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mc:AlternateContent xmlns:mc="http://schemas.openxmlformats.org/markup-compatibility/2006">
    <mc:Choice Requires="x15">
      <x15ac:absPath xmlns:x15ac="http://schemas.microsoft.com/office/spreadsheetml/2010/11/ac" url="C:\Users\充俊\Google ドライブ\csn\オンカジ必勝.com\収支表\DL用ファイル\スマホ\"/>
    </mc:Choice>
  </mc:AlternateContent>
  <xr:revisionPtr revIDLastSave="0" documentId="13_ncr:1_{8F969FC2-3E58-4E23-85C4-2DC50DFE3A40}" xr6:coauthVersionLast="47" xr6:coauthVersionMax="47" xr10:uidLastSave="{00000000-0000-0000-0000-000000000000}"/>
  <workbookProtection workbookAlgorithmName="SHA-512" workbookHashValue="dUXqGIykfMjp+m0K3JMGBK9zLTvy1PHhAo1jUWRQFYacp4+QtL6lavh0te/siGGyq6cAbgr+oT0n1NXBoZwQTg==" workbookSaltValue="PoSTUty6gaKUFRy9HYaXqw==" workbookSpinCount="100000" lockStructure="1"/>
  <bookViews>
    <workbookView xWindow="-110" yWindow="-110" windowWidth="19420" windowHeight="10420" xr2:uid="{00000000-000D-0000-FFFF-FFFF00000000}"/>
  </bookViews>
  <sheets>
    <sheet name="©" sheetId="102" r:id="rId1"/>
    <sheet name="使い方" sheetId="101" r:id="rId2"/>
    <sheet name="ルール・メモ" sheetId="68" r:id="rId3"/>
    <sheet name="サマリー" sheetId="5" r:id="rId4"/>
    <sheet name="カレンダー・グラフ" sheetId="69" r:id="rId5"/>
    <sheet name="収支表" sheetId="1" r:id="rId6"/>
    <sheet name="ウォレット" sheetId="100" r:id="rId7"/>
    <sheet name="プレー記録" sheetId="6" r:id="rId8"/>
    <sheet name="リスト" sheetId="2" r:id="rId9"/>
  </sheets>
  <definedNames>
    <definedName name="オンカジ">テーブル1[オンカジ 全リスト]</definedName>
    <definedName name="使用ウォレット">テーブル2[使用ウォレットリスト]</definedName>
    <definedName name="使用オンカジ">テーブル4[使用オンカジリスト]</definedName>
    <definedName name="入出金">テーブル3[入出金手段 全リスト]</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9" i="6" l="1"/>
  <c r="G184" i="6"/>
  <c r="E12" i="6"/>
  <c r="F14" i="6" s="1"/>
  <c r="V14" i="6" s="1"/>
  <c r="G12" i="6"/>
  <c r="AH2659" i="6"/>
  <c r="AG2659" i="6"/>
  <c r="AI2659" i="6" s="1"/>
  <c r="AJ2659" i="6" s="1"/>
  <c r="AH2654" i="6"/>
  <c r="AG2654" i="6"/>
  <c r="AI2654" i="6" s="1"/>
  <c r="AJ2654" i="6" s="1"/>
  <c r="AH2649" i="6"/>
  <c r="AG2649" i="6"/>
  <c r="AI2649" i="6" s="1"/>
  <c r="AJ2649" i="6" s="1"/>
  <c r="AH2644" i="6"/>
  <c r="AG2644" i="6"/>
  <c r="AI2644" i="6" s="1"/>
  <c r="AJ2644" i="6" s="1"/>
  <c r="AH2639" i="6"/>
  <c r="AG2639" i="6"/>
  <c r="AI2639" i="6" s="1"/>
  <c r="AJ2639" i="6" s="1"/>
  <c r="AH2634" i="6"/>
  <c r="AG2634" i="6"/>
  <c r="AI2634" i="6" s="1"/>
  <c r="AJ2634" i="6" s="1"/>
  <c r="AH2629" i="6"/>
  <c r="AG2629" i="6"/>
  <c r="AI2629" i="6" s="1"/>
  <c r="AJ2629" i="6" s="1"/>
  <c r="AH2624" i="6"/>
  <c r="AG2624" i="6"/>
  <c r="AI2624" i="6" s="1"/>
  <c r="AJ2624" i="6" s="1"/>
  <c r="AH2619" i="6"/>
  <c r="AG2619" i="6"/>
  <c r="AI2619" i="6" s="1"/>
  <c r="AJ2619" i="6" s="1"/>
  <c r="AH2614" i="6"/>
  <c r="AG2614" i="6"/>
  <c r="AI2614" i="6" s="1"/>
  <c r="AJ2614" i="6" s="1"/>
  <c r="AH2609" i="6"/>
  <c r="AG2609" i="6"/>
  <c r="AI2609" i="6" s="1"/>
  <c r="AJ2609" i="6" s="1"/>
  <c r="AH2604" i="6"/>
  <c r="AG2604" i="6"/>
  <c r="AI2604" i="6" s="1"/>
  <c r="AJ2604" i="6" s="1"/>
  <c r="AH2599" i="6"/>
  <c r="AG2599" i="6"/>
  <c r="AI2599" i="6" s="1"/>
  <c r="AJ2599" i="6" s="1"/>
  <c r="AH2594" i="6"/>
  <c r="AG2594" i="6"/>
  <c r="AI2594" i="6" s="1"/>
  <c r="AJ2594" i="6" s="1"/>
  <c r="AH2578" i="6"/>
  <c r="AG2578" i="6"/>
  <c r="AI2578" i="6" s="1"/>
  <c r="AJ2578" i="6" s="1"/>
  <c r="AH2573" i="6"/>
  <c r="AG2573" i="6"/>
  <c r="AI2573" i="6" s="1"/>
  <c r="AJ2573" i="6" s="1"/>
  <c r="AH2568" i="6"/>
  <c r="AG2568" i="6"/>
  <c r="AI2568" i="6" s="1"/>
  <c r="AJ2568" i="6" s="1"/>
  <c r="AH2563" i="6"/>
  <c r="AG2563" i="6"/>
  <c r="AI2563" i="6" s="1"/>
  <c r="AJ2563" i="6" s="1"/>
  <c r="AH2558" i="6"/>
  <c r="AG2558" i="6"/>
  <c r="AI2558" i="6" s="1"/>
  <c r="AJ2558" i="6" s="1"/>
  <c r="AH2553" i="6"/>
  <c r="AG2553" i="6"/>
  <c r="AI2553" i="6" s="1"/>
  <c r="AJ2553" i="6" s="1"/>
  <c r="AH2548" i="6"/>
  <c r="AG2548" i="6"/>
  <c r="AI2548" i="6" s="1"/>
  <c r="AJ2548" i="6" s="1"/>
  <c r="AH2543" i="6"/>
  <c r="AG2543" i="6"/>
  <c r="AI2543" i="6" s="1"/>
  <c r="AJ2543" i="6" s="1"/>
  <c r="AH2538" i="6"/>
  <c r="AG2538" i="6"/>
  <c r="AI2538" i="6" s="1"/>
  <c r="AJ2538" i="6" s="1"/>
  <c r="AH2533" i="6"/>
  <c r="AG2533" i="6"/>
  <c r="AI2533" i="6" s="1"/>
  <c r="AJ2533" i="6" s="1"/>
  <c r="AH2528" i="6"/>
  <c r="AG2528" i="6"/>
  <c r="AI2528" i="6" s="1"/>
  <c r="AJ2528" i="6" s="1"/>
  <c r="AH2523" i="6"/>
  <c r="AG2523" i="6"/>
  <c r="AI2523" i="6" s="1"/>
  <c r="AJ2523" i="6" s="1"/>
  <c r="AH2518" i="6"/>
  <c r="AG2518" i="6"/>
  <c r="AI2518" i="6" s="1"/>
  <c r="AJ2518" i="6" s="1"/>
  <c r="AH2513" i="6"/>
  <c r="AG2513" i="6"/>
  <c r="AI2513" i="6" s="1"/>
  <c r="AJ2513" i="6" s="1"/>
  <c r="AH2508" i="6"/>
  <c r="AG2508" i="6"/>
  <c r="AI2508" i="6" s="1"/>
  <c r="AJ2508" i="6" s="1"/>
  <c r="AH2492" i="6"/>
  <c r="AG2492" i="6"/>
  <c r="AI2492" i="6" s="1"/>
  <c r="AJ2492" i="6" s="1"/>
  <c r="AH2487" i="6"/>
  <c r="AG2487" i="6"/>
  <c r="AI2487" i="6" s="1"/>
  <c r="AJ2487" i="6" s="1"/>
  <c r="AH2482" i="6"/>
  <c r="AG2482" i="6"/>
  <c r="AI2482" i="6" s="1"/>
  <c r="AJ2482" i="6" s="1"/>
  <c r="AH2477" i="6"/>
  <c r="AG2477" i="6"/>
  <c r="AI2477" i="6" s="1"/>
  <c r="AJ2477" i="6" s="1"/>
  <c r="AH2472" i="6"/>
  <c r="AG2472" i="6"/>
  <c r="AI2472" i="6" s="1"/>
  <c r="AJ2472" i="6" s="1"/>
  <c r="AH2467" i="6"/>
  <c r="AG2467" i="6"/>
  <c r="AI2467" i="6" s="1"/>
  <c r="AJ2467" i="6" s="1"/>
  <c r="AH2462" i="6"/>
  <c r="AG2462" i="6"/>
  <c r="AI2462" i="6" s="1"/>
  <c r="AJ2462" i="6" s="1"/>
  <c r="AH2457" i="6"/>
  <c r="AG2457" i="6"/>
  <c r="AI2457" i="6" s="1"/>
  <c r="AJ2457" i="6" s="1"/>
  <c r="AH2452" i="6"/>
  <c r="AG2452" i="6"/>
  <c r="AI2452" i="6" s="1"/>
  <c r="AJ2452" i="6" s="1"/>
  <c r="AH2447" i="6"/>
  <c r="AG2447" i="6"/>
  <c r="AI2447" i="6" s="1"/>
  <c r="AJ2447" i="6" s="1"/>
  <c r="AH2442" i="6"/>
  <c r="AG2442" i="6"/>
  <c r="AI2442" i="6" s="1"/>
  <c r="AJ2442" i="6" s="1"/>
  <c r="AH2437" i="6"/>
  <c r="AG2437" i="6"/>
  <c r="AI2437" i="6" s="1"/>
  <c r="AJ2437" i="6" s="1"/>
  <c r="AH2432" i="6"/>
  <c r="AG2432" i="6"/>
  <c r="AI2432" i="6" s="1"/>
  <c r="AJ2432" i="6" s="1"/>
  <c r="AH2427" i="6"/>
  <c r="AG2427" i="6"/>
  <c r="AI2427" i="6" s="1"/>
  <c r="AJ2427" i="6" s="1"/>
  <c r="AH2422" i="6"/>
  <c r="AG2422" i="6"/>
  <c r="AI2422" i="6" s="1"/>
  <c r="AJ2422" i="6" s="1"/>
  <c r="AH2406" i="6"/>
  <c r="AG2406" i="6"/>
  <c r="AI2406" i="6" s="1"/>
  <c r="AJ2406" i="6" s="1"/>
  <c r="AH2401" i="6"/>
  <c r="AG2401" i="6"/>
  <c r="AI2401" i="6" s="1"/>
  <c r="AJ2401" i="6" s="1"/>
  <c r="AH2396" i="6"/>
  <c r="AG2396" i="6"/>
  <c r="AI2396" i="6" s="1"/>
  <c r="AJ2396" i="6" s="1"/>
  <c r="AH2391" i="6"/>
  <c r="AG2391" i="6"/>
  <c r="AI2391" i="6" s="1"/>
  <c r="AJ2391" i="6" s="1"/>
  <c r="AH2386" i="6"/>
  <c r="AG2386" i="6"/>
  <c r="AI2386" i="6" s="1"/>
  <c r="AJ2386" i="6" s="1"/>
  <c r="AH2381" i="6"/>
  <c r="AG2381" i="6"/>
  <c r="AI2381" i="6" s="1"/>
  <c r="AJ2381" i="6" s="1"/>
  <c r="AH2376" i="6"/>
  <c r="AG2376" i="6"/>
  <c r="AI2376" i="6" s="1"/>
  <c r="AJ2376" i="6" s="1"/>
  <c r="AH2371" i="6"/>
  <c r="AG2371" i="6"/>
  <c r="AI2371" i="6" s="1"/>
  <c r="AJ2371" i="6" s="1"/>
  <c r="AH2366" i="6"/>
  <c r="AG2366" i="6"/>
  <c r="AI2366" i="6" s="1"/>
  <c r="AJ2366" i="6" s="1"/>
  <c r="AH2361" i="6"/>
  <c r="AG2361" i="6"/>
  <c r="AI2361" i="6" s="1"/>
  <c r="AJ2361" i="6" s="1"/>
  <c r="AH2356" i="6"/>
  <c r="AG2356" i="6"/>
  <c r="AI2356" i="6" s="1"/>
  <c r="AJ2356" i="6" s="1"/>
  <c r="AH2351" i="6"/>
  <c r="AG2351" i="6"/>
  <c r="AI2351" i="6" s="1"/>
  <c r="AJ2351" i="6" s="1"/>
  <c r="AH2346" i="6"/>
  <c r="AG2346" i="6"/>
  <c r="AI2346" i="6" s="1"/>
  <c r="AJ2346" i="6" s="1"/>
  <c r="AH2341" i="6"/>
  <c r="AG2341" i="6"/>
  <c r="AI2341" i="6" s="1"/>
  <c r="AJ2341" i="6" s="1"/>
  <c r="AH2336" i="6"/>
  <c r="AG2336" i="6"/>
  <c r="AI2336" i="6" s="1"/>
  <c r="AJ2336" i="6" s="1"/>
  <c r="AH2320" i="6"/>
  <c r="AG2320" i="6"/>
  <c r="AI2320" i="6" s="1"/>
  <c r="AJ2320" i="6" s="1"/>
  <c r="AH2315" i="6"/>
  <c r="AG2315" i="6"/>
  <c r="AI2315" i="6" s="1"/>
  <c r="AJ2315" i="6" s="1"/>
  <c r="AH2310" i="6"/>
  <c r="AG2310" i="6"/>
  <c r="AI2310" i="6" s="1"/>
  <c r="AJ2310" i="6" s="1"/>
  <c r="AH2305" i="6"/>
  <c r="AG2305" i="6"/>
  <c r="AI2305" i="6" s="1"/>
  <c r="AJ2305" i="6" s="1"/>
  <c r="AH2300" i="6"/>
  <c r="AG2300" i="6"/>
  <c r="AI2300" i="6" s="1"/>
  <c r="AJ2300" i="6" s="1"/>
  <c r="AH2295" i="6"/>
  <c r="AG2295" i="6"/>
  <c r="AI2295" i="6" s="1"/>
  <c r="AJ2295" i="6" s="1"/>
  <c r="AH2290" i="6"/>
  <c r="AG2290" i="6"/>
  <c r="AI2290" i="6" s="1"/>
  <c r="AJ2290" i="6" s="1"/>
  <c r="AH2285" i="6"/>
  <c r="AG2285" i="6"/>
  <c r="AI2285" i="6" s="1"/>
  <c r="AJ2285" i="6" s="1"/>
  <c r="AH2280" i="6"/>
  <c r="AG2280" i="6"/>
  <c r="AI2280" i="6" s="1"/>
  <c r="AJ2280" i="6" s="1"/>
  <c r="AH2275" i="6"/>
  <c r="AG2275" i="6"/>
  <c r="AI2275" i="6" s="1"/>
  <c r="AJ2275" i="6" s="1"/>
  <c r="AH2270" i="6"/>
  <c r="AG2270" i="6"/>
  <c r="AI2270" i="6" s="1"/>
  <c r="AJ2270" i="6" s="1"/>
  <c r="AH2265" i="6"/>
  <c r="AG2265" i="6"/>
  <c r="AI2265" i="6" s="1"/>
  <c r="AJ2265" i="6" s="1"/>
  <c r="AH2260" i="6"/>
  <c r="AG2260" i="6"/>
  <c r="AI2260" i="6" s="1"/>
  <c r="AJ2260" i="6" s="1"/>
  <c r="AH2255" i="6"/>
  <c r="AG2255" i="6"/>
  <c r="AI2255" i="6" s="1"/>
  <c r="AJ2255" i="6" s="1"/>
  <c r="AH2250" i="6"/>
  <c r="AG2250" i="6"/>
  <c r="AI2250" i="6" s="1"/>
  <c r="AJ2250" i="6" s="1"/>
  <c r="AH2234" i="6"/>
  <c r="AG2234" i="6"/>
  <c r="AI2234" i="6" s="1"/>
  <c r="AJ2234" i="6" s="1"/>
  <c r="AH2229" i="6"/>
  <c r="AG2229" i="6"/>
  <c r="AI2229" i="6" s="1"/>
  <c r="AJ2229" i="6" s="1"/>
  <c r="AH2224" i="6"/>
  <c r="AG2224" i="6"/>
  <c r="AI2224" i="6" s="1"/>
  <c r="AJ2224" i="6" s="1"/>
  <c r="AH2219" i="6"/>
  <c r="AG2219" i="6"/>
  <c r="AI2219" i="6" s="1"/>
  <c r="AJ2219" i="6" s="1"/>
  <c r="AH2214" i="6"/>
  <c r="AG2214" i="6"/>
  <c r="AI2214" i="6" s="1"/>
  <c r="AJ2214" i="6" s="1"/>
  <c r="AH2209" i="6"/>
  <c r="AG2209" i="6"/>
  <c r="AI2209" i="6" s="1"/>
  <c r="AJ2209" i="6" s="1"/>
  <c r="AH2204" i="6"/>
  <c r="AG2204" i="6"/>
  <c r="AI2204" i="6" s="1"/>
  <c r="AJ2204" i="6" s="1"/>
  <c r="AH2199" i="6"/>
  <c r="AG2199" i="6"/>
  <c r="AI2199" i="6" s="1"/>
  <c r="AJ2199" i="6" s="1"/>
  <c r="AH2194" i="6"/>
  <c r="AG2194" i="6"/>
  <c r="AI2194" i="6" s="1"/>
  <c r="AJ2194" i="6" s="1"/>
  <c r="AH2189" i="6"/>
  <c r="AG2189" i="6"/>
  <c r="AI2189" i="6" s="1"/>
  <c r="AJ2189" i="6" s="1"/>
  <c r="AH2184" i="6"/>
  <c r="AG2184" i="6"/>
  <c r="AI2184" i="6" s="1"/>
  <c r="AJ2184" i="6" s="1"/>
  <c r="AH2179" i="6"/>
  <c r="AG2179" i="6"/>
  <c r="AI2179" i="6" s="1"/>
  <c r="AJ2179" i="6" s="1"/>
  <c r="AH2174" i="6"/>
  <c r="AG2174" i="6"/>
  <c r="AI2174" i="6" s="1"/>
  <c r="AJ2174" i="6" s="1"/>
  <c r="AH2169" i="6"/>
  <c r="AG2169" i="6"/>
  <c r="AI2169" i="6" s="1"/>
  <c r="AJ2169" i="6" s="1"/>
  <c r="AH2164" i="6"/>
  <c r="AG2164" i="6"/>
  <c r="AI2164" i="6" s="1"/>
  <c r="AJ2164" i="6" s="1"/>
  <c r="AH2148" i="6"/>
  <c r="AG2148" i="6"/>
  <c r="AI2148" i="6" s="1"/>
  <c r="AJ2148" i="6" s="1"/>
  <c r="AH2143" i="6"/>
  <c r="AG2143" i="6"/>
  <c r="AI2143" i="6" s="1"/>
  <c r="AJ2143" i="6" s="1"/>
  <c r="AH2138" i="6"/>
  <c r="AG2138" i="6"/>
  <c r="AI2138" i="6" s="1"/>
  <c r="AJ2138" i="6" s="1"/>
  <c r="AH2133" i="6"/>
  <c r="AG2133" i="6"/>
  <c r="AI2133" i="6" s="1"/>
  <c r="AJ2133" i="6" s="1"/>
  <c r="AH2128" i="6"/>
  <c r="AG2128" i="6"/>
  <c r="AI2128" i="6" s="1"/>
  <c r="AJ2128" i="6" s="1"/>
  <c r="AH2123" i="6"/>
  <c r="AG2123" i="6"/>
  <c r="AI2123" i="6" s="1"/>
  <c r="AJ2123" i="6" s="1"/>
  <c r="AH2118" i="6"/>
  <c r="AG2118" i="6"/>
  <c r="AI2118" i="6" s="1"/>
  <c r="AJ2118" i="6" s="1"/>
  <c r="AH2113" i="6"/>
  <c r="AG2113" i="6"/>
  <c r="AI2113" i="6" s="1"/>
  <c r="AJ2113" i="6" s="1"/>
  <c r="AH2108" i="6"/>
  <c r="AG2108" i="6"/>
  <c r="AI2108" i="6" s="1"/>
  <c r="AJ2108" i="6" s="1"/>
  <c r="AH2103" i="6"/>
  <c r="AG2103" i="6"/>
  <c r="AI2103" i="6" s="1"/>
  <c r="AJ2103" i="6" s="1"/>
  <c r="AH2098" i="6"/>
  <c r="AG2098" i="6"/>
  <c r="AI2098" i="6" s="1"/>
  <c r="AJ2098" i="6" s="1"/>
  <c r="AH2093" i="6"/>
  <c r="AG2093" i="6"/>
  <c r="AI2093" i="6" s="1"/>
  <c r="AJ2093" i="6" s="1"/>
  <c r="AH2088" i="6"/>
  <c r="AG2088" i="6"/>
  <c r="AI2088" i="6" s="1"/>
  <c r="AJ2088" i="6" s="1"/>
  <c r="AH2083" i="6"/>
  <c r="AG2083" i="6"/>
  <c r="AI2083" i="6" s="1"/>
  <c r="AJ2083" i="6" s="1"/>
  <c r="AH2078" i="6"/>
  <c r="AG2078" i="6"/>
  <c r="AI2078" i="6" s="1"/>
  <c r="AJ2078" i="6" s="1"/>
  <c r="AH2062" i="6"/>
  <c r="AG2062" i="6"/>
  <c r="AI2062" i="6" s="1"/>
  <c r="AJ2062" i="6" s="1"/>
  <c r="AH2057" i="6"/>
  <c r="AG2057" i="6"/>
  <c r="AI2057" i="6" s="1"/>
  <c r="AJ2057" i="6" s="1"/>
  <c r="AH2052" i="6"/>
  <c r="AG2052" i="6"/>
  <c r="AI2052" i="6" s="1"/>
  <c r="AJ2052" i="6" s="1"/>
  <c r="AH2047" i="6"/>
  <c r="AG2047" i="6"/>
  <c r="AI2047" i="6" s="1"/>
  <c r="AJ2047" i="6" s="1"/>
  <c r="AH2042" i="6"/>
  <c r="AG2042" i="6"/>
  <c r="AI2042" i="6" s="1"/>
  <c r="AJ2042" i="6" s="1"/>
  <c r="AH2037" i="6"/>
  <c r="AG2037" i="6"/>
  <c r="AI2037" i="6" s="1"/>
  <c r="AJ2037" i="6" s="1"/>
  <c r="AH2032" i="6"/>
  <c r="AG2032" i="6"/>
  <c r="AI2032" i="6" s="1"/>
  <c r="AJ2032" i="6" s="1"/>
  <c r="AH2027" i="6"/>
  <c r="AG2027" i="6"/>
  <c r="AI2027" i="6" s="1"/>
  <c r="AJ2027" i="6" s="1"/>
  <c r="AH2022" i="6"/>
  <c r="AG2022" i="6"/>
  <c r="AI2022" i="6" s="1"/>
  <c r="AJ2022" i="6" s="1"/>
  <c r="AH2017" i="6"/>
  <c r="AG2017" i="6"/>
  <c r="AI2017" i="6" s="1"/>
  <c r="AJ2017" i="6" s="1"/>
  <c r="AH2012" i="6"/>
  <c r="AG2012" i="6"/>
  <c r="AI2012" i="6" s="1"/>
  <c r="AJ2012" i="6" s="1"/>
  <c r="AH2007" i="6"/>
  <c r="AG2007" i="6"/>
  <c r="AI2007" i="6" s="1"/>
  <c r="AJ2007" i="6" s="1"/>
  <c r="AH2002" i="6"/>
  <c r="AG2002" i="6"/>
  <c r="AI2002" i="6" s="1"/>
  <c r="AJ2002" i="6" s="1"/>
  <c r="AH1997" i="6"/>
  <c r="AG1997" i="6"/>
  <c r="AI1997" i="6" s="1"/>
  <c r="AJ1997" i="6" s="1"/>
  <c r="AH1992" i="6"/>
  <c r="AG1992" i="6"/>
  <c r="AI1992" i="6" s="1"/>
  <c r="AJ1992" i="6" s="1"/>
  <c r="AH1976" i="6"/>
  <c r="AG1976" i="6"/>
  <c r="AI1976" i="6" s="1"/>
  <c r="AJ1976" i="6" s="1"/>
  <c r="AH1971" i="6"/>
  <c r="AG1971" i="6"/>
  <c r="AI1971" i="6" s="1"/>
  <c r="AJ1971" i="6" s="1"/>
  <c r="AH1966" i="6"/>
  <c r="AG1966" i="6"/>
  <c r="AI1966" i="6" s="1"/>
  <c r="AJ1966" i="6" s="1"/>
  <c r="AH1961" i="6"/>
  <c r="AG1961" i="6"/>
  <c r="AI1961" i="6" s="1"/>
  <c r="AJ1961" i="6" s="1"/>
  <c r="AH1956" i="6"/>
  <c r="AG1956" i="6"/>
  <c r="AI1956" i="6" s="1"/>
  <c r="AJ1956" i="6" s="1"/>
  <c r="AH1951" i="6"/>
  <c r="AG1951" i="6"/>
  <c r="AI1951" i="6" s="1"/>
  <c r="AJ1951" i="6" s="1"/>
  <c r="AH1946" i="6"/>
  <c r="AG1946" i="6"/>
  <c r="AI1946" i="6" s="1"/>
  <c r="AJ1946" i="6" s="1"/>
  <c r="AH1941" i="6"/>
  <c r="AG1941" i="6"/>
  <c r="AI1941" i="6" s="1"/>
  <c r="AJ1941" i="6" s="1"/>
  <c r="AH1936" i="6"/>
  <c r="AG1936" i="6"/>
  <c r="AI1936" i="6" s="1"/>
  <c r="AJ1936" i="6" s="1"/>
  <c r="AH1931" i="6"/>
  <c r="AG1931" i="6"/>
  <c r="AI1931" i="6" s="1"/>
  <c r="AJ1931" i="6" s="1"/>
  <c r="AH1926" i="6"/>
  <c r="AG1926" i="6"/>
  <c r="AI1926" i="6" s="1"/>
  <c r="AJ1926" i="6" s="1"/>
  <c r="AH1921" i="6"/>
  <c r="AG1921" i="6"/>
  <c r="AI1921" i="6" s="1"/>
  <c r="AJ1921" i="6" s="1"/>
  <c r="AH1916" i="6"/>
  <c r="AG1916" i="6"/>
  <c r="AI1916" i="6" s="1"/>
  <c r="AJ1916" i="6" s="1"/>
  <c r="AH1911" i="6"/>
  <c r="AG1911" i="6"/>
  <c r="AI1911" i="6" s="1"/>
  <c r="AJ1911" i="6" s="1"/>
  <c r="AH1906" i="6"/>
  <c r="AG1906" i="6"/>
  <c r="AI1906" i="6" s="1"/>
  <c r="AJ1906" i="6" s="1"/>
  <c r="AH1890" i="6"/>
  <c r="AG1890" i="6"/>
  <c r="AI1890" i="6" s="1"/>
  <c r="AJ1890" i="6" s="1"/>
  <c r="AH1885" i="6"/>
  <c r="AG1885" i="6"/>
  <c r="AI1885" i="6" s="1"/>
  <c r="AJ1885" i="6" s="1"/>
  <c r="AH1880" i="6"/>
  <c r="AG1880" i="6"/>
  <c r="AI1880" i="6" s="1"/>
  <c r="AJ1880" i="6" s="1"/>
  <c r="AH1875" i="6"/>
  <c r="AG1875" i="6"/>
  <c r="AI1875" i="6" s="1"/>
  <c r="AJ1875" i="6" s="1"/>
  <c r="AH1870" i="6"/>
  <c r="AG1870" i="6"/>
  <c r="AI1870" i="6" s="1"/>
  <c r="AJ1870" i="6" s="1"/>
  <c r="AH1865" i="6"/>
  <c r="AG1865" i="6"/>
  <c r="AI1865" i="6" s="1"/>
  <c r="AJ1865" i="6" s="1"/>
  <c r="AH1860" i="6"/>
  <c r="AG1860" i="6"/>
  <c r="AI1860" i="6" s="1"/>
  <c r="AJ1860" i="6" s="1"/>
  <c r="AH1855" i="6"/>
  <c r="AG1855" i="6"/>
  <c r="AI1855" i="6" s="1"/>
  <c r="AJ1855" i="6" s="1"/>
  <c r="AH1850" i="6"/>
  <c r="AG1850" i="6"/>
  <c r="AI1850" i="6" s="1"/>
  <c r="AJ1850" i="6" s="1"/>
  <c r="AH1845" i="6"/>
  <c r="AG1845" i="6"/>
  <c r="AI1845" i="6" s="1"/>
  <c r="AJ1845" i="6" s="1"/>
  <c r="AH1840" i="6"/>
  <c r="AG1840" i="6"/>
  <c r="AI1840" i="6" s="1"/>
  <c r="AJ1840" i="6" s="1"/>
  <c r="AH1835" i="6"/>
  <c r="AG1835" i="6"/>
  <c r="AI1835" i="6" s="1"/>
  <c r="AJ1835" i="6" s="1"/>
  <c r="AH1830" i="6"/>
  <c r="AG1830" i="6"/>
  <c r="AI1830" i="6" s="1"/>
  <c r="AJ1830" i="6" s="1"/>
  <c r="AH1825" i="6"/>
  <c r="AG1825" i="6"/>
  <c r="AI1825" i="6" s="1"/>
  <c r="AJ1825" i="6" s="1"/>
  <c r="AH1820" i="6"/>
  <c r="AG1820" i="6"/>
  <c r="AI1820" i="6" s="1"/>
  <c r="AJ1820" i="6" s="1"/>
  <c r="AH1804" i="6"/>
  <c r="AG1804" i="6"/>
  <c r="AI1804" i="6" s="1"/>
  <c r="AJ1804" i="6" s="1"/>
  <c r="AH1799" i="6"/>
  <c r="AG1799" i="6"/>
  <c r="AI1799" i="6" s="1"/>
  <c r="AJ1799" i="6" s="1"/>
  <c r="AH1794" i="6"/>
  <c r="AG1794" i="6"/>
  <c r="AI1794" i="6" s="1"/>
  <c r="AJ1794" i="6" s="1"/>
  <c r="AH1789" i="6"/>
  <c r="AG1789" i="6"/>
  <c r="AI1789" i="6" s="1"/>
  <c r="AJ1789" i="6" s="1"/>
  <c r="AH1784" i="6"/>
  <c r="AG1784" i="6"/>
  <c r="AI1784" i="6" s="1"/>
  <c r="AJ1784" i="6" s="1"/>
  <c r="AH1779" i="6"/>
  <c r="AG1779" i="6"/>
  <c r="AI1779" i="6" s="1"/>
  <c r="AJ1779" i="6" s="1"/>
  <c r="AH1774" i="6"/>
  <c r="AG1774" i="6"/>
  <c r="AI1774" i="6" s="1"/>
  <c r="AJ1774" i="6" s="1"/>
  <c r="AH1769" i="6"/>
  <c r="AG1769" i="6"/>
  <c r="AI1769" i="6" s="1"/>
  <c r="AJ1769" i="6" s="1"/>
  <c r="AH1764" i="6"/>
  <c r="AG1764" i="6"/>
  <c r="AI1764" i="6" s="1"/>
  <c r="AJ1764" i="6" s="1"/>
  <c r="AH1759" i="6"/>
  <c r="AG1759" i="6"/>
  <c r="AI1759" i="6" s="1"/>
  <c r="AJ1759" i="6" s="1"/>
  <c r="AH1754" i="6"/>
  <c r="AG1754" i="6"/>
  <c r="AI1754" i="6" s="1"/>
  <c r="AJ1754" i="6" s="1"/>
  <c r="AH1749" i="6"/>
  <c r="AG1749" i="6"/>
  <c r="AI1749" i="6" s="1"/>
  <c r="AJ1749" i="6" s="1"/>
  <c r="AH1744" i="6"/>
  <c r="AG1744" i="6"/>
  <c r="AI1744" i="6" s="1"/>
  <c r="AJ1744" i="6" s="1"/>
  <c r="AH1739" i="6"/>
  <c r="AG1739" i="6"/>
  <c r="AI1739" i="6" s="1"/>
  <c r="AJ1739" i="6" s="1"/>
  <c r="AH1734" i="6"/>
  <c r="AG1734" i="6"/>
  <c r="AI1734" i="6" s="1"/>
  <c r="AJ1734" i="6" s="1"/>
  <c r="AH1718" i="6"/>
  <c r="AG1718" i="6"/>
  <c r="AI1718" i="6" s="1"/>
  <c r="AJ1718" i="6" s="1"/>
  <c r="AH1713" i="6"/>
  <c r="AG1713" i="6"/>
  <c r="AI1713" i="6" s="1"/>
  <c r="AJ1713" i="6" s="1"/>
  <c r="AH1708" i="6"/>
  <c r="AG1708" i="6"/>
  <c r="AI1708" i="6" s="1"/>
  <c r="AJ1708" i="6" s="1"/>
  <c r="AH1703" i="6"/>
  <c r="AG1703" i="6"/>
  <c r="AI1703" i="6" s="1"/>
  <c r="AJ1703" i="6" s="1"/>
  <c r="AH1698" i="6"/>
  <c r="AG1698" i="6"/>
  <c r="AI1698" i="6" s="1"/>
  <c r="AJ1698" i="6" s="1"/>
  <c r="AH1693" i="6"/>
  <c r="AG1693" i="6"/>
  <c r="AI1693" i="6" s="1"/>
  <c r="AJ1693" i="6" s="1"/>
  <c r="AH1688" i="6"/>
  <c r="AG1688" i="6"/>
  <c r="AI1688" i="6" s="1"/>
  <c r="AJ1688" i="6" s="1"/>
  <c r="AH1683" i="6"/>
  <c r="AG1683" i="6"/>
  <c r="AI1683" i="6" s="1"/>
  <c r="AJ1683" i="6" s="1"/>
  <c r="AH1678" i="6"/>
  <c r="AG1678" i="6"/>
  <c r="AI1678" i="6" s="1"/>
  <c r="AJ1678" i="6" s="1"/>
  <c r="AH1673" i="6"/>
  <c r="AG1673" i="6"/>
  <c r="AI1673" i="6" s="1"/>
  <c r="AJ1673" i="6" s="1"/>
  <c r="AH1668" i="6"/>
  <c r="AG1668" i="6"/>
  <c r="AI1668" i="6" s="1"/>
  <c r="AJ1668" i="6" s="1"/>
  <c r="AH1663" i="6"/>
  <c r="AG1663" i="6"/>
  <c r="AI1663" i="6" s="1"/>
  <c r="AJ1663" i="6" s="1"/>
  <c r="AH1658" i="6"/>
  <c r="AG1658" i="6"/>
  <c r="AI1658" i="6" s="1"/>
  <c r="AJ1658" i="6" s="1"/>
  <c r="AH1653" i="6"/>
  <c r="AG1653" i="6"/>
  <c r="AI1653" i="6" s="1"/>
  <c r="AJ1653" i="6" s="1"/>
  <c r="AH1648" i="6"/>
  <c r="AG1648" i="6"/>
  <c r="AI1648" i="6" s="1"/>
  <c r="AJ1648" i="6" s="1"/>
  <c r="AH1632" i="6"/>
  <c r="AG1632" i="6"/>
  <c r="AI1632" i="6" s="1"/>
  <c r="AJ1632" i="6" s="1"/>
  <c r="AH1627" i="6"/>
  <c r="AG1627" i="6"/>
  <c r="AI1627" i="6" s="1"/>
  <c r="AJ1627" i="6" s="1"/>
  <c r="AH1622" i="6"/>
  <c r="AG1622" i="6"/>
  <c r="AI1622" i="6" s="1"/>
  <c r="AJ1622" i="6" s="1"/>
  <c r="AH1617" i="6"/>
  <c r="AG1617" i="6"/>
  <c r="AI1617" i="6" s="1"/>
  <c r="AJ1617" i="6" s="1"/>
  <c r="AH1612" i="6"/>
  <c r="AG1612" i="6"/>
  <c r="AI1612" i="6" s="1"/>
  <c r="AJ1612" i="6" s="1"/>
  <c r="AH1607" i="6"/>
  <c r="AG1607" i="6"/>
  <c r="AI1607" i="6" s="1"/>
  <c r="AJ1607" i="6" s="1"/>
  <c r="AH1602" i="6"/>
  <c r="AG1602" i="6"/>
  <c r="AI1602" i="6" s="1"/>
  <c r="AJ1602" i="6" s="1"/>
  <c r="AH1597" i="6"/>
  <c r="AG1597" i="6"/>
  <c r="AI1597" i="6" s="1"/>
  <c r="AJ1597" i="6" s="1"/>
  <c r="AH1592" i="6"/>
  <c r="AG1592" i="6"/>
  <c r="AI1592" i="6" s="1"/>
  <c r="AJ1592" i="6" s="1"/>
  <c r="AH1587" i="6"/>
  <c r="AG1587" i="6"/>
  <c r="AI1587" i="6" s="1"/>
  <c r="AJ1587" i="6" s="1"/>
  <c r="AH1582" i="6"/>
  <c r="AG1582" i="6"/>
  <c r="AI1582" i="6" s="1"/>
  <c r="AJ1582" i="6" s="1"/>
  <c r="AH1577" i="6"/>
  <c r="AG1577" i="6"/>
  <c r="AI1577" i="6" s="1"/>
  <c r="AJ1577" i="6" s="1"/>
  <c r="AH1572" i="6"/>
  <c r="AG1572" i="6"/>
  <c r="AI1572" i="6" s="1"/>
  <c r="AJ1572" i="6" s="1"/>
  <c r="AH1567" i="6"/>
  <c r="AG1567" i="6"/>
  <c r="AI1567" i="6" s="1"/>
  <c r="AJ1567" i="6" s="1"/>
  <c r="AH1562" i="6"/>
  <c r="AG1562" i="6"/>
  <c r="AI1562" i="6" s="1"/>
  <c r="AJ1562" i="6" s="1"/>
  <c r="AH1546" i="6"/>
  <c r="AG1546" i="6"/>
  <c r="AI1546" i="6" s="1"/>
  <c r="AJ1546" i="6" s="1"/>
  <c r="AH1541" i="6"/>
  <c r="AG1541" i="6"/>
  <c r="AI1541" i="6" s="1"/>
  <c r="AJ1541" i="6" s="1"/>
  <c r="AH1536" i="6"/>
  <c r="AG1536" i="6"/>
  <c r="AI1536" i="6" s="1"/>
  <c r="AJ1536" i="6" s="1"/>
  <c r="AH1531" i="6"/>
  <c r="AG1531" i="6"/>
  <c r="AI1531" i="6" s="1"/>
  <c r="AJ1531" i="6" s="1"/>
  <c r="AH1526" i="6"/>
  <c r="AG1526" i="6"/>
  <c r="AI1526" i="6" s="1"/>
  <c r="AJ1526" i="6" s="1"/>
  <c r="AH1521" i="6"/>
  <c r="AG1521" i="6"/>
  <c r="AI1521" i="6" s="1"/>
  <c r="AJ1521" i="6" s="1"/>
  <c r="AH1516" i="6"/>
  <c r="AG1516" i="6"/>
  <c r="AI1516" i="6" s="1"/>
  <c r="AJ1516" i="6" s="1"/>
  <c r="AH1511" i="6"/>
  <c r="AG1511" i="6"/>
  <c r="AI1511" i="6" s="1"/>
  <c r="AJ1511" i="6" s="1"/>
  <c r="AH1506" i="6"/>
  <c r="AG1506" i="6"/>
  <c r="AI1506" i="6" s="1"/>
  <c r="AJ1506" i="6" s="1"/>
  <c r="AH1501" i="6"/>
  <c r="AG1501" i="6"/>
  <c r="AI1501" i="6" s="1"/>
  <c r="AJ1501" i="6" s="1"/>
  <c r="AH1496" i="6"/>
  <c r="AG1496" i="6"/>
  <c r="AI1496" i="6" s="1"/>
  <c r="AJ1496" i="6" s="1"/>
  <c r="AH1491" i="6"/>
  <c r="AG1491" i="6"/>
  <c r="AI1491" i="6" s="1"/>
  <c r="AJ1491" i="6" s="1"/>
  <c r="AH1486" i="6"/>
  <c r="AG1486" i="6"/>
  <c r="AI1486" i="6" s="1"/>
  <c r="AJ1486" i="6" s="1"/>
  <c r="AH1481" i="6"/>
  <c r="AG1481" i="6"/>
  <c r="AI1481" i="6" s="1"/>
  <c r="AJ1481" i="6" s="1"/>
  <c r="AH1476" i="6"/>
  <c r="AG1476" i="6"/>
  <c r="AI1476" i="6" s="1"/>
  <c r="AJ1476" i="6" s="1"/>
  <c r="AH1460" i="6"/>
  <c r="AG1460" i="6"/>
  <c r="AI1460" i="6" s="1"/>
  <c r="AJ1460" i="6" s="1"/>
  <c r="AH1455" i="6"/>
  <c r="AG1455" i="6"/>
  <c r="AI1455" i="6" s="1"/>
  <c r="AJ1455" i="6" s="1"/>
  <c r="AH1450" i="6"/>
  <c r="AG1450" i="6"/>
  <c r="AI1450" i="6" s="1"/>
  <c r="AJ1450" i="6" s="1"/>
  <c r="AH1445" i="6"/>
  <c r="AG1445" i="6"/>
  <c r="AI1445" i="6" s="1"/>
  <c r="AJ1445" i="6" s="1"/>
  <c r="AH1440" i="6"/>
  <c r="AG1440" i="6"/>
  <c r="AI1440" i="6" s="1"/>
  <c r="AJ1440" i="6" s="1"/>
  <c r="AH1435" i="6"/>
  <c r="AG1435" i="6"/>
  <c r="AI1435" i="6" s="1"/>
  <c r="AJ1435" i="6" s="1"/>
  <c r="AH1430" i="6"/>
  <c r="AG1430" i="6"/>
  <c r="AI1430" i="6" s="1"/>
  <c r="AJ1430" i="6" s="1"/>
  <c r="AH1425" i="6"/>
  <c r="AG1425" i="6"/>
  <c r="AI1425" i="6" s="1"/>
  <c r="AJ1425" i="6" s="1"/>
  <c r="AH1420" i="6"/>
  <c r="AG1420" i="6"/>
  <c r="AI1420" i="6" s="1"/>
  <c r="AJ1420" i="6" s="1"/>
  <c r="AH1415" i="6"/>
  <c r="AG1415" i="6"/>
  <c r="AI1415" i="6" s="1"/>
  <c r="AJ1415" i="6" s="1"/>
  <c r="AH1410" i="6"/>
  <c r="AG1410" i="6"/>
  <c r="AI1410" i="6" s="1"/>
  <c r="AJ1410" i="6" s="1"/>
  <c r="AH1405" i="6"/>
  <c r="AG1405" i="6"/>
  <c r="AI1405" i="6" s="1"/>
  <c r="AJ1405" i="6" s="1"/>
  <c r="AH1400" i="6"/>
  <c r="AG1400" i="6"/>
  <c r="AI1400" i="6" s="1"/>
  <c r="AJ1400" i="6" s="1"/>
  <c r="AH1395" i="6"/>
  <c r="AG1395" i="6"/>
  <c r="AI1395" i="6" s="1"/>
  <c r="AJ1395" i="6" s="1"/>
  <c r="AH1390" i="6"/>
  <c r="AG1390" i="6"/>
  <c r="AI1390" i="6" s="1"/>
  <c r="AJ1390" i="6" s="1"/>
  <c r="AH1374" i="6"/>
  <c r="AG1374" i="6"/>
  <c r="AI1374" i="6" s="1"/>
  <c r="AJ1374" i="6" s="1"/>
  <c r="AH1369" i="6"/>
  <c r="AG1369" i="6"/>
  <c r="AI1369" i="6" s="1"/>
  <c r="AJ1369" i="6" s="1"/>
  <c r="AH1364" i="6"/>
  <c r="AG1364" i="6"/>
  <c r="AI1364" i="6" s="1"/>
  <c r="AJ1364" i="6" s="1"/>
  <c r="AH1359" i="6"/>
  <c r="AG1359" i="6"/>
  <c r="AI1359" i="6" s="1"/>
  <c r="AJ1359" i="6" s="1"/>
  <c r="AH1354" i="6"/>
  <c r="AG1354" i="6"/>
  <c r="AI1354" i="6" s="1"/>
  <c r="AJ1354" i="6" s="1"/>
  <c r="AH1349" i="6"/>
  <c r="AG1349" i="6"/>
  <c r="AI1349" i="6" s="1"/>
  <c r="AJ1349" i="6" s="1"/>
  <c r="AH1344" i="6"/>
  <c r="AG1344" i="6"/>
  <c r="AI1344" i="6" s="1"/>
  <c r="AJ1344" i="6" s="1"/>
  <c r="AH1339" i="6"/>
  <c r="AG1339" i="6"/>
  <c r="AI1339" i="6" s="1"/>
  <c r="AJ1339" i="6" s="1"/>
  <c r="AH1334" i="6"/>
  <c r="AG1334" i="6"/>
  <c r="AI1334" i="6" s="1"/>
  <c r="AJ1334" i="6" s="1"/>
  <c r="AH1329" i="6"/>
  <c r="AG1329" i="6"/>
  <c r="AI1329" i="6" s="1"/>
  <c r="AJ1329" i="6" s="1"/>
  <c r="AH1324" i="6"/>
  <c r="AG1324" i="6"/>
  <c r="AI1324" i="6" s="1"/>
  <c r="AJ1324" i="6" s="1"/>
  <c r="AH1319" i="6"/>
  <c r="AG1319" i="6"/>
  <c r="AI1319" i="6" s="1"/>
  <c r="AJ1319" i="6" s="1"/>
  <c r="AH1314" i="6"/>
  <c r="AG1314" i="6"/>
  <c r="AI1314" i="6" s="1"/>
  <c r="AJ1314" i="6" s="1"/>
  <c r="AH1309" i="6"/>
  <c r="AG1309" i="6"/>
  <c r="AI1309" i="6" s="1"/>
  <c r="AJ1309" i="6" s="1"/>
  <c r="AH1304" i="6"/>
  <c r="AG1304" i="6"/>
  <c r="AI1304" i="6" s="1"/>
  <c r="AJ1304" i="6" s="1"/>
  <c r="AH1288" i="6"/>
  <c r="AG1288" i="6"/>
  <c r="AI1288" i="6" s="1"/>
  <c r="AJ1288" i="6" s="1"/>
  <c r="AH1283" i="6"/>
  <c r="AG1283" i="6"/>
  <c r="AI1283" i="6" s="1"/>
  <c r="AJ1283" i="6" s="1"/>
  <c r="AH1278" i="6"/>
  <c r="AG1278" i="6"/>
  <c r="AI1278" i="6" s="1"/>
  <c r="AJ1278" i="6" s="1"/>
  <c r="AH1273" i="6"/>
  <c r="AG1273" i="6"/>
  <c r="AI1273" i="6" s="1"/>
  <c r="AJ1273" i="6" s="1"/>
  <c r="AH1268" i="6"/>
  <c r="AG1268" i="6"/>
  <c r="AI1268" i="6" s="1"/>
  <c r="AJ1268" i="6" s="1"/>
  <c r="AH1263" i="6"/>
  <c r="AG1263" i="6"/>
  <c r="AI1263" i="6" s="1"/>
  <c r="AJ1263" i="6" s="1"/>
  <c r="AH1258" i="6"/>
  <c r="AG1258" i="6"/>
  <c r="AI1258" i="6" s="1"/>
  <c r="AJ1258" i="6" s="1"/>
  <c r="AH1253" i="6"/>
  <c r="AG1253" i="6"/>
  <c r="AI1253" i="6" s="1"/>
  <c r="AJ1253" i="6" s="1"/>
  <c r="AH1248" i="6"/>
  <c r="AG1248" i="6"/>
  <c r="AI1248" i="6" s="1"/>
  <c r="AJ1248" i="6" s="1"/>
  <c r="AH1243" i="6"/>
  <c r="AG1243" i="6"/>
  <c r="AI1243" i="6" s="1"/>
  <c r="AJ1243" i="6" s="1"/>
  <c r="AH1238" i="6"/>
  <c r="AG1238" i="6"/>
  <c r="AI1238" i="6" s="1"/>
  <c r="AJ1238" i="6" s="1"/>
  <c r="AH1233" i="6"/>
  <c r="AG1233" i="6"/>
  <c r="AI1233" i="6" s="1"/>
  <c r="AJ1233" i="6" s="1"/>
  <c r="AH1228" i="6"/>
  <c r="AG1228" i="6"/>
  <c r="AI1228" i="6" s="1"/>
  <c r="AJ1228" i="6" s="1"/>
  <c r="AH1223" i="6"/>
  <c r="AG1223" i="6"/>
  <c r="AI1223" i="6" s="1"/>
  <c r="AJ1223" i="6" s="1"/>
  <c r="AH1218" i="6"/>
  <c r="AG1218" i="6"/>
  <c r="AI1218" i="6" s="1"/>
  <c r="AJ1218" i="6" s="1"/>
  <c r="AH1202" i="6"/>
  <c r="AG1202" i="6"/>
  <c r="AI1202" i="6" s="1"/>
  <c r="AJ1202" i="6" s="1"/>
  <c r="AH1197" i="6"/>
  <c r="AG1197" i="6"/>
  <c r="AI1197" i="6" s="1"/>
  <c r="AJ1197" i="6" s="1"/>
  <c r="AH1192" i="6"/>
  <c r="AG1192" i="6"/>
  <c r="AI1192" i="6" s="1"/>
  <c r="AJ1192" i="6" s="1"/>
  <c r="AH1187" i="6"/>
  <c r="AG1187" i="6"/>
  <c r="AI1187" i="6" s="1"/>
  <c r="AJ1187" i="6" s="1"/>
  <c r="AH1182" i="6"/>
  <c r="AG1182" i="6"/>
  <c r="AI1182" i="6" s="1"/>
  <c r="AJ1182" i="6" s="1"/>
  <c r="AH1177" i="6"/>
  <c r="AG1177" i="6"/>
  <c r="AI1177" i="6" s="1"/>
  <c r="AJ1177" i="6" s="1"/>
  <c r="AH1172" i="6"/>
  <c r="AG1172" i="6"/>
  <c r="AI1172" i="6" s="1"/>
  <c r="AJ1172" i="6" s="1"/>
  <c r="AH1167" i="6"/>
  <c r="AG1167" i="6"/>
  <c r="AI1167" i="6" s="1"/>
  <c r="AJ1167" i="6" s="1"/>
  <c r="AH1162" i="6"/>
  <c r="AG1162" i="6"/>
  <c r="AI1162" i="6" s="1"/>
  <c r="AJ1162" i="6" s="1"/>
  <c r="AH1157" i="6"/>
  <c r="AG1157" i="6"/>
  <c r="AI1157" i="6" s="1"/>
  <c r="AJ1157" i="6" s="1"/>
  <c r="AH1152" i="6"/>
  <c r="AG1152" i="6"/>
  <c r="AI1152" i="6" s="1"/>
  <c r="AJ1152" i="6" s="1"/>
  <c r="AH1147" i="6"/>
  <c r="AG1147" i="6"/>
  <c r="AI1147" i="6" s="1"/>
  <c r="AJ1147" i="6" s="1"/>
  <c r="AH1142" i="6"/>
  <c r="AG1142" i="6"/>
  <c r="AI1142" i="6" s="1"/>
  <c r="AJ1142" i="6" s="1"/>
  <c r="AH1137" i="6"/>
  <c r="AG1137" i="6"/>
  <c r="AI1137" i="6" s="1"/>
  <c r="AJ1137" i="6" s="1"/>
  <c r="AH1132" i="6"/>
  <c r="AG1132" i="6"/>
  <c r="AI1132" i="6" s="1"/>
  <c r="AJ1132" i="6" s="1"/>
  <c r="AH1116" i="6"/>
  <c r="AG1116" i="6"/>
  <c r="AI1116" i="6" s="1"/>
  <c r="AJ1116" i="6" s="1"/>
  <c r="AH1111" i="6"/>
  <c r="AG1111" i="6"/>
  <c r="AI1111" i="6" s="1"/>
  <c r="AJ1111" i="6" s="1"/>
  <c r="AH1106" i="6"/>
  <c r="AG1106" i="6"/>
  <c r="AI1106" i="6" s="1"/>
  <c r="AJ1106" i="6" s="1"/>
  <c r="AH1101" i="6"/>
  <c r="AG1101" i="6"/>
  <c r="AI1101" i="6" s="1"/>
  <c r="AJ1101" i="6" s="1"/>
  <c r="AH1096" i="6"/>
  <c r="AG1096" i="6"/>
  <c r="AI1096" i="6" s="1"/>
  <c r="AJ1096" i="6" s="1"/>
  <c r="AH1091" i="6"/>
  <c r="AG1091" i="6"/>
  <c r="AI1091" i="6" s="1"/>
  <c r="AJ1091" i="6" s="1"/>
  <c r="AH1086" i="6"/>
  <c r="AG1086" i="6"/>
  <c r="AI1086" i="6" s="1"/>
  <c r="AJ1086" i="6" s="1"/>
  <c r="AH1081" i="6"/>
  <c r="AG1081" i="6"/>
  <c r="AI1081" i="6" s="1"/>
  <c r="AJ1081" i="6" s="1"/>
  <c r="AH1076" i="6"/>
  <c r="AG1076" i="6"/>
  <c r="AI1076" i="6" s="1"/>
  <c r="AJ1076" i="6" s="1"/>
  <c r="AH1071" i="6"/>
  <c r="AG1071" i="6"/>
  <c r="AI1071" i="6" s="1"/>
  <c r="AJ1071" i="6" s="1"/>
  <c r="AH1066" i="6"/>
  <c r="AG1066" i="6"/>
  <c r="AI1066" i="6" s="1"/>
  <c r="AJ1066" i="6" s="1"/>
  <c r="AH1061" i="6"/>
  <c r="AG1061" i="6"/>
  <c r="AI1061" i="6" s="1"/>
  <c r="AJ1061" i="6" s="1"/>
  <c r="AH1056" i="6"/>
  <c r="AG1056" i="6"/>
  <c r="AI1056" i="6" s="1"/>
  <c r="AJ1056" i="6" s="1"/>
  <c r="AH1051" i="6"/>
  <c r="AG1051" i="6"/>
  <c r="AI1051" i="6" s="1"/>
  <c r="AJ1051" i="6" s="1"/>
  <c r="AH1046" i="6"/>
  <c r="AG1046" i="6"/>
  <c r="AI1046" i="6" s="1"/>
  <c r="AJ1046" i="6" s="1"/>
  <c r="AH1030" i="6"/>
  <c r="AG1030" i="6"/>
  <c r="AI1030" i="6" s="1"/>
  <c r="AJ1030" i="6" s="1"/>
  <c r="AH1025" i="6"/>
  <c r="AG1025" i="6"/>
  <c r="AI1025" i="6" s="1"/>
  <c r="AJ1025" i="6" s="1"/>
  <c r="AH1020" i="6"/>
  <c r="AG1020" i="6"/>
  <c r="AI1020" i="6" s="1"/>
  <c r="AJ1020" i="6" s="1"/>
  <c r="AH1015" i="6"/>
  <c r="AG1015" i="6"/>
  <c r="AI1015" i="6" s="1"/>
  <c r="AJ1015" i="6" s="1"/>
  <c r="AH1010" i="6"/>
  <c r="AG1010" i="6"/>
  <c r="AI1010" i="6" s="1"/>
  <c r="AJ1010" i="6" s="1"/>
  <c r="AH1005" i="6"/>
  <c r="AG1005" i="6"/>
  <c r="AI1005" i="6" s="1"/>
  <c r="AJ1005" i="6" s="1"/>
  <c r="AH1000" i="6"/>
  <c r="AG1000" i="6"/>
  <c r="AI1000" i="6" s="1"/>
  <c r="AJ1000" i="6" s="1"/>
  <c r="AH995" i="6"/>
  <c r="AG995" i="6"/>
  <c r="AI995" i="6" s="1"/>
  <c r="AJ995" i="6" s="1"/>
  <c r="AH990" i="6"/>
  <c r="AG990" i="6"/>
  <c r="AI990" i="6" s="1"/>
  <c r="AJ990" i="6" s="1"/>
  <c r="AH985" i="6"/>
  <c r="AG985" i="6"/>
  <c r="AI985" i="6" s="1"/>
  <c r="AJ985" i="6" s="1"/>
  <c r="AH980" i="6"/>
  <c r="AG980" i="6"/>
  <c r="AI980" i="6" s="1"/>
  <c r="AJ980" i="6" s="1"/>
  <c r="AH975" i="6"/>
  <c r="AG975" i="6"/>
  <c r="AI975" i="6" s="1"/>
  <c r="AJ975" i="6" s="1"/>
  <c r="AH970" i="6"/>
  <c r="AG970" i="6"/>
  <c r="AI970" i="6" s="1"/>
  <c r="AJ970" i="6" s="1"/>
  <c r="AH965" i="6"/>
  <c r="AG965" i="6"/>
  <c r="AI965" i="6" s="1"/>
  <c r="AJ965" i="6" s="1"/>
  <c r="AH960" i="6"/>
  <c r="AG960" i="6"/>
  <c r="AI960" i="6" s="1"/>
  <c r="AJ960" i="6" s="1"/>
  <c r="AH944" i="6"/>
  <c r="AG944" i="6"/>
  <c r="AI944" i="6" s="1"/>
  <c r="AJ944" i="6" s="1"/>
  <c r="AH939" i="6"/>
  <c r="AG939" i="6"/>
  <c r="AI939" i="6" s="1"/>
  <c r="AJ939" i="6" s="1"/>
  <c r="AH934" i="6"/>
  <c r="AG934" i="6"/>
  <c r="AI934" i="6" s="1"/>
  <c r="AJ934" i="6" s="1"/>
  <c r="AH929" i="6"/>
  <c r="AG929" i="6"/>
  <c r="AI929" i="6" s="1"/>
  <c r="AJ929" i="6" s="1"/>
  <c r="AH924" i="6"/>
  <c r="AG924" i="6"/>
  <c r="AI924" i="6" s="1"/>
  <c r="AJ924" i="6" s="1"/>
  <c r="AH919" i="6"/>
  <c r="AG919" i="6"/>
  <c r="AI919" i="6" s="1"/>
  <c r="AJ919" i="6" s="1"/>
  <c r="AH914" i="6"/>
  <c r="AG914" i="6"/>
  <c r="AI914" i="6" s="1"/>
  <c r="AJ914" i="6" s="1"/>
  <c r="AH909" i="6"/>
  <c r="AG909" i="6"/>
  <c r="AI909" i="6" s="1"/>
  <c r="AJ909" i="6" s="1"/>
  <c r="AH904" i="6"/>
  <c r="AG904" i="6"/>
  <c r="AI904" i="6" s="1"/>
  <c r="AJ904" i="6" s="1"/>
  <c r="AH899" i="6"/>
  <c r="AG899" i="6"/>
  <c r="AI899" i="6" s="1"/>
  <c r="AJ899" i="6" s="1"/>
  <c r="AH894" i="6"/>
  <c r="AG894" i="6"/>
  <c r="AI894" i="6" s="1"/>
  <c r="AJ894" i="6" s="1"/>
  <c r="AH889" i="6"/>
  <c r="AG889" i="6"/>
  <c r="AI889" i="6" s="1"/>
  <c r="AJ889" i="6" s="1"/>
  <c r="AH884" i="6"/>
  <c r="AG884" i="6"/>
  <c r="AI884" i="6" s="1"/>
  <c r="AJ884" i="6" s="1"/>
  <c r="AH879" i="6"/>
  <c r="AG879" i="6"/>
  <c r="AI879" i="6" s="1"/>
  <c r="AJ879" i="6" s="1"/>
  <c r="AH874" i="6"/>
  <c r="AG874" i="6"/>
  <c r="AI874" i="6" s="1"/>
  <c r="AJ874" i="6" s="1"/>
  <c r="AH858" i="6"/>
  <c r="AG858" i="6"/>
  <c r="AI858" i="6" s="1"/>
  <c r="AJ858" i="6" s="1"/>
  <c r="AH853" i="6"/>
  <c r="AG853" i="6"/>
  <c r="AI853" i="6" s="1"/>
  <c r="AJ853" i="6" s="1"/>
  <c r="AH848" i="6"/>
  <c r="AG848" i="6"/>
  <c r="AI848" i="6" s="1"/>
  <c r="AJ848" i="6" s="1"/>
  <c r="AH843" i="6"/>
  <c r="AG843" i="6"/>
  <c r="AI843" i="6" s="1"/>
  <c r="AJ843" i="6" s="1"/>
  <c r="AH838" i="6"/>
  <c r="AG838" i="6"/>
  <c r="AI838" i="6" s="1"/>
  <c r="AJ838" i="6" s="1"/>
  <c r="AH833" i="6"/>
  <c r="AG833" i="6"/>
  <c r="AI833" i="6" s="1"/>
  <c r="AJ833" i="6" s="1"/>
  <c r="AH828" i="6"/>
  <c r="AG828" i="6"/>
  <c r="AI828" i="6" s="1"/>
  <c r="AJ828" i="6" s="1"/>
  <c r="AH823" i="6"/>
  <c r="AG823" i="6"/>
  <c r="AI823" i="6" s="1"/>
  <c r="AJ823" i="6" s="1"/>
  <c r="AH818" i="6"/>
  <c r="AG818" i="6"/>
  <c r="AI818" i="6" s="1"/>
  <c r="AJ818" i="6" s="1"/>
  <c r="AH813" i="6"/>
  <c r="AG813" i="6"/>
  <c r="AI813" i="6" s="1"/>
  <c r="AJ813" i="6" s="1"/>
  <c r="AH808" i="6"/>
  <c r="AG808" i="6"/>
  <c r="AI808" i="6" s="1"/>
  <c r="AJ808" i="6" s="1"/>
  <c r="AH803" i="6"/>
  <c r="AG803" i="6"/>
  <c r="AI803" i="6" s="1"/>
  <c r="AJ803" i="6" s="1"/>
  <c r="AH798" i="6"/>
  <c r="AG798" i="6"/>
  <c r="AI798" i="6" s="1"/>
  <c r="AJ798" i="6" s="1"/>
  <c r="AH793" i="6"/>
  <c r="AG793" i="6"/>
  <c r="AI793" i="6" s="1"/>
  <c r="AJ793" i="6" s="1"/>
  <c r="AH788" i="6"/>
  <c r="AG788" i="6"/>
  <c r="AI788" i="6" s="1"/>
  <c r="AJ788" i="6" s="1"/>
  <c r="AH772" i="6"/>
  <c r="AG772" i="6"/>
  <c r="AI772" i="6" s="1"/>
  <c r="AJ772" i="6" s="1"/>
  <c r="AH767" i="6"/>
  <c r="AG767" i="6"/>
  <c r="AI767" i="6" s="1"/>
  <c r="AJ767" i="6" s="1"/>
  <c r="AH762" i="6"/>
  <c r="AG762" i="6"/>
  <c r="AI762" i="6" s="1"/>
  <c r="AJ762" i="6" s="1"/>
  <c r="AH757" i="6"/>
  <c r="AG757" i="6"/>
  <c r="AI757" i="6" s="1"/>
  <c r="AJ757" i="6" s="1"/>
  <c r="AH752" i="6"/>
  <c r="AG752" i="6"/>
  <c r="AI752" i="6" s="1"/>
  <c r="AJ752" i="6" s="1"/>
  <c r="AH747" i="6"/>
  <c r="AG747" i="6"/>
  <c r="AI747" i="6" s="1"/>
  <c r="AJ747" i="6" s="1"/>
  <c r="AH742" i="6"/>
  <c r="AG742" i="6"/>
  <c r="AI742" i="6" s="1"/>
  <c r="AJ742" i="6" s="1"/>
  <c r="AH737" i="6"/>
  <c r="AG737" i="6"/>
  <c r="AI737" i="6" s="1"/>
  <c r="AJ737" i="6" s="1"/>
  <c r="AH732" i="6"/>
  <c r="AG732" i="6"/>
  <c r="AI732" i="6" s="1"/>
  <c r="AJ732" i="6" s="1"/>
  <c r="AH727" i="6"/>
  <c r="AG727" i="6"/>
  <c r="AI727" i="6" s="1"/>
  <c r="AJ727" i="6" s="1"/>
  <c r="AH722" i="6"/>
  <c r="AG722" i="6"/>
  <c r="AI722" i="6" s="1"/>
  <c r="AJ722" i="6" s="1"/>
  <c r="AH717" i="6"/>
  <c r="AG717" i="6"/>
  <c r="AI717" i="6" s="1"/>
  <c r="AJ717" i="6" s="1"/>
  <c r="AH712" i="6"/>
  <c r="AG712" i="6"/>
  <c r="AI712" i="6" s="1"/>
  <c r="AJ712" i="6" s="1"/>
  <c r="AH707" i="6"/>
  <c r="AG707" i="6"/>
  <c r="AI707" i="6" s="1"/>
  <c r="AJ707" i="6" s="1"/>
  <c r="AH702" i="6"/>
  <c r="AG702" i="6"/>
  <c r="AI702" i="6" s="1"/>
  <c r="AJ702" i="6" s="1"/>
  <c r="AH686" i="6"/>
  <c r="AG686" i="6"/>
  <c r="AI686" i="6" s="1"/>
  <c r="AJ686" i="6" s="1"/>
  <c r="AH681" i="6"/>
  <c r="AG681" i="6"/>
  <c r="AI681" i="6" s="1"/>
  <c r="AJ681" i="6" s="1"/>
  <c r="AH676" i="6"/>
  <c r="AG676" i="6"/>
  <c r="AI676" i="6" s="1"/>
  <c r="AJ676" i="6" s="1"/>
  <c r="AH671" i="6"/>
  <c r="AG671" i="6"/>
  <c r="AI671" i="6" s="1"/>
  <c r="AJ671" i="6" s="1"/>
  <c r="AH666" i="6"/>
  <c r="AG666" i="6"/>
  <c r="AI666" i="6" s="1"/>
  <c r="AJ666" i="6" s="1"/>
  <c r="AH661" i="6"/>
  <c r="AG661" i="6"/>
  <c r="AI661" i="6" s="1"/>
  <c r="AJ661" i="6" s="1"/>
  <c r="AH656" i="6"/>
  <c r="AG656" i="6"/>
  <c r="AI656" i="6" s="1"/>
  <c r="AJ656" i="6" s="1"/>
  <c r="AH651" i="6"/>
  <c r="AG651" i="6"/>
  <c r="AI651" i="6" s="1"/>
  <c r="AJ651" i="6" s="1"/>
  <c r="AH646" i="6"/>
  <c r="AG646" i="6"/>
  <c r="AI646" i="6" s="1"/>
  <c r="AJ646" i="6" s="1"/>
  <c r="AH641" i="6"/>
  <c r="AG641" i="6"/>
  <c r="AI641" i="6" s="1"/>
  <c r="AJ641" i="6" s="1"/>
  <c r="AH636" i="6"/>
  <c r="AG636" i="6"/>
  <c r="AI636" i="6" s="1"/>
  <c r="AJ636" i="6" s="1"/>
  <c r="AH631" i="6"/>
  <c r="AG631" i="6"/>
  <c r="AI631" i="6" s="1"/>
  <c r="AJ631" i="6" s="1"/>
  <c r="AH626" i="6"/>
  <c r="AG626" i="6"/>
  <c r="AI626" i="6" s="1"/>
  <c r="AJ626" i="6" s="1"/>
  <c r="AH621" i="6"/>
  <c r="AG621" i="6"/>
  <c r="AI621" i="6" s="1"/>
  <c r="AJ621" i="6" s="1"/>
  <c r="AH616" i="6"/>
  <c r="AG616" i="6"/>
  <c r="AI616" i="6" s="1"/>
  <c r="AJ616" i="6" s="1"/>
  <c r="AH600" i="6"/>
  <c r="AG600" i="6"/>
  <c r="AI600" i="6" s="1"/>
  <c r="AJ600" i="6" s="1"/>
  <c r="AH595" i="6"/>
  <c r="AG595" i="6"/>
  <c r="AI595" i="6" s="1"/>
  <c r="AJ595" i="6" s="1"/>
  <c r="AH590" i="6"/>
  <c r="AG590" i="6"/>
  <c r="AI590" i="6" s="1"/>
  <c r="AJ590" i="6" s="1"/>
  <c r="AH585" i="6"/>
  <c r="AG585" i="6"/>
  <c r="AI585" i="6" s="1"/>
  <c r="AJ585" i="6" s="1"/>
  <c r="AH580" i="6"/>
  <c r="AG580" i="6"/>
  <c r="AI580" i="6" s="1"/>
  <c r="AJ580" i="6" s="1"/>
  <c r="AH575" i="6"/>
  <c r="AG575" i="6"/>
  <c r="AI575" i="6" s="1"/>
  <c r="AJ575" i="6" s="1"/>
  <c r="AH570" i="6"/>
  <c r="AG570" i="6"/>
  <c r="AI570" i="6" s="1"/>
  <c r="AJ570" i="6" s="1"/>
  <c r="AH565" i="6"/>
  <c r="AG565" i="6"/>
  <c r="AI565" i="6" s="1"/>
  <c r="AJ565" i="6" s="1"/>
  <c r="AH560" i="6"/>
  <c r="AG560" i="6"/>
  <c r="AI560" i="6" s="1"/>
  <c r="AJ560" i="6" s="1"/>
  <c r="AH555" i="6"/>
  <c r="AG555" i="6"/>
  <c r="AI555" i="6" s="1"/>
  <c r="AJ555" i="6" s="1"/>
  <c r="AH550" i="6"/>
  <c r="AG550" i="6"/>
  <c r="AI550" i="6" s="1"/>
  <c r="AJ550" i="6" s="1"/>
  <c r="AH545" i="6"/>
  <c r="AG545" i="6"/>
  <c r="AI545" i="6" s="1"/>
  <c r="AJ545" i="6" s="1"/>
  <c r="AH540" i="6"/>
  <c r="AG540" i="6"/>
  <c r="AI540" i="6" s="1"/>
  <c r="AJ540" i="6" s="1"/>
  <c r="AH535" i="6"/>
  <c r="AG535" i="6"/>
  <c r="AI535" i="6" s="1"/>
  <c r="AJ535" i="6" s="1"/>
  <c r="AH530" i="6"/>
  <c r="AG530" i="6"/>
  <c r="AI530" i="6" s="1"/>
  <c r="AJ530" i="6" s="1"/>
  <c r="AH514" i="6"/>
  <c r="AG514" i="6"/>
  <c r="AI514" i="6" s="1"/>
  <c r="AJ514" i="6" s="1"/>
  <c r="AH509" i="6"/>
  <c r="AG509" i="6"/>
  <c r="AI509" i="6" s="1"/>
  <c r="AJ509" i="6" s="1"/>
  <c r="AH504" i="6"/>
  <c r="AG504" i="6"/>
  <c r="AI504" i="6" s="1"/>
  <c r="AJ504" i="6" s="1"/>
  <c r="AH499" i="6"/>
  <c r="AG499" i="6"/>
  <c r="AI499" i="6" s="1"/>
  <c r="AJ499" i="6" s="1"/>
  <c r="AH494" i="6"/>
  <c r="AG494" i="6"/>
  <c r="AI494" i="6" s="1"/>
  <c r="AJ494" i="6" s="1"/>
  <c r="AH489" i="6"/>
  <c r="AG489" i="6"/>
  <c r="AI489" i="6" s="1"/>
  <c r="AJ489" i="6" s="1"/>
  <c r="AH484" i="6"/>
  <c r="AG484" i="6"/>
  <c r="AI484" i="6" s="1"/>
  <c r="AJ484" i="6" s="1"/>
  <c r="AH479" i="6"/>
  <c r="AG479" i="6"/>
  <c r="AI479" i="6" s="1"/>
  <c r="AJ479" i="6" s="1"/>
  <c r="AH474" i="6"/>
  <c r="AG474" i="6"/>
  <c r="AI474" i="6" s="1"/>
  <c r="AJ474" i="6" s="1"/>
  <c r="AH469" i="6"/>
  <c r="AG469" i="6"/>
  <c r="AI469" i="6" s="1"/>
  <c r="AJ469" i="6" s="1"/>
  <c r="AH464" i="6"/>
  <c r="AG464" i="6"/>
  <c r="AI464" i="6" s="1"/>
  <c r="AJ464" i="6" s="1"/>
  <c r="AH459" i="6"/>
  <c r="AG459" i="6"/>
  <c r="AI459" i="6" s="1"/>
  <c r="AJ459" i="6" s="1"/>
  <c r="AH454" i="6"/>
  <c r="AG454" i="6"/>
  <c r="AI454" i="6" s="1"/>
  <c r="AJ454" i="6" s="1"/>
  <c r="AH449" i="6"/>
  <c r="AG449" i="6"/>
  <c r="AI449" i="6" s="1"/>
  <c r="AJ449" i="6" s="1"/>
  <c r="AH444" i="6"/>
  <c r="AG444" i="6"/>
  <c r="AI444" i="6" s="1"/>
  <c r="AJ444" i="6" s="1"/>
  <c r="AH428" i="6"/>
  <c r="AG428" i="6"/>
  <c r="AI428" i="6" s="1"/>
  <c r="AJ428" i="6" s="1"/>
  <c r="AH423" i="6"/>
  <c r="AG423" i="6"/>
  <c r="AI423" i="6" s="1"/>
  <c r="AJ423" i="6" s="1"/>
  <c r="AH418" i="6"/>
  <c r="AG418" i="6"/>
  <c r="AI418" i="6" s="1"/>
  <c r="AJ418" i="6" s="1"/>
  <c r="AH413" i="6"/>
  <c r="AG413" i="6"/>
  <c r="AI413" i="6" s="1"/>
  <c r="AJ413" i="6" s="1"/>
  <c r="AH408" i="6"/>
  <c r="AG408" i="6"/>
  <c r="AI408" i="6" s="1"/>
  <c r="AJ408" i="6" s="1"/>
  <c r="AH403" i="6"/>
  <c r="AG403" i="6"/>
  <c r="AI403" i="6" s="1"/>
  <c r="AJ403" i="6" s="1"/>
  <c r="AH398" i="6"/>
  <c r="AG398" i="6"/>
  <c r="AI398" i="6" s="1"/>
  <c r="AJ398" i="6" s="1"/>
  <c r="AH393" i="6"/>
  <c r="AG393" i="6"/>
  <c r="AI393" i="6" s="1"/>
  <c r="AJ393" i="6" s="1"/>
  <c r="AH388" i="6"/>
  <c r="AG388" i="6"/>
  <c r="AI388" i="6" s="1"/>
  <c r="AJ388" i="6" s="1"/>
  <c r="AH383" i="6"/>
  <c r="AG383" i="6"/>
  <c r="AI383" i="6" s="1"/>
  <c r="AJ383" i="6" s="1"/>
  <c r="AH378" i="6"/>
  <c r="AG378" i="6"/>
  <c r="AI378" i="6" s="1"/>
  <c r="AJ378" i="6" s="1"/>
  <c r="AH373" i="6"/>
  <c r="AG373" i="6"/>
  <c r="AI373" i="6" s="1"/>
  <c r="AJ373" i="6" s="1"/>
  <c r="AH368" i="6"/>
  <c r="AG368" i="6"/>
  <c r="AI368" i="6" s="1"/>
  <c r="AJ368" i="6" s="1"/>
  <c r="AH363" i="6"/>
  <c r="AG363" i="6"/>
  <c r="AI363" i="6" s="1"/>
  <c r="AJ363" i="6" s="1"/>
  <c r="AH358" i="6"/>
  <c r="AG358" i="6"/>
  <c r="AI358" i="6" s="1"/>
  <c r="AJ358" i="6" s="1"/>
  <c r="AH342" i="6"/>
  <c r="AG342" i="6"/>
  <c r="AI342" i="6" s="1"/>
  <c r="AJ342" i="6" s="1"/>
  <c r="AH337" i="6"/>
  <c r="AG337" i="6"/>
  <c r="AI337" i="6" s="1"/>
  <c r="AJ337" i="6" s="1"/>
  <c r="AH332" i="6"/>
  <c r="AG332" i="6"/>
  <c r="AI332" i="6" s="1"/>
  <c r="AJ332" i="6" s="1"/>
  <c r="AH327" i="6"/>
  <c r="AG327" i="6"/>
  <c r="AI327" i="6" s="1"/>
  <c r="AJ327" i="6" s="1"/>
  <c r="AH322" i="6"/>
  <c r="AG322" i="6"/>
  <c r="AI322" i="6" s="1"/>
  <c r="AJ322" i="6" s="1"/>
  <c r="AH317" i="6"/>
  <c r="AG317" i="6"/>
  <c r="AI317" i="6" s="1"/>
  <c r="AJ317" i="6" s="1"/>
  <c r="AH312" i="6"/>
  <c r="AG312" i="6"/>
  <c r="AI312" i="6" s="1"/>
  <c r="AJ312" i="6" s="1"/>
  <c r="AH307" i="6"/>
  <c r="AG307" i="6"/>
  <c r="AI307" i="6" s="1"/>
  <c r="AJ307" i="6" s="1"/>
  <c r="AH302" i="6"/>
  <c r="AG302" i="6"/>
  <c r="AI302" i="6" s="1"/>
  <c r="AJ302" i="6" s="1"/>
  <c r="AH297" i="6"/>
  <c r="AG297" i="6"/>
  <c r="AI297" i="6" s="1"/>
  <c r="AJ297" i="6" s="1"/>
  <c r="AH292" i="6"/>
  <c r="AG292" i="6"/>
  <c r="AI292" i="6" s="1"/>
  <c r="AJ292" i="6" s="1"/>
  <c r="AH287" i="6"/>
  <c r="AG287" i="6"/>
  <c r="AI287" i="6" s="1"/>
  <c r="AJ287" i="6" s="1"/>
  <c r="AH282" i="6"/>
  <c r="AG282" i="6"/>
  <c r="AI282" i="6" s="1"/>
  <c r="AJ282" i="6" s="1"/>
  <c r="AH277" i="6"/>
  <c r="AG277" i="6"/>
  <c r="AI277" i="6" s="1"/>
  <c r="AJ277" i="6" s="1"/>
  <c r="AH272" i="6"/>
  <c r="AG272" i="6"/>
  <c r="AI272" i="6" s="1"/>
  <c r="AJ272" i="6" s="1"/>
  <c r="AH256" i="6"/>
  <c r="AG256" i="6"/>
  <c r="AI256" i="6" s="1"/>
  <c r="AJ256" i="6" s="1"/>
  <c r="AH251" i="6"/>
  <c r="AG251" i="6"/>
  <c r="AI251" i="6" s="1"/>
  <c r="AJ251" i="6" s="1"/>
  <c r="AH246" i="6"/>
  <c r="AG246" i="6"/>
  <c r="AI246" i="6" s="1"/>
  <c r="AJ246" i="6" s="1"/>
  <c r="AH241" i="6"/>
  <c r="AG241" i="6"/>
  <c r="AI241" i="6" s="1"/>
  <c r="AJ241" i="6" s="1"/>
  <c r="AH236" i="6"/>
  <c r="AG236" i="6"/>
  <c r="AI236" i="6" s="1"/>
  <c r="AJ236" i="6" s="1"/>
  <c r="AH226" i="6"/>
  <c r="AG226" i="6"/>
  <c r="AI226" i="6" s="1"/>
  <c r="AJ226" i="6" s="1"/>
  <c r="AH221" i="6"/>
  <c r="AG221" i="6"/>
  <c r="AI221" i="6" s="1"/>
  <c r="AJ221" i="6" s="1"/>
  <c r="AH216" i="6"/>
  <c r="AG216" i="6"/>
  <c r="AI216" i="6" s="1"/>
  <c r="AJ216" i="6" s="1"/>
  <c r="AH211" i="6"/>
  <c r="AG211" i="6"/>
  <c r="AI211" i="6" s="1"/>
  <c r="AJ211" i="6" s="1"/>
  <c r="AH206" i="6"/>
  <c r="AG206" i="6"/>
  <c r="AI206" i="6" s="1"/>
  <c r="AJ206" i="6" s="1"/>
  <c r="AH201" i="6"/>
  <c r="AG201" i="6"/>
  <c r="AI201" i="6" s="1"/>
  <c r="AJ201" i="6" s="1"/>
  <c r="AH196" i="6"/>
  <c r="AG196" i="6"/>
  <c r="AI196" i="6" s="1"/>
  <c r="AJ196" i="6" s="1"/>
  <c r="AH170" i="6"/>
  <c r="AG170" i="6"/>
  <c r="AI170" i="6" s="1"/>
  <c r="AJ170" i="6" s="1"/>
  <c r="AH165" i="6"/>
  <c r="AG165" i="6"/>
  <c r="AI165" i="6" s="1"/>
  <c r="AJ165" i="6" s="1"/>
  <c r="AH160" i="6"/>
  <c r="AG160" i="6"/>
  <c r="AI160" i="6" s="1"/>
  <c r="AJ160" i="6" s="1"/>
  <c r="AH155" i="6"/>
  <c r="AG155" i="6"/>
  <c r="AI155" i="6" s="1"/>
  <c r="AJ155" i="6" s="1"/>
  <c r="AH150" i="6"/>
  <c r="AG150" i="6"/>
  <c r="AI150" i="6" s="1"/>
  <c r="AJ150" i="6" s="1"/>
  <c r="AH145" i="6"/>
  <c r="AG145" i="6"/>
  <c r="AI145" i="6" s="1"/>
  <c r="AJ145" i="6" s="1"/>
  <c r="AH140" i="6"/>
  <c r="AG140" i="6"/>
  <c r="AI140" i="6" s="1"/>
  <c r="AJ140" i="6" s="1"/>
  <c r="AH135" i="6"/>
  <c r="AG135" i="6"/>
  <c r="AI135" i="6" s="1"/>
  <c r="AJ135" i="6" s="1"/>
  <c r="AH130" i="6"/>
  <c r="AG130" i="6"/>
  <c r="AI130" i="6" s="1"/>
  <c r="AJ130" i="6" s="1"/>
  <c r="AH125" i="6"/>
  <c r="AG125" i="6"/>
  <c r="AI125" i="6" s="1"/>
  <c r="AJ125" i="6" s="1"/>
  <c r="AH120" i="6"/>
  <c r="AG120" i="6"/>
  <c r="AI120" i="6" s="1"/>
  <c r="AJ120" i="6" s="1"/>
  <c r="AH115" i="6"/>
  <c r="AG115" i="6"/>
  <c r="AI115" i="6" s="1"/>
  <c r="AJ115" i="6" s="1"/>
  <c r="AH110" i="6"/>
  <c r="AG110" i="6"/>
  <c r="AI110" i="6" s="1"/>
  <c r="AJ110" i="6" s="1"/>
  <c r="AH105" i="6"/>
  <c r="AG105" i="6"/>
  <c r="AI105" i="6" s="1"/>
  <c r="AJ105" i="6" s="1"/>
  <c r="AH100" i="6"/>
  <c r="AG100" i="6"/>
  <c r="AI100" i="6" s="1"/>
  <c r="AJ100" i="6" s="1"/>
  <c r="AH84" i="6"/>
  <c r="AG84" i="6"/>
  <c r="AI84" i="6" s="1"/>
  <c r="AJ84" i="6" s="1"/>
  <c r="AH79" i="6"/>
  <c r="AG79" i="6"/>
  <c r="AI79" i="6" s="1"/>
  <c r="AJ79" i="6" s="1"/>
  <c r="AH74" i="6"/>
  <c r="AG74" i="6"/>
  <c r="AI74" i="6" s="1"/>
  <c r="AJ74" i="6" s="1"/>
  <c r="AH69" i="6"/>
  <c r="AG69" i="6"/>
  <c r="AI69" i="6" s="1"/>
  <c r="AJ69" i="6" s="1"/>
  <c r="AH64" i="6"/>
  <c r="AG64" i="6"/>
  <c r="AI64" i="6" s="1"/>
  <c r="AJ64" i="6" s="1"/>
  <c r="AH59" i="6"/>
  <c r="AG59" i="6"/>
  <c r="AI59" i="6" s="1"/>
  <c r="AJ59" i="6" s="1"/>
  <c r="AH54" i="6"/>
  <c r="AG54" i="6"/>
  <c r="AI54" i="6" s="1"/>
  <c r="AJ54" i="6" s="1"/>
  <c r="AH49" i="6"/>
  <c r="AG49" i="6"/>
  <c r="AI49" i="6" s="1"/>
  <c r="AJ49" i="6" s="1"/>
  <c r="AH44" i="6"/>
  <c r="AG44" i="6"/>
  <c r="AI44" i="6" s="1"/>
  <c r="AJ44" i="6" s="1"/>
  <c r="AH39" i="6"/>
  <c r="AG39" i="6"/>
  <c r="AI39" i="6" s="1"/>
  <c r="AJ39" i="6" s="1"/>
  <c r="AH34" i="6"/>
  <c r="AG34" i="6"/>
  <c r="AI34" i="6" s="1"/>
  <c r="AJ34" i="6" s="1"/>
  <c r="AH29" i="6"/>
  <c r="AG29" i="6"/>
  <c r="AI29" i="6" s="1"/>
  <c r="AJ29" i="6" s="1"/>
  <c r="AH14" i="6"/>
  <c r="E2546" i="6"/>
  <c r="F2548" i="6" s="1"/>
  <c r="E2541" i="6"/>
  <c r="F2543" i="6" s="1"/>
  <c r="E2536" i="6"/>
  <c r="F2538" i="6" s="1"/>
  <c r="E2531" i="6"/>
  <c r="F2533" i="6" s="1"/>
  <c r="E2526" i="6"/>
  <c r="F2528" i="6" s="1"/>
  <c r="E2521" i="6"/>
  <c r="KW2" i="100"/>
  <c r="JO2" i="100"/>
  <c r="IG2" i="100"/>
  <c r="GY2" i="100"/>
  <c r="FQ2" i="100"/>
  <c r="EI2" i="100"/>
  <c r="DA2" i="100"/>
  <c r="BS2" i="100"/>
  <c r="AK2" i="100"/>
  <c r="AE2664" i="6"/>
  <c r="AB2664" i="6"/>
  <c r="AD2664" i="6" s="1"/>
  <c r="AA2664" i="6"/>
  <c r="Z2664" i="6"/>
  <c r="I2664" i="6"/>
  <c r="W2662" i="6" s="1"/>
  <c r="C2664" i="6"/>
  <c r="Q2665" i="6" s="1"/>
  <c r="A2664" i="6"/>
  <c r="Z2663" i="6"/>
  <c r="Z2662" i="6"/>
  <c r="X2662" i="6"/>
  <c r="U2662" i="6"/>
  <c r="G2662" i="6"/>
  <c r="E2662" i="6"/>
  <c r="Z2661" i="6"/>
  <c r="AE2659" i="6"/>
  <c r="AB2659" i="6"/>
  <c r="AD2659" i="6" s="1"/>
  <c r="AA2659" i="6"/>
  <c r="Z2659" i="6"/>
  <c r="I2659" i="6"/>
  <c r="C2659" i="6"/>
  <c r="Q2660" i="6" s="1"/>
  <c r="A2659" i="6"/>
  <c r="Z2658" i="6"/>
  <c r="Z2657" i="6"/>
  <c r="X2657" i="6"/>
  <c r="W2657" i="6"/>
  <c r="U2657" i="6"/>
  <c r="G2657" i="6"/>
  <c r="E2657" i="6"/>
  <c r="Z2656" i="6"/>
  <c r="AE2654" i="6"/>
  <c r="AC2654" i="6"/>
  <c r="AB2654" i="6"/>
  <c r="AD2654" i="6" s="1"/>
  <c r="AA2654" i="6"/>
  <c r="Z2654" i="6"/>
  <c r="I2654" i="6"/>
  <c r="C2654" i="6"/>
  <c r="Q2655" i="6" s="1"/>
  <c r="A2654" i="6"/>
  <c r="Z2653" i="6"/>
  <c r="Z2652" i="6"/>
  <c r="X2652" i="6"/>
  <c r="W2652" i="6"/>
  <c r="U2652" i="6"/>
  <c r="G2652" i="6"/>
  <c r="E2652" i="6"/>
  <c r="Z2651" i="6"/>
  <c r="AE2649" i="6"/>
  <c r="AB2649" i="6"/>
  <c r="AD2649" i="6" s="1"/>
  <c r="AA2649" i="6"/>
  <c r="Z2649" i="6"/>
  <c r="I2649" i="6"/>
  <c r="C2649" i="6"/>
  <c r="A2649" i="6"/>
  <c r="Z2648" i="6"/>
  <c r="Z2647" i="6"/>
  <c r="X2647" i="6"/>
  <c r="W2647" i="6"/>
  <c r="U2647" i="6"/>
  <c r="G2647" i="6"/>
  <c r="E2647" i="6"/>
  <c r="Z2646" i="6"/>
  <c r="AE2644" i="6"/>
  <c r="AB2644" i="6"/>
  <c r="AD2644" i="6" s="1"/>
  <c r="AA2644" i="6"/>
  <c r="Z2644" i="6"/>
  <c r="I2644" i="6"/>
  <c r="C2644" i="6"/>
  <c r="A2644" i="6"/>
  <c r="Z2643" i="6"/>
  <c r="Z2642" i="6"/>
  <c r="X2642" i="6"/>
  <c r="W2642" i="6"/>
  <c r="U2642" i="6"/>
  <c r="G2642" i="6"/>
  <c r="E2642" i="6"/>
  <c r="Z2641" i="6"/>
  <c r="AE2639" i="6"/>
  <c r="AB2639" i="6"/>
  <c r="AD2639" i="6" s="1"/>
  <c r="AA2639" i="6"/>
  <c r="Z2639" i="6"/>
  <c r="I2639" i="6"/>
  <c r="C2639" i="6"/>
  <c r="A2639" i="6"/>
  <c r="Z2638" i="6"/>
  <c r="Z2637" i="6"/>
  <c r="X2637" i="6"/>
  <c r="W2637" i="6"/>
  <c r="U2637" i="6"/>
  <c r="G2637" i="6"/>
  <c r="E2637" i="6"/>
  <c r="Z2636" i="6"/>
  <c r="AE2634" i="6"/>
  <c r="AC2634" i="6"/>
  <c r="AB2634" i="6"/>
  <c r="AD2634" i="6" s="1"/>
  <c r="AA2634" i="6"/>
  <c r="Z2634" i="6"/>
  <c r="I2634" i="6"/>
  <c r="C2634" i="6"/>
  <c r="A2634" i="6"/>
  <c r="Z2633" i="6"/>
  <c r="Z2632" i="6"/>
  <c r="X2632" i="6"/>
  <c r="W2632" i="6"/>
  <c r="U2632" i="6"/>
  <c r="G2632" i="6"/>
  <c r="E2632" i="6"/>
  <c r="Z2631" i="6"/>
  <c r="AE2629" i="6"/>
  <c r="AC2629" i="6"/>
  <c r="AB2629" i="6"/>
  <c r="AD2629" i="6" s="1"/>
  <c r="AA2629" i="6"/>
  <c r="Z2629" i="6"/>
  <c r="I2629" i="6"/>
  <c r="C2629" i="6"/>
  <c r="A2629" i="6"/>
  <c r="Z2628" i="6"/>
  <c r="Z2627" i="6"/>
  <c r="X2627" i="6"/>
  <c r="W2627" i="6"/>
  <c r="U2627" i="6"/>
  <c r="G2627" i="6"/>
  <c r="E2627" i="6"/>
  <c r="Z2626" i="6"/>
  <c r="AE2624" i="6"/>
  <c r="AC2624" i="6"/>
  <c r="AB2624" i="6"/>
  <c r="AD2624" i="6" s="1"/>
  <c r="AA2624" i="6"/>
  <c r="Z2624" i="6"/>
  <c r="I2624" i="6"/>
  <c r="C2624" i="6"/>
  <c r="A2624" i="6"/>
  <c r="Z2623" i="6"/>
  <c r="Z2622" i="6"/>
  <c r="X2622" i="6"/>
  <c r="W2622" i="6"/>
  <c r="U2622" i="6"/>
  <c r="G2622" i="6"/>
  <c r="E2622" i="6"/>
  <c r="Z2621" i="6"/>
  <c r="AE2619" i="6"/>
  <c r="AC2619" i="6"/>
  <c r="AB2619" i="6"/>
  <c r="AD2619" i="6" s="1"/>
  <c r="AA2619" i="6"/>
  <c r="Z2619" i="6"/>
  <c r="I2619" i="6"/>
  <c r="C2619" i="6"/>
  <c r="A2619" i="6"/>
  <c r="Z2618" i="6"/>
  <c r="Z2617" i="6"/>
  <c r="X2617" i="6"/>
  <c r="W2617" i="6"/>
  <c r="U2617" i="6"/>
  <c r="G2617" i="6"/>
  <c r="E2617" i="6"/>
  <c r="Z2616" i="6"/>
  <c r="AE2614" i="6"/>
  <c r="AC2614" i="6"/>
  <c r="AB2614" i="6"/>
  <c r="AD2614" i="6" s="1"/>
  <c r="AA2614" i="6"/>
  <c r="Z2614" i="6"/>
  <c r="I2614" i="6"/>
  <c r="C2614" i="6"/>
  <c r="A2614" i="6"/>
  <c r="Z2613" i="6"/>
  <c r="Z2612" i="6"/>
  <c r="X2612" i="6"/>
  <c r="W2612" i="6"/>
  <c r="U2612" i="6"/>
  <c r="G2612" i="6"/>
  <c r="E2612" i="6"/>
  <c r="Z2611" i="6"/>
  <c r="AE2609" i="6"/>
  <c r="AC2609" i="6"/>
  <c r="AB2609" i="6"/>
  <c r="AD2609" i="6" s="1"/>
  <c r="AA2609" i="6"/>
  <c r="Z2609" i="6"/>
  <c r="I2609" i="6"/>
  <c r="C2609" i="6"/>
  <c r="A2609" i="6"/>
  <c r="Z2608" i="6"/>
  <c r="Z2607" i="6"/>
  <c r="X2607" i="6"/>
  <c r="W2607" i="6"/>
  <c r="U2607" i="6"/>
  <c r="G2607" i="6"/>
  <c r="E2607" i="6"/>
  <c r="Z2606" i="6"/>
  <c r="AE2604" i="6"/>
  <c r="AC2604" i="6"/>
  <c r="AB2604" i="6"/>
  <c r="AD2604" i="6" s="1"/>
  <c r="AA2604" i="6"/>
  <c r="Z2604" i="6"/>
  <c r="I2604" i="6"/>
  <c r="C2604" i="6"/>
  <c r="A2604" i="6"/>
  <c r="Z2603" i="6"/>
  <c r="Z2602" i="6"/>
  <c r="X2602" i="6"/>
  <c r="W2602" i="6"/>
  <c r="U2602" i="6"/>
  <c r="G2602" i="6"/>
  <c r="E2602" i="6"/>
  <c r="Z2601" i="6"/>
  <c r="AE2599" i="6"/>
  <c r="AC2599" i="6"/>
  <c r="AB2599" i="6"/>
  <c r="AD2599" i="6" s="1"/>
  <c r="AA2599" i="6"/>
  <c r="Z2599" i="6"/>
  <c r="I2599" i="6"/>
  <c r="C2599" i="6"/>
  <c r="A2599" i="6"/>
  <c r="Z2598" i="6"/>
  <c r="Z2597" i="6"/>
  <c r="X2597" i="6"/>
  <c r="W2597" i="6"/>
  <c r="U2597" i="6"/>
  <c r="G2597" i="6"/>
  <c r="E2597" i="6"/>
  <c r="Z2596" i="6"/>
  <c r="B2596" i="6"/>
  <c r="B2601" i="6" s="1"/>
  <c r="B2606" i="6" s="1"/>
  <c r="B2611" i="6" s="1"/>
  <c r="B2616" i="6" s="1"/>
  <c r="B2621" i="6" s="1"/>
  <c r="B2626" i="6" s="1"/>
  <c r="B2631" i="6" s="1"/>
  <c r="B2636" i="6" s="1"/>
  <c r="B2641" i="6" s="1"/>
  <c r="B2646" i="6" s="1"/>
  <c r="B2651" i="6" s="1"/>
  <c r="B2656" i="6" s="1"/>
  <c r="B2661" i="6" s="1"/>
  <c r="AE2594" i="6"/>
  <c r="AC2594" i="6"/>
  <c r="AB2594" i="6"/>
  <c r="AD2594" i="6" s="1"/>
  <c r="AA2594" i="6"/>
  <c r="Z2594" i="6"/>
  <c r="I2594" i="6"/>
  <c r="C2594" i="6"/>
  <c r="A2594" i="6"/>
  <c r="Z2593" i="6"/>
  <c r="Q2593" i="6"/>
  <c r="Y2594" i="6" s="1"/>
  <c r="O2593" i="6"/>
  <c r="Y2593" i="6" s="1"/>
  <c r="M2593" i="6"/>
  <c r="Y2592" i="6" s="1"/>
  <c r="K2593" i="6"/>
  <c r="Y2591" i="6" s="1"/>
  <c r="Z2592" i="6"/>
  <c r="X2592" i="6"/>
  <c r="W2592" i="6"/>
  <c r="U2592" i="6"/>
  <c r="G2592" i="6"/>
  <c r="E2592" i="6"/>
  <c r="Z2591" i="6"/>
  <c r="I2590" i="6"/>
  <c r="C2590" i="6"/>
  <c r="I2589" i="6"/>
  <c r="C2589" i="6"/>
  <c r="G2588" i="6"/>
  <c r="G2587" i="6"/>
  <c r="G2586" i="6"/>
  <c r="G2585" i="6"/>
  <c r="G2584" i="6"/>
  <c r="G2583" i="6"/>
  <c r="I2581" i="6"/>
  <c r="G2581" i="6"/>
  <c r="AE2578" i="6"/>
  <c r="AD2578" i="6"/>
  <c r="AB2578" i="6"/>
  <c r="AC2578" i="6" s="1"/>
  <c r="AA2578" i="6"/>
  <c r="Z2578" i="6"/>
  <c r="I2578" i="6"/>
  <c r="C2578" i="6"/>
  <c r="Q2579" i="6" s="1"/>
  <c r="A2578" i="6"/>
  <c r="Z2577" i="6"/>
  <c r="Z2576" i="6"/>
  <c r="X2576" i="6"/>
  <c r="W2576" i="6"/>
  <c r="U2576" i="6"/>
  <c r="G2576" i="6"/>
  <c r="E2576" i="6"/>
  <c r="Z2575" i="6"/>
  <c r="AE2573" i="6"/>
  <c r="AD2573" i="6"/>
  <c r="AC2573" i="6"/>
  <c r="AB2573" i="6"/>
  <c r="AF2573" i="6" s="1"/>
  <c r="AA2573" i="6"/>
  <c r="Z2573" i="6"/>
  <c r="I2573" i="6"/>
  <c r="C2573" i="6"/>
  <c r="Q2574" i="6" s="1"/>
  <c r="A2573" i="6"/>
  <c r="Z2572" i="6"/>
  <c r="Z2571" i="6"/>
  <c r="X2571" i="6"/>
  <c r="W2571" i="6"/>
  <c r="U2571" i="6"/>
  <c r="G2571" i="6"/>
  <c r="E2571" i="6"/>
  <c r="Z2570" i="6"/>
  <c r="AE2568" i="6"/>
  <c r="AD2568" i="6"/>
  <c r="AC2568" i="6"/>
  <c r="AB2568" i="6"/>
  <c r="AF2568" i="6" s="1"/>
  <c r="AA2568" i="6"/>
  <c r="Z2568" i="6"/>
  <c r="I2568" i="6"/>
  <c r="C2568" i="6"/>
  <c r="Q2569" i="6" s="1"/>
  <c r="A2568" i="6"/>
  <c r="Z2567" i="6"/>
  <c r="Z2566" i="6"/>
  <c r="X2566" i="6"/>
  <c r="W2566" i="6"/>
  <c r="U2566" i="6"/>
  <c r="G2566" i="6"/>
  <c r="E2566" i="6"/>
  <c r="Z2565" i="6"/>
  <c r="AE2563" i="6"/>
  <c r="AD2563" i="6"/>
  <c r="AC2563" i="6"/>
  <c r="AB2563" i="6"/>
  <c r="AF2563" i="6" s="1"/>
  <c r="AA2563" i="6"/>
  <c r="Z2563" i="6"/>
  <c r="I2563" i="6"/>
  <c r="C2563" i="6"/>
  <c r="Q2564" i="6" s="1"/>
  <c r="A2563" i="6"/>
  <c r="Z2562" i="6"/>
  <c r="Z2561" i="6"/>
  <c r="X2561" i="6"/>
  <c r="W2561" i="6"/>
  <c r="U2561" i="6"/>
  <c r="G2561" i="6"/>
  <c r="E2561" i="6"/>
  <c r="Z2560" i="6"/>
  <c r="AE2558" i="6"/>
  <c r="AD2558" i="6"/>
  <c r="AC2558" i="6"/>
  <c r="AB2558" i="6"/>
  <c r="AF2558" i="6" s="1"/>
  <c r="AA2558" i="6"/>
  <c r="Z2558" i="6"/>
  <c r="I2558" i="6"/>
  <c r="C2558" i="6"/>
  <c r="Q2559" i="6" s="1"/>
  <c r="A2558" i="6"/>
  <c r="Z2557" i="6"/>
  <c r="Z2556" i="6"/>
  <c r="X2556" i="6"/>
  <c r="W2556" i="6"/>
  <c r="U2556" i="6"/>
  <c r="G2556" i="6"/>
  <c r="E2556" i="6"/>
  <c r="Z2555" i="6"/>
  <c r="AE2553" i="6"/>
  <c r="AD2553" i="6"/>
  <c r="AC2553" i="6"/>
  <c r="AB2553" i="6"/>
  <c r="AF2553" i="6" s="1"/>
  <c r="AA2553" i="6"/>
  <c r="Z2553" i="6"/>
  <c r="I2553" i="6"/>
  <c r="C2553" i="6"/>
  <c r="Q2554" i="6" s="1"/>
  <c r="A2553" i="6"/>
  <c r="Z2552" i="6"/>
  <c r="Z2551" i="6"/>
  <c r="X2551" i="6"/>
  <c r="W2551" i="6"/>
  <c r="U2551" i="6"/>
  <c r="G2551" i="6"/>
  <c r="E2551" i="6"/>
  <c r="Z2550" i="6"/>
  <c r="AB2548" i="6"/>
  <c r="Z2548" i="6"/>
  <c r="I2548" i="6"/>
  <c r="W2546" i="6" s="1"/>
  <c r="A2548" i="6"/>
  <c r="Z2547" i="6"/>
  <c r="Z2546" i="6"/>
  <c r="X2546" i="6"/>
  <c r="G2546" i="6"/>
  <c r="C2548" i="6" s="1"/>
  <c r="Q2549" i="6" s="1"/>
  <c r="Z2545" i="6"/>
  <c r="AB2543" i="6"/>
  <c r="Z2543" i="6"/>
  <c r="I2543" i="6"/>
  <c r="W2541" i="6" s="1"/>
  <c r="A2543" i="6"/>
  <c r="Z2542" i="6"/>
  <c r="Z2541" i="6"/>
  <c r="X2541" i="6"/>
  <c r="G2541" i="6"/>
  <c r="C2543" i="6" s="1"/>
  <c r="Q2544" i="6" s="1"/>
  <c r="Z2540" i="6"/>
  <c r="AB2538" i="6"/>
  <c r="AA2538" i="6" s="1"/>
  <c r="Z2538" i="6"/>
  <c r="I2538" i="6"/>
  <c r="W2536" i="6" s="1"/>
  <c r="A2538" i="6"/>
  <c r="Z2537" i="6"/>
  <c r="Z2536" i="6"/>
  <c r="X2536" i="6"/>
  <c r="G2536" i="6"/>
  <c r="C2538" i="6" s="1"/>
  <c r="Q2539" i="6" s="1"/>
  <c r="Z2535" i="6"/>
  <c r="AB2533" i="6"/>
  <c r="AA2533" i="6" s="1"/>
  <c r="Z2533" i="6"/>
  <c r="I2533" i="6"/>
  <c r="W2531" i="6" s="1"/>
  <c r="A2533" i="6"/>
  <c r="Z2532" i="6"/>
  <c r="Z2531" i="6"/>
  <c r="X2531" i="6"/>
  <c r="G2531" i="6"/>
  <c r="C2533" i="6" s="1"/>
  <c r="Z2530" i="6"/>
  <c r="AB2528" i="6"/>
  <c r="AD2528" i="6" s="1"/>
  <c r="Z2528" i="6"/>
  <c r="I2528" i="6"/>
  <c r="W2526" i="6" s="1"/>
  <c r="A2528" i="6"/>
  <c r="Z2527" i="6"/>
  <c r="Z2526" i="6"/>
  <c r="X2526" i="6"/>
  <c r="G2526" i="6"/>
  <c r="C2528" i="6" s="1"/>
  <c r="Z2525" i="6"/>
  <c r="AB2523" i="6"/>
  <c r="AD2523" i="6" s="1"/>
  <c r="Z2523" i="6"/>
  <c r="I2523" i="6"/>
  <c r="W2521" i="6" s="1"/>
  <c r="A2523" i="6"/>
  <c r="Z2522" i="6"/>
  <c r="Z2521" i="6"/>
  <c r="X2521" i="6"/>
  <c r="G2521" i="6"/>
  <c r="C2523" i="6" s="1"/>
  <c r="Z2520" i="6"/>
  <c r="AC2518" i="6"/>
  <c r="AB2518" i="6"/>
  <c r="AD2518" i="6" s="1"/>
  <c r="Z2518" i="6"/>
  <c r="I2518" i="6"/>
  <c r="W2516" i="6" s="1"/>
  <c r="A2518" i="6"/>
  <c r="Z2517" i="6"/>
  <c r="Z2516" i="6"/>
  <c r="X2516" i="6"/>
  <c r="G2516" i="6"/>
  <c r="C2518" i="6" s="1"/>
  <c r="E2516" i="6"/>
  <c r="Z2515" i="6"/>
  <c r="AB2513" i="6"/>
  <c r="Z2513" i="6"/>
  <c r="I2513" i="6"/>
  <c r="W2511" i="6" s="1"/>
  <c r="C2513" i="6"/>
  <c r="A2513" i="6"/>
  <c r="Z2512" i="6"/>
  <c r="Z2511" i="6"/>
  <c r="X2511" i="6"/>
  <c r="G2511" i="6"/>
  <c r="E2511" i="6"/>
  <c r="Z2510" i="6"/>
  <c r="B2510" i="6"/>
  <c r="B2515" i="6" s="1"/>
  <c r="B2520" i="6" s="1"/>
  <c r="B2525" i="6" s="1"/>
  <c r="B2530" i="6" s="1"/>
  <c r="B2535" i="6" s="1"/>
  <c r="B2540" i="6" s="1"/>
  <c r="B2545" i="6" s="1"/>
  <c r="B2550" i="6" s="1"/>
  <c r="B2555" i="6" s="1"/>
  <c r="B2560" i="6" s="1"/>
  <c r="B2565" i="6" s="1"/>
  <c r="B2570" i="6" s="1"/>
  <c r="B2575" i="6" s="1"/>
  <c r="AB2508" i="6"/>
  <c r="AA2508" i="6" s="1"/>
  <c r="Z2508" i="6"/>
  <c r="I2508" i="6"/>
  <c r="W2506" i="6" s="1"/>
  <c r="A2508" i="6"/>
  <c r="Z2507" i="6"/>
  <c r="Q2507" i="6"/>
  <c r="Y2508" i="6" s="1"/>
  <c r="O2507" i="6"/>
  <c r="Y2507" i="6" s="1"/>
  <c r="M2507" i="6"/>
  <c r="K2507" i="6"/>
  <c r="Y2505" i="6" s="1"/>
  <c r="Z2506" i="6"/>
  <c r="Y2506" i="6"/>
  <c r="X2506" i="6"/>
  <c r="G2506" i="6"/>
  <c r="C2508" i="6" s="1"/>
  <c r="E2506" i="6"/>
  <c r="Z2505" i="6"/>
  <c r="I2504" i="6"/>
  <c r="C2504" i="6"/>
  <c r="I2503" i="6"/>
  <c r="C2503" i="6"/>
  <c r="G2502" i="6"/>
  <c r="G2501" i="6"/>
  <c r="G2500" i="6"/>
  <c r="G2499" i="6"/>
  <c r="G2498" i="6"/>
  <c r="G2497" i="6"/>
  <c r="I2495" i="6"/>
  <c r="G2495" i="6"/>
  <c r="AE2492" i="6"/>
  <c r="AB2492" i="6"/>
  <c r="AD2492" i="6" s="1"/>
  <c r="AA2492" i="6"/>
  <c r="Z2492" i="6"/>
  <c r="I2492" i="6"/>
  <c r="C2492" i="6"/>
  <c r="Q2493" i="6" s="1"/>
  <c r="A2492" i="6"/>
  <c r="Z2491" i="6"/>
  <c r="Z2490" i="6"/>
  <c r="X2490" i="6"/>
  <c r="W2490" i="6"/>
  <c r="U2490" i="6"/>
  <c r="G2490" i="6"/>
  <c r="E2490" i="6"/>
  <c r="Z2489" i="6"/>
  <c r="AE2487" i="6"/>
  <c r="AC2487" i="6"/>
  <c r="AB2487" i="6"/>
  <c r="AD2487" i="6" s="1"/>
  <c r="AA2487" i="6"/>
  <c r="Z2487" i="6"/>
  <c r="I2487" i="6"/>
  <c r="C2487" i="6"/>
  <c r="Q2488" i="6" s="1"/>
  <c r="A2487" i="6"/>
  <c r="Z2486" i="6"/>
  <c r="Z2485" i="6"/>
  <c r="X2485" i="6"/>
  <c r="W2485" i="6"/>
  <c r="U2485" i="6"/>
  <c r="G2485" i="6"/>
  <c r="E2485" i="6"/>
  <c r="Z2484" i="6"/>
  <c r="AE2482" i="6"/>
  <c r="AC2482" i="6"/>
  <c r="AB2482" i="6"/>
  <c r="AD2482" i="6" s="1"/>
  <c r="AA2482" i="6"/>
  <c r="Z2482" i="6"/>
  <c r="I2482" i="6"/>
  <c r="C2482" i="6"/>
  <c r="Q2483" i="6" s="1"/>
  <c r="A2482" i="6"/>
  <c r="Z2481" i="6"/>
  <c r="Z2480" i="6"/>
  <c r="X2480" i="6"/>
  <c r="W2480" i="6"/>
  <c r="U2480" i="6"/>
  <c r="G2480" i="6"/>
  <c r="E2480" i="6"/>
  <c r="Z2479" i="6"/>
  <c r="AE2477" i="6"/>
  <c r="AC2477" i="6"/>
  <c r="AB2477" i="6"/>
  <c r="AD2477" i="6" s="1"/>
  <c r="AA2477" i="6"/>
  <c r="Z2477" i="6"/>
  <c r="I2477" i="6"/>
  <c r="C2477" i="6"/>
  <c r="Q2478" i="6" s="1"/>
  <c r="A2477" i="6"/>
  <c r="Z2476" i="6"/>
  <c r="Z2475" i="6"/>
  <c r="X2475" i="6"/>
  <c r="W2475" i="6"/>
  <c r="U2475" i="6"/>
  <c r="G2475" i="6"/>
  <c r="E2475" i="6"/>
  <c r="Z2474" i="6"/>
  <c r="AE2472" i="6"/>
  <c r="AC2472" i="6"/>
  <c r="AB2472" i="6"/>
  <c r="AD2472" i="6" s="1"/>
  <c r="AA2472" i="6"/>
  <c r="Z2472" i="6"/>
  <c r="I2472" i="6"/>
  <c r="C2472" i="6"/>
  <c r="Q2473" i="6" s="1"/>
  <c r="A2472" i="6"/>
  <c r="Z2471" i="6"/>
  <c r="Z2470" i="6"/>
  <c r="X2470" i="6"/>
  <c r="W2470" i="6"/>
  <c r="U2470" i="6"/>
  <c r="G2470" i="6"/>
  <c r="E2470" i="6"/>
  <c r="Z2469" i="6"/>
  <c r="AE2467" i="6"/>
  <c r="AC2467" i="6"/>
  <c r="AB2467" i="6"/>
  <c r="AD2467" i="6" s="1"/>
  <c r="AA2467" i="6"/>
  <c r="Z2467" i="6"/>
  <c r="I2467" i="6"/>
  <c r="C2467" i="6"/>
  <c r="Q2468" i="6" s="1"/>
  <c r="A2467" i="6"/>
  <c r="Z2466" i="6"/>
  <c r="Z2465" i="6"/>
  <c r="X2465" i="6"/>
  <c r="W2465" i="6"/>
  <c r="U2465" i="6"/>
  <c r="G2465" i="6"/>
  <c r="E2465" i="6"/>
  <c r="Z2464" i="6"/>
  <c r="AE2462" i="6"/>
  <c r="AD2462" i="6"/>
  <c r="AC2462" i="6"/>
  <c r="AB2462" i="6"/>
  <c r="AF2462" i="6" s="1"/>
  <c r="AA2462" i="6"/>
  <c r="Z2462" i="6"/>
  <c r="I2462" i="6"/>
  <c r="C2462" i="6"/>
  <c r="Q2463" i="6" s="1"/>
  <c r="A2462" i="6"/>
  <c r="Z2461" i="6"/>
  <c r="Z2460" i="6"/>
  <c r="X2460" i="6"/>
  <c r="W2460" i="6"/>
  <c r="U2460" i="6"/>
  <c r="G2460" i="6"/>
  <c r="E2460" i="6"/>
  <c r="Z2459" i="6"/>
  <c r="AE2457" i="6"/>
  <c r="AD2457" i="6"/>
  <c r="AC2457" i="6"/>
  <c r="AB2457" i="6"/>
  <c r="AF2457" i="6" s="1"/>
  <c r="AA2457" i="6"/>
  <c r="Z2457" i="6"/>
  <c r="I2457" i="6"/>
  <c r="C2457" i="6"/>
  <c r="Q2458" i="6" s="1"/>
  <c r="A2457" i="6"/>
  <c r="Z2456" i="6"/>
  <c r="Z2455" i="6"/>
  <c r="X2455" i="6"/>
  <c r="W2455" i="6"/>
  <c r="U2455" i="6"/>
  <c r="G2455" i="6"/>
  <c r="E2455" i="6"/>
  <c r="Z2454" i="6"/>
  <c r="AE2452" i="6"/>
  <c r="AD2452" i="6"/>
  <c r="AC2452" i="6"/>
  <c r="AB2452" i="6"/>
  <c r="AF2452" i="6" s="1"/>
  <c r="AA2452" i="6"/>
  <c r="Z2452" i="6"/>
  <c r="I2452" i="6"/>
  <c r="C2452" i="6"/>
  <c r="Q2453" i="6" s="1"/>
  <c r="A2452" i="6"/>
  <c r="Z2451" i="6"/>
  <c r="Z2450" i="6"/>
  <c r="X2450" i="6"/>
  <c r="W2450" i="6"/>
  <c r="U2450" i="6"/>
  <c r="G2450" i="6"/>
  <c r="E2450" i="6"/>
  <c r="Z2449" i="6"/>
  <c r="AE2447" i="6"/>
  <c r="AD2447" i="6"/>
  <c r="AC2447" i="6"/>
  <c r="AB2447" i="6"/>
  <c r="AF2447" i="6" s="1"/>
  <c r="AA2447" i="6"/>
  <c r="Z2447" i="6"/>
  <c r="I2447" i="6"/>
  <c r="C2447" i="6"/>
  <c r="Q2448" i="6" s="1"/>
  <c r="A2447" i="6"/>
  <c r="Z2446" i="6"/>
  <c r="Z2445" i="6"/>
  <c r="X2445" i="6"/>
  <c r="W2445" i="6"/>
  <c r="U2445" i="6"/>
  <c r="G2445" i="6"/>
  <c r="E2445" i="6"/>
  <c r="Z2444" i="6"/>
  <c r="AE2442" i="6"/>
  <c r="AD2442" i="6"/>
  <c r="AC2442" i="6"/>
  <c r="AB2442" i="6"/>
  <c r="AF2442" i="6" s="1"/>
  <c r="AA2442" i="6"/>
  <c r="Z2442" i="6"/>
  <c r="I2442" i="6"/>
  <c r="C2442" i="6"/>
  <c r="Q2443" i="6" s="1"/>
  <c r="A2442" i="6"/>
  <c r="Z2441" i="6"/>
  <c r="Z2440" i="6"/>
  <c r="X2440" i="6"/>
  <c r="W2440" i="6"/>
  <c r="U2440" i="6"/>
  <c r="G2440" i="6"/>
  <c r="E2440" i="6"/>
  <c r="Z2439" i="6"/>
  <c r="AE2437" i="6"/>
  <c r="AD2437" i="6"/>
  <c r="AC2437" i="6"/>
  <c r="AB2437" i="6"/>
  <c r="AF2437" i="6" s="1"/>
  <c r="AA2437" i="6"/>
  <c r="Z2437" i="6"/>
  <c r="I2437" i="6"/>
  <c r="C2437" i="6"/>
  <c r="Q2438" i="6" s="1"/>
  <c r="A2437" i="6"/>
  <c r="Z2436" i="6"/>
  <c r="Z2435" i="6"/>
  <c r="X2435" i="6"/>
  <c r="W2435" i="6"/>
  <c r="U2435" i="6"/>
  <c r="G2435" i="6"/>
  <c r="E2435" i="6"/>
  <c r="Z2434" i="6"/>
  <c r="AE2432" i="6"/>
  <c r="AD2432" i="6"/>
  <c r="AC2432" i="6"/>
  <c r="AB2432" i="6"/>
  <c r="AF2432" i="6" s="1"/>
  <c r="AA2432" i="6"/>
  <c r="Z2432" i="6"/>
  <c r="I2432" i="6"/>
  <c r="C2432" i="6"/>
  <c r="Q2433" i="6" s="1"/>
  <c r="A2432" i="6"/>
  <c r="Z2431" i="6"/>
  <c r="Z2430" i="6"/>
  <c r="X2430" i="6"/>
  <c r="W2430" i="6"/>
  <c r="U2430" i="6"/>
  <c r="G2430" i="6"/>
  <c r="E2430" i="6"/>
  <c r="Z2429" i="6"/>
  <c r="AE2427" i="6"/>
  <c r="AD2427" i="6"/>
  <c r="AC2427" i="6"/>
  <c r="AB2427" i="6"/>
  <c r="AF2427" i="6" s="1"/>
  <c r="AA2427" i="6"/>
  <c r="Z2427" i="6"/>
  <c r="I2427" i="6"/>
  <c r="C2427" i="6"/>
  <c r="Q2428" i="6" s="1"/>
  <c r="A2427" i="6"/>
  <c r="Z2426" i="6"/>
  <c r="Z2425" i="6"/>
  <c r="X2425" i="6"/>
  <c r="W2425" i="6"/>
  <c r="U2425" i="6"/>
  <c r="G2425" i="6"/>
  <c r="E2425" i="6"/>
  <c r="Z2424" i="6"/>
  <c r="B2424" i="6"/>
  <c r="B2429" i="6" s="1"/>
  <c r="B2434" i="6" s="1"/>
  <c r="B2439" i="6" s="1"/>
  <c r="B2444" i="6" s="1"/>
  <c r="B2449" i="6" s="1"/>
  <c r="B2454" i="6" s="1"/>
  <c r="B2459" i="6" s="1"/>
  <c r="B2464" i="6" s="1"/>
  <c r="B2469" i="6" s="1"/>
  <c r="B2474" i="6" s="1"/>
  <c r="B2479" i="6" s="1"/>
  <c r="B2484" i="6" s="1"/>
  <c r="B2489" i="6" s="1"/>
  <c r="AE2422" i="6"/>
  <c r="AD2422" i="6"/>
  <c r="AC2422" i="6"/>
  <c r="AB2422" i="6"/>
  <c r="AF2422" i="6" s="1"/>
  <c r="AA2422" i="6"/>
  <c r="Z2422" i="6"/>
  <c r="I2422" i="6"/>
  <c r="C2422" i="6"/>
  <c r="Q2423" i="6" s="1"/>
  <c r="A2422" i="6"/>
  <c r="Z2421" i="6"/>
  <c r="Q2421" i="6"/>
  <c r="Y2422" i="6" s="1"/>
  <c r="O2421" i="6"/>
  <c r="Y2421" i="6" s="1"/>
  <c r="M2421" i="6"/>
  <c r="Y2420" i="6" s="1"/>
  <c r="K2421" i="6"/>
  <c r="Y2419" i="6" s="1"/>
  <c r="Z2420" i="6"/>
  <c r="X2420" i="6"/>
  <c r="W2420" i="6"/>
  <c r="U2420" i="6"/>
  <c r="G2420" i="6"/>
  <c r="E2420" i="6"/>
  <c r="Z2419" i="6"/>
  <c r="I2418" i="6"/>
  <c r="C2418" i="6"/>
  <c r="I2417" i="6"/>
  <c r="C2417" i="6"/>
  <c r="G2416" i="6"/>
  <c r="G2415" i="6"/>
  <c r="G2414" i="6"/>
  <c r="G2413" i="6"/>
  <c r="G2412" i="6"/>
  <c r="G2411" i="6"/>
  <c r="I2409" i="6"/>
  <c r="E2409" i="6" s="1"/>
  <c r="G2409" i="6"/>
  <c r="AE2406" i="6"/>
  <c r="AB2406" i="6"/>
  <c r="AD2406" i="6" s="1"/>
  <c r="AA2406" i="6"/>
  <c r="Z2406" i="6"/>
  <c r="I2406" i="6"/>
  <c r="C2406" i="6"/>
  <c r="Q2407" i="6" s="1"/>
  <c r="A2406" i="6"/>
  <c r="Z2405" i="6"/>
  <c r="Z2404" i="6"/>
  <c r="X2404" i="6"/>
  <c r="W2404" i="6"/>
  <c r="U2404" i="6"/>
  <c r="G2404" i="6"/>
  <c r="E2404" i="6"/>
  <c r="Z2403" i="6"/>
  <c r="AE2401" i="6"/>
  <c r="AB2401" i="6"/>
  <c r="AD2401" i="6" s="1"/>
  <c r="AA2401" i="6"/>
  <c r="Z2401" i="6"/>
  <c r="I2401" i="6"/>
  <c r="C2401" i="6"/>
  <c r="Q2402" i="6" s="1"/>
  <c r="A2401" i="6"/>
  <c r="Z2400" i="6"/>
  <c r="Z2399" i="6"/>
  <c r="X2399" i="6"/>
  <c r="W2399" i="6"/>
  <c r="U2399" i="6"/>
  <c r="G2399" i="6"/>
  <c r="E2399" i="6"/>
  <c r="Z2398" i="6"/>
  <c r="AE2396" i="6"/>
  <c r="AB2396" i="6"/>
  <c r="AD2396" i="6" s="1"/>
  <c r="AA2396" i="6"/>
  <c r="Z2396" i="6"/>
  <c r="I2396" i="6"/>
  <c r="C2396" i="6"/>
  <c r="Q2397" i="6" s="1"/>
  <c r="A2396" i="6"/>
  <c r="Z2395" i="6"/>
  <c r="Z2394" i="6"/>
  <c r="X2394" i="6"/>
  <c r="W2394" i="6"/>
  <c r="U2394" i="6"/>
  <c r="G2394" i="6"/>
  <c r="E2394" i="6"/>
  <c r="Z2393" i="6"/>
  <c r="AE2391" i="6"/>
  <c r="AB2391" i="6"/>
  <c r="AD2391" i="6" s="1"/>
  <c r="AA2391" i="6"/>
  <c r="Z2391" i="6"/>
  <c r="I2391" i="6"/>
  <c r="C2391" i="6"/>
  <c r="Q2392" i="6" s="1"/>
  <c r="A2391" i="6"/>
  <c r="Z2390" i="6"/>
  <c r="Z2389" i="6"/>
  <c r="X2389" i="6"/>
  <c r="W2389" i="6"/>
  <c r="U2389" i="6"/>
  <c r="G2389" i="6"/>
  <c r="E2389" i="6"/>
  <c r="Z2388" i="6"/>
  <c r="AE2386" i="6"/>
  <c r="AB2386" i="6"/>
  <c r="AD2386" i="6" s="1"/>
  <c r="AA2386" i="6"/>
  <c r="Z2386" i="6"/>
  <c r="I2386" i="6"/>
  <c r="C2386" i="6"/>
  <c r="Q2387" i="6" s="1"/>
  <c r="A2386" i="6"/>
  <c r="Z2385" i="6"/>
  <c r="Z2384" i="6"/>
  <c r="X2384" i="6"/>
  <c r="W2384" i="6"/>
  <c r="U2384" i="6"/>
  <c r="G2384" i="6"/>
  <c r="E2384" i="6"/>
  <c r="Z2383" i="6"/>
  <c r="AE2381" i="6"/>
  <c r="AB2381" i="6"/>
  <c r="AD2381" i="6" s="1"/>
  <c r="AA2381" i="6"/>
  <c r="Z2381" i="6"/>
  <c r="I2381" i="6"/>
  <c r="C2381" i="6"/>
  <c r="Q2382" i="6" s="1"/>
  <c r="A2381" i="6"/>
  <c r="Z2380" i="6"/>
  <c r="Z2379" i="6"/>
  <c r="X2379" i="6"/>
  <c r="W2379" i="6"/>
  <c r="U2379" i="6"/>
  <c r="G2379" i="6"/>
  <c r="E2379" i="6"/>
  <c r="Z2378" i="6"/>
  <c r="AE2376" i="6"/>
  <c r="AB2376" i="6"/>
  <c r="AD2376" i="6" s="1"/>
  <c r="AA2376" i="6"/>
  <c r="Z2376" i="6"/>
  <c r="I2376" i="6"/>
  <c r="C2376" i="6"/>
  <c r="Q2377" i="6" s="1"/>
  <c r="A2376" i="6"/>
  <c r="Z2375" i="6"/>
  <c r="Z2374" i="6"/>
  <c r="X2374" i="6"/>
  <c r="W2374" i="6"/>
  <c r="U2374" i="6"/>
  <c r="G2374" i="6"/>
  <c r="E2374" i="6"/>
  <c r="Z2373" i="6"/>
  <c r="AE2371" i="6"/>
  <c r="AB2371" i="6"/>
  <c r="AD2371" i="6" s="1"/>
  <c r="AA2371" i="6"/>
  <c r="Z2371" i="6"/>
  <c r="I2371" i="6"/>
  <c r="C2371" i="6"/>
  <c r="Q2372" i="6" s="1"/>
  <c r="A2371" i="6"/>
  <c r="Z2370" i="6"/>
  <c r="Z2369" i="6"/>
  <c r="X2369" i="6"/>
  <c r="W2369" i="6"/>
  <c r="U2369" i="6"/>
  <c r="G2369" i="6"/>
  <c r="E2369" i="6"/>
  <c r="Z2368" i="6"/>
  <c r="AE2366" i="6"/>
  <c r="AB2366" i="6"/>
  <c r="AD2366" i="6" s="1"/>
  <c r="AA2366" i="6"/>
  <c r="Z2366" i="6"/>
  <c r="I2366" i="6"/>
  <c r="C2366" i="6"/>
  <c r="Q2367" i="6" s="1"/>
  <c r="A2366" i="6"/>
  <c r="Z2365" i="6"/>
  <c r="Z2364" i="6"/>
  <c r="X2364" i="6"/>
  <c r="W2364" i="6"/>
  <c r="U2364" i="6"/>
  <c r="G2364" i="6"/>
  <c r="E2364" i="6"/>
  <c r="Z2363" i="6"/>
  <c r="AE2361" i="6"/>
  <c r="AB2361" i="6"/>
  <c r="AD2361" i="6" s="1"/>
  <c r="AA2361" i="6"/>
  <c r="Z2361" i="6"/>
  <c r="I2361" i="6"/>
  <c r="C2361" i="6"/>
  <c r="Q2362" i="6" s="1"/>
  <c r="A2361" i="6"/>
  <c r="Z2360" i="6"/>
  <c r="Z2359" i="6"/>
  <c r="X2359" i="6"/>
  <c r="W2359" i="6"/>
  <c r="U2359" i="6"/>
  <c r="G2359" i="6"/>
  <c r="E2359" i="6"/>
  <c r="Z2358" i="6"/>
  <c r="AE2356" i="6"/>
  <c r="AB2356" i="6"/>
  <c r="AD2356" i="6" s="1"/>
  <c r="AA2356" i="6"/>
  <c r="Z2356" i="6"/>
  <c r="I2356" i="6"/>
  <c r="C2356" i="6"/>
  <c r="Q2357" i="6" s="1"/>
  <c r="A2356" i="6"/>
  <c r="Z2355" i="6"/>
  <c r="Z2354" i="6"/>
  <c r="X2354" i="6"/>
  <c r="W2354" i="6"/>
  <c r="U2354" i="6"/>
  <c r="G2354" i="6"/>
  <c r="E2354" i="6"/>
  <c r="Z2353" i="6"/>
  <c r="AE2351" i="6"/>
  <c r="AB2351" i="6"/>
  <c r="AD2351" i="6" s="1"/>
  <c r="AA2351" i="6"/>
  <c r="Z2351" i="6"/>
  <c r="I2351" i="6"/>
  <c r="C2351" i="6"/>
  <c r="A2351" i="6"/>
  <c r="Z2350" i="6"/>
  <c r="Z2349" i="6"/>
  <c r="X2349" i="6"/>
  <c r="W2349" i="6"/>
  <c r="U2349" i="6"/>
  <c r="G2349" i="6"/>
  <c r="E2349" i="6"/>
  <c r="Z2348" i="6"/>
  <c r="AE2346" i="6"/>
  <c r="AB2346" i="6"/>
  <c r="AD2346" i="6" s="1"/>
  <c r="AA2346" i="6"/>
  <c r="Z2346" i="6"/>
  <c r="I2346" i="6"/>
  <c r="C2346" i="6"/>
  <c r="A2346" i="6"/>
  <c r="Z2345" i="6"/>
  <c r="Z2344" i="6"/>
  <c r="X2344" i="6"/>
  <c r="W2344" i="6"/>
  <c r="U2344" i="6"/>
  <c r="G2344" i="6"/>
  <c r="E2344" i="6"/>
  <c r="Z2343" i="6"/>
  <c r="AE2341" i="6"/>
  <c r="AB2341" i="6"/>
  <c r="AD2341" i="6" s="1"/>
  <c r="AA2341" i="6"/>
  <c r="Z2341" i="6"/>
  <c r="I2341" i="6"/>
  <c r="C2341" i="6"/>
  <c r="A2341" i="6"/>
  <c r="Z2340" i="6"/>
  <c r="Z2339" i="6"/>
  <c r="X2339" i="6"/>
  <c r="W2339" i="6"/>
  <c r="U2339" i="6"/>
  <c r="G2339" i="6"/>
  <c r="E2339" i="6"/>
  <c r="Z2338" i="6"/>
  <c r="B2338" i="6"/>
  <c r="B2343" i="6" s="1"/>
  <c r="B2348" i="6" s="1"/>
  <c r="B2353" i="6" s="1"/>
  <c r="B2358" i="6" s="1"/>
  <c r="B2363" i="6" s="1"/>
  <c r="B2368" i="6" s="1"/>
  <c r="B2373" i="6" s="1"/>
  <c r="B2378" i="6" s="1"/>
  <c r="B2383" i="6" s="1"/>
  <c r="B2388" i="6" s="1"/>
  <c r="B2393" i="6" s="1"/>
  <c r="B2398" i="6" s="1"/>
  <c r="B2403" i="6" s="1"/>
  <c r="AE2336" i="6"/>
  <c r="AB2336" i="6"/>
  <c r="AD2336" i="6" s="1"/>
  <c r="AA2336" i="6"/>
  <c r="Z2336" i="6"/>
  <c r="I2336" i="6"/>
  <c r="C2336" i="6"/>
  <c r="A2336" i="6"/>
  <c r="Z2335" i="6"/>
  <c r="Q2335" i="6"/>
  <c r="Y2336" i="6" s="1"/>
  <c r="O2335" i="6"/>
  <c r="Y2335" i="6" s="1"/>
  <c r="M2335" i="6"/>
  <c r="Y2334" i="6" s="1"/>
  <c r="K2335" i="6"/>
  <c r="Y2333" i="6" s="1"/>
  <c r="Z2334" i="6"/>
  <c r="X2334" i="6"/>
  <c r="W2334" i="6"/>
  <c r="U2334" i="6"/>
  <c r="G2334" i="6"/>
  <c r="E2334" i="6"/>
  <c r="Z2333" i="6"/>
  <c r="I2332" i="6"/>
  <c r="C2332" i="6"/>
  <c r="I2331" i="6"/>
  <c r="C2331" i="6"/>
  <c r="G2330" i="6"/>
  <c r="G2329" i="6"/>
  <c r="G2328" i="6"/>
  <c r="G2327" i="6"/>
  <c r="G2326" i="6"/>
  <c r="G2325" i="6"/>
  <c r="I2323" i="6"/>
  <c r="E2323" i="6" s="1"/>
  <c r="G2323" i="6"/>
  <c r="AE2320" i="6"/>
  <c r="AB2320" i="6"/>
  <c r="AD2320" i="6" s="1"/>
  <c r="AA2320" i="6"/>
  <c r="Z2320" i="6"/>
  <c r="I2320" i="6"/>
  <c r="C2320" i="6"/>
  <c r="Q2321" i="6" s="1"/>
  <c r="A2320" i="6"/>
  <c r="Z2319" i="6"/>
  <c r="Z2318" i="6"/>
  <c r="X2318" i="6"/>
  <c r="W2318" i="6"/>
  <c r="U2318" i="6"/>
  <c r="G2318" i="6"/>
  <c r="E2318" i="6"/>
  <c r="Z2317" i="6"/>
  <c r="AE2315" i="6"/>
  <c r="AB2315" i="6"/>
  <c r="AD2315" i="6" s="1"/>
  <c r="AA2315" i="6"/>
  <c r="Z2315" i="6"/>
  <c r="I2315" i="6"/>
  <c r="C2315" i="6"/>
  <c r="Q2316" i="6" s="1"/>
  <c r="A2315" i="6"/>
  <c r="Z2314" i="6"/>
  <c r="Z2313" i="6"/>
  <c r="X2313" i="6"/>
  <c r="W2313" i="6"/>
  <c r="U2313" i="6"/>
  <c r="G2313" i="6"/>
  <c r="E2313" i="6"/>
  <c r="Z2312" i="6"/>
  <c r="AE2310" i="6"/>
  <c r="AB2310" i="6"/>
  <c r="AD2310" i="6" s="1"/>
  <c r="AA2310" i="6"/>
  <c r="Z2310" i="6"/>
  <c r="I2310" i="6"/>
  <c r="C2310" i="6"/>
  <c r="Q2311" i="6" s="1"/>
  <c r="A2310" i="6"/>
  <c r="Z2309" i="6"/>
  <c r="Z2308" i="6"/>
  <c r="X2308" i="6"/>
  <c r="W2308" i="6"/>
  <c r="U2308" i="6"/>
  <c r="G2308" i="6"/>
  <c r="E2308" i="6"/>
  <c r="Z2307" i="6"/>
  <c r="AE2305" i="6"/>
  <c r="AB2305" i="6"/>
  <c r="AD2305" i="6" s="1"/>
  <c r="AA2305" i="6"/>
  <c r="Z2305" i="6"/>
  <c r="I2305" i="6"/>
  <c r="C2305" i="6"/>
  <c r="Q2306" i="6" s="1"/>
  <c r="A2305" i="6"/>
  <c r="Z2304" i="6"/>
  <c r="Z2303" i="6"/>
  <c r="X2303" i="6"/>
  <c r="W2303" i="6"/>
  <c r="U2303" i="6"/>
  <c r="G2303" i="6"/>
  <c r="E2303" i="6"/>
  <c r="Z2302" i="6"/>
  <c r="AE2300" i="6"/>
  <c r="AB2300" i="6"/>
  <c r="AD2300" i="6" s="1"/>
  <c r="AA2300" i="6"/>
  <c r="Z2300" i="6"/>
  <c r="I2300" i="6"/>
  <c r="C2300" i="6"/>
  <c r="Q2301" i="6" s="1"/>
  <c r="A2300" i="6"/>
  <c r="Z2299" i="6"/>
  <c r="Z2298" i="6"/>
  <c r="X2298" i="6"/>
  <c r="W2298" i="6"/>
  <c r="U2298" i="6"/>
  <c r="G2298" i="6"/>
  <c r="E2298" i="6"/>
  <c r="Z2297" i="6"/>
  <c r="AE2295" i="6"/>
  <c r="AB2295" i="6"/>
  <c r="AD2295" i="6" s="1"/>
  <c r="AA2295" i="6"/>
  <c r="Z2295" i="6"/>
  <c r="I2295" i="6"/>
  <c r="C2295" i="6"/>
  <c r="Q2296" i="6" s="1"/>
  <c r="A2295" i="6"/>
  <c r="Z2294" i="6"/>
  <c r="Z2293" i="6"/>
  <c r="X2293" i="6"/>
  <c r="W2293" i="6"/>
  <c r="U2293" i="6"/>
  <c r="G2293" i="6"/>
  <c r="E2293" i="6"/>
  <c r="Z2292" i="6"/>
  <c r="AE2290" i="6"/>
  <c r="AB2290" i="6"/>
  <c r="AD2290" i="6" s="1"/>
  <c r="AA2290" i="6"/>
  <c r="Z2290" i="6"/>
  <c r="I2290" i="6"/>
  <c r="C2290" i="6"/>
  <c r="Q2291" i="6" s="1"/>
  <c r="A2290" i="6"/>
  <c r="Z2289" i="6"/>
  <c r="Z2288" i="6"/>
  <c r="X2288" i="6"/>
  <c r="W2288" i="6"/>
  <c r="U2288" i="6"/>
  <c r="G2288" i="6"/>
  <c r="E2288" i="6"/>
  <c r="Z2287" i="6"/>
  <c r="AE2285" i="6"/>
  <c r="AB2285" i="6"/>
  <c r="AD2285" i="6" s="1"/>
  <c r="AA2285" i="6"/>
  <c r="Z2285" i="6"/>
  <c r="I2285" i="6"/>
  <c r="C2285" i="6"/>
  <c r="Q2286" i="6" s="1"/>
  <c r="A2285" i="6"/>
  <c r="Z2284" i="6"/>
  <c r="Z2283" i="6"/>
  <c r="X2283" i="6"/>
  <c r="W2283" i="6"/>
  <c r="U2283" i="6"/>
  <c r="G2283" i="6"/>
  <c r="E2283" i="6"/>
  <c r="Z2282" i="6"/>
  <c r="AE2280" i="6"/>
  <c r="AB2280" i="6"/>
  <c r="AD2280" i="6" s="1"/>
  <c r="AA2280" i="6"/>
  <c r="Z2280" i="6"/>
  <c r="I2280" i="6"/>
  <c r="C2280" i="6"/>
  <c r="A2280" i="6"/>
  <c r="Z2279" i="6"/>
  <c r="Z2278" i="6"/>
  <c r="X2278" i="6"/>
  <c r="W2278" i="6"/>
  <c r="U2278" i="6"/>
  <c r="G2278" i="6"/>
  <c r="E2278" i="6"/>
  <c r="Z2277" i="6"/>
  <c r="AE2275" i="6"/>
  <c r="AB2275" i="6"/>
  <c r="AD2275" i="6" s="1"/>
  <c r="AA2275" i="6"/>
  <c r="Z2275" i="6"/>
  <c r="I2275" i="6"/>
  <c r="C2275" i="6"/>
  <c r="A2275" i="6"/>
  <c r="Z2274" i="6"/>
  <c r="Z2273" i="6"/>
  <c r="X2273" i="6"/>
  <c r="W2273" i="6"/>
  <c r="U2273" i="6"/>
  <c r="G2273" i="6"/>
  <c r="E2273" i="6"/>
  <c r="Z2272" i="6"/>
  <c r="AE2270" i="6"/>
  <c r="AB2270" i="6"/>
  <c r="AD2270" i="6" s="1"/>
  <c r="AA2270" i="6"/>
  <c r="Z2270" i="6"/>
  <c r="I2270" i="6"/>
  <c r="C2270" i="6"/>
  <c r="A2270" i="6"/>
  <c r="Z2269" i="6"/>
  <c r="Z2268" i="6"/>
  <c r="X2268" i="6"/>
  <c r="W2268" i="6"/>
  <c r="U2268" i="6"/>
  <c r="G2268" i="6"/>
  <c r="E2268" i="6"/>
  <c r="Z2267" i="6"/>
  <c r="AE2265" i="6"/>
  <c r="AB2265" i="6"/>
  <c r="AD2265" i="6" s="1"/>
  <c r="AA2265" i="6"/>
  <c r="Z2265" i="6"/>
  <c r="I2265" i="6"/>
  <c r="C2265" i="6"/>
  <c r="A2265" i="6"/>
  <c r="Z2264" i="6"/>
  <c r="Z2263" i="6"/>
  <c r="X2263" i="6"/>
  <c r="W2263" i="6"/>
  <c r="U2263" i="6"/>
  <c r="G2263" i="6"/>
  <c r="E2263" i="6"/>
  <c r="Z2262" i="6"/>
  <c r="AE2260" i="6"/>
  <c r="AB2260" i="6"/>
  <c r="AD2260" i="6" s="1"/>
  <c r="AA2260" i="6"/>
  <c r="Z2260" i="6"/>
  <c r="I2260" i="6"/>
  <c r="C2260" i="6"/>
  <c r="A2260" i="6"/>
  <c r="Z2259" i="6"/>
  <c r="Z2258" i="6"/>
  <c r="X2258" i="6"/>
  <c r="W2258" i="6"/>
  <c r="U2258" i="6"/>
  <c r="G2258" i="6"/>
  <c r="E2258" i="6"/>
  <c r="Z2257" i="6"/>
  <c r="AE2255" i="6"/>
  <c r="AB2255" i="6"/>
  <c r="AD2255" i="6" s="1"/>
  <c r="AA2255" i="6"/>
  <c r="Z2255" i="6"/>
  <c r="I2255" i="6"/>
  <c r="C2255" i="6"/>
  <c r="A2255" i="6"/>
  <c r="Z2254" i="6"/>
  <c r="Z2253" i="6"/>
  <c r="X2253" i="6"/>
  <c r="W2253" i="6"/>
  <c r="U2253" i="6"/>
  <c r="G2253" i="6"/>
  <c r="E2253" i="6"/>
  <c r="Z2252" i="6"/>
  <c r="B2252" i="6"/>
  <c r="B2257" i="6" s="1"/>
  <c r="B2262" i="6" s="1"/>
  <c r="B2267" i="6" s="1"/>
  <c r="B2272" i="6" s="1"/>
  <c r="B2277" i="6" s="1"/>
  <c r="B2282" i="6" s="1"/>
  <c r="B2287" i="6" s="1"/>
  <c r="B2292" i="6" s="1"/>
  <c r="B2297" i="6" s="1"/>
  <c r="B2302" i="6" s="1"/>
  <c r="B2307" i="6" s="1"/>
  <c r="B2312" i="6" s="1"/>
  <c r="B2317" i="6" s="1"/>
  <c r="AE2250" i="6"/>
  <c r="AB2250" i="6"/>
  <c r="AD2250" i="6" s="1"/>
  <c r="AA2250" i="6"/>
  <c r="Z2250" i="6"/>
  <c r="I2250" i="6"/>
  <c r="C2250" i="6"/>
  <c r="A2250" i="6"/>
  <c r="Z2249" i="6"/>
  <c r="Q2249" i="6"/>
  <c r="Y2250" i="6" s="1"/>
  <c r="O2249" i="6"/>
  <c r="Y2249" i="6" s="1"/>
  <c r="M2249" i="6"/>
  <c r="Y2248" i="6" s="1"/>
  <c r="K2249" i="6"/>
  <c r="Y2247" i="6" s="1"/>
  <c r="Z2248" i="6"/>
  <c r="X2248" i="6"/>
  <c r="W2248" i="6"/>
  <c r="U2248" i="6"/>
  <c r="G2248" i="6"/>
  <c r="E2248" i="6"/>
  <c r="Z2247" i="6"/>
  <c r="I2246" i="6"/>
  <c r="C2246" i="6"/>
  <c r="I2245" i="6"/>
  <c r="C2245" i="6"/>
  <c r="G2244" i="6"/>
  <c r="G2243" i="6"/>
  <c r="G2242" i="6"/>
  <c r="G2241" i="6"/>
  <c r="G2240" i="6"/>
  <c r="G2239" i="6"/>
  <c r="I2237" i="6"/>
  <c r="E2237" i="6" s="1"/>
  <c r="G2237" i="6"/>
  <c r="AE2234" i="6"/>
  <c r="AB2234" i="6"/>
  <c r="AD2234" i="6" s="1"/>
  <c r="AA2234" i="6"/>
  <c r="Z2234" i="6"/>
  <c r="I2234" i="6"/>
  <c r="C2234" i="6"/>
  <c r="Q2235" i="6" s="1"/>
  <c r="A2234" i="6"/>
  <c r="Z2233" i="6"/>
  <c r="Z2232" i="6"/>
  <c r="X2232" i="6"/>
  <c r="W2232" i="6"/>
  <c r="U2232" i="6"/>
  <c r="G2232" i="6"/>
  <c r="E2232" i="6"/>
  <c r="Z2231" i="6"/>
  <c r="AE2229" i="6"/>
  <c r="AC2229" i="6"/>
  <c r="AB2229" i="6"/>
  <c r="AD2229" i="6" s="1"/>
  <c r="AA2229" i="6"/>
  <c r="Z2229" i="6"/>
  <c r="I2229" i="6"/>
  <c r="C2229" i="6"/>
  <c r="Q2230" i="6" s="1"/>
  <c r="A2229" i="6"/>
  <c r="Z2228" i="6"/>
  <c r="Z2227" i="6"/>
  <c r="X2227" i="6"/>
  <c r="W2227" i="6"/>
  <c r="U2227" i="6"/>
  <c r="G2227" i="6"/>
  <c r="E2227" i="6"/>
  <c r="Z2226" i="6"/>
  <c r="AE2224" i="6"/>
  <c r="AC2224" i="6"/>
  <c r="AB2224" i="6"/>
  <c r="AD2224" i="6" s="1"/>
  <c r="AA2224" i="6"/>
  <c r="Z2224" i="6"/>
  <c r="I2224" i="6"/>
  <c r="C2224" i="6"/>
  <c r="Q2225" i="6" s="1"/>
  <c r="A2224" i="6"/>
  <c r="Z2223" i="6"/>
  <c r="Z2222" i="6"/>
  <c r="X2222" i="6"/>
  <c r="W2222" i="6"/>
  <c r="U2222" i="6"/>
  <c r="G2222" i="6"/>
  <c r="E2222" i="6"/>
  <c r="Z2221" i="6"/>
  <c r="AE2219" i="6"/>
  <c r="AC2219" i="6"/>
  <c r="AB2219" i="6"/>
  <c r="AD2219" i="6" s="1"/>
  <c r="AA2219" i="6"/>
  <c r="Z2219" i="6"/>
  <c r="I2219" i="6"/>
  <c r="C2219" i="6"/>
  <c r="Q2220" i="6" s="1"/>
  <c r="A2219" i="6"/>
  <c r="Z2218" i="6"/>
  <c r="Z2217" i="6"/>
  <c r="X2217" i="6"/>
  <c r="W2217" i="6"/>
  <c r="U2217" i="6"/>
  <c r="G2217" i="6"/>
  <c r="E2217" i="6"/>
  <c r="Z2216" i="6"/>
  <c r="AE2214" i="6"/>
  <c r="AC2214" i="6"/>
  <c r="AB2214" i="6"/>
  <c r="AD2214" i="6" s="1"/>
  <c r="AA2214" i="6"/>
  <c r="Z2214" i="6"/>
  <c r="I2214" i="6"/>
  <c r="C2214" i="6"/>
  <c r="Q2215" i="6" s="1"/>
  <c r="A2214" i="6"/>
  <c r="Z2213" i="6"/>
  <c r="Z2212" i="6"/>
  <c r="X2212" i="6"/>
  <c r="W2212" i="6"/>
  <c r="U2212" i="6"/>
  <c r="G2212" i="6"/>
  <c r="E2212" i="6"/>
  <c r="Z2211" i="6"/>
  <c r="AE2209" i="6"/>
  <c r="AC2209" i="6"/>
  <c r="AB2209" i="6"/>
  <c r="AD2209" i="6" s="1"/>
  <c r="AA2209" i="6"/>
  <c r="Z2209" i="6"/>
  <c r="I2209" i="6"/>
  <c r="C2209" i="6"/>
  <c r="Q2210" i="6" s="1"/>
  <c r="A2209" i="6"/>
  <c r="Z2208" i="6"/>
  <c r="Z2207" i="6"/>
  <c r="X2207" i="6"/>
  <c r="W2207" i="6"/>
  <c r="U2207" i="6"/>
  <c r="G2207" i="6"/>
  <c r="E2207" i="6"/>
  <c r="Z2206" i="6"/>
  <c r="AE2204" i="6"/>
  <c r="AC2204" i="6"/>
  <c r="AB2204" i="6"/>
  <c r="AD2204" i="6" s="1"/>
  <c r="AA2204" i="6"/>
  <c r="Z2204" i="6"/>
  <c r="I2204" i="6"/>
  <c r="C2204" i="6"/>
  <c r="Q2205" i="6" s="1"/>
  <c r="A2204" i="6"/>
  <c r="Z2203" i="6"/>
  <c r="Z2202" i="6"/>
  <c r="X2202" i="6"/>
  <c r="W2202" i="6"/>
  <c r="U2202" i="6"/>
  <c r="G2202" i="6"/>
  <c r="E2202" i="6"/>
  <c r="Z2201" i="6"/>
  <c r="AE2199" i="6"/>
  <c r="AC2199" i="6"/>
  <c r="AB2199" i="6"/>
  <c r="AD2199" i="6" s="1"/>
  <c r="AA2199" i="6"/>
  <c r="Z2199" i="6"/>
  <c r="I2199" i="6"/>
  <c r="C2199" i="6"/>
  <c r="Q2200" i="6" s="1"/>
  <c r="A2199" i="6"/>
  <c r="Z2198" i="6"/>
  <c r="Z2197" i="6"/>
  <c r="X2197" i="6"/>
  <c r="W2197" i="6"/>
  <c r="U2197" i="6"/>
  <c r="G2197" i="6"/>
  <c r="E2197" i="6"/>
  <c r="Z2196" i="6"/>
  <c r="AE2194" i="6"/>
  <c r="AC2194" i="6"/>
  <c r="AB2194" i="6"/>
  <c r="AD2194" i="6" s="1"/>
  <c r="AA2194" i="6"/>
  <c r="Z2194" i="6"/>
  <c r="I2194" i="6"/>
  <c r="C2194" i="6"/>
  <c r="Q2195" i="6" s="1"/>
  <c r="A2194" i="6"/>
  <c r="Z2193" i="6"/>
  <c r="Z2192" i="6"/>
  <c r="X2192" i="6"/>
  <c r="W2192" i="6"/>
  <c r="U2192" i="6"/>
  <c r="G2192" i="6"/>
  <c r="E2192" i="6"/>
  <c r="Z2191" i="6"/>
  <c r="AE2189" i="6"/>
  <c r="AC2189" i="6"/>
  <c r="AB2189" i="6"/>
  <c r="AD2189" i="6" s="1"/>
  <c r="AA2189" i="6"/>
  <c r="Z2189" i="6"/>
  <c r="I2189" i="6"/>
  <c r="C2189" i="6"/>
  <c r="Q2190" i="6" s="1"/>
  <c r="A2189" i="6"/>
  <c r="Z2188" i="6"/>
  <c r="Z2187" i="6"/>
  <c r="X2187" i="6"/>
  <c r="W2187" i="6"/>
  <c r="U2187" i="6"/>
  <c r="G2187" i="6"/>
  <c r="E2187" i="6"/>
  <c r="Z2186" i="6"/>
  <c r="AE2184" i="6"/>
  <c r="AC2184" i="6"/>
  <c r="AB2184" i="6"/>
  <c r="AD2184" i="6" s="1"/>
  <c r="AA2184" i="6"/>
  <c r="Z2184" i="6"/>
  <c r="I2184" i="6"/>
  <c r="C2184" i="6"/>
  <c r="Q2185" i="6" s="1"/>
  <c r="A2184" i="6"/>
  <c r="Z2183" i="6"/>
  <c r="Z2182" i="6"/>
  <c r="X2182" i="6"/>
  <c r="W2182" i="6"/>
  <c r="U2182" i="6"/>
  <c r="G2182" i="6"/>
  <c r="E2182" i="6"/>
  <c r="Z2181" i="6"/>
  <c r="AE2179" i="6"/>
  <c r="AC2179" i="6"/>
  <c r="AB2179" i="6"/>
  <c r="AD2179" i="6" s="1"/>
  <c r="AA2179" i="6"/>
  <c r="Z2179" i="6"/>
  <c r="I2179" i="6"/>
  <c r="C2179" i="6"/>
  <c r="Q2180" i="6" s="1"/>
  <c r="A2179" i="6"/>
  <c r="Z2178" i="6"/>
  <c r="Z2177" i="6"/>
  <c r="X2177" i="6"/>
  <c r="W2177" i="6"/>
  <c r="U2177" i="6"/>
  <c r="G2177" i="6"/>
  <c r="E2177" i="6"/>
  <c r="Z2176" i="6"/>
  <c r="AE2174" i="6"/>
  <c r="AC2174" i="6"/>
  <c r="AB2174" i="6"/>
  <c r="AD2174" i="6" s="1"/>
  <c r="AA2174" i="6"/>
  <c r="Z2174" i="6"/>
  <c r="I2174" i="6"/>
  <c r="C2174" i="6"/>
  <c r="A2174" i="6"/>
  <c r="Z2173" i="6"/>
  <c r="Z2172" i="6"/>
  <c r="X2172" i="6"/>
  <c r="W2172" i="6"/>
  <c r="U2172" i="6"/>
  <c r="G2172" i="6"/>
  <c r="E2172" i="6"/>
  <c r="Z2171" i="6"/>
  <c r="B2171" i="6"/>
  <c r="B2176" i="6" s="1"/>
  <c r="B2181" i="6" s="1"/>
  <c r="B2186" i="6" s="1"/>
  <c r="B2191" i="6" s="1"/>
  <c r="B2196" i="6" s="1"/>
  <c r="B2201" i="6" s="1"/>
  <c r="B2206" i="6" s="1"/>
  <c r="B2211" i="6" s="1"/>
  <c r="B2216" i="6" s="1"/>
  <c r="B2221" i="6" s="1"/>
  <c r="B2226" i="6" s="1"/>
  <c r="B2231" i="6" s="1"/>
  <c r="AE2169" i="6"/>
  <c r="AC2169" i="6"/>
  <c r="AB2169" i="6"/>
  <c r="AD2169" i="6" s="1"/>
  <c r="AA2169" i="6"/>
  <c r="Z2169" i="6"/>
  <c r="I2169" i="6"/>
  <c r="C2169" i="6"/>
  <c r="A2169" i="6"/>
  <c r="Z2168" i="6"/>
  <c r="Z2167" i="6"/>
  <c r="X2167" i="6"/>
  <c r="W2167" i="6"/>
  <c r="U2167" i="6"/>
  <c r="G2167" i="6"/>
  <c r="E2167" i="6"/>
  <c r="Z2166" i="6"/>
  <c r="B2166" i="6"/>
  <c r="AE2164" i="6"/>
  <c r="AC2164" i="6"/>
  <c r="AB2164" i="6"/>
  <c r="AD2164" i="6" s="1"/>
  <c r="AA2164" i="6"/>
  <c r="Z2164" i="6"/>
  <c r="I2164" i="6"/>
  <c r="C2164" i="6"/>
  <c r="A2164" i="6"/>
  <c r="Z2163" i="6"/>
  <c r="Q2163" i="6"/>
  <c r="Y2164" i="6" s="1"/>
  <c r="O2163" i="6"/>
  <c r="Y2163" i="6" s="1"/>
  <c r="M2163" i="6"/>
  <c r="Y2162" i="6" s="1"/>
  <c r="K2163" i="6"/>
  <c r="Y2161" i="6" s="1"/>
  <c r="Z2162" i="6"/>
  <c r="X2162" i="6"/>
  <c r="W2162" i="6"/>
  <c r="U2162" i="6"/>
  <c r="G2162" i="6"/>
  <c r="E2162" i="6"/>
  <c r="Z2161" i="6"/>
  <c r="I2160" i="6"/>
  <c r="C2160" i="6"/>
  <c r="I2159" i="6"/>
  <c r="C2159" i="6"/>
  <c r="G2158" i="6"/>
  <c r="G2157" i="6"/>
  <c r="G2156" i="6"/>
  <c r="G2155" i="6"/>
  <c r="G2154" i="6"/>
  <c r="G2153" i="6"/>
  <c r="I2151" i="6"/>
  <c r="E2151" i="6" s="1"/>
  <c r="G2151" i="6"/>
  <c r="AE2148" i="6"/>
  <c r="AB2148" i="6"/>
  <c r="AD2148" i="6" s="1"/>
  <c r="AA2148" i="6"/>
  <c r="Z2148" i="6"/>
  <c r="I2148" i="6"/>
  <c r="C2148" i="6"/>
  <c r="Q2149" i="6" s="1"/>
  <c r="A2148" i="6"/>
  <c r="Z2147" i="6"/>
  <c r="Z2146" i="6"/>
  <c r="X2146" i="6"/>
  <c r="W2146" i="6"/>
  <c r="U2146" i="6"/>
  <c r="G2146" i="6"/>
  <c r="E2146" i="6"/>
  <c r="Z2145" i="6"/>
  <c r="AE2143" i="6"/>
  <c r="AC2143" i="6"/>
  <c r="AB2143" i="6"/>
  <c r="AD2143" i="6" s="1"/>
  <c r="AA2143" i="6"/>
  <c r="Z2143" i="6"/>
  <c r="I2143" i="6"/>
  <c r="C2143" i="6"/>
  <c r="Q2144" i="6" s="1"/>
  <c r="A2143" i="6"/>
  <c r="Z2142" i="6"/>
  <c r="Z2141" i="6"/>
  <c r="X2141" i="6"/>
  <c r="W2141" i="6"/>
  <c r="U2141" i="6"/>
  <c r="G2141" i="6"/>
  <c r="E2141" i="6"/>
  <c r="Z2140" i="6"/>
  <c r="AE2138" i="6"/>
  <c r="AC2138" i="6"/>
  <c r="AB2138" i="6"/>
  <c r="AD2138" i="6" s="1"/>
  <c r="AA2138" i="6"/>
  <c r="Z2138" i="6"/>
  <c r="I2138" i="6"/>
  <c r="C2138" i="6"/>
  <c r="Q2139" i="6" s="1"/>
  <c r="A2138" i="6"/>
  <c r="Z2137" i="6"/>
  <c r="Z2136" i="6"/>
  <c r="X2136" i="6"/>
  <c r="W2136" i="6"/>
  <c r="U2136" i="6"/>
  <c r="G2136" i="6"/>
  <c r="E2136" i="6"/>
  <c r="Z2135" i="6"/>
  <c r="AE2133" i="6"/>
  <c r="AC2133" i="6"/>
  <c r="AB2133" i="6"/>
  <c r="AD2133" i="6" s="1"/>
  <c r="AA2133" i="6"/>
  <c r="Z2133" i="6"/>
  <c r="I2133" i="6"/>
  <c r="C2133" i="6"/>
  <c r="Q2134" i="6" s="1"/>
  <c r="A2133" i="6"/>
  <c r="Z2132" i="6"/>
  <c r="Z2131" i="6"/>
  <c r="X2131" i="6"/>
  <c r="W2131" i="6"/>
  <c r="U2131" i="6"/>
  <c r="G2131" i="6"/>
  <c r="E2131" i="6"/>
  <c r="Z2130" i="6"/>
  <c r="AE2128" i="6"/>
  <c r="AC2128" i="6"/>
  <c r="AB2128" i="6"/>
  <c r="AD2128" i="6" s="1"/>
  <c r="AA2128" i="6"/>
  <c r="Z2128" i="6"/>
  <c r="I2128" i="6"/>
  <c r="C2128" i="6"/>
  <c r="Q2129" i="6" s="1"/>
  <c r="A2128" i="6"/>
  <c r="Z2127" i="6"/>
  <c r="Z2126" i="6"/>
  <c r="X2126" i="6"/>
  <c r="W2126" i="6"/>
  <c r="U2126" i="6"/>
  <c r="G2126" i="6"/>
  <c r="E2126" i="6"/>
  <c r="Z2125" i="6"/>
  <c r="AE2123" i="6"/>
  <c r="AC2123" i="6"/>
  <c r="AB2123" i="6"/>
  <c r="AD2123" i="6" s="1"/>
  <c r="AA2123" i="6"/>
  <c r="Z2123" i="6"/>
  <c r="I2123" i="6"/>
  <c r="C2123" i="6"/>
  <c r="Q2124" i="6" s="1"/>
  <c r="A2123" i="6"/>
  <c r="Z2122" i="6"/>
  <c r="Z2121" i="6"/>
  <c r="X2121" i="6"/>
  <c r="W2121" i="6"/>
  <c r="U2121" i="6"/>
  <c r="G2121" i="6"/>
  <c r="E2121" i="6"/>
  <c r="Z2120" i="6"/>
  <c r="AE2118" i="6"/>
  <c r="AC2118" i="6"/>
  <c r="AB2118" i="6"/>
  <c r="AD2118" i="6" s="1"/>
  <c r="AA2118" i="6"/>
  <c r="Z2118" i="6"/>
  <c r="I2118" i="6"/>
  <c r="C2118" i="6"/>
  <c r="Q2119" i="6" s="1"/>
  <c r="A2118" i="6"/>
  <c r="Z2117" i="6"/>
  <c r="Z2116" i="6"/>
  <c r="X2116" i="6"/>
  <c r="W2116" i="6"/>
  <c r="U2116" i="6"/>
  <c r="G2116" i="6"/>
  <c r="E2116" i="6"/>
  <c r="Z2115" i="6"/>
  <c r="AE2113" i="6"/>
  <c r="AC2113" i="6"/>
  <c r="AB2113" i="6"/>
  <c r="AD2113" i="6" s="1"/>
  <c r="AA2113" i="6"/>
  <c r="Z2113" i="6"/>
  <c r="I2113" i="6"/>
  <c r="C2113" i="6"/>
  <c r="Q2114" i="6" s="1"/>
  <c r="A2113" i="6"/>
  <c r="Z2112" i="6"/>
  <c r="Z2111" i="6"/>
  <c r="X2111" i="6"/>
  <c r="W2111" i="6"/>
  <c r="U2111" i="6"/>
  <c r="G2111" i="6"/>
  <c r="E2111" i="6"/>
  <c r="Z2110" i="6"/>
  <c r="AE2108" i="6"/>
  <c r="AC2108" i="6"/>
  <c r="AB2108" i="6"/>
  <c r="AD2108" i="6" s="1"/>
  <c r="AA2108" i="6"/>
  <c r="Z2108" i="6"/>
  <c r="I2108" i="6"/>
  <c r="C2108" i="6"/>
  <c r="Q2109" i="6" s="1"/>
  <c r="A2108" i="6"/>
  <c r="Z2107" i="6"/>
  <c r="Z2106" i="6"/>
  <c r="X2106" i="6"/>
  <c r="W2106" i="6"/>
  <c r="U2106" i="6"/>
  <c r="G2106" i="6"/>
  <c r="E2106" i="6"/>
  <c r="Z2105" i="6"/>
  <c r="AE2103" i="6"/>
  <c r="AC2103" i="6"/>
  <c r="AB2103" i="6"/>
  <c r="AD2103" i="6" s="1"/>
  <c r="AA2103" i="6"/>
  <c r="Z2103" i="6"/>
  <c r="I2103" i="6"/>
  <c r="C2103" i="6"/>
  <c r="A2103" i="6"/>
  <c r="Z2102" i="6"/>
  <c r="Z2101" i="6"/>
  <c r="X2101" i="6"/>
  <c r="W2101" i="6"/>
  <c r="U2101" i="6"/>
  <c r="G2101" i="6"/>
  <c r="E2101" i="6"/>
  <c r="Z2100" i="6"/>
  <c r="AE2098" i="6"/>
  <c r="AC2098" i="6"/>
  <c r="AB2098" i="6"/>
  <c r="AD2098" i="6" s="1"/>
  <c r="AA2098" i="6"/>
  <c r="Z2098" i="6"/>
  <c r="I2098" i="6"/>
  <c r="C2098" i="6"/>
  <c r="A2098" i="6"/>
  <c r="Z2097" i="6"/>
  <c r="Z2096" i="6"/>
  <c r="X2096" i="6"/>
  <c r="W2096" i="6"/>
  <c r="U2096" i="6"/>
  <c r="G2096" i="6"/>
  <c r="E2096" i="6"/>
  <c r="Z2095" i="6"/>
  <c r="AE2093" i="6"/>
  <c r="AC2093" i="6"/>
  <c r="AB2093" i="6"/>
  <c r="AD2093" i="6" s="1"/>
  <c r="AA2093" i="6"/>
  <c r="Z2093" i="6"/>
  <c r="I2093" i="6"/>
  <c r="C2093" i="6"/>
  <c r="A2093" i="6"/>
  <c r="Z2092" i="6"/>
  <c r="Z2091" i="6"/>
  <c r="X2091" i="6"/>
  <c r="W2091" i="6"/>
  <c r="U2091" i="6"/>
  <c r="G2091" i="6"/>
  <c r="E2091" i="6"/>
  <c r="Z2090" i="6"/>
  <c r="AE2088" i="6"/>
  <c r="AC2088" i="6"/>
  <c r="AB2088" i="6"/>
  <c r="AD2088" i="6" s="1"/>
  <c r="AA2088" i="6"/>
  <c r="Z2088" i="6"/>
  <c r="I2088" i="6"/>
  <c r="C2088" i="6"/>
  <c r="A2088" i="6"/>
  <c r="Z2087" i="6"/>
  <c r="Z2086" i="6"/>
  <c r="X2086" i="6"/>
  <c r="W2086" i="6"/>
  <c r="U2086" i="6"/>
  <c r="G2086" i="6"/>
  <c r="E2086" i="6"/>
  <c r="Z2085" i="6"/>
  <c r="AE2083" i="6"/>
  <c r="AC2083" i="6"/>
  <c r="AB2083" i="6"/>
  <c r="AD2083" i="6" s="1"/>
  <c r="AA2083" i="6"/>
  <c r="Z2083" i="6"/>
  <c r="I2083" i="6"/>
  <c r="C2083" i="6"/>
  <c r="A2083" i="6"/>
  <c r="Z2082" i="6"/>
  <c r="Z2081" i="6"/>
  <c r="X2081" i="6"/>
  <c r="W2081" i="6"/>
  <c r="U2081" i="6"/>
  <c r="G2081" i="6"/>
  <c r="E2081" i="6"/>
  <c r="Z2080" i="6"/>
  <c r="B2080" i="6"/>
  <c r="B2085" i="6" s="1"/>
  <c r="B2090" i="6" s="1"/>
  <c r="B2095" i="6" s="1"/>
  <c r="B2100" i="6" s="1"/>
  <c r="B2105" i="6" s="1"/>
  <c r="B2110" i="6" s="1"/>
  <c r="B2115" i="6" s="1"/>
  <c r="B2120" i="6" s="1"/>
  <c r="B2125" i="6" s="1"/>
  <c r="B2130" i="6" s="1"/>
  <c r="B2135" i="6" s="1"/>
  <c r="B2140" i="6" s="1"/>
  <c r="B2145" i="6" s="1"/>
  <c r="AE2078" i="6"/>
  <c r="AC2078" i="6"/>
  <c r="AB2078" i="6"/>
  <c r="AD2078" i="6" s="1"/>
  <c r="AA2078" i="6"/>
  <c r="Z2078" i="6"/>
  <c r="I2078" i="6"/>
  <c r="C2078" i="6"/>
  <c r="A2078" i="6"/>
  <c r="Z2077" i="6"/>
  <c r="Q2077" i="6"/>
  <c r="Y2078" i="6" s="1"/>
  <c r="O2077" i="6"/>
  <c r="Y2077" i="6" s="1"/>
  <c r="M2077" i="6"/>
  <c r="Y2076" i="6" s="1"/>
  <c r="K2077" i="6"/>
  <c r="Y2075" i="6" s="1"/>
  <c r="Z2076" i="6"/>
  <c r="X2076" i="6"/>
  <c r="W2076" i="6"/>
  <c r="U2076" i="6"/>
  <c r="G2076" i="6"/>
  <c r="E2076" i="6"/>
  <c r="Z2075" i="6"/>
  <c r="I2074" i="6"/>
  <c r="C2074" i="6"/>
  <c r="I2073" i="6"/>
  <c r="C2073" i="6"/>
  <c r="G2072" i="6"/>
  <c r="G2071" i="6"/>
  <c r="G2070" i="6"/>
  <c r="G2069" i="6"/>
  <c r="G2068" i="6"/>
  <c r="G2067" i="6"/>
  <c r="I2065" i="6"/>
  <c r="E2065" i="6" s="1"/>
  <c r="G2065" i="6"/>
  <c r="AE2062" i="6"/>
  <c r="AB2062" i="6"/>
  <c r="AD2062" i="6" s="1"/>
  <c r="AA2062" i="6"/>
  <c r="Z2062" i="6"/>
  <c r="I2062" i="6"/>
  <c r="C2062" i="6"/>
  <c r="Q2063" i="6" s="1"/>
  <c r="A2062" i="6"/>
  <c r="Z2061" i="6"/>
  <c r="Z2060" i="6"/>
  <c r="X2060" i="6"/>
  <c r="W2060" i="6"/>
  <c r="U2060" i="6"/>
  <c r="G2060" i="6"/>
  <c r="E2060" i="6"/>
  <c r="Z2059" i="6"/>
  <c r="AE2057" i="6"/>
  <c r="AC2057" i="6"/>
  <c r="AB2057" i="6"/>
  <c r="AD2057" i="6" s="1"/>
  <c r="AA2057" i="6"/>
  <c r="Z2057" i="6"/>
  <c r="I2057" i="6"/>
  <c r="C2057" i="6"/>
  <c r="Q2058" i="6" s="1"/>
  <c r="A2057" i="6"/>
  <c r="Z2056" i="6"/>
  <c r="Z2055" i="6"/>
  <c r="X2055" i="6"/>
  <c r="W2055" i="6"/>
  <c r="U2055" i="6"/>
  <c r="G2055" i="6"/>
  <c r="E2055" i="6"/>
  <c r="Z2054" i="6"/>
  <c r="AE2052" i="6"/>
  <c r="AC2052" i="6"/>
  <c r="AB2052" i="6"/>
  <c r="AD2052" i="6" s="1"/>
  <c r="AA2052" i="6"/>
  <c r="Z2052" i="6"/>
  <c r="I2052" i="6"/>
  <c r="C2052" i="6"/>
  <c r="Q2053" i="6" s="1"/>
  <c r="A2052" i="6"/>
  <c r="Z2051" i="6"/>
  <c r="Z2050" i="6"/>
  <c r="X2050" i="6"/>
  <c r="W2050" i="6"/>
  <c r="U2050" i="6"/>
  <c r="G2050" i="6"/>
  <c r="E2050" i="6"/>
  <c r="Z2049" i="6"/>
  <c r="AE2047" i="6"/>
  <c r="AC2047" i="6"/>
  <c r="AB2047" i="6"/>
  <c r="AD2047" i="6" s="1"/>
  <c r="AA2047" i="6"/>
  <c r="Z2047" i="6"/>
  <c r="I2047" i="6"/>
  <c r="C2047" i="6"/>
  <c r="Q2048" i="6" s="1"/>
  <c r="A2047" i="6"/>
  <c r="Z2046" i="6"/>
  <c r="Z2045" i="6"/>
  <c r="X2045" i="6"/>
  <c r="W2045" i="6"/>
  <c r="U2045" i="6"/>
  <c r="G2045" i="6"/>
  <c r="E2045" i="6"/>
  <c r="Z2044" i="6"/>
  <c r="AE2042" i="6"/>
  <c r="AC2042" i="6"/>
  <c r="AB2042" i="6"/>
  <c r="AD2042" i="6" s="1"/>
  <c r="AA2042" i="6"/>
  <c r="Z2042" i="6"/>
  <c r="I2042" i="6"/>
  <c r="C2042" i="6"/>
  <c r="Q2043" i="6" s="1"/>
  <c r="A2042" i="6"/>
  <c r="Z2041" i="6"/>
  <c r="Z2040" i="6"/>
  <c r="X2040" i="6"/>
  <c r="W2040" i="6"/>
  <c r="U2040" i="6"/>
  <c r="G2040" i="6"/>
  <c r="E2040" i="6"/>
  <c r="Z2039" i="6"/>
  <c r="AE2037" i="6"/>
  <c r="AC2037" i="6"/>
  <c r="AB2037" i="6"/>
  <c r="AD2037" i="6" s="1"/>
  <c r="AA2037" i="6"/>
  <c r="Z2037" i="6"/>
  <c r="I2037" i="6"/>
  <c r="C2037" i="6"/>
  <c r="Q2038" i="6" s="1"/>
  <c r="A2037" i="6"/>
  <c r="Z2036" i="6"/>
  <c r="Z2035" i="6"/>
  <c r="X2035" i="6"/>
  <c r="W2035" i="6"/>
  <c r="U2035" i="6"/>
  <c r="G2035" i="6"/>
  <c r="E2035" i="6"/>
  <c r="Z2034" i="6"/>
  <c r="AE2032" i="6"/>
  <c r="AD2032" i="6"/>
  <c r="AC2032" i="6"/>
  <c r="AB2032" i="6"/>
  <c r="AF2032" i="6" s="1"/>
  <c r="AA2032" i="6"/>
  <c r="Z2032" i="6"/>
  <c r="I2032" i="6"/>
  <c r="C2032" i="6"/>
  <c r="Q2033" i="6" s="1"/>
  <c r="A2032" i="6"/>
  <c r="Z2031" i="6"/>
  <c r="Z2030" i="6"/>
  <c r="X2030" i="6"/>
  <c r="W2030" i="6"/>
  <c r="U2030" i="6"/>
  <c r="G2030" i="6"/>
  <c r="E2030" i="6"/>
  <c r="Z2029" i="6"/>
  <c r="AE2027" i="6"/>
  <c r="AD2027" i="6"/>
  <c r="AC2027" i="6"/>
  <c r="AB2027" i="6"/>
  <c r="AF2027" i="6" s="1"/>
  <c r="AA2027" i="6"/>
  <c r="Z2027" i="6"/>
  <c r="I2027" i="6"/>
  <c r="C2027" i="6"/>
  <c r="Q2028" i="6" s="1"/>
  <c r="A2027" i="6"/>
  <c r="Z2026" i="6"/>
  <c r="Z2025" i="6"/>
  <c r="X2025" i="6"/>
  <c r="W2025" i="6"/>
  <c r="U2025" i="6"/>
  <c r="G2025" i="6"/>
  <c r="E2025" i="6"/>
  <c r="Z2024" i="6"/>
  <c r="AE2022" i="6"/>
  <c r="AD2022" i="6"/>
  <c r="AC2022" i="6"/>
  <c r="AB2022" i="6"/>
  <c r="AF2022" i="6" s="1"/>
  <c r="AA2022" i="6"/>
  <c r="Z2022" i="6"/>
  <c r="I2022" i="6"/>
  <c r="C2022" i="6"/>
  <c r="Q2023" i="6" s="1"/>
  <c r="A2022" i="6"/>
  <c r="Z2021" i="6"/>
  <c r="Z2020" i="6"/>
  <c r="X2020" i="6"/>
  <c r="W2020" i="6"/>
  <c r="U2020" i="6"/>
  <c r="G2020" i="6"/>
  <c r="E2020" i="6"/>
  <c r="Z2019" i="6"/>
  <c r="AE2017" i="6"/>
  <c r="AD2017" i="6"/>
  <c r="AC2017" i="6"/>
  <c r="AB2017" i="6"/>
  <c r="AF2017" i="6" s="1"/>
  <c r="AA2017" i="6"/>
  <c r="Z2017" i="6"/>
  <c r="I2017" i="6"/>
  <c r="C2017" i="6"/>
  <c r="Q2018" i="6" s="1"/>
  <c r="A2017" i="6"/>
  <c r="Z2016" i="6"/>
  <c r="Z2015" i="6"/>
  <c r="X2015" i="6"/>
  <c r="W2015" i="6"/>
  <c r="U2015" i="6"/>
  <c r="G2015" i="6"/>
  <c r="E2015" i="6"/>
  <c r="Z2014" i="6"/>
  <c r="AE2012" i="6"/>
  <c r="AD2012" i="6"/>
  <c r="AC2012" i="6"/>
  <c r="AB2012" i="6"/>
  <c r="AF2012" i="6" s="1"/>
  <c r="AA2012" i="6"/>
  <c r="Z2012" i="6"/>
  <c r="I2012" i="6"/>
  <c r="C2012" i="6"/>
  <c r="Q2013" i="6" s="1"/>
  <c r="A2012" i="6"/>
  <c r="Z2011" i="6"/>
  <c r="Z2010" i="6"/>
  <c r="X2010" i="6"/>
  <c r="W2010" i="6"/>
  <c r="U2010" i="6"/>
  <c r="G2010" i="6"/>
  <c r="E2010" i="6"/>
  <c r="Z2009" i="6"/>
  <c r="AE2007" i="6"/>
  <c r="AD2007" i="6"/>
  <c r="AC2007" i="6"/>
  <c r="AB2007" i="6"/>
  <c r="AF2007" i="6" s="1"/>
  <c r="AA2007" i="6"/>
  <c r="Z2007" i="6"/>
  <c r="I2007" i="6"/>
  <c r="C2007" i="6"/>
  <c r="Q2008" i="6" s="1"/>
  <c r="A2007" i="6"/>
  <c r="Z2006" i="6"/>
  <c r="Z2005" i="6"/>
  <c r="X2005" i="6"/>
  <c r="W2005" i="6"/>
  <c r="U2005" i="6"/>
  <c r="G2005" i="6"/>
  <c r="E2005" i="6"/>
  <c r="Z2004" i="6"/>
  <c r="AE2002" i="6"/>
  <c r="AD2002" i="6"/>
  <c r="AC2002" i="6"/>
  <c r="AB2002" i="6"/>
  <c r="AF2002" i="6" s="1"/>
  <c r="AA2002" i="6"/>
  <c r="Z2002" i="6"/>
  <c r="I2002" i="6"/>
  <c r="C2002" i="6"/>
  <c r="Q2003" i="6" s="1"/>
  <c r="A2002" i="6"/>
  <c r="Z2001" i="6"/>
  <c r="Z2000" i="6"/>
  <c r="X2000" i="6"/>
  <c r="W2000" i="6"/>
  <c r="U2000" i="6"/>
  <c r="G2000" i="6"/>
  <c r="E2000" i="6"/>
  <c r="Z1999" i="6"/>
  <c r="AE1997" i="6"/>
  <c r="AD1997" i="6"/>
  <c r="AC1997" i="6"/>
  <c r="AB1997" i="6"/>
  <c r="AF1997" i="6" s="1"/>
  <c r="AA1997" i="6"/>
  <c r="Z1997" i="6"/>
  <c r="I1997" i="6"/>
  <c r="C1997" i="6"/>
  <c r="Q1998" i="6" s="1"/>
  <c r="A1997" i="6"/>
  <c r="Z1996" i="6"/>
  <c r="Z1995" i="6"/>
  <c r="X1995" i="6"/>
  <c r="W1995" i="6"/>
  <c r="U1995" i="6"/>
  <c r="G1995" i="6"/>
  <c r="E1995" i="6"/>
  <c r="Z1994" i="6"/>
  <c r="B1994" i="6"/>
  <c r="B1999" i="6" s="1"/>
  <c r="B2004" i="6" s="1"/>
  <c r="B2009" i="6" s="1"/>
  <c r="B2014" i="6" s="1"/>
  <c r="B2019" i="6" s="1"/>
  <c r="B2024" i="6" s="1"/>
  <c r="B2029" i="6" s="1"/>
  <c r="B2034" i="6" s="1"/>
  <c r="B2039" i="6" s="1"/>
  <c r="B2044" i="6" s="1"/>
  <c r="B2049" i="6" s="1"/>
  <c r="B2054" i="6" s="1"/>
  <c r="B2059" i="6" s="1"/>
  <c r="AE1992" i="6"/>
  <c r="AD1992" i="6"/>
  <c r="AC1992" i="6"/>
  <c r="AB1992" i="6"/>
  <c r="AF1992" i="6" s="1"/>
  <c r="AA1992" i="6"/>
  <c r="Z1992" i="6"/>
  <c r="I1992" i="6"/>
  <c r="C1992" i="6"/>
  <c r="Q1993" i="6" s="1"/>
  <c r="A1992" i="6"/>
  <c r="Z1991" i="6"/>
  <c r="Q1991" i="6"/>
  <c r="Y1992" i="6" s="1"/>
  <c r="O1991" i="6"/>
  <c r="Y1991" i="6" s="1"/>
  <c r="M1991" i="6"/>
  <c r="Y1990" i="6" s="1"/>
  <c r="K1991" i="6"/>
  <c r="Y1989" i="6" s="1"/>
  <c r="Z1990" i="6"/>
  <c r="X1990" i="6"/>
  <c r="W1990" i="6"/>
  <c r="U1990" i="6"/>
  <c r="G1990" i="6"/>
  <c r="E1990" i="6"/>
  <c r="Z1989" i="6"/>
  <c r="I1988" i="6"/>
  <c r="C1988" i="6"/>
  <c r="I1987" i="6"/>
  <c r="C1987" i="6"/>
  <c r="G1986" i="6"/>
  <c r="G1985" i="6"/>
  <c r="G1984" i="6"/>
  <c r="G1983" i="6"/>
  <c r="G1982" i="6"/>
  <c r="G1981" i="6"/>
  <c r="I1979" i="6"/>
  <c r="E1979" i="6" s="1"/>
  <c r="G1979" i="6"/>
  <c r="AE1976" i="6"/>
  <c r="AB1976" i="6"/>
  <c r="AD1976" i="6" s="1"/>
  <c r="AA1976" i="6"/>
  <c r="Z1976" i="6"/>
  <c r="I1976" i="6"/>
  <c r="C1976" i="6"/>
  <c r="Q1977" i="6" s="1"/>
  <c r="A1976" i="6"/>
  <c r="Z1975" i="6"/>
  <c r="Z1974" i="6"/>
  <c r="X1974" i="6"/>
  <c r="W1974" i="6"/>
  <c r="U1974" i="6"/>
  <c r="G1974" i="6"/>
  <c r="E1974" i="6"/>
  <c r="Z1973" i="6"/>
  <c r="AE1971" i="6"/>
  <c r="AC1971" i="6"/>
  <c r="AB1971" i="6"/>
  <c r="AD1971" i="6" s="1"/>
  <c r="AA1971" i="6"/>
  <c r="Z1971" i="6"/>
  <c r="I1971" i="6"/>
  <c r="C1971" i="6"/>
  <c r="Q1972" i="6" s="1"/>
  <c r="A1971" i="6"/>
  <c r="Z1970" i="6"/>
  <c r="Z1969" i="6"/>
  <c r="X1969" i="6"/>
  <c r="W1969" i="6"/>
  <c r="U1969" i="6"/>
  <c r="G1969" i="6"/>
  <c r="E1969" i="6"/>
  <c r="Z1968" i="6"/>
  <c r="AE1966" i="6"/>
  <c r="AC1966" i="6"/>
  <c r="AB1966" i="6"/>
  <c r="AD1966" i="6" s="1"/>
  <c r="AA1966" i="6"/>
  <c r="Z1966" i="6"/>
  <c r="I1966" i="6"/>
  <c r="C1966" i="6"/>
  <c r="Q1967" i="6" s="1"/>
  <c r="A1966" i="6"/>
  <c r="Z1965" i="6"/>
  <c r="Z1964" i="6"/>
  <c r="X1964" i="6"/>
  <c r="W1964" i="6"/>
  <c r="U1964" i="6"/>
  <c r="G1964" i="6"/>
  <c r="E1964" i="6"/>
  <c r="Z1963" i="6"/>
  <c r="AE1961" i="6"/>
  <c r="AC1961" i="6"/>
  <c r="AB1961" i="6"/>
  <c r="AD1961" i="6" s="1"/>
  <c r="AA1961" i="6"/>
  <c r="Z1961" i="6"/>
  <c r="I1961" i="6"/>
  <c r="C1961" i="6"/>
  <c r="Q1962" i="6" s="1"/>
  <c r="A1961" i="6"/>
  <c r="Z1960" i="6"/>
  <c r="Z1959" i="6"/>
  <c r="X1959" i="6"/>
  <c r="W1959" i="6"/>
  <c r="U1959" i="6"/>
  <c r="G1959" i="6"/>
  <c r="E1959" i="6"/>
  <c r="Z1958" i="6"/>
  <c r="AE1956" i="6"/>
  <c r="AC1956" i="6"/>
  <c r="AB1956" i="6"/>
  <c r="AD1956" i="6" s="1"/>
  <c r="AA1956" i="6"/>
  <c r="Z1956" i="6"/>
  <c r="I1956" i="6"/>
  <c r="C1956" i="6"/>
  <c r="Q1957" i="6" s="1"/>
  <c r="A1956" i="6"/>
  <c r="Z1955" i="6"/>
  <c r="Z1954" i="6"/>
  <c r="X1954" i="6"/>
  <c r="W1954" i="6"/>
  <c r="U1954" i="6"/>
  <c r="G1954" i="6"/>
  <c r="E1954" i="6"/>
  <c r="Z1953" i="6"/>
  <c r="AE1951" i="6"/>
  <c r="AC1951" i="6"/>
  <c r="AB1951" i="6"/>
  <c r="AD1951" i="6" s="1"/>
  <c r="AA1951" i="6"/>
  <c r="Z1951" i="6"/>
  <c r="I1951" i="6"/>
  <c r="C1951" i="6"/>
  <c r="Q1952" i="6" s="1"/>
  <c r="A1951" i="6"/>
  <c r="Z1950" i="6"/>
  <c r="Z1949" i="6"/>
  <c r="X1949" i="6"/>
  <c r="W1949" i="6"/>
  <c r="U1949" i="6"/>
  <c r="G1949" i="6"/>
  <c r="E1949" i="6"/>
  <c r="Z1948" i="6"/>
  <c r="AE1946" i="6"/>
  <c r="AD1946" i="6"/>
  <c r="AC1946" i="6"/>
  <c r="AB1946" i="6"/>
  <c r="AF1946" i="6" s="1"/>
  <c r="AA1946" i="6"/>
  <c r="Z1946" i="6"/>
  <c r="I1946" i="6"/>
  <c r="C1946" i="6"/>
  <c r="Q1947" i="6" s="1"/>
  <c r="A1946" i="6"/>
  <c r="Z1945" i="6"/>
  <c r="Z1944" i="6"/>
  <c r="X1944" i="6"/>
  <c r="W1944" i="6"/>
  <c r="U1944" i="6"/>
  <c r="G1944" i="6"/>
  <c r="E1944" i="6"/>
  <c r="Z1943" i="6"/>
  <c r="AE1941" i="6"/>
  <c r="AD1941" i="6"/>
  <c r="AC1941" i="6"/>
  <c r="AB1941" i="6"/>
  <c r="AF1941" i="6" s="1"/>
  <c r="AA1941" i="6"/>
  <c r="Z1941" i="6"/>
  <c r="I1941" i="6"/>
  <c r="C1941" i="6"/>
  <c r="Q1942" i="6" s="1"/>
  <c r="A1941" i="6"/>
  <c r="Z1940" i="6"/>
  <c r="Z1939" i="6"/>
  <c r="X1939" i="6"/>
  <c r="W1939" i="6"/>
  <c r="U1939" i="6"/>
  <c r="G1939" i="6"/>
  <c r="E1939" i="6"/>
  <c r="Z1938" i="6"/>
  <c r="AE1936" i="6"/>
  <c r="AD1936" i="6"/>
  <c r="AC1936" i="6"/>
  <c r="AB1936" i="6"/>
  <c r="AF1936" i="6" s="1"/>
  <c r="AA1936" i="6"/>
  <c r="Z1936" i="6"/>
  <c r="I1936" i="6"/>
  <c r="C1936" i="6"/>
  <c r="Q1937" i="6" s="1"/>
  <c r="A1936" i="6"/>
  <c r="Z1935" i="6"/>
  <c r="Z1934" i="6"/>
  <c r="X1934" i="6"/>
  <c r="W1934" i="6"/>
  <c r="U1934" i="6"/>
  <c r="G1934" i="6"/>
  <c r="E1934" i="6"/>
  <c r="Z1933" i="6"/>
  <c r="AE1931" i="6"/>
  <c r="AD1931" i="6"/>
  <c r="AC1931" i="6"/>
  <c r="AB1931" i="6"/>
  <c r="AF1931" i="6" s="1"/>
  <c r="AA1931" i="6"/>
  <c r="Z1931" i="6"/>
  <c r="I1931" i="6"/>
  <c r="C1931" i="6"/>
  <c r="Q1932" i="6" s="1"/>
  <c r="A1931" i="6"/>
  <c r="Z1930" i="6"/>
  <c r="Z1929" i="6"/>
  <c r="X1929" i="6"/>
  <c r="W1929" i="6"/>
  <c r="U1929" i="6"/>
  <c r="G1929" i="6"/>
  <c r="E1929" i="6"/>
  <c r="Z1928" i="6"/>
  <c r="AE1926" i="6"/>
  <c r="AD1926" i="6"/>
  <c r="AC1926" i="6"/>
  <c r="AB1926" i="6"/>
  <c r="AF1926" i="6" s="1"/>
  <c r="AA1926" i="6"/>
  <c r="Z1926" i="6"/>
  <c r="I1926" i="6"/>
  <c r="C1926" i="6"/>
  <c r="Q1927" i="6" s="1"/>
  <c r="A1926" i="6"/>
  <c r="Z1925" i="6"/>
  <c r="Z1924" i="6"/>
  <c r="X1924" i="6"/>
  <c r="W1924" i="6"/>
  <c r="U1924" i="6"/>
  <c r="G1924" i="6"/>
  <c r="E1924" i="6"/>
  <c r="Z1923" i="6"/>
  <c r="AE1921" i="6"/>
  <c r="AD1921" i="6"/>
  <c r="AC1921" i="6"/>
  <c r="AB1921" i="6"/>
  <c r="AF1921" i="6" s="1"/>
  <c r="AA1921" i="6"/>
  <c r="Z1921" i="6"/>
  <c r="I1921" i="6"/>
  <c r="C1921" i="6"/>
  <c r="Q1922" i="6" s="1"/>
  <c r="A1921" i="6"/>
  <c r="Z1920" i="6"/>
  <c r="Z1919" i="6"/>
  <c r="X1919" i="6"/>
  <c r="W1919" i="6"/>
  <c r="U1919" i="6"/>
  <c r="G1919" i="6"/>
  <c r="E1919" i="6"/>
  <c r="Z1918" i="6"/>
  <c r="AE1916" i="6"/>
  <c r="AD1916" i="6"/>
  <c r="AC1916" i="6"/>
  <c r="AB1916" i="6"/>
  <c r="AF1916" i="6" s="1"/>
  <c r="AA1916" i="6"/>
  <c r="Z1916" i="6"/>
  <c r="I1916" i="6"/>
  <c r="C1916" i="6"/>
  <c r="Q1917" i="6" s="1"/>
  <c r="A1916" i="6"/>
  <c r="Z1915" i="6"/>
  <c r="Z1914" i="6"/>
  <c r="X1914" i="6"/>
  <c r="W1914" i="6"/>
  <c r="U1914" i="6"/>
  <c r="G1914" i="6"/>
  <c r="E1914" i="6"/>
  <c r="Z1913" i="6"/>
  <c r="AE1911" i="6"/>
  <c r="AD1911" i="6"/>
  <c r="AC1911" i="6"/>
  <c r="AB1911" i="6"/>
  <c r="AF1911" i="6" s="1"/>
  <c r="AA1911" i="6"/>
  <c r="Z1911" i="6"/>
  <c r="I1911" i="6"/>
  <c r="C1911" i="6"/>
  <c r="Q1912" i="6" s="1"/>
  <c r="A1911" i="6"/>
  <c r="Z1910" i="6"/>
  <c r="Z1909" i="6"/>
  <c r="X1909" i="6"/>
  <c r="W1909" i="6"/>
  <c r="U1909" i="6"/>
  <c r="G1909" i="6"/>
  <c r="E1909" i="6"/>
  <c r="Z1908" i="6"/>
  <c r="B1908" i="6"/>
  <c r="B1913" i="6" s="1"/>
  <c r="B1918" i="6" s="1"/>
  <c r="B1923" i="6" s="1"/>
  <c r="B1928" i="6" s="1"/>
  <c r="B1933" i="6" s="1"/>
  <c r="B1938" i="6" s="1"/>
  <c r="B1943" i="6" s="1"/>
  <c r="B1948" i="6" s="1"/>
  <c r="B1953" i="6" s="1"/>
  <c r="B1958" i="6" s="1"/>
  <c r="B1963" i="6" s="1"/>
  <c r="B1968" i="6" s="1"/>
  <c r="B1973" i="6" s="1"/>
  <c r="AE1906" i="6"/>
  <c r="AC1906" i="6"/>
  <c r="AB1906" i="6"/>
  <c r="AD1906" i="6" s="1"/>
  <c r="AA1906" i="6"/>
  <c r="Z1906" i="6"/>
  <c r="I1906" i="6"/>
  <c r="C1906" i="6"/>
  <c r="Q1907" i="6" s="1"/>
  <c r="A1906" i="6"/>
  <c r="Z1905" i="6"/>
  <c r="Q1905" i="6"/>
  <c r="Y1906" i="6" s="1"/>
  <c r="O1905" i="6"/>
  <c r="Y1905" i="6" s="1"/>
  <c r="M1905" i="6"/>
  <c r="Y1904" i="6" s="1"/>
  <c r="K1905" i="6"/>
  <c r="Y1903" i="6" s="1"/>
  <c r="Z1904" i="6"/>
  <c r="X1904" i="6"/>
  <c r="W1904" i="6"/>
  <c r="U1904" i="6"/>
  <c r="G1904" i="6"/>
  <c r="E1904" i="6"/>
  <c r="Z1903" i="6"/>
  <c r="I1902" i="6"/>
  <c r="C1902" i="6"/>
  <c r="I1901" i="6"/>
  <c r="C1901" i="6"/>
  <c r="G1900" i="6"/>
  <c r="G1899" i="6"/>
  <c r="G1898" i="6"/>
  <c r="G1897" i="6"/>
  <c r="G1896" i="6"/>
  <c r="G1895" i="6"/>
  <c r="I1893" i="6"/>
  <c r="E1893" i="6" s="1"/>
  <c r="G1893" i="6"/>
  <c r="AE1890" i="6"/>
  <c r="AB1890" i="6"/>
  <c r="AD1890" i="6" s="1"/>
  <c r="AA1890" i="6"/>
  <c r="Z1890" i="6"/>
  <c r="I1890" i="6"/>
  <c r="C1890" i="6"/>
  <c r="Q1891" i="6" s="1"/>
  <c r="A1890" i="6"/>
  <c r="Z1889" i="6"/>
  <c r="Z1888" i="6"/>
  <c r="X1888" i="6"/>
  <c r="W1888" i="6"/>
  <c r="U1888" i="6"/>
  <c r="G1888" i="6"/>
  <c r="E1888" i="6"/>
  <c r="Z1887" i="6"/>
  <c r="AE1885" i="6"/>
  <c r="AC1885" i="6"/>
  <c r="AB1885" i="6"/>
  <c r="AD1885" i="6" s="1"/>
  <c r="AA1885" i="6"/>
  <c r="Z1885" i="6"/>
  <c r="I1885" i="6"/>
  <c r="C1885" i="6"/>
  <c r="Q1886" i="6" s="1"/>
  <c r="A1885" i="6"/>
  <c r="Z1884" i="6"/>
  <c r="Z1883" i="6"/>
  <c r="X1883" i="6"/>
  <c r="W1883" i="6"/>
  <c r="U1883" i="6"/>
  <c r="G1883" i="6"/>
  <c r="E1883" i="6"/>
  <c r="Z1882" i="6"/>
  <c r="AE1880" i="6"/>
  <c r="AC1880" i="6"/>
  <c r="AB1880" i="6"/>
  <c r="AD1880" i="6" s="1"/>
  <c r="AA1880" i="6"/>
  <c r="Z1880" i="6"/>
  <c r="I1880" i="6"/>
  <c r="C1880" i="6"/>
  <c r="Q1881" i="6" s="1"/>
  <c r="A1880" i="6"/>
  <c r="Z1879" i="6"/>
  <c r="Z1878" i="6"/>
  <c r="X1878" i="6"/>
  <c r="W1878" i="6"/>
  <c r="U1878" i="6"/>
  <c r="G1878" i="6"/>
  <c r="E1878" i="6"/>
  <c r="Z1877" i="6"/>
  <c r="AE1875" i="6"/>
  <c r="AC1875" i="6"/>
  <c r="AB1875" i="6"/>
  <c r="AD1875" i="6" s="1"/>
  <c r="AA1875" i="6"/>
  <c r="Z1875" i="6"/>
  <c r="I1875" i="6"/>
  <c r="C1875" i="6"/>
  <c r="Q1876" i="6" s="1"/>
  <c r="A1875" i="6"/>
  <c r="Z1874" i="6"/>
  <c r="Z1873" i="6"/>
  <c r="X1873" i="6"/>
  <c r="W1873" i="6"/>
  <c r="U1873" i="6"/>
  <c r="G1873" i="6"/>
  <c r="E1873" i="6"/>
  <c r="Z1872" i="6"/>
  <c r="AE1870" i="6"/>
  <c r="AC1870" i="6"/>
  <c r="AB1870" i="6"/>
  <c r="AD1870" i="6" s="1"/>
  <c r="AA1870" i="6"/>
  <c r="Z1870" i="6"/>
  <c r="I1870" i="6"/>
  <c r="C1870" i="6"/>
  <c r="Q1871" i="6" s="1"/>
  <c r="A1870" i="6"/>
  <c r="Z1869" i="6"/>
  <c r="Z1868" i="6"/>
  <c r="X1868" i="6"/>
  <c r="W1868" i="6"/>
  <c r="U1868" i="6"/>
  <c r="G1868" i="6"/>
  <c r="E1868" i="6"/>
  <c r="Z1867" i="6"/>
  <c r="AE1865" i="6"/>
  <c r="AD1865" i="6"/>
  <c r="AC1865" i="6"/>
  <c r="AB1865" i="6"/>
  <c r="AF1865" i="6" s="1"/>
  <c r="AA1865" i="6"/>
  <c r="Z1865" i="6"/>
  <c r="I1865" i="6"/>
  <c r="C1865" i="6"/>
  <c r="Q1866" i="6" s="1"/>
  <c r="A1865" i="6"/>
  <c r="Z1864" i="6"/>
  <c r="Z1863" i="6"/>
  <c r="X1863" i="6"/>
  <c r="W1863" i="6"/>
  <c r="U1863" i="6"/>
  <c r="G1863" i="6"/>
  <c r="E1863" i="6"/>
  <c r="Z1862" i="6"/>
  <c r="AE1860" i="6"/>
  <c r="AD1860" i="6"/>
  <c r="AC1860" i="6"/>
  <c r="AB1860" i="6"/>
  <c r="AF1860" i="6" s="1"/>
  <c r="AA1860" i="6"/>
  <c r="Z1860" i="6"/>
  <c r="I1860" i="6"/>
  <c r="C1860" i="6"/>
  <c r="Q1861" i="6" s="1"/>
  <c r="A1860" i="6"/>
  <c r="Z1859" i="6"/>
  <c r="Z1858" i="6"/>
  <c r="X1858" i="6"/>
  <c r="W1858" i="6"/>
  <c r="U1858" i="6"/>
  <c r="G1858" i="6"/>
  <c r="E1858" i="6"/>
  <c r="Z1857" i="6"/>
  <c r="AE1855" i="6"/>
  <c r="AD1855" i="6"/>
  <c r="AC1855" i="6"/>
  <c r="AB1855" i="6"/>
  <c r="AF1855" i="6" s="1"/>
  <c r="AA1855" i="6"/>
  <c r="Z1855" i="6"/>
  <c r="I1855" i="6"/>
  <c r="C1855" i="6"/>
  <c r="Q1856" i="6" s="1"/>
  <c r="A1855" i="6"/>
  <c r="Z1854" i="6"/>
  <c r="Z1853" i="6"/>
  <c r="X1853" i="6"/>
  <c r="W1853" i="6"/>
  <c r="U1853" i="6"/>
  <c r="G1853" i="6"/>
  <c r="E1853" i="6"/>
  <c r="Z1852" i="6"/>
  <c r="AE1850" i="6"/>
  <c r="AD1850" i="6"/>
  <c r="AC1850" i="6"/>
  <c r="AB1850" i="6"/>
  <c r="AF1850" i="6" s="1"/>
  <c r="AA1850" i="6"/>
  <c r="Z1850" i="6"/>
  <c r="I1850" i="6"/>
  <c r="C1850" i="6"/>
  <c r="Q1851" i="6" s="1"/>
  <c r="A1850" i="6"/>
  <c r="Z1849" i="6"/>
  <c r="Z1848" i="6"/>
  <c r="X1848" i="6"/>
  <c r="W1848" i="6"/>
  <c r="U1848" i="6"/>
  <c r="G1848" i="6"/>
  <c r="E1848" i="6"/>
  <c r="Z1847" i="6"/>
  <c r="AE1845" i="6"/>
  <c r="AD1845" i="6"/>
  <c r="AC1845" i="6"/>
  <c r="AB1845" i="6"/>
  <c r="AF1845" i="6" s="1"/>
  <c r="AA1845" i="6"/>
  <c r="Z1845" i="6"/>
  <c r="I1845" i="6"/>
  <c r="C1845" i="6"/>
  <c r="A1845" i="6"/>
  <c r="Z1844" i="6"/>
  <c r="Z1843" i="6"/>
  <c r="X1843" i="6"/>
  <c r="W1843" i="6"/>
  <c r="U1843" i="6"/>
  <c r="G1843" i="6"/>
  <c r="E1843" i="6"/>
  <c r="Z1842" i="6"/>
  <c r="AE1840" i="6"/>
  <c r="AD1840" i="6"/>
  <c r="AC1840" i="6"/>
  <c r="AB1840" i="6"/>
  <c r="AF1840" i="6" s="1"/>
  <c r="AA1840" i="6"/>
  <c r="Z1840" i="6"/>
  <c r="I1840" i="6"/>
  <c r="C1840" i="6"/>
  <c r="A1840" i="6"/>
  <c r="Z1839" i="6"/>
  <c r="Z1838" i="6"/>
  <c r="X1838" i="6"/>
  <c r="W1838" i="6"/>
  <c r="U1838" i="6"/>
  <c r="G1838" i="6"/>
  <c r="E1838" i="6"/>
  <c r="Z1837" i="6"/>
  <c r="AE1835" i="6"/>
  <c r="AD1835" i="6"/>
  <c r="AC1835" i="6"/>
  <c r="AB1835" i="6"/>
  <c r="AF1835" i="6" s="1"/>
  <c r="AA1835" i="6"/>
  <c r="Z1835" i="6"/>
  <c r="I1835" i="6"/>
  <c r="C1835" i="6"/>
  <c r="A1835" i="6"/>
  <c r="Z1834" i="6"/>
  <c r="Z1833" i="6"/>
  <c r="X1833" i="6"/>
  <c r="W1833" i="6"/>
  <c r="U1833" i="6"/>
  <c r="G1833" i="6"/>
  <c r="E1833" i="6"/>
  <c r="Z1832" i="6"/>
  <c r="AE1830" i="6"/>
  <c r="AD1830" i="6"/>
  <c r="AC1830" i="6"/>
  <c r="AB1830" i="6"/>
  <c r="AF1830" i="6" s="1"/>
  <c r="AA1830" i="6"/>
  <c r="Z1830" i="6"/>
  <c r="I1830" i="6"/>
  <c r="C1830" i="6"/>
  <c r="A1830" i="6"/>
  <c r="Z1829" i="6"/>
  <c r="Z1828" i="6"/>
  <c r="X1828" i="6"/>
  <c r="W1828" i="6"/>
  <c r="U1828" i="6"/>
  <c r="G1828" i="6"/>
  <c r="E1828" i="6"/>
  <c r="Z1827" i="6"/>
  <c r="AE1825" i="6"/>
  <c r="AD1825" i="6"/>
  <c r="AC1825" i="6"/>
  <c r="AB1825" i="6"/>
  <c r="AF1825" i="6" s="1"/>
  <c r="AA1825" i="6"/>
  <c r="Z1825" i="6"/>
  <c r="I1825" i="6"/>
  <c r="C1825" i="6"/>
  <c r="A1825" i="6"/>
  <c r="Z1824" i="6"/>
  <c r="Z1823" i="6"/>
  <c r="X1823" i="6"/>
  <c r="W1823" i="6"/>
  <c r="U1823" i="6"/>
  <c r="G1823" i="6"/>
  <c r="E1823" i="6"/>
  <c r="Z1822" i="6"/>
  <c r="B1822" i="6"/>
  <c r="B1827" i="6" s="1"/>
  <c r="B1832" i="6" s="1"/>
  <c r="B1837" i="6" s="1"/>
  <c r="B1842" i="6" s="1"/>
  <c r="B1847" i="6" s="1"/>
  <c r="B1852" i="6" s="1"/>
  <c r="B1857" i="6" s="1"/>
  <c r="B1862" i="6" s="1"/>
  <c r="B1867" i="6" s="1"/>
  <c r="B1872" i="6" s="1"/>
  <c r="B1877" i="6" s="1"/>
  <c r="B1882" i="6" s="1"/>
  <c r="B1887" i="6" s="1"/>
  <c r="AE1820" i="6"/>
  <c r="AD1820" i="6"/>
  <c r="AC1820" i="6"/>
  <c r="AB1820" i="6"/>
  <c r="AF1820" i="6" s="1"/>
  <c r="AA1820" i="6"/>
  <c r="Z1820" i="6"/>
  <c r="I1820" i="6"/>
  <c r="C1820" i="6"/>
  <c r="A1820" i="6"/>
  <c r="Z1819" i="6"/>
  <c r="Q1819" i="6"/>
  <c r="Y1820" i="6" s="1"/>
  <c r="O1819" i="6"/>
  <c r="Y1819" i="6" s="1"/>
  <c r="M1819" i="6"/>
  <c r="Y1818" i="6" s="1"/>
  <c r="K1819" i="6"/>
  <c r="Y1817" i="6" s="1"/>
  <c r="Z1818" i="6"/>
  <c r="X1818" i="6"/>
  <c r="W1818" i="6"/>
  <c r="U1818" i="6"/>
  <c r="G1818" i="6"/>
  <c r="E1818" i="6"/>
  <c r="Z1817" i="6"/>
  <c r="I1816" i="6"/>
  <c r="C1816" i="6"/>
  <c r="I1815" i="6"/>
  <c r="C1815" i="6"/>
  <c r="G1814" i="6"/>
  <c r="G1813" i="6"/>
  <c r="G1812" i="6"/>
  <c r="G1811" i="6"/>
  <c r="G1810" i="6"/>
  <c r="G1809" i="6"/>
  <c r="I1807" i="6"/>
  <c r="E1807" i="6" s="1"/>
  <c r="G1807" i="6"/>
  <c r="AE1804" i="6"/>
  <c r="AB1804" i="6"/>
  <c r="AD1804" i="6" s="1"/>
  <c r="AA1804" i="6"/>
  <c r="Z1804" i="6"/>
  <c r="I1804" i="6"/>
  <c r="C1804" i="6"/>
  <c r="Q1805" i="6" s="1"/>
  <c r="A1804" i="6"/>
  <c r="Z1803" i="6"/>
  <c r="Z1802" i="6"/>
  <c r="X1802" i="6"/>
  <c r="W1802" i="6"/>
  <c r="U1802" i="6"/>
  <c r="G1802" i="6"/>
  <c r="E1802" i="6"/>
  <c r="Z1801" i="6"/>
  <c r="AE1799" i="6"/>
  <c r="AD1799" i="6"/>
  <c r="AC1799" i="6"/>
  <c r="AB1799" i="6"/>
  <c r="AF1799" i="6" s="1"/>
  <c r="AA1799" i="6"/>
  <c r="Z1799" i="6"/>
  <c r="I1799" i="6"/>
  <c r="C1799" i="6"/>
  <c r="Q1800" i="6" s="1"/>
  <c r="A1799" i="6"/>
  <c r="Z1798" i="6"/>
  <c r="Z1797" i="6"/>
  <c r="X1797" i="6"/>
  <c r="W1797" i="6"/>
  <c r="U1797" i="6"/>
  <c r="G1797" i="6"/>
  <c r="E1797" i="6"/>
  <c r="Z1796" i="6"/>
  <c r="AE1794" i="6"/>
  <c r="AD1794" i="6"/>
  <c r="AC1794" i="6"/>
  <c r="AB1794" i="6"/>
  <c r="AF1794" i="6" s="1"/>
  <c r="AA1794" i="6"/>
  <c r="Z1794" i="6"/>
  <c r="I1794" i="6"/>
  <c r="C1794" i="6"/>
  <c r="A1794" i="6"/>
  <c r="Z1793" i="6"/>
  <c r="Z1792" i="6"/>
  <c r="X1792" i="6"/>
  <c r="W1792" i="6"/>
  <c r="U1792" i="6"/>
  <c r="G1792" i="6"/>
  <c r="E1792" i="6"/>
  <c r="Z1791" i="6"/>
  <c r="AE1789" i="6"/>
  <c r="AD1789" i="6"/>
  <c r="AC1789" i="6"/>
  <c r="AB1789" i="6"/>
  <c r="AF1789" i="6" s="1"/>
  <c r="AA1789" i="6"/>
  <c r="Z1789" i="6"/>
  <c r="I1789" i="6"/>
  <c r="C1789" i="6"/>
  <c r="Q1790" i="6" s="1"/>
  <c r="A1789" i="6"/>
  <c r="Z1788" i="6"/>
  <c r="Z1787" i="6"/>
  <c r="X1787" i="6"/>
  <c r="W1787" i="6"/>
  <c r="U1787" i="6"/>
  <c r="G1787" i="6"/>
  <c r="E1787" i="6"/>
  <c r="Z1786" i="6"/>
  <c r="AE1784" i="6"/>
  <c r="AD1784" i="6"/>
  <c r="AC1784" i="6"/>
  <c r="AB1784" i="6"/>
  <c r="AF1784" i="6" s="1"/>
  <c r="AA1784" i="6"/>
  <c r="Z1784" i="6"/>
  <c r="I1784" i="6"/>
  <c r="C1784" i="6"/>
  <c r="Q1785" i="6" s="1"/>
  <c r="A1784" i="6"/>
  <c r="Z1783" i="6"/>
  <c r="Z1782" i="6"/>
  <c r="X1782" i="6"/>
  <c r="W1782" i="6"/>
  <c r="U1782" i="6"/>
  <c r="G1782" i="6"/>
  <c r="E1782" i="6"/>
  <c r="Z1781" i="6"/>
  <c r="AE1779" i="6"/>
  <c r="AD1779" i="6"/>
  <c r="AC1779" i="6"/>
  <c r="AB1779" i="6"/>
  <c r="AF1779" i="6" s="1"/>
  <c r="AA1779" i="6"/>
  <c r="Z1779" i="6"/>
  <c r="I1779" i="6"/>
  <c r="C1779" i="6"/>
  <c r="Q1780" i="6" s="1"/>
  <c r="A1779" i="6"/>
  <c r="Z1778" i="6"/>
  <c r="Z1777" i="6"/>
  <c r="X1777" i="6"/>
  <c r="W1777" i="6"/>
  <c r="U1777" i="6"/>
  <c r="G1777" i="6"/>
  <c r="E1777" i="6"/>
  <c r="Z1776" i="6"/>
  <c r="AE1774" i="6"/>
  <c r="AD1774" i="6"/>
  <c r="AC1774" i="6"/>
  <c r="AB1774" i="6"/>
  <c r="AF1774" i="6" s="1"/>
  <c r="AA1774" i="6"/>
  <c r="Z1774" i="6"/>
  <c r="I1774" i="6"/>
  <c r="C1774" i="6"/>
  <c r="Q1775" i="6" s="1"/>
  <c r="A1774" i="6"/>
  <c r="Z1773" i="6"/>
  <c r="Z1772" i="6"/>
  <c r="X1772" i="6"/>
  <c r="W1772" i="6"/>
  <c r="U1772" i="6"/>
  <c r="G1772" i="6"/>
  <c r="E1772" i="6"/>
  <c r="Z1771" i="6"/>
  <c r="AE1769" i="6"/>
  <c r="AD1769" i="6"/>
  <c r="AC1769" i="6"/>
  <c r="AB1769" i="6"/>
  <c r="AF1769" i="6" s="1"/>
  <c r="AA1769" i="6"/>
  <c r="Z1769" i="6"/>
  <c r="I1769" i="6"/>
  <c r="C1769" i="6"/>
  <c r="Q1770" i="6" s="1"/>
  <c r="A1769" i="6"/>
  <c r="Z1768" i="6"/>
  <c r="Z1767" i="6"/>
  <c r="X1767" i="6"/>
  <c r="W1767" i="6"/>
  <c r="U1767" i="6"/>
  <c r="G1767" i="6"/>
  <c r="E1767" i="6"/>
  <c r="Z1766" i="6"/>
  <c r="AE1764" i="6"/>
  <c r="AD1764" i="6"/>
  <c r="AC1764" i="6"/>
  <c r="AB1764" i="6"/>
  <c r="AF1764" i="6" s="1"/>
  <c r="AA1764" i="6"/>
  <c r="Z1764" i="6"/>
  <c r="I1764" i="6"/>
  <c r="C1764" i="6"/>
  <c r="A1764" i="6"/>
  <c r="Z1763" i="6"/>
  <c r="Z1762" i="6"/>
  <c r="X1762" i="6"/>
  <c r="W1762" i="6"/>
  <c r="U1762" i="6"/>
  <c r="G1762" i="6"/>
  <c r="E1762" i="6"/>
  <c r="Z1761" i="6"/>
  <c r="AE1759" i="6"/>
  <c r="AD1759" i="6"/>
  <c r="AC1759" i="6"/>
  <c r="AB1759" i="6"/>
  <c r="AF1759" i="6" s="1"/>
  <c r="AA1759" i="6"/>
  <c r="Z1759" i="6"/>
  <c r="I1759" i="6"/>
  <c r="C1759" i="6"/>
  <c r="A1759" i="6"/>
  <c r="Z1758" i="6"/>
  <c r="Z1757" i="6"/>
  <c r="X1757" i="6"/>
  <c r="W1757" i="6"/>
  <c r="U1757" i="6"/>
  <c r="G1757" i="6"/>
  <c r="E1757" i="6"/>
  <c r="Z1756" i="6"/>
  <c r="AE1754" i="6"/>
  <c r="AC1754" i="6"/>
  <c r="AB1754" i="6"/>
  <c r="AD1754" i="6" s="1"/>
  <c r="AA1754" i="6"/>
  <c r="Z1754" i="6"/>
  <c r="I1754" i="6"/>
  <c r="C1754" i="6"/>
  <c r="A1754" i="6"/>
  <c r="Z1753" i="6"/>
  <c r="Z1752" i="6"/>
  <c r="X1752" i="6"/>
  <c r="W1752" i="6"/>
  <c r="U1752" i="6"/>
  <c r="G1752" i="6"/>
  <c r="E1752" i="6"/>
  <c r="Z1751" i="6"/>
  <c r="AE1749" i="6"/>
  <c r="AC1749" i="6"/>
  <c r="AB1749" i="6"/>
  <c r="AD1749" i="6" s="1"/>
  <c r="AA1749" i="6"/>
  <c r="Z1749" i="6"/>
  <c r="I1749" i="6"/>
  <c r="C1749" i="6"/>
  <c r="A1749" i="6"/>
  <c r="Z1748" i="6"/>
  <c r="Z1747" i="6"/>
  <c r="X1747" i="6"/>
  <c r="W1747" i="6"/>
  <c r="U1747" i="6"/>
  <c r="G1747" i="6"/>
  <c r="E1747" i="6"/>
  <c r="Z1746" i="6"/>
  <c r="AE1744" i="6"/>
  <c r="AC1744" i="6"/>
  <c r="AB1744" i="6"/>
  <c r="AD1744" i="6" s="1"/>
  <c r="AA1744" i="6"/>
  <c r="Z1744" i="6"/>
  <c r="I1744" i="6"/>
  <c r="C1744" i="6"/>
  <c r="A1744" i="6"/>
  <c r="Z1743" i="6"/>
  <c r="Z1742" i="6"/>
  <c r="X1742" i="6"/>
  <c r="W1742" i="6"/>
  <c r="U1742" i="6"/>
  <c r="G1742" i="6"/>
  <c r="E1742" i="6"/>
  <c r="Z1741" i="6"/>
  <c r="B1741" i="6"/>
  <c r="B1746" i="6" s="1"/>
  <c r="B1751" i="6" s="1"/>
  <c r="B1756" i="6" s="1"/>
  <c r="B1761" i="6" s="1"/>
  <c r="B1766" i="6" s="1"/>
  <c r="B1771" i="6" s="1"/>
  <c r="B1776" i="6" s="1"/>
  <c r="B1781" i="6" s="1"/>
  <c r="B1786" i="6" s="1"/>
  <c r="B1791" i="6" s="1"/>
  <c r="B1796" i="6" s="1"/>
  <c r="B1801" i="6" s="1"/>
  <c r="AE1739" i="6"/>
  <c r="AC1739" i="6"/>
  <c r="AB1739" i="6"/>
  <c r="AD1739" i="6" s="1"/>
  <c r="AA1739" i="6"/>
  <c r="Z1739" i="6"/>
  <c r="I1739" i="6"/>
  <c r="C1739" i="6"/>
  <c r="A1739" i="6"/>
  <c r="Z1738" i="6"/>
  <c r="Z1737" i="6"/>
  <c r="X1737" i="6"/>
  <c r="W1737" i="6"/>
  <c r="U1737" i="6"/>
  <c r="G1737" i="6"/>
  <c r="E1737" i="6"/>
  <c r="Z1736" i="6"/>
  <c r="B1736" i="6"/>
  <c r="AE1734" i="6"/>
  <c r="AC1734" i="6"/>
  <c r="AB1734" i="6"/>
  <c r="AD1734" i="6" s="1"/>
  <c r="AA1734" i="6"/>
  <c r="Z1734" i="6"/>
  <c r="I1734" i="6"/>
  <c r="C1734" i="6"/>
  <c r="A1734" i="6"/>
  <c r="Z1733" i="6"/>
  <c r="Q1733" i="6"/>
  <c r="Y1734" i="6" s="1"/>
  <c r="O1733" i="6"/>
  <c r="Y1733" i="6" s="1"/>
  <c r="M1733" i="6"/>
  <c r="Y1732" i="6" s="1"/>
  <c r="K1733" i="6"/>
  <c r="Y1731" i="6" s="1"/>
  <c r="Z1732" i="6"/>
  <c r="X1732" i="6"/>
  <c r="W1732" i="6"/>
  <c r="U1732" i="6"/>
  <c r="G1732" i="6"/>
  <c r="E1732" i="6"/>
  <c r="Z1731" i="6"/>
  <c r="I1730" i="6"/>
  <c r="C1730" i="6"/>
  <c r="I1729" i="6"/>
  <c r="C1729" i="6"/>
  <c r="G1728" i="6"/>
  <c r="G1727" i="6"/>
  <c r="G1726" i="6"/>
  <c r="G1725" i="6"/>
  <c r="G1724" i="6"/>
  <c r="G1723" i="6"/>
  <c r="I1721" i="6"/>
  <c r="E1721" i="6" s="1"/>
  <c r="G1721" i="6"/>
  <c r="AE1718" i="6"/>
  <c r="AB1718" i="6"/>
  <c r="AD1718" i="6" s="1"/>
  <c r="AA1718" i="6"/>
  <c r="Z1718" i="6"/>
  <c r="I1718" i="6"/>
  <c r="C1718" i="6"/>
  <c r="Q1719" i="6" s="1"/>
  <c r="A1718" i="6"/>
  <c r="Z1717" i="6"/>
  <c r="Z1716" i="6"/>
  <c r="X1716" i="6"/>
  <c r="W1716" i="6"/>
  <c r="U1716" i="6"/>
  <c r="G1716" i="6"/>
  <c r="E1716" i="6"/>
  <c r="Z1715" i="6"/>
  <c r="AE1713" i="6"/>
  <c r="AC1713" i="6"/>
  <c r="AB1713" i="6"/>
  <c r="AD1713" i="6" s="1"/>
  <c r="AA1713" i="6"/>
  <c r="Z1713" i="6"/>
  <c r="I1713" i="6"/>
  <c r="C1713" i="6"/>
  <c r="Q1714" i="6" s="1"/>
  <c r="A1713" i="6"/>
  <c r="Z1712" i="6"/>
  <c r="Z1711" i="6"/>
  <c r="X1711" i="6"/>
  <c r="W1711" i="6"/>
  <c r="U1711" i="6"/>
  <c r="G1711" i="6"/>
  <c r="E1711" i="6"/>
  <c r="Z1710" i="6"/>
  <c r="AE1708" i="6"/>
  <c r="AC1708" i="6"/>
  <c r="AB1708" i="6"/>
  <c r="AD1708" i="6" s="1"/>
  <c r="AA1708" i="6"/>
  <c r="Z1708" i="6"/>
  <c r="I1708" i="6"/>
  <c r="C1708" i="6"/>
  <c r="Q1709" i="6" s="1"/>
  <c r="A1708" i="6"/>
  <c r="Z1707" i="6"/>
  <c r="Z1706" i="6"/>
  <c r="X1706" i="6"/>
  <c r="W1706" i="6"/>
  <c r="U1706" i="6"/>
  <c r="G1706" i="6"/>
  <c r="E1706" i="6"/>
  <c r="Z1705" i="6"/>
  <c r="AE1703" i="6"/>
  <c r="AC1703" i="6"/>
  <c r="AB1703" i="6"/>
  <c r="AD1703" i="6" s="1"/>
  <c r="AA1703" i="6"/>
  <c r="Z1703" i="6"/>
  <c r="I1703" i="6"/>
  <c r="C1703" i="6"/>
  <c r="Q1704" i="6" s="1"/>
  <c r="A1703" i="6"/>
  <c r="Z1702" i="6"/>
  <c r="Z1701" i="6"/>
  <c r="X1701" i="6"/>
  <c r="W1701" i="6"/>
  <c r="U1701" i="6"/>
  <c r="G1701" i="6"/>
  <c r="E1701" i="6"/>
  <c r="Z1700" i="6"/>
  <c r="AE1698" i="6"/>
  <c r="AC1698" i="6"/>
  <c r="AB1698" i="6"/>
  <c r="AD1698" i="6" s="1"/>
  <c r="AA1698" i="6"/>
  <c r="Z1698" i="6"/>
  <c r="I1698" i="6"/>
  <c r="C1698" i="6"/>
  <c r="A1698" i="6"/>
  <c r="Z1697" i="6"/>
  <c r="Z1696" i="6"/>
  <c r="X1696" i="6"/>
  <c r="W1696" i="6"/>
  <c r="U1696" i="6"/>
  <c r="G1696" i="6"/>
  <c r="E1696" i="6"/>
  <c r="Z1695" i="6"/>
  <c r="AE1693" i="6"/>
  <c r="AC1693" i="6"/>
  <c r="AB1693" i="6"/>
  <c r="AD1693" i="6" s="1"/>
  <c r="AA1693" i="6"/>
  <c r="Z1693" i="6"/>
  <c r="I1693" i="6"/>
  <c r="C1693" i="6"/>
  <c r="A1693" i="6"/>
  <c r="Z1692" i="6"/>
  <c r="Z1691" i="6"/>
  <c r="X1691" i="6"/>
  <c r="W1691" i="6"/>
  <c r="U1691" i="6"/>
  <c r="G1691" i="6"/>
  <c r="E1691" i="6"/>
  <c r="Z1690" i="6"/>
  <c r="AE1688" i="6"/>
  <c r="AC1688" i="6"/>
  <c r="AB1688" i="6"/>
  <c r="AD1688" i="6" s="1"/>
  <c r="AA1688" i="6"/>
  <c r="Z1688" i="6"/>
  <c r="I1688" i="6"/>
  <c r="C1688" i="6"/>
  <c r="A1688" i="6"/>
  <c r="Z1687" i="6"/>
  <c r="Z1686" i="6"/>
  <c r="X1686" i="6"/>
  <c r="W1686" i="6"/>
  <c r="U1686" i="6"/>
  <c r="G1686" i="6"/>
  <c r="E1686" i="6"/>
  <c r="Z1685" i="6"/>
  <c r="AE1683" i="6"/>
  <c r="AC1683" i="6"/>
  <c r="AB1683" i="6"/>
  <c r="AD1683" i="6" s="1"/>
  <c r="AA1683" i="6"/>
  <c r="Z1683" i="6"/>
  <c r="I1683" i="6"/>
  <c r="C1683" i="6"/>
  <c r="A1683" i="6"/>
  <c r="Z1682" i="6"/>
  <c r="Z1681" i="6"/>
  <c r="X1681" i="6"/>
  <c r="W1681" i="6"/>
  <c r="U1681" i="6"/>
  <c r="G1681" i="6"/>
  <c r="E1681" i="6"/>
  <c r="Z1680" i="6"/>
  <c r="AE1678" i="6"/>
  <c r="AC1678" i="6"/>
  <c r="AB1678" i="6"/>
  <c r="AD1678" i="6" s="1"/>
  <c r="AA1678" i="6"/>
  <c r="Z1678" i="6"/>
  <c r="I1678" i="6"/>
  <c r="C1678" i="6"/>
  <c r="A1678" i="6"/>
  <c r="Z1677" i="6"/>
  <c r="Z1676" i="6"/>
  <c r="X1676" i="6"/>
  <c r="W1676" i="6"/>
  <c r="U1676" i="6"/>
  <c r="G1676" i="6"/>
  <c r="E1676" i="6"/>
  <c r="Z1675" i="6"/>
  <c r="AE1673" i="6"/>
  <c r="AC1673" i="6"/>
  <c r="AB1673" i="6"/>
  <c r="AD1673" i="6" s="1"/>
  <c r="AA1673" i="6"/>
  <c r="Z1673" i="6"/>
  <c r="I1673" i="6"/>
  <c r="C1673" i="6"/>
  <c r="A1673" i="6"/>
  <c r="Z1672" i="6"/>
  <c r="Z1671" i="6"/>
  <c r="X1671" i="6"/>
  <c r="W1671" i="6"/>
  <c r="U1671" i="6"/>
  <c r="G1671" i="6"/>
  <c r="E1671" i="6"/>
  <c r="Z1670" i="6"/>
  <c r="AE1668" i="6"/>
  <c r="AC1668" i="6"/>
  <c r="AB1668" i="6"/>
  <c r="AD1668" i="6" s="1"/>
  <c r="AA1668" i="6"/>
  <c r="Z1668" i="6"/>
  <c r="I1668" i="6"/>
  <c r="C1668" i="6"/>
  <c r="A1668" i="6"/>
  <c r="Z1667" i="6"/>
  <c r="Z1666" i="6"/>
  <c r="X1666" i="6"/>
  <c r="W1666" i="6"/>
  <c r="U1666" i="6"/>
  <c r="G1666" i="6"/>
  <c r="E1666" i="6"/>
  <c r="Z1665" i="6"/>
  <c r="AE1663" i="6"/>
  <c r="AC1663" i="6"/>
  <c r="AB1663" i="6"/>
  <c r="AD1663" i="6" s="1"/>
  <c r="AA1663" i="6"/>
  <c r="Z1663" i="6"/>
  <c r="I1663" i="6"/>
  <c r="C1663" i="6"/>
  <c r="A1663" i="6"/>
  <c r="Z1662" i="6"/>
  <c r="Z1661" i="6"/>
  <c r="X1661" i="6"/>
  <c r="W1661" i="6"/>
  <c r="U1661" i="6"/>
  <c r="G1661" i="6"/>
  <c r="E1661" i="6"/>
  <c r="Z1660" i="6"/>
  <c r="AE1658" i="6"/>
  <c r="AC1658" i="6"/>
  <c r="AB1658" i="6"/>
  <c r="AD1658" i="6" s="1"/>
  <c r="AA1658" i="6"/>
  <c r="Z1658" i="6"/>
  <c r="I1658" i="6"/>
  <c r="C1658" i="6"/>
  <c r="A1658" i="6"/>
  <c r="Z1657" i="6"/>
  <c r="Z1656" i="6"/>
  <c r="X1656" i="6"/>
  <c r="W1656" i="6"/>
  <c r="U1656" i="6"/>
  <c r="G1656" i="6"/>
  <c r="E1656" i="6"/>
  <c r="Z1655" i="6"/>
  <c r="AE1653" i="6"/>
  <c r="AC1653" i="6"/>
  <c r="AB1653" i="6"/>
  <c r="AD1653" i="6" s="1"/>
  <c r="AA1653" i="6"/>
  <c r="Z1653" i="6"/>
  <c r="I1653" i="6"/>
  <c r="C1653" i="6"/>
  <c r="A1653" i="6"/>
  <c r="Z1652" i="6"/>
  <c r="Z1651" i="6"/>
  <c r="X1651" i="6"/>
  <c r="W1651" i="6"/>
  <c r="U1651" i="6"/>
  <c r="G1651" i="6"/>
  <c r="E1651" i="6"/>
  <c r="Z1650" i="6"/>
  <c r="B1650" i="6"/>
  <c r="B1655" i="6" s="1"/>
  <c r="B1660" i="6" s="1"/>
  <c r="B1665" i="6" s="1"/>
  <c r="B1670" i="6" s="1"/>
  <c r="B1675" i="6" s="1"/>
  <c r="B1680" i="6" s="1"/>
  <c r="B1685" i="6" s="1"/>
  <c r="B1690" i="6" s="1"/>
  <c r="B1695" i="6" s="1"/>
  <c r="B1700" i="6" s="1"/>
  <c r="B1705" i="6" s="1"/>
  <c r="B1710" i="6" s="1"/>
  <c r="B1715" i="6" s="1"/>
  <c r="AE1648" i="6"/>
  <c r="AC1648" i="6"/>
  <c r="AB1648" i="6"/>
  <c r="AD1648" i="6" s="1"/>
  <c r="AA1648" i="6"/>
  <c r="Z1648" i="6"/>
  <c r="I1648" i="6"/>
  <c r="C1648" i="6"/>
  <c r="A1648" i="6"/>
  <c r="Z1647" i="6"/>
  <c r="Q1647" i="6"/>
  <c r="Y1648" i="6" s="1"/>
  <c r="O1647" i="6"/>
  <c r="Y1647" i="6" s="1"/>
  <c r="M1647" i="6"/>
  <c r="Y1646" i="6" s="1"/>
  <c r="K1647" i="6"/>
  <c r="Y1645" i="6" s="1"/>
  <c r="Z1646" i="6"/>
  <c r="X1646" i="6"/>
  <c r="W1646" i="6"/>
  <c r="U1646" i="6"/>
  <c r="G1646" i="6"/>
  <c r="E1646" i="6"/>
  <c r="Z1645" i="6"/>
  <c r="I1644" i="6"/>
  <c r="C1644" i="6"/>
  <c r="I1643" i="6"/>
  <c r="C1643" i="6"/>
  <c r="G1642" i="6"/>
  <c r="G1641" i="6"/>
  <c r="G1640" i="6"/>
  <c r="G1639" i="6"/>
  <c r="G1638" i="6"/>
  <c r="G1637" i="6"/>
  <c r="I1635" i="6"/>
  <c r="G1635" i="6"/>
  <c r="E1635" i="6"/>
  <c r="AE1632" i="6"/>
  <c r="AB1632" i="6"/>
  <c r="AD1632" i="6" s="1"/>
  <c r="AA1632" i="6"/>
  <c r="Z1632" i="6"/>
  <c r="I1632" i="6"/>
  <c r="C1632" i="6"/>
  <c r="Q1633" i="6" s="1"/>
  <c r="A1632" i="6"/>
  <c r="Z1631" i="6"/>
  <c r="Z1630" i="6"/>
  <c r="X1630" i="6"/>
  <c r="W1630" i="6"/>
  <c r="U1630" i="6"/>
  <c r="G1630" i="6"/>
  <c r="E1630" i="6"/>
  <c r="Z1629" i="6"/>
  <c r="AE1627" i="6"/>
  <c r="AC1627" i="6"/>
  <c r="AB1627" i="6"/>
  <c r="AD1627" i="6" s="1"/>
  <c r="AA1627" i="6"/>
  <c r="Z1627" i="6"/>
  <c r="I1627" i="6"/>
  <c r="C1627" i="6"/>
  <c r="Q1628" i="6" s="1"/>
  <c r="A1627" i="6"/>
  <c r="Z1626" i="6"/>
  <c r="Z1625" i="6"/>
  <c r="X1625" i="6"/>
  <c r="W1625" i="6"/>
  <c r="U1625" i="6"/>
  <c r="G1625" i="6"/>
  <c r="E1625" i="6"/>
  <c r="Z1624" i="6"/>
  <c r="AE1622" i="6"/>
  <c r="AC1622" i="6"/>
  <c r="AB1622" i="6"/>
  <c r="AD1622" i="6" s="1"/>
  <c r="AA1622" i="6"/>
  <c r="Z1622" i="6"/>
  <c r="I1622" i="6"/>
  <c r="C1622" i="6"/>
  <c r="Q1623" i="6" s="1"/>
  <c r="A1622" i="6"/>
  <c r="Z1621" i="6"/>
  <c r="Z1620" i="6"/>
  <c r="X1620" i="6"/>
  <c r="W1620" i="6"/>
  <c r="U1620" i="6"/>
  <c r="G1620" i="6"/>
  <c r="E1620" i="6"/>
  <c r="Z1619" i="6"/>
  <c r="AE1617" i="6"/>
  <c r="AC1617" i="6"/>
  <c r="AB1617" i="6"/>
  <c r="AD1617" i="6" s="1"/>
  <c r="AA1617" i="6"/>
  <c r="Z1617" i="6"/>
  <c r="I1617" i="6"/>
  <c r="C1617" i="6"/>
  <c r="Q1618" i="6" s="1"/>
  <c r="A1617" i="6"/>
  <c r="Z1616" i="6"/>
  <c r="Z1615" i="6"/>
  <c r="X1615" i="6"/>
  <c r="W1615" i="6"/>
  <c r="U1615" i="6"/>
  <c r="G1615" i="6"/>
  <c r="E1615" i="6"/>
  <c r="Z1614" i="6"/>
  <c r="AE1612" i="6"/>
  <c r="AD1612" i="6"/>
  <c r="AC1612" i="6"/>
  <c r="AB1612" i="6"/>
  <c r="AF1612" i="6" s="1"/>
  <c r="AA1612" i="6"/>
  <c r="Z1612" i="6"/>
  <c r="I1612" i="6"/>
  <c r="C1612" i="6"/>
  <c r="Q1613" i="6" s="1"/>
  <c r="A1612" i="6"/>
  <c r="Z1611" i="6"/>
  <c r="Z1610" i="6"/>
  <c r="X1610" i="6"/>
  <c r="W1610" i="6"/>
  <c r="U1610" i="6"/>
  <c r="G1610" i="6"/>
  <c r="E1610" i="6"/>
  <c r="Z1609" i="6"/>
  <c r="AE1607" i="6"/>
  <c r="AD1607" i="6"/>
  <c r="AC1607" i="6"/>
  <c r="AB1607" i="6"/>
  <c r="AF1607" i="6" s="1"/>
  <c r="AA1607" i="6"/>
  <c r="Z1607" i="6"/>
  <c r="I1607" i="6"/>
  <c r="C1607" i="6"/>
  <c r="Q1608" i="6" s="1"/>
  <c r="A1607" i="6"/>
  <c r="Z1606" i="6"/>
  <c r="Z1605" i="6"/>
  <c r="X1605" i="6"/>
  <c r="W1605" i="6"/>
  <c r="U1605" i="6"/>
  <c r="G1605" i="6"/>
  <c r="E1605" i="6"/>
  <c r="Z1604" i="6"/>
  <c r="AE1602" i="6"/>
  <c r="AD1602" i="6"/>
  <c r="AC1602" i="6"/>
  <c r="AB1602" i="6"/>
  <c r="AF1602" i="6" s="1"/>
  <c r="AA1602" i="6"/>
  <c r="Z1602" i="6"/>
  <c r="I1602" i="6"/>
  <c r="C1602" i="6"/>
  <c r="Q1603" i="6" s="1"/>
  <c r="A1602" i="6"/>
  <c r="Z1601" i="6"/>
  <c r="Z1600" i="6"/>
  <c r="X1600" i="6"/>
  <c r="W1600" i="6"/>
  <c r="U1600" i="6"/>
  <c r="G1600" i="6"/>
  <c r="E1600" i="6"/>
  <c r="Z1599" i="6"/>
  <c r="AE1597" i="6"/>
  <c r="AD1597" i="6"/>
  <c r="AC1597" i="6"/>
  <c r="AB1597" i="6"/>
  <c r="AF1597" i="6" s="1"/>
  <c r="AA1597" i="6"/>
  <c r="Z1597" i="6"/>
  <c r="I1597" i="6"/>
  <c r="C1597" i="6"/>
  <c r="Q1598" i="6" s="1"/>
  <c r="A1597" i="6"/>
  <c r="Z1596" i="6"/>
  <c r="Z1595" i="6"/>
  <c r="X1595" i="6"/>
  <c r="W1595" i="6"/>
  <c r="U1595" i="6"/>
  <c r="G1595" i="6"/>
  <c r="E1595" i="6"/>
  <c r="Z1594" i="6"/>
  <c r="AE1592" i="6"/>
  <c r="AD1592" i="6"/>
  <c r="AC1592" i="6"/>
  <c r="AB1592" i="6"/>
  <c r="AF1592" i="6" s="1"/>
  <c r="AA1592" i="6"/>
  <c r="Z1592" i="6"/>
  <c r="I1592" i="6"/>
  <c r="C1592" i="6"/>
  <c r="Q1593" i="6" s="1"/>
  <c r="A1592" i="6"/>
  <c r="Z1591" i="6"/>
  <c r="Z1590" i="6"/>
  <c r="X1590" i="6"/>
  <c r="W1590" i="6"/>
  <c r="U1590" i="6"/>
  <c r="G1590" i="6"/>
  <c r="E1590" i="6"/>
  <c r="Z1589" i="6"/>
  <c r="AE1587" i="6"/>
  <c r="AD1587" i="6"/>
  <c r="AC1587" i="6"/>
  <c r="AB1587" i="6"/>
  <c r="AF1587" i="6" s="1"/>
  <c r="AA1587" i="6"/>
  <c r="Z1587" i="6"/>
  <c r="I1587" i="6"/>
  <c r="C1587" i="6"/>
  <c r="Q1588" i="6" s="1"/>
  <c r="A1587" i="6"/>
  <c r="Z1586" i="6"/>
  <c r="Z1585" i="6"/>
  <c r="X1585" i="6"/>
  <c r="W1585" i="6"/>
  <c r="U1585" i="6"/>
  <c r="G1585" i="6"/>
  <c r="E1585" i="6"/>
  <c r="Z1584" i="6"/>
  <c r="AE1582" i="6"/>
  <c r="AD1582" i="6"/>
  <c r="AC1582" i="6"/>
  <c r="AB1582" i="6"/>
  <c r="AF1582" i="6" s="1"/>
  <c r="AA1582" i="6"/>
  <c r="Z1582" i="6"/>
  <c r="I1582" i="6"/>
  <c r="C1582" i="6"/>
  <c r="Q1583" i="6" s="1"/>
  <c r="A1582" i="6"/>
  <c r="Z1581" i="6"/>
  <c r="Z1580" i="6"/>
  <c r="X1580" i="6"/>
  <c r="W1580" i="6"/>
  <c r="U1580" i="6"/>
  <c r="G1580" i="6"/>
  <c r="E1580" i="6"/>
  <c r="Z1579" i="6"/>
  <c r="AE1577" i="6"/>
  <c r="AD1577" i="6"/>
  <c r="AC1577" i="6"/>
  <c r="AB1577" i="6"/>
  <c r="AF1577" i="6" s="1"/>
  <c r="AA1577" i="6"/>
  <c r="Z1577" i="6"/>
  <c r="I1577" i="6"/>
  <c r="C1577" i="6"/>
  <c r="Q1578" i="6" s="1"/>
  <c r="A1577" i="6"/>
  <c r="Z1576" i="6"/>
  <c r="Z1575" i="6"/>
  <c r="X1575" i="6"/>
  <c r="W1575" i="6"/>
  <c r="U1575" i="6"/>
  <c r="G1575" i="6"/>
  <c r="E1575" i="6"/>
  <c r="Z1574" i="6"/>
  <c r="AE1572" i="6"/>
  <c r="AD1572" i="6"/>
  <c r="AC1572" i="6"/>
  <c r="AB1572" i="6"/>
  <c r="AF1572" i="6" s="1"/>
  <c r="AA1572" i="6"/>
  <c r="Z1572" i="6"/>
  <c r="I1572" i="6"/>
  <c r="C1572" i="6"/>
  <c r="Q1573" i="6" s="1"/>
  <c r="A1572" i="6"/>
  <c r="Z1571" i="6"/>
  <c r="Z1570" i="6"/>
  <c r="X1570" i="6"/>
  <c r="W1570" i="6"/>
  <c r="U1570" i="6"/>
  <c r="G1570" i="6"/>
  <c r="E1570" i="6"/>
  <c r="Z1569" i="6"/>
  <c r="AE1567" i="6"/>
  <c r="AD1567" i="6"/>
  <c r="AC1567" i="6"/>
  <c r="AB1567" i="6"/>
  <c r="AF1567" i="6" s="1"/>
  <c r="AA1567" i="6"/>
  <c r="Z1567" i="6"/>
  <c r="I1567" i="6"/>
  <c r="C1567" i="6"/>
  <c r="Q1568" i="6" s="1"/>
  <c r="A1567" i="6"/>
  <c r="Z1566" i="6"/>
  <c r="Z1565" i="6"/>
  <c r="X1565" i="6"/>
  <c r="W1565" i="6"/>
  <c r="U1565" i="6"/>
  <c r="G1565" i="6"/>
  <c r="E1565" i="6"/>
  <c r="Z1564" i="6"/>
  <c r="B1564" i="6"/>
  <c r="B1569" i="6" s="1"/>
  <c r="B1574" i="6" s="1"/>
  <c r="B1579" i="6" s="1"/>
  <c r="B1584" i="6" s="1"/>
  <c r="B1589" i="6" s="1"/>
  <c r="B1594" i="6" s="1"/>
  <c r="B1599" i="6" s="1"/>
  <c r="B1604" i="6" s="1"/>
  <c r="B1609" i="6" s="1"/>
  <c r="B1614" i="6" s="1"/>
  <c r="B1619" i="6" s="1"/>
  <c r="B1624" i="6" s="1"/>
  <c r="B1629" i="6" s="1"/>
  <c r="AE1562" i="6"/>
  <c r="AD1562" i="6"/>
  <c r="AC1562" i="6"/>
  <c r="AB1562" i="6"/>
  <c r="AF1562" i="6" s="1"/>
  <c r="AA1562" i="6"/>
  <c r="Z1562" i="6"/>
  <c r="I1562" i="6"/>
  <c r="C1562" i="6"/>
  <c r="Q1563" i="6" s="1"/>
  <c r="A1562" i="6"/>
  <c r="Z1561" i="6"/>
  <c r="Q1561" i="6"/>
  <c r="Y1562" i="6" s="1"/>
  <c r="O1561" i="6"/>
  <c r="Y1561" i="6" s="1"/>
  <c r="M1561" i="6"/>
  <c r="Y1560" i="6" s="1"/>
  <c r="K1561" i="6"/>
  <c r="Y1559" i="6" s="1"/>
  <c r="Z1560" i="6"/>
  <c r="X1560" i="6"/>
  <c r="W1560" i="6"/>
  <c r="U1560" i="6"/>
  <c r="G1560" i="6"/>
  <c r="E1560" i="6"/>
  <c r="Z1559" i="6"/>
  <c r="I1558" i="6"/>
  <c r="C1558" i="6"/>
  <c r="I1557" i="6"/>
  <c r="C1557" i="6"/>
  <c r="G1556" i="6"/>
  <c r="G1555" i="6"/>
  <c r="G1554" i="6"/>
  <c r="G1553" i="6"/>
  <c r="G1552" i="6"/>
  <c r="G1551" i="6"/>
  <c r="I1549" i="6"/>
  <c r="E1549" i="6" s="1"/>
  <c r="G1549" i="6"/>
  <c r="AE1546" i="6"/>
  <c r="AB1546" i="6"/>
  <c r="AD1546" i="6" s="1"/>
  <c r="AA1546" i="6"/>
  <c r="Z1546" i="6"/>
  <c r="I1546" i="6"/>
  <c r="C1546" i="6"/>
  <c r="Q1547" i="6" s="1"/>
  <c r="A1546" i="6"/>
  <c r="Z1545" i="6"/>
  <c r="Z1544" i="6"/>
  <c r="X1544" i="6"/>
  <c r="W1544" i="6"/>
  <c r="U1544" i="6"/>
  <c r="G1544" i="6"/>
  <c r="E1544" i="6"/>
  <c r="Z1543" i="6"/>
  <c r="AE1541" i="6"/>
  <c r="AC1541" i="6"/>
  <c r="AB1541" i="6"/>
  <c r="AD1541" i="6" s="1"/>
  <c r="AA1541" i="6"/>
  <c r="Z1541" i="6"/>
  <c r="I1541" i="6"/>
  <c r="C1541" i="6"/>
  <c r="Q1542" i="6" s="1"/>
  <c r="A1541" i="6"/>
  <c r="Z1540" i="6"/>
  <c r="Z1539" i="6"/>
  <c r="X1539" i="6"/>
  <c r="W1539" i="6"/>
  <c r="U1539" i="6"/>
  <c r="G1539" i="6"/>
  <c r="E1539" i="6"/>
  <c r="Z1538" i="6"/>
  <c r="AE1536" i="6"/>
  <c r="AC1536" i="6"/>
  <c r="AB1536" i="6"/>
  <c r="AD1536" i="6" s="1"/>
  <c r="AA1536" i="6"/>
  <c r="Z1536" i="6"/>
  <c r="I1536" i="6"/>
  <c r="C1536" i="6"/>
  <c r="Q1537" i="6" s="1"/>
  <c r="A1536" i="6"/>
  <c r="Z1535" i="6"/>
  <c r="Z1534" i="6"/>
  <c r="X1534" i="6"/>
  <c r="W1534" i="6"/>
  <c r="U1534" i="6"/>
  <c r="G1534" i="6"/>
  <c r="E1534" i="6"/>
  <c r="Z1533" i="6"/>
  <c r="AE1531" i="6"/>
  <c r="AC1531" i="6"/>
  <c r="AB1531" i="6"/>
  <c r="AD1531" i="6" s="1"/>
  <c r="AA1531" i="6"/>
  <c r="Z1531" i="6"/>
  <c r="I1531" i="6"/>
  <c r="C1531" i="6"/>
  <c r="Q1532" i="6" s="1"/>
  <c r="A1531" i="6"/>
  <c r="Z1530" i="6"/>
  <c r="Z1529" i="6"/>
  <c r="X1529" i="6"/>
  <c r="W1529" i="6"/>
  <c r="U1529" i="6"/>
  <c r="G1529" i="6"/>
  <c r="E1529" i="6"/>
  <c r="Z1528" i="6"/>
  <c r="AE1526" i="6"/>
  <c r="AC1526" i="6"/>
  <c r="AB1526" i="6"/>
  <c r="AD1526" i="6" s="1"/>
  <c r="AA1526" i="6"/>
  <c r="Z1526" i="6"/>
  <c r="I1526" i="6"/>
  <c r="C1526" i="6"/>
  <c r="Q1527" i="6" s="1"/>
  <c r="A1526" i="6"/>
  <c r="Z1525" i="6"/>
  <c r="Z1524" i="6"/>
  <c r="X1524" i="6"/>
  <c r="W1524" i="6"/>
  <c r="U1524" i="6"/>
  <c r="G1524" i="6"/>
  <c r="E1524" i="6"/>
  <c r="Z1523" i="6"/>
  <c r="AE1521" i="6"/>
  <c r="AC1521" i="6"/>
  <c r="AB1521" i="6"/>
  <c r="AD1521" i="6" s="1"/>
  <c r="AA1521" i="6"/>
  <c r="Z1521" i="6"/>
  <c r="I1521" i="6"/>
  <c r="C1521" i="6"/>
  <c r="Q1522" i="6" s="1"/>
  <c r="A1521" i="6"/>
  <c r="Z1520" i="6"/>
  <c r="Z1519" i="6"/>
  <c r="X1519" i="6"/>
  <c r="W1519" i="6"/>
  <c r="U1519" i="6"/>
  <c r="G1519" i="6"/>
  <c r="E1519" i="6"/>
  <c r="Z1518" i="6"/>
  <c r="AE1516" i="6"/>
  <c r="AC1516" i="6"/>
  <c r="AB1516" i="6"/>
  <c r="AD1516" i="6" s="1"/>
  <c r="AA1516" i="6"/>
  <c r="Z1516" i="6"/>
  <c r="I1516" i="6"/>
  <c r="C1516" i="6"/>
  <c r="Q1517" i="6" s="1"/>
  <c r="A1516" i="6"/>
  <c r="Z1515" i="6"/>
  <c r="Z1514" i="6"/>
  <c r="X1514" i="6"/>
  <c r="W1514" i="6"/>
  <c r="U1514" i="6"/>
  <c r="G1514" i="6"/>
  <c r="E1514" i="6"/>
  <c r="Z1513" i="6"/>
  <c r="AE1511" i="6"/>
  <c r="AC1511" i="6"/>
  <c r="AB1511" i="6"/>
  <c r="AD1511" i="6" s="1"/>
  <c r="AA1511" i="6"/>
  <c r="Z1511" i="6"/>
  <c r="I1511" i="6"/>
  <c r="C1511" i="6"/>
  <c r="Q1512" i="6" s="1"/>
  <c r="A1511" i="6"/>
  <c r="Z1510" i="6"/>
  <c r="Z1509" i="6"/>
  <c r="X1509" i="6"/>
  <c r="W1509" i="6"/>
  <c r="U1509" i="6"/>
  <c r="G1509" i="6"/>
  <c r="E1509" i="6"/>
  <c r="Z1508" i="6"/>
  <c r="AE1506" i="6"/>
  <c r="AC1506" i="6"/>
  <c r="AB1506" i="6"/>
  <c r="AD1506" i="6" s="1"/>
  <c r="AA1506" i="6"/>
  <c r="Z1506" i="6"/>
  <c r="I1506" i="6"/>
  <c r="C1506" i="6"/>
  <c r="Q1507" i="6" s="1"/>
  <c r="A1506" i="6"/>
  <c r="Z1505" i="6"/>
  <c r="Z1504" i="6"/>
  <c r="X1504" i="6"/>
  <c r="W1504" i="6"/>
  <c r="U1504" i="6"/>
  <c r="G1504" i="6"/>
  <c r="E1504" i="6"/>
  <c r="Z1503" i="6"/>
  <c r="AE1501" i="6"/>
  <c r="AC1501" i="6"/>
  <c r="AB1501" i="6"/>
  <c r="AD1501" i="6" s="1"/>
  <c r="AA1501" i="6"/>
  <c r="Z1501" i="6"/>
  <c r="I1501" i="6"/>
  <c r="C1501" i="6"/>
  <c r="A1501" i="6"/>
  <c r="Z1500" i="6"/>
  <c r="Z1499" i="6"/>
  <c r="X1499" i="6"/>
  <c r="W1499" i="6"/>
  <c r="U1499" i="6"/>
  <c r="G1499" i="6"/>
  <c r="E1499" i="6"/>
  <c r="Z1498" i="6"/>
  <c r="AE1496" i="6"/>
  <c r="AC1496" i="6"/>
  <c r="AB1496" i="6"/>
  <c r="AD1496" i="6" s="1"/>
  <c r="AA1496" i="6"/>
  <c r="Z1496" i="6"/>
  <c r="I1496" i="6"/>
  <c r="C1496" i="6"/>
  <c r="A1496" i="6"/>
  <c r="Z1495" i="6"/>
  <c r="Z1494" i="6"/>
  <c r="X1494" i="6"/>
  <c r="W1494" i="6"/>
  <c r="U1494" i="6"/>
  <c r="G1494" i="6"/>
  <c r="E1494" i="6"/>
  <c r="Z1493" i="6"/>
  <c r="AE1491" i="6"/>
  <c r="AC1491" i="6"/>
  <c r="AB1491" i="6"/>
  <c r="AD1491" i="6" s="1"/>
  <c r="AA1491" i="6"/>
  <c r="Z1491" i="6"/>
  <c r="I1491" i="6"/>
  <c r="C1491" i="6"/>
  <c r="A1491" i="6"/>
  <c r="Z1490" i="6"/>
  <c r="Z1489" i="6"/>
  <c r="X1489" i="6"/>
  <c r="W1489" i="6"/>
  <c r="U1489" i="6"/>
  <c r="G1489" i="6"/>
  <c r="E1489" i="6"/>
  <c r="Z1488" i="6"/>
  <c r="AE1486" i="6"/>
  <c r="AC1486" i="6"/>
  <c r="AB1486" i="6"/>
  <c r="AD1486" i="6" s="1"/>
  <c r="AA1486" i="6"/>
  <c r="Z1486" i="6"/>
  <c r="I1486" i="6"/>
  <c r="C1486" i="6"/>
  <c r="A1486" i="6"/>
  <c r="Z1485" i="6"/>
  <c r="Z1484" i="6"/>
  <c r="X1484" i="6"/>
  <c r="W1484" i="6"/>
  <c r="U1484" i="6"/>
  <c r="G1484" i="6"/>
  <c r="E1484" i="6"/>
  <c r="Z1483" i="6"/>
  <c r="AE1481" i="6"/>
  <c r="AC1481" i="6"/>
  <c r="AB1481" i="6"/>
  <c r="AD1481" i="6" s="1"/>
  <c r="AA1481" i="6"/>
  <c r="Z1481" i="6"/>
  <c r="I1481" i="6"/>
  <c r="C1481" i="6"/>
  <c r="A1481" i="6"/>
  <c r="Z1480" i="6"/>
  <c r="Z1479" i="6"/>
  <c r="X1479" i="6"/>
  <c r="W1479" i="6"/>
  <c r="U1479" i="6"/>
  <c r="G1479" i="6"/>
  <c r="E1479" i="6"/>
  <c r="Z1478" i="6"/>
  <c r="B1478" i="6"/>
  <c r="B1483" i="6" s="1"/>
  <c r="B1488" i="6" s="1"/>
  <c r="B1493" i="6" s="1"/>
  <c r="B1498" i="6" s="1"/>
  <c r="B1503" i="6" s="1"/>
  <c r="B1508" i="6" s="1"/>
  <c r="B1513" i="6" s="1"/>
  <c r="B1518" i="6" s="1"/>
  <c r="B1523" i="6" s="1"/>
  <c r="B1528" i="6" s="1"/>
  <c r="B1533" i="6" s="1"/>
  <c r="B1538" i="6" s="1"/>
  <c r="B1543" i="6" s="1"/>
  <c r="AE1476" i="6"/>
  <c r="AC1476" i="6"/>
  <c r="AB1476" i="6"/>
  <c r="AD1476" i="6" s="1"/>
  <c r="AA1476" i="6"/>
  <c r="Z1476" i="6"/>
  <c r="I1476" i="6"/>
  <c r="C1476" i="6"/>
  <c r="A1476" i="6"/>
  <c r="Z1475" i="6"/>
  <c r="Q1475" i="6"/>
  <c r="Y1476" i="6" s="1"/>
  <c r="O1475" i="6"/>
  <c r="Y1475" i="6" s="1"/>
  <c r="M1475" i="6"/>
  <c r="K1475" i="6"/>
  <c r="Y1473" i="6" s="1"/>
  <c r="Z1474" i="6"/>
  <c r="Y1474" i="6"/>
  <c r="X1474" i="6"/>
  <c r="W1474" i="6"/>
  <c r="U1474" i="6"/>
  <c r="G1474" i="6"/>
  <c r="E1474" i="6"/>
  <c r="Z1473" i="6"/>
  <c r="I1472" i="6"/>
  <c r="C1472" i="6"/>
  <c r="I1471" i="6"/>
  <c r="C1471" i="6"/>
  <c r="G1470" i="6"/>
  <c r="G1469" i="6"/>
  <c r="G1468" i="6"/>
  <c r="G1467" i="6"/>
  <c r="G1466" i="6"/>
  <c r="G1465" i="6"/>
  <c r="I1463" i="6"/>
  <c r="E1463" i="6" s="1"/>
  <c r="G1463" i="6"/>
  <c r="AB1460" i="6"/>
  <c r="AD1460" i="6" s="1"/>
  <c r="Z1460" i="6"/>
  <c r="I1460" i="6"/>
  <c r="C1460" i="6"/>
  <c r="Q1461" i="6" s="1"/>
  <c r="A1460" i="6"/>
  <c r="Z1459" i="6"/>
  <c r="Z1458" i="6"/>
  <c r="X1458" i="6"/>
  <c r="W1458" i="6"/>
  <c r="U1458" i="6"/>
  <c r="G1458" i="6"/>
  <c r="E1458" i="6"/>
  <c r="F1460" i="6" s="1"/>
  <c r="G1460" i="6" s="1"/>
  <c r="Z1457" i="6"/>
  <c r="E1456" i="6"/>
  <c r="AC1455" i="6"/>
  <c r="AB1455" i="6"/>
  <c r="AD1455" i="6" s="1"/>
  <c r="Z1455" i="6"/>
  <c r="I1455" i="6"/>
  <c r="C1455" i="6"/>
  <c r="Q1456" i="6" s="1"/>
  <c r="A1455" i="6"/>
  <c r="Z1454" i="6"/>
  <c r="Z1453" i="6"/>
  <c r="X1453" i="6"/>
  <c r="W1453" i="6"/>
  <c r="U1453" i="6"/>
  <c r="G1453" i="6"/>
  <c r="E1453" i="6"/>
  <c r="F1455" i="6" s="1"/>
  <c r="Z1452" i="6"/>
  <c r="E1451" i="6"/>
  <c r="AC1450" i="6"/>
  <c r="AB1450" i="6"/>
  <c r="AD1450" i="6" s="1"/>
  <c r="Z1450" i="6"/>
  <c r="I1450" i="6"/>
  <c r="C1450" i="6"/>
  <c r="Q1451" i="6" s="1"/>
  <c r="A1450" i="6"/>
  <c r="Z1449" i="6"/>
  <c r="Z1448" i="6"/>
  <c r="X1448" i="6"/>
  <c r="W1448" i="6"/>
  <c r="U1448" i="6"/>
  <c r="G1448" i="6"/>
  <c r="E1448" i="6"/>
  <c r="F1450" i="6" s="1"/>
  <c r="V1450" i="6" s="1"/>
  <c r="Z1447" i="6"/>
  <c r="E1446" i="6"/>
  <c r="AC1445" i="6"/>
  <c r="AB1445" i="6"/>
  <c r="AD1445" i="6" s="1"/>
  <c r="Z1445" i="6"/>
  <c r="I1445" i="6"/>
  <c r="C1445" i="6"/>
  <c r="Q1446" i="6" s="1"/>
  <c r="A1445" i="6"/>
  <c r="Z1444" i="6"/>
  <c r="Z1443" i="6"/>
  <c r="X1443" i="6"/>
  <c r="W1443" i="6"/>
  <c r="U1443" i="6"/>
  <c r="G1443" i="6"/>
  <c r="E1443" i="6"/>
  <c r="F1445" i="6" s="1"/>
  <c r="V1445" i="6" s="1"/>
  <c r="Z1442" i="6"/>
  <c r="E1441" i="6"/>
  <c r="AC1440" i="6"/>
  <c r="AB1440" i="6"/>
  <c r="AD1440" i="6" s="1"/>
  <c r="Z1440" i="6"/>
  <c r="I1440" i="6"/>
  <c r="C1440" i="6"/>
  <c r="Q1441" i="6" s="1"/>
  <c r="A1440" i="6"/>
  <c r="Z1439" i="6"/>
  <c r="Z1438" i="6"/>
  <c r="X1438" i="6"/>
  <c r="W1438" i="6"/>
  <c r="U1438" i="6"/>
  <c r="G1438" i="6"/>
  <c r="E1438" i="6"/>
  <c r="F1440" i="6" s="1"/>
  <c r="V1440" i="6" s="1"/>
  <c r="Z1437" i="6"/>
  <c r="E1436" i="6"/>
  <c r="AC1435" i="6"/>
  <c r="AB1435" i="6"/>
  <c r="AD1435" i="6" s="1"/>
  <c r="Z1435" i="6"/>
  <c r="I1435" i="6"/>
  <c r="C1435" i="6"/>
  <c r="Q1436" i="6" s="1"/>
  <c r="A1435" i="6"/>
  <c r="Z1434" i="6"/>
  <c r="Z1433" i="6"/>
  <c r="X1433" i="6"/>
  <c r="W1433" i="6"/>
  <c r="U1433" i="6"/>
  <c r="G1433" i="6"/>
  <c r="E1433" i="6"/>
  <c r="F1435" i="6" s="1"/>
  <c r="V1435" i="6" s="1"/>
  <c r="Z1432" i="6"/>
  <c r="E1431" i="6"/>
  <c r="AC1430" i="6"/>
  <c r="AB1430" i="6"/>
  <c r="AD1430" i="6" s="1"/>
  <c r="Z1430" i="6"/>
  <c r="I1430" i="6"/>
  <c r="C1430" i="6"/>
  <c r="Q1431" i="6" s="1"/>
  <c r="A1430" i="6"/>
  <c r="Z1429" i="6"/>
  <c r="Z1428" i="6"/>
  <c r="X1428" i="6"/>
  <c r="W1428" i="6"/>
  <c r="U1428" i="6"/>
  <c r="G1428" i="6"/>
  <c r="E1428" i="6"/>
  <c r="F1430" i="6" s="1"/>
  <c r="V1430" i="6" s="1"/>
  <c r="Z1427" i="6"/>
  <c r="E1426" i="6"/>
  <c r="AC1425" i="6"/>
  <c r="AB1425" i="6"/>
  <c r="AD1425" i="6" s="1"/>
  <c r="Z1425" i="6"/>
  <c r="I1425" i="6"/>
  <c r="C1425" i="6"/>
  <c r="Q1426" i="6" s="1"/>
  <c r="A1425" i="6"/>
  <c r="Z1424" i="6"/>
  <c r="Z1423" i="6"/>
  <c r="X1423" i="6"/>
  <c r="W1423" i="6"/>
  <c r="U1423" i="6"/>
  <c r="G1423" i="6"/>
  <c r="E1423" i="6"/>
  <c r="F1425" i="6" s="1"/>
  <c r="V1425" i="6" s="1"/>
  <c r="Z1422" i="6"/>
  <c r="E1421" i="6"/>
  <c r="AC1420" i="6"/>
  <c r="AB1420" i="6"/>
  <c r="AD1420" i="6" s="1"/>
  <c r="Z1420" i="6"/>
  <c r="I1420" i="6"/>
  <c r="C1420" i="6"/>
  <c r="Q1421" i="6" s="1"/>
  <c r="A1420" i="6"/>
  <c r="Z1419" i="6"/>
  <c r="Z1418" i="6"/>
  <c r="X1418" i="6"/>
  <c r="W1418" i="6"/>
  <c r="U1418" i="6"/>
  <c r="G1418" i="6"/>
  <c r="E1418" i="6"/>
  <c r="F1420" i="6" s="1"/>
  <c r="V1420" i="6" s="1"/>
  <c r="Z1417" i="6"/>
  <c r="E1416" i="6"/>
  <c r="AC1415" i="6"/>
  <c r="AB1415" i="6"/>
  <c r="AD1415" i="6" s="1"/>
  <c r="Z1415" i="6"/>
  <c r="I1415" i="6"/>
  <c r="C1415" i="6"/>
  <c r="Q1416" i="6" s="1"/>
  <c r="A1415" i="6"/>
  <c r="Z1414" i="6"/>
  <c r="Z1413" i="6"/>
  <c r="X1413" i="6"/>
  <c r="W1413" i="6"/>
  <c r="U1413" i="6"/>
  <c r="G1413" i="6"/>
  <c r="E1413" i="6"/>
  <c r="F1415" i="6" s="1"/>
  <c r="V1415" i="6" s="1"/>
  <c r="Z1412" i="6"/>
  <c r="E1411" i="6"/>
  <c r="AC1410" i="6"/>
  <c r="AB1410" i="6"/>
  <c r="AD1410" i="6" s="1"/>
  <c r="Z1410" i="6"/>
  <c r="I1410" i="6"/>
  <c r="C1410" i="6"/>
  <c r="Q1411" i="6" s="1"/>
  <c r="A1410" i="6"/>
  <c r="Z1409" i="6"/>
  <c r="Z1408" i="6"/>
  <c r="X1408" i="6"/>
  <c r="W1408" i="6"/>
  <c r="U1408" i="6"/>
  <c r="G1408" i="6"/>
  <c r="E1408" i="6"/>
  <c r="F1410" i="6" s="1"/>
  <c r="V1410" i="6" s="1"/>
  <c r="Z1407" i="6"/>
  <c r="E1406" i="6"/>
  <c r="AC1405" i="6"/>
  <c r="AB1405" i="6"/>
  <c r="AD1405" i="6" s="1"/>
  <c r="Z1405" i="6"/>
  <c r="I1405" i="6"/>
  <c r="C1405" i="6"/>
  <c r="Q1406" i="6" s="1"/>
  <c r="A1405" i="6"/>
  <c r="Z1404" i="6"/>
  <c r="Z1403" i="6"/>
  <c r="X1403" i="6"/>
  <c r="W1403" i="6"/>
  <c r="U1403" i="6"/>
  <c r="G1403" i="6"/>
  <c r="E1403" i="6"/>
  <c r="F1405" i="6" s="1"/>
  <c r="V1405" i="6" s="1"/>
  <c r="Z1402" i="6"/>
  <c r="E1401" i="6"/>
  <c r="AC1400" i="6"/>
  <c r="AB1400" i="6"/>
  <c r="AD1400" i="6" s="1"/>
  <c r="Z1400" i="6"/>
  <c r="I1400" i="6"/>
  <c r="C1400" i="6"/>
  <c r="Q1401" i="6" s="1"/>
  <c r="A1400" i="6"/>
  <c r="Z1399" i="6"/>
  <c r="Z1398" i="6"/>
  <c r="X1398" i="6"/>
  <c r="W1398" i="6"/>
  <c r="U1398" i="6"/>
  <c r="G1398" i="6"/>
  <c r="E1398" i="6"/>
  <c r="F1400" i="6" s="1"/>
  <c r="V1400" i="6" s="1"/>
  <c r="Z1397" i="6"/>
  <c r="E1396" i="6"/>
  <c r="AC1395" i="6"/>
  <c r="AB1395" i="6"/>
  <c r="AD1395" i="6" s="1"/>
  <c r="Z1395" i="6"/>
  <c r="I1395" i="6"/>
  <c r="C1395" i="6"/>
  <c r="Q1396" i="6" s="1"/>
  <c r="A1395" i="6"/>
  <c r="Z1394" i="6"/>
  <c r="Z1393" i="6"/>
  <c r="X1393" i="6"/>
  <c r="W1393" i="6"/>
  <c r="U1393" i="6"/>
  <c r="G1393" i="6"/>
  <c r="E1393" i="6"/>
  <c r="F1395" i="6" s="1"/>
  <c r="V1395" i="6" s="1"/>
  <c r="Z1392" i="6"/>
  <c r="B1392" i="6"/>
  <c r="B1397" i="6" s="1"/>
  <c r="B1402" i="6" s="1"/>
  <c r="B1407" i="6" s="1"/>
  <c r="B1412" i="6" s="1"/>
  <c r="B1417" i="6" s="1"/>
  <c r="B1422" i="6" s="1"/>
  <c r="B1427" i="6" s="1"/>
  <c r="B1432" i="6" s="1"/>
  <c r="B1437" i="6" s="1"/>
  <c r="B1442" i="6" s="1"/>
  <c r="B1447" i="6" s="1"/>
  <c r="B1452" i="6" s="1"/>
  <c r="B1457" i="6" s="1"/>
  <c r="E1391" i="6"/>
  <c r="AC1390" i="6"/>
  <c r="AB1390" i="6"/>
  <c r="AD1390" i="6" s="1"/>
  <c r="Z1390" i="6"/>
  <c r="I1390" i="6"/>
  <c r="C1390" i="6"/>
  <c r="Q1391" i="6" s="1"/>
  <c r="A1390" i="6"/>
  <c r="Z1389" i="6"/>
  <c r="Q1389" i="6"/>
  <c r="Y1390" i="6" s="1"/>
  <c r="O1389" i="6"/>
  <c r="Y1389" i="6" s="1"/>
  <c r="M1389" i="6"/>
  <c r="Y1388" i="6" s="1"/>
  <c r="K1389" i="6"/>
  <c r="Y1387" i="6" s="1"/>
  <c r="Z1388" i="6"/>
  <c r="X1388" i="6"/>
  <c r="W1388" i="6"/>
  <c r="U1388" i="6"/>
  <c r="G1388" i="6"/>
  <c r="E1388" i="6"/>
  <c r="F1390" i="6" s="1"/>
  <c r="V1390" i="6" s="1"/>
  <c r="Z1387" i="6"/>
  <c r="I1386" i="6"/>
  <c r="C1386" i="6"/>
  <c r="I1385" i="6"/>
  <c r="C1385" i="6"/>
  <c r="G1384" i="6"/>
  <c r="G1383" i="6"/>
  <c r="G1382" i="6"/>
  <c r="G1381" i="6"/>
  <c r="G1380" i="6"/>
  <c r="G1379" i="6"/>
  <c r="I1377" i="6"/>
  <c r="G1377" i="6"/>
  <c r="E1377" i="6"/>
  <c r="AE1374" i="6"/>
  <c r="AB1374" i="6"/>
  <c r="AD1374" i="6" s="1"/>
  <c r="AA1374" i="6"/>
  <c r="Z1374" i="6"/>
  <c r="I1374" i="6"/>
  <c r="C1374" i="6"/>
  <c r="Q1375" i="6" s="1"/>
  <c r="A1374" i="6"/>
  <c r="Z1373" i="6"/>
  <c r="Z1372" i="6"/>
  <c r="X1372" i="6"/>
  <c r="W1372" i="6"/>
  <c r="U1372" i="6"/>
  <c r="G1372" i="6"/>
  <c r="E1372" i="6"/>
  <c r="Z1371" i="6"/>
  <c r="AE1369" i="6"/>
  <c r="AC1369" i="6"/>
  <c r="AB1369" i="6"/>
  <c r="AD1369" i="6" s="1"/>
  <c r="AA1369" i="6"/>
  <c r="Z1369" i="6"/>
  <c r="I1369" i="6"/>
  <c r="C1369" i="6"/>
  <c r="Q1370" i="6" s="1"/>
  <c r="A1369" i="6"/>
  <c r="Z1368" i="6"/>
  <c r="Z1367" i="6"/>
  <c r="X1367" i="6"/>
  <c r="W1367" i="6"/>
  <c r="U1367" i="6"/>
  <c r="G1367" i="6"/>
  <c r="E1367" i="6"/>
  <c r="Z1366" i="6"/>
  <c r="AE1364" i="6"/>
  <c r="AC1364" i="6"/>
  <c r="AB1364" i="6"/>
  <c r="AD1364" i="6" s="1"/>
  <c r="AA1364" i="6"/>
  <c r="Z1364" i="6"/>
  <c r="I1364" i="6"/>
  <c r="C1364" i="6"/>
  <c r="Q1365" i="6" s="1"/>
  <c r="A1364" i="6"/>
  <c r="Z1363" i="6"/>
  <c r="Z1362" i="6"/>
  <c r="X1362" i="6"/>
  <c r="W1362" i="6"/>
  <c r="U1362" i="6"/>
  <c r="G1362" i="6"/>
  <c r="E1362" i="6"/>
  <c r="Z1361" i="6"/>
  <c r="AE1359" i="6"/>
  <c r="AC1359" i="6"/>
  <c r="AB1359" i="6"/>
  <c r="AD1359" i="6" s="1"/>
  <c r="AA1359" i="6"/>
  <c r="Z1359" i="6"/>
  <c r="I1359" i="6"/>
  <c r="C1359" i="6"/>
  <c r="Q1360" i="6" s="1"/>
  <c r="A1359" i="6"/>
  <c r="Z1358" i="6"/>
  <c r="Z1357" i="6"/>
  <c r="X1357" i="6"/>
  <c r="W1357" i="6"/>
  <c r="U1357" i="6"/>
  <c r="G1357" i="6"/>
  <c r="E1357" i="6"/>
  <c r="Z1356" i="6"/>
  <c r="AE1354" i="6"/>
  <c r="AC1354" i="6"/>
  <c r="AB1354" i="6"/>
  <c r="AD1354" i="6" s="1"/>
  <c r="AA1354" i="6"/>
  <c r="Z1354" i="6"/>
  <c r="I1354" i="6"/>
  <c r="C1354" i="6"/>
  <c r="Q1355" i="6" s="1"/>
  <c r="A1354" i="6"/>
  <c r="Z1353" i="6"/>
  <c r="Z1352" i="6"/>
  <c r="X1352" i="6"/>
  <c r="W1352" i="6"/>
  <c r="U1352" i="6"/>
  <c r="G1352" i="6"/>
  <c r="E1352" i="6"/>
  <c r="Z1351" i="6"/>
  <c r="AE1349" i="6"/>
  <c r="AC1349" i="6"/>
  <c r="AB1349" i="6"/>
  <c r="AD1349" i="6" s="1"/>
  <c r="AA1349" i="6"/>
  <c r="Z1349" i="6"/>
  <c r="I1349" i="6"/>
  <c r="C1349" i="6"/>
  <c r="Q1350" i="6" s="1"/>
  <c r="A1349" i="6"/>
  <c r="Z1348" i="6"/>
  <c r="Z1347" i="6"/>
  <c r="X1347" i="6"/>
  <c r="W1347" i="6"/>
  <c r="U1347" i="6"/>
  <c r="G1347" i="6"/>
  <c r="E1347" i="6"/>
  <c r="Z1346" i="6"/>
  <c r="AE1344" i="6"/>
  <c r="AC1344" i="6"/>
  <c r="AB1344" i="6"/>
  <c r="AD1344" i="6" s="1"/>
  <c r="AA1344" i="6"/>
  <c r="Z1344" i="6"/>
  <c r="I1344" i="6"/>
  <c r="C1344" i="6"/>
  <c r="Q1345" i="6" s="1"/>
  <c r="A1344" i="6"/>
  <c r="Z1343" i="6"/>
  <c r="Z1342" i="6"/>
  <c r="X1342" i="6"/>
  <c r="W1342" i="6"/>
  <c r="U1342" i="6"/>
  <c r="G1342" i="6"/>
  <c r="E1342" i="6"/>
  <c r="Z1341" i="6"/>
  <c r="AE1339" i="6"/>
  <c r="AC1339" i="6"/>
  <c r="AB1339" i="6"/>
  <c r="AD1339" i="6" s="1"/>
  <c r="AA1339" i="6"/>
  <c r="Z1339" i="6"/>
  <c r="I1339" i="6"/>
  <c r="C1339" i="6"/>
  <c r="Q1340" i="6" s="1"/>
  <c r="A1339" i="6"/>
  <c r="Z1338" i="6"/>
  <c r="Z1337" i="6"/>
  <c r="X1337" i="6"/>
  <c r="W1337" i="6"/>
  <c r="U1337" i="6"/>
  <c r="G1337" i="6"/>
  <c r="E1337" i="6"/>
  <c r="Z1336" i="6"/>
  <c r="AE1334" i="6"/>
  <c r="AC1334" i="6"/>
  <c r="AB1334" i="6"/>
  <c r="AD1334" i="6" s="1"/>
  <c r="AA1334" i="6"/>
  <c r="Z1334" i="6"/>
  <c r="I1334" i="6"/>
  <c r="C1334" i="6"/>
  <c r="A1334" i="6"/>
  <c r="Z1333" i="6"/>
  <c r="Z1332" i="6"/>
  <c r="X1332" i="6"/>
  <c r="W1332" i="6"/>
  <c r="U1332" i="6"/>
  <c r="G1332" i="6"/>
  <c r="E1332" i="6"/>
  <c r="Z1331" i="6"/>
  <c r="AE1329" i="6"/>
  <c r="AC1329" i="6"/>
  <c r="AB1329" i="6"/>
  <c r="AD1329" i="6" s="1"/>
  <c r="AA1329" i="6"/>
  <c r="Z1329" i="6"/>
  <c r="I1329" i="6"/>
  <c r="C1329" i="6"/>
  <c r="A1329" i="6"/>
  <c r="Z1328" i="6"/>
  <c r="Z1327" i="6"/>
  <c r="X1327" i="6"/>
  <c r="W1327" i="6"/>
  <c r="U1327" i="6"/>
  <c r="G1327" i="6"/>
  <c r="E1327" i="6"/>
  <c r="Z1326" i="6"/>
  <c r="AE1324" i="6"/>
  <c r="AC1324" i="6"/>
  <c r="AB1324" i="6"/>
  <c r="AD1324" i="6" s="1"/>
  <c r="AA1324" i="6"/>
  <c r="Z1324" i="6"/>
  <c r="I1324" i="6"/>
  <c r="C1324" i="6"/>
  <c r="A1324" i="6"/>
  <c r="Z1323" i="6"/>
  <c r="Z1322" i="6"/>
  <c r="X1322" i="6"/>
  <c r="W1322" i="6"/>
  <c r="U1322" i="6"/>
  <c r="G1322" i="6"/>
  <c r="E1322" i="6"/>
  <c r="Z1321" i="6"/>
  <c r="AE1319" i="6"/>
  <c r="AC1319" i="6"/>
  <c r="AB1319" i="6"/>
  <c r="AD1319" i="6" s="1"/>
  <c r="AA1319" i="6"/>
  <c r="Z1319" i="6"/>
  <c r="I1319" i="6"/>
  <c r="C1319" i="6"/>
  <c r="A1319" i="6"/>
  <c r="Z1318" i="6"/>
  <c r="Z1317" i="6"/>
  <c r="X1317" i="6"/>
  <c r="W1317" i="6"/>
  <c r="U1317" i="6"/>
  <c r="G1317" i="6"/>
  <c r="E1317" i="6"/>
  <c r="Z1316" i="6"/>
  <c r="AE1314" i="6"/>
  <c r="AC1314" i="6"/>
  <c r="AB1314" i="6"/>
  <c r="AD1314" i="6" s="1"/>
  <c r="AA1314" i="6"/>
  <c r="Z1314" i="6"/>
  <c r="I1314" i="6"/>
  <c r="C1314" i="6"/>
  <c r="A1314" i="6"/>
  <c r="Z1313" i="6"/>
  <c r="Z1312" i="6"/>
  <c r="X1312" i="6"/>
  <c r="W1312" i="6"/>
  <c r="U1312" i="6"/>
  <c r="G1312" i="6"/>
  <c r="E1312" i="6"/>
  <c r="Z1311" i="6"/>
  <c r="AE1309" i="6"/>
  <c r="AC1309" i="6"/>
  <c r="AB1309" i="6"/>
  <c r="AD1309" i="6" s="1"/>
  <c r="AA1309" i="6"/>
  <c r="Z1309" i="6"/>
  <c r="I1309" i="6"/>
  <c r="C1309" i="6"/>
  <c r="A1309" i="6"/>
  <c r="Z1308" i="6"/>
  <c r="Z1307" i="6"/>
  <c r="X1307" i="6"/>
  <c r="W1307" i="6"/>
  <c r="U1307" i="6"/>
  <c r="G1307" i="6"/>
  <c r="E1307" i="6"/>
  <c r="Z1306" i="6"/>
  <c r="B1306" i="6"/>
  <c r="B1311" i="6" s="1"/>
  <c r="B1316" i="6" s="1"/>
  <c r="B1321" i="6" s="1"/>
  <c r="B1326" i="6" s="1"/>
  <c r="B1331" i="6" s="1"/>
  <c r="B1336" i="6" s="1"/>
  <c r="B1341" i="6" s="1"/>
  <c r="B1346" i="6" s="1"/>
  <c r="B1351" i="6" s="1"/>
  <c r="B1356" i="6" s="1"/>
  <c r="B1361" i="6" s="1"/>
  <c r="B1366" i="6" s="1"/>
  <c r="B1371" i="6" s="1"/>
  <c r="AE1304" i="6"/>
  <c r="AC1304" i="6"/>
  <c r="AB1304" i="6"/>
  <c r="AD1304" i="6" s="1"/>
  <c r="AA1304" i="6"/>
  <c r="Z1304" i="6"/>
  <c r="I1304" i="6"/>
  <c r="C1304" i="6"/>
  <c r="A1304" i="6"/>
  <c r="Z1303" i="6"/>
  <c r="Q1303" i="6"/>
  <c r="Y1304" i="6" s="1"/>
  <c r="O1303" i="6"/>
  <c r="Y1303" i="6" s="1"/>
  <c r="M1303" i="6"/>
  <c r="Y1302" i="6" s="1"/>
  <c r="K1303" i="6"/>
  <c r="Y1301" i="6" s="1"/>
  <c r="Z1302" i="6"/>
  <c r="X1302" i="6"/>
  <c r="W1302" i="6"/>
  <c r="U1302" i="6"/>
  <c r="G1302" i="6"/>
  <c r="E1302" i="6"/>
  <c r="Z1301" i="6"/>
  <c r="I1300" i="6"/>
  <c r="C1300" i="6"/>
  <c r="I1299" i="6"/>
  <c r="C1299" i="6"/>
  <c r="G1298" i="6"/>
  <c r="G1297" i="6"/>
  <c r="G1296" i="6"/>
  <c r="G1295" i="6"/>
  <c r="G1294" i="6"/>
  <c r="G1293" i="6"/>
  <c r="I1291" i="6"/>
  <c r="E1291" i="6" s="1"/>
  <c r="G1291" i="6"/>
  <c r="AE1288" i="6"/>
  <c r="AB1288" i="6"/>
  <c r="AD1288" i="6" s="1"/>
  <c r="AA1288" i="6"/>
  <c r="Z1288" i="6"/>
  <c r="I1288" i="6"/>
  <c r="C1288" i="6"/>
  <c r="Q1289" i="6" s="1"/>
  <c r="A1288" i="6"/>
  <c r="Z1287" i="6"/>
  <c r="Z1286" i="6"/>
  <c r="X1286" i="6"/>
  <c r="W1286" i="6"/>
  <c r="U1286" i="6"/>
  <c r="G1286" i="6"/>
  <c r="E1286" i="6"/>
  <c r="Z1285" i="6"/>
  <c r="AE1283" i="6"/>
  <c r="AC1283" i="6"/>
  <c r="AB1283" i="6"/>
  <c r="AD1283" i="6" s="1"/>
  <c r="AA1283" i="6"/>
  <c r="Z1283" i="6"/>
  <c r="I1283" i="6"/>
  <c r="C1283" i="6"/>
  <c r="Q1284" i="6" s="1"/>
  <c r="A1283" i="6"/>
  <c r="Z1282" i="6"/>
  <c r="Z1281" i="6"/>
  <c r="X1281" i="6"/>
  <c r="W1281" i="6"/>
  <c r="U1281" i="6"/>
  <c r="G1281" i="6"/>
  <c r="E1281" i="6"/>
  <c r="Z1280" i="6"/>
  <c r="AE1278" i="6"/>
  <c r="AC1278" i="6"/>
  <c r="AB1278" i="6"/>
  <c r="AD1278" i="6" s="1"/>
  <c r="AA1278" i="6"/>
  <c r="Z1278" i="6"/>
  <c r="I1278" i="6"/>
  <c r="C1278" i="6"/>
  <c r="Q1279" i="6" s="1"/>
  <c r="A1278" i="6"/>
  <c r="Z1277" i="6"/>
  <c r="Z1276" i="6"/>
  <c r="X1276" i="6"/>
  <c r="W1276" i="6"/>
  <c r="U1276" i="6"/>
  <c r="G1276" i="6"/>
  <c r="E1276" i="6"/>
  <c r="Z1275" i="6"/>
  <c r="AE1273" i="6"/>
  <c r="AC1273" i="6"/>
  <c r="AB1273" i="6"/>
  <c r="AD1273" i="6" s="1"/>
  <c r="AA1273" i="6"/>
  <c r="Z1273" i="6"/>
  <c r="I1273" i="6"/>
  <c r="C1273" i="6"/>
  <c r="A1273" i="6"/>
  <c r="Z1272" i="6"/>
  <c r="Z1271" i="6"/>
  <c r="X1271" i="6"/>
  <c r="W1271" i="6"/>
  <c r="U1271" i="6"/>
  <c r="G1271" i="6"/>
  <c r="E1271" i="6"/>
  <c r="Z1270" i="6"/>
  <c r="AE1268" i="6"/>
  <c r="AC1268" i="6"/>
  <c r="AB1268" i="6"/>
  <c r="AD1268" i="6" s="1"/>
  <c r="AA1268" i="6"/>
  <c r="Z1268" i="6"/>
  <c r="I1268" i="6"/>
  <c r="C1268" i="6"/>
  <c r="A1268" i="6"/>
  <c r="Z1267" i="6"/>
  <c r="Z1266" i="6"/>
  <c r="X1266" i="6"/>
  <c r="W1266" i="6"/>
  <c r="U1266" i="6"/>
  <c r="G1266" i="6"/>
  <c r="E1266" i="6"/>
  <c r="Z1265" i="6"/>
  <c r="AE1263" i="6"/>
  <c r="AC1263" i="6"/>
  <c r="AB1263" i="6"/>
  <c r="AD1263" i="6" s="1"/>
  <c r="AA1263" i="6"/>
  <c r="Z1263" i="6"/>
  <c r="I1263" i="6"/>
  <c r="C1263" i="6"/>
  <c r="A1263" i="6"/>
  <c r="Z1262" i="6"/>
  <c r="Z1261" i="6"/>
  <c r="X1261" i="6"/>
  <c r="W1261" i="6"/>
  <c r="U1261" i="6"/>
  <c r="G1261" i="6"/>
  <c r="E1261" i="6"/>
  <c r="Z1260" i="6"/>
  <c r="AE1258" i="6"/>
  <c r="AC1258" i="6"/>
  <c r="AB1258" i="6"/>
  <c r="AD1258" i="6" s="1"/>
  <c r="AA1258" i="6"/>
  <c r="Z1258" i="6"/>
  <c r="I1258" i="6"/>
  <c r="C1258" i="6"/>
  <c r="A1258" i="6"/>
  <c r="Z1257" i="6"/>
  <c r="Z1256" i="6"/>
  <c r="X1256" i="6"/>
  <c r="W1256" i="6"/>
  <c r="U1256" i="6"/>
  <c r="G1256" i="6"/>
  <c r="E1256" i="6"/>
  <c r="Z1255" i="6"/>
  <c r="AE1253" i="6"/>
  <c r="AC1253" i="6"/>
  <c r="AB1253" i="6"/>
  <c r="AD1253" i="6" s="1"/>
  <c r="AA1253" i="6"/>
  <c r="Z1253" i="6"/>
  <c r="I1253" i="6"/>
  <c r="C1253" i="6"/>
  <c r="A1253" i="6"/>
  <c r="Z1252" i="6"/>
  <c r="Z1251" i="6"/>
  <c r="X1251" i="6"/>
  <c r="W1251" i="6"/>
  <c r="U1251" i="6"/>
  <c r="G1251" i="6"/>
  <c r="E1251" i="6"/>
  <c r="Z1250" i="6"/>
  <c r="AE1248" i="6"/>
  <c r="AC1248" i="6"/>
  <c r="AB1248" i="6"/>
  <c r="AD1248" i="6" s="1"/>
  <c r="AA1248" i="6"/>
  <c r="Z1248" i="6"/>
  <c r="I1248" i="6"/>
  <c r="C1248" i="6"/>
  <c r="A1248" i="6"/>
  <c r="Z1247" i="6"/>
  <c r="Z1246" i="6"/>
  <c r="X1246" i="6"/>
  <c r="W1246" i="6"/>
  <c r="U1246" i="6"/>
  <c r="G1246" i="6"/>
  <c r="E1246" i="6"/>
  <c r="Z1245" i="6"/>
  <c r="AE1243" i="6"/>
  <c r="AC1243" i="6"/>
  <c r="AB1243" i="6"/>
  <c r="AD1243" i="6" s="1"/>
  <c r="AA1243" i="6"/>
  <c r="Z1243" i="6"/>
  <c r="I1243" i="6"/>
  <c r="C1243" i="6"/>
  <c r="A1243" i="6"/>
  <c r="Z1242" i="6"/>
  <c r="Z1241" i="6"/>
  <c r="X1241" i="6"/>
  <c r="W1241" i="6"/>
  <c r="U1241" i="6"/>
  <c r="G1241" i="6"/>
  <c r="E1241" i="6"/>
  <c r="Z1240" i="6"/>
  <c r="AE1238" i="6"/>
  <c r="AC1238" i="6"/>
  <c r="AB1238" i="6"/>
  <c r="AD1238" i="6" s="1"/>
  <c r="AA1238" i="6"/>
  <c r="Z1238" i="6"/>
  <c r="I1238" i="6"/>
  <c r="C1238" i="6"/>
  <c r="A1238" i="6"/>
  <c r="Z1237" i="6"/>
  <c r="Z1236" i="6"/>
  <c r="X1236" i="6"/>
  <c r="W1236" i="6"/>
  <c r="U1236" i="6"/>
  <c r="G1236" i="6"/>
  <c r="E1236" i="6"/>
  <c r="Z1235" i="6"/>
  <c r="AE1233" i="6"/>
  <c r="AC1233" i="6"/>
  <c r="AB1233" i="6"/>
  <c r="AD1233" i="6" s="1"/>
  <c r="AA1233" i="6"/>
  <c r="Z1233" i="6"/>
  <c r="I1233" i="6"/>
  <c r="C1233" i="6"/>
  <c r="A1233" i="6"/>
  <c r="Z1232" i="6"/>
  <c r="Z1231" i="6"/>
  <c r="X1231" i="6"/>
  <c r="W1231" i="6"/>
  <c r="U1231" i="6"/>
  <c r="G1231" i="6"/>
  <c r="E1231" i="6"/>
  <c r="Z1230" i="6"/>
  <c r="AE1228" i="6"/>
  <c r="AC1228" i="6"/>
  <c r="AB1228" i="6"/>
  <c r="AD1228" i="6" s="1"/>
  <c r="AA1228" i="6"/>
  <c r="Z1228" i="6"/>
  <c r="I1228" i="6"/>
  <c r="C1228" i="6"/>
  <c r="A1228" i="6"/>
  <c r="Z1227" i="6"/>
  <c r="Z1226" i="6"/>
  <c r="X1226" i="6"/>
  <c r="W1226" i="6"/>
  <c r="U1226" i="6"/>
  <c r="G1226" i="6"/>
  <c r="E1226" i="6"/>
  <c r="Z1225" i="6"/>
  <c r="AE1223" i="6"/>
  <c r="AC1223" i="6"/>
  <c r="AB1223" i="6"/>
  <c r="AD1223" i="6" s="1"/>
  <c r="AA1223" i="6"/>
  <c r="Z1223" i="6"/>
  <c r="I1223" i="6"/>
  <c r="C1223" i="6"/>
  <c r="A1223" i="6"/>
  <c r="Z1222" i="6"/>
  <c r="Z1221" i="6"/>
  <c r="X1221" i="6"/>
  <c r="W1221" i="6"/>
  <c r="U1221" i="6"/>
  <c r="G1221" i="6"/>
  <c r="E1221" i="6"/>
  <c r="Z1220" i="6"/>
  <c r="B1220" i="6"/>
  <c r="B1225" i="6" s="1"/>
  <c r="B1230" i="6" s="1"/>
  <c r="B1235" i="6" s="1"/>
  <c r="B1240" i="6" s="1"/>
  <c r="B1245" i="6" s="1"/>
  <c r="B1250" i="6" s="1"/>
  <c r="B1255" i="6" s="1"/>
  <c r="B1260" i="6" s="1"/>
  <c r="B1265" i="6" s="1"/>
  <c r="B1270" i="6" s="1"/>
  <c r="B1275" i="6" s="1"/>
  <c r="B1280" i="6" s="1"/>
  <c r="B1285" i="6" s="1"/>
  <c r="AE1218" i="6"/>
  <c r="AC1218" i="6"/>
  <c r="AB1218" i="6"/>
  <c r="AD1218" i="6" s="1"/>
  <c r="AA1218" i="6"/>
  <c r="Z1218" i="6"/>
  <c r="I1218" i="6"/>
  <c r="C1218" i="6"/>
  <c r="Q1219" i="6" s="1"/>
  <c r="A1218" i="6"/>
  <c r="Z1217" i="6"/>
  <c r="Q1217" i="6"/>
  <c r="Y1218" i="6" s="1"/>
  <c r="O1217" i="6"/>
  <c r="Y1217" i="6" s="1"/>
  <c r="M1217" i="6"/>
  <c r="Y1216" i="6" s="1"/>
  <c r="K1217" i="6"/>
  <c r="Y1215" i="6" s="1"/>
  <c r="Z1216" i="6"/>
  <c r="X1216" i="6"/>
  <c r="W1216" i="6"/>
  <c r="U1216" i="6"/>
  <c r="G1216" i="6"/>
  <c r="E1216" i="6"/>
  <c r="Z1215" i="6"/>
  <c r="I1214" i="6"/>
  <c r="C1214" i="6"/>
  <c r="I1213" i="6"/>
  <c r="C1213" i="6"/>
  <c r="G1212" i="6"/>
  <c r="G1211" i="6"/>
  <c r="G1210" i="6"/>
  <c r="G1209" i="6"/>
  <c r="G1208" i="6"/>
  <c r="G1207" i="6"/>
  <c r="I1205" i="6"/>
  <c r="E1205" i="6" s="1"/>
  <c r="G1205" i="6"/>
  <c r="AE1202" i="6"/>
  <c r="AC1202" i="6"/>
  <c r="AB1202" i="6"/>
  <c r="AD1202" i="6" s="1"/>
  <c r="AA1202" i="6"/>
  <c r="Z1202" i="6"/>
  <c r="I1202" i="6"/>
  <c r="C1202" i="6"/>
  <c r="Q1203" i="6" s="1"/>
  <c r="A1202" i="6"/>
  <c r="Z1201" i="6"/>
  <c r="Z1200" i="6"/>
  <c r="X1200" i="6"/>
  <c r="W1200" i="6"/>
  <c r="U1200" i="6"/>
  <c r="G1200" i="6"/>
  <c r="E1200" i="6"/>
  <c r="Z1199" i="6"/>
  <c r="AE1197" i="6"/>
  <c r="AC1197" i="6"/>
  <c r="AB1197" i="6"/>
  <c r="AD1197" i="6" s="1"/>
  <c r="AA1197" i="6"/>
  <c r="Z1197" i="6"/>
  <c r="I1197" i="6"/>
  <c r="C1197" i="6"/>
  <c r="Q1198" i="6" s="1"/>
  <c r="A1197" i="6"/>
  <c r="Z1196" i="6"/>
  <c r="Z1195" i="6"/>
  <c r="X1195" i="6"/>
  <c r="W1195" i="6"/>
  <c r="U1195" i="6"/>
  <c r="G1195" i="6"/>
  <c r="E1195" i="6"/>
  <c r="Z1194" i="6"/>
  <c r="AE1192" i="6"/>
  <c r="AC1192" i="6"/>
  <c r="AB1192" i="6"/>
  <c r="AD1192" i="6" s="1"/>
  <c r="AA1192" i="6"/>
  <c r="Z1192" i="6"/>
  <c r="I1192" i="6"/>
  <c r="C1192" i="6"/>
  <c r="Q1193" i="6" s="1"/>
  <c r="A1192" i="6"/>
  <c r="Z1191" i="6"/>
  <c r="Z1190" i="6"/>
  <c r="X1190" i="6"/>
  <c r="W1190" i="6"/>
  <c r="U1190" i="6"/>
  <c r="G1190" i="6"/>
  <c r="E1190" i="6"/>
  <c r="Z1189" i="6"/>
  <c r="AE1187" i="6"/>
  <c r="AC1187" i="6"/>
  <c r="AB1187" i="6"/>
  <c r="AD1187" i="6" s="1"/>
  <c r="AA1187" i="6"/>
  <c r="Z1187" i="6"/>
  <c r="I1187" i="6"/>
  <c r="C1187" i="6"/>
  <c r="Q1188" i="6" s="1"/>
  <c r="A1187" i="6"/>
  <c r="Z1186" i="6"/>
  <c r="Z1185" i="6"/>
  <c r="X1185" i="6"/>
  <c r="W1185" i="6"/>
  <c r="U1185" i="6"/>
  <c r="G1185" i="6"/>
  <c r="E1185" i="6"/>
  <c r="Z1184" i="6"/>
  <c r="AE1182" i="6"/>
  <c r="AC1182" i="6"/>
  <c r="AB1182" i="6"/>
  <c r="AD1182" i="6" s="1"/>
  <c r="AA1182" i="6"/>
  <c r="Z1182" i="6"/>
  <c r="I1182" i="6"/>
  <c r="C1182" i="6"/>
  <c r="Q1183" i="6" s="1"/>
  <c r="A1182" i="6"/>
  <c r="Z1181" i="6"/>
  <c r="Z1180" i="6"/>
  <c r="X1180" i="6"/>
  <c r="W1180" i="6"/>
  <c r="U1180" i="6"/>
  <c r="G1180" i="6"/>
  <c r="E1180" i="6"/>
  <c r="Z1179" i="6"/>
  <c r="AE1177" i="6"/>
  <c r="AC1177" i="6"/>
  <c r="AB1177" i="6"/>
  <c r="AD1177" i="6" s="1"/>
  <c r="AA1177" i="6"/>
  <c r="Z1177" i="6"/>
  <c r="I1177" i="6"/>
  <c r="C1177" i="6"/>
  <c r="A1177" i="6"/>
  <c r="Z1176" i="6"/>
  <c r="Z1175" i="6"/>
  <c r="X1175" i="6"/>
  <c r="W1175" i="6"/>
  <c r="U1175" i="6"/>
  <c r="G1175" i="6"/>
  <c r="E1175" i="6"/>
  <c r="Z1174" i="6"/>
  <c r="AE1172" i="6"/>
  <c r="AC1172" i="6"/>
  <c r="AB1172" i="6"/>
  <c r="AD1172" i="6" s="1"/>
  <c r="AA1172" i="6"/>
  <c r="Z1172" i="6"/>
  <c r="I1172" i="6"/>
  <c r="C1172" i="6"/>
  <c r="Q1173" i="6" s="1"/>
  <c r="A1172" i="6"/>
  <c r="Z1171" i="6"/>
  <c r="Z1170" i="6"/>
  <c r="X1170" i="6"/>
  <c r="W1170" i="6"/>
  <c r="U1170" i="6"/>
  <c r="G1170" i="6"/>
  <c r="E1170" i="6"/>
  <c r="Z1169" i="6"/>
  <c r="AE1167" i="6"/>
  <c r="AC1167" i="6"/>
  <c r="AB1167" i="6"/>
  <c r="AD1167" i="6" s="1"/>
  <c r="AA1167" i="6"/>
  <c r="Z1167" i="6"/>
  <c r="I1167" i="6"/>
  <c r="C1167" i="6"/>
  <c r="Q1168" i="6" s="1"/>
  <c r="A1167" i="6"/>
  <c r="Z1166" i="6"/>
  <c r="Z1165" i="6"/>
  <c r="X1165" i="6"/>
  <c r="W1165" i="6"/>
  <c r="U1165" i="6"/>
  <c r="G1165" i="6"/>
  <c r="E1165" i="6"/>
  <c r="Z1164" i="6"/>
  <c r="AE1162" i="6"/>
  <c r="AC1162" i="6"/>
  <c r="AB1162" i="6"/>
  <c r="AD1162" i="6" s="1"/>
  <c r="AA1162" i="6"/>
  <c r="Z1162" i="6"/>
  <c r="I1162" i="6"/>
  <c r="C1162" i="6"/>
  <c r="Q1163" i="6" s="1"/>
  <c r="A1162" i="6"/>
  <c r="Z1161" i="6"/>
  <c r="Z1160" i="6"/>
  <c r="X1160" i="6"/>
  <c r="W1160" i="6"/>
  <c r="U1160" i="6"/>
  <c r="G1160" i="6"/>
  <c r="E1160" i="6"/>
  <c r="Z1159" i="6"/>
  <c r="AE1157" i="6"/>
  <c r="AC1157" i="6"/>
  <c r="AB1157" i="6"/>
  <c r="AD1157" i="6" s="1"/>
  <c r="AA1157" i="6"/>
  <c r="Z1157" i="6"/>
  <c r="I1157" i="6"/>
  <c r="C1157" i="6"/>
  <c r="A1157" i="6"/>
  <c r="Z1156" i="6"/>
  <c r="Z1155" i="6"/>
  <c r="X1155" i="6"/>
  <c r="W1155" i="6"/>
  <c r="U1155" i="6"/>
  <c r="G1155" i="6"/>
  <c r="E1155" i="6"/>
  <c r="Z1154" i="6"/>
  <c r="AE1152" i="6"/>
  <c r="AC1152" i="6"/>
  <c r="AB1152" i="6"/>
  <c r="AD1152" i="6" s="1"/>
  <c r="AA1152" i="6"/>
  <c r="Z1152" i="6"/>
  <c r="I1152" i="6"/>
  <c r="C1152" i="6"/>
  <c r="A1152" i="6"/>
  <c r="Z1151" i="6"/>
  <c r="Z1150" i="6"/>
  <c r="X1150" i="6"/>
  <c r="W1150" i="6"/>
  <c r="U1150" i="6"/>
  <c r="G1150" i="6"/>
  <c r="E1150" i="6"/>
  <c r="Z1149" i="6"/>
  <c r="AE1147" i="6"/>
  <c r="AC1147" i="6"/>
  <c r="AB1147" i="6"/>
  <c r="AD1147" i="6" s="1"/>
  <c r="AA1147" i="6"/>
  <c r="Z1147" i="6"/>
  <c r="I1147" i="6"/>
  <c r="C1147" i="6"/>
  <c r="A1147" i="6"/>
  <c r="Z1146" i="6"/>
  <c r="Z1145" i="6"/>
  <c r="X1145" i="6"/>
  <c r="W1145" i="6"/>
  <c r="U1145" i="6"/>
  <c r="G1145" i="6"/>
  <c r="E1145" i="6"/>
  <c r="Z1144" i="6"/>
  <c r="AE1142" i="6"/>
  <c r="AC1142" i="6"/>
  <c r="AB1142" i="6"/>
  <c r="AD1142" i="6" s="1"/>
  <c r="AA1142" i="6"/>
  <c r="Z1142" i="6"/>
  <c r="I1142" i="6"/>
  <c r="C1142" i="6"/>
  <c r="A1142" i="6"/>
  <c r="Z1141" i="6"/>
  <c r="Z1140" i="6"/>
  <c r="X1140" i="6"/>
  <c r="W1140" i="6"/>
  <c r="U1140" i="6"/>
  <c r="G1140" i="6"/>
  <c r="E1140" i="6"/>
  <c r="Z1139" i="6"/>
  <c r="AE1137" i="6"/>
  <c r="AC1137" i="6"/>
  <c r="AB1137" i="6"/>
  <c r="AD1137" i="6" s="1"/>
  <c r="AA1137" i="6"/>
  <c r="Z1137" i="6"/>
  <c r="I1137" i="6"/>
  <c r="C1137" i="6"/>
  <c r="A1137" i="6"/>
  <c r="Z1136" i="6"/>
  <c r="Z1135" i="6"/>
  <c r="X1135" i="6"/>
  <c r="W1135" i="6"/>
  <c r="U1135" i="6"/>
  <c r="G1135" i="6"/>
  <c r="E1135" i="6"/>
  <c r="Z1134" i="6"/>
  <c r="B1134" i="6"/>
  <c r="B1139" i="6" s="1"/>
  <c r="B1144" i="6" s="1"/>
  <c r="B1149" i="6" s="1"/>
  <c r="B1154" i="6" s="1"/>
  <c r="B1159" i="6" s="1"/>
  <c r="B1164" i="6" s="1"/>
  <c r="B1169" i="6" s="1"/>
  <c r="B1174" i="6" s="1"/>
  <c r="B1179" i="6" s="1"/>
  <c r="B1184" i="6" s="1"/>
  <c r="B1189" i="6" s="1"/>
  <c r="B1194" i="6" s="1"/>
  <c r="B1199" i="6" s="1"/>
  <c r="AE1132" i="6"/>
  <c r="AC1132" i="6"/>
  <c r="AB1132" i="6"/>
  <c r="AD1132" i="6" s="1"/>
  <c r="AA1132" i="6"/>
  <c r="Z1132" i="6"/>
  <c r="I1132" i="6"/>
  <c r="C1132" i="6"/>
  <c r="A1132" i="6"/>
  <c r="Z1131" i="6"/>
  <c r="Q1131" i="6"/>
  <c r="Y1132" i="6" s="1"/>
  <c r="O1131" i="6"/>
  <c r="Y1131" i="6" s="1"/>
  <c r="M1131" i="6"/>
  <c r="Y1130" i="6" s="1"/>
  <c r="K1131" i="6"/>
  <c r="Y1129" i="6" s="1"/>
  <c r="Z1130" i="6"/>
  <c r="X1130" i="6"/>
  <c r="W1130" i="6"/>
  <c r="U1130" i="6"/>
  <c r="G1130" i="6"/>
  <c r="E1130" i="6"/>
  <c r="Z1129" i="6"/>
  <c r="I1128" i="6"/>
  <c r="C1128" i="6"/>
  <c r="I1127" i="6"/>
  <c r="C1127" i="6"/>
  <c r="G1126" i="6"/>
  <c r="G1125" i="6"/>
  <c r="G1124" i="6"/>
  <c r="G1123" i="6"/>
  <c r="G1122" i="6"/>
  <c r="G1121" i="6"/>
  <c r="I1119" i="6"/>
  <c r="E1119" i="6" s="1"/>
  <c r="G1119" i="6"/>
  <c r="AB1116" i="6"/>
  <c r="AD1116" i="6" s="1"/>
  <c r="Z1116" i="6"/>
  <c r="I1116" i="6"/>
  <c r="C1116" i="6"/>
  <c r="Q1117" i="6" s="1"/>
  <c r="A1116" i="6"/>
  <c r="Z1115" i="6"/>
  <c r="Z1114" i="6"/>
  <c r="X1114" i="6"/>
  <c r="W1114" i="6"/>
  <c r="U1114" i="6"/>
  <c r="G1114" i="6"/>
  <c r="E1114" i="6"/>
  <c r="Z1113" i="6"/>
  <c r="E1112" i="6"/>
  <c r="AC1111" i="6"/>
  <c r="AB1111" i="6"/>
  <c r="AD1111" i="6" s="1"/>
  <c r="Z1111" i="6"/>
  <c r="I1111" i="6"/>
  <c r="C1111" i="6"/>
  <c r="Q1112" i="6" s="1"/>
  <c r="A1111" i="6"/>
  <c r="Z1110" i="6"/>
  <c r="Z1109" i="6"/>
  <c r="X1109" i="6"/>
  <c r="W1109" i="6"/>
  <c r="U1109" i="6"/>
  <c r="G1109" i="6"/>
  <c r="E1109" i="6"/>
  <c r="F1111" i="6" s="1"/>
  <c r="Z1108" i="6"/>
  <c r="E1107" i="6"/>
  <c r="AC1106" i="6"/>
  <c r="AB1106" i="6"/>
  <c r="AD1106" i="6" s="1"/>
  <c r="Z1106" i="6"/>
  <c r="I1106" i="6"/>
  <c r="C1106" i="6"/>
  <c r="Q1107" i="6" s="1"/>
  <c r="A1106" i="6"/>
  <c r="Z1105" i="6"/>
  <c r="Z1104" i="6"/>
  <c r="X1104" i="6"/>
  <c r="W1104" i="6"/>
  <c r="U1104" i="6"/>
  <c r="G1104" i="6"/>
  <c r="E1104" i="6"/>
  <c r="F1106" i="6" s="1"/>
  <c r="Z1103" i="6"/>
  <c r="E1102" i="6"/>
  <c r="AC1101" i="6"/>
  <c r="AB1101" i="6"/>
  <c r="AD1101" i="6" s="1"/>
  <c r="Z1101" i="6"/>
  <c r="I1101" i="6"/>
  <c r="C1101" i="6"/>
  <c r="Q1102" i="6" s="1"/>
  <c r="A1101" i="6"/>
  <c r="Z1100" i="6"/>
  <c r="Z1099" i="6"/>
  <c r="X1099" i="6"/>
  <c r="W1099" i="6"/>
  <c r="U1099" i="6"/>
  <c r="G1099" i="6"/>
  <c r="E1099" i="6"/>
  <c r="F1101" i="6" s="1"/>
  <c r="Z1098" i="6"/>
  <c r="E1097" i="6"/>
  <c r="AC1096" i="6"/>
  <c r="AB1096" i="6"/>
  <c r="AD1096" i="6" s="1"/>
  <c r="Z1096" i="6"/>
  <c r="I1096" i="6"/>
  <c r="C1096" i="6"/>
  <c r="Q1097" i="6" s="1"/>
  <c r="A1096" i="6"/>
  <c r="Z1095" i="6"/>
  <c r="Z1094" i="6"/>
  <c r="X1094" i="6"/>
  <c r="W1094" i="6"/>
  <c r="U1094" i="6"/>
  <c r="G1094" i="6"/>
  <c r="E1094" i="6"/>
  <c r="F1096" i="6" s="1"/>
  <c r="Z1093" i="6"/>
  <c r="E1092" i="6"/>
  <c r="AC1091" i="6"/>
  <c r="AB1091" i="6"/>
  <c r="AD1091" i="6" s="1"/>
  <c r="Z1091" i="6"/>
  <c r="I1091" i="6"/>
  <c r="C1091" i="6"/>
  <c r="Q1092" i="6" s="1"/>
  <c r="A1091" i="6"/>
  <c r="Z1090" i="6"/>
  <c r="Z1089" i="6"/>
  <c r="X1089" i="6"/>
  <c r="W1089" i="6"/>
  <c r="U1089" i="6"/>
  <c r="G1089" i="6"/>
  <c r="E1089" i="6"/>
  <c r="F1091" i="6" s="1"/>
  <c r="Z1088" i="6"/>
  <c r="E1087" i="6"/>
  <c r="AC1086" i="6"/>
  <c r="AB1086" i="6"/>
  <c r="AD1086" i="6" s="1"/>
  <c r="Z1086" i="6"/>
  <c r="I1086" i="6"/>
  <c r="C1086" i="6"/>
  <c r="Q1087" i="6" s="1"/>
  <c r="A1086" i="6"/>
  <c r="Z1085" i="6"/>
  <c r="Z1084" i="6"/>
  <c r="X1084" i="6"/>
  <c r="W1084" i="6"/>
  <c r="U1084" i="6"/>
  <c r="G1084" i="6"/>
  <c r="E1084" i="6"/>
  <c r="F1086" i="6" s="1"/>
  <c r="Z1083" i="6"/>
  <c r="E1082" i="6"/>
  <c r="AC1081" i="6"/>
  <c r="AB1081" i="6"/>
  <c r="AD1081" i="6" s="1"/>
  <c r="Z1081" i="6"/>
  <c r="I1081" i="6"/>
  <c r="C1081" i="6"/>
  <c r="Q1082" i="6" s="1"/>
  <c r="A1081" i="6"/>
  <c r="Z1080" i="6"/>
  <c r="Z1079" i="6"/>
  <c r="X1079" i="6"/>
  <c r="W1079" i="6"/>
  <c r="U1079" i="6"/>
  <c r="G1079" i="6"/>
  <c r="E1079" i="6"/>
  <c r="F1081" i="6" s="1"/>
  <c r="Z1078" i="6"/>
  <c r="E1077" i="6"/>
  <c r="AC1076" i="6"/>
  <c r="AB1076" i="6"/>
  <c r="AD1076" i="6" s="1"/>
  <c r="Z1076" i="6"/>
  <c r="I1076" i="6"/>
  <c r="C1076" i="6"/>
  <c r="Q1077" i="6" s="1"/>
  <c r="A1076" i="6"/>
  <c r="Z1075" i="6"/>
  <c r="Z1074" i="6"/>
  <c r="X1074" i="6"/>
  <c r="W1074" i="6"/>
  <c r="U1074" i="6"/>
  <c r="G1074" i="6"/>
  <c r="E1074" i="6"/>
  <c r="F1076" i="6" s="1"/>
  <c r="Z1073" i="6"/>
  <c r="E1072" i="6"/>
  <c r="AC1071" i="6"/>
  <c r="AB1071" i="6"/>
  <c r="AD1071" i="6" s="1"/>
  <c r="Z1071" i="6"/>
  <c r="I1071" i="6"/>
  <c r="C1071" i="6"/>
  <c r="Q1072" i="6" s="1"/>
  <c r="A1071" i="6"/>
  <c r="Z1070" i="6"/>
  <c r="Z1069" i="6"/>
  <c r="X1069" i="6"/>
  <c r="W1069" i="6"/>
  <c r="U1069" i="6"/>
  <c r="G1069" i="6"/>
  <c r="E1069" i="6"/>
  <c r="F1071" i="6" s="1"/>
  <c r="Z1068" i="6"/>
  <c r="E1067" i="6"/>
  <c r="AC1066" i="6"/>
  <c r="AB1066" i="6"/>
  <c r="AD1066" i="6" s="1"/>
  <c r="Z1066" i="6"/>
  <c r="I1066" i="6"/>
  <c r="C1066" i="6"/>
  <c r="Q1067" i="6" s="1"/>
  <c r="A1066" i="6"/>
  <c r="Z1065" i="6"/>
  <c r="Z1064" i="6"/>
  <c r="X1064" i="6"/>
  <c r="W1064" i="6"/>
  <c r="U1064" i="6"/>
  <c r="G1064" i="6"/>
  <c r="E1064" i="6"/>
  <c r="F1066" i="6" s="1"/>
  <c r="Z1063" i="6"/>
  <c r="E1062" i="6"/>
  <c r="AC1061" i="6"/>
  <c r="AB1061" i="6"/>
  <c r="AD1061" i="6" s="1"/>
  <c r="Z1061" i="6"/>
  <c r="I1061" i="6"/>
  <c r="C1061" i="6"/>
  <c r="Q1062" i="6" s="1"/>
  <c r="A1061" i="6"/>
  <c r="Z1060" i="6"/>
  <c r="Z1059" i="6"/>
  <c r="X1059" i="6"/>
  <c r="W1059" i="6"/>
  <c r="U1059" i="6"/>
  <c r="G1059" i="6"/>
  <c r="E1059" i="6"/>
  <c r="F1061" i="6" s="1"/>
  <c r="Z1058" i="6"/>
  <c r="E1057" i="6"/>
  <c r="AC1056" i="6"/>
  <c r="AB1056" i="6"/>
  <c r="AD1056" i="6" s="1"/>
  <c r="Z1056" i="6"/>
  <c r="I1056" i="6"/>
  <c r="C1056" i="6"/>
  <c r="Q1057" i="6" s="1"/>
  <c r="A1056" i="6"/>
  <c r="Z1055" i="6"/>
  <c r="Z1054" i="6"/>
  <c r="X1054" i="6"/>
  <c r="W1054" i="6"/>
  <c r="U1054" i="6"/>
  <c r="G1054" i="6"/>
  <c r="E1054" i="6"/>
  <c r="F1056" i="6" s="1"/>
  <c r="Z1053" i="6"/>
  <c r="E1052" i="6"/>
  <c r="AC1051" i="6"/>
  <c r="AB1051" i="6"/>
  <c r="AD1051" i="6" s="1"/>
  <c r="Z1051" i="6"/>
  <c r="I1051" i="6"/>
  <c r="C1051" i="6"/>
  <c r="Q1052" i="6" s="1"/>
  <c r="A1051" i="6"/>
  <c r="Z1050" i="6"/>
  <c r="Z1049" i="6"/>
  <c r="X1049" i="6"/>
  <c r="W1049" i="6"/>
  <c r="U1049" i="6"/>
  <c r="G1049" i="6"/>
  <c r="E1049" i="6"/>
  <c r="F1051" i="6" s="1"/>
  <c r="Z1048" i="6"/>
  <c r="B1048" i="6"/>
  <c r="B1053" i="6" s="1"/>
  <c r="B1058" i="6" s="1"/>
  <c r="B1063" i="6" s="1"/>
  <c r="B1068" i="6" s="1"/>
  <c r="B1073" i="6" s="1"/>
  <c r="B1078" i="6" s="1"/>
  <c r="B1083" i="6" s="1"/>
  <c r="B1088" i="6" s="1"/>
  <c r="B1093" i="6" s="1"/>
  <c r="B1098" i="6" s="1"/>
  <c r="B1103" i="6" s="1"/>
  <c r="B1108" i="6" s="1"/>
  <c r="B1113" i="6" s="1"/>
  <c r="E1047" i="6"/>
  <c r="AC1046" i="6"/>
  <c r="AB1046" i="6"/>
  <c r="AD1046" i="6" s="1"/>
  <c r="Z1046" i="6"/>
  <c r="I1046" i="6"/>
  <c r="C1046" i="6"/>
  <c r="Q1047" i="6" s="1"/>
  <c r="A1046" i="6"/>
  <c r="Z1045" i="6"/>
  <c r="Q1045" i="6"/>
  <c r="Y1046" i="6" s="1"/>
  <c r="O1045" i="6"/>
  <c r="Y1045" i="6" s="1"/>
  <c r="M1045" i="6"/>
  <c r="Y1044" i="6" s="1"/>
  <c r="K1045" i="6"/>
  <c r="Z1044" i="6"/>
  <c r="X1044" i="6"/>
  <c r="W1044" i="6"/>
  <c r="U1044" i="6"/>
  <c r="G1044" i="6"/>
  <c r="E1044" i="6"/>
  <c r="Z1043" i="6"/>
  <c r="Y1043" i="6"/>
  <c r="I1042" i="6"/>
  <c r="C1042" i="6"/>
  <c r="I1041" i="6"/>
  <c r="C1041" i="6"/>
  <c r="G1040" i="6"/>
  <c r="G1039" i="6"/>
  <c r="G1038" i="6"/>
  <c r="G1037" i="6"/>
  <c r="G1036" i="6"/>
  <c r="G1035" i="6"/>
  <c r="I1033" i="6"/>
  <c r="G1033" i="6"/>
  <c r="E1033" i="6"/>
  <c r="AB1030" i="6"/>
  <c r="AD1030" i="6" s="1"/>
  <c r="Z1030" i="6"/>
  <c r="I1030" i="6"/>
  <c r="C1030" i="6"/>
  <c r="Q1031" i="6" s="1"/>
  <c r="A1030" i="6"/>
  <c r="Z1029" i="6"/>
  <c r="Z1028" i="6"/>
  <c r="X1028" i="6"/>
  <c r="W1028" i="6"/>
  <c r="U1028" i="6"/>
  <c r="G1028" i="6"/>
  <c r="E1028" i="6"/>
  <c r="F1030" i="6" s="1"/>
  <c r="Z1027" i="6"/>
  <c r="E1026" i="6"/>
  <c r="AC1025" i="6"/>
  <c r="AB1025" i="6"/>
  <c r="AD1025" i="6" s="1"/>
  <c r="Z1025" i="6"/>
  <c r="I1025" i="6"/>
  <c r="C1025" i="6"/>
  <c r="Q1026" i="6" s="1"/>
  <c r="A1025" i="6"/>
  <c r="Z1024" i="6"/>
  <c r="Z1023" i="6"/>
  <c r="X1023" i="6"/>
  <c r="W1023" i="6"/>
  <c r="U1023" i="6"/>
  <c r="G1023" i="6"/>
  <c r="E1023" i="6"/>
  <c r="F1025" i="6" s="1"/>
  <c r="Z1022" i="6"/>
  <c r="E1021" i="6"/>
  <c r="AC1020" i="6"/>
  <c r="AB1020" i="6"/>
  <c r="AD1020" i="6" s="1"/>
  <c r="Z1020" i="6"/>
  <c r="I1020" i="6"/>
  <c r="C1020" i="6"/>
  <c r="Q1021" i="6" s="1"/>
  <c r="A1020" i="6"/>
  <c r="Z1019" i="6"/>
  <c r="Z1018" i="6"/>
  <c r="X1018" i="6"/>
  <c r="W1018" i="6"/>
  <c r="U1018" i="6"/>
  <c r="G1018" i="6"/>
  <c r="E1018" i="6"/>
  <c r="F1020" i="6" s="1"/>
  <c r="Z1017" i="6"/>
  <c r="E1016" i="6"/>
  <c r="AC1015" i="6"/>
  <c r="AB1015" i="6"/>
  <c r="AD1015" i="6" s="1"/>
  <c r="Z1015" i="6"/>
  <c r="I1015" i="6"/>
  <c r="C1015" i="6"/>
  <c r="Q1016" i="6" s="1"/>
  <c r="A1015" i="6"/>
  <c r="Z1014" i="6"/>
  <c r="Z1013" i="6"/>
  <c r="X1013" i="6"/>
  <c r="W1013" i="6"/>
  <c r="U1013" i="6"/>
  <c r="G1013" i="6"/>
  <c r="E1013" i="6"/>
  <c r="F1015" i="6" s="1"/>
  <c r="Z1012" i="6"/>
  <c r="E1011" i="6"/>
  <c r="AC1010" i="6"/>
  <c r="AB1010" i="6"/>
  <c r="AD1010" i="6" s="1"/>
  <c r="Z1010" i="6"/>
  <c r="I1010" i="6"/>
  <c r="C1010" i="6"/>
  <c r="Q1011" i="6" s="1"/>
  <c r="A1010" i="6"/>
  <c r="Z1009" i="6"/>
  <c r="Z1008" i="6"/>
  <c r="X1008" i="6"/>
  <c r="W1008" i="6"/>
  <c r="U1008" i="6"/>
  <c r="G1008" i="6"/>
  <c r="E1008" i="6"/>
  <c r="F1010" i="6" s="1"/>
  <c r="Z1007" i="6"/>
  <c r="E1006" i="6"/>
  <c r="AC1005" i="6"/>
  <c r="AB1005" i="6"/>
  <c r="AD1005" i="6" s="1"/>
  <c r="Z1005" i="6"/>
  <c r="I1005" i="6"/>
  <c r="C1005" i="6"/>
  <c r="Q1006" i="6" s="1"/>
  <c r="A1005" i="6"/>
  <c r="Z1004" i="6"/>
  <c r="Z1003" i="6"/>
  <c r="X1003" i="6"/>
  <c r="W1003" i="6"/>
  <c r="U1003" i="6"/>
  <c r="G1003" i="6"/>
  <c r="E1003" i="6"/>
  <c r="F1005" i="6" s="1"/>
  <c r="Z1002" i="6"/>
  <c r="E1001" i="6"/>
  <c r="AC1000" i="6"/>
  <c r="AB1000" i="6"/>
  <c r="AD1000" i="6" s="1"/>
  <c r="Z1000" i="6"/>
  <c r="I1000" i="6"/>
  <c r="C1000" i="6"/>
  <c r="Q1001" i="6" s="1"/>
  <c r="A1000" i="6"/>
  <c r="Z999" i="6"/>
  <c r="Z998" i="6"/>
  <c r="X998" i="6"/>
  <c r="W998" i="6"/>
  <c r="U998" i="6"/>
  <c r="G998" i="6"/>
  <c r="E998" i="6"/>
  <c r="F1000" i="6" s="1"/>
  <c r="Z997" i="6"/>
  <c r="E996" i="6"/>
  <c r="AC995" i="6"/>
  <c r="AB995" i="6"/>
  <c r="AD995" i="6" s="1"/>
  <c r="Z995" i="6"/>
  <c r="I995" i="6"/>
  <c r="C995" i="6"/>
  <c r="Q996" i="6" s="1"/>
  <c r="A995" i="6"/>
  <c r="Z994" i="6"/>
  <c r="Z993" i="6"/>
  <c r="X993" i="6"/>
  <c r="W993" i="6"/>
  <c r="U993" i="6"/>
  <c r="G993" i="6"/>
  <c r="E993" i="6"/>
  <c r="F995" i="6" s="1"/>
  <c r="Z992" i="6"/>
  <c r="E991" i="6"/>
  <c r="AC990" i="6"/>
  <c r="AB990" i="6"/>
  <c r="AD990" i="6" s="1"/>
  <c r="Z990" i="6"/>
  <c r="I990" i="6"/>
  <c r="C990" i="6"/>
  <c r="Q991" i="6" s="1"/>
  <c r="A990" i="6"/>
  <c r="Z989" i="6"/>
  <c r="Z988" i="6"/>
  <c r="X988" i="6"/>
  <c r="W988" i="6"/>
  <c r="U988" i="6"/>
  <c r="G988" i="6"/>
  <c r="E988" i="6"/>
  <c r="F990" i="6" s="1"/>
  <c r="Z987" i="6"/>
  <c r="E986" i="6"/>
  <c r="AC985" i="6"/>
  <c r="AB985" i="6"/>
  <c r="AD985" i="6" s="1"/>
  <c r="Z985" i="6"/>
  <c r="I985" i="6"/>
  <c r="C985" i="6"/>
  <c r="Q986" i="6" s="1"/>
  <c r="A985" i="6"/>
  <c r="Z984" i="6"/>
  <c r="Z983" i="6"/>
  <c r="X983" i="6"/>
  <c r="W983" i="6"/>
  <c r="U983" i="6"/>
  <c r="G983" i="6"/>
  <c r="E983" i="6"/>
  <c r="F985" i="6" s="1"/>
  <c r="Z982" i="6"/>
  <c r="E981" i="6"/>
  <c r="AC980" i="6"/>
  <c r="AB980" i="6"/>
  <c r="AD980" i="6" s="1"/>
  <c r="Z980" i="6"/>
  <c r="I980" i="6"/>
  <c r="C980" i="6"/>
  <c r="Q981" i="6" s="1"/>
  <c r="A980" i="6"/>
  <c r="Z979" i="6"/>
  <c r="Z978" i="6"/>
  <c r="X978" i="6"/>
  <c r="W978" i="6"/>
  <c r="U978" i="6"/>
  <c r="G978" i="6"/>
  <c r="E978" i="6"/>
  <c r="F980" i="6" s="1"/>
  <c r="Z977" i="6"/>
  <c r="E976" i="6"/>
  <c r="AC975" i="6"/>
  <c r="AB975" i="6"/>
  <c r="AD975" i="6" s="1"/>
  <c r="Z975" i="6"/>
  <c r="I975" i="6"/>
  <c r="C975" i="6"/>
  <c r="Q976" i="6" s="1"/>
  <c r="A975" i="6"/>
  <c r="Z974" i="6"/>
  <c r="Z973" i="6"/>
  <c r="X973" i="6"/>
  <c r="W973" i="6"/>
  <c r="U973" i="6"/>
  <c r="G973" i="6"/>
  <c r="E973" i="6"/>
  <c r="F975" i="6" s="1"/>
  <c r="Z972" i="6"/>
  <c r="E971" i="6"/>
  <c r="AC970" i="6"/>
  <c r="AB970" i="6"/>
  <c r="AD970" i="6" s="1"/>
  <c r="Z970" i="6"/>
  <c r="I970" i="6"/>
  <c r="C970" i="6"/>
  <c r="Q971" i="6" s="1"/>
  <c r="A970" i="6"/>
  <c r="Z969" i="6"/>
  <c r="Z968" i="6"/>
  <c r="X968" i="6"/>
  <c r="W968" i="6"/>
  <c r="U968" i="6"/>
  <c r="G968" i="6"/>
  <c r="E968" i="6"/>
  <c r="F970" i="6" s="1"/>
  <c r="Z967" i="6"/>
  <c r="E966" i="6"/>
  <c r="AC965" i="6"/>
  <c r="AB965" i="6"/>
  <c r="AD965" i="6" s="1"/>
  <c r="Z965" i="6"/>
  <c r="I965" i="6"/>
  <c r="C965" i="6"/>
  <c r="Q966" i="6" s="1"/>
  <c r="A965" i="6"/>
  <c r="Z964" i="6"/>
  <c r="Z963" i="6"/>
  <c r="X963" i="6"/>
  <c r="W963" i="6"/>
  <c r="U963" i="6"/>
  <c r="G963" i="6"/>
  <c r="E963" i="6"/>
  <c r="F965" i="6" s="1"/>
  <c r="Z962" i="6"/>
  <c r="B962" i="6"/>
  <c r="B967" i="6" s="1"/>
  <c r="B972" i="6" s="1"/>
  <c r="B977" i="6" s="1"/>
  <c r="B982" i="6" s="1"/>
  <c r="B987" i="6" s="1"/>
  <c r="B992" i="6" s="1"/>
  <c r="B997" i="6" s="1"/>
  <c r="B1002" i="6" s="1"/>
  <c r="B1007" i="6" s="1"/>
  <c r="B1012" i="6" s="1"/>
  <c r="B1017" i="6" s="1"/>
  <c r="B1022" i="6" s="1"/>
  <c r="B1027" i="6" s="1"/>
  <c r="E961" i="6"/>
  <c r="AC960" i="6"/>
  <c r="AB960" i="6"/>
  <c r="AD960" i="6" s="1"/>
  <c r="Z960" i="6"/>
  <c r="I960" i="6"/>
  <c r="C960" i="6"/>
  <c r="Q961" i="6" s="1"/>
  <c r="A960" i="6"/>
  <c r="Z959" i="6"/>
  <c r="Q959" i="6"/>
  <c r="Y960" i="6" s="1"/>
  <c r="O959" i="6"/>
  <c r="Y959" i="6" s="1"/>
  <c r="M959" i="6"/>
  <c r="Y958" i="6" s="1"/>
  <c r="K959" i="6"/>
  <c r="Y957" i="6" s="1"/>
  <c r="Z958" i="6"/>
  <c r="X958" i="6"/>
  <c r="W958" i="6"/>
  <c r="U958" i="6"/>
  <c r="G958" i="6"/>
  <c r="E958" i="6"/>
  <c r="Z957" i="6"/>
  <c r="I956" i="6"/>
  <c r="C956" i="6"/>
  <c r="I955" i="6"/>
  <c r="C955" i="6"/>
  <c r="G954" i="6"/>
  <c r="G953" i="6"/>
  <c r="G952" i="6"/>
  <c r="G951" i="6"/>
  <c r="G950" i="6"/>
  <c r="G949" i="6"/>
  <c r="I947" i="6"/>
  <c r="G947" i="6"/>
  <c r="E947" i="6"/>
  <c r="AE944" i="6"/>
  <c r="AB944" i="6"/>
  <c r="AD944" i="6" s="1"/>
  <c r="AA944" i="6"/>
  <c r="Z944" i="6"/>
  <c r="I944" i="6"/>
  <c r="C944" i="6"/>
  <c r="Q945" i="6" s="1"/>
  <c r="A944" i="6"/>
  <c r="Z943" i="6"/>
  <c r="Z942" i="6"/>
  <c r="X942" i="6"/>
  <c r="W942" i="6"/>
  <c r="U942" i="6"/>
  <c r="G942" i="6"/>
  <c r="E942" i="6"/>
  <c r="Z941" i="6"/>
  <c r="AE939" i="6"/>
  <c r="AC939" i="6"/>
  <c r="AB939" i="6"/>
  <c r="AD939" i="6" s="1"/>
  <c r="AA939" i="6"/>
  <c r="Z939" i="6"/>
  <c r="I939" i="6"/>
  <c r="C939" i="6"/>
  <c r="Q940" i="6" s="1"/>
  <c r="A939" i="6"/>
  <c r="Z938" i="6"/>
  <c r="Z937" i="6"/>
  <c r="X937" i="6"/>
  <c r="W937" i="6"/>
  <c r="U937" i="6"/>
  <c r="G937" i="6"/>
  <c r="E937" i="6"/>
  <c r="Z936" i="6"/>
  <c r="AE934" i="6"/>
  <c r="AC934" i="6"/>
  <c r="AB934" i="6"/>
  <c r="AD934" i="6" s="1"/>
  <c r="AA934" i="6"/>
  <c r="Z934" i="6"/>
  <c r="I934" i="6"/>
  <c r="C934" i="6"/>
  <c r="Q935" i="6" s="1"/>
  <c r="A934" i="6"/>
  <c r="Z933" i="6"/>
  <c r="Z932" i="6"/>
  <c r="X932" i="6"/>
  <c r="W932" i="6"/>
  <c r="U932" i="6"/>
  <c r="G932" i="6"/>
  <c r="E932" i="6"/>
  <c r="Z931" i="6"/>
  <c r="AE929" i="6"/>
  <c r="AD929" i="6"/>
  <c r="AC929" i="6"/>
  <c r="AB929" i="6"/>
  <c r="AF929" i="6" s="1"/>
  <c r="AA929" i="6"/>
  <c r="Z929" i="6"/>
  <c r="I929" i="6"/>
  <c r="C929" i="6"/>
  <c r="Q930" i="6" s="1"/>
  <c r="A929" i="6"/>
  <c r="Z928" i="6"/>
  <c r="Z927" i="6"/>
  <c r="X927" i="6"/>
  <c r="W927" i="6"/>
  <c r="U927" i="6"/>
  <c r="G927" i="6"/>
  <c r="E927" i="6"/>
  <c r="Z926" i="6"/>
  <c r="AE924" i="6"/>
  <c r="AD924" i="6"/>
  <c r="AC924" i="6"/>
  <c r="AB924" i="6"/>
  <c r="AF924" i="6" s="1"/>
  <c r="AA924" i="6"/>
  <c r="Z924" i="6"/>
  <c r="I924" i="6"/>
  <c r="C924" i="6"/>
  <c r="Q925" i="6" s="1"/>
  <c r="A924" i="6"/>
  <c r="Z923" i="6"/>
  <c r="Z922" i="6"/>
  <c r="X922" i="6"/>
  <c r="W922" i="6"/>
  <c r="U922" i="6"/>
  <c r="G922" i="6"/>
  <c r="E922" i="6"/>
  <c r="Z921" i="6"/>
  <c r="AE919" i="6"/>
  <c r="AD919" i="6"/>
  <c r="AC919" i="6"/>
  <c r="AB919" i="6"/>
  <c r="AF919" i="6" s="1"/>
  <c r="AA919" i="6"/>
  <c r="Z919" i="6"/>
  <c r="I919" i="6"/>
  <c r="C919" i="6"/>
  <c r="Q920" i="6" s="1"/>
  <c r="A919" i="6"/>
  <c r="Z918" i="6"/>
  <c r="Z917" i="6"/>
  <c r="X917" i="6"/>
  <c r="W917" i="6"/>
  <c r="U917" i="6"/>
  <c r="G917" i="6"/>
  <c r="E917" i="6"/>
  <c r="Z916" i="6"/>
  <c r="AE914" i="6"/>
  <c r="AD914" i="6"/>
  <c r="AC914" i="6"/>
  <c r="AB914" i="6"/>
  <c r="AF914" i="6" s="1"/>
  <c r="AA914" i="6"/>
  <c r="Z914" i="6"/>
  <c r="I914" i="6"/>
  <c r="C914" i="6"/>
  <c r="Q915" i="6" s="1"/>
  <c r="A914" i="6"/>
  <c r="Z913" i="6"/>
  <c r="Z912" i="6"/>
  <c r="X912" i="6"/>
  <c r="W912" i="6"/>
  <c r="U912" i="6"/>
  <c r="G912" i="6"/>
  <c r="E912" i="6"/>
  <c r="Z911" i="6"/>
  <c r="AE909" i="6"/>
  <c r="AD909" i="6"/>
  <c r="AC909" i="6"/>
  <c r="AB909" i="6"/>
  <c r="AF909" i="6" s="1"/>
  <c r="AA909" i="6"/>
  <c r="Z909" i="6"/>
  <c r="I909" i="6"/>
  <c r="C909" i="6"/>
  <c r="Q910" i="6" s="1"/>
  <c r="A909" i="6"/>
  <c r="Z908" i="6"/>
  <c r="Z907" i="6"/>
  <c r="X907" i="6"/>
  <c r="W907" i="6"/>
  <c r="U907" i="6"/>
  <c r="G907" i="6"/>
  <c r="E907" i="6"/>
  <c r="Z906" i="6"/>
  <c r="AE904" i="6"/>
  <c r="AD904" i="6"/>
  <c r="AC904" i="6"/>
  <c r="AB904" i="6"/>
  <c r="AF904" i="6" s="1"/>
  <c r="AA904" i="6"/>
  <c r="Z904" i="6"/>
  <c r="I904" i="6"/>
  <c r="C904" i="6"/>
  <c r="A904" i="6"/>
  <c r="Z903" i="6"/>
  <c r="Z902" i="6"/>
  <c r="X902" i="6"/>
  <c r="W902" i="6"/>
  <c r="U902" i="6"/>
  <c r="G902" i="6"/>
  <c r="E902" i="6"/>
  <c r="Z901" i="6"/>
  <c r="AE899" i="6"/>
  <c r="AD899" i="6"/>
  <c r="AC899" i="6"/>
  <c r="AB899" i="6"/>
  <c r="AF899" i="6" s="1"/>
  <c r="AA899" i="6"/>
  <c r="Z899" i="6"/>
  <c r="I899" i="6"/>
  <c r="C899" i="6"/>
  <c r="A899" i="6"/>
  <c r="Z898" i="6"/>
  <c r="Z897" i="6"/>
  <c r="X897" i="6"/>
  <c r="W897" i="6"/>
  <c r="U897" i="6"/>
  <c r="G897" i="6"/>
  <c r="E897" i="6"/>
  <c r="Z896" i="6"/>
  <c r="AE894" i="6"/>
  <c r="AC894" i="6"/>
  <c r="AB894" i="6"/>
  <c r="AD894" i="6" s="1"/>
  <c r="AA894" i="6"/>
  <c r="Z894" i="6"/>
  <c r="I894" i="6"/>
  <c r="C894" i="6"/>
  <c r="A894" i="6"/>
  <c r="Z893" i="6"/>
  <c r="Z892" i="6"/>
  <c r="X892" i="6"/>
  <c r="W892" i="6"/>
  <c r="U892" i="6"/>
  <c r="G892" i="6"/>
  <c r="E892" i="6"/>
  <c r="Z891" i="6"/>
  <c r="AE889" i="6"/>
  <c r="AC889" i="6"/>
  <c r="AB889" i="6"/>
  <c r="AD889" i="6" s="1"/>
  <c r="AA889" i="6"/>
  <c r="Z889" i="6"/>
  <c r="I889" i="6"/>
  <c r="C889" i="6"/>
  <c r="A889" i="6"/>
  <c r="Z888" i="6"/>
  <c r="Z887" i="6"/>
  <c r="X887" i="6"/>
  <c r="W887" i="6"/>
  <c r="U887" i="6"/>
  <c r="G887" i="6"/>
  <c r="E887" i="6"/>
  <c r="Z886" i="6"/>
  <c r="AE884" i="6"/>
  <c r="AC884" i="6"/>
  <c r="AB884" i="6"/>
  <c r="AD884" i="6" s="1"/>
  <c r="AA884" i="6"/>
  <c r="Z884" i="6"/>
  <c r="I884" i="6"/>
  <c r="C884" i="6"/>
  <c r="A884" i="6"/>
  <c r="Z883" i="6"/>
  <c r="Z882" i="6"/>
  <c r="X882" i="6"/>
  <c r="W882" i="6"/>
  <c r="U882" i="6"/>
  <c r="G882" i="6"/>
  <c r="E882" i="6"/>
  <c r="Z881" i="6"/>
  <c r="AE879" i="6"/>
  <c r="AC879" i="6"/>
  <c r="AB879" i="6"/>
  <c r="AD879" i="6" s="1"/>
  <c r="AA879" i="6"/>
  <c r="Z879" i="6"/>
  <c r="I879" i="6"/>
  <c r="C879" i="6"/>
  <c r="A879" i="6"/>
  <c r="Z878" i="6"/>
  <c r="Z877" i="6"/>
  <c r="X877" i="6"/>
  <c r="W877" i="6"/>
  <c r="U877" i="6"/>
  <c r="G877" i="6"/>
  <c r="E877" i="6"/>
  <c r="Z876" i="6"/>
  <c r="B876" i="6"/>
  <c r="B881" i="6" s="1"/>
  <c r="B886" i="6" s="1"/>
  <c r="B891" i="6" s="1"/>
  <c r="B896" i="6" s="1"/>
  <c r="B901" i="6" s="1"/>
  <c r="B906" i="6" s="1"/>
  <c r="B911" i="6" s="1"/>
  <c r="B916" i="6" s="1"/>
  <c r="B921" i="6" s="1"/>
  <c r="B926" i="6" s="1"/>
  <c r="B931" i="6" s="1"/>
  <c r="B936" i="6" s="1"/>
  <c r="B941" i="6" s="1"/>
  <c r="AE874" i="6"/>
  <c r="AC874" i="6"/>
  <c r="AB874" i="6"/>
  <c r="AD874" i="6" s="1"/>
  <c r="AA874" i="6"/>
  <c r="Z874" i="6"/>
  <c r="I874" i="6"/>
  <c r="C874" i="6"/>
  <c r="A874" i="6"/>
  <c r="Z873" i="6"/>
  <c r="Q873" i="6"/>
  <c r="Y874" i="6" s="1"/>
  <c r="O873" i="6"/>
  <c r="Y873" i="6" s="1"/>
  <c r="M873" i="6"/>
  <c r="Y872" i="6" s="1"/>
  <c r="K873" i="6"/>
  <c r="Y871" i="6" s="1"/>
  <c r="Z872" i="6"/>
  <c r="X872" i="6"/>
  <c r="W872" i="6"/>
  <c r="U872" i="6"/>
  <c r="G872" i="6"/>
  <c r="E872" i="6"/>
  <c r="Z871" i="6"/>
  <c r="I870" i="6"/>
  <c r="C870" i="6"/>
  <c r="I869" i="6"/>
  <c r="C869" i="6"/>
  <c r="G868" i="6"/>
  <c r="G867" i="6"/>
  <c r="G866" i="6"/>
  <c r="G865" i="6"/>
  <c r="G864" i="6"/>
  <c r="G863" i="6"/>
  <c r="I861" i="6"/>
  <c r="E861" i="6" s="1"/>
  <c r="G861" i="6"/>
  <c r="AE858" i="6"/>
  <c r="AB858" i="6"/>
  <c r="AD858" i="6" s="1"/>
  <c r="AA858" i="6"/>
  <c r="Z858" i="6"/>
  <c r="I858" i="6"/>
  <c r="C858" i="6"/>
  <c r="Q859" i="6" s="1"/>
  <c r="A858" i="6"/>
  <c r="Z857" i="6"/>
  <c r="Z856" i="6"/>
  <c r="X856" i="6"/>
  <c r="W856" i="6"/>
  <c r="U856" i="6"/>
  <c r="G856" i="6"/>
  <c r="E856" i="6"/>
  <c r="Z855" i="6"/>
  <c r="AE853" i="6"/>
  <c r="AC853" i="6"/>
  <c r="AB853" i="6"/>
  <c r="AD853" i="6" s="1"/>
  <c r="AA853" i="6"/>
  <c r="Z853" i="6"/>
  <c r="I853" i="6"/>
  <c r="C853" i="6"/>
  <c r="A853" i="6"/>
  <c r="Z852" i="6"/>
  <c r="Z851" i="6"/>
  <c r="X851" i="6"/>
  <c r="W851" i="6"/>
  <c r="U851" i="6"/>
  <c r="G851" i="6"/>
  <c r="E851" i="6"/>
  <c r="Z850" i="6"/>
  <c r="AE848" i="6"/>
  <c r="AC848" i="6"/>
  <c r="AB848" i="6"/>
  <c r="AD848" i="6" s="1"/>
  <c r="AA848" i="6"/>
  <c r="Z848" i="6"/>
  <c r="I848" i="6"/>
  <c r="C848" i="6"/>
  <c r="A848" i="6"/>
  <c r="Z847" i="6"/>
  <c r="Z846" i="6"/>
  <c r="X846" i="6"/>
  <c r="W846" i="6"/>
  <c r="U846" i="6"/>
  <c r="G846" i="6"/>
  <c r="E846" i="6"/>
  <c r="Z845" i="6"/>
  <c r="AE843" i="6"/>
  <c r="AC843" i="6"/>
  <c r="AB843" i="6"/>
  <c r="AD843" i="6" s="1"/>
  <c r="AA843" i="6"/>
  <c r="Z843" i="6"/>
  <c r="I843" i="6"/>
  <c r="C843" i="6"/>
  <c r="A843" i="6"/>
  <c r="Z842" i="6"/>
  <c r="Z841" i="6"/>
  <c r="X841" i="6"/>
  <c r="W841" i="6"/>
  <c r="U841" i="6"/>
  <c r="G841" i="6"/>
  <c r="E841" i="6"/>
  <c r="Z840" i="6"/>
  <c r="AE838" i="6"/>
  <c r="AC838" i="6"/>
  <c r="AB838" i="6"/>
  <c r="AD838" i="6" s="1"/>
  <c r="AA838" i="6"/>
  <c r="Z838" i="6"/>
  <c r="I838" i="6"/>
  <c r="C838" i="6"/>
  <c r="A838" i="6"/>
  <c r="Z837" i="6"/>
  <c r="Z836" i="6"/>
  <c r="X836" i="6"/>
  <c r="W836" i="6"/>
  <c r="U836" i="6"/>
  <c r="G836" i="6"/>
  <c r="E836" i="6"/>
  <c r="Z835" i="6"/>
  <c r="AE833" i="6"/>
  <c r="AC833" i="6"/>
  <c r="AB833" i="6"/>
  <c r="AD833" i="6" s="1"/>
  <c r="AA833" i="6"/>
  <c r="Z833" i="6"/>
  <c r="I833" i="6"/>
  <c r="C833" i="6"/>
  <c r="A833" i="6"/>
  <c r="Z832" i="6"/>
  <c r="Z831" i="6"/>
  <c r="X831" i="6"/>
  <c r="W831" i="6"/>
  <c r="U831" i="6"/>
  <c r="G831" i="6"/>
  <c r="E831" i="6"/>
  <c r="Z830" i="6"/>
  <c r="AE828" i="6"/>
  <c r="AC828" i="6"/>
  <c r="AB828" i="6"/>
  <c r="AD828" i="6" s="1"/>
  <c r="AA828" i="6"/>
  <c r="Z828" i="6"/>
  <c r="I828" i="6"/>
  <c r="C828" i="6"/>
  <c r="A828" i="6"/>
  <c r="Z827" i="6"/>
  <c r="Z826" i="6"/>
  <c r="X826" i="6"/>
  <c r="W826" i="6"/>
  <c r="U826" i="6"/>
  <c r="G826" i="6"/>
  <c r="E826" i="6"/>
  <c r="Z825" i="6"/>
  <c r="AE823" i="6"/>
  <c r="AC823" i="6"/>
  <c r="AB823" i="6"/>
  <c r="AD823" i="6" s="1"/>
  <c r="AA823" i="6"/>
  <c r="Z823" i="6"/>
  <c r="I823" i="6"/>
  <c r="C823" i="6"/>
  <c r="A823" i="6"/>
  <c r="Z822" i="6"/>
  <c r="Z821" i="6"/>
  <c r="X821" i="6"/>
  <c r="W821" i="6"/>
  <c r="U821" i="6"/>
  <c r="G821" i="6"/>
  <c r="E821" i="6"/>
  <c r="Z820" i="6"/>
  <c r="AE818" i="6"/>
  <c r="AC818" i="6"/>
  <c r="AB818" i="6"/>
  <c r="AD818" i="6" s="1"/>
  <c r="AA818" i="6"/>
  <c r="Z818" i="6"/>
  <c r="I818" i="6"/>
  <c r="C818" i="6"/>
  <c r="A818" i="6"/>
  <c r="Z817" i="6"/>
  <c r="Z816" i="6"/>
  <c r="X816" i="6"/>
  <c r="W816" i="6"/>
  <c r="U816" i="6"/>
  <c r="G816" i="6"/>
  <c r="E816" i="6"/>
  <c r="Z815" i="6"/>
  <c r="AE813" i="6"/>
  <c r="AC813" i="6"/>
  <c r="AB813" i="6"/>
  <c r="AD813" i="6" s="1"/>
  <c r="AA813" i="6"/>
  <c r="Z813" i="6"/>
  <c r="I813" i="6"/>
  <c r="C813" i="6"/>
  <c r="A813" i="6"/>
  <c r="Z812" i="6"/>
  <c r="Z811" i="6"/>
  <c r="X811" i="6"/>
  <c r="W811" i="6"/>
  <c r="U811" i="6"/>
  <c r="G811" i="6"/>
  <c r="E811" i="6"/>
  <c r="Z810" i="6"/>
  <c r="AE808" i="6"/>
  <c r="AC808" i="6"/>
  <c r="AB808" i="6"/>
  <c r="AD808" i="6" s="1"/>
  <c r="AA808" i="6"/>
  <c r="Z808" i="6"/>
  <c r="I808" i="6"/>
  <c r="C808" i="6"/>
  <c r="A808" i="6"/>
  <c r="Z807" i="6"/>
  <c r="Z806" i="6"/>
  <c r="X806" i="6"/>
  <c r="W806" i="6"/>
  <c r="U806" i="6"/>
  <c r="G806" i="6"/>
  <c r="E806" i="6"/>
  <c r="Z805" i="6"/>
  <c r="AE803" i="6"/>
  <c r="AC803" i="6"/>
  <c r="AB803" i="6"/>
  <c r="AD803" i="6" s="1"/>
  <c r="AA803" i="6"/>
  <c r="Z803" i="6"/>
  <c r="I803" i="6"/>
  <c r="C803" i="6"/>
  <c r="A803" i="6"/>
  <c r="Z802" i="6"/>
  <c r="Z801" i="6"/>
  <c r="X801" i="6"/>
  <c r="W801" i="6"/>
  <c r="U801" i="6"/>
  <c r="G801" i="6"/>
  <c r="E801" i="6"/>
  <c r="Z800" i="6"/>
  <c r="AE798" i="6"/>
  <c r="AC798" i="6"/>
  <c r="AB798" i="6"/>
  <c r="AD798" i="6" s="1"/>
  <c r="AA798" i="6"/>
  <c r="Z798" i="6"/>
  <c r="I798" i="6"/>
  <c r="C798" i="6"/>
  <c r="A798" i="6"/>
  <c r="Z797" i="6"/>
  <c r="Z796" i="6"/>
  <c r="X796" i="6"/>
  <c r="W796" i="6"/>
  <c r="U796" i="6"/>
  <c r="G796" i="6"/>
  <c r="E796" i="6"/>
  <c r="Z795" i="6"/>
  <c r="AE793" i="6"/>
  <c r="AC793" i="6"/>
  <c r="AB793" i="6"/>
  <c r="AD793" i="6" s="1"/>
  <c r="AA793" i="6"/>
  <c r="Z793" i="6"/>
  <c r="I793" i="6"/>
  <c r="C793" i="6"/>
  <c r="A793" i="6"/>
  <c r="Z792" i="6"/>
  <c r="Z791" i="6"/>
  <c r="X791" i="6"/>
  <c r="W791" i="6"/>
  <c r="U791" i="6"/>
  <c r="G791" i="6"/>
  <c r="E791" i="6"/>
  <c r="Z790" i="6"/>
  <c r="B790" i="6"/>
  <c r="B795" i="6" s="1"/>
  <c r="B800" i="6" s="1"/>
  <c r="B805" i="6" s="1"/>
  <c r="B810" i="6" s="1"/>
  <c r="B815" i="6" s="1"/>
  <c r="B820" i="6" s="1"/>
  <c r="B825" i="6" s="1"/>
  <c r="B830" i="6" s="1"/>
  <c r="B835" i="6" s="1"/>
  <c r="B840" i="6" s="1"/>
  <c r="B845" i="6" s="1"/>
  <c r="B850" i="6" s="1"/>
  <c r="B855" i="6" s="1"/>
  <c r="AE788" i="6"/>
  <c r="AC788" i="6"/>
  <c r="AB788" i="6"/>
  <c r="AD788" i="6" s="1"/>
  <c r="AA788" i="6"/>
  <c r="Z788" i="6"/>
  <c r="I788" i="6"/>
  <c r="C788" i="6"/>
  <c r="A788" i="6"/>
  <c r="Z787" i="6"/>
  <c r="Q787" i="6"/>
  <c r="Y788" i="6" s="1"/>
  <c r="O787" i="6"/>
  <c r="Y787" i="6" s="1"/>
  <c r="M787" i="6"/>
  <c r="Y786" i="6" s="1"/>
  <c r="K787" i="6"/>
  <c r="Y785" i="6" s="1"/>
  <c r="Z786" i="6"/>
  <c r="X786" i="6"/>
  <c r="W786" i="6"/>
  <c r="U786" i="6"/>
  <c r="G786" i="6"/>
  <c r="E786" i="6"/>
  <c r="Z785" i="6"/>
  <c r="I784" i="6"/>
  <c r="C784" i="6"/>
  <c r="I783" i="6"/>
  <c r="C783" i="6"/>
  <c r="G782" i="6"/>
  <c r="G781" i="6"/>
  <c r="G780" i="6"/>
  <c r="G779" i="6"/>
  <c r="G778" i="6"/>
  <c r="G777" i="6"/>
  <c r="I775" i="6"/>
  <c r="E775" i="6" s="1"/>
  <c r="G775" i="6"/>
  <c r="AE772" i="6"/>
  <c r="AB772" i="6"/>
  <c r="AD772" i="6" s="1"/>
  <c r="AA772" i="6"/>
  <c r="Z772" i="6"/>
  <c r="I772" i="6"/>
  <c r="C772" i="6"/>
  <c r="Q773" i="6" s="1"/>
  <c r="A772" i="6"/>
  <c r="Z771" i="6"/>
  <c r="Z770" i="6"/>
  <c r="X770" i="6"/>
  <c r="W770" i="6"/>
  <c r="U770" i="6"/>
  <c r="G770" i="6"/>
  <c r="E770" i="6"/>
  <c r="Z769" i="6"/>
  <c r="AE767" i="6"/>
  <c r="AC767" i="6"/>
  <c r="AB767" i="6"/>
  <c r="AD767" i="6" s="1"/>
  <c r="AA767" i="6"/>
  <c r="Z767" i="6"/>
  <c r="I767" i="6"/>
  <c r="C767" i="6"/>
  <c r="Q768" i="6" s="1"/>
  <c r="A767" i="6"/>
  <c r="Z766" i="6"/>
  <c r="Z765" i="6"/>
  <c r="X765" i="6"/>
  <c r="W765" i="6"/>
  <c r="U765" i="6"/>
  <c r="G765" i="6"/>
  <c r="E765" i="6"/>
  <c r="Z764" i="6"/>
  <c r="AE762" i="6"/>
  <c r="AD762" i="6"/>
  <c r="AC762" i="6"/>
  <c r="AB762" i="6"/>
  <c r="AF762" i="6" s="1"/>
  <c r="AA762" i="6"/>
  <c r="Z762" i="6"/>
  <c r="I762" i="6"/>
  <c r="C762" i="6"/>
  <c r="Q763" i="6" s="1"/>
  <c r="A762" i="6"/>
  <c r="Z761" i="6"/>
  <c r="Z760" i="6"/>
  <c r="X760" i="6"/>
  <c r="W760" i="6"/>
  <c r="U760" i="6"/>
  <c r="G760" i="6"/>
  <c r="E760" i="6"/>
  <c r="Z759" i="6"/>
  <c r="AE757" i="6"/>
  <c r="AD757" i="6"/>
  <c r="AC757" i="6"/>
  <c r="AB757" i="6"/>
  <c r="AF757" i="6" s="1"/>
  <c r="AA757" i="6"/>
  <c r="Z757" i="6"/>
  <c r="I757" i="6"/>
  <c r="C757" i="6"/>
  <c r="Q758" i="6" s="1"/>
  <c r="A757" i="6"/>
  <c r="Z756" i="6"/>
  <c r="Z755" i="6"/>
  <c r="X755" i="6"/>
  <c r="W755" i="6"/>
  <c r="U755" i="6"/>
  <c r="G755" i="6"/>
  <c r="E755" i="6"/>
  <c r="Z754" i="6"/>
  <c r="AE752" i="6"/>
  <c r="AD752" i="6"/>
  <c r="AC752" i="6"/>
  <c r="AB752" i="6"/>
  <c r="AF752" i="6" s="1"/>
  <c r="AA752" i="6"/>
  <c r="Z752" i="6"/>
  <c r="I752" i="6"/>
  <c r="C752" i="6"/>
  <c r="Q753" i="6" s="1"/>
  <c r="A752" i="6"/>
  <c r="Z751" i="6"/>
  <c r="Z750" i="6"/>
  <c r="X750" i="6"/>
  <c r="W750" i="6"/>
  <c r="U750" i="6"/>
  <c r="G750" i="6"/>
  <c r="E750" i="6"/>
  <c r="Z749" i="6"/>
  <c r="AE747" i="6"/>
  <c r="AD747" i="6"/>
  <c r="AC747" i="6"/>
  <c r="AB747" i="6"/>
  <c r="AF747" i="6" s="1"/>
  <c r="AA747" i="6"/>
  <c r="Z747" i="6"/>
  <c r="I747" i="6"/>
  <c r="C747" i="6"/>
  <c r="Q748" i="6" s="1"/>
  <c r="A747" i="6"/>
  <c r="Z746" i="6"/>
  <c r="Z745" i="6"/>
  <c r="X745" i="6"/>
  <c r="W745" i="6"/>
  <c r="U745" i="6"/>
  <c r="G745" i="6"/>
  <c r="E745" i="6"/>
  <c r="Z744" i="6"/>
  <c r="AE742" i="6"/>
  <c r="AD742" i="6"/>
  <c r="AC742" i="6"/>
  <c r="AB742" i="6"/>
  <c r="AF742" i="6" s="1"/>
  <c r="AA742" i="6"/>
  <c r="Z742" i="6"/>
  <c r="I742" i="6"/>
  <c r="C742" i="6"/>
  <c r="Q743" i="6" s="1"/>
  <c r="A742" i="6"/>
  <c r="Z741" i="6"/>
  <c r="Z740" i="6"/>
  <c r="X740" i="6"/>
  <c r="W740" i="6"/>
  <c r="U740" i="6"/>
  <c r="G740" i="6"/>
  <c r="E740" i="6"/>
  <c r="Z739" i="6"/>
  <c r="AE737" i="6"/>
  <c r="AC737" i="6"/>
  <c r="AB737" i="6"/>
  <c r="AD737" i="6" s="1"/>
  <c r="AA737" i="6"/>
  <c r="Z737" i="6"/>
  <c r="I737" i="6"/>
  <c r="C737" i="6"/>
  <c r="Q738" i="6" s="1"/>
  <c r="A737" i="6"/>
  <c r="Z736" i="6"/>
  <c r="Z735" i="6"/>
  <c r="X735" i="6"/>
  <c r="W735" i="6"/>
  <c r="U735" i="6"/>
  <c r="G735" i="6"/>
  <c r="E735" i="6"/>
  <c r="Z734" i="6"/>
  <c r="AE732" i="6"/>
  <c r="AC732" i="6"/>
  <c r="AB732" i="6"/>
  <c r="AD732" i="6" s="1"/>
  <c r="AA732" i="6"/>
  <c r="Z732" i="6"/>
  <c r="I732" i="6"/>
  <c r="C732" i="6"/>
  <c r="Q733" i="6" s="1"/>
  <c r="A732" i="6"/>
  <c r="Z731" i="6"/>
  <c r="Z730" i="6"/>
  <c r="X730" i="6"/>
  <c r="W730" i="6"/>
  <c r="U730" i="6"/>
  <c r="G730" i="6"/>
  <c r="E730" i="6"/>
  <c r="Z729" i="6"/>
  <c r="AE727" i="6"/>
  <c r="AC727" i="6"/>
  <c r="AB727" i="6"/>
  <c r="AD727" i="6" s="1"/>
  <c r="AA727" i="6"/>
  <c r="Z727" i="6"/>
  <c r="I727" i="6"/>
  <c r="C727" i="6"/>
  <c r="A727" i="6"/>
  <c r="Z726" i="6"/>
  <c r="Z725" i="6"/>
  <c r="X725" i="6"/>
  <c r="W725" i="6"/>
  <c r="U725" i="6"/>
  <c r="G725" i="6"/>
  <c r="E725" i="6"/>
  <c r="Z724" i="6"/>
  <c r="AE722" i="6"/>
  <c r="AC722" i="6"/>
  <c r="AB722" i="6"/>
  <c r="AD722" i="6" s="1"/>
  <c r="AA722" i="6"/>
  <c r="Z722" i="6"/>
  <c r="I722" i="6"/>
  <c r="C722" i="6"/>
  <c r="A722" i="6"/>
  <c r="Z721" i="6"/>
  <c r="Z720" i="6"/>
  <c r="X720" i="6"/>
  <c r="W720" i="6"/>
  <c r="U720" i="6"/>
  <c r="G720" i="6"/>
  <c r="E720" i="6"/>
  <c r="Z719" i="6"/>
  <c r="AE717" i="6"/>
  <c r="AC717" i="6"/>
  <c r="AB717" i="6"/>
  <c r="AD717" i="6" s="1"/>
  <c r="AA717" i="6"/>
  <c r="Z717" i="6"/>
  <c r="I717" i="6"/>
  <c r="C717" i="6"/>
  <c r="A717" i="6"/>
  <c r="Z716" i="6"/>
  <c r="Z715" i="6"/>
  <c r="X715" i="6"/>
  <c r="W715" i="6"/>
  <c r="U715" i="6"/>
  <c r="G715" i="6"/>
  <c r="E715" i="6"/>
  <c r="Z714" i="6"/>
  <c r="AE712" i="6"/>
  <c r="AC712" i="6"/>
  <c r="AB712" i="6"/>
  <c r="AD712" i="6" s="1"/>
  <c r="AA712" i="6"/>
  <c r="Z712" i="6"/>
  <c r="I712" i="6"/>
  <c r="C712" i="6"/>
  <c r="A712" i="6"/>
  <c r="Z711" i="6"/>
  <c r="Z710" i="6"/>
  <c r="X710" i="6"/>
  <c r="W710" i="6"/>
  <c r="U710" i="6"/>
  <c r="G710" i="6"/>
  <c r="E710" i="6"/>
  <c r="Z709" i="6"/>
  <c r="AE707" i="6"/>
  <c r="AC707" i="6"/>
  <c r="AB707" i="6"/>
  <c r="AD707" i="6" s="1"/>
  <c r="AA707" i="6"/>
  <c r="Z707" i="6"/>
  <c r="I707" i="6"/>
  <c r="C707" i="6"/>
  <c r="A707" i="6"/>
  <c r="Z706" i="6"/>
  <c r="Z705" i="6"/>
  <c r="X705" i="6"/>
  <c r="W705" i="6"/>
  <c r="U705" i="6"/>
  <c r="G705" i="6"/>
  <c r="E705" i="6"/>
  <c r="Z704" i="6"/>
  <c r="B704" i="6"/>
  <c r="B709" i="6" s="1"/>
  <c r="B714" i="6" s="1"/>
  <c r="B719" i="6" s="1"/>
  <c r="B724" i="6" s="1"/>
  <c r="B729" i="6" s="1"/>
  <c r="B734" i="6" s="1"/>
  <c r="B739" i="6" s="1"/>
  <c r="B744" i="6" s="1"/>
  <c r="B749" i="6" s="1"/>
  <c r="B754" i="6" s="1"/>
  <c r="B759" i="6" s="1"/>
  <c r="B764" i="6" s="1"/>
  <c r="B769" i="6" s="1"/>
  <c r="AE702" i="6"/>
  <c r="AC702" i="6"/>
  <c r="AB702" i="6"/>
  <c r="AD702" i="6" s="1"/>
  <c r="AA702" i="6"/>
  <c r="Z702" i="6"/>
  <c r="I702" i="6"/>
  <c r="C702" i="6"/>
  <c r="A702" i="6"/>
  <c r="Z701" i="6"/>
  <c r="Q701" i="6"/>
  <c r="Y702" i="6" s="1"/>
  <c r="O701" i="6"/>
  <c r="Y701" i="6" s="1"/>
  <c r="M701" i="6"/>
  <c r="Y700" i="6" s="1"/>
  <c r="K701" i="6"/>
  <c r="Y699" i="6" s="1"/>
  <c r="Z700" i="6"/>
  <c r="X700" i="6"/>
  <c r="W700" i="6"/>
  <c r="U700" i="6"/>
  <c r="G700" i="6"/>
  <c r="E700" i="6"/>
  <c r="Z699" i="6"/>
  <c r="I698" i="6"/>
  <c r="C698" i="6"/>
  <c r="I697" i="6"/>
  <c r="C697" i="6"/>
  <c r="G696" i="6"/>
  <c r="G695" i="6"/>
  <c r="G694" i="6"/>
  <c r="G693" i="6"/>
  <c r="G692" i="6"/>
  <c r="G691" i="6"/>
  <c r="I689" i="6"/>
  <c r="E689" i="6" s="1"/>
  <c r="G689" i="6"/>
  <c r="AE686" i="6"/>
  <c r="AB686" i="6"/>
  <c r="AD686" i="6" s="1"/>
  <c r="AA686" i="6"/>
  <c r="Z686" i="6"/>
  <c r="I686" i="6"/>
  <c r="C686" i="6"/>
  <c r="Q687" i="6" s="1"/>
  <c r="A686" i="6"/>
  <c r="Z685" i="6"/>
  <c r="Z684" i="6"/>
  <c r="X684" i="6"/>
  <c r="W684" i="6"/>
  <c r="U684" i="6"/>
  <c r="G684" i="6"/>
  <c r="E684" i="6"/>
  <c r="Z683" i="6"/>
  <c r="AE681" i="6"/>
  <c r="AC681" i="6"/>
  <c r="AB681" i="6"/>
  <c r="AD681" i="6" s="1"/>
  <c r="AA681" i="6"/>
  <c r="Z681" i="6"/>
  <c r="I681" i="6"/>
  <c r="C681" i="6"/>
  <c r="Q682" i="6" s="1"/>
  <c r="A681" i="6"/>
  <c r="Z680" i="6"/>
  <c r="Z679" i="6"/>
  <c r="X679" i="6"/>
  <c r="W679" i="6"/>
  <c r="U679" i="6"/>
  <c r="G679" i="6"/>
  <c r="E679" i="6"/>
  <c r="Z678" i="6"/>
  <c r="AE676" i="6"/>
  <c r="AC676" i="6"/>
  <c r="AB676" i="6"/>
  <c r="AD676" i="6" s="1"/>
  <c r="AA676" i="6"/>
  <c r="Z676" i="6"/>
  <c r="I676" i="6"/>
  <c r="C676" i="6"/>
  <c r="Q677" i="6" s="1"/>
  <c r="A676" i="6"/>
  <c r="Z675" i="6"/>
  <c r="Z674" i="6"/>
  <c r="X674" i="6"/>
  <c r="W674" i="6"/>
  <c r="U674" i="6"/>
  <c r="G674" i="6"/>
  <c r="E674" i="6"/>
  <c r="Z673" i="6"/>
  <c r="AE671" i="6"/>
  <c r="AC671" i="6"/>
  <c r="AB671" i="6"/>
  <c r="AD671" i="6" s="1"/>
  <c r="AA671" i="6"/>
  <c r="Z671" i="6"/>
  <c r="I671" i="6"/>
  <c r="C671" i="6"/>
  <c r="Q672" i="6" s="1"/>
  <c r="A671" i="6"/>
  <c r="Z670" i="6"/>
  <c r="Z669" i="6"/>
  <c r="X669" i="6"/>
  <c r="W669" i="6"/>
  <c r="U669" i="6"/>
  <c r="G669" i="6"/>
  <c r="E669" i="6"/>
  <c r="Z668" i="6"/>
  <c r="AE666" i="6"/>
  <c r="AD666" i="6"/>
  <c r="AC666" i="6"/>
  <c r="AB666" i="6"/>
  <c r="AF666" i="6" s="1"/>
  <c r="AA666" i="6"/>
  <c r="Z666" i="6"/>
  <c r="I666" i="6"/>
  <c r="C666" i="6"/>
  <c r="Q667" i="6" s="1"/>
  <c r="A666" i="6"/>
  <c r="Z665" i="6"/>
  <c r="Z664" i="6"/>
  <c r="X664" i="6"/>
  <c r="W664" i="6"/>
  <c r="U664" i="6"/>
  <c r="G664" i="6"/>
  <c r="E664" i="6"/>
  <c r="Z663" i="6"/>
  <c r="AE661" i="6"/>
  <c r="AD661" i="6"/>
  <c r="AC661" i="6"/>
  <c r="AB661" i="6"/>
  <c r="AF661" i="6" s="1"/>
  <c r="AA661" i="6"/>
  <c r="Z661" i="6"/>
  <c r="I661" i="6"/>
  <c r="C661" i="6"/>
  <c r="Q662" i="6" s="1"/>
  <c r="A661" i="6"/>
  <c r="Z660" i="6"/>
  <c r="Z659" i="6"/>
  <c r="X659" i="6"/>
  <c r="W659" i="6"/>
  <c r="U659" i="6"/>
  <c r="G659" i="6"/>
  <c r="E659" i="6"/>
  <c r="Z658" i="6"/>
  <c r="AE656" i="6"/>
  <c r="AD656" i="6"/>
  <c r="AC656" i="6"/>
  <c r="AB656" i="6"/>
  <c r="AF656" i="6" s="1"/>
  <c r="AA656" i="6"/>
  <c r="Z656" i="6"/>
  <c r="I656" i="6"/>
  <c r="C656" i="6"/>
  <c r="Q657" i="6" s="1"/>
  <c r="A656" i="6"/>
  <c r="Z655" i="6"/>
  <c r="Z654" i="6"/>
  <c r="X654" i="6"/>
  <c r="W654" i="6"/>
  <c r="U654" i="6"/>
  <c r="G654" i="6"/>
  <c r="E654" i="6"/>
  <c r="Z653" i="6"/>
  <c r="AE651" i="6"/>
  <c r="AD651" i="6"/>
  <c r="AC651" i="6"/>
  <c r="AB651" i="6"/>
  <c r="AF651" i="6" s="1"/>
  <c r="AA651" i="6"/>
  <c r="Z651" i="6"/>
  <c r="I651" i="6"/>
  <c r="C651" i="6"/>
  <c r="Q652" i="6" s="1"/>
  <c r="A651" i="6"/>
  <c r="Z650" i="6"/>
  <c r="Z649" i="6"/>
  <c r="X649" i="6"/>
  <c r="W649" i="6"/>
  <c r="U649" i="6"/>
  <c r="G649" i="6"/>
  <c r="E649" i="6"/>
  <c r="Z648" i="6"/>
  <c r="AE646" i="6"/>
  <c r="AD646" i="6"/>
  <c r="AC646" i="6"/>
  <c r="AB646" i="6"/>
  <c r="AF646" i="6" s="1"/>
  <c r="AA646" i="6"/>
  <c r="Z646" i="6"/>
  <c r="I646" i="6"/>
  <c r="C646" i="6"/>
  <c r="A646" i="6"/>
  <c r="Z645" i="6"/>
  <c r="Z644" i="6"/>
  <c r="X644" i="6"/>
  <c r="W644" i="6"/>
  <c r="U644" i="6"/>
  <c r="G644" i="6"/>
  <c r="E644" i="6"/>
  <c r="Z643" i="6"/>
  <c r="AE641" i="6"/>
  <c r="AD641" i="6"/>
  <c r="AC641" i="6"/>
  <c r="AB641" i="6"/>
  <c r="AF641" i="6" s="1"/>
  <c r="AA641" i="6"/>
  <c r="Z641" i="6"/>
  <c r="I641" i="6"/>
  <c r="C641" i="6"/>
  <c r="A641" i="6"/>
  <c r="Z640" i="6"/>
  <c r="Z639" i="6"/>
  <c r="X639" i="6"/>
  <c r="W639" i="6"/>
  <c r="U639" i="6"/>
  <c r="G639" i="6"/>
  <c r="E639" i="6"/>
  <c r="Z638" i="6"/>
  <c r="AE636" i="6"/>
  <c r="AD636" i="6"/>
  <c r="AC636" i="6"/>
  <c r="AB636" i="6"/>
  <c r="AF636" i="6" s="1"/>
  <c r="AA636" i="6"/>
  <c r="Z636" i="6"/>
  <c r="I636" i="6"/>
  <c r="C636" i="6"/>
  <c r="A636" i="6"/>
  <c r="Z635" i="6"/>
  <c r="Z634" i="6"/>
  <c r="X634" i="6"/>
  <c r="W634" i="6"/>
  <c r="U634" i="6"/>
  <c r="G634" i="6"/>
  <c r="E634" i="6"/>
  <c r="Z633" i="6"/>
  <c r="AE631" i="6"/>
  <c r="AD631" i="6"/>
  <c r="AC631" i="6"/>
  <c r="AB631" i="6"/>
  <c r="AF631" i="6" s="1"/>
  <c r="AA631" i="6"/>
  <c r="Z631" i="6"/>
  <c r="I631" i="6"/>
  <c r="C631" i="6"/>
  <c r="A631" i="6"/>
  <c r="Z630" i="6"/>
  <c r="Z629" i="6"/>
  <c r="X629" i="6"/>
  <c r="W629" i="6"/>
  <c r="U629" i="6"/>
  <c r="G629" i="6"/>
  <c r="E629" i="6"/>
  <c r="Z628" i="6"/>
  <c r="AE626" i="6"/>
  <c r="AC626" i="6"/>
  <c r="AB626" i="6"/>
  <c r="AD626" i="6" s="1"/>
  <c r="AA626" i="6"/>
  <c r="Z626" i="6"/>
  <c r="I626" i="6"/>
  <c r="C626" i="6"/>
  <c r="A626" i="6"/>
  <c r="Z625" i="6"/>
  <c r="Z624" i="6"/>
  <c r="X624" i="6"/>
  <c r="W624" i="6"/>
  <c r="U624" i="6"/>
  <c r="G624" i="6"/>
  <c r="E624" i="6"/>
  <c r="Z623" i="6"/>
  <c r="AE621" i="6"/>
  <c r="AC621" i="6"/>
  <c r="AB621" i="6"/>
  <c r="AD621" i="6" s="1"/>
  <c r="AA621" i="6"/>
  <c r="Z621" i="6"/>
  <c r="I621" i="6"/>
  <c r="C621" i="6"/>
  <c r="A621" i="6"/>
  <c r="Z620" i="6"/>
  <c r="Z619" i="6"/>
  <c r="X619" i="6"/>
  <c r="W619" i="6"/>
  <c r="U619" i="6"/>
  <c r="G619" i="6"/>
  <c r="E619" i="6"/>
  <c r="Z618" i="6"/>
  <c r="B618" i="6"/>
  <c r="B623" i="6" s="1"/>
  <c r="B628" i="6" s="1"/>
  <c r="B633" i="6" s="1"/>
  <c r="B638" i="6" s="1"/>
  <c r="B643" i="6" s="1"/>
  <c r="B648" i="6" s="1"/>
  <c r="B653" i="6" s="1"/>
  <c r="B658" i="6" s="1"/>
  <c r="AE616" i="6"/>
  <c r="AC616" i="6"/>
  <c r="AB616" i="6"/>
  <c r="AD616" i="6" s="1"/>
  <c r="AA616" i="6"/>
  <c r="Z616" i="6"/>
  <c r="I616" i="6"/>
  <c r="C616" i="6"/>
  <c r="A616" i="6"/>
  <c r="Z615" i="6"/>
  <c r="Q615" i="6"/>
  <c r="Y616" i="6" s="1"/>
  <c r="O615" i="6"/>
  <c r="Y615" i="6" s="1"/>
  <c r="M615" i="6"/>
  <c r="Y614" i="6" s="1"/>
  <c r="K615" i="6"/>
  <c r="Y613" i="6" s="1"/>
  <c r="Z614" i="6"/>
  <c r="X614" i="6"/>
  <c r="W614" i="6"/>
  <c r="U614" i="6"/>
  <c r="G614" i="6"/>
  <c r="E614" i="6"/>
  <c r="Z613" i="6"/>
  <c r="I612" i="6"/>
  <c r="C612" i="6"/>
  <c r="I611" i="6"/>
  <c r="C611" i="6"/>
  <c r="G610" i="6"/>
  <c r="G609" i="6"/>
  <c r="G608" i="6"/>
  <c r="G607" i="6"/>
  <c r="G606" i="6"/>
  <c r="G605" i="6"/>
  <c r="I603" i="6"/>
  <c r="E603" i="6" s="1"/>
  <c r="G603" i="6"/>
  <c r="AE600" i="6"/>
  <c r="AB600" i="6"/>
  <c r="AD600" i="6" s="1"/>
  <c r="AA600" i="6"/>
  <c r="Z600" i="6"/>
  <c r="I600" i="6"/>
  <c r="C600" i="6"/>
  <c r="Q601" i="6" s="1"/>
  <c r="A600" i="6"/>
  <c r="Z599" i="6"/>
  <c r="Z598" i="6"/>
  <c r="X598" i="6"/>
  <c r="W598" i="6"/>
  <c r="U598" i="6"/>
  <c r="G598" i="6"/>
  <c r="E598" i="6"/>
  <c r="Z597" i="6"/>
  <c r="AE595" i="6"/>
  <c r="AC595" i="6"/>
  <c r="AB595" i="6"/>
  <c r="AD595" i="6" s="1"/>
  <c r="AA595" i="6"/>
  <c r="Z595" i="6"/>
  <c r="I595" i="6"/>
  <c r="C595" i="6"/>
  <c r="Q596" i="6" s="1"/>
  <c r="A595" i="6"/>
  <c r="Z594" i="6"/>
  <c r="Z593" i="6"/>
  <c r="X593" i="6"/>
  <c r="W593" i="6"/>
  <c r="U593" i="6"/>
  <c r="G593" i="6"/>
  <c r="E593" i="6"/>
  <c r="Z592" i="6"/>
  <c r="AE590" i="6"/>
  <c r="AC590" i="6"/>
  <c r="AB590" i="6"/>
  <c r="AD590" i="6" s="1"/>
  <c r="AA590" i="6"/>
  <c r="Z590" i="6"/>
  <c r="I590" i="6"/>
  <c r="C590" i="6"/>
  <c r="Q591" i="6" s="1"/>
  <c r="A590" i="6"/>
  <c r="Z589" i="6"/>
  <c r="Z588" i="6"/>
  <c r="X588" i="6"/>
  <c r="W588" i="6"/>
  <c r="U588" i="6"/>
  <c r="G588" i="6"/>
  <c r="E588" i="6"/>
  <c r="Z587" i="6"/>
  <c r="AE585" i="6"/>
  <c r="AC585" i="6"/>
  <c r="AB585" i="6"/>
  <c r="AD585" i="6" s="1"/>
  <c r="AA585" i="6"/>
  <c r="Z585" i="6"/>
  <c r="I585" i="6"/>
  <c r="C585" i="6"/>
  <c r="Q586" i="6" s="1"/>
  <c r="A585" i="6"/>
  <c r="Z584" i="6"/>
  <c r="Z583" i="6"/>
  <c r="X583" i="6"/>
  <c r="W583" i="6"/>
  <c r="U583" i="6"/>
  <c r="G583" i="6"/>
  <c r="E583" i="6"/>
  <c r="Z582" i="6"/>
  <c r="AE580" i="6"/>
  <c r="AD580" i="6"/>
  <c r="AC580" i="6"/>
  <c r="AB580" i="6"/>
  <c r="AF580" i="6" s="1"/>
  <c r="AA580" i="6"/>
  <c r="Z580" i="6"/>
  <c r="I580" i="6"/>
  <c r="C580" i="6"/>
  <c r="Q581" i="6" s="1"/>
  <c r="A580" i="6"/>
  <c r="Z579" i="6"/>
  <c r="Z578" i="6"/>
  <c r="X578" i="6"/>
  <c r="W578" i="6"/>
  <c r="U578" i="6"/>
  <c r="G578" i="6"/>
  <c r="E578" i="6"/>
  <c r="Z577" i="6"/>
  <c r="AE575" i="6"/>
  <c r="AD575" i="6"/>
  <c r="AC575" i="6"/>
  <c r="AB575" i="6"/>
  <c r="AF575" i="6" s="1"/>
  <c r="AA575" i="6"/>
  <c r="Z575" i="6"/>
  <c r="I575" i="6"/>
  <c r="C575" i="6"/>
  <c r="Q576" i="6" s="1"/>
  <c r="A575" i="6"/>
  <c r="Z574" i="6"/>
  <c r="Z573" i="6"/>
  <c r="X573" i="6"/>
  <c r="W573" i="6"/>
  <c r="U573" i="6"/>
  <c r="G573" i="6"/>
  <c r="E573" i="6"/>
  <c r="Z572" i="6"/>
  <c r="AE570" i="6"/>
  <c r="AD570" i="6"/>
  <c r="AC570" i="6"/>
  <c r="AB570" i="6"/>
  <c r="AF570" i="6" s="1"/>
  <c r="AA570" i="6"/>
  <c r="Z570" i="6"/>
  <c r="I570" i="6"/>
  <c r="C570" i="6"/>
  <c r="Q571" i="6" s="1"/>
  <c r="A570" i="6"/>
  <c r="Z569" i="6"/>
  <c r="Z568" i="6"/>
  <c r="X568" i="6"/>
  <c r="W568" i="6"/>
  <c r="U568" i="6"/>
  <c r="G568" i="6"/>
  <c r="E568" i="6"/>
  <c r="Z567" i="6"/>
  <c r="AE565" i="6"/>
  <c r="AD565" i="6"/>
  <c r="AC565" i="6"/>
  <c r="AB565" i="6"/>
  <c r="AF565" i="6" s="1"/>
  <c r="AA565" i="6"/>
  <c r="Z565" i="6"/>
  <c r="I565" i="6"/>
  <c r="C565" i="6"/>
  <c r="Q566" i="6" s="1"/>
  <c r="A565" i="6"/>
  <c r="Z564" i="6"/>
  <c r="Z563" i="6"/>
  <c r="X563" i="6"/>
  <c r="W563" i="6"/>
  <c r="U563" i="6"/>
  <c r="G563" i="6"/>
  <c r="E563" i="6"/>
  <c r="Z562" i="6"/>
  <c r="AE560" i="6"/>
  <c r="AD560" i="6"/>
  <c r="AC560" i="6"/>
  <c r="AB560" i="6"/>
  <c r="AF560" i="6" s="1"/>
  <c r="AA560" i="6"/>
  <c r="Z560" i="6"/>
  <c r="I560" i="6"/>
  <c r="C560" i="6"/>
  <c r="Q561" i="6" s="1"/>
  <c r="A560" i="6"/>
  <c r="Z559" i="6"/>
  <c r="Z558" i="6"/>
  <c r="X558" i="6"/>
  <c r="W558" i="6"/>
  <c r="U558" i="6"/>
  <c r="G558" i="6"/>
  <c r="E558" i="6"/>
  <c r="Z557" i="6"/>
  <c r="AE555" i="6"/>
  <c r="AD555" i="6"/>
  <c r="AC555" i="6"/>
  <c r="AB555" i="6"/>
  <c r="AF555" i="6" s="1"/>
  <c r="AA555" i="6"/>
  <c r="Z555" i="6"/>
  <c r="I555" i="6"/>
  <c r="C555" i="6"/>
  <c r="Q556" i="6" s="1"/>
  <c r="A555" i="6"/>
  <c r="Z554" i="6"/>
  <c r="Z553" i="6"/>
  <c r="X553" i="6"/>
  <c r="W553" i="6"/>
  <c r="U553" i="6"/>
  <c r="G553" i="6"/>
  <c r="E553" i="6"/>
  <c r="Z552" i="6"/>
  <c r="AE550" i="6"/>
  <c r="AD550" i="6"/>
  <c r="AC550" i="6"/>
  <c r="AB550" i="6"/>
  <c r="AF550" i="6" s="1"/>
  <c r="AA550" i="6"/>
  <c r="Z550" i="6"/>
  <c r="I550" i="6"/>
  <c r="C550" i="6"/>
  <c r="Q551" i="6" s="1"/>
  <c r="A550" i="6"/>
  <c r="Z549" i="6"/>
  <c r="Z548" i="6"/>
  <c r="X548" i="6"/>
  <c r="W548" i="6"/>
  <c r="U548" i="6"/>
  <c r="G548" i="6"/>
  <c r="E548" i="6"/>
  <c r="Z547" i="6"/>
  <c r="AE545" i="6"/>
  <c r="AD545" i="6"/>
  <c r="AC545" i="6"/>
  <c r="AB545" i="6"/>
  <c r="AF545" i="6" s="1"/>
  <c r="AA545" i="6"/>
  <c r="Z545" i="6"/>
  <c r="I545" i="6"/>
  <c r="C545" i="6"/>
  <c r="Q546" i="6" s="1"/>
  <c r="A545" i="6"/>
  <c r="Z544" i="6"/>
  <c r="Z543" i="6"/>
  <c r="X543" i="6"/>
  <c r="W543" i="6"/>
  <c r="U543" i="6"/>
  <c r="G543" i="6"/>
  <c r="E543" i="6"/>
  <c r="Z542" i="6"/>
  <c r="AE540" i="6"/>
  <c r="AD540" i="6"/>
  <c r="AC540" i="6"/>
  <c r="AB540" i="6"/>
  <c r="AF540" i="6" s="1"/>
  <c r="AA540" i="6"/>
  <c r="Z540" i="6"/>
  <c r="I540" i="6"/>
  <c r="C540" i="6"/>
  <c r="A540" i="6"/>
  <c r="Z539" i="6"/>
  <c r="Z538" i="6"/>
  <c r="X538" i="6"/>
  <c r="W538" i="6"/>
  <c r="U538" i="6"/>
  <c r="G538" i="6"/>
  <c r="E538" i="6"/>
  <c r="Z537" i="6"/>
  <c r="AE535" i="6"/>
  <c r="AD535" i="6"/>
  <c r="AC535" i="6"/>
  <c r="AB535" i="6"/>
  <c r="AF535" i="6" s="1"/>
  <c r="AA535" i="6"/>
  <c r="Z535" i="6"/>
  <c r="I535" i="6"/>
  <c r="C535" i="6"/>
  <c r="A535" i="6"/>
  <c r="Z534" i="6"/>
  <c r="Z533" i="6"/>
  <c r="X533" i="6"/>
  <c r="W533" i="6"/>
  <c r="U533" i="6"/>
  <c r="G533" i="6"/>
  <c r="E533" i="6"/>
  <c r="Z532" i="6"/>
  <c r="B532" i="6"/>
  <c r="B537" i="6" s="1"/>
  <c r="B542" i="6" s="1"/>
  <c r="B547" i="6" s="1"/>
  <c r="B552" i="6" s="1"/>
  <c r="B557" i="6" s="1"/>
  <c r="B562" i="6" s="1"/>
  <c r="B567" i="6" s="1"/>
  <c r="B572" i="6" s="1"/>
  <c r="B577" i="6" s="1"/>
  <c r="B582" i="6" s="1"/>
  <c r="B587" i="6" s="1"/>
  <c r="B592" i="6" s="1"/>
  <c r="B597" i="6" s="1"/>
  <c r="AE530" i="6"/>
  <c r="AD530" i="6"/>
  <c r="AC530" i="6"/>
  <c r="AB530" i="6"/>
  <c r="AF530" i="6" s="1"/>
  <c r="AA530" i="6"/>
  <c r="Z530" i="6"/>
  <c r="I530" i="6"/>
  <c r="C530" i="6"/>
  <c r="A530" i="6"/>
  <c r="Z529" i="6"/>
  <c r="Q529" i="6"/>
  <c r="Y530" i="6" s="1"/>
  <c r="O529" i="6"/>
  <c r="Y529" i="6" s="1"/>
  <c r="M529" i="6"/>
  <c r="Y528" i="6" s="1"/>
  <c r="K529" i="6"/>
  <c r="Y527" i="6" s="1"/>
  <c r="Z528" i="6"/>
  <c r="X528" i="6"/>
  <c r="W528" i="6"/>
  <c r="U528" i="6"/>
  <c r="G528" i="6"/>
  <c r="E528" i="6"/>
  <c r="Z527" i="6"/>
  <c r="I526" i="6"/>
  <c r="C526" i="6"/>
  <c r="I525" i="6"/>
  <c r="C525" i="6"/>
  <c r="G524" i="6"/>
  <c r="G523" i="6"/>
  <c r="G522" i="6"/>
  <c r="G521" i="6"/>
  <c r="G520" i="6"/>
  <c r="G519" i="6"/>
  <c r="I517" i="6"/>
  <c r="E517" i="6" s="1"/>
  <c r="G517" i="6"/>
  <c r="AE514" i="6"/>
  <c r="AB514" i="6"/>
  <c r="AD514" i="6" s="1"/>
  <c r="AA514" i="6"/>
  <c r="Z514" i="6"/>
  <c r="I514" i="6"/>
  <c r="C514" i="6"/>
  <c r="Q515" i="6" s="1"/>
  <c r="A514" i="6"/>
  <c r="Z513" i="6"/>
  <c r="Z512" i="6"/>
  <c r="X512" i="6"/>
  <c r="W512" i="6"/>
  <c r="U512" i="6"/>
  <c r="G512" i="6"/>
  <c r="E512" i="6"/>
  <c r="Z511" i="6"/>
  <c r="AE509" i="6"/>
  <c r="AC509" i="6"/>
  <c r="AB509" i="6"/>
  <c r="AD509" i="6" s="1"/>
  <c r="AA509" i="6"/>
  <c r="Z509" i="6"/>
  <c r="I509" i="6"/>
  <c r="C509" i="6"/>
  <c r="Q510" i="6" s="1"/>
  <c r="A509" i="6"/>
  <c r="Z508" i="6"/>
  <c r="Z507" i="6"/>
  <c r="X507" i="6"/>
  <c r="W507" i="6"/>
  <c r="U507" i="6"/>
  <c r="G507" i="6"/>
  <c r="E507" i="6"/>
  <c r="Z506" i="6"/>
  <c r="AE504" i="6"/>
  <c r="AC504" i="6"/>
  <c r="AB504" i="6"/>
  <c r="AD504" i="6" s="1"/>
  <c r="AA504" i="6"/>
  <c r="Z504" i="6"/>
  <c r="I504" i="6"/>
  <c r="C504" i="6"/>
  <c r="Q505" i="6" s="1"/>
  <c r="A504" i="6"/>
  <c r="Z503" i="6"/>
  <c r="Z502" i="6"/>
  <c r="X502" i="6"/>
  <c r="W502" i="6"/>
  <c r="U502" i="6"/>
  <c r="G502" i="6"/>
  <c r="E502" i="6"/>
  <c r="Z501" i="6"/>
  <c r="AE499" i="6"/>
  <c r="AC499" i="6"/>
  <c r="AB499" i="6"/>
  <c r="AD499" i="6" s="1"/>
  <c r="AA499" i="6"/>
  <c r="Z499" i="6"/>
  <c r="I499" i="6"/>
  <c r="C499" i="6"/>
  <c r="Q500" i="6" s="1"/>
  <c r="A499" i="6"/>
  <c r="Z498" i="6"/>
  <c r="Z497" i="6"/>
  <c r="X497" i="6"/>
  <c r="W497" i="6"/>
  <c r="U497" i="6"/>
  <c r="G497" i="6"/>
  <c r="E497" i="6"/>
  <c r="Z496" i="6"/>
  <c r="AE494" i="6"/>
  <c r="AC494" i="6"/>
  <c r="AB494" i="6"/>
  <c r="AD494" i="6" s="1"/>
  <c r="AA494" i="6"/>
  <c r="Z494" i="6"/>
  <c r="I494" i="6"/>
  <c r="C494" i="6"/>
  <c r="Q495" i="6" s="1"/>
  <c r="A494" i="6"/>
  <c r="Z493" i="6"/>
  <c r="Z492" i="6"/>
  <c r="X492" i="6"/>
  <c r="W492" i="6"/>
  <c r="U492" i="6"/>
  <c r="G492" i="6"/>
  <c r="E492" i="6"/>
  <c r="Z491" i="6"/>
  <c r="AE489" i="6"/>
  <c r="AC489" i="6"/>
  <c r="AB489" i="6"/>
  <c r="AD489" i="6" s="1"/>
  <c r="AA489" i="6"/>
  <c r="Z489" i="6"/>
  <c r="I489" i="6"/>
  <c r="C489" i="6"/>
  <c r="Q490" i="6" s="1"/>
  <c r="A489" i="6"/>
  <c r="Z488" i="6"/>
  <c r="Z487" i="6"/>
  <c r="X487" i="6"/>
  <c r="W487" i="6"/>
  <c r="U487" i="6"/>
  <c r="G487" i="6"/>
  <c r="E487" i="6"/>
  <c r="Z486" i="6"/>
  <c r="AE484" i="6"/>
  <c r="AD484" i="6"/>
  <c r="AC484" i="6"/>
  <c r="AB484" i="6"/>
  <c r="AF484" i="6" s="1"/>
  <c r="AA484" i="6"/>
  <c r="Z484" i="6"/>
  <c r="I484" i="6"/>
  <c r="C484" i="6"/>
  <c r="Q485" i="6" s="1"/>
  <c r="A484" i="6"/>
  <c r="Z483" i="6"/>
  <c r="Z482" i="6"/>
  <c r="X482" i="6"/>
  <c r="W482" i="6"/>
  <c r="U482" i="6"/>
  <c r="G482" i="6"/>
  <c r="E482" i="6"/>
  <c r="Z481" i="6"/>
  <c r="AE479" i="6"/>
  <c r="AD479" i="6"/>
  <c r="AC479" i="6"/>
  <c r="AB479" i="6"/>
  <c r="AF479" i="6" s="1"/>
  <c r="AA479" i="6"/>
  <c r="Z479" i="6"/>
  <c r="I479" i="6"/>
  <c r="C479" i="6"/>
  <c r="Q480" i="6" s="1"/>
  <c r="A479" i="6"/>
  <c r="Z478" i="6"/>
  <c r="Z477" i="6"/>
  <c r="X477" i="6"/>
  <c r="W477" i="6"/>
  <c r="U477" i="6"/>
  <c r="G477" i="6"/>
  <c r="E477" i="6"/>
  <c r="Z476" i="6"/>
  <c r="AE474" i="6"/>
  <c r="AD474" i="6"/>
  <c r="AC474" i="6"/>
  <c r="AB474" i="6"/>
  <c r="AF474" i="6" s="1"/>
  <c r="AA474" i="6"/>
  <c r="Z474" i="6"/>
  <c r="I474" i="6"/>
  <c r="C474" i="6"/>
  <c r="Q475" i="6" s="1"/>
  <c r="A474" i="6"/>
  <c r="Z473" i="6"/>
  <c r="Z472" i="6"/>
  <c r="X472" i="6"/>
  <c r="W472" i="6"/>
  <c r="U472" i="6"/>
  <c r="G472" i="6"/>
  <c r="E472" i="6"/>
  <c r="Z471" i="6"/>
  <c r="AE469" i="6"/>
  <c r="AD469" i="6"/>
  <c r="AC469" i="6"/>
  <c r="AB469" i="6"/>
  <c r="AF469" i="6" s="1"/>
  <c r="AA469" i="6"/>
  <c r="Z469" i="6"/>
  <c r="I469" i="6"/>
  <c r="C469" i="6"/>
  <c r="A469" i="6"/>
  <c r="Z468" i="6"/>
  <c r="Z467" i="6"/>
  <c r="X467" i="6"/>
  <c r="W467" i="6"/>
  <c r="U467" i="6"/>
  <c r="G467" i="6"/>
  <c r="E467" i="6"/>
  <c r="Z466" i="6"/>
  <c r="AE464" i="6"/>
  <c r="AD464" i="6"/>
  <c r="AC464" i="6"/>
  <c r="AB464" i="6"/>
  <c r="AF464" i="6" s="1"/>
  <c r="AA464" i="6"/>
  <c r="Z464" i="6"/>
  <c r="I464" i="6"/>
  <c r="C464" i="6"/>
  <c r="A464" i="6"/>
  <c r="Z463" i="6"/>
  <c r="Z462" i="6"/>
  <c r="X462" i="6"/>
  <c r="W462" i="6"/>
  <c r="U462" i="6"/>
  <c r="G462" i="6"/>
  <c r="E462" i="6"/>
  <c r="Z461" i="6"/>
  <c r="AE459" i="6"/>
  <c r="AD459" i="6"/>
  <c r="AC459" i="6"/>
  <c r="AB459" i="6"/>
  <c r="AF459" i="6" s="1"/>
  <c r="AA459" i="6"/>
  <c r="Z459" i="6"/>
  <c r="I459" i="6"/>
  <c r="C459" i="6"/>
  <c r="A459" i="6"/>
  <c r="Z458" i="6"/>
  <c r="Z457" i="6"/>
  <c r="X457" i="6"/>
  <c r="W457" i="6"/>
  <c r="U457" i="6"/>
  <c r="G457" i="6"/>
  <c r="E457" i="6"/>
  <c r="Z456" i="6"/>
  <c r="AE454" i="6"/>
  <c r="AD454" i="6"/>
  <c r="AC454" i="6"/>
  <c r="AB454" i="6"/>
  <c r="AF454" i="6" s="1"/>
  <c r="AA454" i="6"/>
  <c r="Z454" i="6"/>
  <c r="I454" i="6"/>
  <c r="C454" i="6"/>
  <c r="A454" i="6"/>
  <c r="Z453" i="6"/>
  <c r="Z452" i="6"/>
  <c r="X452" i="6"/>
  <c r="W452" i="6"/>
  <c r="U452" i="6"/>
  <c r="G452" i="6"/>
  <c r="E452" i="6"/>
  <c r="Z451" i="6"/>
  <c r="AE449" i="6"/>
  <c r="AC449" i="6"/>
  <c r="AB449" i="6"/>
  <c r="AD449" i="6" s="1"/>
  <c r="AA449" i="6"/>
  <c r="Z449" i="6"/>
  <c r="I449" i="6"/>
  <c r="C449" i="6"/>
  <c r="A449" i="6"/>
  <c r="Z448" i="6"/>
  <c r="Z447" i="6"/>
  <c r="X447" i="6"/>
  <c r="W447" i="6"/>
  <c r="U447" i="6"/>
  <c r="G447" i="6"/>
  <c r="E447" i="6"/>
  <c r="Z446" i="6"/>
  <c r="B446" i="6"/>
  <c r="B451" i="6" s="1"/>
  <c r="B456" i="6" s="1"/>
  <c r="B461" i="6" s="1"/>
  <c r="B466" i="6" s="1"/>
  <c r="B471" i="6" s="1"/>
  <c r="B476" i="6" s="1"/>
  <c r="B481" i="6" s="1"/>
  <c r="B486" i="6" s="1"/>
  <c r="B491" i="6" s="1"/>
  <c r="B496" i="6" s="1"/>
  <c r="B501" i="6" s="1"/>
  <c r="B506" i="6" s="1"/>
  <c r="B511" i="6" s="1"/>
  <c r="AE444" i="6"/>
  <c r="AC444" i="6"/>
  <c r="AB444" i="6"/>
  <c r="AD444" i="6" s="1"/>
  <c r="AA444" i="6"/>
  <c r="Z444" i="6"/>
  <c r="I444" i="6"/>
  <c r="C444" i="6"/>
  <c r="A444" i="6"/>
  <c r="Z443" i="6"/>
  <c r="Q443" i="6"/>
  <c r="Y444" i="6" s="1"/>
  <c r="O443" i="6"/>
  <c r="Y443" i="6" s="1"/>
  <c r="M443" i="6"/>
  <c r="Y442" i="6" s="1"/>
  <c r="K443" i="6"/>
  <c r="Y441" i="6" s="1"/>
  <c r="Z442" i="6"/>
  <c r="X442" i="6"/>
  <c r="W442" i="6"/>
  <c r="U442" i="6"/>
  <c r="G442" i="6"/>
  <c r="E442" i="6"/>
  <c r="Z441" i="6"/>
  <c r="I440" i="6"/>
  <c r="C440" i="6"/>
  <c r="I439" i="6"/>
  <c r="C439" i="6"/>
  <c r="G438" i="6"/>
  <c r="G437" i="6"/>
  <c r="G436" i="6"/>
  <c r="G435" i="6"/>
  <c r="G434" i="6"/>
  <c r="G433" i="6"/>
  <c r="I431" i="6"/>
  <c r="E431" i="6" s="1"/>
  <c r="G431" i="6"/>
  <c r="AE428" i="6"/>
  <c r="AD428" i="6"/>
  <c r="AC428" i="6"/>
  <c r="AB428" i="6"/>
  <c r="AF428" i="6" s="1"/>
  <c r="AA428" i="6"/>
  <c r="Z428" i="6"/>
  <c r="I428" i="6"/>
  <c r="C428" i="6"/>
  <c r="Q429" i="6" s="1"/>
  <c r="A428" i="6"/>
  <c r="Z427" i="6"/>
  <c r="Z426" i="6"/>
  <c r="X426" i="6"/>
  <c r="W426" i="6"/>
  <c r="U426" i="6"/>
  <c r="G426" i="6"/>
  <c r="E426" i="6"/>
  <c r="Z425" i="6"/>
  <c r="AE423" i="6"/>
  <c r="AD423" i="6"/>
  <c r="AC423" i="6"/>
  <c r="AB423" i="6"/>
  <c r="AF423" i="6" s="1"/>
  <c r="AA423" i="6"/>
  <c r="Z423" i="6"/>
  <c r="I423" i="6"/>
  <c r="C423" i="6"/>
  <c r="Q424" i="6" s="1"/>
  <c r="A423" i="6"/>
  <c r="Z422" i="6"/>
  <c r="Z421" i="6"/>
  <c r="X421" i="6"/>
  <c r="W421" i="6"/>
  <c r="U421" i="6"/>
  <c r="G421" i="6"/>
  <c r="E421" i="6"/>
  <c r="Z420" i="6"/>
  <c r="AE418" i="6"/>
  <c r="AD418" i="6"/>
  <c r="AC418" i="6"/>
  <c r="AB418" i="6"/>
  <c r="AF418" i="6" s="1"/>
  <c r="AA418" i="6"/>
  <c r="Z418" i="6"/>
  <c r="I418" i="6"/>
  <c r="C418" i="6"/>
  <c r="Q419" i="6" s="1"/>
  <c r="A418" i="6"/>
  <c r="Z417" i="6"/>
  <c r="Z416" i="6"/>
  <c r="X416" i="6"/>
  <c r="W416" i="6"/>
  <c r="U416" i="6"/>
  <c r="G416" i="6"/>
  <c r="E416" i="6"/>
  <c r="Z415" i="6"/>
  <c r="AE413" i="6"/>
  <c r="AD413" i="6"/>
  <c r="AC413" i="6"/>
  <c r="AB413" i="6"/>
  <c r="AF413" i="6" s="1"/>
  <c r="AA413" i="6"/>
  <c r="Z413" i="6"/>
  <c r="I413" i="6"/>
  <c r="C413" i="6"/>
  <c r="A413" i="6"/>
  <c r="Z412" i="6"/>
  <c r="Z411" i="6"/>
  <c r="X411" i="6"/>
  <c r="W411" i="6"/>
  <c r="U411" i="6"/>
  <c r="G411" i="6"/>
  <c r="E411" i="6"/>
  <c r="Z410" i="6"/>
  <c r="AE408" i="6"/>
  <c r="AC408" i="6"/>
  <c r="AB408" i="6"/>
  <c r="AD408" i="6" s="1"/>
  <c r="AA408" i="6"/>
  <c r="Z408" i="6"/>
  <c r="I408" i="6"/>
  <c r="C408" i="6"/>
  <c r="A408" i="6"/>
  <c r="Z407" i="6"/>
  <c r="Z406" i="6"/>
  <c r="X406" i="6"/>
  <c r="W406" i="6"/>
  <c r="U406" i="6"/>
  <c r="G406" i="6"/>
  <c r="E406" i="6"/>
  <c r="Z405" i="6"/>
  <c r="AE403" i="6"/>
  <c r="AC403" i="6"/>
  <c r="AB403" i="6"/>
  <c r="AD403" i="6" s="1"/>
  <c r="AA403" i="6"/>
  <c r="Z403" i="6"/>
  <c r="I403" i="6"/>
  <c r="C403" i="6"/>
  <c r="A403" i="6"/>
  <c r="Z402" i="6"/>
  <c r="Z401" i="6"/>
  <c r="X401" i="6"/>
  <c r="W401" i="6"/>
  <c r="U401" i="6"/>
  <c r="G401" i="6"/>
  <c r="E401" i="6"/>
  <c r="Z400" i="6"/>
  <c r="AE398" i="6"/>
  <c r="AC398" i="6"/>
  <c r="AB398" i="6"/>
  <c r="AD398" i="6" s="1"/>
  <c r="AA398" i="6"/>
  <c r="Z398" i="6"/>
  <c r="I398" i="6"/>
  <c r="C398" i="6"/>
  <c r="A398" i="6"/>
  <c r="Z397" i="6"/>
  <c r="Z396" i="6"/>
  <c r="X396" i="6"/>
  <c r="W396" i="6"/>
  <c r="U396" i="6"/>
  <c r="G396" i="6"/>
  <c r="E396" i="6"/>
  <c r="Z395" i="6"/>
  <c r="AE393" i="6"/>
  <c r="AC393" i="6"/>
  <c r="AB393" i="6"/>
  <c r="AD393" i="6" s="1"/>
  <c r="AA393" i="6"/>
  <c r="Z393" i="6"/>
  <c r="I393" i="6"/>
  <c r="C393" i="6"/>
  <c r="A393" i="6"/>
  <c r="Z392" i="6"/>
  <c r="Z391" i="6"/>
  <c r="X391" i="6"/>
  <c r="W391" i="6"/>
  <c r="U391" i="6"/>
  <c r="G391" i="6"/>
  <c r="E391" i="6"/>
  <c r="Z390" i="6"/>
  <c r="AE388" i="6"/>
  <c r="AC388" i="6"/>
  <c r="AB388" i="6"/>
  <c r="AD388" i="6" s="1"/>
  <c r="AA388" i="6"/>
  <c r="Z388" i="6"/>
  <c r="I388" i="6"/>
  <c r="C388" i="6"/>
  <c r="A388" i="6"/>
  <c r="Z387" i="6"/>
  <c r="Z386" i="6"/>
  <c r="X386" i="6"/>
  <c r="W386" i="6"/>
  <c r="U386" i="6"/>
  <c r="G386" i="6"/>
  <c r="E386" i="6"/>
  <c r="Z385" i="6"/>
  <c r="AE383" i="6"/>
  <c r="AC383" i="6"/>
  <c r="AB383" i="6"/>
  <c r="AD383" i="6" s="1"/>
  <c r="AA383" i="6"/>
  <c r="Z383" i="6"/>
  <c r="I383" i="6"/>
  <c r="C383" i="6"/>
  <c r="A383" i="6"/>
  <c r="Z382" i="6"/>
  <c r="Z381" i="6"/>
  <c r="X381" i="6"/>
  <c r="W381" i="6"/>
  <c r="U381" i="6"/>
  <c r="G381" i="6"/>
  <c r="E381" i="6"/>
  <c r="Z380" i="6"/>
  <c r="AE378" i="6"/>
  <c r="AC378" i="6"/>
  <c r="AB378" i="6"/>
  <c r="AD378" i="6" s="1"/>
  <c r="AA378" i="6"/>
  <c r="Z378" i="6"/>
  <c r="I378" i="6"/>
  <c r="C378" i="6"/>
  <c r="A378" i="6"/>
  <c r="Z377" i="6"/>
  <c r="Z376" i="6"/>
  <c r="X376" i="6"/>
  <c r="W376" i="6"/>
  <c r="U376" i="6"/>
  <c r="G376" i="6"/>
  <c r="E376" i="6"/>
  <c r="Z375" i="6"/>
  <c r="AE373" i="6"/>
  <c r="AC373" i="6"/>
  <c r="AB373" i="6"/>
  <c r="AD373" i="6" s="1"/>
  <c r="AA373" i="6"/>
  <c r="Z373" i="6"/>
  <c r="I373" i="6"/>
  <c r="C373" i="6"/>
  <c r="A373" i="6"/>
  <c r="Z372" i="6"/>
  <c r="Z371" i="6"/>
  <c r="X371" i="6"/>
  <c r="W371" i="6"/>
  <c r="U371" i="6"/>
  <c r="G371" i="6"/>
  <c r="E371" i="6"/>
  <c r="Z370" i="6"/>
  <c r="AE368" i="6"/>
  <c r="AC368" i="6"/>
  <c r="AB368" i="6"/>
  <c r="AD368" i="6" s="1"/>
  <c r="AA368" i="6"/>
  <c r="Z368" i="6"/>
  <c r="I368" i="6"/>
  <c r="C368" i="6"/>
  <c r="A368" i="6"/>
  <c r="Z367" i="6"/>
  <c r="Z366" i="6"/>
  <c r="X366" i="6"/>
  <c r="W366" i="6"/>
  <c r="U366" i="6"/>
  <c r="G366" i="6"/>
  <c r="E366" i="6"/>
  <c r="Z365" i="6"/>
  <c r="AE363" i="6"/>
  <c r="AC363" i="6"/>
  <c r="AB363" i="6"/>
  <c r="AD363" i="6" s="1"/>
  <c r="AA363" i="6"/>
  <c r="Z363" i="6"/>
  <c r="I363" i="6"/>
  <c r="C363" i="6"/>
  <c r="A363" i="6"/>
  <c r="Z362" i="6"/>
  <c r="Z361" i="6"/>
  <c r="X361" i="6"/>
  <c r="W361" i="6"/>
  <c r="U361" i="6"/>
  <c r="G361" i="6"/>
  <c r="E361" i="6"/>
  <c r="Z360" i="6"/>
  <c r="B360" i="6"/>
  <c r="B365" i="6" s="1"/>
  <c r="B370" i="6" s="1"/>
  <c r="B375" i="6" s="1"/>
  <c r="B380" i="6" s="1"/>
  <c r="B385" i="6" s="1"/>
  <c r="B390" i="6" s="1"/>
  <c r="B395" i="6" s="1"/>
  <c r="B400" i="6" s="1"/>
  <c r="B405" i="6" s="1"/>
  <c r="B410" i="6" s="1"/>
  <c r="B415" i="6" s="1"/>
  <c r="B420" i="6" s="1"/>
  <c r="B425" i="6" s="1"/>
  <c r="AE358" i="6"/>
  <c r="AC358" i="6"/>
  <c r="AB358" i="6"/>
  <c r="AD358" i="6" s="1"/>
  <c r="AA358" i="6"/>
  <c r="Z358" i="6"/>
  <c r="I358" i="6"/>
  <c r="C358" i="6"/>
  <c r="A358" i="6"/>
  <c r="Z357" i="6"/>
  <c r="Q357" i="6"/>
  <c r="Y358" i="6" s="1"/>
  <c r="O357" i="6"/>
  <c r="Y357" i="6" s="1"/>
  <c r="M357" i="6"/>
  <c r="Y356" i="6" s="1"/>
  <c r="K357" i="6"/>
  <c r="Y355" i="6" s="1"/>
  <c r="Z356" i="6"/>
  <c r="X356" i="6"/>
  <c r="W356" i="6"/>
  <c r="U356" i="6"/>
  <c r="G356" i="6"/>
  <c r="E356" i="6"/>
  <c r="Z355" i="6"/>
  <c r="I354" i="6"/>
  <c r="C354" i="6"/>
  <c r="I353" i="6"/>
  <c r="C353" i="6"/>
  <c r="G352" i="6"/>
  <c r="G351" i="6"/>
  <c r="G350" i="6"/>
  <c r="G349" i="6"/>
  <c r="G348" i="6"/>
  <c r="G347" i="6"/>
  <c r="I345" i="6"/>
  <c r="E345" i="6" s="1"/>
  <c r="G345" i="6"/>
  <c r="AB342" i="6"/>
  <c r="AA342" i="6"/>
  <c r="Z342" i="6"/>
  <c r="I342" i="6"/>
  <c r="C342" i="6"/>
  <c r="A342" i="6"/>
  <c r="Z341" i="6"/>
  <c r="Z340" i="6"/>
  <c r="X340" i="6"/>
  <c r="W340" i="6"/>
  <c r="U340" i="6"/>
  <c r="G340" i="6"/>
  <c r="E340" i="6"/>
  <c r="Z339" i="6"/>
  <c r="AF337" i="6"/>
  <c r="AE337" i="6"/>
  <c r="AB337" i="6"/>
  <c r="AA337" i="6"/>
  <c r="Z337" i="6"/>
  <c r="I337" i="6"/>
  <c r="C337" i="6"/>
  <c r="A337" i="6"/>
  <c r="Z336" i="6"/>
  <c r="Z335" i="6"/>
  <c r="X335" i="6"/>
  <c r="W335" i="6"/>
  <c r="U335" i="6"/>
  <c r="G335" i="6"/>
  <c r="E335" i="6"/>
  <c r="F337" i="6" s="1"/>
  <c r="G337" i="6" s="1"/>
  <c r="Z334" i="6"/>
  <c r="AB332" i="6"/>
  <c r="AE332" i="6" s="1"/>
  <c r="Z332" i="6"/>
  <c r="I332" i="6"/>
  <c r="C332" i="6"/>
  <c r="A332" i="6"/>
  <c r="Z331" i="6"/>
  <c r="Z330" i="6"/>
  <c r="X330" i="6"/>
  <c r="W330" i="6"/>
  <c r="U330" i="6"/>
  <c r="G330" i="6"/>
  <c r="E330" i="6"/>
  <c r="F332" i="6" s="1"/>
  <c r="G332" i="6" s="1"/>
  <c r="Z329" i="6"/>
  <c r="AB327" i="6"/>
  <c r="AA327" i="6"/>
  <c r="Z327" i="6"/>
  <c r="I327" i="6"/>
  <c r="C327" i="6"/>
  <c r="A327" i="6"/>
  <c r="Z326" i="6"/>
  <c r="Z325" i="6"/>
  <c r="X325" i="6"/>
  <c r="W325" i="6"/>
  <c r="U325" i="6"/>
  <c r="G325" i="6"/>
  <c r="E325" i="6"/>
  <c r="Z324" i="6"/>
  <c r="AF322" i="6"/>
  <c r="AB322" i="6"/>
  <c r="AA322" i="6"/>
  <c r="Z322" i="6"/>
  <c r="I322" i="6"/>
  <c r="C322" i="6"/>
  <c r="A322" i="6"/>
  <c r="Z321" i="6"/>
  <c r="Z320" i="6"/>
  <c r="X320" i="6"/>
  <c r="W320" i="6"/>
  <c r="U320" i="6"/>
  <c r="G320" i="6"/>
  <c r="E320" i="6"/>
  <c r="Z319" i="6"/>
  <c r="AF317" i="6"/>
  <c r="AE317" i="6"/>
  <c r="AB317" i="6"/>
  <c r="AA317" i="6"/>
  <c r="Z317" i="6"/>
  <c r="I317" i="6"/>
  <c r="C317" i="6"/>
  <c r="A317" i="6"/>
  <c r="Z316" i="6"/>
  <c r="Z315" i="6"/>
  <c r="X315" i="6"/>
  <c r="W315" i="6"/>
  <c r="U315" i="6"/>
  <c r="G315" i="6"/>
  <c r="E315" i="6"/>
  <c r="F317" i="6" s="1"/>
  <c r="G317" i="6" s="1"/>
  <c r="Z314" i="6"/>
  <c r="AB312" i="6"/>
  <c r="AE312" i="6" s="1"/>
  <c r="Z312" i="6"/>
  <c r="I312" i="6"/>
  <c r="C312" i="6"/>
  <c r="A312" i="6"/>
  <c r="Z311" i="6"/>
  <c r="Z310" i="6"/>
  <c r="X310" i="6"/>
  <c r="W310" i="6"/>
  <c r="U310" i="6"/>
  <c r="G310" i="6"/>
  <c r="E310" i="6"/>
  <c r="F312" i="6" s="1"/>
  <c r="Z309" i="6"/>
  <c r="AB307" i="6"/>
  <c r="AA307" i="6"/>
  <c r="Z307" i="6"/>
  <c r="I307" i="6"/>
  <c r="C307" i="6"/>
  <c r="A307" i="6"/>
  <c r="Z306" i="6"/>
  <c r="Z305" i="6"/>
  <c r="X305" i="6"/>
  <c r="W305" i="6"/>
  <c r="U305" i="6"/>
  <c r="G305" i="6"/>
  <c r="E305" i="6"/>
  <c r="Z304" i="6"/>
  <c r="AF302" i="6"/>
  <c r="AB302" i="6"/>
  <c r="AA302" i="6"/>
  <c r="Z302" i="6"/>
  <c r="I302" i="6"/>
  <c r="C302" i="6"/>
  <c r="A302" i="6"/>
  <c r="Z301" i="6"/>
  <c r="Z300" i="6"/>
  <c r="X300" i="6"/>
  <c r="W300" i="6"/>
  <c r="U300" i="6"/>
  <c r="G300" i="6"/>
  <c r="E300" i="6"/>
  <c r="Z299" i="6"/>
  <c r="AF297" i="6"/>
  <c r="AE297" i="6"/>
  <c r="AB297" i="6"/>
  <c r="AA297" i="6"/>
  <c r="Z297" i="6"/>
  <c r="I297" i="6"/>
  <c r="C297" i="6"/>
  <c r="A297" i="6"/>
  <c r="Z296" i="6"/>
  <c r="Z295" i="6"/>
  <c r="X295" i="6"/>
  <c r="W295" i="6"/>
  <c r="U295" i="6"/>
  <c r="G295" i="6"/>
  <c r="E295" i="6"/>
  <c r="F297" i="6" s="1"/>
  <c r="G297" i="6" s="1"/>
  <c r="Z294" i="6"/>
  <c r="AB292" i="6"/>
  <c r="Z292" i="6"/>
  <c r="I292" i="6"/>
  <c r="C292" i="6"/>
  <c r="A292" i="6"/>
  <c r="Z291" i="6"/>
  <c r="Z290" i="6"/>
  <c r="X290" i="6"/>
  <c r="W290" i="6"/>
  <c r="U290" i="6"/>
  <c r="G290" i="6"/>
  <c r="E290" i="6"/>
  <c r="F292" i="6" s="1"/>
  <c r="Z289" i="6"/>
  <c r="AB287" i="6"/>
  <c r="AA287" i="6"/>
  <c r="Z287" i="6"/>
  <c r="I287" i="6"/>
  <c r="C287" i="6"/>
  <c r="A287" i="6"/>
  <c r="Z286" i="6"/>
  <c r="Z285" i="6"/>
  <c r="X285" i="6"/>
  <c r="W285" i="6"/>
  <c r="U285" i="6"/>
  <c r="G285" i="6"/>
  <c r="E285" i="6"/>
  <c r="Z284" i="6"/>
  <c r="AF282" i="6"/>
  <c r="AB282" i="6"/>
  <c r="AA282" i="6"/>
  <c r="Z282" i="6"/>
  <c r="I282" i="6"/>
  <c r="C282" i="6"/>
  <c r="A282" i="6"/>
  <c r="Z281" i="6"/>
  <c r="Z280" i="6"/>
  <c r="X280" i="6"/>
  <c r="W280" i="6"/>
  <c r="U280" i="6"/>
  <c r="G280" i="6"/>
  <c r="E280" i="6"/>
  <c r="Z279" i="6"/>
  <c r="AF277" i="6"/>
  <c r="AE277" i="6"/>
  <c r="AB277" i="6"/>
  <c r="AA277" i="6"/>
  <c r="Z277" i="6"/>
  <c r="I277" i="6"/>
  <c r="C277" i="6"/>
  <c r="A277" i="6"/>
  <c r="Z276" i="6"/>
  <c r="Z275" i="6"/>
  <c r="X275" i="6"/>
  <c r="W275" i="6"/>
  <c r="U275" i="6"/>
  <c r="G275" i="6"/>
  <c r="E275" i="6"/>
  <c r="F277" i="6" s="1"/>
  <c r="G277" i="6" s="1"/>
  <c r="Z274" i="6"/>
  <c r="B274" i="6"/>
  <c r="B279" i="6" s="1"/>
  <c r="B284" i="6" s="1"/>
  <c r="B289" i="6" s="1"/>
  <c r="B294" i="6" s="1"/>
  <c r="B299" i="6" s="1"/>
  <c r="B304" i="6" s="1"/>
  <c r="B309" i="6" s="1"/>
  <c r="B314" i="6" s="1"/>
  <c r="B319" i="6" s="1"/>
  <c r="B324" i="6" s="1"/>
  <c r="B329" i="6" s="1"/>
  <c r="B334" i="6" s="1"/>
  <c r="B339" i="6" s="1"/>
  <c r="AB272" i="6"/>
  <c r="AE272" i="6" s="1"/>
  <c r="Z272" i="6"/>
  <c r="I272" i="6"/>
  <c r="C272" i="6"/>
  <c r="A272" i="6"/>
  <c r="Z271" i="6"/>
  <c r="Q271" i="6"/>
  <c r="Y272" i="6" s="1"/>
  <c r="O271" i="6"/>
  <c r="Y271" i="6" s="1"/>
  <c r="M271" i="6"/>
  <c r="Y270" i="6" s="1"/>
  <c r="K271" i="6"/>
  <c r="Y269" i="6" s="1"/>
  <c r="Z270" i="6"/>
  <c r="X270" i="6"/>
  <c r="W270" i="6"/>
  <c r="U270" i="6"/>
  <c r="G270" i="6"/>
  <c r="E270" i="6"/>
  <c r="Z269" i="6"/>
  <c r="I268" i="6"/>
  <c r="C268" i="6"/>
  <c r="I267" i="6"/>
  <c r="C267" i="6"/>
  <c r="G266" i="6"/>
  <c r="G265" i="6"/>
  <c r="G264" i="6"/>
  <c r="G263" i="6"/>
  <c r="G262" i="6"/>
  <c r="G261" i="6"/>
  <c r="I259" i="6"/>
  <c r="G259" i="6"/>
  <c r="E259" i="6"/>
  <c r="AE256" i="6"/>
  <c r="AB256" i="6"/>
  <c r="AD256" i="6" s="1"/>
  <c r="AA256" i="6"/>
  <c r="Z256" i="6"/>
  <c r="I256" i="6"/>
  <c r="C256" i="6"/>
  <c r="Q257" i="6" s="1"/>
  <c r="A256" i="6"/>
  <c r="Z255" i="6"/>
  <c r="Z254" i="6"/>
  <c r="X254" i="6"/>
  <c r="W254" i="6"/>
  <c r="U254" i="6"/>
  <c r="G254" i="6"/>
  <c r="E254" i="6"/>
  <c r="Z253" i="6"/>
  <c r="AE251" i="6"/>
  <c r="AB251" i="6"/>
  <c r="AD251" i="6" s="1"/>
  <c r="AA251" i="6"/>
  <c r="Z251" i="6"/>
  <c r="I251" i="6"/>
  <c r="C251" i="6"/>
  <c r="A251" i="6"/>
  <c r="Z250" i="6"/>
  <c r="Z249" i="6"/>
  <c r="X249" i="6"/>
  <c r="W249" i="6"/>
  <c r="U249" i="6"/>
  <c r="G249" i="6"/>
  <c r="E249" i="6"/>
  <c r="Z248" i="6"/>
  <c r="AE246" i="6"/>
  <c r="AC246" i="6"/>
  <c r="AB246" i="6"/>
  <c r="AD246" i="6" s="1"/>
  <c r="AA246" i="6"/>
  <c r="Z246" i="6"/>
  <c r="I246" i="6"/>
  <c r="C246" i="6"/>
  <c r="A246" i="6"/>
  <c r="Z245" i="6"/>
  <c r="Z244" i="6"/>
  <c r="X244" i="6"/>
  <c r="W244" i="6"/>
  <c r="U244" i="6"/>
  <c r="G244" i="6"/>
  <c r="E244" i="6"/>
  <c r="Z243" i="6"/>
  <c r="AE241" i="6"/>
  <c r="AC241" i="6"/>
  <c r="AB241" i="6"/>
  <c r="AD241" i="6" s="1"/>
  <c r="AA241" i="6"/>
  <c r="Z241" i="6"/>
  <c r="I241" i="6"/>
  <c r="C241" i="6"/>
  <c r="A241" i="6"/>
  <c r="Z240" i="6"/>
  <c r="Z239" i="6"/>
  <c r="X239" i="6"/>
  <c r="W239" i="6"/>
  <c r="U239" i="6"/>
  <c r="G239" i="6"/>
  <c r="E239" i="6"/>
  <c r="Z238" i="6"/>
  <c r="AE236" i="6"/>
  <c r="AC236" i="6"/>
  <c r="AB236" i="6"/>
  <c r="AD236" i="6" s="1"/>
  <c r="AA236" i="6"/>
  <c r="Z236" i="6"/>
  <c r="I236" i="6"/>
  <c r="C236" i="6"/>
  <c r="A236" i="6"/>
  <c r="Z235" i="6"/>
  <c r="Z234" i="6"/>
  <c r="X234" i="6"/>
  <c r="W234" i="6"/>
  <c r="U234" i="6"/>
  <c r="G234" i="6"/>
  <c r="E234" i="6"/>
  <c r="Z233" i="6"/>
  <c r="AB231" i="6"/>
  <c r="AA231" i="6" s="1"/>
  <c r="Z231" i="6"/>
  <c r="I231" i="6"/>
  <c r="W229" i="6" s="1"/>
  <c r="C231" i="6"/>
  <c r="AH231" i="6" s="1"/>
  <c r="A231" i="6"/>
  <c r="Z230" i="6"/>
  <c r="Z229" i="6"/>
  <c r="X229" i="6"/>
  <c r="G229" i="6"/>
  <c r="E229" i="6"/>
  <c r="Z228" i="6"/>
  <c r="AE226" i="6"/>
  <c r="AC226" i="6"/>
  <c r="AB226" i="6"/>
  <c r="AD226" i="6" s="1"/>
  <c r="AA226" i="6"/>
  <c r="Z226" i="6"/>
  <c r="I226" i="6"/>
  <c r="C226" i="6"/>
  <c r="A226" i="6"/>
  <c r="Z225" i="6"/>
  <c r="Z224" i="6"/>
  <c r="X224" i="6"/>
  <c r="W224" i="6"/>
  <c r="U224" i="6"/>
  <c r="G224" i="6"/>
  <c r="E224" i="6"/>
  <c r="Z223" i="6"/>
  <c r="AE221" i="6"/>
  <c r="AC221" i="6"/>
  <c r="AB221" i="6"/>
  <c r="AD221" i="6" s="1"/>
  <c r="AA221" i="6"/>
  <c r="Z221" i="6"/>
  <c r="I221" i="6"/>
  <c r="C221" i="6"/>
  <c r="A221" i="6"/>
  <c r="Z220" i="6"/>
  <c r="Z219" i="6"/>
  <c r="X219" i="6"/>
  <c r="W219" i="6"/>
  <c r="U219" i="6"/>
  <c r="G219" i="6"/>
  <c r="E219" i="6"/>
  <c r="Z218" i="6"/>
  <c r="AE216" i="6"/>
  <c r="AC216" i="6"/>
  <c r="AB216" i="6"/>
  <c r="AD216" i="6" s="1"/>
  <c r="AA216" i="6"/>
  <c r="Z216" i="6"/>
  <c r="I216" i="6"/>
  <c r="C216" i="6"/>
  <c r="A216" i="6"/>
  <c r="Z215" i="6"/>
  <c r="Z214" i="6"/>
  <c r="X214" i="6"/>
  <c r="W214" i="6"/>
  <c r="U214" i="6"/>
  <c r="G214" i="6"/>
  <c r="E214" i="6"/>
  <c r="Z213" i="6"/>
  <c r="AE211" i="6"/>
  <c r="AC211" i="6"/>
  <c r="AB211" i="6"/>
  <c r="AD211" i="6" s="1"/>
  <c r="AA211" i="6"/>
  <c r="Z211" i="6"/>
  <c r="I211" i="6"/>
  <c r="C211" i="6"/>
  <c r="A211" i="6"/>
  <c r="Z210" i="6"/>
  <c r="Z209" i="6"/>
  <c r="X209" i="6"/>
  <c r="W209" i="6"/>
  <c r="U209" i="6"/>
  <c r="G209" i="6"/>
  <c r="E209" i="6"/>
  <c r="Z208" i="6"/>
  <c r="AE206" i="6"/>
  <c r="AC206" i="6"/>
  <c r="AB206" i="6"/>
  <c r="AD206" i="6" s="1"/>
  <c r="AA206" i="6"/>
  <c r="Z206" i="6"/>
  <c r="I206" i="6"/>
  <c r="C206" i="6"/>
  <c r="A206" i="6"/>
  <c r="Z205" i="6"/>
  <c r="Z204" i="6"/>
  <c r="X204" i="6"/>
  <c r="W204" i="6"/>
  <c r="U204" i="6"/>
  <c r="G204" i="6"/>
  <c r="E204" i="6"/>
  <c r="Z203" i="6"/>
  <c r="AE201" i="6"/>
  <c r="AC201" i="6"/>
  <c r="AB201" i="6"/>
  <c r="AD201" i="6" s="1"/>
  <c r="AA201" i="6"/>
  <c r="Z201" i="6"/>
  <c r="I201" i="6"/>
  <c r="C201" i="6"/>
  <c r="A201" i="6"/>
  <c r="Z200" i="6"/>
  <c r="Z199" i="6"/>
  <c r="X199" i="6"/>
  <c r="W199" i="6"/>
  <c r="U199" i="6"/>
  <c r="G199" i="6"/>
  <c r="E199" i="6"/>
  <c r="Z198" i="6"/>
  <c r="AE196" i="6"/>
  <c r="AC196" i="6"/>
  <c r="AB196" i="6"/>
  <c r="AD196" i="6" s="1"/>
  <c r="AA196" i="6"/>
  <c r="Z196" i="6"/>
  <c r="I196" i="6"/>
  <c r="C196" i="6"/>
  <c r="A196" i="6"/>
  <c r="Z195" i="6"/>
  <c r="Z194" i="6"/>
  <c r="X194" i="6"/>
  <c r="W194" i="6"/>
  <c r="U194" i="6"/>
  <c r="G194" i="6"/>
  <c r="E194" i="6"/>
  <c r="Z193" i="6"/>
  <c r="B193" i="6"/>
  <c r="B198" i="6" s="1"/>
  <c r="B203" i="6" s="1"/>
  <c r="B208" i="6" s="1"/>
  <c r="B213" i="6" s="1"/>
  <c r="B218" i="6" s="1"/>
  <c r="B223" i="6" s="1"/>
  <c r="B228" i="6" s="1"/>
  <c r="B233" i="6" s="1"/>
  <c r="B238" i="6" s="1"/>
  <c r="B243" i="6" s="1"/>
  <c r="B248" i="6" s="1"/>
  <c r="B253" i="6" s="1"/>
  <c r="AE191" i="6"/>
  <c r="AB191" i="6"/>
  <c r="AD191" i="6" s="1"/>
  <c r="Z191" i="6"/>
  <c r="I191" i="6"/>
  <c r="W189" i="6" s="1"/>
  <c r="A191" i="6"/>
  <c r="Z190" i="6"/>
  <c r="Z189" i="6"/>
  <c r="X189" i="6"/>
  <c r="G189" i="6"/>
  <c r="C191" i="6" s="1"/>
  <c r="Z188" i="6"/>
  <c r="B188" i="6"/>
  <c r="AB186" i="6"/>
  <c r="Z186" i="6"/>
  <c r="I186" i="6"/>
  <c r="W184" i="6" s="1"/>
  <c r="C186" i="6"/>
  <c r="Q187" i="6" s="1"/>
  <c r="A186" i="6"/>
  <c r="Z185" i="6"/>
  <c r="Q185" i="6"/>
  <c r="Y186" i="6" s="1"/>
  <c r="O185" i="6"/>
  <c r="Y185" i="6" s="1"/>
  <c r="M185" i="6"/>
  <c r="Y184" i="6" s="1"/>
  <c r="K185" i="6"/>
  <c r="Y183" i="6" s="1"/>
  <c r="Z184" i="6"/>
  <c r="X184" i="6"/>
  <c r="E184" i="6"/>
  <c r="F186" i="6" s="1"/>
  <c r="Z183" i="6"/>
  <c r="I182" i="6"/>
  <c r="C182" i="6"/>
  <c r="I181" i="6"/>
  <c r="C181" i="6"/>
  <c r="G180" i="6"/>
  <c r="G179" i="6"/>
  <c r="G178" i="6"/>
  <c r="G177" i="6"/>
  <c r="G176" i="6"/>
  <c r="G175" i="6"/>
  <c r="I173" i="6"/>
  <c r="G173" i="6"/>
  <c r="AB170" i="6"/>
  <c r="AA170" i="6"/>
  <c r="Z170" i="6"/>
  <c r="I170" i="6"/>
  <c r="C170" i="6"/>
  <c r="A170" i="6"/>
  <c r="Z169" i="6"/>
  <c r="Z168" i="6"/>
  <c r="X168" i="6"/>
  <c r="W168" i="6"/>
  <c r="U168" i="6"/>
  <c r="G168" i="6"/>
  <c r="E168" i="6"/>
  <c r="Z167" i="6"/>
  <c r="AF165" i="6"/>
  <c r="AB165" i="6"/>
  <c r="AA165" i="6"/>
  <c r="Z165" i="6"/>
  <c r="I165" i="6"/>
  <c r="C165" i="6"/>
  <c r="A165" i="6"/>
  <c r="Z164" i="6"/>
  <c r="Z163" i="6"/>
  <c r="X163" i="6"/>
  <c r="W163" i="6"/>
  <c r="U163" i="6"/>
  <c r="G163" i="6"/>
  <c r="E163" i="6"/>
  <c r="Z162" i="6"/>
  <c r="AF160" i="6"/>
  <c r="AE160" i="6"/>
  <c r="AB160" i="6"/>
  <c r="AA160" i="6" s="1"/>
  <c r="Z160" i="6"/>
  <c r="I160" i="6"/>
  <c r="C160" i="6"/>
  <c r="A160" i="6"/>
  <c r="Z159" i="6"/>
  <c r="Z158" i="6"/>
  <c r="X158" i="6"/>
  <c r="W158" i="6"/>
  <c r="U158" i="6"/>
  <c r="G158" i="6"/>
  <c r="E158" i="6"/>
  <c r="Z157" i="6"/>
  <c r="E156" i="6"/>
  <c r="AB155" i="6"/>
  <c r="AD155" i="6" s="1"/>
  <c r="Z155" i="6"/>
  <c r="I155" i="6"/>
  <c r="C155" i="6"/>
  <c r="Q156" i="6" s="1"/>
  <c r="A155" i="6"/>
  <c r="Z154" i="6"/>
  <c r="Z153" i="6"/>
  <c r="X153" i="6"/>
  <c r="W153" i="6"/>
  <c r="U153" i="6"/>
  <c r="G153" i="6"/>
  <c r="E153" i="6"/>
  <c r="F155" i="6" s="1"/>
  <c r="G155" i="6" s="1"/>
  <c r="Z152" i="6"/>
  <c r="AF150" i="6"/>
  <c r="AB150" i="6"/>
  <c r="AD150" i="6" s="1"/>
  <c r="AA150" i="6"/>
  <c r="Z150" i="6"/>
  <c r="I150" i="6"/>
  <c r="C150" i="6"/>
  <c r="Q151" i="6" s="1"/>
  <c r="A150" i="6"/>
  <c r="Z149" i="6"/>
  <c r="Z148" i="6"/>
  <c r="X148" i="6"/>
  <c r="W148" i="6"/>
  <c r="U148" i="6"/>
  <c r="G148" i="6"/>
  <c r="E148" i="6"/>
  <c r="F150" i="6" s="1"/>
  <c r="G150" i="6" s="1"/>
  <c r="Z147" i="6"/>
  <c r="AF145" i="6"/>
  <c r="AE145" i="6"/>
  <c r="AB145" i="6"/>
  <c r="AD145" i="6" s="1"/>
  <c r="AA145" i="6"/>
  <c r="Z145" i="6"/>
  <c r="I145" i="6"/>
  <c r="C145" i="6"/>
  <c r="Q146" i="6" s="1"/>
  <c r="A145" i="6"/>
  <c r="Z144" i="6"/>
  <c r="Z143" i="6"/>
  <c r="X143" i="6"/>
  <c r="W143" i="6"/>
  <c r="U143" i="6"/>
  <c r="G143" i="6"/>
  <c r="E143" i="6"/>
  <c r="F145" i="6" s="1"/>
  <c r="Z142" i="6"/>
  <c r="E141" i="6"/>
  <c r="AC140" i="6"/>
  <c r="AB140" i="6"/>
  <c r="AD140" i="6" s="1"/>
  <c r="Z140" i="6"/>
  <c r="I140" i="6"/>
  <c r="C140" i="6"/>
  <c r="Q141" i="6" s="1"/>
  <c r="A140" i="6"/>
  <c r="Z139" i="6"/>
  <c r="Z138" i="6"/>
  <c r="X138" i="6"/>
  <c r="W138" i="6"/>
  <c r="U138" i="6"/>
  <c r="G138" i="6"/>
  <c r="E138" i="6"/>
  <c r="Z137" i="6"/>
  <c r="E136" i="6"/>
  <c r="AB135" i="6"/>
  <c r="AD135" i="6" s="1"/>
  <c r="Z135" i="6"/>
  <c r="I135" i="6"/>
  <c r="C135" i="6"/>
  <c r="Q136" i="6" s="1"/>
  <c r="A135" i="6"/>
  <c r="Z134" i="6"/>
  <c r="Z133" i="6"/>
  <c r="X133" i="6"/>
  <c r="W133" i="6"/>
  <c r="U133" i="6"/>
  <c r="G133" i="6"/>
  <c r="E133" i="6"/>
  <c r="F135" i="6" s="1"/>
  <c r="V135" i="6" s="1"/>
  <c r="Z132" i="6"/>
  <c r="AF130" i="6"/>
  <c r="AB130" i="6"/>
  <c r="AD130" i="6" s="1"/>
  <c r="AA130" i="6"/>
  <c r="Z130" i="6"/>
  <c r="I130" i="6"/>
  <c r="C130" i="6"/>
  <c r="Q131" i="6" s="1"/>
  <c r="A130" i="6"/>
  <c r="Z129" i="6"/>
  <c r="Z128" i="6"/>
  <c r="X128" i="6"/>
  <c r="W128" i="6"/>
  <c r="U128" i="6"/>
  <c r="G128" i="6"/>
  <c r="E128" i="6"/>
  <c r="F130" i="6" s="1"/>
  <c r="Z127" i="6"/>
  <c r="AE125" i="6"/>
  <c r="AB125" i="6"/>
  <c r="AD125" i="6" s="1"/>
  <c r="Z125" i="6"/>
  <c r="I125" i="6"/>
  <c r="C125" i="6"/>
  <c r="Q126" i="6" s="1"/>
  <c r="A125" i="6"/>
  <c r="Z124" i="6"/>
  <c r="Z123" i="6"/>
  <c r="X123" i="6"/>
  <c r="W123" i="6"/>
  <c r="U123" i="6"/>
  <c r="G123" i="6"/>
  <c r="E123" i="6"/>
  <c r="F125" i="6" s="1"/>
  <c r="Z122" i="6"/>
  <c r="AC120" i="6"/>
  <c r="AB120" i="6"/>
  <c r="AD120" i="6" s="1"/>
  <c r="Z120" i="6"/>
  <c r="I120" i="6"/>
  <c r="C120" i="6"/>
  <c r="Q121" i="6" s="1"/>
  <c r="A120" i="6"/>
  <c r="Z119" i="6"/>
  <c r="Z118" i="6"/>
  <c r="X118" i="6"/>
  <c r="W118" i="6"/>
  <c r="U118" i="6"/>
  <c r="G118" i="6"/>
  <c r="E118" i="6"/>
  <c r="Z117" i="6"/>
  <c r="E116" i="6"/>
  <c r="AB115" i="6"/>
  <c r="AD115" i="6" s="1"/>
  <c r="Z115" i="6"/>
  <c r="I115" i="6"/>
  <c r="C115" i="6"/>
  <c r="Q116" i="6" s="1"/>
  <c r="A115" i="6"/>
  <c r="Z114" i="6"/>
  <c r="Z113" i="6"/>
  <c r="X113" i="6"/>
  <c r="W113" i="6"/>
  <c r="U113" i="6"/>
  <c r="G113" i="6"/>
  <c r="E113" i="6"/>
  <c r="F115" i="6" s="1"/>
  <c r="V115" i="6" s="1"/>
  <c r="Z112" i="6"/>
  <c r="AF110" i="6"/>
  <c r="AB110" i="6"/>
  <c r="AD110" i="6" s="1"/>
  <c r="AA110" i="6"/>
  <c r="Z110" i="6"/>
  <c r="I110" i="6"/>
  <c r="C110" i="6"/>
  <c r="Q111" i="6" s="1"/>
  <c r="A110" i="6"/>
  <c r="Z109" i="6"/>
  <c r="Z108" i="6"/>
  <c r="X108" i="6"/>
  <c r="W108" i="6"/>
  <c r="U108" i="6"/>
  <c r="G108" i="6"/>
  <c r="E108" i="6"/>
  <c r="F110" i="6" s="1"/>
  <c r="Z107" i="6"/>
  <c r="E106" i="6"/>
  <c r="AE105" i="6"/>
  <c r="AB105" i="6"/>
  <c r="AD105" i="6" s="1"/>
  <c r="Z105" i="6"/>
  <c r="I105" i="6"/>
  <c r="C105" i="6"/>
  <c r="Q106" i="6" s="1"/>
  <c r="A105" i="6"/>
  <c r="Z104" i="6"/>
  <c r="Z103" i="6"/>
  <c r="X103" i="6"/>
  <c r="W103" i="6"/>
  <c r="U103" i="6"/>
  <c r="G103" i="6"/>
  <c r="E103" i="6"/>
  <c r="F105" i="6" s="1"/>
  <c r="G105" i="6" s="1"/>
  <c r="Z102" i="6"/>
  <c r="B102" i="6"/>
  <c r="B107" i="6" s="1"/>
  <c r="B112" i="6" s="1"/>
  <c r="B117" i="6" s="1"/>
  <c r="B122" i="6" s="1"/>
  <c r="B127" i="6" s="1"/>
  <c r="B132" i="6" s="1"/>
  <c r="B137" i="6" s="1"/>
  <c r="B142" i="6" s="1"/>
  <c r="B147" i="6" s="1"/>
  <c r="B152" i="6" s="1"/>
  <c r="B157" i="6" s="1"/>
  <c r="B162" i="6" s="1"/>
  <c r="B167" i="6" s="1"/>
  <c r="AF100" i="6"/>
  <c r="AC100" i="6"/>
  <c r="AB100" i="6"/>
  <c r="AD100" i="6" s="1"/>
  <c r="AA100" i="6"/>
  <c r="Z100" i="6"/>
  <c r="I100" i="6"/>
  <c r="C100" i="6"/>
  <c r="Q101" i="6" s="1"/>
  <c r="A100" i="6"/>
  <c r="Z99" i="6"/>
  <c r="Q99" i="6"/>
  <c r="Y100" i="6" s="1"/>
  <c r="O99" i="6"/>
  <c r="Y99" i="6" s="1"/>
  <c r="M99" i="6"/>
  <c r="Y98" i="6" s="1"/>
  <c r="K99" i="6"/>
  <c r="Y97" i="6" s="1"/>
  <c r="Z98" i="6"/>
  <c r="X98" i="6"/>
  <c r="W98" i="6"/>
  <c r="U98" i="6"/>
  <c r="G98" i="6"/>
  <c r="E98" i="6"/>
  <c r="Z97" i="6"/>
  <c r="I96" i="6"/>
  <c r="C96" i="6"/>
  <c r="I95" i="6"/>
  <c r="C95" i="6"/>
  <c r="G94" i="6"/>
  <c r="G93" i="6"/>
  <c r="G92" i="6"/>
  <c r="G91" i="6"/>
  <c r="G90" i="6"/>
  <c r="G89" i="6"/>
  <c r="I87" i="6"/>
  <c r="E87" i="6" s="1"/>
  <c r="G87" i="6"/>
  <c r="I1" i="6"/>
  <c r="G1" i="6"/>
  <c r="AB84" i="6"/>
  <c r="AF84" i="6" s="1"/>
  <c r="Z84" i="6"/>
  <c r="I84" i="6"/>
  <c r="W82" i="6" s="1"/>
  <c r="A84" i="6"/>
  <c r="Z83" i="6"/>
  <c r="Z82" i="6"/>
  <c r="X82" i="6"/>
  <c r="G82" i="6"/>
  <c r="C84" i="6" s="1"/>
  <c r="Q85" i="6" s="1"/>
  <c r="E82" i="6"/>
  <c r="F84" i="6" s="1"/>
  <c r="Z81" i="6"/>
  <c r="AB79" i="6"/>
  <c r="AC79" i="6" s="1"/>
  <c r="Z79" i="6"/>
  <c r="I79" i="6"/>
  <c r="W77" i="6" s="1"/>
  <c r="A79" i="6"/>
  <c r="Z78" i="6"/>
  <c r="Z77" i="6"/>
  <c r="X77" i="6"/>
  <c r="G77" i="6"/>
  <c r="C79" i="6" s="1"/>
  <c r="E80" i="6" s="1"/>
  <c r="E77" i="6"/>
  <c r="F79" i="6" s="1"/>
  <c r="Z76" i="6"/>
  <c r="AB74" i="6"/>
  <c r="Z74" i="6"/>
  <c r="I74" i="6"/>
  <c r="W72" i="6" s="1"/>
  <c r="A74" i="6"/>
  <c r="Z73" i="6"/>
  <c r="Z72" i="6"/>
  <c r="X72" i="6"/>
  <c r="G72" i="6"/>
  <c r="C74" i="6" s="1"/>
  <c r="Q75" i="6" s="1"/>
  <c r="E72" i="6"/>
  <c r="F74" i="6" s="1"/>
  <c r="Z71" i="6"/>
  <c r="AB69" i="6"/>
  <c r="AC69" i="6" s="1"/>
  <c r="Z69" i="6"/>
  <c r="I69" i="6"/>
  <c r="W67" i="6" s="1"/>
  <c r="A69" i="6"/>
  <c r="Z68" i="6"/>
  <c r="Z67" i="6"/>
  <c r="X67" i="6"/>
  <c r="G67" i="6"/>
  <c r="C69" i="6" s="1"/>
  <c r="Q70" i="6" s="1"/>
  <c r="E67" i="6"/>
  <c r="F69" i="6" s="1"/>
  <c r="Z66" i="6"/>
  <c r="AB64" i="6"/>
  <c r="Z64" i="6"/>
  <c r="I64" i="6"/>
  <c r="W62" i="6" s="1"/>
  <c r="A64" i="6"/>
  <c r="Z63" i="6"/>
  <c r="Z62" i="6"/>
  <c r="X62" i="6"/>
  <c r="G62" i="6"/>
  <c r="C64" i="6" s="1"/>
  <c r="E62" i="6"/>
  <c r="F64" i="6" s="1"/>
  <c r="Z61" i="6"/>
  <c r="E57" i="6"/>
  <c r="I59" i="6"/>
  <c r="C59" i="6"/>
  <c r="G57" i="6"/>
  <c r="I54" i="6"/>
  <c r="G52" i="6"/>
  <c r="C54" i="6" s="1"/>
  <c r="E55" i="6" s="1"/>
  <c r="E52" i="6"/>
  <c r="F54" i="6" s="1"/>
  <c r="G54" i="6" s="1"/>
  <c r="I49" i="6"/>
  <c r="G47" i="6"/>
  <c r="C49" i="6" s="1"/>
  <c r="E47" i="6"/>
  <c r="F49" i="6" s="1"/>
  <c r="G49" i="6" s="1"/>
  <c r="I44" i="6"/>
  <c r="C44" i="6"/>
  <c r="G42" i="6"/>
  <c r="E42" i="6"/>
  <c r="F44" i="6" s="1"/>
  <c r="G44" i="6" s="1"/>
  <c r="I39" i="6"/>
  <c r="G37" i="6"/>
  <c r="C39" i="6" s="1"/>
  <c r="E37" i="6"/>
  <c r="F39" i="6" s="1"/>
  <c r="G39" i="6" s="1"/>
  <c r="I34" i="6"/>
  <c r="G32" i="6"/>
  <c r="C34" i="6" s="1"/>
  <c r="E32" i="6"/>
  <c r="F34" i="6" s="1"/>
  <c r="G34" i="6" s="1"/>
  <c r="I29" i="6"/>
  <c r="G27" i="6"/>
  <c r="C29" i="6" s="1"/>
  <c r="E27" i="6"/>
  <c r="F29" i="6" s="1"/>
  <c r="G29" i="6" s="1"/>
  <c r="I24" i="6"/>
  <c r="G22" i="6"/>
  <c r="C24" i="6" s="1"/>
  <c r="AG24" i="6" s="1"/>
  <c r="E22" i="6"/>
  <c r="F24" i="6" s="1"/>
  <c r="I19" i="6"/>
  <c r="G17" i="6"/>
  <c r="C19" i="6" s="1"/>
  <c r="AG19" i="6" s="1"/>
  <c r="E17" i="6"/>
  <c r="F19" i="6" s="1"/>
  <c r="C14" i="6"/>
  <c r="AG14" i="6" s="1"/>
  <c r="I14" i="6"/>
  <c r="A24" i="6"/>
  <c r="A14" i="6"/>
  <c r="G186" i="6" l="1"/>
  <c r="AC191" i="6"/>
  <c r="Q192" i="6"/>
  <c r="AG191" i="6"/>
  <c r="AH191" i="6"/>
  <c r="AH186" i="6"/>
  <c r="AG186" i="6"/>
  <c r="AH24" i="6"/>
  <c r="AI24" i="6"/>
  <c r="AJ24" i="6" s="1"/>
  <c r="AH19" i="6"/>
  <c r="AI19" i="6" s="1"/>
  <c r="AJ19" i="6" s="1"/>
  <c r="AI14" i="6"/>
  <c r="AJ14" i="6" s="1"/>
  <c r="E2581" i="6"/>
  <c r="AH2664" i="6"/>
  <c r="AG2664" i="6"/>
  <c r="B663" i="6"/>
  <c r="AC231" i="6"/>
  <c r="AG231" i="6"/>
  <c r="AI231" i="6" s="1"/>
  <c r="AJ231" i="6" s="1"/>
  <c r="AA191" i="6"/>
  <c r="AC186" i="6"/>
  <c r="E173" i="6"/>
  <c r="E187" i="6"/>
  <c r="G24" i="6"/>
  <c r="G1395" i="6"/>
  <c r="G1400" i="6"/>
  <c r="G1405" i="6"/>
  <c r="G1410" i="6"/>
  <c r="G1415" i="6"/>
  <c r="G1420" i="6"/>
  <c r="G1425" i="6"/>
  <c r="G1430" i="6"/>
  <c r="G1435" i="6"/>
  <c r="G14" i="6"/>
  <c r="F272" i="6"/>
  <c r="G272" i="6" s="1"/>
  <c r="G1440" i="6"/>
  <c r="G1445" i="6"/>
  <c r="G1450" i="6"/>
  <c r="V965" i="6"/>
  <c r="G965" i="6"/>
  <c r="V975" i="6"/>
  <c r="G975" i="6"/>
  <c r="V985" i="6"/>
  <c r="G985" i="6"/>
  <c r="V995" i="6"/>
  <c r="G995" i="6"/>
  <c r="V1005" i="6"/>
  <c r="G1005" i="6"/>
  <c r="V1015" i="6"/>
  <c r="G1015" i="6"/>
  <c r="V1025" i="6"/>
  <c r="G1025" i="6"/>
  <c r="V1056" i="6"/>
  <c r="G1056" i="6"/>
  <c r="V1066" i="6"/>
  <c r="G1066" i="6"/>
  <c r="V1076" i="6"/>
  <c r="G1076" i="6"/>
  <c r="V1086" i="6"/>
  <c r="G1086" i="6"/>
  <c r="V1096" i="6"/>
  <c r="G1096" i="6"/>
  <c r="V1106" i="6"/>
  <c r="G1106" i="6"/>
  <c r="G292" i="6"/>
  <c r="V292" i="6"/>
  <c r="G312" i="6"/>
  <c r="V312" i="6"/>
  <c r="V970" i="6"/>
  <c r="G970" i="6"/>
  <c r="V980" i="6"/>
  <c r="G980" i="6"/>
  <c r="V990" i="6"/>
  <c r="G990" i="6"/>
  <c r="V1000" i="6"/>
  <c r="G1000" i="6"/>
  <c r="V1010" i="6"/>
  <c r="G1010" i="6"/>
  <c r="V1020" i="6"/>
  <c r="G1020" i="6"/>
  <c r="V1030" i="6"/>
  <c r="G1030" i="6"/>
  <c r="V1051" i="6"/>
  <c r="G1051" i="6"/>
  <c r="V1061" i="6"/>
  <c r="G1061" i="6"/>
  <c r="V1071" i="6"/>
  <c r="G1071" i="6"/>
  <c r="V1081" i="6"/>
  <c r="G1081" i="6"/>
  <c r="V1091" i="6"/>
  <c r="G1091" i="6"/>
  <c r="V1101" i="6"/>
  <c r="G1101" i="6"/>
  <c r="V1111" i="6"/>
  <c r="G1111" i="6"/>
  <c r="V1455" i="6"/>
  <c r="G1455" i="6"/>
  <c r="V332" i="6"/>
  <c r="F960" i="6"/>
  <c r="F1046" i="6"/>
  <c r="G1390" i="6"/>
  <c r="V272" i="6"/>
  <c r="AA2543" i="6"/>
  <c r="AC2508" i="6"/>
  <c r="B668" i="6"/>
  <c r="B673" i="6" s="1"/>
  <c r="B678" i="6" s="1"/>
  <c r="B683" i="6" s="1"/>
  <c r="AC2548" i="6"/>
  <c r="AA2548" i="6"/>
  <c r="AC2543" i="6"/>
  <c r="AC2538" i="6"/>
  <c r="AC2533" i="6"/>
  <c r="AC2528" i="6"/>
  <c r="AA2528" i="6"/>
  <c r="AC2523" i="6"/>
  <c r="AE2523" i="6"/>
  <c r="AA2523" i="6"/>
  <c r="AE2518" i="6"/>
  <c r="AA2518" i="6"/>
  <c r="AC2513" i="6"/>
  <c r="AA2513" i="6"/>
  <c r="E2495" i="6"/>
  <c r="Q2595" i="6"/>
  <c r="E2595" i="6"/>
  <c r="F2604" i="6"/>
  <c r="Q2615" i="6"/>
  <c r="E2615" i="6"/>
  <c r="F2624" i="6"/>
  <c r="Q2635" i="6"/>
  <c r="E2635" i="6"/>
  <c r="Q2600" i="6"/>
  <c r="E2600" i="6"/>
  <c r="F2609" i="6"/>
  <c r="Q2640" i="6"/>
  <c r="E2640" i="6"/>
  <c r="Q2645" i="6"/>
  <c r="E2645" i="6"/>
  <c r="Q2650" i="6"/>
  <c r="E2650" i="6"/>
  <c r="F2594" i="6"/>
  <c r="Q2605" i="6"/>
  <c r="E2605" i="6"/>
  <c r="F2614" i="6"/>
  <c r="Q2625" i="6"/>
  <c r="E2625" i="6"/>
  <c r="F2634" i="6"/>
  <c r="Q2620" i="6"/>
  <c r="E2620" i="6"/>
  <c r="F2629" i="6"/>
  <c r="F2599" i="6"/>
  <c r="Q2610" i="6"/>
  <c r="E2610" i="6"/>
  <c r="F2619" i="6"/>
  <c r="Q2630" i="6"/>
  <c r="E2630" i="6"/>
  <c r="F2639" i="6"/>
  <c r="F2644" i="6"/>
  <c r="F2649" i="6"/>
  <c r="AF2594" i="6"/>
  <c r="AF2599" i="6"/>
  <c r="AF2604" i="6"/>
  <c r="AF2609" i="6"/>
  <c r="AF2614" i="6"/>
  <c r="AF2619" i="6"/>
  <c r="AF2624" i="6"/>
  <c r="AF2629" i="6"/>
  <c r="AF2634" i="6"/>
  <c r="AF2639" i="6"/>
  <c r="AF2644" i="6"/>
  <c r="AF2649" i="6"/>
  <c r="F2654" i="6"/>
  <c r="AF2654" i="6"/>
  <c r="F2659" i="6"/>
  <c r="AF2659" i="6"/>
  <c r="F2664" i="6"/>
  <c r="AF2664" i="6"/>
  <c r="AC2639" i="6"/>
  <c r="AC2644" i="6"/>
  <c r="AC2649" i="6"/>
  <c r="E2655" i="6"/>
  <c r="AC2659" i="6"/>
  <c r="E2660" i="6"/>
  <c r="AC2664" i="6"/>
  <c r="E2665" i="6"/>
  <c r="Q2509" i="6"/>
  <c r="E2509" i="6"/>
  <c r="F2518" i="6"/>
  <c r="Q2529" i="6"/>
  <c r="E2529" i="6"/>
  <c r="Q2514" i="6"/>
  <c r="E2514" i="6"/>
  <c r="F2523" i="6"/>
  <c r="Q2534" i="6"/>
  <c r="E2534" i="6"/>
  <c r="F2508" i="6"/>
  <c r="AD2508" i="6" s="1"/>
  <c r="Q2519" i="6"/>
  <c r="E2519" i="6"/>
  <c r="F2513" i="6"/>
  <c r="AD2513" i="6" s="1"/>
  <c r="Q2524" i="6"/>
  <c r="E2524" i="6"/>
  <c r="AD2533" i="6"/>
  <c r="AF2508" i="6"/>
  <c r="AF2518" i="6"/>
  <c r="AF2523" i="6"/>
  <c r="AF2528" i="6"/>
  <c r="AF2533" i="6"/>
  <c r="AD2538" i="6"/>
  <c r="AF2538" i="6"/>
  <c r="AD2543" i="6"/>
  <c r="AD2548" i="6"/>
  <c r="F2553" i="6"/>
  <c r="F2558" i="6"/>
  <c r="F2563" i="6"/>
  <c r="F2568" i="6"/>
  <c r="F2573" i="6"/>
  <c r="F2578" i="6"/>
  <c r="AF2578" i="6"/>
  <c r="E2539" i="6"/>
  <c r="E2544" i="6"/>
  <c r="E2549" i="6"/>
  <c r="E2554" i="6"/>
  <c r="E2559" i="6"/>
  <c r="E2564" i="6"/>
  <c r="E2569" i="6"/>
  <c r="E2574" i="6"/>
  <c r="E2579" i="6"/>
  <c r="F2422" i="6"/>
  <c r="F2427" i="6"/>
  <c r="F2432" i="6"/>
  <c r="F2437" i="6"/>
  <c r="F2442" i="6"/>
  <c r="F2447" i="6"/>
  <c r="F2452" i="6"/>
  <c r="F2457" i="6"/>
  <c r="F2462" i="6"/>
  <c r="F2467" i="6"/>
  <c r="AF2467" i="6"/>
  <c r="F2472" i="6"/>
  <c r="AF2472" i="6"/>
  <c r="F2477" i="6"/>
  <c r="AF2477" i="6"/>
  <c r="F2482" i="6"/>
  <c r="AF2482" i="6"/>
  <c r="F2487" i="6"/>
  <c r="AF2487" i="6"/>
  <c r="F2492" i="6"/>
  <c r="AF2492" i="6"/>
  <c r="E2423" i="6"/>
  <c r="E2428" i="6"/>
  <c r="E2433" i="6"/>
  <c r="E2438" i="6"/>
  <c r="E2443" i="6"/>
  <c r="E2448" i="6"/>
  <c r="E2453" i="6"/>
  <c r="E2458" i="6"/>
  <c r="E2463" i="6"/>
  <c r="E2468" i="6"/>
  <c r="E2473" i="6"/>
  <c r="E2478" i="6"/>
  <c r="E2483" i="6"/>
  <c r="E2488" i="6"/>
  <c r="AC2492" i="6"/>
  <c r="E2493" i="6"/>
  <c r="Q2337" i="6"/>
  <c r="E2337" i="6"/>
  <c r="F2351" i="6"/>
  <c r="F2346" i="6"/>
  <c r="Q2352" i="6"/>
  <c r="E2352" i="6"/>
  <c r="F2341" i="6"/>
  <c r="Q2347" i="6"/>
  <c r="E2347" i="6"/>
  <c r="F2336" i="6"/>
  <c r="Q2342" i="6"/>
  <c r="E2342" i="6"/>
  <c r="F2356" i="6"/>
  <c r="AF2336" i="6"/>
  <c r="AF2341" i="6"/>
  <c r="AF2346" i="6"/>
  <c r="AF2351" i="6"/>
  <c r="AF2356" i="6"/>
  <c r="F2361" i="6"/>
  <c r="AF2361" i="6"/>
  <c r="F2366" i="6"/>
  <c r="AF2366" i="6"/>
  <c r="F2371" i="6"/>
  <c r="AF2371" i="6"/>
  <c r="F2376" i="6"/>
  <c r="AF2376" i="6"/>
  <c r="F2381" i="6"/>
  <c r="AF2381" i="6"/>
  <c r="F2386" i="6"/>
  <c r="AF2386" i="6"/>
  <c r="F2391" i="6"/>
  <c r="AF2391" i="6"/>
  <c r="F2396" i="6"/>
  <c r="AF2396" i="6"/>
  <c r="F2401" i="6"/>
  <c r="AF2401" i="6"/>
  <c r="F2406" i="6"/>
  <c r="AF2406" i="6"/>
  <c r="AC2336" i="6"/>
  <c r="AC2341" i="6"/>
  <c r="AC2346" i="6"/>
  <c r="AC2351" i="6"/>
  <c r="AC2356" i="6"/>
  <c r="E2357" i="6"/>
  <c r="AC2361" i="6"/>
  <c r="E2362" i="6"/>
  <c r="AC2366" i="6"/>
  <c r="E2367" i="6"/>
  <c r="AC2371" i="6"/>
  <c r="E2372" i="6"/>
  <c r="AC2376" i="6"/>
  <c r="E2377" i="6"/>
  <c r="AC2381" i="6"/>
  <c r="E2382" i="6"/>
  <c r="AC2386" i="6"/>
  <c r="E2387" i="6"/>
  <c r="AC2391" i="6"/>
  <c r="E2392" i="6"/>
  <c r="AC2396" i="6"/>
  <c r="E2397" i="6"/>
  <c r="AC2401" i="6"/>
  <c r="E2402" i="6"/>
  <c r="AC2406" i="6"/>
  <c r="E2407" i="6"/>
  <c r="F2280" i="6"/>
  <c r="Q2251" i="6"/>
  <c r="E2251" i="6"/>
  <c r="F2265" i="6"/>
  <c r="Q2271" i="6"/>
  <c r="E2271" i="6"/>
  <c r="F2260" i="6"/>
  <c r="Q2266" i="6"/>
  <c r="E2266" i="6"/>
  <c r="F2255" i="6"/>
  <c r="Q2261" i="6"/>
  <c r="E2261" i="6"/>
  <c r="F2275" i="6"/>
  <c r="Q2281" i="6"/>
  <c r="E2281" i="6"/>
  <c r="F2250" i="6"/>
  <c r="Q2256" i="6"/>
  <c r="E2256" i="6"/>
  <c r="F2270" i="6"/>
  <c r="Q2276" i="6"/>
  <c r="E2276" i="6"/>
  <c r="AF2250" i="6"/>
  <c r="AF2255" i="6"/>
  <c r="AF2260" i="6"/>
  <c r="AF2265" i="6"/>
  <c r="AF2270" i="6"/>
  <c r="AF2275" i="6"/>
  <c r="AF2280" i="6"/>
  <c r="F2285" i="6"/>
  <c r="AF2285" i="6"/>
  <c r="F2290" i="6"/>
  <c r="AF2290" i="6"/>
  <c r="F2295" i="6"/>
  <c r="AF2295" i="6"/>
  <c r="F2300" i="6"/>
  <c r="AF2300" i="6"/>
  <c r="F2305" i="6"/>
  <c r="AF2305" i="6"/>
  <c r="F2310" i="6"/>
  <c r="AF2310" i="6"/>
  <c r="F2315" i="6"/>
  <c r="AF2315" i="6"/>
  <c r="F2320" i="6"/>
  <c r="AF2320" i="6"/>
  <c r="AC2250" i="6"/>
  <c r="AC2255" i="6"/>
  <c r="AC2260" i="6"/>
  <c r="AC2265" i="6"/>
  <c r="AC2270" i="6"/>
  <c r="AC2275" i="6"/>
  <c r="AC2280" i="6"/>
  <c r="AC2285" i="6"/>
  <c r="E2286" i="6"/>
  <c r="AC2290" i="6"/>
  <c r="E2291" i="6"/>
  <c r="AC2295" i="6"/>
  <c r="E2296" i="6"/>
  <c r="AC2300" i="6"/>
  <c r="E2301" i="6"/>
  <c r="AC2305" i="6"/>
  <c r="E2306" i="6"/>
  <c r="AC2310" i="6"/>
  <c r="E2311" i="6"/>
  <c r="AC2315" i="6"/>
  <c r="E2316" i="6"/>
  <c r="AC2320" i="6"/>
  <c r="E2321" i="6"/>
  <c r="F2169" i="6"/>
  <c r="Q2165" i="6"/>
  <c r="E2165" i="6"/>
  <c r="F2174" i="6"/>
  <c r="Q2170" i="6"/>
  <c r="E2170" i="6"/>
  <c r="F2164" i="6"/>
  <c r="Q2175" i="6"/>
  <c r="E2175" i="6"/>
  <c r="AF2164" i="6"/>
  <c r="AF2169" i="6"/>
  <c r="AF2174" i="6"/>
  <c r="F2179" i="6"/>
  <c r="AF2179" i="6"/>
  <c r="F2184" i="6"/>
  <c r="AF2184" i="6"/>
  <c r="F2189" i="6"/>
  <c r="AF2189" i="6"/>
  <c r="F2194" i="6"/>
  <c r="AF2194" i="6"/>
  <c r="F2199" i="6"/>
  <c r="AF2199" i="6"/>
  <c r="F2204" i="6"/>
  <c r="AF2204" i="6"/>
  <c r="F2209" i="6"/>
  <c r="AF2209" i="6"/>
  <c r="F2214" i="6"/>
  <c r="AF2214" i="6"/>
  <c r="F2219" i="6"/>
  <c r="AF2219" i="6"/>
  <c r="F2224" i="6"/>
  <c r="AF2224" i="6"/>
  <c r="F2229" i="6"/>
  <c r="AF2229" i="6"/>
  <c r="F2234" i="6"/>
  <c r="AF2234" i="6"/>
  <c r="E2180" i="6"/>
  <c r="E2185" i="6"/>
  <c r="E2190" i="6"/>
  <c r="E2195" i="6"/>
  <c r="E2200" i="6"/>
  <c r="E2205" i="6"/>
  <c r="E2210" i="6"/>
  <c r="E2215" i="6"/>
  <c r="E2220" i="6"/>
  <c r="E2225" i="6"/>
  <c r="E2230" i="6"/>
  <c r="AC2234" i="6"/>
  <c r="E2235" i="6"/>
  <c r="Q2084" i="6"/>
  <c r="E2084" i="6"/>
  <c r="F2093" i="6"/>
  <c r="Q2104" i="6"/>
  <c r="E2104" i="6"/>
  <c r="Q2079" i="6"/>
  <c r="E2079" i="6"/>
  <c r="F2088" i="6"/>
  <c r="Q2099" i="6"/>
  <c r="E2099" i="6"/>
  <c r="F2078" i="6"/>
  <c r="Q2089" i="6"/>
  <c r="E2089" i="6"/>
  <c r="F2098" i="6"/>
  <c r="F2083" i="6"/>
  <c r="Q2094" i="6"/>
  <c r="E2094" i="6"/>
  <c r="F2103" i="6"/>
  <c r="AF2078" i="6"/>
  <c r="AF2083" i="6"/>
  <c r="AF2088" i="6"/>
  <c r="AF2093" i="6"/>
  <c r="AF2098" i="6"/>
  <c r="AF2103" i="6"/>
  <c r="F2108" i="6"/>
  <c r="AF2108" i="6"/>
  <c r="F2113" i="6"/>
  <c r="AF2113" i="6"/>
  <c r="F2118" i="6"/>
  <c r="AF2118" i="6"/>
  <c r="F2123" i="6"/>
  <c r="AF2123" i="6"/>
  <c r="F2128" i="6"/>
  <c r="AF2128" i="6"/>
  <c r="F2133" i="6"/>
  <c r="AF2133" i="6"/>
  <c r="F2138" i="6"/>
  <c r="AF2138" i="6"/>
  <c r="F2143" i="6"/>
  <c r="AF2143" i="6"/>
  <c r="F2148" i="6"/>
  <c r="AF2148" i="6"/>
  <c r="E2109" i="6"/>
  <c r="E2114" i="6"/>
  <c r="E2119" i="6"/>
  <c r="E2124" i="6"/>
  <c r="E2129" i="6"/>
  <c r="E2134" i="6"/>
  <c r="E2139" i="6"/>
  <c r="E2144" i="6"/>
  <c r="AC2148" i="6"/>
  <c r="E2149" i="6"/>
  <c r="F1992" i="6"/>
  <c r="F1997" i="6"/>
  <c r="F2002" i="6"/>
  <c r="F2007" i="6"/>
  <c r="F2012" i="6"/>
  <c r="F2017" i="6"/>
  <c r="F2022" i="6"/>
  <c r="F2027" i="6"/>
  <c r="F2032" i="6"/>
  <c r="F2037" i="6"/>
  <c r="AF2037" i="6"/>
  <c r="F2042" i="6"/>
  <c r="AF2042" i="6"/>
  <c r="F2047" i="6"/>
  <c r="AF2047" i="6"/>
  <c r="F2052" i="6"/>
  <c r="AF2052" i="6"/>
  <c r="F2057" i="6"/>
  <c r="AF2057" i="6"/>
  <c r="F2062" i="6"/>
  <c r="AF2062" i="6"/>
  <c r="E1993" i="6"/>
  <c r="E1998" i="6"/>
  <c r="E2003" i="6"/>
  <c r="E2008" i="6"/>
  <c r="E2013" i="6"/>
  <c r="E2018" i="6"/>
  <c r="E2023" i="6"/>
  <c r="E2028" i="6"/>
  <c r="E2033" i="6"/>
  <c r="E2038" i="6"/>
  <c r="E2043" i="6"/>
  <c r="E2048" i="6"/>
  <c r="E2053" i="6"/>
  <c r="E2058" i="6"/>
  <c r="AC2062" i="6"/>
  <c r="E2063" i="6"/>
  <c r="F1906" i="6"/>
  <c r="AF1906" i="6"/>
  <c r="F1911" i="6"/>
  <c r="F1916" i="6"/>
  <c r="F1921" i="6"/>
  <c r="F1926" i="6"/>
  <c r="F1931" i="6"/>
  <c r="F1936" i="6"/>
  <c r="F1941" i="6"/>
  <c r="F1946" i="6"/>
  <c r="F1951" i="6"/>
  <c r="AF1951" i="6"/>
  <c r="F1956" i="6"/>
  <c r="AF1956" i="6"/>
  <c r="F1961" i="6"/>
  <c r="AF1961" i="6"/>
  <c r="F1966" i="6"/>
  <c r="AF1966" i="6"/>
  <c r="F1971" i="6"/>
  <c r="AF1971" i="6"/>
  <c r="F1976" i="6"/>
  <c r="AF1976" i="6"/>
  <c r="E1907" i="6"/>
  <c r="E1912" i="6"/>
  <c r="E1917" i="6"/>
  <c r="E1922" i="6"/>
  <c r="E1927" i="6"/>
  <c r="E1932" i="6"/>
  <c r="E1937" i="6"/>
  <c r="E1942" i="6"/>
  <c r="E1947" i="6"/>
  <c r="E1952" i="6"/>
  <c r="E1957" i="6"/>
  <c r="E1962" i="6"/>
  <c r="E1967" i="6"/>
  <c r="E1972" i="6"/>
  <c r="AC1976" i="6"/>
  <c r="E1977" i="6"/>
  <c r="F1820" i="6"/>
  <c r="Q1826" i="6"/>
  <c r="E1826" i="6"/>
  <c r="F1830" i="6"/>
  <c r="Q1836" i="6"/>
  <c r="E1836" i="6"/>
  <c r="F1840" i="6"/>
  <c r="Q1846" i="6"/>
  <c r="E1846" i="6"/>
  <c r="Q1821" i="6"/>
  <c r="E1821" i="6"/>
  <c r="F1825" i="6"/>
  <c r="Q1831" i="6"/>
  <c r="E1831" i="6"/>
  <c r="F1835" i="6"/>
  <c r="Q1841" i="6"/>
  <c r="E1841" i="6"/>
  <c r="F1845" i="6"/>
  <c r="F1850" i="6"/>
  <c r="F1855" i="6"/>
  <c r="F1860" i="6"/>
  <c r="F1865" i="6"/>
  <c r="F1870" i="6"/>
  <c r="AF1870" i="6"/>
  <c r="F1875" i="6"/>
  <c r="AF1875" i="6"/>
  <c r="F1880" i="6"/>
  <c r="AF1880" i="6"/>
  <c r="F1885" i="6"/>
  <c r="AF1885" i="6"/>
  <c r="F1890" i="6"/>
  <c r="AF1890" i="6"/>
  <c r="E1851" i="6"/>
  <c r="E1856" i="6"/>
  <c r="E1861" i="6"/>
  <c r="E1866" i="6"/>
  <c r="E1871" i="6"/>
  <c r="E1876" i="6"/>
  <c r="E1881" i="6"/>
  <c r="E1886" i="6"/>
  <c r="AC1890" i="6"/>
  <c r="E1891" i="6"/>
  <c r="Q1740" i="6"/>
  <c r="E1740" i="6"/>
  <c r="F1749" i="6"/>
  <c r="Q1760" i="6"/>
  <c r="E1760" i="6"/>
  <c r="F1764" i="6"/>
  <c r="Q1735" i="6"/>
  <c r="E1735" i="6"/>
  <c r="Q1755" i="6"/>
  <c r="E1755" i="6"/>
  <c r="F1734" i="6"/>
  <c r="Q1745" i="6"/>
  <c r="E1745" i="6"/>
  <c r="F1754" i="6"/>
  <c r="F1744" i="6"/>
  <c r="Q1795" i="6"/>
  <c r="E1795" i="6"/>
  <c r="F1739" i="6"/>
  <c r="Q1750" i="6"/>
  <c r="E1750" i="6"/>
  <c r="F1759" i="6"/>
  <c r="Q1765" i="6"/>
  <c r="E1765" i="6"/>
  <c r="AF1734" i="6"/>
  <c r="AF1739" i="6"/>
  <c r="AF1744" i="6"/>
  <c r="AF1749" i="6"/>
  <c r="AF1754" i="6"/>
  <c r="F1769" i="6"/>
  <c r="F1774" i="6"/>
  <c r="F1779" i="6"/>
  <c r="F1784" i="6"/>
  <c r="F1789" i="6"/>
  <c r="F1794" i="6"/>
  <c r="F1799" i="6"/>
  <c r="F1804" i="6"/>
  <c r="AF1804" i="6"/>
  <c r="E1770" i="6"/>
  <c r="E1775" i="6"/>
  <c r="E1780" i="6"/>
  <c r="E1785" i="6"/>
  <c r="E1790" i="6"/>
  <c r="E1800" i="6"/>
  <c r="AC1804" i="6"/>
  <c r="E1805" i="6"/>
  <c r="Q1699" i="6"/>
  <c r="E1699" i="6"/>
  <c r="F1668" i="6"/>
  <c r="Q1679" i="6"/>
  <c r="E1679" i="6"/>
  <c r="F1688" i="6"/>
  <c r="F1653" i="6"/>
  <c r="Q1664" i="6"/>
  <c r="E1664" i="6"/>
  <c r="F1673" i="6"/>
  <c r="Q1684" i="6"/>
  <c r="E1684" i="6"/>
  <c r="F1693" i="6"/>
  <c r="F1648" i="6"/>
  <c r="Q1659" i="6"/>
  <c r="E1659" i="6"/>
  <c r="Q1649" i="6"/>
  <c r="E1649" i="6"/>
  <c r="F1658" i="6"/>
  <c r="Q1669" i="6"/>
  <c r="E1669" i="6"/>
  <c r="F1678" i="6"/>
  <c r="Q1689" i="6"/>
  <c r="E1689" i="6"/>
  <c r="F1698" i="6"/>
  <c r="Q1654" i="6"/>
  <c r="E1654" i="6"/>
  <c r="F1663" i="6"/>
  <c r="Q1674" i="6"/>
  <c r="E1674" i="6"/>
  <c r="F1683" i="6"/>
  <c r="Q1694" i="6"/>
  <c r="E1694" i="6"/>
  <c r="AF1648" i="6"/>
  <c r="AF1653" i="6"/>
  <c r="AF1658" i="6"/>
  <c r="AF1663" i="6"/>
  <c r="AF1668" i="6"/>
  <c r="AF1673" i="6"/>
  <c r="AF1678" i="6"/>
  <c r="AF1683" i="6"/>
  <c r="AF1688" i="6"/>
  <c r="AF1693" i="6"/>
  <c r="AF1698" i="6"/>
  <c r="F1703" i="6"/>
  <c r="AF1703" i="6"/>
  <c r="F1708" i="6"/>
  <c r="AF1708" i="6"/>
  <c r="F1713" i="6"/>
  <c r="AF1713" i="6"/>
  <c r="F1718" i="6"/>
  <c r="AF1718" i="6"/>
  <c r="E1704" i="6"/>
  <c r="E1709" i="6"/>
  <c r="E1714" i="6"/>
  <c r="AC1718" i="6"/>
  <c r="E1719" i="6"/>
  <c r="F1562" i="6"/>
  <c r="F1567" i="6"/>
  <c r="F1572" i="6"/>
  <c r="F1577" i="6"/>
  <c r="F1582" i="6"/>
  <c r="F1587" i="6"/>
  <c r="F1592" i="6"/>
  <c r="F1597" i="6"/>
  <c r="F1602" i="6"/>
  <c r="F1607" i="6"/>
  <c r="F1612" i="6"/>
  <c r="F1617" i="6"/>
  <c r="AF1617" i="6"/>
  <c r="F1622" i="6"/>
  <c r="AF1622" i="6"/>
  <c r="F1627" i="6"/>
  <c r="AF1627" i="6"/>
  <c r="F1632" i="6"/>
  <c r="AF1632" i="6"/>
  <c r="E1563" i="6"/>
  <c r="E1568" i="6"/>
  <c r="E1573" i="6"/>
  <c r="E1578" i="6"/>
  <c r="E1583" i="6"/>
  <c r="E1588" i="6"/>
  <c r="E1593" i="6"/>
  <c r="E1598" i="6"/>
  <c r="E1603" i="6"/>
  <c r="E1608" i="6"/>
  <c r="E1613" i="6"/>
  <c r="E1618" i="6"/>
  <c r="E1623" i="6"/>
  <c r="E1628" i="6"/>
  <c r="AC1632" i="6"/>
  <c r="E1633" i="6"/>
  <c r="Q1482" i="6"/>
  <c r="E1482" i="6"/>
  <c r="F1491" i="6"/>
  <c r="Q1502" i="6"/>
  <c r="E1502" i="6"/>
  <c r="F1476" i="6"/>
  <c r="Q1487" i="6"/>
  <c r="E1487" i="6"/>
  <c r="F1496" i="6"/>
  <c r="F1481" i="6"/>
  <c r="Q1492" i="6"/>
  <c r="E1492" i="6"/>
  <c r="F1501" i="6"/>
  <c r="Q1477" i="6"/>
  <c r="E1477" i="6"/>
  <c r="F1486" i="6"/>
  <c r="Q1497" i="6"/>
  <c r="E1497" i="6"/>
  <c r="AF1476" i="6"/>
  <c r="AF1481" i="6"/>
  <c r="AF1486" i="6"/>
  <c r="AF1491" i="6"/>
  <c r="AF1496" i="6"/>
  <c r="AF1501" i="6"/>
  <c r="F1506" i="6"/>
  <c r="AF1506" i="6"/>
  <c r="F1511" i="6"/>
  <c r="AF1511" i="6"/>
  <c r="F1516" i="6"/>
  <c r="AF1516" i="6"/>
  <c r="F1521" i="6"/>
  <c r="AF1521" i="6"/>
  <c r="F1526" i="6"/>
  <c r="AF1526" i="6"/>
  <c r="F1531" i="6"/>
  <c r="AF1531" i="6"/>
  <c r="F1536" i="6"/>
  <c r="AF1536" i="6"/>
  <c r="F1541" i="6"/>
  <c r="AF1541" i="6"/>
  <c r="F1546" i="6"/>
  <c r="AF1546" i="6"/>
  <c r="E1507" i="6"/>
  <c r="E1512" i="6"/>
  <c r="E1517" i="6"/>
  <c r="E1522" i="6"/>
  <c r="E1527" i="6"/>
  <c r="E1532" i="6"/>
  <c r="E1537" i="6"/>
  <c r="E1542" i="6"/>
  <c r="AC1546" i="6"/>
  <c r="E1547" i="6"/>
  <c r="AA1390" i="6"/>
  <c r="AE1390" i="6"/>
  <c r="AA1395" i="6"/>
  <c r="AE1395" i="6"/>
  <c r="AA1400" i="6"/>
  <c r="AE1400" i="6"/>
  <c r="AA1405" i="6"/>
  <c r="AE1405" i="6"/>
  <c r="AA1410" i="6"/>
  <c r="AE1410" i="6"/>
  <c r="AA1415" i="6"/>
  <c r="AE1415" i="6"/>
  <c r="AA1420" i="6"/>
  <c r="AE1420" i="6"/>
  <c r="AA1425" i="6"/>
  <c r="AE1425" i="6"/>
  <c r="AA1430" i="6"/>
  <c r="AE1430" i="6"/>
  <c r="AA1435" i="6"/>
  <c r="AE1435" i="6"/>
  <c r="AA1440" i="6"/>
  <c r="AE1440" i="6"/>
  <c r="AA1445" i="6"/>
  <c r="AE1445" i="6"/>
  <c r="AA1450" i="6"/>
  <c r="AE1450" i="6"/>
  <c r="AA1455" i="6"/>
  <c r="AE1455" i="6"/>
  <c r="AA1460" i="6"/>
  <c r="AE1460" i="6"/>
  <c r="AF1390" i="6"/>
  <c r="AF1395" i="6"/>
  <c r="AF1400" i="6"/>
  <c r="AF1405" i="6"/>
  <c r="AF1410" i="6"/>
  <c r="AF1415" i="6"/>
  <c r="AF1420" i="6"/>
  <c r="AF1425" i="6"/>
  <c r="AF1430" i="6"/>
  <c r="AF1435" i="6"/>
  <c r="AF1440" i="6"/>
  <c r="AF1445" i="6"/>
  <c r="AF1450" i="6"/>
  <c r="AF1455" i="6"/>
  <c r="V1460" i="6"/>
  <c r="AF1460" i="6"/>
  <c r="AC1460" i="6"/>
  <c r="E1461" i="6"/>
  <c r="Q1325" i="6"/>
  <c r="E1325" i="6"/>
  <c r="F1334" i="6"/>
  <c r="Q1310" i="6"/>
  <c r="E1310" i="6"/>
  <c r="F1319" i="6"/>
  <c r="F1304" i="6"/>
  <c r="Q1315" i="6"/>
  <c r="E1315" i="6"/>
  <c r="F1324" i="6"/>
  <c r="Q1335" i="6"/>
  <c r="E1335" i="6"/>
  <c r="Q1305" i="6"/>
  <c r="E1305" i="6"/>
  <c r="F1314" i="6"/>
  <c r="Q1330" i="6"/>
  <c r="E1330" i="6"/>
  <c r="F1309" i="6"/>
  <c r="Q1320" i="6"/>
  <c r="E1320" i="6"/>
  <c r="F1329" i="6"/>
  <c r="AF1304" i="6"/>
  <c r="AF1309" i="6"/>
  <c r="AF1314" i="6"/>
  <c r="AF1319" i="6"/>
  <c r="AF1324" i="6"/>
  <c r="AF1329" i="6"/>
  <c r="AF1334" i="6"/>
  <c r="F1339" i="6"/>
  <c r="AF1339" i="6"/>
  <c r="F1344" i="6"/>
  <c r="AF1344" i="6"/>
  <c r="F1349" i="6"/>
  <c r="AF1349" i="6"/>
  <c r="F1354" i="6"/>
  <c r="AF1354" i="6"/>
  <c r="F1359" i="6"/>
  <c r="AF1359" i="6"/>
  <c r="F1364" i="6"/>
  <c r="AF1364" i="6"/>
  <c r="F1369" i="6"/>
  <c r="AF1369" i="6"/>
  <c r="F1374" i="6"/>
  <c r="AF1374" i="6"/>
  <c r="E1340" i="6"/>
  <c r="E1345" i="6"/>
  <c r="E1350" i="6"/>
  <c r="E1355" i="6"/>
  <c r="E1360" i="6"/>
  <c r="E1365" i="6"/>
  <c r="E1370" i="6"/>
  <c r="AC1374" i="6"/>
  <c r="E1375" i="6"/>
  <c r="Q1224" i="6"/>
  <c r="E1224" i="6"/>
  <c r="F1228" i="6"/>
  <c r="Q1239" i="6"/>
  <c r="E1239" i="6"/>
  <c r="F1248" i="6"/>
  <c r="Q1259" i="6"/>
  <c r="E1259" i="6"/>
  <c r="F1268" i="6"/>
  <c r="F1233" i="6"/>
  <c r="Q1244" i="6"/>
  <c r="E1244" i="6"/>
  <c r="F1253" i="6"/>
  <c r="Q1264" i="6"/>
  <c r="E1264" i="6"/>
  <c r="F1273" i="6"/>
  <c r="F1223" i="6"/>
  <c r="Q1229" i="6"/>
  <c r="E1229" i="6"/>
  <c r="F1238" i="6"/>
  <c r="Q1249" i="6"/>
  <c r="E1249" i="6"/>
  <c r="F1258" i="6"/>
  <c r="Q1269" i="6"/>
  <c r="E1269" i="6"/>
  <c r="F1278" i="6"/>
  <c r="F1218" i="6"/>
  <c r="E1219" i="6"/>
  <c r="Q1234" i="6"/>
  <c r="E1234" i="6"/>
  <c r="F1243" i="6"/>
  <c r="Q1254" i="6"/>
  <c r="E1254" i="6"/>
  <c r="F1263" i="6"/>
  <c r="Q1274" i="6"/>
  <c r="E1274" i="6"/>
  <c r="AF1218" i="6"/>
  <c r="AF1223" i="6"/>
  <c r="AF1228" i="6"/>
  <c r="AF1233" i="6"/>
  <c r="AF1238" i="6"/>
  <c r="AF1243" i="6"/>
  <c r="AF1248" i="6"/>
  <c r="AF1253" i="6"/>
  <c r="AF1258" i="6"/>
  <c r="AF1263" i="6"/>
  <c r="AF1268" i="6"/>
  <c r="AF1273" i="6"/>
  <c r="AF1278" i="6"/>
  <c r="F1283" i="6"/>
  <c r="AF1283" i="6"/>
  <c r="F1288" i="6"/>
  <c r="AF1288" i="6"/>
  <c r="E1279" i="6"/>
  <c r="E1284" i="6"/>
  <c r="AC1288" i="6"/>
  <c r="E1289" i="6"/>
  <c r="F1132" i="6"/>
  <c r="Q1143" i="6"/>
  <c r="E1143" i="6"/>
  <c r="F1152" i="6"/>
  <c r="Q1178" i="6"/>
  <c r="E1178" i="6"/>
  <c r="F1137" i="6"/>
  <c r="Q1148" i="6"/>
  <c r="E1148" i="6"/>
  <c r="F1157" i="6"/>
  <c r="Q1133" i="6"/>
  <c r="E1133" i="6"/>
  <c r="F1142" i="6"/>
  <c r="Q1153" i="6"/>
  <c r="E1153" i="6"/>
  <c r="Q1138" i="6"/>
  <c r="E1138" i="6"/>
  <c r="F1147" i="6"/>
  <c r="Q1158" i="6"/>
  <c r="E1158" i="6"/>
  <c r="AF1132" i="6"/>
  <c r="AF1137" i="6"/>
  <c r="AF1142" i="6"/>
  <c r="AF1147" i="6"/>
  <c r="AF1152" i="6"/>
  <c r="AF1157" i="6"/>
  <c r="F1162" i="6"/>
  <c r="AF1162" i="6"/>
  <c r="F1167" i="6"/>
  <c r="AF1167" i="6"/>
  <c r="F1172" i="6"/>
  <c r="AF1172" i="6"/>
  <c r="F1177" i="6"/>
  <c r="AF1177" i="6"/>
  <c r="F1182" i="6"/>
  <c r="AF1182" i="6"/>
  <c r="F1187" i="6"/>
  <c r="AF1187" i="6"/>
  <c r="F1192" i="6"/>
  <c r="AF1192" i="6"/>
  <c r="F1197" i="6"/>
  <c r="AF1197" i="6"/>
  <c r="F1202" i="6"/>
  <c r="AF1202" i="6"/>
  <c r="E1163" i="6"/>
  <c r="E1168" i="6"/>
  <c r="E1173" i="6"/>
  <c r="E1183" i="6"/>
  <c r="E1188" i="6"/>
  <c r="E1193" i="6"/>
  <c r="E1198" i="6"/>
  <c r="E1203" i="6"/>
  <c r="AA1046" i="6"/>
  <c r="AE1046" i="6"/>
  <c r="AA1051" i="6"/>
  <c r="AE1051" i="6"/>
  <c r="AA1056" i="6"/>
  <c r="AE1056" i="6"/>
  <c r="AA1061" i="6"/>
  <c r="AE1061" i="6"/>
  <c r="AA1066" i="6"/>
  <c r="AE1066" i="6"/>
  <c r="AA1071" i="6"/>
  <c r="AE1071" i="6"/>
  <c r="AA1076" i="6"/>
  <c r="AE1076" i="6"/>
  <c r="AA1081" i="6"/>
  <c r="AE1081" i="6"/>
  <c r="AA1086" i="6"/>
  <c r="AE1086" i="6"/>
  <c r="AA1091" i="6"/>
  <c r="AE1091" i="6"/>
  <c r="AA1096" i="6"/>
  <c r="AE1096" i="6"/>
  <c r="AA1101" i="6"/>
  <c r="AE1101" i="6"/>
  <c r="AA1106" i="6"/>
  <c r="AE1106" i="6"/>
  <c r="AA1111" i="6"/>
  <c r="AE1111" i="6"/>
  <c r="AA1116" i="6"/>
  <c r="AE1116" i="6"/>
  <c r="AF1046" i="6"/>
  <c r="AF1051" i="6"/>
  <c r="AF1056" i="6"/>
  <c r="AF1061" i="6"/>
  <c r="AF1066" i="6"/>
  <c r="AF1071" i="6"/>
  <c r="AF1076" i="6"/>
  <c r="AF1081" i="6"/>
  <c r="AF1086" i="6"/>
  <c r="AF1091" i="6"/>
  <c r="AF1096" i="6"/>
  <c r="AF1101" i="6"/>
  <c r="AF1106" i="6"/>
  <c r="AF1111" i="6"/>
  <c r="F1116" i="6"/>
  <c r="AF1116" i="6"/>
  <c r="AC1116" i="6"/>
  <c r="E1117" i="6"/>
  <c r="AA960" i="6"/>
  <c r="AE960" i="6"/>
  <c r="AA965" i="6"/>
  <c r="AE965" i="6"/>
  <c r="AA970" i="6"/>
  <c r="AE970" i="6"/>
  <c r="AA975" i="6"/>
  <c r="AE975" i="6"/>
  <c r="AA980" i="6"/>
  <c r="AE980" i="6"/>
  <c r="AA985" i="6"/>
  <c r="AE985" i="6"/>
  <c r="AA990" i="6"/>
  <c r="AE990" i="6"/>
  <c r="AA995" i="6"/>
  <c r="AE995" i="6"/>
  <c r="AA1000" i="6"/>
  <c r="AE1000" i="6"/>
  <c r="AA1005" i="6"/>
  <c r="AE1005" i="6"/>
  <c r="AA1010" i="6"/>
  <c r="AE1010" i="6"/>
  <c r="AA1015" i="6"/>
  <c r="AE1015" i="6"/>
  <c r="AA1020" i="6"/>
  <c r="AE1020" i="6"/>
  <c r="AA1025" i="6"/>
  <c r="AE1025" i="6"/>
  <c r="AA1030" i="6"/>
  <c r="AE1030" i="6"/>
  <c r="AF960" i="6"/>
  <c r="AF965" i="6"/>
  <c r="AF970" i="6"/>
  <c r="AF975" i="6"/>
  <c r="AF980" i="6"/>
  <c r="AF985" i="6"/>
  <c r="AF990" i="6"/>
  <c r="AF995" i="6"/>
  <c r="AF1000" i="6"/>
  <c r="AF1005" i="6"/>
  <c r="AF1010" i="6"/>
  <c r="AF1015" i="6"/>
  <c r="AF1020" i="6"/>
  <c r="AF1025" i="6"/>
  <c r="AF1030" i="6"/>
  <c r="AC1030" i="6"/>
  <c r="E1031" i="6"/>
  <c r="Q885" i="6"/>
  <c r="E885" i="6"/>
  <c r="F894" i="6"/>
  <c r="Q890" i="6"/>
  <c r="E890" i="6"/>
  <c r="F899" i="6"/>
  <c r="Q905" i="6"/>
  <c r="E905" i="6"/>
  <c r="Q875" i="6"/>
  <c r="E875" i="6"/>
  <c r="F884" i="6"/>
  <c r="Q895" i="6"/>
  <c r="E895" i="6"/>
  <c r="F874" i="6"/>
  <c r="F879" i="6"/>
  <c r="Q880" i="6"/>
  <c r="E880" i="6"/>
  <c r="F889" i="6"/>
  <c r="Q900" i="6"/>
  <c r="E900" i="6"/>
  <c r="F904" i="6"/>
  <c r="AF874" i="6"/>
  <c r="AF879" i="6"/>
  <c r="AF884" i="6"/>
  <c r="AF889" i="6"/>
  <c r="AF894" i="6"/>
  <c r="F909" i="6"/>
  <c r="F914" i="6"/>
  <c r="F919" i="6"/>
  <c r="F924" i="6"/>
  <c r="F929" i="6"/>
  <c r="F934" i="6"/>
  <c r="AF934" i="6"/>
  <c r="F939" i="6"/>
  <c r="AF939" i="6"/>
  <c r="F944" i="6"/>
  <c r="AF944" i="6"/>
  <c r="E910" i="6"/>
  <c r="E915" i="6"/>
  <c r="E920" i="6"/>
  <c r="E925" i="6"/>
  <c r="E930" i="6"/>
  <c r="E935" i="6"/>
  <c r="E940" i="6"/>
  <c r="AC944" i="6"/>
  <c r="E945" i="6"/>
  <c r="F788" i="6"/>
  <c r="Q799" i="6"/>
  <c r="E799" i="6"/>
  <c r="F808" i="6"/>
  <c r="Q819" i="6"/>
  <c r="E819" i="6"/>
  <c r="F828" i="6"/>
  <c r="Q839" i="6"/>
  <c r="E839" i="6"/>
  <c r="F848" i="6"/>
  <c r="Q789" i="6"/>
  <c r="E789" i="6"/>
  <c r="F798" i="6"/>
  <c r="Q809" i="6"/>
  <c r="E809" i="6"/>
  <c r="F818" i="6"/>
  <c r="Q829" i="6"/>
  <c r="E829" i="6"/>
  <c r="F838" i="6"/>
  <c r="Q849" i="6"/>
  <c r="E849" i="6"/>
  <c r="F858" i="6"/>
  <c r="Q794" i="6"/>
  <c r="E794" i="6"/>
  <c r="F803" i="6"/>
  <c r="Q814" i="6"/>
  <c r="E814" i="6"/>
  <c r="F823" i="6"/>
  <c r="Q834" i="6"/>
  <c r="E834" i="6"/>
  <c r="F843" i="6"/>
  <c r="Q854" i="6"/>
  <c r="E854" i="6"/>
  <c r="F793" i="6"/>
  <c r="Q804" i="6"/>
  <c r="E804" i="6"/>
  <c r="F813" i="6"/>
  <c r="Q824" i="6"/>
  <c r="E824" i="6"/>
  <c r="F833" i="6"/>
  <c r="Q844" i="6"/>
  <c r="E844" i="6"/>
  <c r="F853" i="6"/>
  <c r="AF788" i="6"/>
  <c r="AF793" i="6"/>
  <c r="AF798" i="6"/>
  <c r="AF803" i="6"/>
  <c r="AF808" i="6"/>
  <c r="AF813" i="6"/>
  <c r="AF818" i="6"/>
  <c r="AF823" i="6"/>
  <c r="AF828" i="6"/>
  <c r="AF833" i="6"/>
  <c r="AF838" i="6"/>
  <c r="AF843" i="6"/>
  <c r="AF848" i="6"/>
  <c r="AF853" i="6"/>
  <c r="AF858" i="6"/>
  <c r="AC858" i="6"/>
  <c r="E859" i="6"/>
  <c r="F702" i="6"/>
  <c r="Q713" i="6"/>
  <c r="E713" i="6"/>
  <c r="F722" i="6"/>
  <c r="Q708" i="6"/>
  <c r="E708" i="6"/>
  <c r="F717" i="6"/>
  <c r="Q728" i="6"/>
  <c r="E728" i="6"/>
  <c r="F707" i="6"/>
  <c r="Q718" i="6"/>
  <c r="E718" i="6"/>
  <c r="F727" i="6"/>
  <c r="Q703" i="6"/>
  <c r="E703" i="6"/>
  <c r="F712" i="6"/>
  <c r="Q723" i="6"/>
  <c r="E723" i="6"/>
  <c r="AF702" i="6"/>
  <c r="AF707" i="6"/>
  <c r="AF712" i="6"/>
  <c r="AF717" i="6"/>
  <c r="AF722" i="6"/>
  <c r="AF727" i="6"/>
  <c r="F732" i="6"/>
  <c r="AF732" i="6"/>
  <c r="F737" i="6"/>
  <c r="AF737" i="6"/>
  <c r="F742" i="6"/>
  <c r="F747" i="6"/>
  <c r="F752" i="6"/>
  <c r="F757" i="6"/>
  <c r="F762" i="6"/>
  <c r="F767" i="6"/>
  <c r="AF767" i="6"/>
  <c r="F772" i="6"/>
  <c r="AF772" i="6"/>
  <c r="E733" i="6"/>
  <c r="E738" i="6"/>
  <c r="E743" i="6"/>
  <c r="E748" i="6"/>
  <c r="E753" i="6"/>
  <c r="E758" i="6"/>
  <c r="E763" i="6"/>
  <c r="E768" i="6"/>
  <c r="AC772" i="6"/>
  <c r="E773" i="6"/>
  <c r="Q617" i="6"/>
  <c r="E617" i="6"/>
  <c r="F626" i="6"/>
  <c r="Q622" i="6"/>
  <c r="E622" i="6"/>
  <c r="F631" i="6"/>
  <c r="Q637" i="6"/>
  <c r="E637" i="6"/>
  <c r="F616" i="6"/>
  <c r="Q627" i="6"/>
  <c r="E627" i="6"/>
  <c r="F641" i="6"/>
  <c r="Q647" i="6"/>
  <c r="E647" i="6"/>
  <c r="F621" i="6"/>
  <c r="Q632" i="6"/>
  <c r="E632" i="6"/>
  <c r="F636" i="6"/>
  <c r="Q642" i="6"/>
  <c r="E642" i="6"/>
  <c r="F646" i="6"/>
  <c r="AF616" i="6"/>
  <c r="AF621" i="6"/>
  <c r="AF626" i="6"/>
  <c r="F651" i="6"/>
  <c r="F656" i="6"/>
  <c r="F661" i="6"/>
  <c r="F666" i="6"/>
  <c r="F671" i="6"/>
  <c r="AF671" i="6"/>
  <c r="F676" i="6"/>
  <c r="AF676" i="6"/>
  <c r="F681" i="6"/>
  <c r="AF681" i="6"/>
  <c r="F686" i="6"/>
  <c r="AF686" i="6"/>
  <c r="E652" i="6"/>
  <c r="E657" i="6"/>
  <c r="E662" i="6"/>
  <c r="E667" i="6"/>
  <c r="E672" i="6"/>
  <c r="E677" i="6"/>
  <c r="E682" i="6"/>
  <c r="AC686" i="6"/>
  <c r="E687" i="6"/>
  <c r="Q531" i="6"/>
  <c r="E531" i="6"/>
  <c r="F535" i="6"/>
  <c r="Q541" i="6"/>
  <c r="E541" i="6"/>
  <c r="F530" i="6"/>
  <c r="Q536" i="6"/>
  <c r="E536" i="6"/>
  <c r="F540" i="6"/>
  <c r="F545" i="6"/>
  <c r="F550" i="6"/>
  <c r="F555" i="6"/>
  <c r="F560" i="6"/>
  <c r="F565" i="6"/>
  <c r="F570" i="6"/>
  <c r="F575" i="6"/>
  <c r="F580" i="6"/>
  <c r="F585" i="6"/>
  <c r="AF585" i="6"/>
  <c r="F590" i="6"/>
  <c r="AF590" i="6"/>
  <c r="F595" i="6"/>
  <c r="AF595" i="6"/>
  <c r="F600" i="6"/>
  <c r="AF600" i="6"/>
  <c r="E546" i="6"/>
  <c r="E551" i="6"/>
  <c r="E556" i="6"/>
  <c r="E561" i="6"/>
  <c r="E566" i="6"/>
  <c r="E571" i="6"/>
  <c r="E576" i="6"/>
  <c r="E581" i="6"/>
  <c r="E586" i="6"/>
  <c r="E591" i="6"/>
  <c r="E596" i="6"/>
  <c r="AC600" i="6"/>
  <c r="E601" i="6"/>
  <c r="Q465" i="6"/>
  <c r="E465" i="6"/>
  <c r="Q445" i="6"/>
  <c r="E445" i="6"/>
  <c r="F454" i="6"/>
  <c r="Q460" i="6"/>
  <c r="E460" i="6"/>
  <c r="F464" i="6"/>
  <c r="Q470" i="6"/>
  <c r="E470" i="6"/>
  <c r="F444" i="6"/>
  <c r="Q455" i="6"/>
  <c r="E455" i="6"/>
  <c r="F459" i="6"/>
  <c r="F469" i="6"/>
  <c r="F449" i="6"/>
  <c r="Q450" i="6"/>
  <c r="E450" i="6"/>
  <c r="AF444" i="6"/>
  <c r="AF449" i="6"/>
  <c r="F474" i="6"/>
  <c r="F479" i="6"/>
  <c r="F484" i="6"/>
  <c r="F489" i="6"/>
  <c r="AF489" i="6"/>
  <c r="F494" i="6"/>
  <c r="AF494" i="6"/>
  <c r="F499" i="6"/>
  <c r="AF499" i="6"/>
  <c r="F504" i="6"/>
  <c r="AF504" i="6"/>
  <c r="F509" i="6"/>
  <c r="AF509" i="6"/>
  <c r="F514" i="6"/>
  <c r="AF514" i="6"/>
  <c r="E475" i="6"/>
  <c r="E480" i="6"/>
  <c r="E485" i="6"/>
  <c r="E490" i="6"/>
  <c r="E495" i="6"/>
  <c r="E500" i="6"/>
  <c r="E505" i="6"/>
  <c r="E510" i="6"/>
  <c r="AC514" i="6"/>
  <c r="E515" i="6"/>
  <c r="Q359" i="6"/>
  <c r="E359" i="6"/>
  <c r="Q379" i="6"/>
  <c r="E379" i="6"/>
  <c r="F408" i="6"/>
  <c r="Q364" i="6"/>
  <c r="E364" i="6"/>
  <c r="F373" i="6"/>
  <c r="Q384" i="6"/>
  <c r="E384" i="6"/>
  <c r="F393" i="6"/>
  <c r="Q404" i="6"/>
  <c r="E404" i="6"/>
  <c r="F413" i="6"/>
  <c r="F388" i="6"/>
  <c r="Q399" i="6"/>
  <c r="E399" i="6"/>
  <c r="F358" i="6"/>
  <c r="Q369" i="6"/>
  <c r="E369" i="6"/>
  <c r="F378" i="6"/>
  <c r="Q389" i="6"/>
  <c r="E389" i="6"/>
  <c r="F398" i="6"/>
  <c r="Q409" i="6"/>
  <c r="E409" i="6"/>
  <c r="F368" i="6"/>
  <c r="F363" i="6"/>
  <c r="Q374" i="6"/>
  <c r="E374" i="6"/>
  <c r="F383" i="6"/>
  <c r="Q394" i="6"/>
  <c r="E394" i="6"/>
  <c r="F403" i="6"/>
  <c r="Q414" i="6"/>
  <c r="E414" i="6"/>
  <c r="AF358" i="6"/>
  <c r="AF363" i="6"/>
  <c r="AF368" i="6"/>
  <c r="AF373" i="6"/>
  <c r="AF378" i="6"/>
  <c r="AF383" i="6"/>
  <c r="AF388" i="6"/>
  <c r="AF393" i="6"/>
  <c r="AF398" i="6"/>
  <c r="AF403" i="6"/>
  <c r="AF408" i="6"/>
  <c r="F418" i="6"/>
  <c r="F423" i="6"/>
  <c r="F428" i="6"/>
  <c r="E419" i="6"/>
  <c r="E424" i="6"/>
  <c r="E429" i="6"/>
  <c r="Q288" i="6"/>
  <c r="E288" i="6"/>
  <c r="AD287" i="6"/>
  <c r="AC287" i="6"/>
  <c r="AD307" i="6"/>
  <c r="AC307" i="6"/>
  <c r="Q328" i="6"/>
  <c r="E328" i="6"/>
  <c r="AD327" i="6"/>
  <c r="AC327" i="6"/>
  <c r="AD272" i="6"/>
  <c r="AC272" i="6"/>
  <c r="Q293" i="6"/>
  <c r="E293" i="6"/>
  <c r="AD292" i="6"/>
  <c r="AC292" i="6"/>
  <c r="Q313" i="6"/>
  <c r="E313" i="6"/>
  <c r="AD312" i="6"/>
  <c r="AC312" i="6"/>
  <c r="Q333" i="6"/>
  <c r="E333" i="6"/>
  <c r="AD332" i="6"/>
  <c r="AC332" i="6"/>
  <c r="AE292" i="6"/>
  <c r="Q308" i="6"/>
  <c r="E308" i="6"/>
  <c r="AD342" i="6"/>
  <c r="AC342" i="6"/>
  <c r="AF272" i="6"/>
  <c r="Q283" i="6"/>
  <c r="E283" i="6"/>
  <c r="AD282" i="6"/>
  <c r="AC282" i="6"/>
  <c r="F287" i="6"/>
  <c r="AE287" i="6"/>
  <c r="AF292" i="6"/>
  <c r="Q303" i="6"/>
  <c r="E303" i="6"/>
  <c r="AD302" i="6"/>
  <c r="AC302" i="6"/>
  <c r="F307" i="6"/>
  <c r="AE307" i="6"/>
  <c r="AF312" i="6"/>
  <c r="Q323" i="6"/>
  <c r="E323" i="6"/>
  <c r="AD322" i="6"/>
  <c r="AC322" i="6"/>
  <c r="F327" i="6"/>
  <c r="AE327" i="6"/>
  <c r="AF332" i="6"/>
  <c r="Q343" i="6"/>
  <c r="E343" i="6"/>
  <c r="AE342" i="6"/>
  <c r="Q273" i="6"/>
  <c r="E273" i="6"/>
  <c r="AA272" i="6"/>
  <c r="Q278" i="6"/>
  <c r="E278" i="6"/>
  <c r="V277" i="6"/>
  <c r="AD277" i="6"/>
  <c r="AC277" i="6"/>
  <c r="F282" i="6"/>
  <c r="AE282" i="6"/>
  <c r="AF287" i="6"/>
  <c r="AA292" i="6"/>
  <c r="Q298" i="6"/>
  <c r="E298" i="6"/>
  <c r="V297" i="6"/>
  <c r="AD297" i="6"/>
  <c r="AC297" i="6"/>
  <c r="F302" i="6"/>
  <c r="AE302" i="6"/>
  <c r="AF307" i="6"/>
  <c r="AA312" i="6"/>
  <c r="Q318" i="6"/>
  <c r="E318" i="6"/>
  <c r="V317" i="6"/>
  <c r="AD317" i="6"/>
  <c r="AC317" i="6"/>
  <c r="F322" i="6"/>
  <c r="AE322" i="6"/>
  <c r="AF327" i="6"/>
  <c r="AA332" i="6"/>
  <c r="Q338" i="6"/>
  <c r="E338" i="6"/>
  <c r="V337" i="6"/>
  <c r="AD337" i="6"/>
  <c r="AC337" i="6"/>
  <c r="F342" i="6"/>
  <c r="AF342" i="6"/>
  <c r="Q197" i="6"/>
  <c r="E197" i="6"/>
  <c r="F206" i="6"/>
  <c r="Q217" i="6"/>
  <c r="E217" i="6"/>
  <c r="F226" i="6"/>
  <c r="Q237" i="6"/>
  <c r="E237" i="6"/>
  <c r="F246" i="6"/>
  <c r="Q202" i="6"/>
  <c r="E202" i="6"/>
  <c r="F211" i="6"/>
  <c r="Q222" i="6"/>
  <c r="E222" i="6"/>
  <c r="F231" i="6"/>
  <c r="AD231" i="6" s="1"/>
  <c r="Q242" i="6"/>
  <c r="E242" i="6"/>
  <c r="F251" i="6"/>
  <c r="F256" i="6"/>
  <c r="F196" i="6"/>
  <c r="Q207" i="6"/>
  <c r="E207" i="6"/>
  <c r="F216" i="6"/>
  <c r="Q227" i="6"/>
  <c r="E227" i="6"/>
  <c r="F236" i="6"/>
  <c r="Q247" i="6"/>
  <c r="E247" i="6"/>
  <c r="AD186" i="6"/>
  <c r="F191" i="6"/>
  <c r="E192" i="6"/>
  <c r="F201" i="6"/>
  <c r="Q212" i="6"/>
  <c r="E212" i="6"/>
  <c r="F221" i="6"/>
  <c r="Q232" i="6"/>
  <c r="E232" i="6"/>
  <c r="F241" i="6"/>
  <c r="Q252" i="6"/>
  <c r="E252" i="6"/>
  <c r="AF191" i="6"/>
  <c r="AF196" i="6"/>
  <c r="AF201" i="6"/>
  <c r="AF206" i="6"/>
  <c r="AF211" i="6"/>
  <c r="AF216" i="6"/>
  <c r="AF221" i="6"/>
  <c r="AF226" i="6"/>
  <c r="AF231" i="6"/>
  <c r="AF236" i="6"/>
  <c r="AF241" i="6"/>
  <c r="AF246" i="6"/>
  <c r="AF251" i="6"/>
  <c r="AF256" i="6"/>
  <c r="AC251" i="6"/>
  <c r="AC256" i="6"/>
  <c r="E257" i="6"/>
  <c r="G130" i="6"/>
  <c r="V130" i="6"/>
  <c r="G145" i="6"/>
  <c r="V145" i="6"/>
  <c r="G110" i="6"/>
  <c r="V110" i="6"/>
  <c r="G125" i="6"/>
  <c r="V125" i="6"/>
  <c r="V155" i="6"/>
  <c r="AE100" i="6"/>
  <c r="AA105" i="6"/>
  <c r="AF105" i="6"/>
  <c r="E111" i="6"/>
  <c r="G115" i="6"/>
  <c r="AC115" i="6"/>
  <c r="AE120" i="6"/>
  <c r="AA125" i="6"/>
  <c r="AF125" i="6"/>
  <c r="E131" i="6"/>
  <c r="G135" i="6"/>
  <c r="AC135" i="6"/>
  <c r="AE140" i="6"/>
  <c r="V150" i="6"/>
  <c r="E151" i="6"/>
  <c r="AC155" i="6"/>
  <c r="Q171" i="6"/>
  <c r="E171" i="6"/>
  <c r="AD170" i="6"/>
  <c r="AC170" i="6"/>
  <c r="V105" i="6"/>
  <c r="AC110" i="6"/>
  <c r="AE115" i="6"/>
  <c r="AA120" i="6"/>
  <c r="AF120" i="6"/>
  <c r="E126" i="6"/>
  <c r="AC130" i="6"/>
  <c r="AE135" i="6"/>
  <c r="AA140" i="6"/>
  <c r="AF140" i="6"/>
  <c r="E146" i="6"/>
  <c r="AC150" i="6"/>
  <c r="AE155" i="6"/>
  <c r="Q161" i="6"/>
  <c r="E161" i="6"/>
  <c r="Q166" i="6"/>
  <c r="E166" i="6"/>
  <c r="AD165" i="6"/>
  <c r="AC165" i="6"/>
  <c r="F170" i="6"/>
  <c r="AE170" i="6"/>
  <c r="F100" i="6"/>
  <c r="E101" i="6"/>
  <c r="AC105" i="6"/>
  <c r="AE110" i="6"/>
  <c r="AA115" i="6"/>
  <c r="AF115" i="6"/>
  <c r="F120" i="6"/>
  <c r="E121" i="6"/>
  <c r="AC125" i="6"/>
  <c r="AE130" i="6"/>
  <c r="AA135" i="6"/>
  <c r="AF135" i="6"/>
  <c r="F140" i="6"/>
  <c r="AC145" i="6"/>
  <c r="AE150" i="6"/>
  <c r="AA155" i="6"/>
  <c r="AF155" i="6"/>
  <c r="F160" i="6"/>
  <c r="AD160" i="6"/>
  <c r="AC160" i="6"/>
  <c r="F165" i="6"/>
  <c r="AE165" i="6"/>
  <c r="AF170" i="6"/>
  <c r="E85" i="6"/>
  <c r="Q80" i="6"/>
  <c r="E75" i="6"/>
  <c r="E70" i="6"/>
  <c r="Q65" i="6"/>
  <c r="E65" i="6"/>
  <c r="F59" i="6"/>
  <c r="G59" i="6" s="1"/>
  <c r="G19" i="6"/>
  <c r="AC84" i="6"/>
  <c r="V84" i="6"/>
  <c r="G84" i="6"/>
  <c r="AD84" i="6"/>
  <c r="AA84" i="6"/>
  <c r="AE84" i="6"/>
  <c r="V79" i="6"/>
  <c r="G79" i="6"/>
  <c r="AE79" i="6" s="1"/>
  <c r="AD79" i="6"/>
  <c r="V74" i="6"/>
  <c r="G74" i="6"/>
  <c r="AC74" i="6"/>
  <c r="AD74" i="6"/>
  <c r="V69" i="6"/>
  <c r="AD69" i="6"/>
  <c r="G69" i="6"/>
  <c r="AA69" i="6"/>
  <c r="V64" i="6"/>
  <c r="G64" i="6"/>
  <c r="AC64" i="6"/>
  <c r="AD64" i="6"/>
  <c r="AB59" i="6"/>
  <c r="AD59" i="6" s="1"/>
  <c r="AB54" i="6"/>
  <c r="AB49" i="6"/>
  <c r="AD49" i="6" s="1"/>
  <c r="AC44" i="6"/>
  <c r="AB44" i="6"/>
  <c r="AB39" i="6"/>
  <c r="AD39" i="6" s="1"/>
  <c r="AB34" i="6"/>
  <c r="AB29" i="6"/>
  <c r="AD29" i="6" s="1"/>
  <c r="AB24" i="6"/>
  <c r="AB19" i="6"/>
  <c r="AD19" i="6" s="1"/>
  <c r="AB14" i="6"/>
  <c r="AA64" i="6" s="1"/>
  <c r="AI191" i="6" l="1"/>
  <c r="AJ191" i="6" s="1"/>
  <c r="AI186" i="6"/>
  <c r="AJ186" i="6" s="1"/>
  <c r="AI2664" i="6"/>
  <c r="AJ2664" i="6" s="1"/>
  <c r="AA186" i="6"/>
  <c r="V1046" i="6"/>
  <c r="G1046" i="6"/>
  <c r="V960" i="6"/>
  <c r="G960" i="6"/>
  <c r="G2664" i="6"/>
  <c r="V2664" i="6"/>
  <c r="G2654" i="6"/>
  <c r="V2654" i="6"/>
  <c r="G2624" i="6"/>
  <c r="V2624" i="6"/>
  <c r="G2604" i="6"/>
  <c r="V2604" i="6"/>
  <c r="G2644" i="6"/>
  <c r="V2644" i="6"/>
  <c r="G2629" i="6"/>
  <c r="V2629" i="6"/>
  <c r="G2609" i="6"/>
  <c r="V2609" i="6"/>
  <c r="G2659" i="6"/>
  <c r="V2659" i="6"/>
  <c r="G2634" i="6"/>
  <c r="V2634" i="6"/>
  <c r="G2614" i="6"/>
  <c r="V2614" i="6"/>
  <c r="G2594" i="6"/>
  <c r="V2594" i="6"/>
  <c r="G2649" i="6"/>
  <c r="V2649" i="6"/>
  <c r="G2639" i="6"/>
  <c r="V2639" i="6"/>
  <c r="G2619" i="6"/>
  <c r="V2619" i="6"/>
  <c r="G2599" i="6"/>
  <c r="V2599" i="6"/>
  <c r="G2568" i="6"/>
  <c r="V2568" i="6"/>
  <c r="G2548" i="6"/>
  <c r="AE2548" i="6" s="1"/>
  <c r="V2548" i="6"/>
  <c r="G2538" i="6"/>
  <c r="AE2538" i="6" s="1"/>
  <c r="V2538" i="6"/>
  <c r="G2523" i="6"/>
  <c r="V2523" i="6"/>
  <c r="G2518" i="6"/>
  <c r="V2518" i="6"/>
  <c r="G2563" i="6"/>
  <c r="V2563" i="6"/>
  <c r="G2578" i="6"/>
  <c r="V2578" i="6"/>
  <c r="G2558" i="6"/>
  <c r="V2558" i="6"/>
  <c r="G2543" i="6"/>
  <c r="AE2543" i="6" s="1"/>
  <c r="V2543" i="6"/>
  <c r="G2533" i="6"/>
  <c r="AE2533" i="6" s="1"/>
  <c r="V2533" i="6"/>
  <c r="G2513" i="6"/>
  <c r="AE2513" i="6" s="1"/>
  <c r="V2513" i="6"/>
  <c r="G2528" i="6"/>
  <c r="V2528" i="6"/>
  <c r="G2508" i="6"/>
  <c r="V2508" i="6"/>
  <c r="G2573" i="6"/>
  <c r="V2573" i="6"/>
  <c r="G2553" i="6"/>
  <c r="V2553" i="6"/>
  <c r="G2462" i="6"/>
  <c r="V2462" i="6"/>
  <c r="G2442" i="6"/>
  <c r="V2442" i="6"/>
  <c r="G2422" i="6"/>
  <c r="V2422" i="6"/>
  <c r="G2492" i="6"/>
  <c r="V2492" i="6"/>
  <c r="G2482" i="6"/>
  <c r="V2482" i="6"/>
  <c r="G2472" i="6"/>
  <c r="V2472" i="6"/>
  <c r="G2457" i="6"/>
  <c r="V2457" i="6"/>
  <c r="G2437" i="6"/>
  <c r="V2437" i="6"/>
  <c r="G2452" i="6"/>
  <c r="V2452" i="6"/>
  <c r="G2432" i="6"/>
  <c r="V2432" i="6"/>
  <c r="G2487" i="6"/>
  <c r="V2487" i="6"/>
  <c r="G2477" i="6"/>
  <c r="V2477" i="6"/>
  <c r="G2467" i="6"/>
  <c r="V2467" i="6"/>
  <c r="G2447" i="6"/>
  <c r="V2447" i="6"/>
  <c r="G2427" i="6"/>
  <c r="V2427" i="6"/>
  <c r="G2406" i="6"/>
  <c r="V2406" i="6"/>
  <c r="G2396" i="6"/>
  <c r="V2396" i="6"/>
  <c r="G2386" i="6"/>
  <c r="V2386" i="6"/>
  <c r="G2376" i="6"/>
  <c r="V2376" i="6"/>
  <c r="G2366" i="6"/>
  <c r="V2366" i="6"/>
  <c r="G2346" i="6"/>
  <c r="V2346" i="6"/>
  <c r="G2401" i="6"/>
  <c r="V2401" i="6"/>
  <c r="G2391" i="6"/>
  <c r="V2391" i="6"/>
  <c r="G2381" i="6"/>
  <c r="V2381" i="6"/>
  <c r="G2371" i="6"/>
  <c r="V2371" i="6"/>
  <c r="G2361" i="6"/>
  <c r="V2361" i="6"/>
  <c r="G2351" i="6"/>
  <c r="V2351" i="6"/>
  <c r="G2356" i="6"/>
  <c r="V2356" i="6"/>
  <c r="G2336" i="6"/>
  <c r="V2336" i="6"/>
  <c r="G2341" i="6"/>
  <c r="V2341" i="6"/>
  <c r="G2315" i="6"/>
  <c r="V2315" i="6"/>
  <c r="G2305" i="6"/>
  <c r="V2305" i="6"/>
  <c r="G2295" i="6"/>
  <c r="V2295" i="6"/>
  <c r="G2285" i="6"/>
  <c r="V2285" i="6"/>
  <c r="G2260" i="6"/>
  <c r="V2260" i="6"/>
  <c r="G2270" i="6"/>
  <c r="V2270" i="6"/>
  <c r="G2250" i="6"/>
  <c r="V2250" i="6"/>
  <c r="G2275" i="6"/>
  <c r="V2275" i="6"/>
  <c r="G2255" i="6"/>
  <c r="V2255" i="6"/>
  <c r="G2320" i="6"/>
  <c r="V2320" i="6"/>
  <c r="G2310" i="6"/>
  <c r="V2310" i="6"/>
  <c r="G2300" i="6"/>
  <c r="V2300" i="6"/>
  <c r="G2290" i="6"/>
  <c r="V2290" i="6"/>
  <c r="G2265" i="6"/>
  <c r="V2265" i="6"/>
  <c r="G2280" i="6"/>
  <c r="V2280" i="6"/>
  <c r="G2229" i="6"/>
  <c r="V2229" i="6"/>
  <c r="G2219" i="6"/>
  <c r="V2219" i="6"/>
  <c r="G2209" i="6"/>
  <c r="V2209" i="6"/>
  <c r="G2199" i="6"/>
  <c r="V2199" i="6"/>
  <c r="G2189" i="6"/>
  <c r="V2189" i="6"/>
  <c r="G2179" i="6"/>
  <c r="V2179" i="6"/>
  <c r="G2234" i="6"/>
  <c r="V2234" i="6"/>
  <c r="G2224" i="6"/>
  <c r="V2224" i="6"/>
  <c r="G2214" i="6"/>
  <c r="V2214" i="6"/>
  <c r="G2204" i="6"/>
  <c r="V2204" i="6"/>
  <c r="G2194" i="6"/>
  <c r="V2194" i="6"/>
  <c r="G2184" i="6"/>
  <c r="V2184" i="6"/>
  <c r="G2164" i="6"/>
  <c r="V2164" i="6"/>
  <c r="G2169" i="6"/>
  <c r="V2169" i="6"/>
  <c r="G2174" i="6"/>
  <c r="V2174" i="6"/>
  <c r="G2148" i="6"/>
  <c r="V2148" i="6"/>
  <c r="G2138" i="6"/>
  <c r="V2138" i="6"/>
  <c r="G2128" i="6"/>
  <c r="V2128" i="6"/>
  <c r="G2118" i="6"/>
  <c r="V2118" i="6"/>
  <c r="G2108" i="6"/>
  <c r="V2108" i="6"/>
  <c r="G2088" i="6"/>
  <c r="V2088" i="6"/>
  <c r="G2093" i="6"/>
  <c r="V2093" i="6"/>
  <c r="G2143" i="6"/>
  <c r="V2143" i="6"/>
  <c r="G2133" i="6"/>
  <c r="V2133" i="6"/>
  <c r="G2123" i="6"/>
  <c r="V2123" i="6"/>
  <c r="G2113" i="6"/>
  <c r="V2113" i="6"/>
  <c r="G2103" i="6"/>
  <c r="V2103" i="6"/>
  <c r="G2083" i="6"/>
  <c r="V2083" i="6"/>
  <c r="G2098" i="6"/>
  <c r="V2098" i="6"/>
  <c r="G2078" i="6"/>
  <c r="V2078" i="6"/>
  <c r="G2022" i="6"/>
  <c r="V2022" i="6"/>
  <c r="G2002" i="6"/>
  <c r="V2002" i="6"/>
  <c r="G2057" i="6"/>
  <c r="V2057" i="6"/>
  <c r="G2047" i="6"/>
  <c r="V2047" i="6"/>
  <c r="G2037" i="6"/>
  <c r="V2037" i="6"/>
  <c r="G2017" i="6"/>
  <c r="V2017" i="6"/>
  <c r="G1997" i="6"/>
  <c r="V1997" i="6"/>
  <c r="G2032" i="6"/>
  <c r="V2032" i="6"/>
  <c r="G2012" i="6"/>
  <c r="V2012" i="6"/>
  <c r="G1992" i="6"/>
  <c r="V1992" i="6"/>
  <c r="G2062" i="6"/>
  <c r="V2062" i="6"/>
  <c r="G2052" i="6"/>
  <c r="V2052" i="6"/>
  <c r="G2042" i="6"/>
  <c r="V2042" i="6"/>
  <c r="G2027" i="6"/>
  <c r="V2027" i="6"/>
  <c r="G2007" i="6"/>
  <c r="V2007" i="6"/>
  <c r="G1976" i="6"/>
  <c r="V1976" i="6"/>
  <c r="G1966" i="6"/>
  <c r="V1966" i="6"/>
  <c r="G1956" i="6"/>
  <c r="V1956" i="6"/>
  <c r="G1941" i="6"/>
  <c r="V1941" i="6"/>
  <c r="G1921" i="6"/>
  <c r="V1921" i="6"/>
  <c r="G1906" i="6"/>
  <c r="V1906" i="6"/>
  <c r="G1926" i="6"/>
  <c r="V1926" i="6"/>
  <c r="G1936" i="6"/>
  <c r="V1936" i="6"/>
  <c r="G1916" i="6"/>
  <c r="V1916" i="6"/>
  <c r="G1946" i="6"/>
  <c r="V1946" i="6"/>
  <c r="G1971" i="6"/>
  <c r="V1971" i="6"/>
  <c r="G1961" i="6"/>
  <c r="V1961" i="6"/>
  <c r="G1951" i="6"/>
  <c r="V1951" i="6"/>
  <c r="G1931" i="6"/>
  <c r="V1931" i="6"/>
  <c r="G1911" i="6"/>
  <c r="V1911" i="6"/>
  <c r="G1885" i="6"/>
  <c r="V1885" i="6"/>
  <c r="G1875" i="6"/>
  <c r="V1875" i="6"/>
  <c r="G1860" i="6"/>
  <c r="V1860" i="6"/>
  <c r="G1855" i="6"/>
  <c r="V1855" i="6"/>
  <c r="G1845" i="6"/>
  <c r="V1845" i="6"/>
  <c r="G1835" i="6"/>
  <c r="V1835" i="6"/>
  <c r="G1825" i="6"/>
  <c r="V1825" i="6"/>
  <c r="G1890" i="6"/>
  <c r="V1890" i="6"/>
  <c r="G1880" i="6"/>
  <c r="V1880" i="6"/>
  <c r="G1870" i="6"/>
  <c r="V1870" i="6"/>
  <c r="G1850" i="6"/>
  <c r="V1850" i="6"/>
  <c r="G1865" i="6"/>
  <c r="V1865" i="6"/>
  <c r="G1840" i="6"/>
  <c r="V1840" i="6"/>
  <c r="G1830" i="6"/>
  <c r="V1830" i="6"/>
  <c r="G1820" i="6"/>
  <c r="V1820" i="6"/>
  <c r="G1794" i="6"/>
  <c r="V1794" i="6"/>
  <c r="G1774" i="6"/>
  <c r="V1774" i="6"/>
  <c r="G1744" i="6"/>
  <c r="V1744" i="6"/>
  <c r="G1789" i="6"/>
  <c r="V1789" i="6"/>
  <c r="G1769" i="6"/>
  <c r="V1769" i="6"/>
  <c r="G1804" i="6"/>
  <c r="V1804" i="6"/>
  <c r="G1784" i="6"/>
  <c r="V1784" i="6"/>
  <c r="G1799" i="6"/>
  <c r="V1799" i="6"/>
  <c r="G1779" i="6"/>
  <c r="V1779" i="6"/>
  <c r="G1759" i="6"/>
  <c r="V1759" i="6"/>
  <c r="G1739" i="6"/>
  <c r="V1739" i="6"/>
  <c r="G1754" i="6"/>
  <c r="V1754" i="6"/>
  <c r="G1734" i="6"/>
  <c r="V1734" i="6"/>
  <c r="G1764" i="6"/>
  <c r="V1764" i="6"/>
  <c r="G1749" i="6"/>
  <c r="V1749" i="6"/>
  <c r="G1713" i="6"/>
  <c r="V1713" i="6"/>
  <c r="G1703" i="6"/>
  <c r="V1703" i="6"/>
  <c r="G1683" i="6"/>
  <c r="V1683" i="6"/>
  <c r="G1663" i="6"/>
  <c r="V1663" i="6"/>
  <c r="G1688" i="6"/>
  <c r="V1688" i="6"/>
  <c r="G1668" i="6"/>
  <c r="V1668" i="6"/>
  <c r="G1648" i="6"/>
  <c r="V1648" i="6"/>
  <c r="G1718" i="6"/>
  <c r="V1718" i="6"/>
  <c r="G1708" i="6"/>
  <c r="V1708" i="6"/>
  <c r="G1698" i="6"/>
  <c r="V1698" i="6"/>
  <c r="G1678" i="6"/>
  <c r="V1678" i="6"/>
  <c r="G1658" i="6"/>
  <c r="V1658" i="6"/>
  <c r="G1693" i="6"/>
  <c r="V1693" i="6"/>
  <c r="G1673" i="6"/>
  <c r="V1673" i="6"/>
  <c r="G1653" i="6"/>
  <c r="V1653" i="6"/>
  <c r="G1632" i="6"/>
  <c r="V1632" i="6"/>
  <c r="G1622" i="6"/>
  <c r="V1622" i="6"/>
  <c r="G1607" i="6"/>
  <c r="V1607" i="6"/>
  <c r="G1587" i="6"/>
  <c r="V1587" i="6"/>
  <c r="G1567" i="6"/>
  <c r="V1567" i="6"/>
  <c r="G1602" i="6"/>
  <c r="V1602" i="6"/>
  <c r="G1582" i="6"/>
  <c r="V1582" i="6"/>
  <c r="G1562" i="6"/>
  <c r="V1562" i="6"/>
  <c r="G1627" i="6"/>
  <c r="V1627" i="6"/>
  <c r="G1617" i="6"/>
  <c r="V1617" i="6"/>
  <c r="G1597" i="6"/>
  <c r="V1597" i="6"/>
  <c r="G1577" i="6"/>
  <c r="V1577" i="6"/>
  <c r="G1612" i="6"/>
  <c r="V1612" i="6"/>
  <c r="G1592" i="6"/>
  <c r="V1592" i="6"/>
  <c r="G1572" i="6"/>
  <c r="V1572" i="6"/>
  <c r="G1546" i="6"/>
  <c r="V1546" i="6"/>
  <c r="G1536" i="6"/>
  <c r="V1536" i="6"/>
  <c r="G1526" i="6"/>
  <c r="V1526" i="6"/>
  <c r="G1516" i="6"/>
  <c r="V1516" i="6"/>
  <c r="G1506" i="6"/>
  <c r="V1506" i="6"/>
  <c r="G1486" i="6"/>
  <c r="V1486" i="6"/>
  <c r="G1496" i="6"/>
  <c r="V1496" i="6"/>
  <c r="G1476" i="6"/>
  <c r="V1476" i="6"/>
  <c r="G1491" i="6"/>
  <c r="V1491" i="6"/>
  <c r="G1541" i="6"/>
  <c r="V1541" i="6"/>
  <c r="G1531" i="6"/>
  <c r="V1531" i="6"/>
  <c r="G1521" i="6"/>
  <c r="V1521" i="6"/>
  <c r="G1511" i="6"/>
  <c r="V1511" i="6"/>
  <c r="G1501" i="6"/>
  <c r="V1501" i="6"/>
  <c r="G1481" i="6"/>
  <c r="V1481" i="6"/>
  <c r="G1369" i="6"/>
  <c r="V1369" i="6"/>
  <c r="G1359" i="6"/>
  <c r="V1359" i="6"/>
  <c r="G1339" i="6"/>
  <c r="V1339" i="6"/>
  <c r="G1334" i="6"/>
  <c r="V1334" i="6"/>
  <c r="G1349" i="6"/>
  <c r="V1349" i="6"/>
  <c r="G1374" i="6"/>
  <c r="V1374" i="6"/>
  <c r="G1364" i="6"/>
  <c r="V1364" i="6"/>
  <c r="G1354" i="6"/>
  <c r="V1354" i="6"/>
  <c r="G1344" i="6"/>
  <c r="V1344" i="6"/>
  <c r="G1314" i="6"/>
  <c r="V1314" i="6"/>
  <c r="G1324" i="6"/>
  <c r="V1324" i="6"/>
  <c r="G1304" i="6"/>
  <c r="V1304" i="6"/>
  <c r="G1329" i="6"/>
  <c r="V1329" i="6"/>
  <c r="G1309" i="6"/>
  <c r="V1309" i="6"/>
  <c r="G1319" i="6"/>
  <c r="V1319" i="6"/>
  <c r="G1263" i="6"/>
  <c r="V1263" i="6"/>
  <c r="G1243" i="6"/>
  <c r="V1243" i="6"/>
  <c r="G1268" i="6"/>
  <c r="V1268" i="6"/>
  <c r="G1248" i="6"/>
  <c r="V1248" i="6"/>
  <c r="G1228" i="6"/>
  <c r="V1228" i="6"/>
  <c r="G1288" i="6"/>
  <c r="V1288" i="6"/>
  <c r="V1218" i="6"/>
  <c r="G1218" i="6"/>
  <c r="G1278" i="6"/>
  <c r="V1278" i="6"/>
  <c r="G1258" i="6"/>
  <c r="V1258" i="6"/>
  <c r="G1238" i="6"/>
  <c r="V1238" i="6"/>
  <c r="V1223" i="6"/>
  <c r="G1223" i="6"/>
  <c r="G1273" i="6"/>
  <c r="V1273" i="6"/>
  <c r="G1253" i="6"/>
  <c r="V1253" i="6"/>
  <c r="G1233" i="6"/>
  <c r="V1233" i="6"/>
  <c r="G1283" i="6"/>
  <c r="V1283" i="6"/>
  <c r="G1197" i="6"/>
  <c r="V1197" i="6"/>
  <c r="G1187" i="6"/>
  <c r="V1187" i="6"/>
  <c r="G1177" i="6"/>
  <c r="V1177" i="6"/>
  <c r="G1167" i="6"/>
  <c r="V1167" i="6"/>
  <c r="G1152" i="6"/>
  <c r="V1152" i="6"/>
  <c r="G1132" i="6"/>
  <c r="V1132" i="6"/>
  <c r="G1137" i="6"/>
  <c r="V1137" i="6"/>
  <c r="G1202" i="6"/>
  <c r="V1202" i="6"/>
  <c r="G1192" i="6"/>
  <c r="V1192" i="6"/>
  <c r="G1182" i="6"/>
  <c r="V1182" i="6"/>
  <c r="G1172" i="6"/>
  <c r="V1172" i="6"/>
  <c r="G1162" i="6"/>
  <c r="V1162" i="6"/>
  <c r="G1147" i="6"/>
  <c r="V1147" i="6"/>
  <c r="G1157" i="6"/>
  <c r="V1157" i="6"/>
  <c r="G1142" i="6"/>
  <c r="V1142" i="6"/>
  <c r="G1116" i="6"/>
  <c r="V1116" i="6"/>
  <c r="G919" i="6"/>
  <c r="V919" i="6"/>
  <c r="G944" i="6"/>
  <c r="V944" i="6"/>
  <c r="G884" i="6"/>
  <c r="V884" i="6"/>
  <c r="G879" i="6"/>
  <c r="V879" i="6"/>
  <c r="G894" i="6"/>
  <c r="V894" i="6"/>
  <c r="G934" i="6"/>
  <c r="V934" i="6"/>
  <c r="G914" i="6"/>
  <c r="V914" i="6"/>
  <c r="G929" i="6"/>
  <c r="V929" i="6"/>
  <c r="G909" i="6"/>
  <c r="V909" i="6"/>
  <c r="G874" i="6"/>
  <c r="V874" i="6"/>
  <c r="G939" i="6"/>
  <c r="V939" i="6"/>
  <c r="G924" i="6"/>
  <c r="V924" i="6"/>
  <c r="G904" i="6"/>
  <c r="V904" i="6"/>
  <c r="G889" i="6"/>
  <c r="V889" i="6"/>
  <c r="G899" i="6"/>
  <c r="V899" i="6"/>
  <c r="G853" i="6"/>
  <c r="V853" i="6"/>
  <c r="G833" i="6"/>
  <c r="V833" i="6"/>
  <c r="G813" i="6"/>
  <c r="V813" i="6"/>
  <c r="G793" i="6"/>
  <c r="V793" i="6"/>
  <c r="G843" i="6"/>
  <c r="V843" i="6"/>
  <c r="G823" i="6"/>
  <c r="V823" i="6"/>
  <c r="G803" i="6"/>
  <c r="V803" i="6"/>
  <c r="G858" i="6"/>
  <c r="V858" i="6"/>
  <c r="G838" i="6"/>
  <c r="V838" i="6"/>
  <c r="G818" i="6"/>
  <c r="V818" i="6"/>
  <c r="G798" i="6"/>
  <c r="V798" i="6"/>
  <c r="G848" i="6"/>
  <c r="V848" i="6"/>
  <c r="G828" i="6"/>
  <c r="V828" i="6"/>
  <c r="G808" i="6"/>
  <c r="V808" i="6"/>
  <c r="G788" i="6"/>
  <c r="V788" i="6"/>
  <c r="G762" i="6"/>
  <c r="V762" i="6"/>
  <c r="G732" i="6"/>
  <c r="V732" i="6"/>
  <c r="G772" i="6"/>
  <c r="V772" i="6"/>
  <c r="G757" i="6"/>
  <c r="V757" i="6"/>
  <c r="G752" i="6"/>
  <c r="V752" i="6"/>
  <c r="G737" i="6"/>
  <c r="V737" i="6"/>
  <c r="G712" i="6"/>
  <c r="V712" i="6"/>
  <c r="G742" i="6"/>
  <c r="V742" i="6"/>
  <c r="G717" i="6"/>
  <c r="V717" i="6"/>
  <c r="G767" i="6"/>
  <c r="V767" i="6"/>
  <c r="G747" i="6"/>
  <c r="V747" i="6"/>
  <c r="G727" i="6"/>
  <c r="V727" i="6"/>
  <c r="G707" i="6"/>
  <c r="V707" i="6"/>
  <c r="G722" i="6"/>
  <c r="V722" i="6"/>
  <c r="G702" i="6"/>
  <c r="V702" i="6"/>
  <c r="G626" i="6"/>
  <c r="V626" i="6"/>
  <c r="G666" i="6"/>
  <c r="V666" i="6"/>
  <c r="G616" i="6"/>
  <c r="V616" i="6"/>
  <c r="G686" i="6"/>
  <c r="V686" i="6"/>
  <c r="G676" i="6"/>
  <c r="V676" i="6"/>
  <c r="G661" i="6"/>
  <c r="V661" i="6"/>
  <c r="G646" i="6"/>
  <c r="V646" i="6"/>
  <c r="G636" i="6"/>
  <c r="V636" i="6"/>
  <c r="G621" i="6"/>
  <c r="V621" i="6"/>
  <c r="G681" i="6"/>
  <c r="V681" i="6"/>
  <c r="G671" i="6"/>
  <c r="V671" i="6"/>
  <c r="G651" i="6"/>
  <c r="V651" i="6"/>
  <c r="G631" i="6"/>
  <c r="V631" i="6"/>
  <c r="G656" i="6"/>
  <c r="V656" i="6"/>
  <c r="G641" i="6"/>
  <c r="V641" i="6"/>
  <c r="G600" i="6"/>
  <c r="V600" i="6"/>
  <c r="G575" i="6"/>
  <c r="V575" i="6"/>
  <c r="G570" i="6"/>
  <c r="V570" i="6"/>
  <c r="G535" i="6"/>
  <c r="V535" i="6"/>
  <c r="G580" i="6"/>
  <c r="V580" i="6"/>
  <c r="G560" i="6"/>
  <c r="V560" i="6"/>
  <c r="G590" i="6"/>
  <c r="V590" i="6"/>
  <c r="G555" i="6"/>
  <c r="V555" i="6"/>
  <c r="G550" i="6"/>
  <c r="V550" i="6"/>
  <c r="G540" i="6"/>
  <c r="V540" i="6"/>
  <c r="G530" i="6"/>
  <c r="V530" i="6"/>
  <c r="G595" i="6"/>
  <c r="V595" i="6"/>
  <c r="G585" i="6"/>
  <c r="V585" i="6"/>
  <c r="G565" i="6"/>
  <c r="V565" i="6"/>
  <c r="G545" i="6"/>
  <c r="V545" i="6"/>
  <c r="G464" i="6"/>
  <c r="V464" i="6"/>
  <c r="G474" i="6"/>
  <c r="V474" i="6"/>
  <c r="G469" i="6"/>
  <c r="V469" i="6"/>
  <c r="G509" i="6"/>
  <c r="V509" i="6"/>
  <c r="G499" i="6"/>
  <c r="V499" i="6"/>
  <c r="G489" i="6"/>
  <c r="V489" i="6"/>
  <c r="G449" i="6"/>
  <c r="V449" i="6"/>
  <c r="G514" i="6"/>
  <c r="V514" i="6"/>
  <c r="G504" i="6"/>
  <c r="V504" i="6"/>
  <c r="G479" i="6"/>
  <c r="V479" i="6"/>
  <c r="G454" i="6"/>
  <c r="V454" i="6"/>
  <c r="G484" i="6"/>
  <c r="V484" i="6"/>
  <c r="G459" i="6"/>
  <c r="V459" i="6"/>
  <c r="G444" i="6"/>
  <c r="V444" i="6"/>
  <c r="G494" i="6"/>
  <c r="V494" i="6"/>
  <c r="G423" i="6"/>
  <c r="V423" i="6"/>
  <c r="G363" i="6"/>
  <c r="V363" i="6"/>
  <c r="G418" i="6"/>
  <c r="V418" i="6"/>
  <c r="G383" i="6"/>
  <c r="V383" i="6"/>
  <c r="G388" i="6"/>
  <c r="V388" i="6"/>
  <c r="G398" i="6"/>
  <c r="V398" i="6"/>
  <c r="G378" i="6"/>
  <c r="V378" i="6"/>
  <c r="G358" i="6"/>
  <c r="V358" i="6"/>
  <c r="G413" i="6"/>
  <c r="V413" i="6"/>
  <c r="G393" i="6"/>
  <c r="V393" i="6"/>
  <c r="G373" i="6"/>
  <c r="V373" i="6"/>
  <c r="G408" i="6"/>
  <c r="V408" i="6"/>
  <c r="G403" i="6"/>
  <c r="V403" i="6"/>
  <c r="G428" i="6"/>
  <c r="V428" i="6"/>
  <c r="G368" i="6"/>
  <c r="V368" i="6"/>
  <c r="G307" i="6"/>
  <c r="V307" i="6"/>
  <c r="G302" i="6"/>
  <c r="V302" i="6"/>
  <c r="G342" i="6"/>
  <c r="V342" i="6"/>
  <c r="G322" i="6"/>
  <c r="V322" i="6"/>
  <c r="G282" i="6"/>
  <c r="V282" i="6"/>
  <c r="G327" i="6"/>
  <c r="V327" i="6"/>
  <c r="G287" i="6"/>
  <c r="V287" i="6"/>
  <c r="G241" i="6"/>
  <c r="V241" i="6"/>
  <c r="G221" i="6"/>
  <c r="V221" i="6"/>
  <c r="G201" i="6"/>
  <c r="V201" i="6"/>
  <c r="G236" i="6"/>
  <c r="V236" i="6"/>
  <c r="G216" i="6"/>
  <c r="V216" i="6"/>
  <c r="G196" i="6"/>
  <c r="V196" i="6"/>
  <c r="G251" i="6"/>
  <c r="V251" i="6"/>
  <c r="G231" i="6"/>
  <c r="AE231" i="6" s="1"/>
  <c r="V231" i="6"/>
  <c r="G211" i="6"/>
  <c r="V211" i="6"/>
  <c r="G246" i="6"/>
  <c r="V246" i="6"/>
  <c r="G226" i="6"/>
  <c r="V226" i="6"/>
  <c r="G206" i="6"/>
  <c r="V206" i="6"/>
  <c r="V186" i="6"/>
  <c r="AE186" i="6"/>
  <c r="G256" i="6"/>
  <c r="V256" i="6"/>
  <c r="V191" i="6"/>
  <c r="G191" i="6"/>
  <c r="G170" i="6"/>
  <c r="V170" i="6"/>
  <c r="G165" i="6"/>
  <c r="V165" i="6"/>
  <c r="V120" i="6"/>
  <c r="G120" i="6"/>
  <c r="V160" i="6"/>
  <c r="G160" i="6"/>
  <c r="V100" i="6"/>
  <c r="G100" i="6"/>
  <c r="V140" i="6"/>
  <c r="G140" i="6"/>
  <c r="AE49" i="6"/>
  <c r="AA79" i="6"/>
  <c r="AA74" i="6"/>
  <c r="AE74" i="6"/>
  <c r="AE69" i="6"/>
  <c r="AE64" i="6"/>
  <c r="AE59" i="6"/>
  <c r="AA54" i="6"/>
  <c r="AE54" i="6"/>
  <c r="AD54" i="6"/>
  <c r="AC54" i="6"/>
  <c r="AD44" i="6"/>
  <c r="AA44" i="6"/>
  <c r="AE44" i="6"/>
  <c r="AE39" i="6"/>
  <c r="AC34" i="6"/>
  <c r="AD34" i="6"/>
  <c r="AA34" i="6"/>
  <c r="AE34" i="6"/>
  <c r="AE29" i="6"/>
  <c r="AA24" i="6"/>
  <c r="AE24" i="6"/>
  <c r="AC24" i="6"/>
  <c r="AD24" i="6"/>
  <c r="AE19" i="6"/>
  <c r="AD14" i="6"/>
  <c r="AC14" i="6"/>
  <c r="AA14" i="6"/>
  <c r="AA19" i="6"/>
  <c r="AA29" i="6"/>
  <c r="AA39" i="6"/>
  <c r="AA49" i="6"/>
  <c r="AA59" i="6"/>
  <c r="AC19" i="6"/>
  <c r="AC39" i="6"/>
  <c r="AC29" i="6"/>
  <c r="AC49" i="6"/>
  <c r="AC59" i="6"/>
  <c r="Q45" i="6"/>
  <c r="Q25" i="6"/>
  <c r="BL2" i="1"/>
  <c r="Z59" i="6"/>
  <c r="Z58" i="6"/>
  <c r="Z57" i="6"/>
  <c r="Z56" i="6"/>
  <c r="Z54" i="6"/>
  <c r="Z53" i="6"/>
  <c r="Z52" i="6"/>
  <c r="Z51" i="6"/>
  <c r="Z49" i="6"/>
  <c r="Z48" i="6"/>
  <c r="Z47" i="6"/>
  <c r="Z46" i="6"/>
  <c r="Z44" i="6"/>
  <c r="Z43" i="6"/>
  <c r="Z42" i="6"/>
  <c r="Z41" i="6"/>
  <c r="Z39" i="6"/>
  <c r="Z38" i="6"/>
  <c r="Z37" i="6"/>
  <c r="Z36" i="6"/>
  <c r="Z34" i="6"/>
  <c r="Z33" i="6"/>
  <c r="Z32" i="6"/>
  <c r="Z31" i="6"/>
  <c r="Z29" i="6"/>
  <c r="Z28" i="6"/>
  <c r="Z27" i="6"/>
  <c r="Z26" i="6"/>
  <c r="Z24" i="6"/>
  <c r="Z23" i="6"/>
  <c r="Z22" i="6"/>
  <c r="Z21" i="6"/>
  <c r="Z19" i="6"/>
  <c r="Z18" i="6"/>
  <c r="Z17" i="6"/>
  <c r="Z16" i="6"/>
  <c r="B16" i="5"/>
  <c r="B15" i="5"/>
  <c r="B14" i="5"/>
  <c r="B13" i="5"/>
  <c r="Z14" i="6"/>
  <c r="Z13" i="6"/>
  <c r="Z12" i="6"/>
  <c r="Z11" i="6"/>
  <c r="AE23" i="5"/>
  <c r="AE24" i="5"/>
  <c r="AE25" i="5"/>
  <c r="AE26" i="5"/>
  <c r="AE27" i="5"/>
  <c r="AE28" i="5"/>
  <c r="AE29" i="5"/>
  <c r="AE30" i="5"/>
  <c r="AE31" i="5"/>
  <c r="AE32" i="5"/>
  <c r="J20" i="5"/>
  <c r="J19" i="5"/>
  <c r="J18" i="5"/>
  <c r="J17" i="5"/>
  <c r="J16" i="5"/>
  <c r="J15" i="5"/>
  <c r="J14" i="5"/>
  <c r="J13" i="5"/>
  <c r="J12" i="5"/>
  <c r="J11" i="5"/>
  <c r="J10" i="5"/>
  <c r="J9" i="5"/>
  <c r="J8" i="5"/>
  <c r="J7" i="5"/>
  <c r="J6" i="5"/>
  <c r="E20" i="5"/>
  <c r="E19" i="5"/>
  <c r="E18" i="5"/>
  <c r="E17" i="5"/>
  <c r="E16" i="5"/>
  <c r="E15" i="5"/>
  <c r="E14" i="5"/>
  <c r="E13" i="5"/>
  <c r="E12" i="5"/>
  <c r="E11" i="5"/>
  <c r="E10" i="5"/>
  <c r="E9" i="5"/>
  <c r="E8" i="5"/>
  <c r="E7" i="5"/>
  <c r="E6" i="5"/>
  <c r="BJ2" i="1"/>
  <c r="BH2" i="1"/>
  <c r="BF2" i="1"/>
  <c r="BD2" i="1"/>
  <c r="BB2" i="1"/>
  <c r="AZ2" i="1"/>
  <c r="AX2" i="1"/>
  <c r="AV2" i="1"/>
  <c r="AT2" i="1"/>
  <c r="AR2" i="1"/>
  <c r="AP2" i="1"/>
  <c r="AN2" i="1"/>
  <c r="AL2" i="1"/>
  <c r="AJ2" i="1"/>
  <c r="AH2" i="1"/>
  <c r="AF2" i="1"/>
  <c r="AD2" i="1"/>
  <c r="AB2" i="1"/>
  <c r="Z2" i="1"/>
  <c r="X2" i="1"/>
  <c r="V2" i="1"/>
  <c r="T2" i="1"/>
  <c r="R2" i="1"/>
  <c r="P2" i="1"/>
  <c r="N2" i="1"/>
  <c r="L2" i="1"/>
  <c r="J2" i="1"/>
  <c r="H2" i="1"/>
  <c r="F2" i="1"/>
  <c r="V19" i="6"/>
  <c r="V59" i="6"/>
  <c r="V54" i="6"/>
  <c r="V49" i="6"/>
  <c r="V44" i="6"/>
  <c r="V39" i="6"/>
  <c r="V34" i="6"/>
  <c r="V29" i="6"/>
  <c r="V24" i="6"/>
  <c r="Q13" i="6"/>
  <c r="O13" i="6"/>
  <c r="M13" i="6"/>
  <c r="K13" i="6"/>
  <c r="Q60" i="6"/>
  <c r="Q55" i="6"/>
  <c r="Q50" i="6"/>
  <c r="Q40" i="6"/>
  <c r="Q35" i="6"/>
  <c r="Q30" i="6"/>
  <c r="I10" i="6"/>
  <c r="I9" i="6"/>
  <c r="C10" i="6"/>
  <c r="C9" i="6"/>
  <c r="Z8" i="5"/>
  <c r="AJ18" i="5" l="1"/>
  <c r="AN12" i="5"/>
  <c r="AK19" i="5"/>
  <c r="AJ19" i="5"/>
  <c r="AJ16" i="5"/>
  <c r="AK16" i="5"/>
  <c r="AJ17" i="5"/>
  <c r="AK20" i="5"/>
  <c r="AK17" i="5"/>
  <c r="AK18" i="5"/>
  <c r="AJ20" i="5"/>
  <c r="AK11" i="5"/>
  <c r="AL9" i="5"/>
  <c r="AM7" i="5"/>
  <c r="AM11" i="5"/>
  <c r="AN8" i="5"/>
  <c r="AN4" i="5"/>
  <c r="AK8" i="5"/>
  <c r="AK12" i="5"/>
  <c r="AL6" i="5"/>
  <c r="AL10" i="5"/>
  <c r="AM4" i="5"/>
  <c r="AM8" i="5"/>
  <c r="AM12" i="5"/>
  <c r="AN9" i="5"/>
  <c r="AL3" i="5"/>
  <c r="AK9" i="5"/>
  <c r="AK5" i="5"/>
  <c r="AL7" i="5"/>
  <c r="AL11" i="5"/>
  <c r="AM5" i="5"/>
  <c r="AM9" i="5"/>
  <c r="AK7" i="5"/>
  <c r="AN10" i="5"/>
  <c r="AM3" i="5"/>
  <c r="AK4" i="5"/>
  <c r="AL5" i="5"/>
  <c r="AK6" i="5"/>
  <c r="AN6" i="5"/>
  <c r="AK10" i="5"/>
  <c r="AL4" i="5"/>
  <c r="AL8" i="5"/>
  <c r="AL12" i="5"/>
  <c r="AM6" i="5"/>
  <c r="AM10" i="5"/>
  <c r="AN7" i="5"/>
  <c r="AN11" i="5"/>
  <c r="O2658" i="6"/>
  <c r="Y2658" i="6" s="1"/>
  <c r="O2633" i="6"/>
  <c r="Y2633" i="6" s="1"/>
  <c r="O2613" i="6"/>
  <c r="Y2613" i="6" s="1"/>
  <c r="O2562" i="6"/>
  <c r="Y2562" i="6" s="1"/>
  <c r="O2557" i="6"/>
  <c r="Y2557" i="6" s="1"/>
  <c r="O2552" i="6"/>
  <c r="Y2552" i="6" s="1"/>
  <c r="O2517" i="6"/>
  <c r="Y2517" i="6" s="1"/>
  <c r="O2476" i="6"/>
  <c r="Y2476" i="6" s="1"/>
  <c r="O2648" i="6"/>
  <c r="Y2648" i="6" s="1"/>
  <c r="O2638" i="6"/>
  <c r="Y2638" i="6" s="1"/>
  <c r="O2618" i="6"/>
  <c r="Y2618" i="6" s="1"/>
  <c r="O2598" i="6"/>
  <c r="Y2598" i="6" s="1"/>
  <c r="O2567" i="6"/>
  <c r="Y2567" i="6" s="1"/>
  <c r="O2481" i="6"/>
  <c r="Y2481" i="6" s="1"/>
  <c r="O2400" i="6"/>
  <c r="Y2400" i="6" s="1"/>
  <c r="O2380" i="6"/>
  <c r="Y2380" i="6" s="1"/>
  <c r="O2663" i="6"/>
  <c r="Y2663" i="6" s="1"/>
  <c r="O2623" i="6"/>
  <c r="Y2623" i="6" s="1"/>
  <c r="O2603" i="6"/>
  <c r="Y2603" i="6" s="1"/>
  <c r="O2572" i="6"/>
  <c r="Y2572" i="6" s="1"/>
  <c r="O2512" i="6"/>
  <c r="Y2512" i="6" s="1"/>
  <c r="O2486" i="6"/>
  <c r="Y2486" i="6" s="1"/>
  <c r="O2653" i="6"/>
  <c r="Y2653" i="6" s="1"/>
  <c r="O2643" i="6"/>
  <c r="Y2643" i="6" s="1"/>
  <c r="O2628" i="6"/>
  <c r="Y2628" i="6" s="1"/>
  <c r="O2608" i="6"/>
  <c r="Y2608" i="6" s="1"/>
  <c r="O2577" i="6"/>
  <c r="Y2577" i="6" s="1"/>
  <c r="O2547" i="6"/>
  <c r="Y2547" i="6" s="1"/>
  <c r="O2542" i="6"/>
  <c r="Y2542" i="6" s="1"/>
  <c r="O2537" i="6"/>
  <c r="Y2537" i="6" s="1"/>
  <c r="O2532" i="6"/>
  <c r="Y2532" i="6" s="1"/>
  <c r="O2527" i="6"/>
  <c r="Y2527" i="6" s="1"/>
  <c r="O2522" i="6"/>
  <c r="Y2522" i="6" s="1"/>
  <c r="O2491" i="6"/>
  <c r="Y2491" i="6" s="1"/>
  <c r="O2471" i="6"/>
  <c r="Y2471" i="6" s="1"/>
  <c r="O2390" i="6"/>
  <c r="Y2390" i="6" s="1"/>
  <c r="O2461" i="6"/>
  <c r="Y2461" i="6" s="1"/>
  <c r="O2441" i="6"/>
  <c r="Y2441" i="6" s="1"/>
  <c r="O2370" i="6"/>
  <c r="Y2370" i="6" s="1"/>
  <c r="O2350" i="6"/>
  <c r="Y2350" i="6" s="1"/>
  <c r="O2319" i="6"/>
  <c r="Y2319" i="6" s="1"/>
  <c r="O2299" i="6"/>
  <c r="Y2299" i="6" s="1"/>
  <c r="O2279" i="6"/>
  <c r="Y2279" i="6" s="1"/>
  <c r="O2259" i="6"/>
  <c r="Y2259" i="6" s="1"/>
  <c r="O2233" i="6"/>
  <c r="Y2233" i="6" s="1"/>
  <c r="O2213" i="6"/>
  <c r="Y2213" i="6" s="1"/>
  <c r="O2193" i="6"/>
  <c r="Y2193" i="6" s="1"/>
  <c r="O2173" i="6"/>
  <c r="Y2173" i="6" s="1"/>
  <c r="O2168" i="6"/>
  <c r="Y2168" i="6" s="1"/>
  <c r="O2142" i="6"/>
  <c r="Y2142" i="6" s="1"/>
  <c r="O2456" i="6"/>
  <c r="Y2456" i="6" s="1"/>
  <c r="O2436" i="6"/>
  <c r="Y2436" i="6" s="1"/>
  <c r="O2405" i="6"/>
  <c r="Y2405" i="6" s="1"/>
  <c r="O2395" i="6"/>
  <c r="Y2395" i="6" s="1"/>
  <c r="O2385" i="6"/>
  <c r="Y2385" i="6" s="1"/>
  <c r="O2365" i="6"/>
  <c r="Y2365" i="6" s="1"/>
  <c r="O2345" i="6"/>
  <c r="Y2345" i="6" s="1"/>
  <c r="O2314" i="6"/>
  <c r="Y2314" i="6" s="1"/>
  <c r="O2294" i="6"/>
  <c r="Y2294" i="6" s="1"/>
  <c r="O2274" i="6"/>
  <c r="Y2274" i="6" s="1"/>
  <c r="O2254" i="6"/>
  <c r="Y2254" i="6" s="1"/>
  <c r="O2218" i="6"/>
  <c r="Y2218" i="6" s="1"/>
  <c r="O2198" i="6"/>
  <c r="Y2198" i="6" s="1"/>
  <c r="O2178" i="6"/>
  <c r="Y2178" i="6" s="1"/>
  <c r="O2451" i="6"/>
  <c r="Y2451" i="6" s="1"/>
  <c r="O2431" i="6"/>
  <c r="Y2431" i="6" s="1"/>
  <c r="O2360" i="6"/>
  <c r="Y2360" i="6" s="1"/>
  <c r="O2340" i="6"/>
  <c r="Y2340" i="6" s="1"/>
  <c r="O2309" i="6"/>
  <c r="Y2309" i="6" s="1"/>
  <c r="O2289" i="6"/>
  <c r="Y2289" i="6" s="1"/>
  <c r="O2269" i="6"/>
  <c r="Y2269" i="6" s="1"/>
  <c r="O2223" i="6"/>
  <c r="Y2223" i="6" s="1"/>
  <c r="O2203" i="6"/>
  <c r="Y2203" i="6" s="1"/>
  <c r="O2183" i="6"/>
  <c r="Y2183" i="6" s="1"/>
  <c r="O2132" i="6"/>
  <c r="Y2132" i="6" s="1"/>
  <c r="O2355" i="6"/>
  <c r="Y2355" i="6" s="1"/>
  <c r="O2304" i="6"/>
  <c r="Y2304" i="6" s="1"/>
  <c r="O2264" i="6"/>
  <c r="Y2264" i="6" s="1"/>
  <c r="O2188" i="6"/>
  <c r="Y2188" i="6" s="1"/>
  <c r="O2122" i="6"/>
  <c r="Y2122" i="6" s="1"/>
  <c r="O2102" i="6"/>
  <c r="Y2102" i="6" s="1"/>
  <c r="O2082" i="6"/>
  <c r="Y2082" i="6" s="1"/>
  <c r="O2056" i="6"/>
  <c r="Y2056" i="6" s="1"/>
  <c r="O2036" i="6"/>
  <c r="Y2036" i="6" s="1"/>
  <c r="O2031" i="6"/>
  <c r="Y2031" i="6" s="1"/>
  <c r="O2026" i="6"/>
  <c r="Y2026" i="6" s="1"/>
  <c r="O2021" i="6"/>
  <c r="Y2021" i="6" s="1"/>
  <c r="O2016" i="6"/>
  <c r="Y2016" i="6" s="1"/>
  <c r="O2011" i="6"/>
  <c r="Y2011" i="6" s="1"/>
  <c r="O2006" i="6"/>
  <c r="Y2006" i="6" s="1"/>
  <c r="O2001" i="6"/>
  <c r="Y2001" i="6" s="1"/>
  <c r="O1996" i="6"/>
  <c r="Y1996" i="6" s="1"/>
  <c r="O1965" i="6"/>
  <c r="Y1965" i="6" s="1"/>
  <c r="O2208" i="6"/>
  <c r="Y2208" i="6" s="1"/>
  <c r="O2127" i="6"/>
  <c r="Y2127" i="6" s="1"/>
  <c r="O2107" i="6"/>
  <c r="Y2107" i="6" s="1"/>
  <c r="O2087" i="6"/>
  <c r="Y2087" i="6" s="1"/>
  <c r="O2061" i="6"/>
  <c r="Y2061" i="6" s="1"/>
  <c r="O2041" i="6"/>
  <c r="Y2041" i="6" s="1"/>
  <c r="O2375" i="6"/>
  <c r="Y2375" i="6" s="1"/>
  <c r="O2284" i="6"/>
  <c r="Y2284" i="6" s="1"/>
  <c r="O2228" i="6"/>
  <c r="Y2228" i="6" s="1"/>
  <c r="O2137" i="6"/>
  <c r="Y2137" i="6" s="1"/>
  <c r="O2112" i="6"/>
  <c r="Y2112" i="6" s="1"/>
  <c r="O2092" i="6"/>
  <c r="Y2092" i="6" s="1"/>
  <c r="O2046" i="6"/>
  <c r="Y2046" i="6" s="1"/>
  <c r="O1975" i="6"/>
  <c r="Y1975" i="6" s="1"/>
  <c r="O1955" i="6"/>
  <c r="Y1955" i="6" s="1"/>
  <c r="O2446" i="6"/>
  <c r="Y2446" i="6" s="1"/>
  <c r="O2097" i="6"/>
  <c r="Y2097" i="6" s="1"/>
  <c r="O1970" i="6"/>
  <c r="Y1970" i="6" s="1"/>
  <c r="O1940" i="6"/>
  <c r="Y1940" i="6" s="1"/>
  <c r="O1920" i="6"/>
  <c r="Y1920" i="6" s="1"/>
  <c r="O1889" i="6"/>
  <c r="Y1889" i="6" s="1"/>
  <c r="O1869" i="6"/>
  <c r="Y1869" i="6" s="1"/>
  <c r="O1864" i="6"/>
  <c r="Y1864" i="6" s="1"/>
  <c r="O1859" i="6"/>
  <c r="Y1859" i="6" s="1"/>
  <c r="O1854" i="6"/>
  <c r="Y1854" i="6" s="1"/>
  <c r="O1849" i="6"/>
  <c r="Y1849" i="6" s="1"/>
  <c r="O1844" i="6"/>
  <c r="Y1844" i="6" s="1"/>
  <c r="O1839" i="6"/>
  <c r="Y1839" i="6" s="1"/>
  <c r="O1834" i="6"/>
  <c r="Y1834" i="6" s="1"/>
  <c r="O1829" i="6"/>
  <c r="Y1829" i="6" s="1"/>
  <c r="O1788" i="6"/>
  <c r="Y1788" i="6" s="1"/>
  <c r="O1707" i="6"/>
  <c r="Y1707" i="6" s="1"/>
  <c r="O1687" i="6"/>
  <c r="Y1687" i="6" s="1"/>
  <c r="O1667" i="6"/>
  <c r="Y1667" i="6" s="1"/>
  <c r="O1631" i="6"/>
  <c r="Y1631" i="6" s="1"/>
  <c r="O1530" i="6"/>
  <c r="Y1530" i="6" s="1"/>
  <c r="O1510" i="6"/>
  <c r="Y1510" i="6" s="1"/>
  <c r="O1490" i="6"/>
  <c r="Y1490" i="6" s="1"/>
  <c r="O2117" i="6"/>
  <c r="Y2117" i="6" s="1"/>
  <c r="O1935" i="6"/>
  <c r="Y1935" i="6" s="1"/>
  <c r="O1915" i="6"/>
  <c r="Y1915" i="6" s="1"/>
  <c r="O1874" i="6"/>
  <c r="Y1874" i="6" s="1"/>
  <c r="O1824" i="6"/>
  <c r="Y1824" i="6" s="1"/>
  <c r="O1793" i="6"/>
  <c r="Y1793" i="6" s="1"/>
  <c r="O1753" i="6"/>
  <c r="Y1753" i="6" s="1"/>
  <c r="O1748" i="6"/>
  <c r="Y1748" i="6" s="1"/>
  <c r="O1743" i="6"/>
  <c r="Y1743" i="6" s="1"/>
  <c r="O1738" i="6"/>
  <c r="Y1738" i="6" s="1"/>
  <c r="O1712" i="6"/>
  <c r="Y1712" i="6" s="1"/>
  <c r="O1692" i="6"/>
  <c r="Y1692" i="6" s="1"/>
  <c r="O1672" i="6"/>
  <c r="Y1672" i="6" s="1"/>
  <c r="O1616" i="6"/>
  <c r="Y1616" i="6" s="1"/>
  <c r="O1611" i="6"/>
  <c r="Y1611" i="6" s="1"/>
  <c r="O1606" i="6"/>
  <c r="Y1606" i="6" s="1"/>
  <c r="O1601" i="6"/>
  <c r="Y1601" i="6" s="1"/>
  <c r="O1596" i="6"/>
  <c r="Y1596" i="6" s="1"/>
  <c r="O1591" i="6"/>
  <c r="Y1591" i="6" s="1"/>
  <c r="O1586" i="6"/>
  <c r="Y1586" i="6" s="1"/>
  <c r="O1581" i="6"/>
  <c r="Y1581" i="6" s="1"/>
  <c r="O1576" i="6"/>
  <c r="Y1576" i="6" s="1"/>
  <c r="O1571" i="6"/>
  <c r="Y1571" i="6" s="1"/>
  <c r="O2466" i="6"/>
  <c r="Y2466" i="6" s="1"/>
  <c r="O2426" i="6"/>
  <c r="Y2426" i="6" s="1"/>
  <c r="O2051" i="6"/>
  <c r="Y2051" i="6" s="1"/>
  <c r="O1950" i="6"/>
  <c r="Y1950" i="6" s="1"/>
  <c r="O1930" i="6"/>
  <c r="Y1930" i="6" s="1"/>
  <c r="O1879" i="6"/>
  <c r="Y1879" i="6" s="1"/>
  <c r="O1798" i="6"/>
  <c r="Y1798" i="6" s="1"/>
  <c r="O1778" i="6"/>
  <c r="Y1778" i="6" s="1"/>
  <c r="O1773" i="6"/>
  <c r="Y1773" i="6" s="1"/>
  <c r="O1768" i="6"/>
  <c r="Y1768" i="6" s="1"/>
  <c r="O1763" i="6"/>
  <c r="Y1763" i="6" s="1"/>
  <c r="O1758" i="6"/>
  <c r="Y1758" i="6" s="1"/>
  <c r="O1717" i="6"/>
  <c r="Y1717" i="6" s="1"/>
  <c r="O1697" i="6"/>
  <c r="Y1697" i="6" s="1"/>
  <c r="O1677" i="6"/>
  <c r="Y1677" i="6" s="1"/>
  <c r="O1657" i="6"/>
  <c r="Y1657" i="6" s="1"/>
  <c r="O1652" i="6"/>
  <c r="Y1652" i="6" s="1"/>
  <c r="O1621" i="6"/>
  <c r="Y1621" i="6" s="1"/>
  <c r="O1540" i="6"/>
  <c r="Y1540" i="6" s="1"/>
  <c r="O1520" i="6"/>
  <c r="Y1520" i="6" s="1"/>
  <c r="O1500" i="6"/>
  <c r="Y1500" i="6" s="1"/>
  <c r="O1960" i="6"/>
  <c r="Y1960" i="6" s="1"/>
  <c r="O1945" i="6"/>
  <c r="Y1945" i="6" s="1"/>
  <c r="O1925" i="6"/>
  <c r="Y1925" i="6" s="1"/>
  <c r="O1662" i="6"/>
  <c r="Y1662" i="6" s="1"/>
  <c r="O1545" i="6"/>
  <c r="Y1545" i="6" s="1"/>
  <c r="O1505" i="6"/>
  <c r="Y1505" i="6" s="1"/>
  <c r="O1449" i="6"/>
  <c r="Y1449" i="6" s="1"/>
  <c r="O1429" i="6"/>
  <c r="Y1429" i="6" s="1"/>
  <c r="O1424" i="6"/>
  <c r="Y1424" i="6" s="1"/>
  <c r="O1414" i="6"/>
  <c r="Y1414" i="6" s="1"/>
  <c r="O1404" i="6"/>
  <c r="Y1404" i="6" s="1"/>
  <c r="O1394" i="6"/>
  <c r="Y1394" i="6" s="1"/>
  <c r="O1363" i="6"/>
  <c r="Y1363" i="6" s="1"/>
  <c r="O1343" i="6"/>
  <c r="Y1343" i="6" s="1"/>
  <c r="O1323" i="6"/>
  <c r="Y1323" i="6" s="1"/>
  <c r="O1277" i="6"/>
  <c r="Y1277" i="6" s="1"/>
  <c r="O1257" i="6"/>
  <c r="Y1257" i="6" s="1"/>
  <c r="O1237" i="6"/>
  <c r="Y1237" i="6" s="1"/>
  <c r="O1186" i="6"/>
  <c r="Y1186" i="6" s="1"/>
  <c r="O1166" i="6"/>
  <c r="Y1166" i="6" s="1"/>
  <c r="O1146" i="6"/>
  <c r="Y1146" i="6" s="1"/>
  <c r="O1024" i="6"/>
  <c r="Y1024" i="6" s="1"/>
  <c r="O1783" i="6"/>
  <c r="Y1783" i="6" s="1"/>
  <c r="O1682" i="6"/>
  <c r="Y1682" i="6" s="1"/>
  <c r="O1566" i="6"/>
  <c r="Y1566" i="6" s="1"/>
  <c r="O1515" i="6"/>
  <c r="Y1515" i="6" s="1"/>
  <c r="O1454" i="6"/>
  <c r="Y1454" i="6" s="1"/>
  <c r="O1434" i="6"/>
  <c r="Y1434" i="6" s="1"/>
  <c r="O1368" i="6"/>
  <c r="Y1368" i="6" s="1"/>
  <c r="O1348" i="6"/>
  <c r="Y1348" i="6" s="1"/>
  <c r="O1328" i="6"/>
  <c r="Y1328" i="6" s="1"/>
  <c r="O1308" i="6"/>
  <c r="Y1308" i="6" s="1"/>
  <c r="O1282" i="6"/>
  <c r="Y1282" i="6" s="1"/>
  <c r="O1262" i="6"/>
  <c r="Y1262" i="6" s="1"/>
  <c r="O1910" i="6"/>
  <c r="Y1910" i="6" s="1"/>
  <c r="O1884" i="6"/>
  <c r="Y1884" i="6" s="1"/>
  <c r="O1702" i="6"/>
  <c r="Y1702" i="6" s="1"/>
  <c r="O1626" i="6"/>
  <c r="Y1626" i="6" s="1"/>
  <c r="O1525" i="6"/>
  <c r="Y1525" i="6" s="1"/>
  <c r="O1485" i="6"/>
  <c r="Y1485" i="6" s="1"/>
  <c r="O1459" i="6"/>
  <c r="Y1459" i="6" s="1"/>
  <c r="O1439" i="6"/>
  <c r="Y1439" i="6" s="1"/>
  <c r="O1419" i="6"/>
  <c r="Y1419" i="6" s="1"/>
  <c r="O1409" i="6"/>
  <c r="Y1409" i="6" s="1"/>
  <c r="O1399" i="6"/>
  <c r="Y1399" i="6" s="1"/>
  <c r="O1373" i="6"/>
  <c r="Y1373" i="6" s="1"/>
  <c r="O1353" i="6"/>
  <c r="Y1353" i="6" s="1"/>
  <c r="O1333" i="6"/>
  <c r="Y1333" i="6" s="1"/>
  <c r="O1313" i="6"/>
  <c r="Y1313" i="6" s="1"/>
  <c r="O1287" i="6"/>
  <c r="Y1287" i="6" s="1"/>
  <c r="O1267" i="6"/>
  <c r="Y1267" i="6" s="1"/>
  <c r="O1247" i="6"/>
  <c r="Y1247" i="6" s="1"/>
  <c r="O1227" i="6"/>
  <c r="Y1227" i="6" s="1"/>
  <c r="O1196" i="6"/>
  <c r="Y1196" i="6" s="1"/>
  <c r="O1176" i="6"/>
  <c r="Y1176" i="6" s="1"/>
  <c r="O1156" i="6"/>
  <c r="Y1156" i="6" s="1"/>
  <c r="O1029" i="6"/>
  <c r="Y1029" i="6" s="1"/>
  <c r="O2147" i="6"/>
  <c r="Y2147" i="6" s="1"/>
  <c r="O1535" i="6"/>
  <c r="Y1535" i="6" s="1"/>
  <c r="O1444" i="6"/>
  <c r="Y1444" i="6" s="1"/>
  <c r="O1232" i="6"/>
  <c r="Y1232" i="6" s="1"/>
  <c r="O1201" i="6"/>
  <c r="Y1201" i="6" s="1"/>
  <c r="O1161" i="6"/>
  <c r="Y1161" i="6" s="1"/>
  <c r="O1105" i="6"/>
  <c r="Y1105" i="6" s="1"/>
  <c r="O1085" i="6"/>
  <c r="Y1085" i="6" s="1"/>
  <c r="O1065" i="6"/>
  <c r="Y1065" i="6" s="1"/>
  <c r="O893" i="6"/>
  <c r="Y893" i="6" s="1"/>
  <c r="O842" i="6"/>
  <c r="Y842" i="6" s="1"/>
  <c r="O822" i="6"/>
  <c r="Y822" i="6" s="1"/>
  <c r="O802" i="6"/>
  <c r="Y802" i="6" s="1"/>
  <c r="O731" i="6"/>
  <c r="Y731" i="6" s="1"/>
  <c r="O711" i="6"/>
  <c r="Y711" i="6" s="1"/>
  <c r="O685" i="6"/>
  <c r="Y685" i="6" s="1"/>
  <c r="O625" i="6"/>
  <c r="Y625" i="6" s="1"/>
  <c r="O599" i="6"/>
  <c r="Y599" i="6" s="1"/>
  <c r="O513" i="6"/>
  <c r="Y513" i="6" s="1"/>
  <c r="O493" i="6"/>
  <c r="Y493" i="6" s="1"/>
  <c r="O402" i="6"/>
  <c r="Y402" i="6" s="1"/>
  <c r="O382" i="6"/>
  <c r="Y382" i="6" s="1"/>
  <c r="O336" i="6"/>
  <c r="Y336" i="6" s="1"/>
  <c r="O331" i="6"/>
  <c r="Y331" i="6" s="1"/>
  <c r="O296" i="6"/>
  <c r="Y296" i="6" s="1"/>
  <c r="O291" i="6"/>
  <c r="Y291" i="6" s="1"/>
  <c r="O250" i="6"/>
  <c r="Y250" i="6" s="1"/>
  <c r="O1803" i="6"/>
  <c r="Y1803" i="6" s="1"/>
  <c r="O1318" i="6"/>
  <c r="Y1318" i="6" s="1"/>
  <c r="O1272" i="6"/>
  <c r="Y1272" i="6" s="1"/>
  <c r="O1242" i="6"/>
  <c r="Y1242" i="6" s="1"/>
  <c r="O1171" i="6"/>
  <c r="Y1171" i="6" s="1"/>
  <c r="O1110" i="6"/>
  <c r="Y1110" i="6" s="1"/>
  <c r="O1090" i="6"/>
  <c r="Y1090" i="6" s="1"/>
  <c r="O1070" i="6"/>
  <c r="Y1070" i="6" s="1"/>
  <c r="O1050" i="6"/>
  <c r="Y1050" i="6" s="1"/>
  <c r="O1014" i="6"/>
  <c r="Y1014" i="6" s="1"/>
  <c r="O1004" i="6"/>
  <c r="Y1004" i="6" s="1"/>
  <c r="O994" i="6"/>
  <c r="Y994" i="6" s="1"/>
  <c r="O984" i="6"/>
  <c r="Y984" i="6" s="1"/>
  <c r="O974" i="6"/>
  <c r="Y974" i="6" s="1"/>
  <c r="O964" i="6"/>
  <c r="Y964" i="6" s="1"/>
  <c r="O933" i="6"/>
  <c r="Y933" i="6" s="1"/>
  <c r="O928" i="6"/>
  <c r="Y928" i="6" s="1"/>
  <c r="O923" i="6"/>
  <c r="Y923" i="6" s="1"/>
  <c r="O918" i="6"/>
  <c r="Y918" i="6" s="1"/>
  <c r="O913" i="6"/>
  <c r="Y913" i="6" s="1"/>
  <c r="O908" i="6"/>
  <c r="Y908" i="6" s="1"/>
  <c r="O903" i="6"/>
  <c r="Y903" i="6" s="1"/>
  <c r="O898" i="6"/>
  <c r="Y898" i="6" s="1"/>
  <c r="O847" i="6"/>
  <c r="Y847" i="6" s="1"/>
  <c r="O827" i="6"/>
  <c r="Y827" i="6" s="1"/>
  <c r="O807" i="6"/>
  <c r="Y807" i="6" s="1"/>
  <c r="O736" i="6"/>
  <c r="Y736" i="6" s="1"/>
  <c r="O716" i="6"/>
  <c r="Y716" i="6" s="1"/>
  <c r="O670" i="6"/>
  <c r="Y670" i="6" s="1"/>
  <c r="O665" i="6"/>
  <c r="Y665" i="6" s="1"/>
  <c r="O660" i="6"/>
  <c r="Y660" i="6" s="1"/>
  <c r="O655" i="6"/>
  <c r="Y655" i="6" s="1"/>
  <c r="O650" i="6"/>
  <c r="Y650" i="6" s="1"/>
  <c r="O1338" i="6"/>
  <c r="Y1338" i="6" s="1"/>
  <c r="O1252" i="6"/>
  <c r="Y1252" i="6" s="1"/>
  <c r="O1181" i="6"/>
  <c r="Y1181" i="6" s="1"/>
  <c r="O1141" i="6"/>
  <c r="Y1141" i="6" s="1"/>
  <c r="O1115" i="6"/>
  <c r="Y1115" i="6" s="1"/>
  <c r="O1095" i="6"/>
  <c r="Y1095" i="6" s="1"/>
  <c r="O1075" i="6"/>
  <c r="Y1075" i="6" s="1"/>
  <c r="O1055" i="6"/>
  <c r="Y1055" i="6" s="1"/>
  <c r="O938" i="6"/>
  <c r="Y938" i="6" s="1"/>
  <c r="O883" i="6"/>
  <c r="Y883" i="6" s="1"/>
  <c r="O878" i="6"/>
  <c r="Y878" i="6" s="1"/>
  <c r="O852" i="6"/>
  <c r="Y852" i="6" s="1"/>
  <c r="O832" i="6"/>
  <c r="Y832" i="6" s="1"/>
  <c r="O812" i="6"/>
  <c r="Y812" i="6" s="1"/>
  <c r="O792" i="6"/>
  <c r="Y792" i="6" s="1"/>
  <c r="O766" i="6"/>
  <c r="Y766" i="6" s="1"/>
  <c r="O761" i="6"/>
  <c r="Y761" i="6" s="1"/>
  <c r="O756" i="6"/>
  <c r="Y756" i="6" s="1"/>
  <c r="O751" i="6"/>
  <c r="Y751" i="6" s="1"/>
  <c r="O746" i="6"/>
  <c r="Y746" i="6" s="1"/>
  <c r="O741" i="6"/>
  <c r="Y741" i="6" s="1"/>
  <c r="O721" i="6"/>
  <c r="Y721" i="6" s="1"/>
  <c r="O675" i="6"/>
  <c r="Y675" i="6" s="1"/>
  <c r="O589" i="6"/>
  <c r="Y589" i="6" s="1"/>
  <c r="O534" i="6"/>
  <c r="Y534" i="6" s="1"/>
  <c r="O503" i="6"/>
  <c r="Y503" i="6" s="1"/>
  <c r="O427" i="6"/>
  <c r="Y427" i="6" s="1"/>
  <c r="O422" i="6"/>
  <c r="Y422" i="6" s="1"/>
  <c r="O417" i="6"/>
  <c r="Y417" i="6" s="1"/>
  <c r="O412" i="6"/>
  <c r="Y412" i="6" s="1"/>
  <c r="O392" i="6"/>
  <c r="Y392" i="6" s="1"/>
  <c r="O372" i="6"/>
  <c r="Y372" i="6" s="1"/>
  <c r="O316" i="6"/>
  <c r="Y316" i="6" s="1"/>
  <c r="O311" i="6"/>
  <c r="Y311" i="6" s="1"/>
  <c r="O286" i="6"/>
  <c r="Y286" i="6" s="1"/>
  <c r="O240" i="6"/>
  <c r="Y240" i="6" s="1"/>
  <c r="O797" i="6"/>
  <c r="Y797" i="6" s="1"/>
  <c r="O640" i="6"/>
  <c r="Y640" i="6" s="1"/>
  <c r="O584" i="6"/>
  <c r="Y584" i="6" s="1"/>
  <c r="O564" i="6"/>
  <c r="Y564" i="6" s="1"/>
  <c r="O544" i="6"/>
  <c r="Y544" i="6" s="1"/>
  <c r="O473" i="6"/>
  <c r="Y473" i="6" s="1"/>
  <c r="O453" i="6"/>
  <c r="Y453" i="6" s="1"/>
  <c r="O377" i="6"/>
  <c r="Y377" i="6" s="1"/>
  <c r="O362" i="6"/>
  <c r="Y362" i="6" s="1"/>
  <c r="O220" i="6"/>
  <c r="Y220" i="6" s="1"/>
  <c r="O200" i="6"/>
  <c r="Y200" i="6" s="1"/>
  <c r="O139" i="6"/>
  <c r="Y139" i="6" s="1"/>
  <c r="O134" i="6"/>
  <c r="Y134" i="6" s="1"/>
  <c r="O114" i="6"/>
  <c r="Y114" i="6" s="1"/>
  <c r="O301" i="6"/>
  <c r="Y301" i="6" s="1"/>
  <c r="O205" i="6"/>
  <c r="Y205" i="6" s="1"/>
  <c r="O190" i="6"/>
  <c r="Y190" i="6" s="1"/>
  <c r="O129" i="6"/>
  <c r="Y129" i="6" s="1"/>
  <c r="O124" i="6"/>
  <c r="Y124" i="6" s="1"/>
  <c r="O109" i="6"/>
  <c r="Y109" i="6" s="1"/>
  <c r="O83" i="6"/>
  <c r="Y83" i="6" s="1"/>
  <c r="O73" i="6"/>
  <c r="Y73" i="6" s="1"/>
  <c r="O989" i="6"/>
  <c r="Y989" i="6" s="1"/>
  <c r="O969" i="6"/>
  <c r="Y969" i="6" s="1"/>
  <c r="O943" i="6"/>
  <c r="Y943" i="6" s="1"/>
  <c r="O888" i="6"/>
  <c r="Y888" i="6" s="1"/>
  <c r="O857" i="6"/>
  <c r="Y857" i="6" s="1"/>
  <c r="O569" i="6"/>
  <c r="Y569" i="6" s="1"/>
  <c r="O508" i="6"/>
  <c r="Y508" i="6" s="1"/>
  <c r="O478" i="6"/>
  <c r="Y478" i="6" s="1"/>
  <c r="O458" i="6"/>
  <c r="Y458" i="6" s="1"/>
  <c r="O276" i="6"/>
  <c r="Y276" i="6" s="1"/>
  <c r="O169" i="6"/>
  <c r="Y169" i="6" s="1"/>
  <c r="O149" i="6"/>
  <c r="Y149" i="6" s="1"/>
  <c r="O119" i="6"/>
  <c r="Y119" i="6" s="1"/>
  <c r="O1480" i="6"/>
  <c r="Y1480" i="6" s="1"/>
  <c r="O1358" i="6"/>
  <c r="Y1358" i="6" s="1"/>
  <c r="O1222" i="6"/>
  <c r="Y1222" i="6" s="1"/>
  <c r="O1151" i="6"/>
  <c r="Y1151" i="6" s="1"/>
  <c r="O1136" i="6"/>
  <c r="Y1136" i="6" s="1"/>
  <c r="O1019" i="6"/>
  <c r="Y1019" i="6" s="1"/>
  <c r="O999" i="6"/>
  <c r="Y999" i="6" s="1"/>
  <c r="O979" i="6"/>
  <c r="Y979" i="6" s="1"/>
  <c r="O817" i="6"/>
  <c r="Y817" i="6" s="1"/>
  <c r="O771" i="6"/>
  <c r="Y771" i="6" s="1"/>
  <c r="O635" i="6"/>
  <c r="Y635" i="6" s="1"/>
  <c r="O620" i="6"/>
  <c r="Y620" i="6" s="1"/>
  <c r="O594" i="6"/>
  <c r="Y594" i="6" s="1"/>
  <c r="O579" i="6"/>
  <c r="Y579" i="6" s="1"/>
  <c r="O559" i="6"/>
  <c r="Y559" i="6" s="1"/>
  <c r="O539" i="6"/>
  <c r="Y539" i="6" s="1"/>
  <c r="O488" i="6"/>
  <c r="Y488" i="6" s="1"/>
  <c r="O468" i="6"/>
  <c r="Y468" i="6" s="1"/>
  <c r="O448" i="6"/>
  <c r="Y448" i="6" s="1"/>
  <c r="O387" i="6"/>
  <c r="Y387" i="6" s="1"/>
  <c r="O341" i="6"/>
  <c r="Y341" i="6" s="1"/>
  <c r="O321" i="6"/>
  <c r="Y321" i="6" s="1"/>
  <c r="O225" i="6"/>
  <c r="Y225" i="6" s="1"/>
  <c r="O164" i="6"/>
  <c r="Y164" i="6" s="1"/>
  <c r="O144" i="6"/>
  <c r="Y144" i="6" s="1"/>
  <c r="O1191" i="6"/>
  <c r="Y1191" i="6" s="1"/>
  <c r="O1100" i="6"/>
  <c r="Y1100" i="6" s="1"/>
  <c r="O1080" i="6"/>
  <c r="Y1080" i="6" s="1"/>
  <c r="O1060" i="6"/>
  <c r="Y1060" i="6" s="1"/>
  <c r="O837" i="6"/>
  <c r="Y837" i="6" s="1"/>
  <c r="O706" i="6"/>
  <c r="Y706" i="6" s="1"/>
  <c r="O680" i="6"/>
  <c r="Y680" i="6" s="1"/>
  <c r="O630" i="6"/>
  <c r="Y630" i="6" s="1"/>
  <c r="O574" i="6"/>
  <c r="Y574" i="6" s="1"/>
  <c r="O554" i="6"/>
  <c r="Y554" i="6" s="1"/>
  <c r="O498" i="6"/>
  <c r="Y498" i="6" s="1"/>
  <c r="O483" i="6"/>
  <c r="Y483" i="6" s="1"/>
  <c r="O463" i="6"/>
  <c r="Y463" i="6" s="1"/>
  <c r="O397" i="6"/>
  <c r="Y397" i="6" s="1"/>
  <c r="O326" i="6"/>
  <c r="Y326" i="6" s="1"/>
  <c r="O306" i="6"/>
  <c r="Y306" i="6" s="1"/>
  <c r="O281" i="6"/>
  <c r="Y281" i="6" s="1"/>
  <c r="O255" i="6"/>
  <c r="Y255" i="6" s="1"/>
  <c r="O230" i="6"/>
  <c r="Y230" i="6" s="1"/>
  <c r="O210" i="6"/>
  <c r="Y210" i="6" s="1"/>
  <c r="O195" i="6"/>
  <c r="Y195" i="6" s="1"/>
  <c r="O159" i="6"/>
  <c r="Y159" i="6" s="1"/>
  <c r="O154" i="6"/>
  <c r="Y154" i="6" s="1"/>
  <c r="O104" i="6"/>
  <c r="Y104" i="6" s="1"/>
  <c r="O63" i="6"/>
  <c r="Y63" i="6" s="1"/>
  <c r="O1495" i="6"/>
  <c r="Y1495" i="6" s="1"/>
  <c r="O1009" i="6"/>
  <c r="Y1009" i="6" s="1"/>
  <c r="O726" i="6"/>
  <c r="Y726" i="6" s="1"/>
  <c r="O645" i="6"/>
  <c r="Y645" i="6" s="1"/>
  <c r="O549" i="6"/>
  <c r="Y549" i="6" s="1"/>
  <c r="O407" i="6"/>
  <c r="Y407" i="6" s="1"/>
  <c r="O367" i="6"/>
  <c r="Y367" i="6" s="1"/>
  <c r="O245" i="6"/>
  <c r="Y245" i="6" s="1"/>
  <c r="O235" i="6"/>
  <c r="Y235" i="6" s="1"/>
  <c r="O215" i="6"/>
  <c r="Y215" i="6" s="1"/>
  <c r="O78" i="6"/>
  <c r="Y78" i="6" s="1"/>
  <c r="O68" i="6"/>
  <c r="Y68" i="6" s="1"/>
  <c r="K2663" i="6"/>
  <c r="Y2661" i="6" s="1"/>
  <c r="K2623" i="6"/>
  <c r="Y2621" i="6" s="1"/>
  <c r="K2603" i="6"/>
  <c r="Y2601" i="6" s="1"/>
  <c r="K2572" i="6"/>
  <c r="Y2570" i="6" s="1"/>
  <c r="K2512" i="6"/>
  <c r="Y2510" i="6" s="1"/>
  <c r="K2486" i="6"/>
  <c r="Y2484" i="6" s="1"/>
  <c r="K2653" i="6"/>
  <c r="Y2651" i="6" s="1"/>
  <c r="K2643" i="6"/>
  <c r="Y2641" i="6" s="1"/>
  <c r="K2628" i="6"/>
  <c r="Y2626" i="6" s="1"/>
  <c r="K2608" i="6"/>
  <c r="Y2606" i="6" s="1"/>
  <c r="K2577" i="6"/>
  <c r="Y2575" i="6" s="1"/>
  <c r="K2547" i="6"/>
  <c r="Y2545" i="6" s="1"/>
  <c r="K2542" i="6"/>
  <c r="Y2540" i="6" s="1"/>
  <c r="K2537" i="6"/>
  <c r="Y2535" i="6" s="1"/>
  <c r="K2532" i="6"/>
  <c r="Y2530" i="6" s="1"/>
  <c r="K2527" i="6"/>
  <c r="Y2525" i="6" s="1"/>
  <c r="K2522" i="6"/>
  <c r="Y2520" i="6" s="1"/>
  <c r="K2491" i="6"/>
  <c r="Y2489" i="6" s="1"/>
  <c r="K2471" i="6"/>
  <c r="Y2469" i="6" s="1"/>
  <c r="K2390" i="6"/>
  <c r="Y2388" i="6" s="1"/>
  <c r="K2658" i="6"/>
  <c r="Y2656" i="6" s="1"/>
  <c r="K2633" i="6"/>
  <c r="Y2631" i="6" s="1"/>
  <c r="K2613" i="6"/>
  <c r="Y2611" i="6" s="1"/>
  <c r="K2562" i="6"/>
  <c r="Y2560" i="6" s="1"/>
  <c r="K2557" i="6"/>
  <c r="Y2555" i="6" s="1"/>
  <c r="K2552" i="6"/>
  <c r="Y2550" i="6" s="1"/>
  <c r="K2517" i="6"/>
  <c r="Y2515" i="6" s="1"/>
  <c r="K2648" i="6"/>
  <c r="Y2646" i="6" s="1"/>
  <c r="K2638" i="6"/>
  <c r="Y2636" i="6" s="1"/>
  <c r="K2618" i="6"/>
  <c r="Y2616" i="6" s="1"/>
  <c r="K2598" i="6"/>
  <c r="Y2596" i="6" s="1"/>
  <c r="K2567" i="6"/>
  <c r="Y2565" i="6" s="1"/>
  <c r="K2481" i="6"/>
  <c r="Y2479" i="6" s="1"/>
  <c r="K2400" i="6"/>
  <c r="Y2398" i="6" s="1"/>
  <c r="K2476" i="6"/>
  <c r="Y2474" i="6" s="1"/>
  <c r="K2466" i="6"/>
  <c r="Y2464" i="6" s="1"/>
  <c r="K2446" i="6"/>
  <c r="Y2444" i="6" s="1"/>
  <c r="K2426" i="6"/>
  <c r="Y2424" i="6" s="1"/>
  <c r="K2360" i="6"/>
  <c r="Y2358" i="6" s="1"/>
  <c r="K2340" i="6"/>
  <c r="Y2338" i="6" s="1"/>
  <c r="K2309" i="6"/>
  <c r="Y2307" i="6" s="1"/>
  <c r="K2289" i="6"/>
  <c r="Y2287" i="6" s="1"/>
  <c r="K2269" i="6"/>
  <c r="Y2267" i="6" s="1"/>
  <c r="K2223" i="6"/>
  <c r="Y2221" i="6" s="1"/>
  <c r="K2203" i="6"/>
  <c r="Y2201" i="6" s="1"/>
  <c r="K2183" i="6"/>
  <c r="Y2181" i="6" s="1"/>
  <c r="K2132" i="6"/>
  <c r="Y2130" i="6" s="1"/>
  <c r="K2461" i="6"/>
  <c r="Y2459" i="6" s="1"/>
  <c r="K2441" i="6"/>
  <c r="Y2439" i="6" s="1"/>
  <c r="K2380" i="6"/>
  <c r="Y2378" i="6" s="1"/>
  <c r="K2375" i="6"/>
  <c r="Y2373" i="6" s="1"/>
  <c r="K2355" i="6"/>
  <c r="Y2353" i="6" s="1"/>
  <c r="K2304" i="6"/>
  <c r="Y2302" i="6" s="1"/>
  <c r="K2284" i="6"/>
  <c r="Y2282" i="6" s="1"/>
  <c r="K2264" i="6"/>
  <c r="Y2262" i="6" s="1"/>
  <c r="K2228" i="6"/>
  <c r="Y2226" i="6" s="1"/>
  <c r="K2208" i="6"/>
  <c r="Y2206" i="6" s="1"/>
  <c r="K2188" i="6"/>
  <c r="Y2186" i="6" s="1"/>
  <c r="K2456" i="6"/>
  <c r="Y2454" i="6" s="1"/>
  <c r="K2436" i="6"/>
  <c r="Y2434" i="6" s="1"/>
  <c r="K2405" i="6"/>
  <c r="Y2403" i="6" s="1"/>
  <c r="K2395" i="6"/>
  <c r="Y2393" i="6" s="1"/>
  <c r="K2385" i="6"/>
  <c r="Y2383" i="6" s="1"/>
  <c r="K2370" i="6"/>
  <c r="Y2368" i="6" s="1"/>
  <c r="K2350" i="6"/>
  <c r="Y2348" i="6" s="1"/>
  <c r="K2319" i="6"/>
  <c r="Y2317" i="6" s="1"/>
  <c r="K2299" i="6"/>
  <c r="Y2297" i="6" s="1"/>
  <c r="K2279" i="6"/>
  <c r="Y2277" i="6" s="1"/>
  <c r="K2259" i="6"/>
  <c r="Y2257" i="6" s="1"/>
  <c r="K2233" i="6"/>
  <c r="Y2231" i="6" s="1"/>
  <c r="K2213" i="6"/>
  <c r="Y2211" i="6" s="1"/>
  <c r="K2193" i="6"/>
  <c r="Y2191" i="6" s="1"/>
  <c r="K2173" i="6"/>
  <c r="Y2171" i="6" s="1"/>
  <c r="K2168" i="6"/>
  <c r="Y2166" i="6" s="1"/>
  <c r="K2142" i="6"/>
  <c r="Y2140" i="6" s="1"/>
  <c r="K2147" i="6"/>
  <c r="Y2145" i="6" s="1"/>
  <c r="K2112" i="6"/>
  <c r="Y2110" i="6" s="1"/>
  <c r="K2092" i="6"/>
  <c r="Y2090" i="6" s="1"/>
  <c r="K2046" i="6"/>
  <c r="Y2044" i="6" s="1"/>
  <c r="K1975" i="6"/>
  <c r="Y1973" i="6" s="1"/>
  <c r="K1955" i="6"/>
  <c r="Y1953" i="6" s="1"/>
  <c r="K2451" i="6"/>
  <c r="Y2449" i="6" s="1"/>
  <c r="K2431" i="6"/>
  <c r="Y2429" i="6" s="1"/>
  <c r="K2345" i="6"/>
  <c r="Y2343" i="6" s="1"/>
  <c r="K2294" i="6"/>
  <c r="Y2292" i="6" s="1"/>
  <c r="K2254" i="6"/>
  <c r="Y2252" i="6" s="1"/>
  <c r="K2178" i="6"/>
  <c r="Y2176" i="6" s="1"/>
  <c r="K2117" i="6"/>
  <c r="Y2115" i="6" s="1"/>
  <c r="K2097" i="6"/>
  <c r="Y2095" i="6" s="1"/>
  <c r="K2051" i="6"/>
  <c r="Y2049" i="6" s="1"/>
  <c r="K2198" i="6"/>
  <c r="Y2196" i="6" s="1"/>
  <c r="K2122" i="6"/>
  <c r="Y2120" i="6" s="1"/>
  <c r="K2102" i="6"/>
  <c r="Y2100" i="6" s="1"/>
  <c r="K2082" i="6"/>
  <c r="Y2080" i="6" s="1"/>
  <c r="K2056" i="6"/>
  <c r="Y2054" i="6" s="1"/>
  <c r="K2036" i="6"/>
  <c r="Y2034" i="6" s="1"/>
  <c r="K2031" i="6"/>
  <c r="Y2029" i="6" s="1"/>
  <c r="K2026" i="6"/>
  <c r="Y2024" i="6" s="1"/>
  <c r="K2021" i="6"/>
  <c r="Y2019" i="6" s="1"/>
  <c r="K2016" i="6"/>
  <c r="Y2014" i="6" s="1"/>
  <c r="K2011" i="6"/>
  <c r="Y2009" i="6" s="1"/>
  <c r="K2006" i="6"/>
  <c r="Y2004" i="6" s="1"/>
  <c r="K2001" i="6"/>
  <c r="Y1999" i="6" s="1"/>
  <c r="K1996" i="6"/>
  <c r="Y1994" i="6" s="1"/>
  <c r="K1965" i="6"/>
  <c r="Y1963" i="6" s="1"/>
  <c r="K2314" i="6"/>
  <c r="Y2312" i="6" s="1"/>
  <c r="K2061" i="6"/>
  <c r="Y2059" i="6" s="1"/>
  <c r="K1960" i="6"/>
  <c r="Y1958" i="6" s="1"/>
  <c r="K1945" i="6"/>
  <c r="Y1943" i="6" s="1"/>
  <c r="K1925" i="6"/>
  <c r="Y1923" i="6" s="1"/>
  <c r="K1879" i="6"/>
  <c r="Y1877" i="6" s="1"/>
  <c r="K1798" i="6"/>
  <c r="Y1796" i="6" s="1"/>
  <c r="K1778" i="6"/>
  <c r="Y1776" i="6" s="1"/>
  <c r="K1773" i="6"/>
  <c r="Y1771" i="6" s="1"/>
  <c r="K1768" i="6"/>
  <c r="Y1766" i="6" s="1"/>
  <c r="K1763" i="6"/>
  <c r="Y1761" i="6" s="1"/>
  <c r="K1758" i="6"/>
  <c r="Y1756" i="6" s="1"/>
  <c r="K1717" i="6"/>
  <c r="Y1715" i="6" s="1"/>
  <c r="K1697" i="6"/>
  <c r="Y1695" i="6" s="1"/>
  <c r="K1677" i="6"/>
  <c r="Y1675" i="6" s="1"/>
  <c r="K1657" i="6"/>
  <c r="Y1655" i="6" s="1"/>
  <c r="K1652" i="6"/>
  <c r="Y1650" i="6" s="1"/>
  <c r="K1621" i="6"/>
  <c r="Y1619" i="6" s="1"/>
  <c r="K1540" i="6"/>
  <c r="Y1538" i="6" s="1"/>
  <c r="K1520" i="6"/>
  <c r="Y1518" i="6" s="1"/>
  <c r="K1500" i="6"/>
  <c r="Y1498" i="6" s="1"/>
  <c r="K2365" i="6"/>
  <c r="Y2363" i="6" s="1"/>
  <c r="K2137" i="6"/>
  <c r="Y2135" i="6" s="1"/>
  <c r="K2087" i="6"/>
  <c r="Y2085" i="6" s="1"/>
  <c r="K1970" i="6"/>
  <c r="Y1968" i="6" s="1"/>
  <c r="K1940" i="6"/>
  <c r="Y1938" i="6" s="1"/>
  <c r="K1920" i="6"/>
  <c r="Y1918" i="6" s="1"/>
  <c r="K1910" i="6"/>
  <c r="Y1908" i="6" s="1"/>
  <c r="K1884" i="6"/>
  <c r="Y1882" i="6" s="1"/>
  <c r="K1803" i="6"/>
  <c r="Y1801" i="6" s="1"/>
  <c r="K1783" i="6"/>
  <c r="Y1781" i="6" s="1"/>
  <c r="K1702" i="6"/>
  <c r="Y1700" i="6" s="1"/>
  <c r="K1682" i="6"/>
  <c r="Y1680" i="6" s="1"/>
  <c r="K1662" i="6"/>
  <c r="Y1660" i="6" s="1"/>
  <c r="K1626" i="6"/>
  <c r="Y1624" i="6" s="1"/>
  <c r="K2274" i="6"/>
  <c r="Y2272" i="6" s="1"/>
  <c r="K2107" i="6"/>
  <c r="Y2105" i="6" s="1"/>
  <c r="K1935" i="6"/>
  <c r="Y1933" i="6" s="1"/>
  <c r="K1915" i="6"/>
  <c r="Y1913" i="6" s="1"/>
  <c r="K1889" i="6"/>
  <c r="Y1887" i="6" s="1"/>
  <c r="K1869" i="6"/>
  <c r="Y1867" i="6" s="1"/>
  <c r="K1864" i="6"/>
  <c r="Y1862" i="6" s="1"/>
  <c r="K1859" i="6"/>
  <c r="Y1857" i="6" s="1"/>
  <c r="K1854" i="6"/>
  <c r="Y1852" i="6" s="1"/>
  <c r="K1849" i="6"/>
  <c r="Y1847" i="6" s="1"/>
  <c r="K1844" i="6"/>
  <c r="Y1842" i="6" s="1"/>
  <c r="K1839" i="6"/>
  <c r="Y1837" i="6" s="1"/>
  <c r="K1834" i="6"/>
  <c r="Y1832" i="6" s="1"/>
  <c r="K1829" i="6"/>
  <c r="Y1827" i="6" s="1"/>
  <c r="K1788" i="6"/>
  <c r="Y1786" i="6" s="1"/>
  <c r="K1707" i="6"/>
  <c r="Y1705" i="6" s="1"/>
  <c r="K1687" i="6"/>
  <c r="Y1685" i="6" s="1"/>
  <c r="K1667" i="6"/>
  <c r="Y1665" i="6" s="1"/>
  <c r="K1631" i="6"/>
  <c r="Y1629" i="6" s="1"/>
  <c r="K1530" i="6"/>
  <c r="Y1528" i="6" s="1"/>
  <c r="K1510" i="6"/>
  <c r="Y1508" i="6" s="1"/>
  <c r="K1490" i="6"/>
  <c r="Y1488" i="6" s="1"/>
  <c r="K2218" i="6"/>
  <c r="Y2216" i="6" s="1"/>
  <c r="K2127" i="6"/>
  <c r="Y2125" i="6" s="1"/>
  <c r="K1824" i="6"/>
  <c r="Y1822" i="6" s="1"/>
  <c r="K1743" i="6"/>
  <c r="Y1741" i="6" s="1"/>
  <c r="K1712" i="6"/>
  <c r="Y1710" i="6" s="1"/>
  <c r="K1601" i="6"/>
  <c r="Y1599" i="6" s="1"/>
  <c r="K1581" i="6"/>
  <c r="Y1579" i="6" s="1"/>
  <c r="K1535" i="6"/>
  <c r="Y1533" i="6" s="1"/>
  <c r="K1495" i="6"/>
  <c r="Y1493" i="6" s="1"/>
  <c r="K1480" i="6"/>
  <c r="Y1478" i="6" s="1"/>
  <c r="K1444" i="6"/>
  <c r="Y1442" i="6" s="1"/>
  <c r="K1419" i="6"/>
  <c r="Y1417" i="6" s="1"/>
  <c r="K1409" i="6"/>
  <c r="Y1407" i="6" s="1"/>
  <c r="K1399" i="6"/>
  <c r="Y1397" i="6" s="1"/>
  <c r="K1373" i="6"/>
  <c r="Y1371" i="6" s="1"/>
  <c r="K1353" i="6"/>
  <c r="Y1351" i="6" s="1"/>
  <c r="K1333" i="6"/>
  <c r="Y1331" i="6" s="1"/>
  <c r="K1313" i="6"/>
  <c r="Y1311" i="6" s="1"/>
  <c r="K1287" i="6"/>
  <c r="Y1285" i="6" s="1"/>
  <c r="K1267" i="6"/>
  <c r="Y1265" i="6" s="1"/>
  <c r="K1247" i="6"/>
  <c r="Y1245" i="6" s="1"/>
  <c r="K1227" i="6"/>
  <c r="Y1225" i="6" s="1"/>
  <c r="K1196" i="6"/>
  <c r="Y1194" i="6" s="1"/>
  <c r="K1176" i="6"/>
  <c r="Y1174" i="6" s="1"/>
  <c r="K1156" i="6"/>
  <c r="Y1154" i="6" s="1"/>
  <c r="K1029" i="6"/>
  <c r="Y1027" i="6" s="1"/>
  <c r="K1793" i="6"/>
  <c r="Y1791" i="6" s="1"/>
  <c r="K1748" i="6"/>
  <c r="Y1746" i="6" s="1"/>
  <c r="K1606" i="6"/>
  <c r="Y1604" i="6" s="1"/>
  <c r="K1586" i="6"/>
  <c r="Y1584" i="6" s="1"/>
  <c r="K1545" i="6"/>
  <c r="Y1543" i="6" s="1"/>
  <c r="K1505" i="6"/>
  <c r="Y1503" i="6" s="1"/>
  <c r="K1449" i="6"/>
  <c r="Y1447" i="6" s="1"/>
  <c r="K1429" i="6"/>
  <c r="Y1427" i="6" s="1"/>
  <c r="K1358" i="6"/>
  <c r="Y1356" i="6" s="1"/>
  <c r="K1338" i="6"/>
  <c r="Y1336" i="6" s="1"/>
  <c r="K1318" i="6"/>
  <c r="Y1316" i="6" s="1"/>
  <c r="K1272" i="6"/>
  <c r="Y1270" i="6" s="1"/>
  <c r="K2041" i="6"/>
  <c r="Y2039" i="6" s="1"/>
  <c r="K1950" i="6"/>
  <c r="Y1948" i="6" s="1"/>
  <c r="K1930" i="6"/>
  <c r="Y1928" i="6" s="1"/>
  <c r="K1753" i="6"/>
  <c r="Y1751" i="6" s="1"/>
  <c r="K1672" i="6"/>
  <c r="Y1670" i="6" s="1"/>
  <c r="K1611" i="6"/>
  <c r="Y1609" i="6" s="1"/>
  <c r="K1591" i="6"/>
  <c r="Y1589" i="6" s="1"/>
  <c r="K1571" i="6"/>
  <c r="Y1569" i="6" s="1"/>
  <c r="K1566" i="6"/>
  <c r="Y1564" i="6" s="1"/>
  <c r="K1515" i="6"/>
  <c r="Y1513" i="6" s="1"/>
  <c r="K1454" i="6"/>
  <c r="Y1452" i="6" s="1"/>
  <c r="K1434" i="6"/>
  <c r="Y1432" i="6" s="1"/>
  <c r="K1424" i="6"/>
  <c r="Y1422" i="6" s="1"/>
  <c r="K1414" i="6"/>
  <c r="Y1412" i="6" s="1"/>
  <c r="K1404" i="6"/>
  <c r="Y1402" i="6" s="1"/>
  <c r="K1394" i="6"/>
  <c r="Y1392" i="6" s="1"/>
  <c r="K1363" i="6"/>
  <c r="Y1361" i="6" s="1"/>
  <c r="K1343" i="6"/>
  <c r="Y1341" i="6" s="1"/>
  <c r="K1323" i="6"/>
  <c r="Y1321" i="6" s="1"/>
  <c r="K1277" i="6"/>
  <c r="Y1275" i="6" s="1"/>
  <c r="K1257" i="6"/>
  <c r="Y1255" i="6" s="1"/>
  <c r="K1237" i="6"/>
  <c r="Y1235" i="6" s="1"/>
  <c r="K1186" i="6"/>
  <c r="Y1184" i="6" s="1"/>
  <c r="K1166" i="6"/>
  <c r="Y1164" i="6" s="1"/>
  <c r="K1146" i="6"/>
  <c r="Y1144" i="6" s="1"/>
  <c r="K1459" i="6"/>
  <c r="Y1457" i="6" s="1"/>
  <c r="K1439" i="6"/>
  <c r="Y1437" i="6" s="1"/>
  <c r="K1348" i="6"/>
  <c r="Y1346" i="6" s="1"/>
  <c r="K1222" i="6"/>
  <c r="Y1220" i="6" s="1"/>
  <c r="K1191" i="6"/>
  <c r="Y1189" i="6" s="1"/>
  <c r="K1151" i="6"/>
  <c r="Y1149" i="6" s="1"/>
  <c r="K1136" i="6"/>
  <c r="Y1134" i="6" s="1"/>
  <c r="K1100" i="6"/>
  <c r="Y1098" i="6" s="1"/>
  <c r="K1080" i="6"/>
  <c r="Y1078" i="6" s="1"/>
  <c r="K1060" i="6"/>
  <c r="Y1058" i="6" s="1"/>
  <c r="K938" i="6"/>
  <c r="Y936" i="6" s="1"/>
  <c r="K883" i="6"/>
  <c r="Y881" i="6" s="1"/>
  <c r="K878" i="6"/>
  <c r="Y876" i="6" s="1"/>
  <c r="K852" i="6"/>
  <c r="Y850" i="6" s="1"/>
  <c r="K832" i="6"/>
  <c r="Y830" i="6" s="1"/>
  <c r="K812" i="6"/>
  <c r="Y810" i="6" s="1"/>
  <c r="K792" i="6"/>
  <c r="Y790" i="6" s="1"/>
  <c r="K766" i="6"/>
  <c r="Y764" i="6" s="1"/>
  <c r="K761" i="6"/>
  <c r="Y759" i="6" s="1"/>
  <c r="K756" i="6"/>
  <c r="Y754" i="6" s="1"/>
  <c r="K751" i="6"/>
  <c r="Y749" i="6" s="1"/>
  <c r="K746" i="6"/>
  <c r="Y744" i="6" s="1"/>
  <c r="K741" i="6"/>
  <c r="Y739" i="6" s="1"/>
  <c r="K721" i="6"/>
  <c r="Y719" i="6" s="1"/>
  <c r="K675" i="6"/>
  <c r="Y673" i="6" s="1"/>
  <c r="K589" i="6"/>
  <c r="Y587" i="6" s="1"/>
  <c r="K534" i="6"/>
  <c r="Y532" i="6" s="1"/>
  <c r="K503" i="6"/>
  <c r="Y501" i="6" s="1"/>
  <c r="K427" i="6"/>
  <c r="Y425" i="6" s="1"/>
  <c r="K422" i="6"/>
  <c r="Y420" i="6" s="1"/>
  <c r="K417" i="6"/>
  <c r="Y415" i="6" s="1"/>
  <c r="K412" i="6"/>
  <c r="Y410" i="6" s="1"/>
  <c r="K392" i="6"/>
  <c r="Y390" i="6" s="1"/>
  <c r="K372" i="6"/>
  <c r="Y370" i="6" s="1"/>
  <c r="K316" i="6"/>
  <c r="Y314" i="6" s="1"/>
  <c r="K311" i="6"/>
  <c r="Y309" i="6" s="1"/>
  <c r="K286" i="6"/>
  <c r="Y284" i="6" s="1"/>
  <c r="K240" i="6"/>
  <c r="Y238" i="6" s="1"/>
  <c r="K1596" i="6"/>
  <c r="Y1594" i="6" s="1"/>
  <c r="K1485" i="6"/>
  <c r="Y1483" i="6" s="1"/>
  <c r="K1368" i="6"/>
  <c r="Y1366" i="6" s="1"/>
  <c r="K1232" i="6"/>
  <c r="Y1230" i="6" s="1"/>
  <c r="K1201" i="6"/>
  <c r="Y1199" i="6" s="1"/>
  <c r="K1161" i="6"/>
  <c r="Y1159" i="6" s="1"/>
  <c r="K1105" i="6"/>
  <c r="Y1103" i="6" s="1"/>
  <c r="K1085" i="6"/>
  <c r="Y1083" i="6" s="1"/>
  <c r="K1065" i="6"/>
  <c r="Y1063" i="6" s="1"/>
  <c r="K1019" i="6"/>
  <c r="Y1017" i="6" s="1"/>
  <c r="K1009" i="6"/>
  <c r="Y1007" i="6" s="1"/>
  <c r="K999" i="6"/>
  <c r="Y997" i="6" s="1"/>
  <c r="K989" i="6"/>
  <c r="Y987" i="6" s="1"/>
  <c r="K979" i="6"/>
  <c r="Y977" i="6" s="1"/>
  <c r="K969" i="6"/>
  <c r="Y967" i="6" s="1"/>
  <c r="K943" i="6"/>
  <c r="Y941" i="6" s="1"/>
  <c r="K888" i="6"/>
  <c r="Y886" i="6" s="1"/>
  <c r="K857" i="6"/>
  <c r="Y855" i="6" s="1"/>
  <c r="K837" i="6"/>
  <c r="Y835" i="6" s="1"/>
  <c r="K817" i="6"/>
  <c r="Y815" i="6" s="1"/>
  <c r="K797" i="6"/>
  <c r="Y795" i="6" s="1"/>
  <c r="K771" i="6"/>
  <c r="Y769" i="6" s="1"/>
  <c r="K726" i="6"/>
  <c r="Y724" i="6" s="1"/>
  <c r="K706" i="6"/>
  <c r="Y704" i="6" s="1"/>
  <c r="K680" i="6"/>
  <c r="Y678" i="6" s="1"/>
  <c r="K1525" i="6"/>
  <c r="Y1523" i="6" s="1"/>
  <c r="K1308" i="6"/>
  <c r="Y1306" i="6" s="1"/>
  <c r="K1262" i="6"/>
  <c r="Y1260" i="6" s="1"/>
  <c r="K1242" i="6"/>
  <c r="Y1240" i="6" s="1"/>
  <c r="K1171" i="6"/>
  <c r="Y1169" i="6" s="1"/>
  <c r="K1110" i="6"/>
  <c r="Y1108" i="6" s="1"/>
  <c r="K1090" i="6"/>
  <c r="Y1088" i="6" s="1"/>
  <c r="K1070" i="6"/>
  <c r="Y1068" i="6" s="1"/>
  <c r="K1050" i="6"/>
  <c r="Y1048" i="6" s="1"/>
  <c r="K893" i="6"/>
  <c r="Y891" i="6" s="1"/>
  <c r="K842" i="6"/>
  <c r="Y840" i="6" s="1"/>
  <c r="K822" i="6"/>
  <c r="Y820" i="6" s="1"/>
  <c r="K802" i="6"/>
  <c r="Y800" i="6" s="1"/>
  <c r="K731" i="6"/>
  <c r="Y729" i="6" s="1"/>
  <c r="K711" i="6"/>
  <c r="Y709" i="6" s="1"/>
  <c r="K685" i="6"/>
  <c r="Y683" i="6" s="1"/>
  <c r="K625" i="6"/>
  <c r="Y623" i="6" s="1"/>
  <c r="K599" i="6"/>
  <c r="Y597" i="6" s="1"/>
  <c r="K513" i="6"/>
  <c r="Y511" i="6" s="1"/>
  <c r="K493" i="6"/>
  <c r="Y491" i="6" s="1"/>
  <c r="K402" i="6"/>
  <c r="Y400" i="6" s="1"/>
  <c r="K382" i="6"/>
  <c r="Y380" i="6" s="1"/>
  <c r="K336" i="6"/>
  <c r="Y334" i="6" s="1"/>
  <c r="K331" i="6"/>
  <c r="Y329" i="6" s="1"/>
  <c r="K296" i="6"/>
  <c r="Y294" i="6" s="1"/>
  <c r="K291" i="6"/>
  <c r="Y289" i="6" s="1"/>
  <c r="K250" i="6"/>
  <c r="Y248" i="6" s="1"/>
  <c r="K1738" i="6"/>
  <c r="Y1736" i="6" s="1"/>
  <c r="K1616" i="6"/>
  <c r="Y1614" i="6" s="1"/>
  <c r="K1282" i="6"/>
  <c r="Y1280" i="6" s="1"/>
  <c r="K1252" i="6"/>
  <c r="Y1250" i="6" s="1"/>
  <c r="K1181" i="6"/>
  <c r="Y1179" i="6" s="1"/>
  <c r="K933" i="6"/>
  <c r="Y931" i="6" s="1"/>
  <c r="K913" i="6"/>
  <c r="Y911" i="6" s="1"/>
  <c r="K847" i="6"/>
  <c r="Y845" i="6" s="1"/>
  <c r="K716" i="6"/>
  <c r="Y714" i="6" s="1"/>
  <c r="K655" i="6"/>
  <c r="Y653" i="6" s="1"/>
  <c r="K645" i="6"/>
  <c r="Y643" i="6" s="1"/>
  <c r="K569" i="6"/>
  <c r="Y567" i="6" s="1"/>
  <c r="K549" i="6"/>
  <c r="Y547" i="6" s="1"/>
  <c r="K508" i="6"/>
  <c r="Y506" i="6" s="1"/>
  <c r="K478" i="6"/>
  <c r="Y476" i="6" s="1"/>
  <c r="K458" i="6"/>
  <c r="Y456" i="6" s="1"/>
  <c r="K407" i="6"/>
  <c r="Y405" i="6" s="1"/>
  <c r="K367" i="6"/>
  <c r="Y365" i="6" s="1"/>
  <c r="K276" i="6"/>
  <c r="Y274" i="6" s="1"/>
  <c r="K245" i="6"/>
  <c r="Y243" i="6" s="1"/>
  <c r="K230" i="6"/>
  <c r="Y228" i="6" s="1"/>
  <c r="K210" i="6"/>
  <c r="Y208" i="6" s="1"/>
  <c r="K195" i="6"/>
  <c r="Y193" i="6" s="1"/>
  <c r="K159" i="6"/>
  <c r="Y157" i="6" s="1"/>
  <c r="K154" i="6"/>
  <c r="Y152" i="6" s="1"/>
  <c r="K104" i="6"/>
  <c r="Y102" i="6" s="1"/>
  <c r="K63" i="6"/>
  <c r="Y61" i="6" s="1"/>
  <c r="K235" i="6"/>
  <c r="Y233" i="6" s="1"/>
  <c r="K215" i="6"/>
  <c r="Y213" i="6" s="1"/>
  <c r="K78" i="6"/>
  <c r="Y76" i="6" s="1"/>
  <c r="K68" i="6"/>
  <c r="Y66" i="6" s="1"/>
  <c r="K928" i="6"/>
  <c r="Y926" i="6" s="1"/>
  <c r="K908" i="6"/>
  <c r="Y906" i="6" s="1"/>
  <c r="K650" i="6"/>
  <c r="Y648" i="6" s="1"/>
  <c r="K574" i="6"/>
  <c r="Y572" i="6" s="1"/>
  <c r="K554" i="6"/>
  <c r="Y552" i="6" s="1"/>
  <c r="K498" i="6"/>
  <c r="Y496" i="6" s="1"/>
  <c r="K483" i="6"/>
  <c r="Y481" i="6" s="1"/>
  <c r="K463" i="6"/>
  <c r="Y461" i="6" s="1"/>
  <c r="K281" i="6"/>
  <c r="Y279" i="6" s="1"/>
  <c r="K205" i="6"/>
  <c r="Y203" i="6" s="1"/>
  <c r="K164" i="6"/>
  <c r="Y162" i="6" s="1"/>
  <c r="K144" i="6"/>
  <c r="Y142" i="6" s="1"/>
  <c r="K129" i="6"/>
  <c r="Y127" i="6" s="1"/>
  <c r="K124" i="6"/>
  <c r="Y122" i="6" s="1"/>
  <c r="K109" i="6"/>
  <c r="Y107" i="6" s="1"/>
  <c r="K1024" i="6"/>
  <c r="Y1022" i="6" s="1"/>
  <c r="K1004" i="6"/>
  <c r="Y1002" i="6" s="1"/>
  <c r="K984" i="6"/>
  <c r="Y982" i="6" s="1"/>
  <c r="K964" i="6"/>
  <c r="Y962" i="6" s="1"/>
  <c r="K918" i="6"/>
  <c r="Y916" i="6" s="1"/>
  <c r="K898" i="6"/>
  <c r="Y896" i="6" s="1"/>
  <c r="K736" i="6"/>
  <c r="Y734" i="6" s="1"/>
  <c r="K660" i="6"/>
  <c r="Y658" i="6" s="1"/>
  <c r="K640" i="6"/>
  <c r="Y638" i="6" s="1"/>
  <c r="K584" i="6"/>
  <c r="Y582" i="6" s="1"/>
  <c r="K564" i="6"/>
  <c r="Y562" i="6" s="1"/>
  <c r="K544" i="6"/>
  <c r="Y542" i="6" s="1"/>
  <c r="K473" i="6"/>
  <c r="Y471" i="6" s="1"/>
  <c r="K453" i="6"/>
  <c r="Y451" i="6" s="1"/>
  <c r="K377" i="6"/>
  <c r="Y375" i="6" s="1"/>
  <c r="K362" i="6"/>
  <c r="Y360" i="6" s="1"/>
  <c r="K169" i="6"/>
  <c r="Y167" i="6" s="1"/>
  <c r="K149" i="6"/>
  <c r="Y147" i="6" s="1"/>
  <c r="K119" i="6"/>
  <c r="Y117" i="6" s="1"/>
  <c r="K1576" i="6"/>
  <c r="Y1574" i="6" s="1"/>
  <c r="K1115" i="6"/>
  <c r="Y1113" i="6" s="1"/>
  <c r="K1095" i="6"/>
  <c r="Y1093" i="6" s="1"/>
  <c r="K1075" i="6"/>
  <c r="Y1073" i="6" s="1"/>
  <c r="K1055" i="6"/>
  <c r="Y1053" i="6" s="1"/>
  <c r="K923" i="6"/>
  <c r="Y921" i="6" s="1"/>
  <c r="K903" i="6"/>
  <c r="Y901" i="6" s="1"/>
  <c r="K807" i="6"/>
  <c r="Y805" i="6" s="1"/>
  <c r="K665" i="6"/>
  <c r="Y663" i="6" s="1"/>
  <c r="K635" i="6"/>
  <c r="Y633" i="6" s="1"/>
  <c r="K620" i="6"/>
  <c r="Y618" i="6" s="1"/>
  <c r="K594" i="6"/>
  <c r="Y592" i="6" s="1"/>
  <c r="K579" i="6"/>
  <c r="Y577" i="6" s="1"/>
  <c r="K559" i="6"/>
  <c r="Y557" i="6" s="1"/>
  <c r="K539" i="6"/>
  <c r="Y537" i="6" s="1"/>
  <c r="K488" i="6"/>
  <c r="Y486" i="6" s="1"/>
  <c r="K468" i="6"/>
  <c r="Y466" i="6" s="1"/>
  <c r="K448" i="6"/>
  <c r="Y446" i="6" s="1"/>
  <c r="K387" i="6"/>
  <c r="Y385" i="6" s="1"/>
  <c r="K341" i="6"/>
  <c r="Y339" i="6" s="1"/>
  <c r="K321" i="6"/>
  <c r="Y319" i="6" s="1"/>
  <c r="K301" i="6"/>
  <c r="Y299" i="6" s="1"/>
  <c r="K220" i="6"/>
  <c r="Y218" i="6" s="1"/>
  <c r="K200" i="6"/>
  <c r="Y198" i="6" s="1"/>
  <c r="K139" i="6"/>
  <c r="Y137" i="6" s="1"/>
  <c r="K134" i="6"/>
  <c r="Y132" i="6" s="1"/>
  <c r="K114" i="6"/>
  <c r="Y112" i="6" s="1"/>
  <c r="K1874" i="6"/>
  <c r="Y1872" i="6" s="1"/>
  <c r="K1692" i="6"/>
  <c r="Y1690" i="6" s="1"/>
  <c r="K1328" i="6"/>
  <c r="Y1326" i="6" s="1"/>
  <c r="K1141" i="6"/>
  <c r="Y1139" i="6" s="1"/>
  <c r="K1014" i="6"/>
  <c r="Y1012" i="6" s="1"/>
  <c r="K994" i="6"/>
  <c r="Y992" i="6" s="1"/>
  <c r="K974" i="6"/>
  <c r="Y972" i="6" s="1"/>
  <c r="K827" i="6"/>
  <c r="Y825" i="6" s="1"/>
  <c r="K670" i="6"/>
  <c r="Y668" i="6" s="1"/>
  <c r="K630" i="6"/>
  <c r="Y628" i="6" s="1"/>
  <c r="K397" i="6"/>
  <c r="Y395" i="6" s="1"/>
  <c r="K326" i="6"/>
  <c r="Y324" i="6" s="1"/>
  <c r="K306" i="6"/>
  <c r="Y304" i="6" s="1"/>
  <c r="K255" i="6"/>
  <c r="Y253" i="6" s="1"/>
  <c r="K225" i="6"/>
  <c r="Y223" i="6" s="1"/>
  <c r="K190" i="6"/>
  <c r="Y188" i="6" s="1"/>
  <c r="K83" i="6"/>
  <c r="Y81" i="6" s="1"/>
  <c r="K73" i="6"/>
  <c r="Y71" i="6" s="1"/>
  <c r="M2653" i="6"/>
  <c r="Y2652" i="6" s="1"/>
  <c r="M2643" i="6"/>
  <c r="Y2642" i="6" s="1"/>
  <c r="M2628" i="6"/>
  <c r="Y2627" i="6" s="1"/>
  <c r="M2608" i="6"/>
  <c r="Y2607" i="6" s="1"/>
  <c r="M2577" i="6"/>
  <c r="Y2576" i="6" s="1"/>
  <c r="M2547" i="6"/>
  <c r="Y2546" i="6" s="1"/>
  <c r="M2542" i="6"/>
  <c r="Y2541" i="6" s="1"/>
  <c r="M2537" i="6"/>
  <c r="Y2536" i="6" s="1"/>
  <c r="M2532" i="6"/>
  <c r="Y2531" i="6" s="1"/>
  <c r="M2527" i="6"/>
  <c r="Y2526" i="6" s="1"/>
  <c r="M2522" i="6"/>
  <c r="Y2521" i="6" s="1"/>
  <c r="M2491" i="6"/>
  <c r="Y2490" i="6" s="1"/>
  <c r="M2471" i="6"/>
  <c r="Y2470" i="6" s="1"/>
  <c r="M2658" i="6"/>
  <c r="Y2657" i="6" s="1"/>
  <c r="M2633" i="6"/>
  <c r="Y2632" i="6" s="1"/>
  <c r="M2613" i="6"/>
  <c r="Y2612" i="6" s="1"/>
  <c r="M2562" i="6"/>
  <c r="Y2561" i="6" s="1"/>
  <c r="M2557" i="6"/>
  <c r="Y2556" i="6" s="1"/>
  <c r="M2552" i="6"/>
  <c r="Y2551" i="6" s="1"/>
  <c r="M2517" i="6"/>
  <c r="Y2516" i="6" s="1"/>
  <c r="M2476" i="6"/>
  <c r="Y2475" i="6" s="1"/>
  <c r="M2405" i="6"/>
  <c r="Y2404" i="6" s="1"/>
  <c r="M2385" i="6"/>
  <c r="Y2384" i="6" s="1"/>
  <c r="M2648" i="6"/>
  <c r="Y2647" i="6" s="1"/>
  <c r="M2638" i="6"/>
  <c r="Y2637" i="6" s="1"/>
  <c r="M2618" i="6"/>
  <c r="Y2617" i="6" s="1"/>
  <c r="M2598" i="6"/>
  <c r="Y2597" i="6" s="1"/>
  <c r="M2567" i="6"/>
  <c r="Y2566" i="6" s="1"/>
  <c r="M2663" i="6"/>
  <c r="Y2662" i="6" s="1"/>
  <c r="M2623" i="6"/>
  <c r="Y2622" i="6" s="1"/>
  <c r="M2603" i="6"/>
  <c r="Y2602" i="6" s="1"/>
  <c r="M2572" i="6"/>
  <c r="Y2571" i="6" s="1"/>
  <c r="M2512" i="6"/>
  <c r="Y2511" i="6" s="1"/>
  <c r="M2486" i="6"/>
  <c r="Y2485" i="6" s="1"/>
  <c r="M2466" i="6"/>
  <c r="Y2465" i="6" s="1"/>
  <c r="M2461" i="6"/>
  <c r="Y2460" i="6" s="1"/>
  <c r="M2456" i="6"/>
  <c r="Y2455" i="6" s="1"/>
  <c r="M2451" i="6"/>
  <c r="Y2450" i="6" s="1"/>
  <c r="M2446" i="6"/>
  <c r="Y2445" i="6" s="1"/>
  <c r="M2441" i="6"/>
  <c r="Y2440" i="6" s="1"/>
  <c r="M2436" i="6"/>
  <c r="Y2435" i="6" s="1"/>
  <c r="M2431" i="6"/>
  <c r="Y2430" i="6" s="1"/>
  <c r="M2426" i="6"/>
  <c r="Y2425" i="6" s="1"/>
  <c r="M2395" i="6"/>
  <c r="Y2394" i="6" s="1"/>
  <c r="M2400" i="6"/>
  <c r="Y2399" i="6" s="1"/>
  <c r="M2390" i="6"/>
  <c r="Y2389" i="6" s="1"/>
  <c r="M2380" i="6"/>
  <c r="Y2379" i="6" s="1"/>
  <c r="M2375" i="6"/>
  <c r="Y2374" i="6" s="1"/>
  <c r="M2355" i="6"/>
  <c r="Y2354" i="6" s="1"/>
  <c r="M2304" i="6"/>
  <c r="Y2303" i="6" s="1"/>
  <c r="M2284" i="6"/>
  <c r="Y2283" i="6" s="1"/>
  <c r="M2264" i="6"/>
  <c r="Y2263" i="6" s="1"/>
  <c r="M2228" i="6"/>
  <c r="Y2227" i="6" s="1"/>
  <c r="M2208" i="6"/>
  <c r="Y2207" i="6" s="1"/>
  <c r="M2188" i="6"/>
  <c r="Y2187" i="6" s="1"/>
  <c r="M2137" i="6"/>
  <c r="Y2136" i="6" s="1"/>
  <c r="M2370" i="6"/>
  <c r="Y2369" i="6" s="1"/>
  <c r="M2350" i="6"/>
  <c r="Y2349" i="6" s="1"/>
  <c r="M2319" i="6"/>
  <c r="Y2318" i="6" s="1"/>
  <c r="M2299" i="6"/>
  <c r="Y2298" i="6" s="1"/>
  <c r="M2279" i="6"/>
  <c r="Y2278" i="6" s="1"/>
  <c r="M2259" i="6"/>
  <c r="Y2258" i="6" s="1"/>
  <c r="M2233" i="6"/>
  <c r="Y2232" i="6" s="1"/>
  <c r="M2213" i="6"/>
  <c r="Y2212" i="6" s="1"/>
  <c r="M2193" i="6"/>
  <c r="Y2192" i="6" s="1"/>
  <c r="M2481" i="6"/>
  <c r="Y2480" i="6" s="1"/>
  <c r="M2365" i="6"/>
  <c r="Y2364" i="6" s="1"/>
  <c r="M2345" i="6"/>
  <c r="Y2344" i="6" s="1"/>
  <c r="M2314" i="6"/>
  <c r="Y2313" i="6" s="1"/>
  <c r="M2294" i="6"/>
  <c r="Y2293" i="6" s="1"/>
  <c r="M2274" i="6"/>
  <c r="Y2273" i="6" s="1"/>
  <c r="M2254" i="6"/>
  <c r="Y2253" i="6" s="1"/>
  <c r="M2218" i="6"/>
  <c r="Y2217" i="6" s="1"/>
  <c r="M2198" i="6"/>
  <c r="Y2197" i="6" s="1"/>
  <c r="M2178" i="6"/>
  <c r="Y2177" i="6" s="1"/>
  <c r="M2147" i="6"/>
  <c r="Y2146" i="6" s="1"/>
  <c r="M2360" i="6"/>
  <c r="Y2359" i="6" s="1"/>
  <c r="M2309" i="6"/>
  <c r="Y2308" i="6" s="1"/>
  <c r="M2269" i="6"/>
  <c r="Y2268" i="6" s="1"/>
  <c r="M2203" i="6"/>
  <c r="Y2202" i="6" s="1"/>
  <c r="M2173" i="6"/>
  <c r="Y2172" i="6" s="1"/>
  <c r="M2168" i="6"/>
  <c r="Y2167" i="6" s="1"/>
  <c r="M2142" i="6"/>
  <c r="Y2141" i="6" s="1"/>
  <c r="M2117" i="6"/>
  <c r="Y2116" i="6" s="1"/>
  <c r="M2097" i="6"/>
  <c r="Y2096" i="6" s="1"/>
  <c r="M2051" i="6"/>
  <c r="Y2050" i="6" s="1"/>
  <c r="M1960" i="6"/>
  <c r="Y1959" i="6" s="1"/>
  <c r="M2223" i="6"/>
  <c r="Y2222" i="6" s="1"/>
  <c r="M2122" i="6"/>
  <c r="Y2121" i="6" s="1"/>
  <c r="M2102" i="6"/>
  <c r="Y2101" i="6" s="1"/>
  <c r="M2082" i="6"/>
  <c r="Y2081" i="6" s="1"/>
  <c r="M2056" i="6"/>
  <c r="Y2055" i="6" s="1"/>
  <c r="M2036" i="6"/>
  <c r="Y2035" i="6" s="1"/>
  <c r="M2031" i="6"/>
  <c r="Y2030" i="6" s="1"/>
  <c r="M2026" i="6"/>
  <c r="Y2025" i="6" s="1"/>
  <c r="M2021" i="6"/>
  <c r="Y2020" i="6" s="1"/>
  <c r="M2016" i="6"/>
  <c r="Y2015" i="6" s="1"/>
  <c r="M2011" i="6"/>
  <c r="Y2010" i="6" s="1"/>
  <c r="M2006" i="6"/>
  <c r="Y2005" i="6" s="1"/>
  <c r="M2001" i="6"/>
  <c r="Y2000" i="6" s="1"/>
  <c r="M2340" i="6"/>
  <c r="Y2339" i="6" s="1"/>
  <c r="M2289" i="6"/>
  <c r="Y2288" i="6" s="1"/>
  <c r="M2127" i="6"/>
  <c r="Y2126" i="6" s="1"/>
  <c r="M2107" i="6"/>
  <c r="Y2106" i="6" s="1"/>
  <c r="M2087" i="6"/>
  <c r="Y2086" i="6" s="1"/>
  <c r="M2061" i="6"/>
  <c r="Y2060" i="6" s="1"/>
  <c r="M2041" i="6"/>
  <c r="Y2040" i="6" s="1"/>
  <c r="M1970" i="6"/>
  <c r="Y1969" i="6" s="1"/>
  <c r="M1950" i="6"/>
  <c r="Y1949" i="6" s="1"/>
  <c r="M1945" i="6"/>
  <c r="Y1944" i="6" s="1"/>
  <c r="M1940" i="6"/>
  <c r="Y1939" i="6" s="1"/>
  <c r="M1935" i="6"/>
  <c r="Y1934" i="6" s="1"/>
  <c r="M1930" i="6"/>
  <c r="Y1929" i="6" s="1"/>
  <c r="M1925" i="6"/>
  <c r="Y1924" i="6" s="1"/>
  <c r="M1920" i="6"/>
  <c r="Y1919" i="6" s="1"/>
  <c r="M1915" i="6"/>
  <c r="Y1914" i="6" s="1"/>
  <c r="M2112" i="6"/>
  <c r="Y2111" i="6" s="1"/>
  <c r="M1955" i="6"/>
  <c r="Y1954" i="6" s="1"/>
  <c r="M1910" i="6"/>
  <c r="Y1909" i="6" s="1"/>
  <c r="M1884" i="6"/>
  <c r="Y1883" i="6" s="1"/>
  <c r="M1803" i="6"/>
  <c r="Y1802" i="6" s="1"/>
  <c r="M1783" i="6"/>
  <c r="Y1782" i="6" s="1"/>
  <c r="M1702" i="6"/>
  <c r="Y1701" i="6" s="1"/>
  <c r="M1682" i="6"/>
  <c r="Y1681" i="6" s="1"/>
  <c r="M1662" i="6"/>
  <c r="Y1661" i="6" s="1"/>
  <c r="M1626" i="6"/>
  <c r="Y1625" i="6" s="1"/>
  <c r="M1545" i="6"/>
  <c r="Y1544" i="6" s="1"/>
  <c r="M1525" i="6"/>
  <c r="Y1524" i="6" s="1"/>
  <c r="M1505" i="6"/>
  <c r="Y1504" i="6" s="1"/>
  <c r="M1485" i="6"/>
  <c r="Y1484" i="6" s="1"/>
  <c r="M1480" i="6"/>
  <c r="Y1479" i="6" s="1"/>
  <c r="M1454" i="6"/>
  <c r="Y1453" i="6" s="1"/>
  <c r="M1444" i="6"/>
  <c r="Y1443" i="6" s="1"/>
  <c r="M1434" i="6"/>
  <c r="Y1433" i="6" s="1"/>
  <c r="M2046" i="6"/>
  <c r="Y2045" i="6" s="1"/>
  <c r="M1996" i="6"/>
  <c r="Y1995" i="6" s="1"/>
  <c r="M1965" i="6"/>
  <c r="Y1964" i="6" s="1"/>
  <c r="M1889" i="6"/>
  <c r="Y1888" i="6" s="1"/>
  <c r="M1869" i="6"/>
  <c r="Y1868" i="6" s="1"/>
  <c r="M1864" i="6"/>
  <c r="Y1863" i="6" s="1"/>
  <c r="M1859" i="6"/>
  <c r="Y1858" i="6" s="1"/>
  <c r="M1854" i="6"/>
  <c r="Y1853" i="6" s="1"/>
  <c r="M1849" i="6"/>
  <c r="Y1848" i="6" s="1"/>
  <c r="M1844" i="6"/>
  <c r="Y1843" i="6" s="1"/>
  <c r="M1839" i="6"/>
  <c r="Y1838" i="6" s="1"/>
  <c r="M1834" i="6"/>
  <c r="Y1833" i="6" s="1"/>
  <c r="M1829" i="6"/>
  <c r="Y1828" i="6" s="1"/>
  <c r="M1788" i="6"/>
  <c r="Y1787" i="6" s="1"/>
  <c r="M1707" i="6"/>
  <c r="Y1706" i="6" s="1"/>
  <c r="M1687" i="6"/>
  <c r="Y1686" i="6" s="1"/>
  <c r="M1667" i="6"/>
  <c r="Y1666" i="6" s="1"/>
  <c r="M1631" i="6"/>
  <c r="Y1630" i="6" s="1"/>
  <c r="M2132" i="6"/>
  <c r="Y2131" i="6" s="1"/>
  <c r="M1975" i="6"/>
  <c r="Y1974" i="6" s="1"/>
  <c r="M1874" i="6"/>
  <c r="Y1873" i="6" s="1"/>
  <c r="M1824" i="6"/>
  <c r="Y1823" i="6" s="1"/>
  <c r="M1793" i="6"/>
  <c r="Y1792" i="6" s="1"/>
  <c r="M1753" i="6"/>
  <c r="Y1752" i="6" s="1"/>
  <c r="M1748" i="6"/>
  <c r="Y1747" i="6" s="1"/>
  <c r="M1743" i="6"/>
  <c r="Y1742" i="6" s="1"/>
  <c r="M1738" i="6"/>
  <c r="Y1737" i="6" s="1"/>
  <c r="M1712" i="6"/>
  <c r="Y1711" i="6" s="1"/>
  <c r="M1692" i="6"/>
  <c r="Y1691" i="6" s="1"/>
  <c r="M1672" i="6"/>
  <c r="Y1671" i="6" s="1"/>
  <c r="M1616" i="6"/>
  <c r="Y1615" i="6" s="1"/>
  <c r="M1611" i="6"/>
  <c r="Y1610" i="6" s="1"/>
  <c r="M1606" i="6"/>
  <c r="Y1605" i="6" s="1"/>
  <c r="M1601" i="6"/>
  <c r="Y1600" i="6" s="1"/>
  <c r="M1596" i="6"/>
  <c r="Y1595" i="6" s="1"/>
  <c r="M1591" i="6"/>
  <c r="Y1590" i="6" s="1"/>
  <c r="M1586" i="6"/>
  <c r="Y1585" i="6" s="1"/>
  <c r="M1581" i="6"/>
  <c r="Y1580" i="6" s="1"/>
  <c r="M1576" i="6"/>
  <c r="Y1575" i="6" s="1"/>
  <c r="M1571" i="6"/>
  <c r="Y1570" i="6" s="1"/>
  <c r="M1566" i="6"/>
  <c r="Y1565" i="6" s="1"/>
  <c r="M1535" i="6"/>
  <c r="Y1534" i="6" s="1"/>
  <c r="M1515" i="6"/>
  <c r="Y1514" i="6" s="1"/>
  <c r="M1495" i="6"/>
  <c r="Y1494" i="6" s="1"/>
  <c r="M1459" i="6"/>
  <c r="Y1458" i="6" s="1"/>
  <c r="M1449" i="6"/>
  <c r="Y1448" i="6" s="1"/>
  <c r="M1439" i="6"/>
  <c r="Y1438" i="6" s="1"/>
  <c r="M1429" i="6"/>
  <c r="Y1428" i="6" s="1"/>
  <c r="M2092" i="6"/>
  <c r="Y2091" i="6" s="1"/>
  <c r="M1778" i="6"/>
  <c r="Y1777" i="6" s="1"/>
  <c r="M1758" i="6"/>
  <c r="Y1757" i="6" s="1"/>
  <c r="M1677" i="6"/>
  <c r="Y1676" i="6" s="1"/>
  <c r="M1530" i="6"/>
  <c r="Y1529" i="6" s="1"/>
  <c r="M1490" i="6"/>
  <c r="Y1489" i="6" s="1"/>
  <c r="M1358" i="6"/>
  <c r="Y1357" i="6" s="1"/>
  <c r="M1338" i="6"/>
  <c r="Y1337" i="6" s="1"/>
  <c r="M1318" i="6"/>
  <c r="Y1317" i="6" s="1"/>
  <c r="M1272" i="6"/>
  <c r="Y1271" i="6" s="1"/>
  <c r="M1252" i="6"/>
  <c r="Y1251" i="6" s="1"/>
  <c r="M1232" i="6"/>
  <c r="Y1231" i="6" s="1"/>
  <c r="M1201" i="6"/>
  <c r="Y1200" i="6" s="1"/>
  <c r="M1181" i="6"/>
  <c r="Y1180" i="6" s="1"/>
  <c r="M1161" i="6"/>
  <c r="Y1160" i="6" s="1"/>
  <c r="M1141" i="6"/>
  <c r="Y1140" i="6" s="1"/>
  <c r="M1136" i="6"/>
  <c r="Y1135" i="6" s="1"/>
  <c r="M1110" i="6"/>
  <c r="Y1109" i="6" s="1"/>
  <c r="M1100" i="6"/>
  <c r="Y1099" i="6" s="1"/>
  <c r="M1090" i="6"/>
  <c r="Y1089" i="6" s="1"/>
  <c r="M1080" i="6"/>
  <c r="Y1079" i="6" s="1"/>
  <c r="M1070" i="6"/>
  <c r="Y1069" i="6" s="1"/>
  <c r="M1060" i="6"/>
  <c r="Y1059" i="6" s="1"/>
  <c r="M1050" i="6"/>
  <c r="Y1049" i="6" s="1"/>
  <c r="M2183" i="6"/>
  <c r="Y2182" i="6" s="1"/>
  <c r="M1879" i="6"/>
  <c r="Y1878" i="6" s="1"/>
  <c r="M1763" i="6"/>
  <c r="Y1762" i="6" s="1"/>
  <c r="M1697" i="6"/>
  <c r="Y1696" i="6" s="1"/>
  <c r="M1621" i="6"/>
  <c r="Y1620" i="6" s="1"/>
  <c r="M1540" i="6"/>
  <c r="Y1539" i="6" s="1"/>
  <c r="M1500" i="6"/>
  <c r="Y1499" i="6" s="1"/>
  <c r="M1424" i="6"/>
  <c r="Y1423" i="6" s="1"/>
  <c r="M1414" i="6"/>
  <c r="Y1413" i="6" s="1"/>
  <c r="M1404" i="6"/>
  <c r="Y1403" i="6" s="1"/>
  <c r="M1394" i="6"/>
  <c r="Y1393" i="6" s="1"/>
  <c r="M1363" i="6"/>
  <c r="Y1362" i="6" s="1"/>
  <c r="M1343" i="6"/>
  <c r="Y1342" i="6" s="1"/>
  <c r="M1323" i="6"/>
  <c r="Y1322" i="6" s="1"/>
  <c r="M1277" i="6"/>
  <c r="Y1276" i="6" s="1"/>
  <c r="M1798" i="6"/>
  <c r="Y1797" i="6" s="1"/>
  <c r="M1768" i="6"/>
  <c r="Y1767" i="6" s="1"/>
  <c r="M1717" i="6"/>
  <c r="Y1716" i="6" s="1"/>
  <c r="M1652" i="6"/>
  <c r="Y1651" i="6" s="1"/>
  <c r="M1510" i="6"/>
  <c r="Y1509" i="6" s="1"/>
  <c r="M1368" i="6"/>
  <c r="Y1367" i="6" s="1"/>
  <c r="M1348" i="6"/>
  <c r="Y1347" i="6" s="1"/>
  <c r="M1328" i="6"/>
  <c r="Y1327" i="6" s="1"/>
  <c r="M1308" i="6"/>
  <c r="Y1307" i="6" s="1"/>
  <c r="M1282" i="6"/>
  <c r="Y1281" i="6" s="1"/>
  <c r="M1262" i="6"/>
  <c r="Y1261" i="6" s="1"/>
  <c r="M1242" i="6"/>
  <c r="Y1241" i="6" s="1"/>
  <c r="M1222" i="6"/>
  <c r="Y1221" i="6" s="1"/>
  <c r="M1191" i="6"/>
  <c r="Y1190" i="6" s="1"/>
  <c r="M1171" i="6"/>
  <c r="Y1170" i="6" s="1"/>
  <c r="M1151" i="6"/>
  <c r="Y1150" i="6" s="1"/>
  <c r="M1115" i="6"/>
  <c r="Y1114" i="6" s="1"/>
  <c r="M1105" i="6"/>
  <c r="Y1104" i="6" s="1"/>
  <c r="M1095" i="6"/>
  <c r="Y1094" i="6" s="1"/>
  <c r="M1085" i="6"/>
  <c r="Y1084" i="6" s="1"/>
  <c r="M1075" i="6"/>
  <c r="Y1074" i="6" s="1"/>
  <c r="M1065" i="6"/>
  <c r="Y1064" i="6" s="1"/>
  <c r="M1055" i="6"/>
  <c r="Y1054" i="6" s="1"/>
  <c r="M1313" i="6"/>
  <c r="Y1312" i="6" s="1"/>
  <c r="M1267" i="6"/>
  <c r="Y1266" i="6" s="1"/>
  <c r="M1257" i="6"/>
  <c r="Y1256" i="6" s="1"/>
  <c r="M1186" i="6"/>
  <c r="Y1185" i="6" s="1"/>
  <c r="M1146" i="6"/>
  <c r="Y1145" i="6" s="1"/>
  <c r="M1029" i="6"/>
  <c r="Y1028" i="6" s="1"/>
  <c r="M1019" i="6"/>
  <c r="Y1018" i="6" s="1"/>
  <c r="M1009" i="6"/>
  <c r="Y1008" i="6" s="1"/>
  <c r="M999" i="6"/>
  <c r="Y998" i="6" s="1"/>
  <c r="M989" i="6"/>
  <c r="Y988" i="6" s="1"/>
  <c r="M979" i="6"/>
  <c r="Y978" i="6" s="1"/>
  <c r="M969" i="6"/>
  <c r="Y968" i="6" s="1"/>
  <c r="M943" i="6"/>
  <c r="Y942" i="6" s="1"/>
  <c r="M888" i="6"/>
  <c r="Y887" i="6" s="1"/>
  <c r="M857" i="6"/>
  <c r="Y856" i="6" s="1"/>
  <c r="M837" i="6"/>
  <c r="Y836" i="6" s="1"/>
  <c r="M817" i="6"/>
  <c r="Y816" i="6" s="1"/>
  <c r="M797" i="6"/>
  <c r="Y796" i="6" s="1"/>
  <c r="M771" i="6"/>
  <c r="Y770" i="6" s="1"/>
  <c r="M726" i="6"/>
  <c r="Y725" i="6" s="1"/>
  <c r="M706" i="6"/>
  <c r="Y705" i="6" s="1"/>
  <c r="M680" i="6"/>
  <c r="Y679" i="6" s="1"/>
  <c r="M620" i="6"/>
  <c r="Y619" i="6" s="1"/>
  <c r="M594" i="6"/>
  <c r="Y593" i="6" s="1"/>
  <c r="M508" i="6"/>
  <c r="Y507" i="6" s="1"/>
  <c r="M488" i="6"/>
  <c r="Y487" i="6" s="1"/>
  <c r="M483" i="6"/>
  <c r="Y482" i="6" s="1"/>
  <c r="M478" i="6"/>
  <c r="Y477" i="6" s="1"/>
  <c r="M473" i="6"/>
  <c r="Y472" i="6" s="1"/>
  <c r="M468" i="6"/>
  <c r="Y467" i="6" s="1"/>
  <c r="M463" i="6"/>
  <c r="Y462" i="6" s="1"/>
  <c r="M458" i="6"/>
  <c r="Y457" i="6" s="1"/>
  <c r="M453" i="6"/>
  <c r="Y452" i="6" s="1"/>
  <c r="M448" i="6"/>
  <c r="Y447" i="6" s="1"/>
  <c r="M397" i="6"/>
  <c r="Y396" i="6" s="1"/>
  <c r="M377" i="6"/>
  <c r="Y376" i="6" s="1"/>
  <c r="M321" i="6"/>
  <c r="Y320" i="6" s="1"/>
  <c r="M306" i="6"/>
  <c r="Y305" i="6" s="1"/>
  <c r="M255" i="6"/>
  <c r="Y254" i="6" s="1"/>
  <c r="M245" i="6"/>
  <c r="Y244" i="6" s="1"/>
  <c r="M1419" i="6"/>
  <c r="Y1418" i="6" s="1"/>
  <c r="M1333" i="6"/>
  <c r="Y1332" i="6" s="1"/>
  <c r="M1287" i="6"/>
  <c r="Y1286" i="6" s="1"/>
  <c r="M1227" i="6"/>
  <c r="Y1226" i="6" s="1"/>
  <c r="M1196" i="6"/>
  <c r="Y1195" i="6" s="1"/>
  <c r="M1156" i="6"/>
  <c r="Y1155" i="6" s="1"/>
  <c r="M893" i="6"/>
  <c r="Y892" i="6" s="1"/>
  <c r="M842" i="6"/>
  <c r="Y841" i="6" s="1"/>
  <c r="M822" i="6"/>
  <c r="Y821" i="6" s="1"/>
  <c r="M802" i="6"/>
  <c r="Y801" i="6" s="1"/>
  <c r="M731" i="6"/>
  <c r="Y730" i="6" s="1"/>
  <c r="M711" i="6"/>
  <c r="Y710" i="6" s="1"/>
  <c r="M685" i="6"/>
  <c r="Y684" i="6" s="1"/>
  <c r="M1773" i="6"/>
  <c r="Y1772" i="6" s="1"/>
  <c r="M1409" i="6"/>
  <c r="Y1408" i="6" s="1"/>
  <c r="M1353" i="6"/>
  <c r="Y1352" i="6" s="1"/>
  <c r="M1237" i="6"/>
  <c r="Y1236" i="6" s="1"/>
  <c r="M1166" i="6"/>
  <c r="Y1165" i="6" s="1"/>
  <c r="M1024" i="6"/>
  <c r="Y1023" i="6" s="1"/>
  <c r="M1014" i="6"/>
  <c r="Y1013" i="6" s="1"/>
  <c r="M1004" i="6"/>
  <c r="Y1003" i="6" s="1"/>
  <c r="M994" i="6"/>
  <c r="Y993" i="6" s="1"/>
  <c r="M984" i="6"/>
  <c r="Y983" i="6" s="1"/>
  <c r="M974" i="6"/>
  <c r="Y973" i="6" s="1"/>
  <c r="M964" i="6"/>
  <c r="Y963" i="6" s="1"/>
  <c r="M933" i="6"/>
  <c r="Y932" i="6" s="1"/>
  <c r="M928" i="6"/>
  <c r="Y927" i="6" s="1"/>
  <c r="M923" i="6"/>
  <c r="Y922" i="6" s="1"/>
  <c r="M918" i="6"/>
  <c r="Y917" i="6" s="1"/>
  <c r="M913" i="6"/>
  <c r="Y912" i="6" s="1"/>
  <c r="M908" i="6"/>
  <c r="Y907" i="6" s="1"/>
  <c r="M903" i="6"/>
  <c r="Y902" i="6" s="1"/>
  <c r="M898" i="6"/>
  <c r="Y897" i="6" s="1"/>
  <c r="M847" i="6"/>
  <c r="Y846" i="6" s="1"/>
  <c r="M827" i="6"/>
  <c r="Y826" i="6" s="1"/>
  <c r="M807" i="6"/>
  <c r="Y806" i="6" s="1"/>
  <c r="M736" i="6"/>
  <c r="Y735" i="6" s="1"/>
  <c r="M716" i="6"/>
  <c r="Y715" i="6" s="1"/>
  <c r="M670" i="6"/>
  <c r="Y669" i="6" s="1"/>
  <c r="M665" i="6"/>
  <c r="Y664" i="6" s="1"/>
  <c r="M660" i="6"/>
  <c r="Y659" i="6" s="1"/>
  <c r="M655" i="6"/>
  <c r="Y654" i="6" s="1"/>
  <c r="M650" i="6"/>
  <c r="Y649" i="6" s="1"/>
  <c r="M645" i="6"/>
  <c r="Y644" i="6" s="1"/>
  <c r="M640" i="6"/>
  <c r="Y639" i="6" s="1"/>
  <c r="M635" i="6"/>
  <c r="Y634" i="6" s="1"/>
  <c r="M630" i="6"/>
  <c r="Y629" i="6" s="1"/>
  <c r="M584" i="6"/>
  <c r="Y583" i="6" s="1"/>
  <c r="M579" i="6"/>
  <c r="Y578" i="6" s="1"/>
  <c r="M574" i="6"/>
  <c r="Y573" i="6" s="1"/>
  <c r="M569" i="6"/>
  <c r="Y568" i="6" s="1"/>
  <c r="M564" i="6"/>
  <c r="Y563" i="6" s="1"/>
  <c r="M559" i="6"/>
  <c r="Y558" i="6" s="1"/>
  <c r="M554" i="6"/>
  <c r="Y553" i="6" s="1"/>
  <c r="M549" i="6"/>
  <c r="Y548" i="6" s="1"/>
  <c r="M544" i="6"/>
  <c r="Y543" i="6" s="1"/>
  <c r="M539" i="6"/>
  <c r="Y538" i="6" s="1"/>
  <c r="M498" i="6"/>
  <c r="Y497" i="6" s="1"/>
  <c r="M407" i="6"/>
  <c r="Y406" i="6" s="1"/>
  <c r="M387" i="6"/>
  <c r="Y386" i="6" s="1"/>
  <c r="M367" i="6"/>
  <c r="Y366" i="6" s="1"/>
  <c r="M362" i="6"/>
  <c r="Y361" i="6" s="1"/>
  <c r="M341" i="6"/>
  <c r="Y340" i="6" s="1"/>
  <c r="M326" i="6"/>
  <c r="Y325" i="6" s="1"/>
  <c r="M301" i="6"/>
  <c r="Y300" i="6" s="1"/>
  <c r="M281" i="6"/>
  <c r="Y280" i="6" s="1"/>
  <c r="M276" i="6"/>
  <c r="Y275" i="6" s="1"/>
  <c r="M1657" i="6"/>
  <c r="Y1656" i="6" s="1"/>
  <c r="M1399" i="6"/>
  <c r="Y1398" i="6" s="1"/>
  <c r="M1373" i="6"/>
  <c r="Y1372" i="6" s="1"/>
  <c r="M812" i="6"/>
  <c r="Y811" i="6" s="1"/>
  <c r="M766" i="6"/>
  <c r="Y765" i="6" s="1"/>
  <c r="M746" i="6"/>
  <c r="Y745" i="6" s="1"/>
  <c r="M534" i="6"/>
  <c r="Y533" i="6" s="1"/>
  <c r="M503" i="6"/>
  <c r="Y502" i="6" s="1"/>
  <c r="M402" i="6"/>
  <c r="Y401" i="6" s="1"/>
  <c r="M286" i="6"/>
  <c r="Y285" i="6" s="1"/>
  <c r="M240" i="6"/>
  <c r="Y239" i="6" s="1"/>
  <c r="M235" i="6"/>
  <c r="Y234" i="6" s="1"/>
  <c r="M215" i="6"/>
  <c r="Y214" i="6" s="1"/>
  <c r="M169" i="6"/>
  <c r="Y168" i="6" s="1"/>
  <c r="M149" i="6"/>
  <c r="Y148" i="6" s="1"/>
  <c r="M119" i="6"/>
  <c r="Y118" i="6" s="1"/>
  <c r="M78" i="6"/>
  <c r="Y77" i="6" s="1"/>
  <c r="M68" i="6"/>
  <c r="Y67" i="6" s="1"/>
  <c r="M427" i="6"/>
  <c r="Y426" i="6" s="1"/>
  <c r="M220" i="6"/>
  <c r="Y219" i="6" s="1"/>
  <c r="M200" i="6"/>
  <c r="Y199" i="6" s="1"/>
  <c r="M139" i="6"/>
  <c r="Y138" i="6" s="1"/>
  <c r="M134" i="6"/>
  <c r="Y133" i="6" s="1"/>
  <c r="M114" i="6"/>
  <c r="Y113" i="6" s="1"/>
  <c r="M761" i="6"/>
  <c r="Y760" i="6" s="1"/>
  <c r="M741" i="6"/>
  <c r="Y740" i="6" s="1"/>
  <c r="M625" i="6"/>
  <c r="Y624" i="6" s="1"/>
  <c r="M599" i="6"/>
  <c r="Y598" i="6" s="1"/>
  <c r="M493" i="6"/>
  <c r="Y492" i="6" s="1"/>
  <c r="M392" i="6"/>
  <c r="Y391" i="6" s="1"/>
  <c r="M210" i="6"/>
  <c r="Y209" i="6" s="1"/>
  <c r="M159" i="6"/>
  <c r="Y158" i="6" s="1"/>
  <c r="M154" i="6"/>
  <c r="Y153" i="6" s="1"/>
  <c r="M104" i="6"/>
  <c r="Y103" i="6" s="1"/>
  <c r="M1247" i="6"/>
  <c r="Y1246" i="6" s="1"/>
  <c r="M1176" i="6"/>
  <c r="Y1175" i="6" s="1"/>
  <c r="M878" i="6"/>
  <c r="Y877" i="6" s="1"/>
  <c r="M832" i="6"/>
  <c r="Y831" i="6" s="1"/>
  <c r="M751" i="6"/>
  <c r="Y750" i="6" s="1"/>
  <c r="M675" i="6"/>
  <c r="Y674" i="6" s="1"/>
  <c r="M513" i="6"/>
  <c r="Y512" i="6" s="1"/>
  <c r="M422" i="6"/>
  <c r="Y421" i="6" s="1"/>
  <c r="M417" i="6"/>
  <c r="Y416" i="6" s="1"/>
  <c r="M412" i="6"/>
  <c r="Y411" i="6" s="1"/>
  <c r="M372" i="6"/>
  <c r="Y371" i="6" s="1"/>
  <c r="M250" i="6"/>
  <c r="Y249" i="6" s="1"/>
  <c r="M1520" i="6"/>
  <c r="Y1519" i="6" s="1"/>
  <c r="M938" i="6"/>
  <c r="Y937" i="6" s="1"/>
  <c r="M883" i="6"/>
  <c r="Y882" i="6" s="1"/>
  <c r="M852" i="6"/>
  <c r="Y851" i="6" s="1"/>
  <c r="M756" i="6"/>
  <c r="Y755" i="6" s="1"/>
  <c r="M721" i="6"/>
  <c r="Y720" i="6" s="1"/>
  <c r="M589" i="6"/>
  <c r="Y588" i="6" s="1"/>
  <c r="M382" i="6"/>
  <c r="Y381" i="6" s="1"/>
  <c r="M336" i="6"/>
  <c r="Y335" i="6" s="1"/>
  <c r="M331" i="6"/>
  <c r="Y330" i="6" s="1"/>
  <c r="M316" i="6"/>
  <c r="Y315" i="6" s="1"/>
  <c r="M311" i="6"/>
  <c r="Y310" i="6" s="1"/>
  <c r="M296" i="6"/>
  <c r="Y295" i="6" s="1"/>
  <c r="M291" i="6"/>
  <c r="Y290" i="6" s="1"/>
  <c r="M225" i="6"/>
  <c r="Y224" i="6" s="1"/>
  <c r="M205" i="6"/>
  <c r="Y204" i="6" s="1"/>
  <c r="M190" i="6"/>
  <c r="Y189" i="6" s="1"/>
  <c r="M164" i="6"/>
  <c r="Y163" i="6" s="1"/>
  <c r="M144" i="6"/>
  <c r="Y143" i="6" s="1"/>
  <c r="M129" i="6"/>
  <c r="Y128" i="6" s="1"/>
  <c r="M124" i="6"/>
  <c r="Y123" i="6" s="1"/>
  <c r="M109" i="6"/>
  <c r="Y108" i="6" s="1"/>
  <c r="M83" i="6"/>
  <c r="Y82" i="6" s="1"/>
  <c r="M73" i="6"/>
  <c r="Y72" i="6" s="1"/>
  <c r="M792" i="6"/>
  <c r="Y791" i="6" s="1"/>
  <c r="M230" i="6"/>
  <c r="Y229" i="6" s="1"/>
  <c r="M195" i="6"/>
  <c r="Y194" i="6" s="1"/>
  <c r="M63" i="6"/>
  <c r="Y62" i="6" s="1"/>
  <c r="Q2648" i="6"/>
  <c r="Y2649" i="6" s="1"/>
  <c r="Q2638" i="6"/>
  <c r="Y2639" i="6" s="1"/>
  <c r="Q2618" i="6"/>
  <c r="Y2619" i="6" s="1"/>
  <c r="Q2598" i="6"/>
  <c r="Y2599" i="6" s="1"/>
  <c r="Q2567" i="6"/>
  <c r="Y2568" i="6" s="1"/>
  <c r="Q2481" i="6"/>
  <c r="Y2482" i="6" s="1"/>
  <c r="Q2663" i="6"/>
  <c r="Y2664" i="6" s="1"/>
  <c r="Q2623" i="6"/>
  <c r="Y2624" i="6" s="1"/>
  <c r="Q2603" i="6"/>
  <c r="Y2604" i="6" s="1"/>
  <c r="Q2572" i="6"/>
  <c r="Y2573" i="6" s="1"/>
  <c r="Q2512" i="6"/>
  <c r="Y2513" i="6" s="1"/>
  <c r="Q2486" i="6"/>
  <c r="Y2487" i="6" s="1"/>
  <c r="Q2466" i="6"/>
  <c r="Y2467" i="6" s="1"/>
  <c r="Q2461" i="6"/>
  <c r="Y2462" i="6" s="1"/>
  <c r="Q2456" i="6"/>
  <c r="Y2457" i="6" s="1"/>
  <c r="Q2451" i="6"/>
  <c r="Y2452" i="6" s="1"/>
  <c r="Q2446" i="6"/>
  <c r="Y2447" i="6" s="1"/>
  <c r="Q2441" i="6"/>
  <c r="Y2442" i="6" s="1"/>
  <c r="Q2436" i="6"/>
  <c r="Y2437" i="6" s="1"/>
  <c r="Q2431" i="6"/>
  <c r="Y2432" i="6" s="1"/>
  <c r="Q2426" i="6"/>
  <c r="Y2427" i="6" s="1"/>
  <c r="Q2395" i="6"/>
  <c r="Y2396" i="6" s="1"/>
  <c r="Q2375" i="6"/>
  <c r="Y2376" i="6" s="1"/>
  <c r="Q2653" i="6"/>
  <c r="Y2654" i="6" s="1"/>
  <c r="Q2643" i="6"/>
  <c r="Y2644" i="6" s="1"/>
  <c r="Q2628" i="6"/>
  <c r="Y2629" i="6" s="1"/>
  <c r="Q2608" i="6"/>
  <c r="Y2609" i="6" s="1"/>
  <c r="Q2577" i="6"/>
  <c r="Y2578" i="6" s="1"/>
  <c r="Q2547" i="6"/>
  <c r="Y2548" i="6" s="1"/>
  <c r="Q2542" i="6"/>
  <c r="Y2543" i="6" s="1"/>
  <c r="Q2537" i="6"/>
  <c r="Y2538" i="6" s="1"/>
  <c r="Q2532" i="6"/>
  <c r="Y2533" i="6" s="1"/>
  <c r="Q2527" i="6"/>
  <c r="Y2528" i="6" s="1"/>
  <c r="Q2522" i="6"/>
  <c r="Y2523" i="6" s="1"/>
  <c r="Q2491" i="6"/>
  <c r="Y2492" i="6" s="1"/>
  <c r="Q2658" i="6"/>
  <c r="Y2659" i="6" s="1"/>
  <c r="Q2633" i="6"/>
  <c r="Y2634" i="6" s="1"/>
  <c r="Q2613" i="6"/>
  <c r="Y2614" i="6" s="1"/>
  <c r="Q2562" i="6"/>
  <c r="Y2563" i="6" s="1"/>
  <c r="Q2557" i="6"/>
  <c r="Y2558" i="6" s="1"/>
  <c r="Q2552" i="6"/>
  <c r="Y2553" i="6" s="1"/>
  <c r="Q2517" i="6"/>
  <c r="Y2518" i="6" s="1"/>
  <c r="Q2476" i="6"/>
  <c r="Y2477" i="6" s="1"/>
  <c r="Q2405" i="6"/>
  <c r="Y2406" i="6" s="1"/>
  <c r="Q2385" i="6"/>
  <c r="Y2386" i="6" s="1"/>
  <c r="Q2365" i="6"/>
  <c r="Y2366" i="6" s="1"/>
  <c r="Q2345" i="6"/>
  <c r="Y2346" i="6" s="1"/>
  <c r="Q2314" i="6"/>
  <c r="Y2315" i="6" s="1"/>
  <c r="Q2294" i="6"/>
  <c r="Y2295" i="6" s="1"/>
  <c r="Q2274" i="6"/>
  <c r="Y2275" i="6" s="1"/>
  <c r="Q2254" i="6"/>
  <c r="Y2255" i="6" s="1"/>
  <c r="Q2218" i="6"/>
  <c r="Y2219" i="6" s="1"/>
  <c r="Q2198" i="6"/>
  <c r="Y2199" i="6" s="1"/>
  <c r="Q2178" i="6"/>
  <c r="Y2179" i="6" s="1"/>
  <c r="Q2147" i="6"/>
  <c r="Y2148" i="6" s="1"/>
  <c r="Q2127" i="6"/>
  <c r="Y2128" i="6" s="1"/>
  <c r="Q2471" i="6"/>
  <c r="Y2472" i="6" s="1"/>
  <c r="Q2360" i="6"/>
  <c r="Y2361" i="6" s="1"/>
  <c r="Q2340" i="6"/>
  <c r="Y2341" i="6" s="1"/>
  <c r="Q2309" i="6"/>
  <c r="Y2310" i="6" s="1"/>
  <c r="Q2289" i="6"/>
  <c r="Y2290" i="6" s="1"/>
  <c r="Q2269" i="6"/>
  <c r="Y2270" i="6" s="1"/>
  <c r="Q2223" i="6"/>
  <c r="Y2224" i="6" s="1"/>
  <c r="Q2203" i="6"/>
  <c r="Y2204" i="6" s="1"/>
  <c r="Q2183" i="6"/>
  <c r="Y2184" i="6" s="1"/>
  <c r="Q2355" i="6"/>
  <c r="Y2356" i="6" s="1"/>
  <c r="Q2304" i="6"/>
  <c r="Y2305" i="6" s="1"/>
  <c r="Q2284" i="6"/>
  <c r="Y2285" i="6" s="1"/>
  <c r="Q2264" i="6"/>
  <c r="Y2265" i="6" s="1"/>
  <c r="Q2228" i="6"/>
  <c r="Y2229" i="6" s="1"/>
  <c r="Q2208" i="6"/>
  <c r="Y2209" i="6" s="1"/>
  <c r="Q2188" i="6"/>
  <c r="Y2189" i="6" s="1"/>
  <c r="Q2137" i="6"/>
  <c r="Y2138" i="6" s="1"/>
  <c r="Q2400" i="6"/>
  <c r="Y2401" i="6" s="1"/>
  <c r="Q2350" i="6"/>
  <c r="Y2351" i="6" s="1"/>
  <c r="Q2299" i="6"/>
  <c r="Y2300" i="6" s="1"/>
  <c r="Q2259" i="6"/>
  <c r="Y2260" i="6" s="1"/>
  <c r="Q2213" i="6"/>
  <c r="Y2214" i="6" s="1"/>
  <c r="Q2107" i="6"/>
  <c r="Y2108" i="6" s="1"/>
  <c r="Q2087" i="6"/>
  <c r="Y2088" i="6" s="1"/>
  <c r="Q2061" i="6"/>
  <c r="Y2062" i="6" s="1"/>
  <c r="Q2041" i="6"/>
  <c r="Y2042" i="6" s="1"/>
  <c r="Q1970" i="6"/>
  <c r="Y1971" i="6" s="1"/>
  <c r="Q1950" i="6"/>
  <c r="Y1951" i="6" s="1"/>
  <c r="Q1945" i="6"/>
  <c r="Y1946" i="6" s="1"/>
  <c r="Q1940" i="6"/>
  <c r="Y1941" i="6" s="1"/>
  <c r="Q1935" i="6"/>
  <c r="Y1936" i="6" s="1"/>
  <c r="Q1930" i="6"/>
  <c r="Y1931" i="6" s="1"/>
  <c r="Q1925" i="6"/>
  <c r="Y1926" i="6" s="1"/>
  <c r="Q1920" i="6"/>
  <c r="Y1921" i="6" s="1"/>
  <c r="Q1915" i="6"/>
  <c r="Y1916" i="6" s="1"/>
  <c r="Q1910" i="6"/>
  <c r="Y1911" i="6" s="1"/>
  <c r="Q2233" i="6"/>
  <c r="Y2234" i="6" s="1"/>
  <c r="Q2112" i="6"/>
  <c r="Y2113" i="6" s="1"/>
  <c r="Q2092" i="6"/>
  <c r="Y2093" i="6" s="1"/>
  <c r="Q2046" i="6"/>
  <c r="Y2047" i="6" s="1"/>
  <c r="Q2380" i="6"/>
  <c r="Y2381" i="6" s="1"/>
  <c r="Q2370" i="6"/>
  <c r="Y2371" i="6" s="1"/>
  <c r="Q2319" i="6"/>
  <c r="Y2320" i="6" s="1"/>
  <c r="Q2279" i="6"/>
  <c r="Y2280" i="6" s="1"/>
  <c r="Q2132" i="6"/>
  <c r="Y2133" i="6" s="1"/>
  <c r="Q2117" i="6"/>
  <c r="Y2118" i="6" s="1"/>
  <c r="Q2097" i="6"/>
  <c r="Y2098" i="6" s="1"/>
  <c r="Q2051" i="6"/>
  <c r="Y2052" i="6" s="1"/>
  <c r="Q1960" i="6"/>
  <c r="Y1961" i="6" s="1"/>
  <c r="Q2173" i="6"/>
  <c r="Y2174" i="6" s="1"/>
  <c r="Q2142" i="6"/>
  <c r="Y2143" i="6" s="1"/>
  <c r="Q2122" i="6"/>
  <c r="Y2123" i="6" s="1"/>
  <c r="Q2036" i="6"/>
  <c r="Y2037" i="6" s="1"/>
  <c r="Q2026" i="6"/>
  <c r="Y2027" i="6" s="1"/>
  <c r="Q2016" i="6"/>
  <c r="Y2017" i="6" s="1"/>
  <c r="Q2006" i="6"/>
  <c r="Y2007" i="6" s="1"/>
  <c r="Q1996" i="6"/>
  <c r="Y1997" i="6" s="1"/>
  <c r="Q1965" i="6"/>
  <c r="Y1966" i="6" s="1"/>
  <c r="Q1874" i="6"/>
  <c r="Y1875" i="6" s="1"/>
  <c r="Q1824" i="6"/>
  <c r="Y1825" i="6" s="1"/>
  <c r="Q1793" i="6"/>
  <c r="Y1794" i="6" s="1"/>
  <c r="Q1753" i="6"/>
  <c r="Y1754" i="6" s="1"/>
  <c r="Q1748" i="6"/>
  <c r="Y1749" i="6" s="1"/>
  <c r="Q1743" i="6"/>
  <c r="Y1744" i="6" s="1"/>
  <c r="Q1738" i="6"/>
  <c r="Y1739" i="6" s="1"/>
  <c r="Q1712" i="6"/>
  <c r="Y1713" i="6" s="1"/>
  <c r="Q1692" i="6"/>
  <c r="Y1693" i="6" s="1"/>
  <c r="Q1672" i="6"/>
  <c r="Y1673" i="6" s="1"/>
  <c r="Q1616" i="6"/>
  <c r="Y1617" i="6" s="1"/>
  <c r="Q1611" i="6"/>
  <c r="Y1612" i="6" s="1"/>
  <c r="Q1606" i="6"/>
  <c r="Y1607" i="6" s="1"/>
  <c r="Q1601" i="6"/>
  <c r="Y1602" i="6" s="1"/>
  <c r="Q1596" i="6"/>
  <c r="Y1597" i="6" s="1"/>
  <c r="Q1591" i="6"/>
  <c r="Y1592" i="6" s="1"/>
  <c r="Q1586" i="6"/>
  <c r="Y1587" i="6" s="1"/>
  <c r="Q1581" i="6"/>
  <c r="Y1582" i="6" s="1"/>
  <c r="Q1576" i="6"/>
  <c r="Y1577" i="6" s="1"/>
  <c r="Q1571" i="6"/>
  <c r="Y1572" i="6" s="1"/>
  <c r="Q1566" i="6"/>
  <c r="Y1567" i="6" s="1"/>
  <c r="Q1535" i="6"/>
  <c r="Y1536" i="6" s="1"/>
  <c r="Q1515" i="6"/>
  <c r="Y1516" i="6" s="1"/>
  <c r="Q1495" i="6"/>
  <c r="Y1496" i="6" s="1"/>
  <c r="Q1459" i="6"/>
  <c r="Y1460" i="6" s="1"/>
  <c r="Q1449" i="6"/>
  <c r="Y1450" i="6" s="1"/>
  <c r="Q1439" i="6"/>
  <c r="Y1440" i="6" s="1"/>
  <c r="Q1429" i="6"/>
  <c r="Y1430" i="6" s="1"/>
  <c r="Q2390" i="6"/>
  <c r="Y2391" i="6" s="1"/>
  <c r="Q2056" i="6"/>
  <c r="Y2057" i="6" s="1"/>
  <c r="Q1975" i="6"/>
  <c r="Y1976" i="6" s="1"/>
  <c r="Q1879" i="6"/>
  <c r="Y1880" i="6" s="1"/>
  <c r="Q1798" i="6"/>
  <c r="Y1799" i="6" s="1"/>
  <c r="Q1778" i="6"/>
  <c r="Y1779" i="6" s="1"/>
  <c r="Q1773" i="6"/>
  <c r="Y1774" i="6" s="1"/>
  <c r="Q1768" i="6"/>
  <c r="Y1769" i="6" s="1"/>
  <c r="Q1763" i="6"/>
  <c r="Y1764" i="6" s="1"/>
  <c r="Q1758" i="6"/>
  <c r="Y1759" i="6" s="1"/>
  <c r="Q1717" i="6"/>
  <c r="Y1718" i="6" s="1"/>
  <c r="Q1697" i="6"/>
  <c r="Y1698" i="6" s="1"/>
  <c r="Q1677" i="6"/>
  <c r="Y1678" i="6" s="1"/>
  <c r="Q1657" i="6"/>
  <c r="Y1658" i="6" s="1"/>
  <c r="Q1652" i="6"/>
  <c r="Y1653" i="6" s="1"/>
  <c r="Q1621" i="6"/>
  <c r="Y1622" i="6" s="1"/>
  <c r="Q2193" i="6"/>
  <c r="Y2194" i="6" s="1"/>
  <c r="Q2168" i="6"/>
  <c r="Y2169" i="6" s="1"/>
  <c r="Q2082" i="6"/>
  <c r="Y2083" i="6" s="1"/>
  <c r="Q2031" i="6"/>
  <c r="Y2032" i="6" s="1"/>
  <c r="Q2021" i="6"/>
  <c r="Y2022" i="6" s="1"/>
  <c r="Q2011" i="6"/>
  <c r="Y2012" i="6" s="1"/>
  <c r="Q2001" i="6"/>
  <c r="Y2002" i="6" s="1"/>
  <c r="Q1884" i="6"/>
  <c r="Y1885" i="6" s="1"/>
  <c r="Q1803" i="6"/>
  <c r="Y1804" i="6" s="1"/>
  <c r="Q1783" i="6"/>
  <c r="Y1784" i="6" s="1"/>
  <c r="Q1702" i="6"/>
  <c r="Y1703" i="6" s="1"/>
  <c r="Q1682" i="6"/>
  <c r="Y1683" i="6" s="1"/>
  <c r="Q1662" i="6"/>
  <c r="Y1663" i="6" s="1"/>
  <c r="Q1626" i="6"/>
  <c r="Y1627" i="6" s="1"/>
  <c r="Q1545" i="6"/>
  <c r="Y1546" i="6" s="1"/>
  <c r="Q1525" i="6"/>
  <c r="Y1526" i="6" s="1"/>
  <c r="Q1505" i="6"/>
  <c r="Y1506" i="6" s="1"/>
  <c r="Q1485" i="6"/>
  <c r="Y1486" i="6" s="1"/>
  <c r="Q1480" i="6"/>
  <c r="Y1481" i="6" s="1"/>
  <c r="Q1454" i="6"/>
  <c r="Y1455" i="6" s="1"/>
  <c r="Q1444" i="6"/>
  <c r="Y1445" i="6" s="1"/>
  <c r="Q1434" i="6"/>
  <c r="Y1435" i="6" s="1"/>
  <c r="Q1869" i="6"/>
  <c r="Y1870" i="6" s="1"/>
  <c r="Q1859" i="6"/>
  <c r="Y1860" i="6" s="1"/>
  <c r="Q1849" i="6"/>
  <c r="Y1850" i="6" s="1"/>
  <c r="Q1839" i="6"/>
  <c r="Y1840" i="6" s="1"/>
  <c r="Q1829" i="6"/>
  <c r="Y1830" i="6" s="1"/>
  <c r="Q1687" i="6"/>
  <c r="Y1688" i="6" s="1"/>
  <c r="Q1540" i="6"/>
  <c r="Y1541" i="6" s="1"/>
  <c r="Q1500" i="6"/>
  <c r="Y1501" i="6" s="1"/>
  <c r="Q1368" i="6"/>
  <c r="Y1369" i="6" s="1"/>
  <c r="Q1348" i="6"/>
  <c r="Y1349" i="6" s="1"/>
  <c r="Q1328" i="6"/>
  <c r="Y1329" i="6" s="1"/>
  <c r="Q1308" i="6"/>
  <c r="Y1309" i="6" s="1"/>
  <c r="Q1282" i="6"/>
  <c r="Y1283" i="6" s="1"/>
  <c r="Q1262" i="6"/>
  <c r="Y1263" i="6" s="1"/>
  <c r="Q1242" i="6"/>
  <c r="Y1243" i="6" s="1"/>
  <c r="Q1222" i="6"/>
  <c r="Y1223" i="6" s="1"/>
  <c r="Q1191" i="6"/>
  <c r="Y1192" i="6" s="1"/>
  <c r="Q1171" i="6"/>
  <c r="Y1172" i="6" s="1"/>
  <c r="Q1151" i="6"/>
  <c r="Y1152" i="6" s="1"/>
  <c r="Q1115" i="6"/>
  <c r="Y1116" i="6" s="1"/>
  <c r="Q1105" i="6"/>
  <c r="Y1106" i="6" s="1"/>
  <c r="Q1095" i="6"/>
  <c r="Y1096" i="6" s="1"/>
  <c r="Q1085" i="6"/>
  <c r="Y1086" i="6" s="1"/>
  <c r="Q1075" i="6"/>
  <c r="Y1076" i="6" s="1"/>
  <c r="Q1065" i="6"/>
  <c r="Y1066" i="6" s="1"/>
  <c r="Q1055" i="6"/>
  <c r="Y1056" i="6" s="1"/>
  <c r="Q1955" i="6"/>
  <c r="Y1956" i="6" s="1"/>
  <c r="Q1889" i="6"/>
  <c r="Y1890" i="6" s="1"/>
  <c r="Q1707" i="6"/>
  <c r="Y1708" i="6" s="1"/>
  <c r="Q1631" i="6"/>
  <c r="Y1632" i="6" s="1"/>
  <c r="Q1510" i="6"/>
  <c r="Y1511" i="6" s="1"/>
  <c r="Q1419" i="6"/>
  <c r="Y1420" i="6" s="1"/>
  <c r="Q1409" i="6"/>
  <c r="Y1410" i="6" s="1"/>
  <c r="Q1399" i="6"/>
  <c r="Y1400" i="6" s="1"/>
  <c r="Q1373" i="6"/>
  <c r="Y1374" i="6" s="1"/>
  <c r="Q1353" i="6"/>
  <c r="Y1354" i="6" s="1"/>
  <c r="Q1333" i="6"/>
  <c r="Y1334" i="6" s="1"/>
  <c r="Q1313" i="6"/>
  <c r="Y1314" i="6" s="1"/>
  <c r="Q1287" i="6"/>
  <c r="Y1288" i="6" s="1"/>
  <c r="Q1267" i="6"/>
  <c r="Y1268" i="6" s="1"/>
  <c r="Q1864" i="6"/>
  <c r="Y1865" i="6" s="1"/>
  <c r="Q1854" i="6"/>
  <c r="Y1855" i="6" s="1"/>
  <c r="Q1844" i="6"/>
  <c r="Y1845" i="6" s="1"/>
  <c r="Q1834" i="6"/>
  <c r="Y1835" i="6" s="1"/>
  <c r="Q1520" i="6"/>
  <c r="Y1521" i="6" s="1"/>
  <c r="Q1358" i="6"/>
  <c r="Y1359" i="6" s="1"/>
  <c r="Q1338" i="6"/>
  <c r="Y1339" i="6" s="1"/>
  <c r="Q1318" i="6"/>
  <c r="Y1319" i="6" s="1"/>
  <c r="Q1272" i="6"/>
  <c r="Y1273" i="6" s="1"/>
  <c r="Q1252" i="6"/>
  <c r="Y1253" i="6" s="1"/>
  <c r="Q1232" i="6"/>
  <c r="Y1233" i="6" s="1"/>
  <c r="Q1201" i="6"/>
  <c r="Y1202" i="6" s="1"/>
  <c r="Q1181" i="6"/>
  <c r="Y1182" i="6" s="1"/>
  <c r="Q1161" i="6"/>
  <c r="Y1162" i="6" s="1"/>
  <c r="Q1141" i="6"/>
  <c r="Y1142" i="6" s="1"/>
  <c r="Q1136" i="6"/>
  <c r="Y1137" i="6" s="1"/>
  <c r="Q1110" i="6"/>
  <c r="Y1111" i="6" s="1"/>
  <c r="Q1100" i="6"/>
  <c r="Y1101" i="6" s="1"/>
  <c r="Q1090" i="6"/>
  <c r="Y1091" i="6" s="1"/>
  <c r="Q1080" i="6"/>
  <c r="Y1081" i="6" s="1"/>
  <c r="Q1070" i="6"/>
  <c r="Y1071" i="6" s="1"/>
  <c r="Q1060" i="6"/>
  <c r="Y1061" i="6" s="1"/>
  <c r="Q1050" i="6"/>
  <c r="Y1051" i="6" s="1"/>
  <c r="Q1490" i="6"/>
  <c r="Y1491" i="6" s="1"/>
  <c r="Q1424" i="6"/>
  <c r="Y1425" i="6" s="1"/>
  <c r="Q1323" i="6"/>
  <c r="Y1324" i="6" s="1"/>
  <c r="Q1277" i="6"/>
  <c r="Y1278" i="6" s="1"/>
  <c r="Q1227" i="6"/>
  <c r="Y1228" i="6" s="1"/>
  <c r="Q1196" i="6"/>
  <c r="Y1197" i="6" s="1"/>
  <c r="Q1156" i="6"/>
  <c r="Y1157" i="6" s="1"/>
  <c r="Q1014" i="6"/>
  <c r="Y1015" i="6" s="1"/>
  <c r="Q1004" i="6"/>
  <c r="Y1005" i="6" s="1"/>
  <c r="Q994" i="6"/>
  <c r="Y995" i="6" s="1"/>
  <c r="Q984" i="6"/>
  <c r="Y985" i="6" s="1"/>
  <c r="Q974" i="6"/>
  <c r="Y975" i="6" s="1"/>
  <c r="Q964" i="6"/>
  <c r="Y965" i="6" s="1"/>
  <c r="Q933" i="6"/>
  <c r="Y934" i="6" s="1"/>
  <c r="Q928" i="6"/>
  <c r="Y929" i="6" s="1"/>
  <c r="Q923" i="6"/>
  <c r="Y924" i="6" s="1"/>
  <c r="Q918" i="6"/>
  <c r="Y919" i="6" s="1"/>
  <c r="Q913" i="6"/>
  <c r="Y914" i="6" s="1"/>
  <c r="Q908" i="6"/>
  <c r="Y909" i="6" s="1"/>
  <c r="Q903" i="6"/>
  <c r="Y904" i="6" s="1"/>
  <c r="Q898" i="6"/>
  <c r="Y899" i="6" s="1"/>
  <c r="Q847" i="6"/>
  <c r="Y848" i="6" s="1"/>
  <c r="Q827" i="6"/>
  <c r="Y828" i="6" s="1"/>
  <c r="Q807" i="6"/>
  <c r="Y808" i="6" s="1"/>
  <c r="Q736" i="6"/>
  <c r="Y737" i="6" s="1"/>
  <c r="Q716" i="6"/>
  <c r="Y717" i="6" s="1"/>
  <c r="Q670" i="6"/>
  <c r="Y671" i="6" s="1"/>
  <c r="Q665" i="6"/>
  <c r="Y666" i="6" s="1"/>
  <c r="Q660" i="6"/>
  <c r="Y661" i="6" s="1"/>
  <c r="Q655" i="6"/>
  <c r="Y656" i="6" s="1"/>
  <c r="Q650" i="6"/>
  <c r="Y651" i="6" s="1"/>
  <c r="Q645" i="6"/>
  <c r="Y646" i="6" s="1"/>
  <c r="Q640" i="6"/>
  <c r="Y641" i="6" s="1"/>
  <c r="Q635" i="6"/>
  <c r="Y636" i="6" s="1"/>
  <c r="Q630" i="6"/>
  <c r="Y631" i="6" s="1"/>
  <c r="Q584" i="6"/>
  <c r="Y585" i="6" s="1"/>
  <c r="Q579" i="6"/>
  <c r="Y580" i="6" s="1"/>
  <c r="Q574" i="6"/>
  <c r="Y575" i="6" s="1"/>
  <c r="Q569" i="6"/>
  <c r="Y570" i="6" s="1"/>
  <c r="Q564" i="6"/>
  <c r="Y565" i="6" s="1"/>
  <c r="Q559" i="6"/>
  <c r="Y560" i="6" s="1"/>
  <c r="Q554" i="6"/>
  <c r="Y555" i="6" s="1"/>
  <c r="Q549" i="6"/>
  <c r="Y550" i="6" s="1"/>
  <c r="Q544" i="6"/>
  <c r="Y545" i="6" s="1"/>
  <c r="Q539" i="6"/>
  <c r="Y540" i="6" s="1"/>
  <c r="Q498" i="6"/>
  <c r="Y499" i="6" s="1"/>
  <c r="Q407" i="6"/>
  <c r="Y408" i="6" s="1"/>
  <c r="Q387" i="6"/>
  <c r="Y388" i="6" s="1"/>
  <c r="Q367" i="6"/>
  <c r="Y368" i="6" s="1"/>
  <c r="Q362" i="6"/>
  <c r="Y363" i="6" s="1"/>
  <c r="Q341" i="6"/>
  <c r="Y342" i="6" s="1"/>
  <c r="Q326" i="6"/>
  <c r="Y327" i="6" s="1"/>
  <c r="Q301" i="6"/>
  <c r="Y302" i="6" s="1"/>
  <c r="Q281" i="6"/>
  <c r="Y282" i="6" s="1"/>
  <c r="Q276" i="6"/>
  <c r="Y277" i="6" s="1"/>
  <c r="Q2102" i="6"/>
  <c r="Y2103" i="6" s="1"/>
  <c r="Q1788" i="6"/>
  <c r="Y1789" i="6" s="1"/>
  <c r="Q1530" i="6"/>
  <c r="Y1531" i="6" s="1"/>
  <c r="Q1414" i="6"/>
  <c r="Y1415" i="6" s="1"/>
  <c r="Q1343" i="6"/>
  <c r="Y1344" i="6" s="1"/>
  <c r="Q1237" i="6"/>
  <c r="Y1238" i="6" s="1"/>
  <c r="Q1166" i="6"/>
  <c r="Y1167" i="6" s="1"/>
  <c r="Q1024" i="6"/>
  <c r="Y1025" i="6" s="1"/>
  <c r="Q938" i="6"/>
  <c r="Y939" i="6" s="1"/>
  <c r="Q883" i="6"/>
  <c r="Y884" i="6" s="1"/>
  <c r="Q878" i="6"/>
  <c r="Y879" i="6" s="1"/>
  <c r="Q852" i="6"/>
  <c r="Y853" i="6" s="1"/>
  <c r="Q832" i="6"/>
  <c r="Y833" i="6" s="1"/>
  <c r="Q812" i="6"/>
  <c r="Y813" i="6" s="1"/>
  <c r="Q792" i="6"/>
  <c r="Y793" i="6" s="1"/>
  <c r="Q766" i="6"/>
  <c r="Y767" i="6" s="1"/>
  <c r="Q761" i="6"/>
  <c r="Y762" i="6" s="1"/>
  <c r="Q756" i="6"/>
  <c r="Y757" i="6" s="1"/>
  <c r="Q751" i="6"/>
  <c r="Y752" i="6" s="1"/>
  <c r="Q746" i="6"/>
  <c r="Y747" i="6" s="1"/>
  <c r="Q741" i="6"/>
  <c r="Y742" i="6" s="1"/>
  <c r="Q721" i="6"/>
  <c r="Y722" i="6" s="1"/>
  <c r="Q675" i="6"/>
  <c r="Y676" i="6" s="1"/>
  <c r="Q1667" i="6"/>
  <c r="Y1668" i="6" s="1"/>
  <c r="Q1404" i="6"/>
  <c r="Y1405" i="6" s="1"/>
  <c r="Q1363" i="6"/>
  <c r="Y1364" i="6" s="1"/>
  <c r="Q1247" i="6"/>
  <c r="Y1248" i="6" s="1"/>
  <c r="Q1176" i="6"/>
  <c r="Y1177" i="6" s="1"/>
  <c r="Q1019" i="6"/>
  <c r="Y1020" i="6" s="1"/>
  <c r="Q1009" i="6"/>
  <c r="Y1010" i="6" s="1"/>
  <c r="Q999" i="6"/>
  <c r="Y1000" i="6" s="1"/>
  <c r="Q989" i="6"/>
  <c r="Y990" i="6" s="1"/>
  <c r="Q979" i="6"/>
  <c r="Y980" i="6" s="1"/>
  <c r="Q969" i="6"/>
  <c r="Y970" i="6" s="1"/>
  <c r="Q943" i="6"/>
  <c r="Y944" i="6" s="1"/>
  <c r="Q888" i="6"/>
  <c r="Y889" i="6" s="1"/>
  <c r="Q857" i="6"/>
  <c r="Y858" i="6" s="1"/>
  <c r="Q837" i="6"/>
  <c r="Y838" i="6" s="1"/>
  <c r="Q817" i="6"/>
  <c r="Y818" i="6" s="1"/>
  <c r="Q797" i="6"/>
  <c r="Y798" i="6" s="1"/>
  <c r="Q771" i="6"/>
  <c r="Y772" i="6" s="1"/>
  <c r="Q726" i="6"/>
  <c r="Y727" i="6" s="1"/>
  <c r="Q706" i="6"/>
  <c r="Y707" i="6" s="1"/>
  <c r="Q680" i="6"/>
  <c r="Y681" i="6" s="1"/>
  <c r="Q620" i="6"/>
  <c r="Y621" i="6" s="1"/>
  <c r="Q594" i="6"/>
  <c r="Y595" i="6" s="1"/>
  <c r="Q508" i="6"/>
  <c r="Y509" i="6" s="1"/>
  <c r="Q488" i="6"/>
  <c r="Y489" i="6" s="1"/>
  <c r="Q483" i="6"/>
  <c r="Y484" i="6" s="1"/>
  <c r="Q478" i="6"/>
  <c r="Y479" i="6" s="1"/>
  <c r="Q473" i="6"/>
  <c r="Y474" i="6" s="1"/>
  <c r="Q468" i="6"/>
  <c r="Y469" i="6" s="1"/>
  <c r="Q463" i="6"/>
  <c r="Y464" i="6" s="1"/>
  <c r="Q458" i="6"/>
  <c r="Y459" i="6" s="1"/>
  <c r="Q453" i="6"/>
  <c r="Y454" i="6" s="1"/>
  <c r="Q448" i="6"/>
  <c r="Y449" i="6" s="1"/>
  <c r="Q397" i="6"/>
  <c r="Y398" i="6" s="1"/>
  <c r="Q377" i="6"/>
  <c r="Y378" i="6" s="1"/>
  <c r="Q321" i="6"/>
  <c r="Y322" i="6" s="1"/>
  <c r="Q306" i="6"/>
  <c r="Y307" i="6" s="1"/>
  <c r="Q255" i="6"/>
  <c r="Y256" i="6" s="1"/>
  <c r="Q245" i="6"/>
  <c r="Y246" i="6" s="1"/>
  <c r="Q1394" i="6"/>
  <c r="Y1395" i="6" s="1"/>
  <c r="Q822" i="6"/>
  <c r="Y823" i="6" s="1"/>
  <c r="Q513" i="6"/>
  <c r="Y514" i="6" s="1"/>
  <c r="Q427" i="6"/>
  <c r="Y428" i="6" s="1"/>
  <c r="Q422" i="6"/>
  <c r="Y423" i="6" s="1"/>
  <c r="Q417" i="6"/>
  <c r="Y418" i="6" s="1"/>
  <c r="Q412" i="6"/>
  <c r="Y413" i="6" s="1"/>
  <c r="Q372" i="6"/>
  <c r="Y373" i="6" s="1"/>
  <c r="Q250" i="6"/>
  <c r="Y251" i="6" s="1"/>
  <c r="Q225" i="6"/>
  <c r="Y226" i="6" s="1"/>
  <c r="Q205" i="6"/>
  <c r="Y206" i="6" s="1"/>
  <c r="Q190" i="6"/>
  <c r="Y191" i="6" s="1"/>
  <c r="Q164" i="6"/>
  <c r="Y165" i="6" s="1"/>
  <c r="Q144" i="6"/>
  <c r="Y145" i="6" s="1"/>
  <c r="Q129" i="6"/>
  <c r="Y130" i="6" s="1"/>
  <c r="Q124" i="6"/>
  <c r="Y125" i="6" s="1"/>
  <c r="Q109" i="6"/>
  <c r="Y110" i="6" s="1"/>
  <c r="Q83" i="6"/>
  <c r="Y84" i="6" s="1"/>
  <c r="Q73" i="6"/>
  <c r="Y74" i="6" s="1"/>
  <c r="Q311" i="6"/>
  <c r="Y312" i="6" s="1"/>
  <c r="Q296" i="6"/>
  <c r="Y297" i="6" s="1"/>
  <c r="Q210" i="6"/>
  <c r="Y211" i="6" s="1"/>
  <c r="Q195" i="6"/>
  <c r="Y196" i="6" s="1"/>
  <c r="Q104" i="6"/>
  <c r="Y105" i="6" s="1"/>
  <c r="Q63" i="6"/>
  <c r="Y64" i="6" s="1"/>
  <c r="Q1257" i="6"/>
  <c r="Y1258" i="6" s="1"/>
  <c r="Q802" i="6"/>
  <c r="Y803" i="6" s="1"/>
  <c r="Q534" i="6"/>
  <c r="Y535" i="6" s="1"/>
  <c r="Q503" i="6"/>
  <c r="Y504" i="6" s="1"/>
  <c r="Q402" i="6"/>
  <c r="Y403" i="6" s="1"/>
  <c r="Q139" i="6"/>
  <c r="Y140" i="6" s="1"/>
  <c r="Q134" i="6"/>
  <c r="Y135" i="6" s="1"/>
  <c r="Q114" i="6"/>
  <c r="Y115" i="6" s="1"/>
  <c r="Q1029" i="6"/>
  <c r="Y1030" i="6" s="1"/>
  <c r="Q842" i="6"/>
  <c r="Y843" i="6" s="1"/>
  <c r="Q711" i="6"/>
  <c r="Y712" i="6" s="1"/>
  <c r="Q685" i="6"/>
  <c r="Y686" i="6" s="1"/>
  <c r="Q589" i="6"/>
  <c r="Y590" i="6" s="1"/>
  <c r="Q382" i="6"/>
  <c r="Y383" i="6" s="1"/>
  <c r="Q336" i="6"/>
  <c r="Y337" i="6" s="1"/>
  <c r="Q331" i="6"/>
  <c r="Y332" i="6" s="1"/>
  <c r="Q316" i="6"/>
  <c r="Y317" i="6" s="1"/>
  <c r="Q291" i="6"/>
  <c r="Y292" i="6" s="1"/>
  <c r="Q230" i="6"/>
  <c r="Y231" i="6" s="1"/>
  <c r="Q159" i="6"/>
  <c r="Y160" i="6" s="1"/>
  <c r="Q154" i="6"/>
  <c r="Y155" i="6" s="1"/>
  <c r="Q1146" i="6"/>
  <c r="Y1147" i="6" s="1"/>
  <c r="Q893" i="6"/>
  <c r="Y894" i="6" s="1"/>
  <c r="Q731" i="6"/>
  <c r="Y732" i="6" s="1"/>
  <c r="Q625" i="6"/>
  <c r="Y626" i="6" s="1"/>
  <c r="Q599" i="6"/>
  <c r="Y600" i="6" s="1"/>
  <c r="Q493" i="6"/>
  <c r="Y494" i="6" s="1"/>
  <c r="Q392" i="6"/>
  <c r="Y393" i="6" s="1"/>
  <c r="Q235" i="6"/>
  <c r="Y236" i="6" s="1"/>
  <c r="Q215" i="6"/>
  <c r="Y216" i="6" s="1"/>
  <c r="Q169" i="6"/>
  <c r="Y170" i="6" s="1"/>
  <c r="Q149" i="6"/>
  <c r="Y150" i="6" s="1"/>
  <c r="Q119" i="6"/>
  <c r="Y120" i="6" s="1"/>
  <c r="Q78" i="6"/>
  <c r="Y79" i="6" s="1"/>
  <c r="Q68" i="6"/>
  <c r="Y69" i="6" s="1"/>
  <c r="Q1186" i="6"/>
  <c r="Y1187" i="6" s="1"/>
  <c r="Q286" i="6"/>
  <c r="Y287" i="6" s="1"/>
  <c r="Q240" i="6"/>
  <c r="Y241" i="6" s="1"/>
  <c r="Q220" i="6"/>
  <c r="Y221" i="6" s="1"/>
  <c r="Q200" i="6"/>
  <c r="Y201" i="6" s="1"/>
  <c r="AE2528" i="6"/>
  <c r="AN5" i="5" s="1"/>
  <c r="AB14" i="5"/>
  <c r="AE2508" i="6"/>
  <c r="AN3" i="5" s="1"/>
  <c r="M33" i="6"/>
  <c r="Y32" i="6" s="1"/>
  <c r="M38" i="6"/>
  <c r="Y37" i="6" s="1"/>
  <c r="M53" i="6"/>
  <c r="Y52" i="6" s="1"/>
  <c r="M18" i="6"/>
  <c r="Y17" i="6" s="1"/>
  <c r="M58" i="6"/>
  <c r="Y57" i="6" s="1"/>
  <c r="M23" i="6"/>
  <c r="Y22" i="6" s="1"/>
  <c r="M43" i="6"/>
  <c r="Y42" i="6" s="1"/>
  <c r="M28" i="6"/>
  <c r="Y27" i="6" s="1"/>
  <c r="M48" i="6"/>
  <c r="Y47" i="6" s="1"/>
  <c r="Y14" i="6"/>
  <c r="Q58" i="6"/>
  <c r="Y59" i="6" s="1"/>
  <c r="Q53" i="6"/>
  <c r="Y54" i="6" s="1"/>
  <c r="Q48" i="6"/>
  <c r="Y49" i="6" s="1"/>
  <c r="Q43" i="6"/>
  <c r="Y44" i="6" s="1"/>
  <c r="Q38" i="6"/>
  <c r="Y39" i="6" s="1"/>
  <c r="Q33" i="6"/>
  <c r="Y34" i="6" s="1"/>
  <c r="Q28" i="6"/>
  <c r="Y29" i="6" s="1"/>
  <c r="Q23" i="6"/>
  <c r="Y24" i="6" s="1"/>
  <c r="Q18" i="6"/>
  <c r="Y19" i="6" s="1"/>
  <c r="K18" i="6"/>
  <c r="Y16" i="6" s="1"/>
  <c r="K28" i="6"/>
  <c r="Y26" i="6" s="1"/>
  <c r="K38" i="6"/>
  <c r="Y36" i="6" s="1"/>
  <c r="K48" i="6"/>
  <c r="Y46" i="6" s="1"/>
  <c r="K58" i="6"/>
  <c r="Y56" i="6" s="1"/>
  <c r="Y11" i="6"/>
  <c r="C13" i="5" s="1"/>
  <c r="K23" i="6"/>
  <c r="Y21" i="6" s="1"/>
  <c r="K33" i="6"/>
  <c r="Y31" i="6" s="1"/>
  <c r="K43" i="6"/>
  <c r="Y41" i="6" s="1"/>
  <c r="K53" i="6"/>
  <c r="Y51" i="6" s="1"/>
  <c r="Y12" i="6"/>
  <c r="O18" i="6"/>
  <c r="Y18" i="6" s="1"/>
  <c r="O23" i="6"/>
  <c r="Y23" i="6" s="1"/>
  <c r="O28" i="6"/>
  <c r="Y28" i="6" s="1"/>
  <c r="O33" i="6"/>
  <c r="Y33" i="6" s="1"/>
  <c r="O38" i="6"/>
  <c r="Y38" i="6" s="1"/>
  <c r="O43" i="6"/>
  <c r="Y43" i="6" s="1"/>
  <c r="O48" i="6"/>
  <c r="Y48" i="6" s="1"/>
  <c r="O53" i="6"/>
  <c r="Y53" i="6" s="1"/>
  <c r="O58" i="6"/>
  <c r="Y58" i="6" s="1"/>
  <c r="Y13" i="6"/>
  <c r="C16" i="5" l="1"/>
  <c r="C15" i="5"/>
  <c r="C14" i="5"/>
  <c r="C3" i="69"/>
  <c r="X57" i="6"/>
  <c r="X52" i="6"/>
  <c r="X47" i="6"/>
  <c r="X42" i="6"/>
  <c r="X37" i="6"/>
  <c r="X32" i="6"/>
  <c r="X27" i="6"/>
  <c r="X22" i="6"/>
  <c r="X17" i="6"/>
  <c r="X12" i="6"/>
  <c r="AE12" i="5"/>
  <c r="AE22" i="5"/>
  <c r="AE21" i="5"/>
  <c r="AE20" i="5"/>
  <c r="AE19" i="5"/>
  <c r="AE18" i="5"/>
  <c r="AE17" i="5"/>
  <c r="AE16" i="5"/>
  <c r="AE15" i="5"/>
  <c r="AE14" i="5"/>
  <c r="AE13" i="5"/>
  <c r="AE11" i="5"/>
  <c r="AE10" i="5"/>
  <c r="AE9" i="5"/>
  <c r="AE8" i="5"/>
  <c r="AE7" i="5"/>
  <c r="AE6" i="5"/>
  <c r="AE5" i="5"/>
  <c r="AE4" i="5"/>
  <c r="AE3" i="5"/>
  <c r="Z12" i="5"/>
  <c r="Z11" i="5"/>
  <c r="Z10" i="5"/>
  <c r="Z9" i="5"/>
  <c r="Z7" i="5"/>
  <c r="Z6" i="5"/>
  <c r="Z5" i="5"/>
  <c r="Z4" i="5"/>
  <c r="Z3" i="5"/>
  <c r="A59" i="6"/>
  <c r="A54" i="6"/>
  <c r="A49" i="6"/>
  <c r="A44" i="6"/>
  <c r="A39" i="6"/>
  <c r="A34" i="6"/>
  <c r="A29" i="6"/>
  <c r="A19" i="6"/>
  <c r="AG4" i="5" l="1" a="1"/>
  <c r="AG4" i="5" s="1"/>
  <c r="AG6" i="5" a="1"/>
  <c r="AG6" i="5" s="1"/>
  <c r="AG5" i="5" a="1"/>
  <c r="AG5" i="5" s="1"/>
  <c r="AG10" i="5" a="1"/>
  <c r="AG10" i="5" s="1"/>
  <c r="AG8" i="5" a="1"/>
  <c r="AG8" i="5" s="1"/>
  <c r="AG7" i="5" a="1"/>
  <c r="AG7" i="5" s="1"/>
  <c r="AG9" i="5" a="1"/>
  <c r="AG9" i="5" s="1"/>
  <c r="C17" i="5"/>
  <c r="G8" i="6"/>
  <c r="G7" i="6"/>
  <c r="G6" i="6"/>
  <c r="G5" i="6"/>
  <c r="G4" i="6"/>
  <c r="G3" i="6"/>
  <c r="C2" i="100"/>
  <c r="W47" i="6" l="1"/>
  <c r="E45" i="6"/>
  <c r="E40" i="6"/>
  <c r="E35" i="6"/>
  <c r="B16" i="6"/>
  <c r="B21" i="6" s="1"/>
  <c r="Q20" i="6"/>
  <c r="Q15" i="6" l="1"/>
  <c r="E15" i="6"/>
  <c r="W12" i="6"/>
  <c r="AG11" i="5" s="1" a="1"/>
  <c r="AG11" i="5" s="1"/>
  <c r="W27" i="6"/>
  <c r="W37" i="6"/>
  <c r="W57" i="6"/>
  <c r="W22" i="6"/>
  <c r="W32" i="6"/>
  <c r="W42" i="6"/>
  <c r="W17" i="6"/>
  <c r="AG3" i="5" s="1" a="1"/>
  <c r="AG3" i="5" s="1"/>
  <c r="W52" i="6"/>
  <c r="E20" i="6"/>
  <c r="E50" i="6"/>
  <c r="B26" i="6"/>
  <c r="B31" i="6" s="1"/>
  <c r="B36" i="6" s="1"/>
  <c r="B41" i="6" s="1"/>
  <c r="B46" i="6" s="1"/>
  <c r="B51" i="6" s="1"/>
  <c r="B56" i="6" s="1"/>
  <c r="B61" i="6" s="1"/>
  <c r="B66" i="6" s="1"/>
  <c r="B71" i="6" s="1"/>
  <c r="B76" i="6" s="1"/>
  <c r="B81" i="6" s="1"/>
  <c r="E60" i="6"/>
  <c r="E30" i="6"/>
  <c r="E25" i="6"/>
  <c r="E1" i="6"/>
  <c r="AG12" i="5" l="1" a="1"/>
  <c r="AG12" i="5" s="1"/>
  <c r="AG18" i="5" a="1"/>
  <c r="AG18" i="5" s="1"/>
  <c r="AG23" i="5" a="1"/>
  <c r="AG23" i="5" s="1"/>
  <c r="AG19" i="5" a="1"/>
  <c r="AG19" i="5" s="1"/>
  <c r="AG29" i="5" a="1"/>
  <c r="AG29" i="5" s="1"/>
  <c r="AG30" i="5" a="1"/>
  <c r="AG30" i="5" s="1"/>
  <c r="AG15" i="5" a="1"/>
  <c r="AG15" i="5" s="1"/>
  <c r="AG32" i="5" a="1"/>
  <c r="AG32" i="5" s="1"/>
  <c r="AG16" i="5" a="1"/>
  <c r="AG16" i="5" s="1"/>
  <c r="AG26" i="5" a="1"/>
  <c r="AG26" i="5" s="1"/>
  <c r="AG27" i="5" a="1"/>
  <c r="AG27" i="5" s="1"/>
  <c r="AG31" i="5" a="1"/>
  <c r="AG31" i="5" s="1"/>
  <c r="AG25" i="5" a="1"/>
  <c r="AG25" i="5" s="1"/>
  <c r="AG20" i="5" a="1"/>
  <c r="AG20" i="5" s="1"/>
  <c r="AG17" i="5" a="1"/>
  <c r="AG17" i="5" s="1"/>
  <c r="AG24" i="5" a="1"/>
  <c r="AG24" i="5" s="1"/>
  <c r="AG21" i="5" a="1"/>
  <c r="AG21" i="5" s="1"/>
  <c r="AG28" i="5" a="1"/>
  <c r="AG28" i="5" s="1"/>
  <c r="AG22" i="5" a="1"/>
  <c r="AG22" i="5" s="1"/>
  <c r="AH22" i="5" s="1"/>
  <c r="AG13" i="5" a="1"/>
  <c r="AG13" i="5" s="1"/>
  <c r="AG14" i="5" a="1"/>
  <c r="AG14" i="5" s="1"/>
  <c r="U14" i="6"/>
  <c r="AE14" i="6"/>
  <c r="J1" i="1"/>
  <c r="C1" i="6"/>
  <c r="B2" i="1"/>
  <c r="B5" i="1" s="1"/>
  <c r="C11" i="69"/>
  <c r="B3" i="69"/>
  <c r="B2" i="100" s="1"/>
  <c r="B5" i="100" s="1"/>
  <c r="B6" i="100" s="1"/>
  <c r="B7" i="100" s="1"/>
  <c r="B8" i="100" s="1"/>
  <c r="B9" i="100" s="1"/>
  <c r="B10" i="100" s="1"/>
  <c r="B11" i="100" s="1"/>
  <c r="B12" i="100" s="1"/>
  <c r="B13" i="100" s="1"/>
  <c r="B14" i="100" s="1"/>
  <c r="B15" i="100" s="1"/>
  <c r="B16" i="100" s="1"/>
  <c r="B17" i="100" s="1"/>
  <c r="B18" i="100" s="1"/>
  <c r="B19" i="100" s="1"/>
  <c r="B20" i="100" s="1"/>
  <c r="B21" i="100" s="1"/>
  <c r="B22" i="100" s="1"/>
  <c r="B23" i="100" s="1"/>
  <c r="B24" i="100" s="1"/>
  <c r="B25" i="100" s="1"/>
  <c r="B26" i="100" s="1"/>
  <c r="B27" i="100" s="1"/>
  <c r="B28" i="100" s="1"/>
  <c r="B29" i="100" s="1"/>
  <c r="B30" i="100" s="1"/>
  <c r="B31" i="100" s="1"/>
  <c r="B32" i="100" s="1"/>
  <c r="B33" i="100" s="1"/>
  <c r="B34" i="100" s="1"/>
  <c r="B35" i="100" s="1"/>
  <c r="AR1" i="1" l="1"/>
  <c r="K2327" i="6"/>
  <c r="K2069" i="6"/>
  <c r="K1811" i="6"/>
  <c r="K1467" i="6"/>
  <c r="K1209" i="6"/>
  <c r="K951" i="6"/>
  <c r="K607" i="6"/>
  <c r="K349" i="6"/>
  <c r="C87" i="6"/>
  <c r="K2585" i="6"/>
  <c r="K2241" i="6"/>
  <c r="K1725" i="6"/>
  <c r="K865" i="6"/>
  <c r="K521" i="6"/>
  <c r="K263" i="6"/>
  <c r="K2499" i="6"/>
  <c r="K1983" i="6"/>
  <c r="K1639" i="6"/>
  <c r="K1381" i="6"/>
  <c r="K1123" i="6"/>
  <c r="K779" i="6"/>
  <c r="K435" i="6"/>
  <c r="K177" i="6"/>
  <c r="B12" i="6"/>
  <c r="B17" i="6" s="1"/>
  <c r="K2413" i="6"/>
  <c r="K2155" i="6"/>
  <c r="K1897" i="6"/>
  <c r="K1553" i="6"/>
  <c r="K1295" i="6"/>
  <c r="K1037" i="6"/>
  <c r="K693" i="6"/>
  <c r="K91" i="6"/>
  <c r="B72" i="6"/>
  <c r="AH5" i="5"/>
  <c r="AC14" i="5"/>
  <c r="Q6" i="5"/>
  <c r="AH13" i="5"/>
  <c r="Z1" i="1"/>
  <c r="AH11" i="5"/>
  <c r="V1" i="1"/>
  <c r="AH18" i="5"/>
  <c r="AJ1" i="1"/>
  <c r="AH32" i="5"/>
  <c r="BL1" i="1"/>
  <c r="AH28" i="5"/>
  <c r="BD1" i="1"/>
  <c r="AH14" i="5"/>
  <c r="AB1" i="1"/>
  <c r="AH12" i="5"/>
  <c r="X1" i="1"/>
  <c r="AH15" i="5"/>
  <c r="AD1" i="1"/>
  <c r="AH19" i="5"/>
  <c r="AL1" i="1"/>
  <c r="AH8" i="5"/>
  <c r="P1" i="1"/>
  <c r="AH29" i="5"/>
  <c r="BF1" i="1"/>
  <c r="AH23" i="5"/>
  <c r="AT1" i="1"/>
  <c r="AH16" i="5"/>
  <c r="AF1" i="1"/>
  <c r="AH20" i="5"/>
  <c r="AN1" i="1"/>
  <c r="AH9" i="5"/>
  <c r="R1" i="1"/>
  <c r="AH30" i="5"/>
  <c r="BH1" i="1"/>
  <c r="AH25" i="5"/>
  <c r="AX1" i="1"/>
  <c r="AH24" i="5"/>
  <c r="AV1" i="1"/>
  <c r="AH17" i="5"/>
  <c r="AH1" i="1"/>
  <c r="AH21" i="5"/>
  <c r="AP1" i="1"/>
  <c r="AH10" i="5"/>
  <c r="T1" i="1"/>
  <c r="AH27" i="5"/>
  <c r="BB1" i="1"/>
  <c r="AH26" i="5"/>
  <c r="AZ1" i="1"/>
  <c r="AH31" i="5"/>
  <c r="BJ1" i="1"/>
  <c r="AH7" i="5"/>
  <c r="N1" i="1"/>
  <c r="AH6" i="5"/>
  <c r="L1" i="1"/>
  <c r="AH4" i="5"/>
  <c r="H1" i="1"/>
  <c r="AH3" i="5"/>
  <c r="F1" i="1"/>
  <c r="C19" i="69"/>
  <c r="B72" i="69"/>
  <c r="C72" i="69" s="1"/>
  <c r="K5" i="6"/>
  <c r="K6" i="6" s="1"/>
  <c r="K7" i="6" s="1"/>
  <c r="K8" i="6" s="1"/>
  <c r="B6" i="1"/>
  <c r="E3" i="69"/>
  <c r="B27" i="6" l="1"/>
  <c r="B84" i="6"/>
  <c r="B22" i="6"/>
  <c r="L2499" i="6"/>
  <c r="K2500" i="6"/>
  <c r="K2501" i="6" s="1"/>
  <c r="K2502" i="6" s="1"/>
  <c r="K350" i="6"/>
  <c r="K351" i="6" s="1"/>
  <c r="K352" i="6" s="1"/>
  <c r="L349" i="6"/>
  <c r="B59" i="6"/>
  <c r="AF59" i="6" s="1"/>
  <c r="B57" i="6"/>
  <c r="B77" i="6"/>
  <c r="B69" i="6"/>
  <c r="AF69" i="6" s="1"/>
  <c r="L1037" i="6"/>
  <c r="K1038" i="6"/>
  <c r="K1039" i="6" s="1"/>
  <c r="K1040" i="6" s="1"/>
  <c r="K2156" i="6"/>
  <c r="K2157" i="6" s="1"/>
  <c r="K2158" i="6" s="1"/>
  <c r="L2155" i="6"/>
  <c r="L435" i="6"/>
  <c r="K436" i="6"/>
  <c r="K437" i="6" s="1"/>
  <c r="K438" i="6" s="1"/>
  <c r="L1639" i="6"/>
  <c r="K1640" i="6"/>
  <c r="K1641" i="6" s="1"/>
  <c r="K1642" i="6" s="1"/>
  <c r="L521" i="6"/>
  <c r="K522" i="6"/>
  <c r="K523" i="6" s="1"/>
  <c r="K524" i="6" s="1"/>
  <c r="L2585" i="6"/>
  <c r="K2586" i="6"/>
  <c r="K2587" i="6" s="1"/>
  <c r="K2588" i="6" s="1"/>
  <c r="L951" i="6"/>
  <c r="K952" i="6"/>
  <c r="K953" i="6" s="1"/>
  <c r="K954" i="6" s="1"/>
  <c r="L2069" i="6"/>
  <c r="K2070" i="6"/>
  <c r="K2071" i="6" s="1"/>
  <c r="K2072" i="6" s="1"/>
  <c r="L1553" i="6"/>
  <c r="K1554" i="6"/>
  <c r="K1555" i="6" s="1"/>
  <c r="K1556" i="6" s="1"/>
  <c r="B24" i="6"/>
  <c r="AF24" i="6" s="1"/>
  <c r="B82" i="6"/>
  <c r="V82" i="6" s="1"/>
  <c r="B67" i="6"/>
  <c r="V67" i="6" s="1"/>
  <c r="B62" i="6"/>
  <c r="L693" i="6"/>
  <c r="K694" i="6"/>
  <c r="K695" i="6" s="1"/>
  <c r="K696" i="6" s="1"/>
  <c r="L1897" i="6"/>
  <c r="K1898" i="6"/>
  <c r="K1899" i="6" s="1"/>
  <c r="K1900" i="6" s="1"/>
  <c r="L177" i="6"/>
  <c r="K178" i="6"/>
  <c r="K179" i="6" s="1"/>
  <c r="K180" i="6" s="1"/>
  <c r="K1382" i="6"/>
  <c r="K1383" i="6" s="1"/>
  <c r="K1384" i="6" s="1"/>
  <c r="L1381" i="6"/>
  <c r="L263" i="6"/>
  <c r="K264" i="6"/>
  <c r="K265" i="6" s="1"/>
  <c r="K266" i="6" s="1"/>
  <c r="L2241" i="6"/>
  <c r="K2242" i="6"/>
  <c r="K2243" i="6" s="1"/>
  <c r="K2244" i="6" s="1"/>
  <c r="L607" i="6"/>
  <c r="K608" i="6"/>
  <c r="K609" i="6" s="1"/>
  <c r="K610" i="6" s="1"/>
  <c r="L1811" i="6"/>
  <c r="K1812" i="6"/>
  <c r="K1813" i="6" s="1"/>
  <c r="K1814" i="6" s="1"/>
  <c r="V12" i="6"/>
  <c r="B64" i="6"/>
  <c r="AF64" i="6" s="1"/>
  <c r="B74" i="6"/>
  <c r="AF74" i="6" s="1"/>
  <c r="B14" i="6"/>
  <c r="B79" i="6"/>
  <c r="AF79" i="6" s="1"/>
  <c r="L1295" i="6"/>
  <c r="K1296" i="6"/>
  <c r="K1297" i="6" s="1"/>
  <c r="K1298" i="6" s="1"/>
  <c r="L2413" i="6"/>
  <c r="K2414" i="6"/>
  <c r="K2415" i="6" s="1"/>
  <c r="K2416" i="6" s="1"/>
  <c r="K780" i="6"/>
  <c r="K781" i="6" s="1"/>
  <c r="K782" i="6" s="1"/>
  <c r="L779" i="6"/>
  <c r="K1984" i="6"/>
  <c r="K1985" i="6" s="1"/>
  <c r="K1986" i="6" s="1"/>
  <c r="L1983" i="6"/>
  <c r="L865" i="6"/>
  <c r="K866" i="6"/>
  <c r="K867" i="6" s="1"/>
  <c r="K868" i="6" s="1"/>
  <c r="C173" i="6"/>
  <c r="B98" i="6"/>
  <c r="L1209" i="6"/>
  <c r="K1210" i="6"/>
  <c r="K1211" i="6" s="1"/>
  <c r="K1212" i="6" s="1"/>
  <c r="L2327" i="6"/>
  <c r="K2328" i="6"/>
  <c r="K2329" i="6" s="1"/>
  <c r="K2330" i="6" s="1"/>
  <c r="L91" i="6"/>
  <c r="K92" i="6"/>
  <c r="K93" i="6" s="1"/>
  <c r="K94" i="6" s="1"/>
  <c r="K1124" i="6"/>
  <c r="K1125" i="6" s="1"/>
  <c r="K1126" i="6" s="1"/>
  <c r="L1123" i="6"/>
  <c r="L1725" i="6"/>
  <c r="K1726" i="6"/>
  <c r="K1727" i="6" s="1"/>
  <c r="K1728" i="6" s="1"/>
  <c r="L1467" i="6"/>
  <c r="K1468" i="6"/>
  <c r="K1469" i="6" s="1"/>
  <c r="K1470" i="6" s="1"/>
  <c r="AF14" i="6"/>
  <c r="V72" i="6"/>
  <c r="V62" i="6"/>
  <c r="V77" i="6"/>
  <c r="U12" i="6"/>
  <c r="AH33" i="5"/>
  <c r="C27" i="69"/>
  <c r="V17" i="6"/>
  <c r="V22" i="6"/>
  <c r="B19" i="6"/>
  <c r="AF19" i="6" s="1"/>
  <c r="B54" i="6"/>
  <c r="AF54" i="6" s="1"/>
  <c r="B44" i="6"/>
  <c r="AF44" i="6" s="1"/>
  <c r="B34" i="6"/>
  <c r="AF34" i="6" s="1"/>
  <c r="B47" i="6"/>
  <c r="V47" i="6" s="1"/>
  <c r="B32" i="6"/>
  <c r="V32" i="6" s="1"/>
  <c r="V57" i="6"/>
  <c r="U57" i="6" s="1"/>
  <c r="B42" i="6"/>
  <c r="V42" i="6" s="1"/>
  <c r="B29" i="6"/>
  <c r="AF29" i="6" s="1"/>
  <c r="B49" i="6"/>
  <c r="AF49" i="6" s="1"/>
  <c r="B37" i="6"/>
  <c r="V37" i="6" s="1"/>
  <c r="U37" i="6" s="1"/>
  <c r="B52" i="6"/>
  <c r="V52" i="6" s="1"/>
  <c r="B39" i="6"/>
  <c r="AF39" i="6" s="1"/>
  <c r="V27" i="6"/>
  <c r="U27" i="6" s="1"/>
  <c r="D72" i="69"/>
  <c r="B7" i="1"/>
  <c r="G3" i="69"/>
  <c r="E11" i="69"/>
  <c r="L5" i="6"/>
  <c r="M1725" i="6" l="1"/>
  <c r="L1726" i="6"/>
  <c r="L1727" i="6" s="1"/>
  <c r="L1728" i="6" s="1"/>
  <c r="M91" i="6"/>
  <c r="L92" i="6"/>
  <c r="L93" i="6" s="1"/>
  <c r="L94" i="6" s="1"/>
  <c r="M1209" i="6"/>
  <c r="L1210" i="6"/>
  <c r="L1211" i="6" s="1"/>
  <c r="L1212" i="6" s="1"/>
  <c r="M865" i="6"/>
  <c r="L866" i="6"/>
  <c r="L867" i="6" s="1"/>
  <c r="L868" i="6" s="1"/>
  <c r="M1295" i="6"/>
  <c r="L1296" i="6"/>
  <c r="L1297" i="6" s="1"/>
  <c r="L1298" i="6" s="1"/>
  <c r="M1123" i="6"/>
  <c r="L1124" i="6"/>
  <c r="L1125" i="6" s="1"/>
  <c r="L1126" i="6" s="1"/>
  <c r="B103" i="6"/>
  <c r="V103" i="6" s="1"/>
  <c r="B100" i="6"/>
  <c r="V98" i="6"/>
  <c r="B125" i="6"/>
  <c r="B163" i="6"/>
  <c r="V163" i="6" s="1"/>
  <c r="B153" i="6"/>
  <c r="V153" i="6" s="1"/>
  <c r="B143" i="6"/>
  <c r="V143" i="6" s="1"/>
  <c r="B133" i="6"/>
  <c r="V133" i="6" s="1"/>
  <c r="B123" i="6"/>
  <c r="V123" i="6" s="1"/>
  <c r="B113" i="6"/>
  <c r="V113" i="6" s="1"/>
  <c r="B168" i="6"/>
  <c r="V168" i="6" s="1"/>
  <c r="B148" i="6"/>
  <c r="V148" i="6" s="1"/>
  <c r="B118" i="6"/>
  <c r="V118" i="6" s="1"/>
  <c r="B165" i="6"/>
  <c r="B135" i="6"/>
  <c r="B105" i="6"/>
  <c r="B170" i="6"/>
  <c r="B160" i="6"/>
  <c r="B150" i="6"/>
  <c r="B140" i="6"/>
  <c r="B130" i="6"/>
  <c r="B120" i="6"/>
  <c r="B110" i="6"/>
  <c r="B158" i="6"/>
  <c r="V158" i="6" s="1"/>
  <c r="B138" i="6"/>
  <c r="V138" i="6" s="1"/>
  <c r="B128" i="6"/>
  <c r="V128" i="6" s="1"/>
  <c r="B108" i="6"/>
  <c r="V108" i="6" s="1"/>
  <c r="B155" i="6"/>
  <c r="B145" i="6"/>
  <c r="B115" i="6"/>
  <c r="M1983" i="6"/>
  <c r="L1984" i="6"/>
  <c r="L1985" i="6" s="1"/>
  <c r="L1986" i="6" s="1"/>
  <c r="L608" i="6"/>
  <c r="L609" i="6" s="1"/>
  <c r="L610" i="6" s="1"/>
  <c r="M607" i="6"/>
  <c r="L264" i="6"/>
  <c r="L265" i="6" s="1"/>
  <c r="L266" i="6" s="1"/>
  <c r="M263" i="6"/>
  <c r="M177" i="6"/>
  <c r="L178" i="6"/>
  <c r="L179" i="6" s="1"/>
  <c r="L180" i="6" s="1"/>
  <c r="M693" i="6"/>
  <c r="L694" i="6"/>
  <c r="L695" i="6" s="1"/>
  <c r="L696" i="6" s="1"/>
  <c r="M2155" i="6"/>
  <c r="L2156" i="6"/>
  <c r="L2157" i="6" s="1"/>
  <c r="L2158" i="6" s="1"/>
  <c r="M349" i="6"/>
  <c r="L350" i="6"/>
  <c r="L351" i="6" s="1"/>
  <c r="L352" i="6" s="1"/>
  <c r="L1468" i="6"/>
  <c r="L1469" i="6" s="1"/>
  <c r="L1470" i="6" s="1"/>
  <c r="M1467" i="6"/>
  <c r="M2327" i="6"/>
  <c r="L2328" i="6"/>
  <c r="L2329" i="6" s="1"/>
  <c r="L2330" i="6" s="1"/>
  <c r="B184" i="6"/>
  <c r="C259" i="6"/>
  <c r="M2413" i="6"/>
  <c r="L2414" i="6"/>
  <c r="L2415" i="6" s="1"/>
  <c r="L2416" i="6" s="1"/>
  <c r="M1381" i="6"/>
  <c r="L1382" i="6"/>
  <c r="L1383" i="6" s="1"/>
  <c r="L1384" i="6" s="1"/>
  <c r="M2069" i="6"/>
  <c r="L2070" i="6"/>
  <c r="L2071" i="6" s="1"/>
  <c r="L2072" i="6" s="1"/>
  <c r="M2585" i="6"/>
  <c r="L2586" i="6"/>
  <c r="L2587" i="6" s="1"/>
  <c r="L2588" i="6" s="1"/>
  <c r="M1639" i="6"/>
  <c r="L1640" i="6"/>
  <c r="L1641" i="6" s="1"/>
  <c r="L1642" i="6" s="1"/>
  <c r="M779" i="6"/>
  <c r="L780" i="6"/>
  <c r="L781" i="6" s="1"/>
  <c r="L782" i="6" s="1"/>
  <c r="L1812" i="6"/>
  <c r="L1813" i="6" s="1"/>
  <c r="L1814" i="6" s="1"/>
  <c r="M1811" i="6"/>
  <c r="M2241" i="6"/>
  <c r="L2242" i="6"/>
  <c r="L2243" i="6" s="1"/>
  <c r="L2244" i="6" s="1"/>
  <c r="M1897" i="6"/>
  <c r="L1898" i="6"/>
  <c r="L1899" i="6" s="1"/>
  <c r="L1900" i="6" s="1"/>
  <c r="M1553" i="6"/>
  <c r="L1554" i="6"/>
  <c r="L1555" i="6" s="1"/>
  <c r="L1556" i="6" s="1"/>
  <c r="M951" i="6"/>
  <c r="L952" i="6"/>
  <c r="L953" i="6" s="1"/>
  <c r="L954" i="6" s="1"/>
  <c r="M521" i="6"/>
  <c r="L522" i="6"/>
  <c r="L523" i="6" s="1"/>
  <c r="L524" i="6" s="1"/>
  <c r="M435" i="6"/>
  <c r="L436" i="6"/>
  <c r="L437" i="6" s="1"/>
  <c r="L438" i="6" s="1"/>
  <c r="M1037" i="6"/>
  <c r="L1038" i="6"/>
  <c r="L1039" i="6" s="1"/>
  <c r="L1040" i="6" s="1"/>
  <c r="L2500" i="6"/>
  <c r="L2501" i="6" s="1"/>
  <c r="L2502" i="6" s="1"/>
  <c r="M2499" i="6"/>
  <c r="U2516" i="6"/>
  <c r="U2506" i="6"/>
  <c r="U2531" i="6"/>
  <c r="U2536" i="6"/>
  <c r="U2546" i="6"/>
  <c r="U2541" i="6"/>
  <c r="U2521" i="6"/>
  <c r="U2526" i="6"/>
  <c r="U2511" i="6"/>
  <c r="U47" i="6"/>
  <c r="U77" i="6"/>
  <c r="U82" i="6"/>
  <c r="U52" i="6"/>
  <c r="U42" i="6"/>
  <c r="U22" i="6"/>
  <c r="U74" i="6"/>
  <c r="U64" i="6"/>
  <c r="U84" i="6"/>
  <c r="U69" i="6"/>
  <c r="U79" i="6"/>
  <c r="U62" i="6"/>
  <c r="U72" i="6"/>
  <c r="U32" i="6"/>
  <c r="U67" i="6"/>
  <c r="U17" i="6"/>
  <c r="U39" i="6"/>
  <c r="U49" i="6"/>
  <c r="U29" i="6"/>
  <c r="U54" i="6"/>
  <c r="U34" i="6"/>
  <c r="U59" i="6"/>
  <c r="U44" i="6"/>
  <c r="U24" i="6"/>
  <c r="U19" i="6"/>
  <c r="E19" i="69"/>
  <c r="C35" i="69"/>
  <c r="E72" i="69"/>
  <c r="G11" i="69"/>
  <c r="I3" i="69"/>
  <c r="B8" i="1"/>
  <c r="L6" i="6"/>
  <c r="L7" i="6" s="1"/>
  <c r="L8" i="6" s="1"/>
  <c r="M5" i="6"/>
  <c r="U105" i="6" l="1"/>
  <c r="U115" i="6"/>
  <c r="U130" i="6"/>
  <c r="U120" i="6"/>
  <c r="U100" i="6"/>
  <c r="U170" i="6"/>
  <c r="U165" i="6"/>
  <c r="U110" i="6"/>
  <c r="U125" i="6"/>
  <c r="M2586" i="6"/>
  <c r="M2587" i="6" s="1"/>
  <c r="M2588" i="6" s="1"/>
  <c r="N2585" i="6"/>
  <c r="M1382" i="6"/>
  <c r="M1383" i="6" s="1"/>
  <c r="M1384" i="6" s="1"/>
  <c r="N1381" i="6"/>
  <c r="M1898" i="6"/>
  <c r="M1899" i="6" s="1"/>
  <c r="M1900" i="6" s="1"/>
  <c r="N1897" i="6"/>
  <c r="B270" i="6"/>
  <c r="C345" i="6"/>
  <c r="M1468" i="6"/>
  <c r="M1469" i="6" s="1"/>
  <c r="M1470" i="6" s="1"/>
  <c r="N1467" i="6"/>
  <c r="M264" i="6"/>
  <c r="M265" i="6" s="1"/>
  <c r="M266" i="6" s="1"/>
  <c r="N263" i="6"/>
  <c r="U150" i="6"/>
  <c r="U145" i="6"/>
  <c r="U160" i="6"/>
  <c r="U155" i="6"/>
  <c r="U135" i="6"/>
  <c r="U140" i="6"/>
  <c r="M866" i="6"/>
  <c r="M867" i="6" s="1"/>
  <c r="M868" i="6" s="1"/>
  <c r="N865" i="6"/>
  <c r="M92" i="6"/>
  <c r="M93" i="6" s="1"/>
  <c r="M94" i="6" s="1"/>
  <c r="N91" i="6"/>
  <c r="M1038" i="6"/>
  <c r="M1039" i="6" s="1"/>
  <c r="M1040" i="6" s="1"/>
  <c r="N1037" i="6"/>
  <c r="M522" i="6"/>
  <c r="M523" i="6" s="1"/>
  <c r="M524" i="6" s="1"/>
  <c r="N521" i="6"/>
  <c r="B221" i="6"/>
  <c r="B249" i="6"/>
  <c r="V249" i="6" s="1"/>
  <c r="B239" i="6"/>
  <c r="V239" i="6" s="1"/>
  <c r="B229" i="6"/>
  <c r="V229" i="6" s="1"/>
  <c r="U229" i="6" s="1"/>
  <c r="B219" i="6"/>
  <c r="V219" i="6" s="1"/>
  <c r="B209" i="6"/>
  <c r="V209" i="6" s="1"/>
  <c r="B199" i="6"/>
  <c r="V199" i="6" s="1"/>
  <c r="B189" i="6"/>
  <c r="V189" i="6" s="1"/>
  <c r="B244" i="6"/>
  <c r="V244" i="6" s="1"/>
  <c r="B224" i="6"/>
  <c r="V224" i="6" s="1"/>
  <c r="B204" i="6"/>
  <c r="V204" i="6" s="1"/>
  <c r="V184" i="6"/>
  <c r="U184" i="6" s="1"/>
  <c r="B241" i="6"/>
  <c r="B211" i="6"/>
  <c r="B191" i="6"/>
  <c r="B256" i="6"/>
  <c r="B246" i="6"/>
  <c r="B236" i="6"/>
  <c r="B226" i="6"/>
  <c r="B216" i="6"/>
  <c r="B206" i="6"/>
  <c r="B196" i="6"/>
  <c r="B186" i="6"/>
  <c r="AF186" i="6" s="1"/>
  <c r="AK3" i="5" s="1"/>
  <c r="B254" i="6"/>
  <c r="V254" i="6" s="1"/>
  <c r="B234" i="6"/>
  <c r="V234" i="6" s="1"/>
  <c r="B214" i="6"/>
  <c r="V214" i="6" s="1"/>
  <c r="B194" i="6"/>
  <c r="V194" i="6" s="1"/>
  <c r="B251" i="6"/>
  <c r="B231" i="6"/>
  <c r="B201" i="6"/>
  <c r="M350" i="6"/>
  <c r="M351" i="6" s="1"/>
  <c r="M352" i="6" s="1"/>
  <c r="N349" i="6"/>
  <c r="M694" i="6"/>
  <c r="M695" i="6" s="1"/>
  <c r="M696" i="6" s="1"/>
  <c r="N693" i="6"/>
  <c r="M1984" i="6"/>
  <c r="M1985" i="6" s="1"/>
  <c r="M1986" i="6" s="1"/>
  <c r="N1983" i="6"/>
  <c r="N1123" i="6"/>
  <c r="M1124" i="6"/>
  <c r="M1125" i="6" s="1"/>
  <c r="M1126" i="6" s="1"/>
  <c r="M2500" i="6"/>
  <c r="M2501" i="6" s="1"/>
  <c r="M2502" i="6" s="1"/>
  <c r="N2499" i="6"/>
  <c r="M1554" i="6"/>
  <c r="M1555" i="6" s="1"/>
  <c r="M1556" i="6" s="1"/>
  <c r="N1553" i="6"/>
  <c r="M2242" i="6"/>
  <c r="M2243" i="6" s="1"/>
  <c r="M2244" i="6" s="1"/>
  <c r="N2241" i="6"/>
  <c r="N779" i="6"/>
  <c r="M780" i="6"/>
  <c r="M781" i="6" s="1"/>
  <c r="M782" i="6" s="1"/>
  <c r="M1640" i="6"/>
  <c r="M1641" i="6" s="1"/>
  <c r="M1642" i="6" s="1"/>
  <c r="N1639" i="6"/>
  <c r="M2070" i="6"/>
  <c r="M2071" i="6" s="1"/>
  <c r="M2072" i="6" s="1"/>
  <c r="N2069" i="6"/>
  <c r="M608" i="6"/>
  <c r="M609" i="6" s="1"/>
  <c r="M610" i="6" s="1"/>
  <c r="N607" i="6"/>
  <c r="M1296" i="6"/>
  <c r="M1297" i="6" s="1"/>
  <c r="M1298" i="6" s="1"/>
  <c r="N1295" i="6"/>
  <c r="M1210" i="6"/>
  <c r="M1211" i="6" s="1"/>
  <c r="M1212" i="6" s="1"/>
  <c r="N1209" i="6"/>
  <c r="M1726" i="6"/>
  <c r="M1727" i="6" s="1"/>
  <c r="M1728" i="6" s="1"/>
  <c r="N1725" i="6"/>
  <c r="M436" i="6"/>
  <c r="M437" i="6" s="1"/>
  <c r="M438" i="6" s="1"/>
  <c r="N435" i="6"/>
  <c r="M952" i="6"/>
  <c r="M953" i="6" s="1"/>
  <c r="M954" i="6" s="1"/>
  <c r="N951" i="6"/>
  <c r="M1812" i="6"/>
  <c r="M1813" i="6" s="1"/>
  <c r="M1814" i="6" s="1"/>
  <c r="N1811" i="6"/>
  <c r="M2414" i="6"/>
  <c r="M2415" i="6" s="1"/>
  <c r="M2416" i="6" s="1"/>
  <c r="N2413" i="6"/>
  <c r="M2328" i="6"/>
  <c r="M2329" i="6" s="1"/>
  <c r="M2330" i="6" s="1"/>
  <c r="N2327" i="6"/>
  <c r="N2155" i="6"/>
  <c r="M2156" i="6"/>
  <c r="M2157" i="6" s="1"/>
  <c r="M2158" i="6" s="1"/>
  <c r="M178" i="6"/>
  <c r="M179" i="6" s="1"/>
  <c r="M180" i="6" s="1"/>
  <c r="N177" i="6"/>
  <c r="G19" i="69"/>
  <c r="E27" i="69"/>
  <c r="C43" i="69"/>
  <c r="F72" i="69"/>
  <c r="B9" i="1"/>
  <c r="I11" i="69"/>
  <c r="K3" i="69"/>
  <c r="N5" i="6"/>
  <c r="M6" i="6"/>
  <c r="M7" i="6" s="1"/>
  <c r="M8" i="6" s="1"/>
  <c r="U189" i="6" l="1"/>
  <c r="O1209" i="6"/>
  <c r="N1210" i="6"/>
  <c r="N1211" i="6" s="1"/>
  <c r="N1212" i="6" s="1"/>
  <c r="O2069" i="6"/>
  <c r="N2070" i="6"/>
  <c r="N2071" i="6" s="1"/>
  <c r="N2072" i="6" s="1"/>
  <c r="N1554" i="6"/>
  <c r="N1555" i="6" s="1"/>
  <c r="N1556" i="6" s="1"/>
  <c r="O1553" i="6"/>
  <c r="U221" i="6"/>
  <c r="U206" i="6"/>
  <c r="O1725" i="6"/>
  <c r="N1726" i="6"/>
  <c r="N1727" i="6" s="1"/>
  <c r="N1728" i="6" s="1"/>
  <c r="N1296" i="6"/>
  <c r="N1297" i="6" s="1"/>
  <c r="N1298" i="6" s="1"/>
  <c r="O1295" i="6"/>
  <c r="N608" i="6"/>
  <c r="N609" i="6" s="1"/>
  <c r="N610" i="6" s="1"/>
  <c r="O607" i="6"/>
  <c r="O1639" i="6"/>
  <c r="N1640" i="6"/>
  <c r="N1641" i="6" s="1"/>
  <c r="N1642" i="6" s="1"/>
  <c r="O2241" i="6"/>
  <c r="N2242" i="6"/>
  <c r="N2243" i="6" s="1"/>
  <c r="N2244" i="6" s="1"/>
  <c r="O2499" i="6"/>
  <c r="N2500" i="6"/>
  <c r="N2501" i="6" s="1"/>
  <c r="N2502" i="6" s="1"/>
  <c r="O1123" i="6"/>
  <c r="N1124" i="6"/>
  <c r="N1125" i="6" s="1"/>
  <c r="N1126" i="6" s="1"/>
  <c r="N2156" i="6"/>
  <c r="N2157" i="6" s="1"/>
  <c r="N2158" i="6" s="1"/>
  <c r="O2155" i="6"/>
  <c r="O1467" i="6"/>
  <c r="N1468" i="6"/>
  <c r="N1469" i="6" s="1"/>
  <c r="N1470" i="6" s="1"/>
  <c r="N1898" i="6"/>
  <c r="N1899" i="6" s="1"/>
  <c r="N1900" i="6" s="1"/>
  <c r="O1897" i="6"/>
  <c r="O2413" i="6"/>
  <c r="N2414" i="6"/>
  <c r="N2415" i="6" s="1"/>
  <c r="N2416" i="6" s="1"/>
  <c r="O951" i="6"/>
  <c r="N952" i="6"/>
  <c r="N953" i="6" s="1"/>
  <c r="N954" i="6" s="1"/>
  <c r="O1983" i="6"/>
  <c r="N1984" i="6"/>
  <c r="N1985" i="6" s="1"/>
  <c r="N1986" i="6" s="1"/>
  <c r="O349" i="6"/>
  <c r="N350" i="6"/>
  <c r="N351" i="6" s="1"/>
  <c r="N352" i="6" s="1"/>
  <c r="N1038" i="6"/>
  <c r="N1039" i="6" s="1"/>
  <c r="N1040" i="6" s="1"/>
  <c r="O1037" i="6"/>
  <c r="O865" i="6"/>
  <c r="N866" i="6"/>
  <c r="N867" i="6" s="1"/>
  <c r="N868" i="6" s="1"/>
  <c r="U241" i="6"/>
  <c r="U246" i="6"/>
  <c r="U191" i="6"/>
  <c r="U236" i="6"/>
  <c r="N2586" i="6"/>
  <c r="N2587" i="6" s="1"/>
  <c r="N2588" i="6" s="1"/>
  <c r="O2585" i="6"/>
  <c r="O263" i="6"/>
  <c r="N264" i="6"/>
  <c r="N265" i="6" s="1"/>
  <c r="N266" i="6" s="1"/>
  <c r="B356" i="6"/>
  <c r="C431" i="6"/>
  <c r="O177" i="6"/>
  <c r="N178" i="6"/>
  <c r="N179" i="6" s="1"/>
  <c r="N180" i="6" s="1"/>
  <c r="O2327" i="6"/>
  <c r="N2328" i="6"/>
  <c r="N2329" i="6" s="1"/>
  <c r="N2330" i="6" s="1"/>
  <c r="N1812" i="6"/>
  <c r="N1813" i="6" s="1"/>
  <c r="N1814" i="6" s="1"/>
  <c r="O1811" i="6"/>
  <c r="O435" i="6"/>
  <c r="N436" i="6"/>
  <c r="N437" i="6" s="1"/>
  <c r="N438" i="6" s="1"/>
  <c r="N780" i="6"/>
  <c r="N781" i="6" s="1"/>
  <c r="N782" i="6" s="1"/>
  <c r="O779" i="6"/>
  <c r="N694" i="6"/>
  <c r="N695" i="6" s="1"/>
  <c r="N696" i="6" s="1"/>
  <c r="O693" i="6"/>
  <c r="U211" i="6"/>
  <c r="U196" i="6"/>
  <c r="U216" i="6"/>
  <c r="U226" i="6"/>
  <c r="O521" i="6"/>
  <c r="N522" i="6"/>
  <c r="N523" i="6" s="1"/>
  <c r="N524" i="6" s="1"/>
  <c r="N92" i="6"/>
  <c r="N93" i="6" s="1"/>
  <c r="N94" i="6" s="1"/>
  <c r="O91" i="6"/>
  <c r="U251" i="6"/>
  <c r="U231" i="6"/>
  <c r="U201" i="6"/>
  <c r="U186" i="6"/>
  <c r="U256" i="6"/>
  <c r="B280" i="6"/>
  <c r="V280" i="6" s="1"/>
  <c r="V270" i="6"/>
  <c r="B337" i="6"/>
  <c r="B327" i="6"/>
  <c r="B317" i="6"/>
  <c r="B307" i="6"/>
  <c r="B297" i="6"/>
  <c r="B287" i="6"/>
  <c r="B277" i="6"/>
  <c r="B340" i="6"/>
  <c r="V340" i="6" s="1"/>
  <c r="B300" i="6"/>
  <c r="V300" i="6" s="1"/>
  <c r="B335" i="6"/>
  <c r="V335" i="6" s="1"/>
  <c r="B322" i="6"/>
  <c r="B310" i="6"/>
  <c r="V310" i="6" s="1"/>
  <c r="B295" i="6"/>
  <c r="V295" i="6" s="1"/>
  <c r="B282" i="6"/>
  <c r="B342" i="6"/>
  <c r="B330" i="6"/>
  <c r="V330" i="6" s="1"/>
  <c r="B315" i="6"/>
  <c r="V315" i="6" s="1"/>
  <c r="B290" i="6"/>
  <c r="V290" i="6" s="1"/>
  <c r="B332" i="6"/>
  <c r="B320" i="6"/>
  <c r="V320" i="6" s="1"/>
  <c r="B305" i="6"/>
  <c r="V305" i="6" s="1"/>
  <c r="B292" i="6"/>
  <c r="B302" i="6"/>
  <c r="B275" i="6"/>
  <c r="V275" i="6" s="1"/>
  <c r="B325" i="6"/>
  <c r="V325" i="6" s="1"/>
  <c r="B312" i="6"/>
  <c r="B285" i="6"/>
  <c r="V285" i="6" s="1"/>
  <c r="B272" i="6"/>
  <c r="O1381" i="6"/>
  <c r="N1382" i="6"/>
  <c r="N1383" i="6" s="1"/>
  <c r="N1384" i="6" s="1"/>
  <c r="E35" i="69"/>
  <c r="G27" i="69"/>
  <c r="I19" i="69"/>
  <c r="G72" i="69"/>
  <c r="B10" i="1"/>
  <c r="M3" i="69"/>
  <c r="K11" i="69"/>
  <c r="O5" i="6"/>
  <c r="N6" i="6"/>
  <c r="N7" i="6" s="1"/>
  <c r="N8" i="6" s="1"/>
  <c r="U337" i="6" l="1"/>
  <c r="U342" i="6"/>
  <c r="U272" i="6"/>
  <c r="U302" i="6"/>
  <c r="U332" i="6"/>
  <c r="U287" i="6"/>
  <c r="U322" i="6"/>
  <c r="U292" i="6"/>
  <c r="U327" i="6"/>
  <c r="U317" i="6"/>
  <c r="U307" i="6"/>
  <c r="U282" i="6"/>
  <c r="U277" i="6"/>
  <c r="U297" i="6"/>
  <c r="U312" i="6"/>
  <c r="P1897" i="6"/>
  <c r="O1898" i="6"/>
  <c r="O1899" i="6" s="1"/>
  <c r="O1900" i="6" s="1"/>
  <c r="P2069" i="6"/>
  <c r="O2070" i="6"/>
  <c r="O2071" i="6" s="1"/>
  <c r="O2072" i="6" s="1"/>
  <c r="O2156" i="6"/>
  <c r="O2157" i="6" s="1"/>
  <c r="O2158" i="6" s="1"/>
  <c r="P2155" i="6"/>
  <c r="O1296" i="6"/>
  <c r="O1297" i="6" s="1"/>
  <c r="O1298" i="6" s="1"/>
  <c r="P1295" i="6"/>
  <c r="O780" i="6"/>
  <c r="O781" i="6" s="1"/>
  <c r="O782" i="6" s="1"/>
  <c r="P779" i="6"/>
  <c r="O1812" i="6"/>
  <c r="O1813" i="6" s="1"/>
  <c r="O1814" i="6" s="1"/>
  <c r="P1811" i="6"/>
  <c r="P865" i="6"/>
  <c r="O866" i="6"/>
  <c r="O867" i="6" s="1"/>
  <c r="O868" i="6" s="1"/>
  <c r="O350" i="6"/>
  <c r="O351" i="6" s="1"/>
  <c r="O352" i="6" s="1"/>
  <c r="P349" i="6"/>
  <c r="P951" i="6"/>
  <c r="O952" i="6"/>
  <c r="O953" i="6" s="1"/>
  <c r="O954" i="6" s="1"/>
  <c r="P2499" i="6"/>
  <c r="O2500" i="6"/>
  <c r="O2501" i="6" s="1"/>
  <c r="O2502" i="6" s="1"/>
  <c r="P1639" i="6"/>
  <c r="O1640" i="6"/>
  <c r="O1641" i="6" s="1"/>
  <c r="O1642" i="6" s="1"/>
  <c r="P1553" i="6"/>
  <c r="O1554" i="6"/>
  <c r="O1555" i="6" s="1"/>
  <c r="O1556" i="6" s="1"/>
  <c r="P91" i="6"/>
  <c r="O92" i="6"/>
  <c r="O93" i="6" s="1"/>
  <c r="O94" i="6" s="1"/>
  <c r="P435" i="6"/>
  <c r="O436" i="6"/>
  <c r="O437" i="6" s="1"/>
  <c r="O438" i="6" s="1"/>
  <c r="O2328" i="6"/>
  <c r="O2329" i="6" s="1"/>
  <c r="O2330" i="6" s="1"/>
  <c r="P2327" i="6"/>
  <c r="B426" i="6"/>
  <c r="V426" i="6" s="1"/>
  <c r="B416" i="6"/>
  <c r="V416" i="6" s="1"/>
  <c r="B406" i="6"/>
  <c r="V406" i="6" s="1"/>
  <c r="B396" i="6"/>
  <c r="V396" i="6" s="1"/>
  <c r="B386" i="6"/>
  <c r="V386" i="6" s="1"/>
  <c r="B376" i="6"/>
  <c r="V376" i="6" s="1"/>
  <c r="B366" i="6"/>
  <c r="V366" i="6" s="1"/>
  <c r="B421" i="6"/>
  <c r="V421" i="6" s="1"/>
  <c r="B411" i="6"/>
  <c r="V411" i="6" s="1"/>
  <c r="B401" i="6"/>
  <c r="V401" i="6" s="1"/>
  <c r="B391" i="6"/>
  <c r="V391" i="6" s="1"/>
  <c r="B381" i="6"/>
  <c r="V381" i="6" s="1"/>
  <c r="B371" i="6"/>
  <c r="V371" i="6" s="1"/>
  <c r="B361" i="6"/>
  <c r="V361" i="6" s="1"/>
  <c r="V356" i="6"/>
  <c r="B428" i="6"/>
  <c r="B408" i="6"/>
  <c r="B388" i="6"/>
  <c r="B368" i="6"/>
  <c r="B423" i="6"/>
  <c r="B403" i="6"/>
  <c r="B383" i="6"/>
  <c r="B363" i="6"/>
  <c r="B393" i="6"/>
  <c r="B373" i="6"/>
  <c r="B418" i="6"/>
  <c r="B398" i="6"/>
  <c r="B378" i="6"/>
  <c r="B358" i="6"/>
  <c r="B413" i="6"/>
  <c r="O1382" i="6"/>
  <c r="O1383" i="6" s="1"/>
  <c r="O1384" i="6" s="1"/>
  <c r="P1381" i="6"/>
  <c r="P521" i="6"/>
  <c r="O522" i="6"/>
  <c r="O523" i="6" s="1"/>
  <c r="O524" i="6" s="1"/>
  <c r="P177" i="6"/>
  <c r="O178" i="6"/>
  <c r="O179" i="6" s="1"/>
  <c r="O180" i="6" s="1"/>
  <c r="O264" i="6"/>
  <c r="O265" i="6" s="1"/>
  <c r="O266" i="6" s="1"/>
  <c r="P263" i="6"/>
  <c r="P1037" i="6"/>
  <c r="O1038" i="6"/>
  <c r="O1039" i="6" s="1"/>
  <c r="O1040" i="6" s="1"/>
  <c r="O608" i="6"/>
  <c r="O609" i="6" s="1"/>
  <c r="O610" i="6" s="1"/>
  <c r="P607" i="6"/>
  <c r="P1209" i="6"/>
  <c r="O1210" i="6"/>
  <c r="O1211" i="6" s="1"/>
  <c r="O1212" i="6" s="1"/>
  <c r="P693" i="6"/>
  <c r="O694" i="6"/>
  <c r="O695" i="6" s="1"/>
  <c r="O696" i="6" s="1"/>
  <c r="B442" i="6"/>
  <c r="C517" i="6"/>
  <c r="P2585" i="6"/>
  <c r="O2586" i="6"/>
  <c r="O2587" i="6" s="1"/>
  <c r="O2588" i="6" s="1"/>
  <c r="O1984" i="6"/>
  <c r="O1985" i="6" s="1"/>
  <c r="O1986" i="6" s="1"/>
  <c r="P1983" i="6"/>
  <c r="P2413" i="6"/>
  <c r="O2414" i="6"/>
  <c r="O2415" i="6" s="1"/>
  <c r="O2416" i="6" s="1"/>
  <c r="P1467" i="6"/>
  <c r="O1468" i="6"/>
  <c r="O1469" i="6" s="1"/>
  <c r="O1470" i="6" s="1"/>
  <c r="O1124" i="6"/>
  <c r="O1125" i="6" s="1"/>
  <c r="O1126" i="6" s="1"/>
  <c r="P1123" i="6"/>
  <c r="P2241" i="6"/>
  <c r="O2242" i="6"/>
  <c r="O2243" i="6" s="1"/>
  <c r="O2244" i="6" s="1"/>
  <c r="P1725" i="6"/>
  <c r="O1726" i="6"/>
  <c r="O1727" i="6" s="1"/>
  <c r="O1728" i="6" s="1"/>
  <c r="K19" i="69"/>
  <c r="E43" i="69"/>
  <c r="G35" i="69"/>
  <c r="I27" i="69"/>
  <c r="H72" i="69"/>
  <c r="B11" i="1"/>
  <c r="O3" i="69"/>
  <c r="M11" i="69"/>
  <c r="P5" i="6"/>
  <c r="O6" i="6"/>
  <c r="O7" i="6" s="1"/>
  <c r="O8" i="6" s="1"/>
  <c r="Q1725" i="6" l="1"/>
  <c r="P1726" i="6"/>
  <c r="P1727" i="6" s="1"/>
  <c r="P1728" i="6" s="1"/>
  <c r="Q2413" i="6"/>
  <c r="P2414" i="6"/>
  <c r="P2415" i="6" s="1"/>
  <c r="P2416" i="6" s="1"/>
  <c r="Q2585" i="6"/>
  <c r="P2586" i="6"/>
  <c r="P2587" i="6" s="1"/>
  <c r="P2588" i="6" s="1"/>
  <c r="Q693" i="6"/>
  <c r="P694" i="6"/>
  <c r="P695" i="6" s="1"/>
  <c r="P696" i="6" s="1"/>
  <c r="P522" i="6"/>
  <c r="P523" i="6" s="1"/>
  <c r="P524" i="6" s="1"/>
  <c r="Q521" i="6"/>
  <c r="Q1983" i="6"/>
  <c r="P1984" i="6"/>
  <c r="P1985" i="6" s="1"/>
  <c r="P1986" i="6" s="1"/>
  <c r="B528" i="6"/>
  <c r="C603" i="6"/>
  <c r="P1210" i="6"/>
  <c r="P1211" i="6" s="1"/>
  <c r="P1212" i="6" s="1"/>
  <c r="Q1209" i="6"/>
  <c r="Q1037" i="6"/>
  <c r="P1038" i="6"/>
  <c r="P1039" i="6" s="1"/>
  <c r="P1040" i="6" s="1"/>
  <c r="Q177" i="6"/>
  <c r="P178" i="6"/>
  <c r="P179" i="6" s="1"/>
  <c r="P180" i="6" s="1"/>
  <c r="Q2241" i="6"/>
  <c r="P2242" i="6"/>
  <c r="P2243" i="6" s="1"/>
  <c r="P2244" i="6" s="1"/>
  <c r="P1468" i="6"/>
  <c r="P1469" i="6" s="1"/>
  <c r="P1470" i="6" s="1"/>
  <c r="Q1467" i="6"/>
  <c r="B514" i="6"/>
  <c r="B504" i="6"/>
  <c r="B494" i="6"/>
  <c r="B484" i="6"/>
  <c r="B474" i="6"/>
  <c r="B464" i="6"/>
  <c r="B454" i="6"/>
  <c r="B444" i="6"/>
  <c r="B509" i="6"/>
  <c r="B499" i="6"/>
  <c r="B489" i="6"/>
  <c r="B479" i="6"/>
  <c r="B469" i="6"/>
  <c r="B459" i="6"/>
  <c r="B449" i="6"/>
  <c r="B507" i="6"/>
  <c r="V507" i="6" s="1"/>
  <c r="B487" i="6"/>
  <c r="V487" i="6" s="1"/>
  <c r="B467" i="6"/>
  <c r="V467" i="6" s="1"/>
  <c r="B447" i="6"/>
  <c r="V447" i="6" s="1"/>
  <c r="B502" i="6"/>
  <c r="V502" i="6" s="1"/>
  <c r="B482" i="6"/>
  <c r="V482" i="6" s="1"/>
  <c r="B462" i="6"/>
  <c r="V462" i="6" s="1"/>
  <c r="B512" i="6"/>
  <c r="V512" i="6" s="1"/>
  <c r="B472" i="6"/>
  <c r="V472" i="6" s="1"/>
  <c r="B497" i="6"/>
  <c r="V497" i="6" s="1"/>
  <c r="B477" i="6"/>
  <c r="V477" i="6" s="1"/>
  <c r="B457" i="6"/>
  <c r="V457" i="6" s="1"/>
  <c r="V442" i="6"/>
  <c r="U444" i="6" s="1"/>
  <c r="B492" i="6"/>
  <c r="V492" i="6" s="1"/>
  <c r="B452" i="6"/>
  <c r="V452" i="6" s="1"/>
  <c r="Q1123" i="6"/>
  <c r="P1124" i="6"/>
  <c r="P1125" i="6" s="1"/>
  <c r="P1126" i="6" s="1"/>
  <c r="Q607" i="6"/>
  <c r="P608" i="6"/>
  <c r="P609" i="6" s="1"/>
  <c r="P610" i="6" s="1"/>
  <c r="Q263" i="6"/>
  <c r="P264" i="6"/>
  <c r="P265" i="6" s="1"/>
  <c r="P266" i="6" s="1"/>
  <c r="Q91" i="6"/>
  <c r="P92" i="6"/>
  <c r="P93" i="6" s="1"/>
  <c r="P94" i="6" s="1"/>
  <c r="Q349" i="6"/>
  <c r="P350" i="6"/>
  <c r="P351" i="6" s="1"/>
  <c r="P352" i="6" s="1"/>
  <c r="P1812" i="6"/>
  <c r="P1813" i="6" s="1"/>
  <c r="P1814" i="6" s="1"/>
  <c r="Q1811" i="6"/>
  <c r="Q2155" i="6"/>
  <c r="P2156" i="6"/>
  <c r="P2157" i="6" s="1"/>
  <c r="P2158" i="6" s="1"/>
  <c r="Q2069" i="6"/>
  <c r="P2070" i="6"/>
  <c r="P2071" i="6" s="1"/>
  <c r="P2072" i="6" s="1"/>
  <c r="U403" i="6"/>
  <c r="U418" i="6"/>
  <c r="U373" i="6"/>
  <c r="P436" i="6"/>
  <c r="P437" i="6" s="1"/>
  <c r="P438" i="6" s="1"/>
  <c r="Q435" i="6"/>
  <c r="Q2499" i="6"/>
  <c r="P2500" i="6"/>
  <c r="P2501" i="6" s="1"/>
  <c r="P2502" i="6" s="1"/>
  <c r="U383" i="6"/>
  <c r="U368" i="6"/>
  <c r="U363" i="6"/>
  <c r="U358" i="6"/>
  <c r="U393" i="6"/>
  <c r="U408" i="6"/>
  <c r="U464" i="6"/>
  <c r="Q1381" i="6"/>
  <c r="P1382" i="6"/>
  <c r="P1383" i="6" s="1"/>
  <c r="P1384" i="6" s="1"/>
  <c r="Q2327" i="6"/>
  <c r="P2328" i="6"/>
  <c r="P2329" i="6" s="1"/>
  <c r="P2330" i="6" s="1"/>
  <c r="Q1553" i="6"/>
  <c r="P1554" i="6"/>
  <c r="P1555" i="6" s="1"/>
  <c r="P1556" i="6" s="1"/>
  <c r="Q779" i="6"/>
  <c r="P780" i="6"/>
  <c r="P781" i="6" s="1"/>
  <c r="P782" i="6" s="1"/>
  <c r="Q1295" i="6"/>
  <c r="P1296" i="6"/>
  <c r="P1297" i="6" s="1"/>
  <c r="P1298" i="6" s="1"/>
  <c r="U388" i="6"/>
  <c r="U428" i="6"/>
  <c r="U398" i="6"/>
  <c r="U378" i="6"/>
  <c r="Q1639" i="6"/>
  <c r="P1640" i="6"/>
  <c r="P1641" i="6" s="1"/>
  <c r="P1642" i="6" s="1"/>
  <c r="Q951" i="6"/>
  <c r="P952" i="6"/>
  <c r="P953" i="6" s="1"/>
  <c r="P954" i="6" s="1"/>
  <c r="P866" i="6"/>
  <c r="P867" i="6" s="1"/>
  <c r="P868" i="6" s="1"/>
  <c r="Q865" i="6"/>
  <c r="Q1897" i="6"/>
  <c r="P1898" i="6"/>
  <c r="P1899" i="6" s="1"/>
  <c r="P1900" i="6" s="1"/>
  <c r="U413" i="6"/>
  <c r="U423" i="6"/>
  <c r="I35" i="69"/>
  <c r="G43" i="69"/>
  <c r="K27" i="69"/>
  <c r="M19" i="69"/>
  <c r="I72" i="69"/>
  <c r="B12" i="1"/>
  <c r="O11" i="69"/>
  <c r="Q5" i="6"/>
  <c r="P6" i="6"/>
  <c r="P7" i="6" s="1"/>
  <c r="P8" i="6" s="1"/>
  <c r="U494" i="6" l="1"/>
  <c r="U449" i="6"/>
  <c r="U474" i="6"/>
  <c r="U514" i="6"/>
  <c r="U454" i="6"/>
  <c r="U459" i="6"/>
  <c r="U504" i="6"/>
  <c r="U499" i="6"/>
  <c r="U509" i="6"/>
  <c r="U489" i="6"/>
  <c r="U479" i="6"/>
  <c r="U469" i="6"/>
  <c r="U484" i="6"/>
  <c r="Q1640" i="6"/>
  <c r="Q1641" i="6" s="1"/>
  <c r="Q1642" i="6" s="1"/>
  <c r="R1639" i="6"/>
  <c r="R1640" i="6" s="1"/>
  <c r="R1641" i="6" s="1"/>
  <c r="Q1296" i="6"/>
  <c r="Q1297" i="6" s="1"/>
  <c r="Q1298" i="6" s="1"/>
  <c r="R1295" i="6"/>
  <c r="R1296" i="6" s="1"/>
  <c r="R1297" i="6" s="1"/>
  <c r="Q1554" i="6"/>
  <c r="Q1555" i="6" s="1"/>
  <c r="Q1556" i="6" s="1"/>
  <c r="R1553" i="6"/>
  <c r="R1554" i="6" s="1"/>
  <c r="R1555" i="6" s="1"/>
  <c r="Q2070" i="6"/>
  <c r="Q2071" i="6" s="1"/>
  <c r="Q2072" i="6" s="1"/>
  <c r="R2069" i="6"/>
  <c r="R2070" i="6" s="1"/>
  <c r="R2071" i="6" s="1"/>
  <c r="R1811" i="6"/>
  <c r="R1812" i="6" s="1"/>
  <c r="R1813" i="6" s="1"/>
  <c r="Q1812" i="6"/>
  <c r="Q1813" i="6" s="1"/>
  <c r="Q1814" i="6" s="1"/>
  <c r="R1467" i="6"/>
  <c r="R1468" i="6" s="1"/>
  <c r="R1469" i="6" s="1"/>
  <c r="Q1468" i="6"/>
  <c r="Q1469" i="6" s="1"/>
  <c r="Q1470" i="6" s="1"/>
  <c r="Q1210" i="6"/>
  <c r="Q1211" i="6" s="1"/>
  <c r="Q1212" i="6" s="1"/>
  <c r="R1209" i="6"/>
  <c r="R1210" i="6" s="1"/>
  <c r="R1211" i="6" s="1"/>
  <c r="R607" i="6"/>
  <c r="R608" i="6" s="1"/>
  <c r="R609" i="6" s="1"/>
  <c r="Q608" i="6"/>
  <c r="Q609" i="6" s="1"/>
  <c r="Q610" i="6" s="1"/>
  <c r="Q178" i="6"/>
  <c r="Q179" i="6" s="1"/>
  <c r="Q180" i="6" s="1"/>
  <c r="R177" i="6"/>
  <c r="R178" i="6" s="1"/>
  <c r="R179" i="6" s="1"/>
  <c r="Q1984" i="6"/>
  <c r="Q1985" i="6" s="1"/>
  <c r="Q1986" i="6" s="1"/>
  <c r="R1983" i="6"/>
  <c r="R1984" i="6" s="1"/>
  <c r="R1985" i="6" s="1"/>
  <c r="Q694" i="6"/>
  <c r="Q695" i="6" s="1"/>
  <c r="Q696" i="6" s="1"/>
  <c r="R693" i="6"/>
  <c r="R694" i="6" s="1"/>
  <c r="R695" i="6" s="1"/>
  <c r="Q2414" i="6"/>
  <c r="Q2415" i="6" s="1"/>
  <c r="Q2416" i="6" s="1"/>
  <c r="R2413" i="6"/>
  <c r="R2414" i="6" s="1"/>
  <c r="R2415" i="6" s="1"/>
  <c r="Q1898" i="6"/>
  <c r="Q1899" i="6" s="1"/>
  <c r="Q1900" i="6" s="1"/>
  <c r="R1897" i="6"/>
  <c r="R1898" i="6" s="1"/>
  <c r="R1899" i="6" s="1"/>
  <c r="R951" i="6"/>
  <c r="R952" i="6" s="1"/>
  <c r="R953" i="6" s="1"/>
  <c r="Q952" i="6"/>
  <c r="Q953" i="6" s="1"/>
  <c r="Q954" i="6" s="1"/>
  <c r="Q780" i="6"/>
  <c r="Q781" i="6" s="1"/>
  <c r="Q782" i="6" s="1"/>
  <c r="R779" i="6"/>
  <c r="R780" i="6" s="1"/>
  <c r="R781" i="6" s="1"/>
  <c r="Q2328" i="6"/>
  <c r="Q2329" i="6" s="1"/>
  <c r="Q2330" i="6" s="1"/>
  <c r="R2327" i="6"/>
  <c r="R2328" i="6" s="1"/>
  <c r="R2329" i="6" s="1"/>
  <c r="Q1382" i="6"/>
  <c r="Q1383" i="6" s="1"/>
  <c r="Q1384" i="6" s="1"/>
  <c r="R1381" i="6"/>
  <c r="R1382" i="6" s="1"/>
  <c r="R1383" i="6" s="1"/>
  <c r="Q2500" i="6"/>
  <c r="Q2501" i="6" s="1"/>
  <c r="Q2502" i="6" s="1"/>
  <c r="R2499" i="6"/>
  <c r="R2500" i="6" s="1"/>
  <c r="R2501" i="6" s="1"/>
  <c r="Q2156" i="6"/>
  <c r="Q2157" i="6" s="1"/>
  <c r="Q2158" i="6" s="1"/>
  <c r="R2155" i="6"/>
  <c r="R2156" i="6" s="1"/>
  <c r="R2157" i="6" s="1"/>
  <c r="B614" i="6"/>
  <c r="C689" i="6"/>
  <c r="Q522" i="6"/>
  <c r="Q523" i="6" s="1"/>
  <c r="Q524" i="6" s="1"/>
  <c r="R521" i="6"/>
  <c r="R522" i="6" s="1"/>
  <c r="R523" i="6" s="1"/>
  <c r="Q866" i="6"/>
  <c r="Q867" i="6" s="1"/>
  <c r="Q868" i="6" s="1"/>
  <c r="R865" i="6"/>
  <c r="R866" i="6" s="1"/>
  <c r="R867" i="6" s="1"/>
  <c r="R435" i="6"/>
  <c r="R436" i="6" s="1"/>
  <c r="R437" i="6" s="1"/>
  <c r="Q436" i="6"/>
  <c r="Q437" i="6" s="1"/>
  <c r="Q438" i="6" s="1"/>
  <c r="R349" i="6"/>
  <c r="R350" i="6" s="1"/>
  <c r="R351" i="6" s="1"/>
  <c r="Q350" i="6"/>
  <c r="Q351" i="6" s="1"/>
  <c r="Q352" i="6" s="1"/>
  <c r="Q92" i="6"/>
  <c r="Q93" i="6" s="1"/>
  <c r="Q94" i="6" s="1"/>
  <c r="R91" i="6"/>
  <c r="R92" i="6" s="1"/>
  <c r="R93" i="6" s="1"/>
  <c r="Q264" i="6"/>
  <c r="Q265" i="6" s="1"/>
  <c r="Q266" i="6" s="1"/>
  <c r="R263" i="6"/>
  <c r="R264" i="6" s="1"/>
  <c r="R265" i="6" s="1"/>
  <c r="R1123" i="6"/>
  <c r="R1124" i="6" s="1"/>
  <c r="R1125" i="6" s="1"/>
  <c r="Q1124" i="6"/>
  <c r="Q1125" i="6" s="1"/>
  <c r="Q1126" i="6" s="1"/>
  <c r="Q2242" i="6"/>
  <c r="Q2243" i="6" s="1"/>
  <c r="Q2244" i="6" s="1"/>
  <c r="R2241" i="6"/>
  <c r="R2242" i="6" s="1"/>
  <c r="R2243" i="6" s="1"/>
  <c r="Q1038" i="6"/>
  <c r="Q1039" i="6" s="1"/>
  <c r="Q1040" i="6" s="1"/>
  <c r="R1037" i="6"/>
  <c r="R1038" i="6" s="1"/>
  <c r="R1039" i="6" s="1"/>
  <c r="B600" i="6"/>
  <c r="B590" i="6"/>
  <c r="B580" i="6"/>
  <c r="B570" i="6"/>
  <c r="B560" i="6"/>
  <c r="B550" i="6"/>
  <c r="B540" i="6"/>
  <c r="B530" i="6"/>
  <c r="V528" i="6"/>
  <c r="B595" i="6"/>
  <c r="B585" i="6"/>
  <c r="B575" i="6"/>
  <c r="B565" i="6"/>
  <c r="B555" i="6"/>
  <c r="B545" i="6"/>
  <c r="B535" i="6"/>
  <c r="B583" i="6"/>
  <c r="V583" i="6" s="1"/>
  <c r="B563" i="6"/>
  <c r="V563" i="6" s="1"/>
  <c r="B543" i="6"/>
  <c r="V543" i="6" s="1"/>
  <c r="B598" i="6"/>
  <c r="V598" i="6" s="1"/>
  <c r="B578" i="6"/>
  <c r="V578" i="6" s="1"/>
  <c r="B558" i="6"/>
  <c r="V558" i="6" s="1"/>
  <c r="B538" i="6"/>
  <c r="V538" i="6" s="1"/>
  <c r="B568" i="6"/>
  <c r="V568" i="6" s="1"/>
  <c r="B593" i="6"/>
  <c r="V593" i="6" s="1"/>
  <c r="B573" i="6"/>
  <c r="V573" i="6" s="1"/>
  <c r="B553" i="6"/>
  <c r="V553" i="6" s="1"/>
  <c r="B533" i="6"/>
  <c r="V533" i="6" s="1"/>
  <c r="B588" i="6"/>
  <c r="V588" i="6" s="1"/>
  <c r="B548" i="6"/>
  <c r="V548" i="6" s="1"/>
  <c r="Q2586" i="6"/>
  <c r="Q2587" i="6" s="1"/>
  <c r="Q2588" i="6" s="1"/>
  <c r="R2585" i="6"/>
  <c r="R2586" i="6" s="1"/>
  <c r="R2587" i="6" s="1"/>
  <c r="Q1726" i="6"/>
  <c r="Q1727" i="6" s="1"/>
  <c r="Q1728" i="6" s="1"/>
  <c r="R1725" i="6"/>
  <c r="R1726" i="6" s="1"/>
  <c r="R1727" i="6" s="1"/>
  <c r="K35" i="69"/>
  <c r="I43" i="69"/>
  <c r="O19" i="69"/>
  <c r="M27" i="69"/>
  <c r="J72" i="69"/>
  <c r="B13" i="1"/>
  <c r="R5" i="6"/>
  <c r="R6" i="6" s="1"/>
  <c r="R7" i="6" s="1"/>
  <c r="Q6" i="6"/>
  <c r="Q7" i="6" s="1"/>
  <c r="Q8" i="6" s="1"/>
  <c r="U570" i="6" l="1"/>
  <c r="U600" i="6"/>
  <c r="U540" i="6"/>
  <c r="U565" i="6"/>
  <c r="U535" i="6"/>
  <c r="U590" i="6"/>
  <c r="U595" i="6"/>
  <c r="U575" i="6"/>
  <c r="U560" i="6"/>
  <c r="U545" i="6"/>
  <c r="U550" i="6"/>
  <c r="U530" i="6"/>
  <c r="U580" i="6"/>
  <c r="U555" i="6"/>
  <c r="U585" i="6"/>
  <c r="B700" i="6"/>
  <c r="C775" i="6"/>
  <c r="V614" i="6"/>
  <c r="B686" i="6"/>
  <c r="B676" i="6"/>
  <c r="B666" i="6"/>
  <c r="B656" i="6"/>
  <c r="B646" i="6"/>
  <c r="B636" i="6"/>
  <c r="B626" i="6"/>
  <c r="B616" i="6"/>
  <c r="B681" i="6"/>
  <c r="B671" i="6"/>
  <c r="B661" i="6"/>
  <c r="B651" i="6"/>
  <c r="B641" i="6"/>
  <c r="B631" i="6"/>
  <c r="B621" i="6"/>
  <c r="B669" i="6"/>
  <c r="V669" i="6" s="1"/>
  <c r="B649" i="6"/>
  <c r="V649" i="6" s="1"/>
  <c r="B629" i="6"/>
  <c r="V629" i="6" s="1"/>
  <c r="B684" i="6"/>
  <c r="V684" i="6" s="1"/>
  <c r="B664" i="6"/>
  <c r="V664" i="6" s="1"/>
  <c r="B644" i="6"/>
  <c r="V644" i="6" s="1"/>
  <c r="B624" i="6"/>
  <c r="V624" i="6" s="1"/>
  <c r="B654" i="6"/>
  <c r="V654" i="6" s="1"/>
  <c r="B679" i="6"/>
  <c r="V679" i="6" s="1"/>
  <c r="B659" i="6"/>
  <c r="V659" i="6" s="1"/>
  <c r="B639" i="6"/>
  <c r="V639" i="6" s="1"/>
  <c r="B619" i="6"/>
  <c r="V619" i="6" s="1"/>
  <c r="B674" i="6"/>
  <c r="V674" i="6" s="1"/>
  <c r="B634" i="6"/>
  <c r="V634" i="6" s="1"/>
  <c r="M35" i="69"/>
  <c r="O27" i="69"/>
  <c r="K43" i="69"/>
  <c r="K72" i="69"/>
  <c r="B14" i="1"/>
  <c r="U621" i="6" l="1"/>
  <c r="U661" i="6"/>
  <c r="U676" i="6"/>
  <c r="U681" i="6"/>
  <c r="U641" i="6"/>
  <c r="U626" i="6"/>
  <c r="U651" i="6"/>
  <c r="U671" i="6"/>
  <c r="U656" i="6"/>
  <c r="B786" i="6"/>
  <c r="C861" i="6"/>
  <c r="U666" i="6"/>
  <c r="U686" i="6"/>
  <c r="B772" i="6"/>
  <c r="B762" i="6"/>
  <c r="B752" i="6"/>
  <c r="B742" i="6"/>
  <c r="B732" i="6"/>
  <c r="B722" i="6"/>
  <c r="B712" i="6"/>
  <c r="B702" i="6"/>
  <c r="V700" i="6"/>
  <c r="B770" i="6"/>
  <c r="V770" i="6" s="1"/>
  <c r="B760" i="6"/>
  <c r="V760" i="6" s="1"/>
  <c r="B750" i="6"/>
  <c r="V750" i="6" s="1"/>
  <c r="B740" i="6"/>
  <c r="V740" i="6" s="1"/>
  <c r="B730" i="6"/>
  <c r="V730" i="6" s="1"/>
  <c r="B720" i="6"/>
  <c r="V720" i="6" s="1"/>
  <c r="B710" i="6"/>
  <c r="V710" i="6" s="1"/>
  <c r="U712" i="6" s="1"/>
  <c r="B765" i="6"/>
  <c r="V765" i="6" s="1"/>
  <c r="B755" i="6"/>
  <c r="V755" i="6" s="1"/>
  <c r="B745" i="6"/>
  <c r="V745" i="6" s="1"/>
  <c r="B735" i="6"/>
  <c r="V735" i="6" s="1"/>
  <c r="U747" i="6" s="1"/>
  <c r="B725" i="6"/>
  <c r="V725" i="6" s="1"/>
  <c r="B715" i="6"/>
  <c r="V715" i="6" s="1"/>
  <c r="B705" i="6"/>
  <c r="V705" i="6" s="1"/>
  <c r="B747" i="6"/>
  <c r="B707" i="6"/>
  <c r="B737" i="6"/>
  <c r="B757" i="6"/>
  <c r="B767" i="6"/>
  <c r="B727" i="6"/>
  <c r="B717" i="6"/>
  <c r="U636" i="6"/>
  <c r="U616" i="6"/>
  <c r="U646" i="6"/>
  <c r="U631" i="6"/>
  <c r="U702" i="6"/>
  <c r="M43" i="69"/>
  <c r="O35" i="69"/>
  <c r="L72" i="69"/>
  <c r="B15" i="1"/>
  <c r="U752" i="6" l="1"/>
  <c r="U727" i="6"/>
  <c r="U707" i="6"/>
  <c r="U742" i="6"/>
  <c r="U717" i="6"/>
  <c r="U767" i="6"/>
  <c r="U722" i="6"/>
  <c r="U762" i="6"/>
  <c r="U757" i="6"/>
  <c r="U732" i="6"/>
  <c r="U772" i="6"/>
  <c r="B872" i="6"/>
  <c r="C947" i="6"/>
  <c r="U737" i="6"/>
  <c r="B851" i="6"/>
  <c r="V851" i="6" s="1"/>
  <c r="B841" i="6"/>
  <c r="V841" i="6" s="1"/>
  <c r="B831" i="6"/>
  <c r="V831" i="6" s="1"/>
  <c r="B821" i="6"/>
  <c r="V821" i="6" s="1"/>
  <c r="B848" i="6"/>
  <c r="B836" i="6"/>
  <c r="V836" i="6" s="1"/>
  <c r="B823" i="6"/>
  <c r="B811" i="6"/>
  <c r="V811" i="6" s="1"/>
  <c r="B801" i="6"/>
  <c r="V801" i="6" s="1"/>
  <c r="B791" i="6"/>
  <c r="V791" i="6" s="1"/>
  <c r="B858" i="6"/>
  <c r="B846" i="6"/>
  <c r="V846" i="6" s="1"/>
  <c r="B833" i="6"/>
  <c r="B818" i="6"/>
  <c r="B808" i="6"/>
  <c r="B798" i="6"/>
  <c r="B788" i="6"/>
  <c r="B853" i="6"/>
  <c r="B838" i="6"/>
  <c r="B826" i="6"/>
  <c r="V826" i="6" s="1"/>
  <c r="B813" i="6"/>
  <c r="B803" i="6"/>
  <c r="B793" i="6"/>
  <c r="B843" i="6"/>
  <c r="B796" i="6"/>
  <c r="V796" i="6" s="1"/>
  <c r="B828" i="6"/>
  <c r="V786" i="6"/>
  <c r="U788" i="6" s="1"/>
  <c r="B806" i="6"/>
  <c r="V806" i="6" s="1"/>
  <c r="B816" i="6"/>
  <c r="V816" i="6" s="1"/>
  <c r="B856" i="6"/>
  <c r="V856" i="6" s="1"/>
  <c r="O43" i="69"/>
  <c r="M72" i="69"/>
  <c r="B16" i="1"/>
  <c r="U828" i="6" l="1"/>
  <c r="U808" i="6"/>
  <c r="U848" i="6"/>
  <c r="U793" i="6"/>
  <c r="U823" i="6"/>
  <c r="U833" i="6"/>
  <c r="B939" i="6"/>
  <c r="B929" i="6"/>
  <c r="B919" i="6"/>
  <c r="B909" i="6"/>
  <c r="B899" i="6"/>
  <c r="B889" i="6"/>
  <c r="B879" i="6"/>
  <c r="B937" i="6"/>
  <c r="V937" i="6" s="1"/>
  <c r="B927" i="6"/>
  <c r="V927" i="6" s="1"/>
  <c r="B917" i="6"/>
  <c r="V917" i="6" s="1"/>
  <c r="B907" i="6"/>
  <c r="V907" i="6" s="1"/>
  <c r="B897" i="6"/>
  <c r="V897" i="6" s="1"/>
  <c r="B887" i="6"/>
  <c r="V887" i="6" s="1"/>
  <c r="B877" i="6"/>
  <c r="V877" i="6" s="1"/>
  <c r="B932" i="6"/>
  <c r="V932" i="6" s="1"/>
  <c r="B912" i="6"/>
  <c r="V912" i="6" s="1"/>
  <c r="B892" i="6"/>
  <c r="V892" i="6" s="1"/>
  <c r="B944" i="6"/>
  <c r="B924" i="6"/>
  <c r="B904" i="6"/>
  <c r="B884" i="6"/>
  <c r="B934" i="6"/>
  <c r="B914" i="6"/>
  <c r="B894" i="6"/>
  <c r="B874" i="6"/>
  <c r="V872" i="6"/>
  <c r="U874" i="6" s="1"/>
  <c r="B942" i="6"/>
  <c r="V942" i="6" s="1"/>
  <c r="B922" i="6"/>
  <c r="V922" i="6" s="1"/>
  <c r="B882" i="6"/>
  <c r="V882" i="6" s="1"/>
  <c r="B902" i="6"/>
  <c r="V902" i="6" s="1"/>
  <c r="U813" i="6"/>
  <c r="U858" i="6"/>
  <c r="U838" i="6"/>
  <c r="U843" i="6"/>
  <c r="U818" i="6"/>
  <c r="U798" i="6"/>
  <c r="U803" i="6"/>
  <c r="U853" i="6"/>
  <c r="B958" i="6"/>
  <c r="C1033" i="6"/>
  <c r="N72" i="69"/>
  <c r="B17" i="1"/>
  <c r="U884" i="6" l="1"/>
  <c r="U934" i="6"/>
  <c r="U909" i="6"/>
  <c r="U944" i="6"/>
  <c r="U904" i="6"/>
  <c r="B1044" i="6"/>
  <c r="C1119" i="6"/>
  <c r="V958" i="6"/>
  <c r="U960" i="6" s="1"/>
  <c r="B1028" i="6"/>
  <c r="V1028" i="6" s="1"/>
  <c r="B1018" i="6"/>
  <c r="V1018" i="6" s="1"/>
  <c r="B1008" i="6"/>
  <c r="V1008" i="6" s="1"/>
  <c r="B998" i="6"/>
  <c r="V998" i="6" s="1"/>
  <c r="B988" i="6"/>
  <c r="V988" i="6" s="1"/>
  <c r="B978" i="6"/>
  <c r="V978" i="6" s="1"/>
  <c r="B968" i="6"/>
  <c r="V968" i="6" s="1"/>
  <c r="B1025" i="6"/>
  <c r="B1015" i="6"/>
  <c r="B1005" i="6"/>
  <c r="B995" i="6"/>
  <c r="B985" i="6"/>
  <c r="B975" i="6"/>
  <c r="B965" i="6"/>
  <c r="B1030" i="6"/>
  <c r="B1010" i="6"/>
  <c r="B990" i="6"/>
  <c r="B970" i="6"/>
  <c r="B1023" i="6"/>
  <c r="V1023" i="6" s="1"/>
  <c r="B1003" i="6"/>
  <c r="V1003" i="6" s="1"/>
  <c r="B983" i="6"/>
  <c r="V983" i="6" s="1"/>
  <c r="B963" i="6"/>
  <c r="V963" i="6" s="1"/>
  <c r="B1013" i="6"/>
  <c r="V1013" i="6" s="1"/>
  <c r="B993" i="6"/>
  <c r="V993" i="6" s="1"/>
  <c r="B973" i="6"/>
  <c r="V973" i="6" s="1"/>
  <c r="B980" i="6"/>
  <c r="B960" i="6"/>
  <c r="B1020" i="6"/>
  <c r="B1000" i="6"/>
  <c r="U879" i="6"/>
  <c r="U919" i="6"/>
  <c r="U894" i="6"/>
  <c r="U889" i="6"/>
  <c r="U929" i="6"/>
  <c r="U924" i="6"/>
  <c r="U914" i="6"/>
  <c r="U899" i="6"/>
  <c r="U939" i="6"/>
  <c r="O72" i="69"/>
  <c r="B18" i="1"/>
  <c r="U970" i="6" l="1"/>
  <c r="U995" i="6"/>
  <c r="U1005" i="6"/>
  <c r="U1000" i="6"/>
  <c r="V1044" i="6"/>
  <c r="U1046" i="6" s="1"/>
  <c r="B1114" i="6"/>
  <c r="V1114" i="6" s="1"/>
  <c r="B1104" i="6"/>
  <c r="V1104" i="6" s="1"/>
  <c r="B1094" i="6"/>
  <c r="V1094" i="6" s="1"/>
  <c r="B1084" i="6"/>
  <c r="V1084" i="6" s="1"/>
  <c r="B1074" i="6"/>
  <c r="V1074" i="6" s="1"/>
  <c r="B1064" i="6"/>
  <c r="V1064" i="6" s="1"/>
  <c r="B1054" i="6"/>
  <c r="V1054" i="6" s="1"/>
  <c r="B1111" i="6"/>
  <c r="B1101" i="6"/>
  <c r="B1091" i="6"/>
  <c r="B1081" i="6"/>
  <c r="B1071" i="6"/>
  <c r="B1061" i="6"/>
  <c r="B1051" i="6"/>
  <c r="B1106" i="6"/>
  <c r="B1086" i="6"/>
  <c r="B1066" i="6"/>
  <c r="B1046" i="6"/>
  <c r="B1099" i="6"/>
  <c r="V1099" i="6" s="1"/>
  <c r="B1079" i="6"/>
  <c r="V1079" i="6" s="1"/>
  <c r="B1059" i="6"/>
  <c r="V1059" i="6" s="1"/>
  <c r="B1109" i="6"/>
  <c r="V1109" i="6" s="1"/>
  <c r="B1089" i="6"/>
  <c r="V1089" i="6" s="1"/>
  <c r="B1069" i="6"/>
  <c r="V1069" i="6" s="1"/>
  <c r="B1049" i="6"/>
  <c r="V1049" i="6" s="1"/>
  <c r="B1116" i="6"/>
  <c r="B1096" i="6"/>
  <c r="B1076" i="6"/>
  <c r="B1056" i="6"/>
  <c r="U1015" i="6"/>
  <c r="U1025" i="6"/>
  <c r="U1010" i="6"/>
  <c r="U965" i="6"/>
  <c r="U980" i="6"/>
  <c r="U1020" i="6"/>
  <c r="U975" i="6"/>
  <c r="U985" i="6"/>
  <c r="U990" i="6"/>
  <c r="U1030" i="6"/>
  <c r="B1130" i="6"/>
  <c r="C1205" i="6"/>
  <c r="P72" i="69"/>
  <c r="B19" i="1"/>
  <c r="U1056" i="6" l="1"/>
  <c r="U1091" i="6"/>
  <c r="U1051" i="6"/>
  <c r="B1216" i="6"/>
  <c r="C1291" i="6"/>
  <c r="U1061" i="6"/>
  <c r="U1076" i="6"/>
  <c r="U1116" i="6"/>
  <c r="B1187" i="6"/>
  <c r="B1197" i="6"/>
  <c r="B1185" i="6"/>
  <c r="V1185" i="6" s="1"/>
  <c r="B1175" i="6"/>
  <c r="V1175" i="6" s="1"/>
  <c r="B1165" i="6"/>
  <c r="V1165" i="6" s="1"/>
  <c r="B1155" i="6"/>
  <c r="V1155" i="6" s="1"/>
  <c r="B1145" i="6"/>
  <c r="V1145" i="6" s="1"/>
  <c r="B1135" i="6"/>
  <c r="V1135" i="6" s="1"/>
  <c r="B1195" i="6"/>
  <c r="V1195" i="6" s="1"/>
  <c r="B1182" i="6"/>
  <c r="B1172" i="6"/>
  <c r="B1162" i="6"/>
  <c r="B1152" i="6"/>
  <c r="B1142" i="6"/>
  <c r="B1132" i="6"/>
  <c r="B1202" i="6"/>
  <c r="B1192" i="6"/>
  <c r="V1130" i="6"/>
  <c r="U1132" i="6" s="1"/>
  <c r="B1190" i="6"/>
  <c r="V1190" i="6" s="1"/>
  <c r="B1167" i="6"/>
  <c r="B1147" i="6"/>
  <c r="B1180" i="6"/>
  <c r="V1180" i="6" s="1"/>
  <c r="B1160" i="6"/>
  <c r="V1160" i="6" s="1"/>
  <c r="B1140" i="6"/>
  <c r="V1140" i="6" s="1"/>
  <c r="B1200" i="6"/>
  <c r="V1200" i="6" s="1"/>
  <c r="B1170" i="6"/>
  <c r="V1170" i="6" s="1"/>
  <c r="B1150" i="6"/>
  <c r="V1150" i="6" s="1"/>
  <c r="B1157" i="6"/>
  <c r="B1137" i="6"/>
  <c r="B1177" i="6"/>
  <c r="U1071" i="6"/>
  <c r="U1081" i="6"/>
  <c r="U1086" i="6"/>
  <c r="U1101" i="6"/>
  <c r="U1096" i="6"/>
  <c r="U1111" i="6"/>
  <c r="U1066" i="6"/>
  <c r="U1106" i="6"/>
  <c r="Q72" i="69"/>
  <c r="B20" i="1"/>
  <c r="U1142" i="6" l="1"/>
  <c r="U1137" i="6"/>
  <c r="U1152" i="6"/>
  <c r="U1147" i="6"/>
  <c r="U1202" i="6"/>
  <c r="U1172" i="6"/>
  <c r="U1182" i="6"/>
  <c r="U1157" i="6"/>
  <c r="B1302" i="6"/>
  <c r="C1377" i="6"/>
  <c r="U1197" i="6"/>
  <c r="U1167" i="6"/>
  <c r="B1286" i="6"/>
  <c r="V1286" i="6" s="1"/>
  <c r="B1276" i="6"/>
  <c r="V1276" i="6" s="1"/>
  <c r="B1266" i="6"/>
  <c r="V1266" i="6" s="1"/>
  <c r="B1256" i="6"/>
  <c r="V1256" i="6" s="1"/>
  <c r="B1246" i="6"/>
  <c r="V1246" i="6" s="1"/>
  <c r="B1236" i="6"/>
  <c r="V1236" i="6" s="1"/>
  <c r="B1226" i="6"/>
  <c r="V1226" i="6" s="1"/>
  <c r="B1283" i="6"/>
  <c r="B1273" i="6"/>
  <c r="B1263" i="6"/>
  <c r="B1253" i="6"/>
  <c r="B1243" i="6"/>
  <c r="B1233" i="6"/>
  <c r="B1223" i="6"/>
  <c r="V1216" i="6"/>
  <c r="U1218" i="6" s="1"/>
  <c r="B1281" i="6"/>
  <c r="V1281" i="6" s="1"/>
  <c r="B1271" i="6"/>
  <c r="V1271" i="6" s="1"/>
  <c r="B1261" i="6"/>
  <c r="V1261" i="6" s="1"/>
  <c r="B1251" i="6"/>
  <c r="V1251" i="6" s="1"/>
  <c r="B1241" i="6"/>
  <c r="V1241" i="6" s="1"/>
  <c r="B1231" i="6"/>
  <c r="V1231" i="6" s="1"/>
  <c r="B1221" i="6"/>
  <c r="V1221" i="6" s="1"/>
  <c r="B1288" i="6"/>
  <c r="B1248" i="6"/>
  <c r="B1278" i="6"/>
  <c r="B1238" i="6"/>
  <c r="B1258" i="6"/>
  <c r="B1218" i="6"/>
  <c r="B1228" i="6"/>
  <c r="B1268" i="6"/>
  <c r="U1177" i="6"/>
  <c r="U1162" i="6"/>
  <c r="U1192" i="6"/>
  <c r="U1187" i="6"/>
  <c r="R72" i="69"/>
  <c r="B21" i="1"/>
  <c r="U1253" i="6" l="1"/>
  <c r="U1223" i="6"/>
  <c r="U1263" i="6"/>
  <c r="U1238" i="6"/>
  <c r="U1278" i="6"/>
  <c r="B1388" i="6"/>
  <c r="C1463" i="6"/>
  <c r="U1233" i="6"/>
  <c r="U1273" i="6"/>
  <c r="U1248" i="6"/>
  <c r="U1288" i="6"/>
  <c r="B1372" i="6"/>
  <c r="V1372" i="6" s="1"/>
  <c r="B1362" i="6"/>
  <c r="V1362" i="6" s="1"/>
  <c r="B1352" i="6"/>
  <c r="V1352" i="6" s="1"/>
  <c r="B1342" i="6"/>
  <c r="V1342" i="6" s="1"/>
  <c r="B1332" i="6"/>
  <c r="V1332" i="6" s="1"/>
  <c r="B1322" i="6"/>
  <c r="V1322" i="6" s="1"/>
  <c r="B1312" i="6"/>
  <c r="V1312" i="6" s="1"/>
  <c r="B1369" i="6"/>
  <c r="B1359" i="6"/>
  <c r="B1349" i="6"/>
  <c r="B1339" i="6"/>
  <c r="B1329" i="6"/>
  <c r="B1319" i="6"/>
  <c r="B1309" i="6"/>
  <c r="B1367" i="6"/>
  <c r="V1367" i="6" s="1"/>
  <c r="B1357" i="6"/>
  <c r="V1357" i="6" s="1"/>
  <c r="B1347" i="6"/>
  <c r="V1347" i="6" s="1"/>
  <c r="B1337" i="6"/>
  <c r="V1337" i="6" s="1"/>
  <c r="B1327" i="6"/>
  <c r="V1327" i="6" s="1"/>
  <c r="B1317" i="6"/>
  <c r="V1317" i="6" s="1"/>
  <c r="B1307" i="6"/>
  <c r="V1307" i="6" s="1"/>
  <c r="B1354" i="6"/>
  <c r="B1314" i="6"/>
  <c r="B1344" i="6"/>
  <c r="B1304" i="6"/>
  <c r="B1364" i="6"/>
  <c r="B1324" i="6"/>
  <c r="B1334" i="6"/>
  <c r="B1374" i="6"/>
  <c r="V1302" i="6"/>
  <c r="U1304" i="6" s="1"/>
  <c r="U1243" i="6"/>
  <c r="U1283" i="6"/>
  <c r="U1258" i="6"/>
  <c r="U1228" i="6"/>
  <c r="U1268" i="6"/>
  <c r="S72" i="69"/>
  <c r="B22" i="1"/>
  <c r="U1329" i="6" l="1"/>
  <c r="U1319" i="6"/>
  <c r="U1359" i="6"/>
  <c r="U1344" i="6"/>
  <c r="B1458" i="6"/>
  <c r="V1458" i="6" s="1"/>
  <c r="B1453" i="6"/>
  <c r="V1453" i="6" s="1"/>
  <c r="B1460" i="6"/>
  <c r="B1450" i="6"/>
  <c r="B1440" i="6"/>
  <c r="B1430" i="6"/>
  <c r="B1420" i="6"/>
  <c r="B1410" i="6"/>
  <c r="B1400" i="6"/>
  <c r="B1390" i="6"/>
  <c r="B1448" i="6"/>
  <c r="V1448" i="6" s="1"/>
  <c r="B1438" i="6"/>
  <c r="V1438" i="6" s="1"/>
  <c r="B1428" i="6"/>
  <c r="V1428" i="6" s="1"/>
  <c r="B1418" i="6"/>
  <c r="V1418" i="6" s="1"/>
  <c r="B1408" i="6"/>
  <c r="V1408" i="6" s="1"/>
  <c r="B1398" i="6"/>
  <c r="V1398" i="6" s="1"/>
  <c r="V1388" i="6"/>
  <c r="U1390" i="6" s="1"/>
  <c r="B1455" i="6"/>
  <c r="B1445" i="6"/>
  <c r="B1435" i="6"/>
  <c r="B1425" i="6"/>
  <c r="B1415" i="6"/>
  <c r="B1405" i="6"/>
  <c r="B1395" i="6"/>
  <c r="B1423" i="6"/>
  <c r="V1423" i="6" s="1"/>
  <c r="B1413" i="6"/>
  <c r="V1413" i="6" s="1"/>
  <c r="B1433" i="6"/>
  <c r="V1433" i="6" s="1"/>
  <c r="B1393" i="6"/>
  <c r="V1393" i="6" s="1"/>
  <c r="U1395" i="6" s="1"/>
  <c r="B1403" i="6"/>
  <c r="V1403" i="6" s="1"/>
  <c r="B1443" i="6"/>
  <c r="V1443" i="6" s="1"/>
  <c r="U1369" i="6"/>
  <c r="U1314" i="6"/>
  <c r="U1354" i="6"/>
  <c r="U1339" i="6"/>
  <c r="U1324" i="6"/>
  <c r="U1364" i="6"/>
  <c r="U1309" i="6"/>
  <c r="U1349" i="6"/>
  <c r="U1334" i="6"/>
  <c r="U1374" i="6"/>
  <c r="B1474" i="6"/>
  <c r="C1549" i="6"/>
  <c r="T72" i="69"/>
  <c r="B23" i="1"/>
  <c r="U1435" i="6" l="1"/>
  <c r="U1410" i="6"/>
  <c r="U1400" i="6"/>
  <c r="U1440" i="6"/>
  <c r="U1450" i="6"/>
  <c r="B1560" i="6"/>
  <c r="C1635" i="6"/>
  <c r="U1445" i="6"/>
  <c r="U1415" i="6"/>
  <c r="U1420" i="6"/>
  <c r="U1455" i="6"/>
  <c r="B1541" i="6"/>
  <c r="B1531" i="6"/>
  <c r="B1521" i="6"/>
  <c r="B1511" i="6"/>
  <c r="B1501" i="6"/>
  <c r="B1491" i="6"/>
  <c r="B1481" i="6"/>
  <c r="V1474" i="6"/>
  <c r="U1476" i="6" s="1"/>
  <c r="B1539" i="6"/>
  <c r="V1539" i="6" s="1"/>
  <c r="B1529" i="6"/>
  <c r="V1529" i="6" s="1"/>
  <c r="B1519" i="6"/>
  <c r="V1519" i="6" s="1"/>
  <c r="B1509" i="6"/>
  <c r="V1509" i="6" s="1"/>
  <c r="B1499" i="6"/>
  <c r="V1499" i="6" s="1"/>
  <c r="B1489" i="6"/>
  <c r="V1489" i="6" s="1"/>
  <c r="B1479" i="6"/>
  <c r="V1479" i="6" s="1"/>
  <c r="B1546" i="6"/>
  <c r="B1536" i="6"/>
  <c r="B1526" i="6"/>
  <c r="B1516" i="6"/>
  <c r="B1506" i="6"/>
  <c r="B1496" i="6"/>
  <c r="B1486" i="6"/>
  <c r="B1514" i="6"/>
  <c r="V1514" i="6" s="1"/>
  <c r="B1476" i="6"/>
  <c r="B1544" i="6"/>
  <c r="V1544" i="6" s="1"/>
  <c r="B1504" i="6"/>
  <c r="V1504" i="6" s="1"/>
  <c r="B1534" i="6"/>
  <c r="V1534" i="6" s="1"/>
  <c r="B1494" i="6"/>
  <c r="V1494" i="6" s="1"/>
  <c r="B1484" i="6"/>
  <c r="V1484" i="6" s="1"/>
  <c r="U1486" i="6" s="1"/>
  <c r="B1524" i="6"/>
  <c r="V1524" i="6" s="1"/>
  <c r="U1405" i="6"/>
  <c r="U1425" i="6"/>
  <c r="U1430" i="6"/>
  <c r="U1460" i="6"/>
  <c r="U72" i="69"/>
  <c r="B24" i="1"/>
  <c r="U1481" i="6" l="1"/>
  <c r="U1546" i="6"/>
  <c r="U1501" i="6"/>
  <c r="U1541" i="6"/>
  <c r="B1632" i="6"/>
  <c r="B1622" i="6"/>
  <c r="B1612" i="6"/>
  <c r="B1602" i="6"/>
  <c r="B1592" i="6"/>
  <c r="B1582" i="6"/>
  <c r="B1572" i="6"/>
  <c r="B1562" i="6"/>
  <c r="B1630" i="6"/>
  <c r="V1630" i="6" s="1"/>
  <c r="B1620" i="6"/>
  <c r="V1620" i="6" s="1"/>
  <c r="B1610" i="6"/>
  <c r="V1610" i="6" s="1"/>
  <c r="B1600" i="6"/>
  <c r="V1600" i="6" s="1"/>
  <c r="B1590" i="6"/>
  <c r="V1590" i="6" s="1"/>
  <c r="B1580" i="6"/>
  <c r="V1580" i="6" s="1"/>
  <c r="B1570" i="6"/>
  <c r="V1570" i="6" s="1"/>
  <c r="B1627" i="6"/>
  <c r="B1617" i="6"/>
  <c r="B1607" i="6"/>
  <c r="B1597" i="6"/>
  <c r="B1587" i="6"/>
  <c r="B1577" i="6"/>
  <c r="B1567" i="6"/>
  <c r="V1560" i="6"/>
  <c r="U1562" i="6" s="1"/>
  <c r="B1615" i="6"/>
  <c r="V1615" i="6" s="1"/>
  <c r="B1575" i="6"/>
  <c r="V1575" i="6" s="1"/>
  <c r="B1605" i="6"/>
  <c r="V1605" i="6" s="1"/>
  <c r="B1565" i="6"/>
  <c r="V1565" i="6" s="1"/>
  <c r="U1567" i="6" s="1"/>
  <c r="B1595" i="6"/>
  <c r="V1595" i="6" s="1"/>
  <c r="B1585" i="6"/>
  <c r="V1585" i="6" s="1"/>
  <c r="B1625" i="6"/>
  <c r="V1625" i="6" s="1"/>
  <c r="U1496" i="6"/>
  <c r="U1511" i="6"/>
  <c r="U1536" i="6"/>
  <c r="U1516" i="6"/>
  <c r="U1521" i="6"/>
  <c r="U1526" i="6"/>
  <c r="U1506" i="6"/>
  <c r="U1491" i="6"/>
  <c r="U1531" i="6"/>
  <c r="B1646" i="6"/>
  <c r="C1721" i="6"/>
  <c r="V72" i="69"/>
  <c r="B25" i="1"/>
  <c r="U1577" i="6" l="1"/>
  <c r="U1597" i="6"/>
  <c r="U1582" i="6"/>
  <c r="B1718" i="6"/>
  <c r="B1708" i="6"/>
  <c r="B1698" i="6"/>
  <c r="B1688" i="6"/>
  <c r="B1678" i="6"/>
  <c r="B1668" i="6"/>
  <c r="B1658" i="6"/>
  <c r="B1648" i="6"/>
  <c r="B1716" i="6"/>
  <c r="V1716" i="6" s="1"/>
  <c r="B1706" i="6"/>
  <c r="V1706" i="6" s="1"/>
  <c r="B1696" i="6"/>
  <c r="V1696" i="6" s="1"/>
  <c r="B1686" i="6"/>
  <c r="V1686" i="6" s="1"/>
  <c r="B1676" i="6"/>
  <c r="V1676" i="6" s="1"/>
  <c r="B1666" i="6"/>
  <c r="V1666" i="6" s="1"/>
  <c r="B1656" i="6"/>
  <c r="V1656" i="6" s="1"/>
  <c r="B1713" i="6"/>
  <c r="B1703" i="6"/>
  <c r="B1693" i="6"/>
  <c r="B1683" i="6"/>
  <c r="B1673" i="6"/>
  <c r="B1663" i="6"/>
  <c r="B1653" i="6"/>
  <c r="V1646" i="6"/>
  <c r="U1648" i="6" s="1"/>
  <c r="B1681" i="6"/>
  <c r="V1681" i="6" s="1"/>
  <c r="B1711" i="6"/>
  <c r="V1711" i="6" s="1"/>
  <c r="B1671" i="6"/>
  <c r="V1671" i="6" s="1"/>
  <c r="B1701" i="6"/>
  <c r="V1701" i="6" s="1"/>
  <c r="B1661" i="6"/>
  <c r="V1661" i="6" s="1"/>
  <c r="B1691" i="6"/>
  <c r="V1691" i="6" s="1"/>
  <c r="B1651" i="6"/>
  <c r="V1651" i="6" s="1"/>
  <c r="U1627" i="6"/>
  <c r="U1607" i="6"/>
  <c r="U1622" i="6"/>
  <c r="U1587" i="6"/>
  <c r="U1592" i="6"/>
  <c r="U1632" i="6"/>
  <c r="U1617" i="6"/>
  <c r="U1602" i="6"/>
  <c r="B1732" i="6"/>
  <c r="C1807" i="6"/>
  <c r="U1572" i="6"/>
  <c r="U1612" i="6"/>
  <c r="W72" i="69"/>
  <c r="B26" i="1"/>
  <c r="U1663" i="6" l="1"/>
  <c r="U1653" i="6"/>
  <c r="B1818" i="6"/>
  <c r="C1893" i="6"/>
  <c r="U1703" i="6"/>
  <c r="U1658" i="6"/>
  <c r="U1698" i="6"/>
  <c r="B1799" i="6"/>
  <c r="B1789" i="6"/>
  <c r="B1779" i="6"/>
  <c r="B1769" i="6"/>
  <c r="B1759" i="6"/>
  <c r="B1749" i="6"/>
  <c r="B1739" i="6"/>
  <c r="B1797" i="6"/>
  <c r="V1797" i="6" s="1"/>
  <c r="B1787" i="6"/>
  <c r="V1787" i="6" s="1"/>
  <c r="B1777" i="6"/>
  <c r="V1777" i="6" s="1"/>
  <c r="B1767" i="6"/>
  <c r="V1767" i="6" s="1"/>
  <c r="B1757" i="6"/>
  <c r="V1757" i="6" s="1"/>
  <c r="B1747" i="6"/>
  <c r="V1747" i="6" s="1"/>
  <c r="B1737" i="6"/>
  <c r="V1737" i="6" s="1"/>
  <c r="V1732" i="6"/>
  <c r="U1734" i="6" s="1"/>
  <c r="B1804" i="6"/>
  <c r="B1794" i="6"/>
  <c r="B1784" i="6"/>
  <c r="B1774" i="6"/>
  <c r="B1764" i="6"/>
  <c r="B1754" i="6"/>
  <c r="B1744" i="6"/>
  <c r="B1734" i="6"/>
  <c r="B1772" i="6"/>
  <c r="V1772" i="6" s="1"/>
  <c r="B1802" i="6"/>
  <c r="V1802" i="6" s="1"/>
  <c r="B1762" i="6"/>
  <c r="V1762" i="6" s="1"/>
  <c r="B1792" i="6"/>
  <c r="V1792" i="6" s="1"/>
  <c r="B1752" i="6"/>
  <c r="V1752" i="6" s="1"/>
  <c r="B1742" i="6"/>
  <c r="V1742" i="6" s="1"/>
  <c r="B1782" i="6"/>
  <c r="V1782" i="6" s="1"/>
  <c r="U1673" i="6"/>
  <c r="U1668" i="6"/>
  <c r="U1708" i="6"/>
  <c r="U1693" i="6"/>
  <c r="U1713" i="6"/>
  <c r="U1678" i="6"/>
  <c r="U1718" i="6"/>
  <c r="U1683" i="6"/>
  <c r="U1688" i="6"/>
  <c r="X72" i="69"/>
  <c r="B27" i="1"/>
  <c r="U1744" i="6" l="1"/>
  <c r="U1754" i="6"/>
  <c r="U1774" i="6"/>
  <c r="U1759" i="6"/>
  <c r="U1799" i="6"/>
  <c r="U1794" i="6"/>
  <c r="U1769" i="6"/>
  <c r="U1784" i="6"/>
  <c r="U1764" i="6"/>
  <c r="U1739" i="6"/>
  <c r="U1779" i="6"/>
  <c r="B1904" i="6"/>
  <c r="C1979" i="6"/>
  <c r="U1804" i="6"/>
  <c r="U1749" i="6"/>
  <c r="U1789" i="6"/>
  <c r="B1888" i="6"/>
  <c r="V1888" i="6" s="1"/>
  <c r="B1878" i="6"/>
  <c r="V1878" i="6" s="1"/>
  <c r="B1868" i="6"/>
  <c r="V1868" i="6" s="1"/>
  <c r="B1858" i="6"/>
  <c r="V1858" i="6" s="1"/>
  <c r="B1848" i="6"/>
  <c r="V1848" i="6" s="1"/>
  <c r="B1838" i="6"/>
  <c r="V1838" i="6" s="1"/>
  <c r="B1828" i="6"/>
  <c r="V1828" i="6" s="1"/>
  <c r="V1818" i="6"/>
  <c r="U1820" i="6" s="1"/>
  <c r="B1885" i="6"/>
  <c r="B1875" i="6"/>
  <c r="B1865" i="6"/>
  <c r="B1855" i="6"/>
  <c r="B1845" i="6"/>
  <c r="B1835" i="6"/>
  <c r="B1825" i="6"/>
  <c r="B1883" i="6"/>
  <c r="V1883" i="6" s="1"/>
  <c r="B1873" i="6"/>
  <c r="V1873" i="6" s="1"/>
  <c r="B1863" i="6"/>
  <c r="V1863" i="6" s="1"/>
  <c r="B1853" i="6"/>
  <c r="V1853" i="6" s="1"/>
  <c r="B1843" i="6"/>
  <c r="V1843" i="6" s="1"/>
  <c r="B1833" i="6"/>
  <c r="V1833" i="6" s="1"/>
  <c r="B1823" i="6"/>
  <c r="V1823" i="6" s="1"/>
  <c r="B1880" i="6"/>
  <c r="B1840" i="6"/>
  <c r="B1870" i="6"/>
  <c r="B1830" i="6"/>
  <c r="B1860" i="6"/>
  <c r="B1820" i="6"/>
  <c r="B1850" i="6"/>
  <c r="B1890" i="6"/>
  <c r="Y72" i="69"/>
  <c r="B28" i="1"/>
  <c r="U1825" i="6" l="1"/>
  <c r="U1865" i="6"/>
  <c r="U1840" i="6"/>
  <c r="U1880" i="6"/>
  <c r="U1835" i="6"/>
  <c r="U1875" i="6"/>
  <c r="U1850" i="6"/>
  <c r="U1890" i="6"/>
  <c r="U1845" i="6"/>
  <c r="U1885" i="6"/>
  <c r="U1860" i="6"/>
  <c r="B1990" i="6"/>
  <c r="C2065" i="6"/>
  <c r="U1855" i="6"/>
  <c r="U1830" i="6"/>
  <c r="U1870" i="6"/>
  <c r="B1961" i="6"/>
  <c r="V1904" i="6"/>
  <c r="U1906" i="6" s="1"/>
  <c r="B1971" i="6"/>
  <c r="B1959" i="6"/>
  <c r="V1959" i="6" s="1"/>
  <c r="B1949" i="6"/>
  <c r="V1949" i="6" s="1"/>
  <c r="B1939" i="6"/>
  <c r="V1939" i="6" s="1"/>
  <c r="B1929" i="6"/>
  <c r="V1929" i="6" s="1"/>
  <c r="B1919" i="6"/>
  <c r="V1919" i="6" s="1"/>
  <c r="B1909" i="6"/>
  <c r="V1909" i="6" s="1"/>
  <c r="B1969" i="6"/>
  <c r="V1969" i="6" s="1"/>
  <c r="B1956" i="6"/>
  <c r="B1946" i="6"/>
  <c r="B1936" i="6"/>
  <c r="B1926" i="6"/>
  <c r="B1916" i="6"/>
  <c r="B1906" i="6"/>
  <c r="B1976" i="6"/>
  <c r="B1966" i="6"/>
  <c r="B1954" i="6"/>
  <c r="V1954" i="6" s="1"/>
  <c r="B1944" i="6"/>
  <c r="V1944" i="6" s="1"/>
  <c r="B1934" i="6"/>
  <c r="V1934" i="6" s="1"/>
  <c r="B1924" i="6"/>
  <c r="V1924" i="6" s="1"/>
  <c r="B1914" i="6"/>
  <c r="V1914" i="6" s="1"/>
  <c r="B1941" i="6"/>
  <c r="B1974" i="6"/>
  <c r="V1974" i="6" s="1"/>
  <c r="B1931" i="6"/>
  <c r="B1964" i="6"/>
  <c r="V1964" i="6" s="1"/>
  <c r="B1921" i="6"/>
  <c r="B1951" i="6"/>
  <c r="B1911" i="6"/>
  <c r="Z72" i="69"/>
  <c r="B29" i="1"/>
  <c r="U1976" i="6" l="1"/>
  <c r="U1936" i="6"/>
  <c r="U1911" i="6"/>
  <c r="U1946" i="6"/>
  <c r="U1921" i="6"/>
  <c r="U1961" i="6"/>
  <c r="U1966" i="6"/>
  <c r="U1916" i="6"/>
  <c r="U1956" i="6"/>
  <c r="U1931" i="6"/>
  <c r="V1990" i="6"/>
  <c r="U1992" i="6" s="1"/>
  <c r="B2055" i="6"/>
  <c r="V2055" i="6" s="1"/>
  <c r="B2045" i="6"/>
  <c r="V2045" i="6" s="1"/>
  <c r="B2060" i="6"/>
  <c r="V2060" i="6" s="1"/>
  <c r="B2050" i="6"/>
  <c r="V2050" i="6" s="1"/>
  <c r="B2062" i="6"/>
  <c r="B2042" i="6"/>
  <c r="B2032" i="6"/>
  <c r="B2022" i="6"/>
  <c r="B2012" i="6"/>
  <c r="B2002" i="6"/>
  <c r="B1992" i="6"/>
  <c r="B2057" i="6"/>
  <c r="B2040" i="6"/>
  <c r="V2040" i="6" s="1"/>
  <c r="B2030" i="6"/>
  <c r="V2030" i="6" s="1"/>
  <c r="B2020" i="6"/>
  <c r="V2020" i="6" s="1"/>
  <c r="B2010" i="6"/>
  <c r="V2010" i="6" s="1"/>
  <c r="B2000" i="6"/>
  <c r="V2000" i="6" s="1"/>
  <c r="B2052" i="6"/>
  <c r="B2037" i="6"/>
  <c r="B2027" i="6"/>
  <c r="B2017" i="6"/>
  <c r="B2007" i="6"/>
  <c r="B1997" i="6"/>
  <c r="B2015" i="6"/>
  <c r="V2015" i="6" s="1"/>
  <c r="B2047" i="6"/>
  <c r="B2005" i="6"/>
  <c r="V2005" i="6" s="1"/>
  <c r="B2035" i="6"/>
  <c r="V2035" i="6" s="1"/>
  <c r="B1995" i="6"/>
  <c r="V1995" i="6" s="1"/>
  <c r="U1997" i="6" s="1"/>
  <c r="B2025" i="6"/>
  <c r="V2025" i="6" s="1"/>
  <c r="U1926" i="6"/>
  <c r="U1971" i="6"/>
  <c r="U1941" i="6"/>
  <c r="U1951" i="6"/>
  <c r="B2076" i="6"/>
  <c r="C2151" i="6"/>
  <c r="AA72" i="69"/>
  <c r="B30" i="1"/>
  <c r="U2007" i="6" l="1"/>
  <c r="U2017" i="6"/>
  <c r="U2012" i="6"/>
  <c r="U2052" i="6"/>
  <c r="U2037" i="6"/>
  <c r="U2022" i="6"/>
  <c r="U2062" i="6"/>
  <c r="B2162" i="6"/>
  <c r="C2237" i="6"/>
  <c r="U2032" i="6"/>
  <c r="U2047" i="6"/>
  <c r="B2133" i="6"/>
  <c r="B2143" i="6"/>
  <c r="B2131" i="6"/>
  <c r="V2131" i="6" s="1"/>
  <c r="B2121" i="6"/>
  <c r="V2121" i="6" s="1"/>
  <c r="B2111" i="6"/>
  <c r="V2111" i="6" s="1"/>
  <c r="B2101" i="6"/>
  <c r="V2101" i="6" s="1"/>
  <c r="B2091" i="6"/>
  <c r="V2091" i="6" s="1"/>
  <c r="B2081" i="6"/>
  <c r="V2081" i="6" s="1"/>
  <c r="B2148" i="6"/>
  <c r="B2138" i="6"/>
  <c r="B2126" i="6"/>
  <c r="V2126" i="6" s="1"/>
  <c r="B2116" i="6"/>
  <c r="V2116" i="6" s="1"/>
  <c r="B2106" i="6"/>
  <c r="V2106" i="6" s="1"/>
  <c r="B2096" i="6"/>
  <c r="V2096" i="6" s="1"/>
  <c r="B2086" i="6"/>
  <c r="V2086" i="6" s="1"/>
  <c r="V2076" i="6"/>
  <c r="U2078" i="6" s="1"/>
  <c r="B2141" i="6"/>
  <c r="V2141" i="6" s="1"/>
  <c r="B2118" i="6"/>
  <c r="B2098" i="6"/>
  <c r="B2078" i="6"/>
  <c r="B2136" i="6"/>
  <c r="V2136" i="6" s="1"/>
  <c r="B2113" i="6"/>
  <c r="B2093" i="6"/>
  <c r="B2128" i="6"/>
  <c r="B2108" i="6"/>
  <c r="B2088" i="6"/>
  <c r="B2123" i="6"/>
  <c r="B2103" i="6"/>
  <c r="B2083" i="6"/>
  <c r="B2146" i="6"/>
  <c r="V2146" i="6" s="1"/>
  <c r="U2027" i="6"/>
  <c r="U2002" i="6"/>
  <c r="U2042" i="6"/>
  <c r="U2057" i="6"/>
  <c r="AB72" i="69"/>
  <c r="B31" i="1"/>
  <c r="U2138" i="6" l="1"/>
  <c r="U2108" i="6"/>
  <c r="U2098" i="6"/>
  <c r="U2143" i="6"/>
  <c r="U2113" i="6"/>
  <c r="U2118" i="6"/>
  <c r="U2083" i="6"/>
  <c r="U2123" i="6"/>
  <c r="B2248" i="6"/>
  <c r="C2323" i="6"/>
  <c r="U2088" i="6"/>
  <c r="U2128" i="6"/>
  <c r="U2093" i="6"/>
  <c r="U2133" i="6"/>
  <c r="B2227" i="6"/>
  <c r="V2227" i="6" s="1"/>
  <c r="B2217" i="6"/>
  <c r="V2217" i="6" s="1"/>
  <c r="B2207" i="6"/>
  <c r="V2207" i="6" s="1"/>
  <c r="B2197" i="6"/>
  <c r="V2197" i="6" s="1"/>
  <c r="B2187" i="6"/>
  <c r="V2187" i="6" s="1"/>
  <c r="B2177" i="6"/>
  <c r="V2177" i="6" s="1"/>
  <c r="B2167" i="6"/>
  <c r="V2167" i="6" s="1"/>
  <c r="B2232" i="6"/>
  <c r="V2232" i="6" s="1"/>
  <c r="B2222" i="6"/>
  <c r="V2222" i="6" s="1"/>
  <c r="B2212" i="6"/>
  <c r="V2212" i="6" s="1"/>
  <c r="B2202" i="6"/>
  <c r="V2202" i="6" s="1"/>
  <c r="B2192" i="6"/>
  <c r="V2192" i="6" s="1"/>
  <c r="B2182" i="6"/>
  <c r="V2182" i="6" s="1"/>
  <c r="B2172" i="6"/>
  <c r="V2172" i="6" s="1"/>
  <c r="U2174" i="6" s="1"/>
  <c r="B2224" i="6"/>
  <c r="B2204" i="6"/>
  <c r="B2184" i="6"/>
  <c r="B2164" i="6"/>
  <c r="V2162" i="6"/>
  <c r="U2164" i="6" s="1"/>
  <c r="B2219" i="6"/>
  <c r="B2199" i="6"/>
  <c r="B2179" i="6"/>
  <c r="B2234" i="6"/>
  <c r="B2214" i="6"/>
  <c r="B2194" i="6"/>
  <c r="B2174" i="6"/>
  <c r="B2209" i="6"/>
  <c r="B2189" i="6"/>
  <c r="B2169" i="6"/>
  <c r="B2229" i="6"/>
  <c r="U2148" i="6"/>
  <c r="U2103" i="6"/>
  <c r="AC72" i="69"/>
  <c r="B32" i="1"/>
  <c r="U2184" i="6" l="1"/>
  <c r="U2194" i="6"/>
  <c r="U2234" i="6"/>
  <c r="U2199" i="6"/>
  <c r="U2204" i="6"/>
  <c r="U2169" i="6"/>
  <c r="U2209" i="6"/>
  <c r="U2214" i="6"/>
  <c r="U2179" i="6"/>
  <c r="U2219" i="6"/>
  <c r="B2334" i="6"/>
  <c r="C2409" i="6"/>
  <c r="U2224" i="6"/>
  <c r="U2189" i="6"/>
  <c r="U2229" i="6"/>
  <c r="B2313" i="6"/>
  <c r="V2313" i="6" s="1"/>
  <c r="B2303" i="6"/>
  <c r="V2303" i="6" s="1"/>
  <c r="B2293" i="6"/>
  <c r="V2293" i="6" s="1"/>
  <c r="B2283" i="6"/>
  <c r="V2283" i="6" s="1"/>
  <c r="B2273" i="6"/>
  <c r="V2273" i="6" s="1"/>
  <c r="B2263" i="6"/>
  <c r="V2263" i="6" s="1"/>
  <c r="B2253" i="6"/>
  <c r="V2253" i="6" s="1"/>
  <c r="B2318" i="6"/>
  <c r="V2318" i="6" s="1"/>
  <c r="B2308" i="6"/>
  <c r="V2308" i="6" s="1"/>
  <c r="B2298" i="6"/>
  <c r="V2298" i="6" s="1"/>
  <c r="B2288" i="6"/>
  <c r="V2288" i="6" s="1"/>
  <c r="B2278" i="6"/>
  <c r="V2278" i="6" s="1"/>
  <c r="B2268" i="6"/>
  <c r="V2268" i="6" s="1"/>
  <c r="B2258" i="6"/>
  <c r="V2258" i="6" s="1"/>
  <c r="B2310" i="6"/>
  <c r="B2290" i="6"/>
  <c r="B2270" i="6"/>
  <c r="B2250" i="6"/>
  <c r="B2305" i="6"/>
  <c r="B2285" i="6"/>
  <c r="B2265" i="6"/>
  <c r="B2320" i="6"/>
  <c r="B2300" i="6"/>
  <c r="B2280" i="6"/>
  <c r="B2260" i="6"/>
  <c r="B2275" i="6"/>
  <c r="V2248" i="6"/>
  <c r="U2250" i="6" s="1"/>
  <c r="B2255" i="6"/>
  <c r="B2315" i="6"/>
  <c r="B2295" i="6"/>
  <c r="AD72" i="69"/>
  <c r="B33" i="1"/>
  <c r="U2280" i="6" l="1"/>
  <c r="U2320" i="6"/>
  <c r="U2285" i="6"/>
  <c r="B2406" i="6"/>
  <c r="B2396" i="6"/>
  <c r="B2386" i="6"/>
  <c r="B2376" i="6"/>
  <c r="B2366" i="6"/>
  <c r="B2356" i="6"/>
  <c r="B2346" i="6"/>
  <c r="B2336" i="6"/>
  <c r="B2401" i="6"/>
  <c r="B2391" i="6"/>
  <c r="B2381" i="6"/>
  <c r="B2371" i="6"/>
  <c r="B2361" i="6"/>
  <c r="B2351" i="6"/>
  <c r="B2341" i="6"/>
  <c r="V2334" i="6"/>
  <c r="U2336" i="6" s="1"/>
  <c r="B2399" i="6"/>
  <c r="V2399" i="6" s="1"/>
  <c r="B2379" i="6"/>
  <c r="V2379" i="6" s="1"/>
  <c r="B2359" i="6"/>
  <c r="V2359" i="6" s="1"/>
  <c r="B2339" i="6"/>
  <c r="V2339" i="6" s="1"/>
  <c r="U2341" i="6" s="1"/>
  <c r="B2394" i="6"/>
  <c r="V2394" i="6" s="1"/>
  <c r="B2374" i="6"/>
  <c r="V2374" i="6" s="1"/>
  <c r="B2354" i="6"/>
  <c r="V2354" i="6" s="1"/>
  <c r="B2389" i="6"/>
  <c r="V2389" i="6" s="1"/>
  <c r="B2369" i="6"/>
  <c r="V2369" i="6" s="1"/>
  <c r="B2349" i="6"/>
  <c r="V2349" i="6" s="1"/>
  <c r="B2384" i="6"/>
  <c r="V2384" i="6" s="1"/>
  <c r="B2364" i="6"/>
  <c r="V2364" i="6" s="1"/>
  <c r="B2344" i="6"/>
  <c r="V2344" i="6" s="1"/>
  <c r="B2404" i="6"/>
  <c r="V2404" i="6" s="1"/>
  <c r="U2290" i="6"/>
  <c r="U2255" i="6"/>
  <c r="U2295" i="6"/>
  <c r="U2260" i="6"/>
  <c r="U2300" i="6"/>
  <c r="U2265" i="6"/>
  <c r="U2305" i="6"/>
  <c r="U2270" i="6"/>
  <c r="U2310" i="6"/>
  <c r="U2275" i="6"/>
  <c r="U2315" i="6"/>
  <c r="B2420" i="6"/>
  <c r="C2495" i="6"/>
  <c r="AE72" i="69"/>
  <c r="B34" i="1"/>
  <c r="U2346" i="6" l="1"/>
  <c r="U2406" i="6"/>
  <c r="U2351" i="6"/>
  <c r="B2485" i="6"/>
  <c r="V2485" i="6" s="1"/>
  <c r="B2475" i="6"/>
  <c r="V2475" i="6" s="1"/>
  <c r="B2465" i="6"/>
  <c r="V2465" i="6" s="1"/>
  <c r="B2455" i="6"/>
  <c r="V2455" i="6" s="1"/>
  <c r="B2445" i="6"/>
  <c r="V2445" i="6" s="1"/>
  <c r="B2435" i="6"/>
  <c r="V2435" i="6" s="1"/>
  <c r="B2425" i="6"/>
  <c r="V2425" i="6" s="1"/>
  <c r="V2420" i="6"/>
  <c r="U2422" i="6" s="1"/>
  <c r="B2490" i="6"/>
  <c r="V2490" i="6" s="1"/>
  <c r="B2480" i="6"/>
  <c r="V2480" i="6" s="1"/>
  <c r="B2470" i="6"/>
  <c r="V2470" i="6" s="1"/>
  <c r="B2460" i="6"/>
  <c r="V2460" i="6" s="1"/>
  <c r="B2450" i="6"/>
  <c r="V2450" i="6" s="1"/>
  <c r="B2440" i="6"/>
  <c r="V2440" i="6" s="1"/>
  <c r="B2430" i="6"/>
  <c r="V2430" i="6" s="1"/>
  <c r="B2482" i="6"/>
  <c r="B2462" i="6"/>
  <c r="B2442" i="6"/>
  <c r="B2422" i="6"/>
  <c r="B2477" i="6"/>
  <c r="B2457" i="6"/>
  <c r="B2437" i="6"/>
  <c r="B2492" i="6"/>
  <c r="B2472" i="6"/>
  <c r="B2452" i="6"/>
  <c r="B2432" i="6"/>
  <c r="B2427" i="6"/>
  <c r="B2487" i="6"/>
  <c r="B2467" i="6"/>
  <c r="B2447" i="6"/>
  <c r="U2386" i="6"/>
  <c r="U2356" i="6"/>
  <c r="U2361" i="6"/>
  <c r="U2376" i="6"/>
  <c r="U2381" i="6"/>
  <c r="U2371" i="6"/>
  <c r="U2396" i="6"/>
  <c r="U2401" i="6"/>
  <c r="B2506" i="6"/>
  <c r="C2581" i="6"/>
  <c r="B2592" i="6" s="1"/>
  <c r="U2366" i="6"/>
  <c r="U2391" i="6"/>
  <c r="AF72" i="69"/>
  <c r="B35" i="1"/>
  <c r="U2432" i="6" l="1"/>
  <c r="U2427" i="6"/>
  <c r="U2442" i="6"/>
  <c r="B2662" i="6"/>
  <c r="V2662" i="6" s="1"/>
  <c r="B2652" i="6"/>
  <c r="V2652" i="6" s="1"/>
  <c r="B2642" i="6"/>
  <c r="V2642" i="6" s="1"/>
  <c r="B2632" i="6"/>
  <c r="V2632" i="6" s="1"/>
  <c r="B2622" i="6"/>
  <c r="V2622" i="6" s="1"/>
  <c r="B2612" i="6"/>
  <c r="V2612" i="6" s="1"/>
  <c r="B2602" i="6"/>
  <c r="V2602" i="6" s="1"/>
  <c r="B2659" i="6"/>
  <c r="B2649" i="6"/>
  <c r="B2639" i="6"/>
  <c r="B2629" i="6"/>
  <c r="B2619" i="6"/>
  <c r="B2609" i="6"/>
  <c r="B2599" i="6"/>
  <c r="B2657" i="6"/>
  <c r="V2657" i="6" s="1"/>
  <c r="B2647" i="6"/>
  <c r="V2647" i="6" s="1"/>
  <c r="B2637" i="6"/>
  <c r="V2637" i="6" s="1"/>
  <c r="B2627" i="6"/>
  <c r="V2627" i="6" s="1"/>
  <c r="B2617" i="6"/>
  <c r="V2617" i="6" s="1"/>
  <c r="B2607" i="6"/>
  <c r="V2607" i="6" s="1"/>
  <c r="B2597" i="6"/>
  <c r="V2597" i="6" s="1"/>
  <c r="B2664" i="6"/>
  <c r="B2624" i="6"/>
  <c r="B2654" i="6"/>
  <c r="B2614" i="6"/>
  <c r="V2592" i="6"/>
  <c r="B2644" i="6"/>
  <c r="B2604" i="6"/>
  <c r="B2594" i="6"/>
  <c r="B2634" i="6"/>
  <c r="U2472" i="6"/>
  <c r="U2467" i="6"/>
  <c r="B2571" i="6"/>
  <c r="V2571" i="6" s="1"/>
  <c r="B2561" i="6"/>
  <c r="V2561" i="6" s="1"/>
  <c r="B2551" i="6"/>
  <c r="V2551" i="6" s="1"/>
  <c r="B2541" i="6"/>
  <c r="V2541" i="6" s="1"/>
  <c r="B2531" i="6"/>
  <c r="V2531" i="6" s="1"/>
  <c r="B2521" i="6"/>
  <c r="V2521" i="6" s="1"/>
  <c r="B2511" i="6"/>
  <c r="V2511" i="6" s="1"/>
  <c r="B2578" i="6"/>
  <c r="B2568" i="6"/>
  <c r="B2558" i="6"/>
  <c r="B2548" i="6"/>
  <c r="AF2548" i="6" s="1"/>
  <c r="B2538" i="6"/>
  <c r="B2528" i="6"/>
  <c r="B2518" i="6"/>
  <c r="B2508" i="6"/>
  <c r="V2506" i="6"/>
  <c r="U2508" i="6" s="1"/>
  <c r="B2576" i="6"/>
  <c r="V2576" i="6" s="1"/>
  <c r="B2566" i="6"/>
  <c r="V2566" i="6" s="1"/>
  <c r="B2556" i="6"/>
  <c r="V2556" i="6" s="1"/>
  <c r="B2546" i="6"/>
  <c r="V2546" i="6" s="1"/>
  <c r="B2536" i="6"/>
  <c r="V2536" i="6" s="1"/>
  <c r="B2526" i="6"/>
  <c r="V2526" i="6" s="1"/>
  <c r="B2516" i="6"/>
  <c r="V2516" i="6" s="1"/>
  <c r="B2573" i="6"/>
  <c r="B2533" i="6"/>
  <c r="B2563" i="6"/>
  <c r="B2523" i="6"/>
  <c r="B2553" i="6"/>
  <c r="B2513" i="6"/>
  <c r="AF2513" i="6" s="1"/>
  <c r="B2543" i="6"/>
  <c r="AF2543" i="6" s="1"/>
  <c r="AH30" i="1"/>
  <c r="W31" i="1"/>
  <c r="S34" i="1"/>
  <c r="AZ34" i="1"/>
  <c r="Y34" i="1"/>
  <c r="V34" i="1"/>
  <c r="BA34" i="1"/>
  <c r="BK34" i="1"/>
  <c r="P34" i="1"/>
  <c r="G34" i="1"/>
  <c r="N34" i="1"/>
  <c r="BC32" i="1"/>
  <c r="AT31" i="1"/>
  <c r="N32" i="1"/>
  <c r="F33" i="1"/>
  <c r="R33" i="1"/>
  <c r="AF33" i="1"/>
  <c r="BE33" i="1"/>
  <c r="AY30" i="1"/>
  <c r="Q30" i="1"/>
  <c r="AW32" i="1"/>
  <c r="V32" i="1"/>
  <c r="AJ31" i="1"/>
  <c r="AD32" i="1"/>
  <c r="AS31" i="1"/>
  <c r="AH32" i="1"/>
  <c r="H31" i="1"/>
  <c r="M33" i="1"/>
  <c r="AL33" i="1"/>
  <c r="AK33" i="1"/>
  <c r="AV33" i="1"/>
  <c r="AS30" i="1"/>
  <c r="Y30" i="1"/>
  <c r="AF32" i="1"/>
  <c r="BG31" i="1"/>
  <c r="AI31" i="1"/>
  <c r="U2482" i="6"/>
  <c r="U2437" i="6"/>
  <c r="U2477" i="6"/>
  <c r="AB32" i="1"/>
  <c r="BK32" i="1"/>
  <c r="N33" i="1"/>
  <c r="BH33" i="1"/>
  <c r="BG33" i="1"/>
  <c r="S33" i="1"/>
  <c r="AB30" i="1"/>
  <c r="AN30" i="1"/>
  <c r="AZ30" i="1"/>
  <c r="AX32" i="1"/>
  <c r="I32" i="1"/>
  <c r="AW31" i="1"/>
  <c r="AM34" i="1"/>
  <c r="AS34" i="1"/>
  <c r="AC34" i="1"/>
  <c r="BE34" i="1"/>
  <c r="BJ34" i="1"/>
  <c r="AB34" i="1"/>
  <c r="BI34" i="1"/>
  <c r="BM34" i="1"/>
  <c r="AI34" i="1"/>
  <c r="BL34" i="1"/>
  <c r="AA34" i="1"/>
  <c r="AN34" i="1"/>
  <c r="J34" i="1"/>
  <c r="Q34" i="1"/>
  <c r="H34" i="1"/>
  <c r="AM31" i="1"/>
  <c r="AA32" i="1"/>
  <c r="AZ32" i="1"/>
  <c r="AQ31" i="1"/>
  <c r="J33" i="1"/>
  <c r="W33" i="1"/>
  <c r="Z33" i="1"/>
  <c r="AG33" i="1"/>
  <c r="O30" i="1"/>
  <c r="H30" i="1"/>
  <c r="AF30" i="1"/>
  <c r="M32" i="1"/>
  <c r="BH31" i="1"/>
  <c r="AI32" i="1"/>
  <c r="Z32" i="1"/>
  <c r="BF31" i="1"/>
  <c r="L32" i="1"/>
  <c r="I31" i="1"/>
  <c r="Q33" i="1"/>
  <c r="AT33" i="1"/>
  <c r="BL33" i="1"/>
  <c r="AJ33" i="1"/>
  <c r="BD32" i="1"/>
  <c r="U2452" i="6"/>
  <c r="U2492" i="6"/>
  <c r="U2447" i="6"/>
  <c r="U2487" i="6"/>
  <c r="X31" i="1"/>
  <c r="AO31" i="1"/>
  <c r="H33" i="1"/>
  <c r="X33" i="1"/>
  <c r="BB33" i="1"/>
  <c r="AR33" i="1"/>
  <c r="L30" i="1"/>
  <c r="H32" i="1"/>
  <c r="U32" i="1"/>
  <c r="AR31" i="1"/>
  <c r="AU34" i="1"/>
  <c r="AT34" i="1"/>
  <c r="BC34" i="1"/>
  <c r="AF34" i="1"/>
  <c r="U34" i="1"/>
  <c r="BF34" i="1"/>
  <c r="T34" i="1"/>
  <c r="AV34" i="1"/>
  <c r="AK34" i="1"/>
  <c r="W34" i="1"/>
  <c r="X34" i="1"/>
  <c r="AL34" i="1"/>
  <c r="F34" i="1"/>
  <c r="I34" i="1"/>
  <c r="K34" i="1"/>
  <c r="BA32" i="1"/>
  <c r="AO32" i="1"/>
  <c r="J31" i="1"/>
  <c r="BB32" i="1"/>
  <c r="BM31" i="1"/>
  <c r="I33" i="1"/>
  <c r="AY33" i="1"/>
  <c r="AQ33" i="1"/>
  <c r="BM33" i="1"/>
  <c r="AL30" i="1"/>
  <c r="W32" i="1"/>
  <c r="O31" i="1"/>
  <c r="T32" i="1"/>
  <c r="AL31" i="1"/>
  <c r="P32" i="1"/>
  <c r="BI32" i="1"/>
  <c r="P33" i="1"/>
  <c r="BI33" i="1"/>
  <c r="AX33" i="1"/>
  <c r="T33" i="1"/>
  <c r="AG30" i="1"/>
  <c r="J30" i="1"/>
  <c r="AR32" i="1"/>
  <c r="U2462" i="6"/>
  <c r="U2457" i="6"/>
  <c r="P43" i="69"/>
  <c r="N43" i="69"/>
  <c r="H43" i="69"/>
  <c r="J43" i="69"/>
  <c r="L43" i="69"/>
  <c r="H45" i="69"/>
  <c r="H44" i="69"/>
  <c r="J45" i="69"/>
  <c r="J44" i="69"/>
  <c r="L45" i="69"/>
  <c r="L44" i="69"/>
  <c r="N44" i="69"/>
  <c r="N45" i="69"/>
  <c r="P44" i="69"/>
  <c r="P45" i="69"/>
  <c r="AR34" i="1" l="1"/>
  <c r="BI31" i="1"/>
  <c r="BC33" i="1"/>
  <c r="AE34" i="1"/>
  <c r="BB34" i="1"/>
  <c r="Z30" i="1"/>
  <c r="BF32" i="1"/>
  <c r="BH34" i="1"/>
  <c r="AX34" i="1"/>
  <c r="AL32" i="1"/>
  <c r="P30" i="1"/>
  <c r="BA33" i="1"/>
  <c r="BL31" i="1"/>
  <c r="U2548" i="6"/>
  <c r="BA31" i="1"/>
  <c r="G33" i="1"/>
  <c r="F31" i="1"/>
  <c r="U2538" i="6"/>
  <c r="R34" i="1"/>
  <c r="AV32" i="1"/>
  <c r="AN33" i="1"/>
  <c r="AU32" i="1"/>
  <c r="U2518" i="6"/>
  <c r="U2558" i="6"/>
  <c r="R31" i="1"/>
  <c r="AY32" i="1"/>
  <c r="AJ32" i="1"/>
  <c r="BJ30" i="1"/>
  <c r="AT30" i="1"/>
  <c r="AH33" i="1"/>
  <c r="BD33" i="1"/>
  <c r="Y33" i="1"/>
  <c r="O33" i="1"/>
  <c r="V31" i="1"/>
  <c r="AG31" i="1"/>
  <c r="Q31" i="1"/>
  <c r="AM32" i="1"/>
  <c r="L31" i="1"/>
  <c r="Y31" i="1"/>
  <c r="N31" i="1"/>
  <c r="J32" i="1"/>
  <c r="T31" i="1"/>
  <c r="AM30" i="1"/>
  <c r="AU30" i="1"/>
  <c r="AS33" i="1"/>
  <c r="BJ33" i="1"/>
  <c r="AI33" i="1"/>
  <c r="K33" i="1"/>
  <c r="F32" i="1"/>
  <c r="AE31" i="1"/>
  <c r="AV30" i="1"/>
  <c r="M30" i="1"/>
  <c r="AX31" i="1"/>
  <c r="S31" i="1"/>
  <c r="K32" i="1"/>
  <c r="BG32" i="1"/>
  <c r="BH32" i="1"/>
  <c r="AI30" i="1"/>
  <c r="W30" i="1"/>
  <c r="AC33" i="1"/>
  <c r="AZ33" i="1"/>
  <c r="BK33" i="1"/>
  <c r="L33" i="1"/>
  <c r="AK32" i="1"/>
  <c r="AF31" i="1"/>
  <c r="AC31" i="1"/>
  <c r="AC30" i="1"/>
  <c r="AB31" i="1"/>
  <c r="M31" i="1"/>
  <c r="AS32" i="1"/>
  <c r="AP32" i="1"/>
  <c r="Y32" i="1"/>
  <c r="AK31" i="1"/>
  <c r="BM32" i="1"/>
  <c r="R32" i="1"/>
  <c r="K31" i="1"/>
  <c r="BL32" i="1"/>
  <c r="AX30" i="1"/>
  <c r="AH31" i="1"/>
  <c r="AA33" i="1"/>
  <c r="AU33" i="1"/>
  <c r="AM33" i="1"/>
  <c r="BJ32" i="1"/>
  <c r="BC31" i="1"/>
  <c r="BD30" i="1"/>
  <c r="AT32" i="1"/>
  <c r="U2513" i="6"/>
  <c r="U2553" i="6"/>
  <c r="AQ35" i="1"/>
  <c r="BA35" i="1"/>
  <c r="BC35" i="1"/>
  <c r="BD35" i="1"/>
  <c r="AZ35" i="1"/>
  <c r="R35" i="1"/>
  <c r="AV35" i="1"/>
  <c r="BE35" i="1"/>
  <c r="AS35" i="1"/>
  <c r="X35" i="1"/>
  <c r="AM35" i="1"/>
  <c r="AH35" i="1"/>
  <c r="J35" i="1"/>
  <c r="Q35" i="1"/>
  <c r="L35" i="1"/>
  <c r="BC30" i="1"/>
  <c r="AN31" i="1"/>
  <c r="G32" i="1"/>
  <c r="AB33" i="1"/>
  <c r="AN32" i="1"/>
  <c r="AD33" i="1"/>
  <c r="AZ31" i="1"/>
  <c r="Q32" i="1"/>
  <c r="O34" i="1"/>
  <c r="AP34" i="1"/>
  <c r="AJ34" i="1"/>
  <c r="AO34" i="1"/>
  <c r="BB31" i="1"/>
  <c r="AP33" i="1"/>
  <c r="U2619" i="6"/>
  <c r="U2659" i="6"/>
  <c r="U2604" i="6"/>
  <c r="U2644" i="6"/>
  <c r="U2528" i="6"/>
  <c r="U2568" i="6"/>
  <c r="U2523" i="6"/>
  <c r="U2563" i="6"/>
  <c r="AP35" i="1"/>
  <c r="T35" i="1"/>
  <c r="AF35" i="1"/>
  <c r="AX35" i="1"/>
  <c r="BL35" i="1"/>
  <c r="AT35" i="1"/>
  <c r="AA35" i="1"/>
  <c r="BI35" i="1"/>
  <c r="V35" i="1"/>
  <c r="BM35" i="1"/>
  <c r="AG35" i="1"/>
  <c r="AB35" i="1"/>
  <c r="H35" i="1"/>
  <c r="N35" i="1"/>
  <c r="M35" i="1"/>
  <c r="P31" i="1"/>
  <c r="F29" i="1"/>
  <c r="BM30" i="1"/>
  <c r="AO33" i="1"/>
  <c r="AP31" i="1"/>
  <c r="AE32" i="1"/>
  <c r="V33" i="1"/>
  <c r="BE32" i="1"/>
  <c r="Z31" i="1"/>
  <c r="AD34" i="1"/>
  <c r="Z34" i="1"/>
  <c r="AW34" i="1"/>
  <c r="S32" i="1"/>
  <c r="U33" i="1"/>
  <c r="U2594" i="6"/>
  <c r="M5" i="1"/>
  <c r="M7" i="1"/>
  <c r="O7" i="1"/>
  <c r="O5" i="1"/>
  <c r="H6" i="1"/>
  <c r="K7" i="1"/>
  <c r="L5" i="1"/>
  <c r="N6" i="1"/>
  <c r="L7" i="1"/>
  <c r="Y8" i="1"/>
  <c r="F6" i="1"/>
  <c r="Q6" i="1"/>
  <c r="H7" i="1"/>
  <c r="K6" i="1"/>
  <c r="F7" i="1"/>
  <c r="G7" i="1"/>
  <c r="O6" i="1"/>
  <c r="P6" i="1"/>
  <c r="Q7" i="1"/>
  <c r="F5" i="1"/>
  <c r="N7" i="1"/>
  <c r="K5" i="1"/>
  <c r="G6" i="1"/>
  <c r="J7" i="1"/>
  <c r="J6" i="1"/>
  <c r="Z8" i="1"/>
  <c r="J8" i="1"/>
  <c r="G5" i="1"/>
  <c r="I7" i="1"/>
  <c r="BB8" i="1"/>
  <c r="BH8" i="1"/>
  <c r="I6" i="1"/>
  <c r="AI8" i="1"/>
  <c r="T6" i="1"/>
  <c r="AF7" i="1"/>
  <c r="AW8" i="1"/>
  <c r="AB8" i="1"/>
  <c r="BA8" i="1"/>
  <c r="AR8" i="1"/>
  <c r="BK8" i="1"/>
  <c r="BL8" i="1"/>
  <c r="V8" i="1"/>
  <c r="H5" i="1"/>
  <c r="AU8" i="1"/>
  <c r="N8" i="1"/>
  <c r="AC8" i="1"/>
  <c r="T8" i="1"/>
  <c r="AH8" i="1"/>
  <c r="AX8" i="1"/>
  <c r="AK8" i="1"/>
  <c r="BG8" i="1"/>
  <c r="M8" i="1"/>
  <c r="AM8" i="1"/>
  <c r="Q8" i="1"/>
  <c r="AE7" i="1"/>
  <c r="L6" i="1"/>
  <c r="AP8" i="1"/>
  <c r="AT8" i="1"/>
  <c r="S8" i="1"/>
  <c r="W8" i="1"/>
  <c r="I5" i="1"/>
  <c r="BC8" i="1"/>
  <c r="AS8" i="1"/>
  <c r="G8" i="1"/>
  <c r="K8" i="1"/>
  <c r="L8" i="1"/>
  <c r="AA8" i="1"/>
  <c r="BI8" i="1"/>
  <c r="H8" i="1"/>
  <c r="R8" i="1"/>
  <c r="AD8" i="1"/>
  <c r="AQ8" i="1"/>
  <c r="F8" i="1"/>
  <c r="I8" i="1"/>
  <c r="AY8" i="1"/>
  <c r="M6" i="1"/>
  <c r="AD5" i="1"/>
  <c r="O8" i="1"/>
  <c r="AM5" i="1"/>
  <c r="Y6" i="1"/>
  <c r="BF8" i="1"/>
  <c r="P5" i="1"/>
  <c r="P8" i="1"/>
  <c r="N5" i="1"/>
  <c r="Q5" i="1"/>
  <c r="AN8" i="1"/>
  <c r="U8" i="1"/>
  <c r="AE8" i="1"/>
  <c r="J5" i="1"/>
  <c r="AV8" i="1"/>
  <c r="W5" i="1"/>
  <c r="BL7" i="1"/>
  <c r="Z9" i="1"/>
  <c r="Q9" i="1"/>
  <c r="AB7" i="1"/>
  <c r="AB9" i="1"/>
  <c r="AU5" i="1"/>
  <c r="AC6" i="1"/>
  <c r="AS7" i="1"/>
  <c r="AA9" i="1"/>
  <c r="BH6" i="1"/>
  <c r="BI9" i="1"/>
  <c r="BE7" i="1"/>
  <c r="AS9" i="1"/>
  <c r="AL9" i="1"/>
  <c r="AD7" i="1"/>
  <c r="BL5" i="1"/>
  <c r="BK9" i="1"/>
  <c r="AL5" i="1"/>
  <c r="BF7" i="1"/>
  <c r="O9" i="1"/>
  <c r="X9" i="1"/>
  <c r="AH5" i="1"/>
  <c r="S7" i="1"/>
  <c r="BC9" i="1"/>
  <c r="BF5" i="1"/>
  <c r="BH5" i="1"/>
  <c r="AS5" i="1"/>
  <c r="AX5" i="1"/>
  <c r="T5" i="1"/>
  <c r="AM7" i="1"/>
  <c r="BK5" i="1"/>
  <c r="AJ6" i="1"/>
  <c r="BB9" i="1"/>
  <c r="AT5" i="1"/>
  <c r="AL6" i="1"/>
  <c r="X6" i="1"/>
  <c r="AT7" i="1"/>
  <c r="AJ8" i="1"/>
  <c r="AP5" i="1"/>
  <c r="X5" i="1"/>
  <c r="BG6" i="1"/>
  <c r="AM9" i="1"/>
  <c r="BK6" i="1"/>
  <c r="AV5" i="1"/>
  <c r="AL8" i="1"/>
  <c r="AY7" i="1"/>
  <c r="AD6" i="1"/>
  <c r="AQ9" i="1"/>
  <c r="BM6" i="1"/>
  <c r="BI6" i="1"/>
  <c r="BE8" i="1"/>
  <c r="BM9" i="1"/>
  <c r="AR6" i="1"/>
  <c r="R5" i="1"/>
  <c r="AY6" i="1"/>
  <c r="BG5" i="1"/>
  <c r="BA6" i="1"/>
  <c r="AP7" i="1"/>
  <c r="AV7" i="1"/>
  <c r="BB5" i="1"/>
  <c r="AR7" i="1"/>
  <c r="BI7" i="1"/>
  <c r="AO8" i="1"/>
  <c r="BD8" i="1"/>
  <c r="AC7" i="1"/>
  <c r="U7" i="1"/>
  <c r="AZ9" i="1"/>
  <c r="J9" i="1"/>
  <c r="N9" i="1"/>
  <c r="AJ5" i="1"/>
  <c r="AV6" i="1"/>
  <c r="AK5" i="1"/>
  <c r="AG9" i="1"/>
  <c r="G9" i="1"/>
  <c r="BE6" i="1"/>
  <c r="BM7" i="1"/>
  <c r="AO5" i="1"/>
  <c r="AG8" i="1"/>
  <c r="BH7" i="1"/>
  <c r="AL7" i="1"/>
  <c r="Z5" i="1"/>
  <c r="AF8" i="1"/>
  <c r="AH9" i="1"/>
  <c r="AE5" i="1"/>
  <c r="AO9" i="1"/>
  <c r="BJ8" i="1"/>
  <c r="X8" i="1"/>
  <c r="BC6" i="1"/>
  <c r="U6" i="1"/>
  <c r="AO7" i="1"/>
  <c r="AB5" i="1"/>
  <c r="BC5" i="1"/>
  <c r="P9" i="1"/>
  <c r="BM8" i="1"/>
  <c r="BB6" i="1"/>
  <c r="X7" i="1"/>
  <c r="AM6" i="1"/>
  <c r="AB6" i="1"/>
  <c r="AD9" i="1"/>
  <c r="BK7" i="1"/>
  <c r="AN6" i="1"/>
  <c r="AT9" i="1"/>
  <c r="BJ7" i="1"/>
  <c r="AZ5" i="1"/>
  <c r="K11" i="1"/>
  <c r="W7" i="1"/>
  <c r="BH9" i="1"/>
  <c r="AZ6" i="1"/>
  <c r="BG9" i="1"/>
  <c r="AF9" i="1"/>
  <c r="V5" i="1"/>
  <c r="BA9" i="1"/>
  <c r="U9" i="1"/>
  <c r="M9" i="1"/>
  <c r="BD9" i="1"/>
  <c r="AI9" i="1"/>
  <c r="AP6" i="1"/>
  <c r="V6" i="1"/>
  <c r="AI7" i="1"/>
  <c r="AA5" i="1"/>
  <c r="BA7" i="1"/>
  <c r="T9" i="1"/>
  <c r="BL9" i="1"/>
  <c r="AH7" i="1"/>
  <c r="AI5" i="1"/>
  <c r="W6" i="1"/>
  <c r="AZ8" i="1"/>
  <c r="AJ9" i="1"/>
  <c r="W9" i="1"/>
  <c r="AU6" i="1"/>
  <c r="AV9" i="1"/>
  <c r="BD6" i="1"/>
  <c r="BJ6" i="1"/>
  <c r="AP9" i="1"/>
  <c r="AC9" i="1"/>
  <c r="S6" i="1"/>
  <c r="R9" i="1"/>
  <c r="AA6" i="1"/>
  <c r="AX6" i="1"/>
  <c r="AA7" i="1"/>
  <c r="H9" i="1"/>
  <c r="R7" i="1"/>
  <c r="S9" i="1"/>
  <c r="AW9" i="1"/>
  <c r="AW6" i="1"/>
  <c r="BM5" i="1"/>
  <c r="AU9" i="1"/>
  <c r="AK7" i="1"/>
  <c r="BA5" i="1"/>
  <c r="AR9" i="1"/>
  <c r="I9" i="1"/>
  <c r="BL6" i="1"/>
  <c r="AU7" i="1"/>
  <c r="AY9" i="1"/>
  <c r="AK9" i="1"/>
  <c r="BJ5" i="1"/>
  <c r="V7" i="1"/>
  <c r="Y9" i="1"/>
  <c r="AQ5" i="1"/>
  <c r="U5" i="1"/>
  <c r="BD7" i="1"/>
  <c r="AW5" i="1"/>
  <c r="V11" i="1"/>
  <c r="BB7" i="1"/>
  <c r="AO6" i="1"/>
  <c r="BD5" i="1"/>
  <c r="L9" i="1"/>
  <c r="R6" i="1"/>
  <c r="AX7" i="1"/>
  <c r="P7" i="1"/>
  <c r="BE5" i="1"/>
  <c r="AJ7" i="1"/>
  <c r="BG7" i="1"/>
  <c r="AN7" i="1"/>
  <c r="BF6" i="1"/>
  <c r="AN9" i="1"/>
  <c r="V9" i="1"/>
  <c r="AY5" i="1"/>
  <c r="S5" i="1"/>
  <c r="AQ6" i="1"/>
  <c r="K9" i="1"/>
  <c r="AT6" i="1"/>
  <c r="AC5" i="1"/>
  <c r="BE9" i="1"/>
  <c r="AN5" i="1"/>
  <c r="AI6" i="1"/>
  <c r="AG5" i="1"/>
  <c r="BC7" i="1"/>
  <c r="AE6" i="1"/>
  <c r="AW7" i="1"/>
  <c r="BJ9" i="1"/>
  <c r="AH6" i="1"/>
  <c r="BF9" i="1"/>
  <c r="Z7" i="1"/>
  <c r="Y7" i="1"/>
  <c r="AG6" i="1"/>
  <c r="Y5" i="1"/>
  <c r="BI5" i="1"/>
  <c r="AE9" i="1"/>
  <c r="AF6" i="1"/>
  <c r="AQ7" i="1"/>
  <c r="F9" i="1"/>
  <c r="AS6" i="1"/>
  <c r="H10" i="1"/>
  <c r="K10" i="1"/>
  <c r="Z6" i="1"/>
  <c r="AZ7" i="1"/>
  <c r="AG7" i="1"/>
  <c r="AK6" i="1"/>
  <c r="T7" i="1"/>
  <c r="AX9" i="1"/>
  <c r="AF5" i="1"/>
  <c r="O10" i="1"/>
  <c r="AR5" i="1"/>
  <c r="M11" i="1"/>
  <c r="AX10" i="1"/>
  <c r="V10" i="1"/>
  <c r="AZ11" i="1"/>
  <c r="W11" i="1"/>
  <c r="AI10" i="1"/>
  <c r="AQ11" i="1"/>
  <c r="BE10" i="1"/>
  <c r="AT11" i="1"/>
  <c r="BE11" i="1"/>
  <c r="AS10" i="1"/>
  <c r="AY11" i="1"/>
  <c r="T10" i="1"/>
  <c r="BG11" i="1"/>
  <c r="P10" i="1"/>
  <c r="AQ10" i="1"/>
  <c r="I11" i="1"/>
  <c r="AU11" i="1"/>
  <c r="R10" i="1"/>
  <c r="X11" i="1"/>
  <c r="I10" i="1"/>
  <c r="L11" i="1"/>
  <c r="M10" i="1"/>
  <c r="AX11" i="1"/>
  <c r="BF11" i="1"/>
  <c r="AT10" i="1"/>
  <c r="AJ11" i="1"/>
  <c r="BK10" i="1"/>
  <c r="P11" i="1"/>
  <c r="AJ10" i="1"/>
  <c r="S10" i="1"/>
  <c r="T11" i="1"/>
  <c r="AP11" i="1"/>
  <c r="Z12" i="1"/>
  <c r="U12" i="1"/>
  <c r="AD12" i="1"/>
  <c r="BC11" i="1"/>
  <c r="BM11" i="1"/>
  <c r="X10" i="1"/>
  <c r="AV10" i="1"/>
  <c r="AN10" i="1"/>
  <c r="AG11" i="1"/>
  <c r="AA10" i="1"/>
  <c r="AI11" i="1"/>
  <c r="Z10" i="1"/>
  <c r="AD11" i="1"/>
  <c r="BC10" i="1"/>
  <c r="N11" i="1"/>
  <c r="AY10" i="1"/>
  <c r="U10" i="1"/>
  <c r="F11" i="1"/>
  <c r="Y10" i="1"/>
  <c r="Y11" i="1"/>
  <c r="BH10" i="1"/>
  <c r="J11" i="1"/>
  <c r="AK11" i="1"/>
  <c r="AB10" i="1"/>
  <c r="AZ12" i="1"/>
  <c r="S12" i="1"/>
  <c r="K12" i="1"/>
  <c r="AG12" i="1"/>
  <c r="BK11" i="1"/>
  <c r="AO10" i="1"/>
  <c r="AC11" i="1"/>
  <c r="AP10" i="1"/>
  <c r="BH11" i="1"/>
  <c r="AF10" i="1"/>
  <c r="AF11" i="1"/>
  <c r="AE11" i="1"/>
  <c r="AM10" i="1"/>
  <c r="Z11" i="1"/>
  <c r="AU10" i="1"/>
  <c r="BD11" i="1"/>
  <c r="AG10" i="1"/>
  <c r="AN11" i="1"/>
  <c r="F10" i="1"/>
  <c r="R11" i="1"/>
  <c r="Q10" i="1"/>
  <c r="O11" i="1"/>
  <c r="AZ10" i="1"/>
  <c r="AH10" i="1"/>
  <c r="AV11" i="1"/>
  <c r="BJ10" i="1"/>
  <c r="AC12" i="1"/>
  <c r="V12" i="1"/>
  <c r="AO11" i="1"/>
  <c r="BI12" i="1"/>
  <c r="AS11" i="1"/>
  <c r="AR10" i="1"/>
  <c r="BF10" i="1"/>
  <c r="U11" i="1"/>
  <c r="BB10" i="1"/>
  <c r="L10" i="1"/>
  <c r="BJ11" i="1"/>
  <c r="AD10" i="1"/>
  <c r="S11" i="1"/>
  <c r="G11" i="1"/>
  <c r="BD10" i="1"/>
  <c r="H11" i="1"/>
  <c r="BA11" i="1"/>
  <c r="BM10" i="1"/>
  <c r="AB11" i="1"/>
  <c r="N10" i="1"/>
  <c r="G10" i="1"/>
  <c r="BI11" i="1"/>
  <c r="AK10" i="1"/>
  <c r="Q11" i="1"/>
  <c r="AM11" i="1"/>
  <c r="AR11" i="1"/>
  <c r="BI10" i="1"/>
  <c r="BJ12" i="1"/>
  <c r="BH12" i="1"/>
  <c r="J12" i="1"/>
  <c r="AW11" i="1"/>
  <c r="BG10" i="1"/>
  <c r="J10" i="1"/>
  <c r="AH11" i="1"/>
  <c r="BB11" i="1"/>
  <c r="AL10" i="1"/>
  <c r="AA11" i="1"/>
  <c r="AW10" i="1"/>
  <c r="AE10" i="1"/>
  <c r="BA10" i="1"/>
  <c r="W10" i="1"/>
  <c r="BL10" i="1"/>
  <c r="BL11" i="1"/>
  <c r="AC10" i="1"/>
  <c r="AL11" i="1"/>
  <c r="BE12" i="1"/>
  <c r="F12" i="1"/>
  <c r="AO12" i="1"/>
  <c r="BA12" i="1"/>
  <c r="T12" i="1"/>
  <c r="AV12" i="1"/>
  <c r="AT12" i="1"/>
  <c r="AM12" i="1"/>
  <c r="AL12" i="1"/>
  <c r="AN12" i="1"/>
  <c r="AY12" i="1"/>
  <c r="AQ12" i="1"/>
  <c r="AH12" i="1"/>
  <c r="AJ12" i="1"/>
  <c r="AC13" i="1"/>
  <c r="O12" i="1"/>
  <c r="BD12" i="1"/>
  <c r="AI12" i="1"/>
  <c r="H12" i="1"/>
  <c r="AB13" i="1"/>
  <c r="AR12" i="1"/>
  <c r="AP12" i="1"/>
  <c r="V13" i="1"/>
  <c r="BG12" i="1"/>
  <c r="G12" i="1"/>
  <c r="R12" i="1"/>
  <c r="AX12" i="1"/>
  <c r="AS12" i="1"/>
  <c r="Y12" i="1"/>
  <c r="BC12" i="1"/>
  <c r="BK12" i="1"/>
  <c r="AB12" i="1"/>
  <c r="N13" i="1"/>
  <c r="AD13" i="1"/>
  <c r="BL12" i="1"/>
  <c r="F13" i="1"/>
  <c r="BB12" i="1"/>
  <c r="AU12" i="1"/>
  <c r="AF12" i="1"/>
  <c r="BG13" i="1"/>
  <c r="AA12" i="1"/>
  <c r="AE13" i="1"/>
  <c r="AR13" i="1"/>
  <c r="X12" i="1"/>
  <c r="BM12" i="1"/>
  <c r="I12" i="1"/>
  <c r="AW12" i="1"/>
  <c r="M12" i="1"/>
  <c r="BA13" i="1"/>
  <c r="AE12" i="1"/>
  <c r="L12" i="1"/>
  <c r="N12" i="1"/>
  <c r="AK12" i="1"/>
  <c r="P12" i="1"/>
  <c r="AW13" i="1"/>
  <c r="W12" i="1"/>
  <c r="Q12" i="1"/>
  <c r="BF12" i="1"/>
  <c r="AX13" i="1"/>
  <c r="J13" i="1"/>
  <c r="AU13" i="1"/>
  <c r="AJ13" i="1"/>
  <c r="K14" i="1"/>
  <c r="R13" i="1"/>
  <c r="AG13" i="1"/>
  <c r="P13" i="1"/>
  <c r="U13" i="1"/>
  <c r="BE13" i="1"/>
  <c r="L13" i="1"/>
  <c r="BG15" i="1"/>
  <c r="AF13" i="1"/>
  <c r="BI13" i="1"/>
  <c r="I13" i="1"/>
  <c r="M13" i="1"/>
  <c r="AP13" i="1"/>
  <c r="AI13" i="1"/>
  <c r="F14" i="1"/>
  <c r="BE14" i="1"/>
  <c r="AS15" i="1"/>
  <c r="AP14" i="1"/>
  <c r="P15" i="1"/>
  <c r="AS13" i="1"/>
  <c r="BB13" i="1"/>
  <c r="W13" i="1"/>
  <c r="BC13" i="1"/>
  <c r="AA13" i="1"/>
  <c r="AO13" i="1"/>
  <c r="AH15" i="1"/>
  <c r="AD15" i="1"/>
  <c r="BJ15" i="1"/>
  <c r="BB14" i="1"/>
  <c r="Q15" i="1"/>
  <c r="J14" i="1"/>
  <c r="AI14" i="1"/>
  <c r="AB14" i="1"/>
  <c r="T13" i="1"/>
  <c r="AZ13" i="1"/>
  <c r="Y13" i="1"/>
  <c r="AV13" i="1"/>
  <c r="H13" i="1"/>
  <c r="BH13" i="1"/>
  <c r="AH13" i="1"/>
  <c r="BL13" i="1"/>
  <c r="AT13" i="1"/>
  <c r="O13" i="1"/>
  <c r="AQ15" i="1"/>
  <c r="AW14" i="1"/>
  <c r="V14" i="1"/>
  <c r="Y14" i="1"/>
  <c r="BD14" i="1"/>
  <c r="AY15" i="1"/>
  <c r="BK13" i="1"/>
  <c r="G13" i="1"/>
  <c r="BJ13" i="1"/>
  <c r="BD13" i="1"/>
  <c r="AK13" i="1"/>
  <c r="AN13" i="1"/>
  <c r="U14" i="1"/>
  <c r="AH14" i="1"/>
  <c r="BF13" i="1"/>
  <c r="Q13" i="1"/>
  <c r="S13" i="1"/>
  <c r="F15" i="1"/>
  <c r="AM13" i="1"/>
  <c r="K13" i="1"/>
  <c r="X13" i="1"/>
  <c r="Z13" i="1"/>
  <c r="AQ13" i="1"/>
  <c r="AL13" i="1"/>
  <c r="AY13" i="1"/>
  <c r="BM13" i="1"/>
  <c r="Z17" i="1"/>
  <c r="AL16" i="1"/>
  <c r="T16" i="1"/>
  <c r="BF15" i="1"/>
  <c r="BA16" i="1"/>
  <c r="AB16" i="1"/>
  <c r="F17" i="1"/>
  <c r="AX15" i="1"/>
  <c r="H15" i="1"/>
  <c r="AP15" i="1"/>
  <c r="AL14" i="1"/>
  <c r="L15" i="1"/>
  <c r="AD16" i="1"/>
  <c r="AN14" i="1"/>
  <c r="R14" i="1"/>
  <c r="AD14" i="1"/>
  <c r="AM15" i="1"/>
  <c r="BC14" i="1"/>
  <c r="AV15" i="1"/>
  <c r="AS14" i="1"/>
  <c r="BD15" i="1"/>
  <c r="AJ15" i="1"/>
  <c r="AK15" i="1"/>
  <c r="Y15" i="1"/>
  <c r="AM14" i="1"/>
  <c r="AE14" i="1"/>
  <c r="AB15" i="1"/>
  <c r="O15" i="1"/>
  <c r="W15" i="1"/>
  <c r="AO14" i="1"/>
  <c r="Z14" i="1"/>
  <c r="AN15" i="1"/>
  <c r="BI15" i="1"/>
  <c r="AN16" i="1"/>
  <c r="AR15" i="1"/>
  <c r="O14" i="1"/>
  <c r="AR14" i="1"/>
  <c r="S15" i="1"/>
  <c r="M15" i="1"/>
  <c r="BK15" i="1"/>
  <c r="BA14" i="1"/>
  <c r="BM17" i="1"/>
  <c r="BH17" i="1"/>
  <c r="AV14" i="1"/>
  <c r="AT14" i="1"/>
  <c r="BG14" i="1"/>
  <c r="J15" i="1"/>
  <c r="AI15" i="1"/>
  <c r="BG16" i="1"/>
  <c r="AA14" i="1"/>
  <c r="Q14" i="1"/>
  <c r="G14" i="1"/>
  <c r="AC15" i="1"/>
  <c r="AF14" i="1"/>
  <c r="AO15" i="1"/>
  <c r="R15" i="1"/>
  <c r="W14" i="1"/>
  <c r="I15" i="1"/>
  <c r="AG14" i="1"/>
  <c r="T15" i="1"/>
  <c r="AT15" i="1"/>
  <c r="V16" i="1"/>
  <c r="AA15" i="1"/>
  <c r="AC14" i="1"/>
  <c r="AH17" i="1"/>
  <c r="K15" i="1"/>
  <c r="N15" i="1"/>
  <c r="AW15" i="1"/>
  <c r="BL15" i="1"/>
  <c r="N14" i="1"/>
  <c r="AX14" i="1"/>
  <c r="AU14" i="1"/>
  <c r="P14" i="1"/>
  <c r="X15" i="1"/>
  <c r="AG16" i="1"/>
  <c r="I14" i="1"/>
  <c r="AE15" i="1"/>
  <c r="M14" i="1"/>
  <c r="Z15" i="1"/>
  <c r="AU15" i="1"/>
  <c r="BB15" i="1"/>
  <c r="F16" i="1"/>
  <c r="T14" i="1"/>
  <c r="U15" i="1"/>
  <c r="BJ14" i="1"/>
  <c r="AJ14" i="1"/>
  <c r="AY14" i="1"/>
  <c r="BF14" i="1"/>
  <c r="AG15" i="1"/>
  <c r="AZ14" i="1"/>
  <c r="L14" i="1"/>
  <c r="H14" i="1"/>
  <c r="BH14" i="1"/>
  <c r="AK17" i="1"/>
  <c r="AU17" i="1"/>
  <c r="BE17" i="1"/>
  <c r="AF15" i="1"/>
  <c r="BH15" i="1"/>
  <c r="BA15" i="1"/>
  <c r="BC15" i="1"/>
  <c r="AK14" i="1"/>
  <c r="BL14" i="1"/>
  <c r="AZ15" i="1"/>
  <c r="BE15" i="1"/>
  <c r="X14" i="1"/>
  <c r="AP16" i="1"/>
  <c r="BM15" i="1"/>
  <c r="AJ16" i="1"/>
  <c r="S14" i="1"/>
  <c r="BM14" i="1"/>
  <c r="BI14" i="1"/>
  <c r="G15" i="1"/>
  <c r="AQ14" i="1"/>
  <c r="H16" i="1"/>
  <c r="BC16" i="1"/>
  <c r="G16" i="1"/>
  <c r="AL15" i="1"/>
  <c r="V15" i="1"/>
  <c r="BK14" i="1"/>
  <c r="BG17" i="1"/>
  <c r="H17" i="1"/>
  <c r="AP18" i="1"/>
  <c r="L17" i="1"/>
  <c r="AD17" i="1"/>
  <c r="L18" i="1"/>
  <c r="BB18" i="1"/>
  <c r="AC18" i="1"/>
  <c r="R17" i="1"/>
  <c r="F18" i="1"/>
  <c r="O20" i="1"/>
  <c r="BG18" i="1"/>
  <c r="J18" i="1"/>
  <c r="H18" i="1"/>
  <c r="S17" i="1"/>
  <c r="AA17" i="1"/>
  <c r="AL17" i="1"/>
  <c r="S20" i="1"/>
  <c r="BC18" i="1"/>
  <c r="K17" i="1"/>
  <c r="P17" i="1"/>
  <c r="M16" i="1"/>
  <c r="BI17" i="1"/>
  <c r="U16" i="1"/>
  <c r="BL16" i="1"/>
  <c r="AR16" i="1"/>
  <c r="AQ17" i="1"/>
  <c r="AT16" i="1"/>
  <c r="Y17" i="1"/>
  <c r="AX16" i="1"/>
  <c r="AU16" i="1"/>
  <c r="N16" i="1"/>
  <c r="I16" i="1"/>
  <c r="AN17" i="1"/>
  <c r="L16" i="1"/>
  <c r="Z16" i="1"/>
  <c r="Y16" i="1"/>
  <c r="BA17" i="1"/>
  <c r="R16" i="1"/>
  <c r="AI17" i="1"/>
  <c r="AF16" i="1"/>
  <c r="AR18" i="1"/>
  <c r="O17" i="1"/>
  <c r="K16" i="1"/>
  <c r="G17" i="1"/>
  <c r="AQ16" i="1"/>
  <c r="AY18" i="1"/>
  <c r="AV17" i="1"/>
  <c r="AO17" i="1"/>
  <c r="W16" i="1"/>
  <c r="T17" i="1"/>
  <c r="AJ17" i="1"/>
  <c r="BI16" i="1"/>
  <c r="AZ16" i="1"/>
  <c r="X16" i="1"/>
  <c r="AV18" i="1"/>
  <c r="AR17" i="1"/>
  <c r="W17" i="1"/>
  <c r="BM16" i="1"/>
  <c r="Q17" i="1"/>
  <c r="BE16" i="1"/>
  <c r="U17" i="1"/>
  <c r="AS16" i="1"/>
  <c r="BH16" i="1"/>
  <c r="AE17" i="1"/>
  <c r="AY16" i="1"/>
  <c r="AW16" i="1"/>
  <c r="AH16" i="1"/>
  <c r="BA18" i="1"/>
  <c r="X17" i="1"/>
  <c r="P16" i="1"/>
  <c r="BJ16" i="1"/>
  <c r="J16" i="1"/>
  <c r="AC17" i="1"/>
  <c r="AT17" i="1"/>
  <c r="BL17" i="1"/>
  <c r="BD17" i="1"/>
  <c r="AP17" i="1"/>
  <c r="BD16" i="1"/>
  <c r="AW17" i="1"/>
  <c r="O16" i="1"/>
  <c r="AI16" i="1"/>
  <c r="BC17" i="1"/>
  <c r="BB16" i="1"/>
  <c r="BB17" i="1"/>
  <c r="Q16" i="1"/>
  <c r="AG17" i="1"/>
  <c r="AA16" i="1"/>
  <c r="AZ17" i="1"/>
  <c r="BJ18" i="1"/>
  <c r="AX17" i="1"/>
  <c r="AM17" i="1"/>
  <c r="AS17" i="1"/>
  <c r="AK16" i="1"/>
  <c r="AY17" i="1"/>
  <c r="N17" i="1"/>
  <c r="AM16" i="1"/>
  <c r="BF16" i="1"/>
  <c r="AB17" i="1"/>
  <c r="AE16" i="1"/>
  <c r="AV16" i="1"/>
  <c r="BF17" i="1"/>
  <c r="BK17" i="1"/>
  <c r="V17" i="1"/>
  <c r="M17" i="1"/>
  <c r="I17" i="1"/>
  <c r="AT18" i="1"/>
  <c r="J17" i="1"/>
  <c r="AF17" i="1"/>
  <c r="AO16" i="1"/>
  <c r="BJ17" i="1"/>
  <c r="BK16" i="1"/>
  <c r="S16" i="1"/>
  <c r="AC16" i="1"/>
  <c r="AS18" i="1"/>
  <c r="K18" i="1"/>
  <c r="BF18" i="1"/>
  <c r="AD20" i="1"/>
  <c r="W20" i="1"/>
  <c r="T18" i="1"/>
  <c r="Y18" i="1"/>
  <c r="I18" i="1"/>
  <c r="AH20" i="1"/>
  <c r="AG18" i="1"/>
  <c r="BI18" i="1"/>
  <c r="AB18" i="1"/>
  <c r="BH18" i="1"/>
  <c r="N20" i="1"/>
  <c r="AN18" i="1"/>
  <c r="AL18" i="1"/>
  <c r="AF18" i="1"/>
  <c r="U21" i="1"/>
  <c r="P18" i="1"/>
  <c r="AW18" i="1"/>
  <c r="AJ18" i="1"/>
  <c r="AI20" i="1"/>
  <c r="AF20" i="1"/>
  <c r="N18" i="1"/>
  <c r="BB20" i="1"/>
  <c r="W18" i="1"/>
  <c r="AD18" i="1"/>
  <c r="BK18" i="1"/>
  <c r="M18" i="1"/>
  <c r="X18" i="1"/>
  <c r="BL18" i="1"/>
  <c r="AZ18" i="1"/>
  <c r="AT20" i="1"/>
  <c r="AY20" i="1"/>
  <c r="AP20" i="1"/>
  <c r="G18" i="1"/>
  <c r="AU18" i="1"/>
  <c r="AX18" i="1"/>
  <c r="O18" i="1"/>
  <c r="R18" i="1"/>
  <c r="U18" i="1"/>
  <c r="AA18" i="1"/>
  <c r="BD18" i="1"/>
  <c r="S18" i="1"/>
  <c r="AO18" i="1"/>
  <c r="AQ18" i="1"/>
  <c r="AH18" i="1"/>
  <c r="AZ20" i="1"/>
  <c r="AK18" i="1"/>
  <c r="Q18" i="1"/>
  <c r="BE18" i="1"/>
  <c r="Z18" i="1"/>
  <c r="BM18" i="1"/>
  <c r="AE18" i="1"/>
  <c r="P20" i="1"/>
  <c r="AI18" i="1"/>
  <c r="U20" i="1"/>
  <c r="AM18" i="1"/>
  <c r="V18" i="1"/>
  <c r="AS19" i="1"/>
  <c r="AC20" i="1"/>
  <c r="AX21" i="1"/>
  <c r="AS20" i="1"/>
  <c r="H20" i="1"/>
  <c r="X21" i="1"/>
  <c r="BL19" i="1"/>
  <c r="G20" i="1"/>
  <c r="AV19" i="1"/>
  <c r="AC19" i="1"/>
  <c r="AJ20" i="1"/>
  <c r="L19" i="1"/>
  <c r="J19" i="1"/>
  <c r="AG20" i="1"/>
  <c r="BA20" i="1"/>
  <c r="Q21" i="1"/>
  <c r="AX19" i="1"/>
  <c r="AE19" i="1"/>
  <c r="AW20" i="1"/>
  <c r="AZ19" i="1"/>
  <c r="V21" i="1"/>
  <c r="K19" i="1"/>
  <c r="Z19" i="1"/>
  <c r="T21" i="1"/>
  <c r="BA19" i="1"/>
  <c r="Y21" i="1"/>
  <c r="AJ19" i="1"/>
  <c r="AA21" i="1"/>
  <c r="BG20" i="1"/>
  <c r="BJ19" i="1"/>
  <c r="H19" i="1"/>
  <c r="AU19" i="1"/>
  <c r="AA19" i="1"/>
  <c r="AN19" i="1"/>
  <c r="AT19" i="1"/>
  <c r="AW21" i="1"/>
  <c r="F21" i="1"/>
  <c r="W19" i="1"/>
  <c r="BE20" i="1"/>
  <c r="AI21" i="1"/>
  <c r="AU20" i="1"/>
  <c r="G19" i="1"/>
  <c r="F20" i="1"/>
  <c r="R19" i="1"/>
  <c r="BG21" i="1"/>
  <c r="BK19" i="1"/>
  <c r="BH20" i="1"/>
  <c r="U19" i="1"/>
  <c r="O21" i="1"/>
  <c r="X20" i="1"/>
  <c r="I19" i="1"/>
  <c r="AW19" i="1"/>
  <c r="M19" i="1"/>
  <c r="L21" i="1"/>
  <c r="AQ21" i="1"/>
  <c r="Q19" i="1"/>
  <c r="AG19" i="1"/>
  <c r="BD21" i="1"/>
  <c r="BB21" i="1"/>
  <c r="L20" i="1"/>
  <c r="AO19" i="1"/>
  <c r="F19" i="1"/>
  <c r="Y20" i="1"/>
  <c r="BD20" i="1"/>
  <c r="BM20" i="1"/>
  <c r="BD19" i="1"/>
  <c r="AQ20" i="1"/>
  <c r="O19" i="1"/>
  <c r="BL20" i="1"/>
  <c r="BA21" i="1"/>
  <c r="AG21" i="1"/>
  <c r="BC20" i="1"/>
  <c r="AV20" i="1"/>
  <c r="BM19" i="1"/>
  <c r="AK20" i="1"/>
  <c r="AM19" i="1"/>
  <c r="I20" i="1"/>
  <c r="BF21" i="1"/>
  <c r="AK19" i="1"/>
  <c r="R21" i="1"/>
  <c r="K20" i="1"/>
  <c r="BL21" i="1"/>
  <c r="AL20" i="1"/>
  <c r="R20" i="1"/>
  <c r="BB19" i="1"/>
  <c r="BE19" i="1"/>
  <c r="AR19" i="1"/>
  <c r="AL19" i="1"/>
  <c r="BI20" i="1"/>
  <c r="AJ21" i="1"/>
  <c r="BF19" i="1"/>
  <c r="V20" i="1"/>
  <c r="AL21" i="1"/>
  <c r="AQ19" i="1"/>
  <c r="Z20" i="1"/>
  <c r="V19" i="1"/>
  <c r="BH19" i="1"/>
  <c r="AB21" i="1"/>
  <c r="AO21" i="1"/>
  <c r="AH19" i="1"/>
  <c r="BK21" i="1"/>
  <c r="P22" i="1"/>
  <c r="AF21" i="1"/>
  <c r="BF20" i="1"/>
  <c r="T20" i="1"/>
  <c r="BI21" i="1"/>
  <c r="AA20" i="1"/>
  <c r="AD19" i="1"/>
  <c r="T19" i="1"/>
  <c r="AM21" i="1"/>
  <c r="AE20" i="1"/>
  <c r="J20" i="1"/>
  <c r="AF19" i="1"/>
  <c r="Y19" i="1"/>
  <c r="P19" i="1"/>
  <c r="AD21" i="1"/>
  <c r="AM20" i="1"/>
  <c r="BJ21" i="1"/>
  <c r="Z21" i="1"/>
  <c r="AP19" i="1"/>
  <c r="AY19" i="1"/>
  <c r="AS21" i="1"/>
  <c r="AB19" i="1"/>
  <c r="AN21" i="1"/>
  <c r="BK20" i="1"/>
  <c r="BE21" i="1"/>
  <c r="Q20" i="1"/>
  <c r="AR20" i="1"/>
  <c r="AC21" i="1"/>
  <c r="BI19" i="1"/>
  <c r="AH21" i="1"/>
  <c r="AN20" i="1"/>
  <c r="BJ20" i="1"/>
  <c r="F22" i="1"/>
  <c r="N19" i="1"/>
  <c r="AI19" i="1"/>
  <c r="X19" i="1"/>
  <c r="BC19" i="1"/>
  <c r="AB20" i="1"/>
  <c r="S21" i="1"/>
  <c r="S19" i="1"/>
  <c r="AX20" i="1"/>
  <c r="M20" i="1"/>
  <c r="AR21" i="1"/>
  <c r="BM21" i="1"/>
  <c r="AO20" i="1"/>
  <c r="G21" i="1"/>
  <c r="BG19" i="1"/>
  <c r="AT21" i="1"/>
  <c r="N21" i="1"/>
  <c r="AA22" i="1"/>
  <c r="AE21" i="1"/>
  <c r="AR22" i="1"/>
  <c r="X22" i="1"/>
  <c r="AK22" i="1"/>
  <c r="AT22" i="1"/>
  <c r="BE22" i="1"/>
  <c r="AX22" i="1"/>
  <c r="AG22" i="1"/>
  <c r="R22" i="1"/>
  <c r="BA22" i="1"/>
  <c r="P21" i="1"/>
  <c r="AQ22" i="1"/>
  <c r="AY21" i="1"/>
  <c r="G22" i="1"/>
  <c r="BG22" i="1"/>
  <c r="AZ22" i="1"/>
  <c r="T22" i="1"/>
  <c r="V22" i="1"/>
  <c r="AD22" i="1"/>
  <c r="AL22" i="1"/>
  <c r="AZ21" i="1"/>
  <c r="I21" i="1"/>
  <c r="BH21" i="1"/>
  <c r="BK23" i="1"/>
  <c r="M22" i="1"/>
  <c r="AE22" i="1"/>
  <c r="K22" i="1"/>
  <c r="AM22" i="1"/>
  <c r="AW22" i="1"/>
  <c r="AO22" i="1"/>
  <c r="W21" i="1"/>
  <c r="J21" i="1"/>
  <c r="BD22" i="1"/>
  <c r="AJ22" i="1"/>
  <c r="AF22" i="1"/>
  <c r="U22" i="1"/>
  <c r="BL22" i="1"/>
  <c r="Y22" i="1"/>
  <c r="BC22" i="1"/>
  <c r="AV21" i="1"/>
  <c r="N22" i="1"/>
  <c r="K21" i="1"/>
  <c r="R23" i="1"/>
  <c r="AK21" i="1"/>
  <c r="AP22" i="1"/>
  <c r="M21" i="1"/>
  <c r="BE23" i="1"/>
  <c r="BJ22" i="1"/>
  <c r="AM23" i="1"/>
  <c r="F23" i="1"/>
  <c r="AH23" i="1"/>
  <c r="I23" i="1"/>
  <c r="AP21" i="1"/>
  <c r="H22" i="1"/>
  <c r="V23" i="1"/>
  <c r="Y23" i="1"/>
  <c r="W22" i="1"/>
  <c r="P23" i="1"/>
  <c r="O22" i="1"/>
  <c r="Q22" i="1"/>
  <c r="AV22" i="1"/>
  <c r="S22" i="1"/>
  <c r="AU21" i="1"/>
  <c r="L22" i="1"/>
  <c r="Q23" i="1"/>
  <c r="AB22" i="1"/>
  <c r="AR23" i="1"/>
  <c r="AC23" i="1"/>
  <c r="AP23" i="1"/>
  <c r="BD23" i="1"/>
  <c r="W23" i="1"/>
  <c r="BC21" i="1"/>
  <c r="AN22" i="1"/>
  <c r="BH22" i="1"/>
  <c r="AI22" i="1"/>
  <c r="H21" i="1"/>
  <c r="I22" i="1"/>
  <c r="BA23" i="1"/>
  <c r="K24" i="1"/>
  <c r="X24" i="1"/>
  <c r="U24" i="1"/>
  <c r="AE23" i="1"/>
  <c r="AH22" i="1"/>
  <c r="BI22" i="1"/>
  <c r="AH24" i="1"/>
  <c r="L23" i="1"/>
  <c r="AK23" i="1"/>
  <c r="AL23" i="1"/>
  <c r="AZ23" i="1"/>
  <c r="X23" i="1"/>
  <c r="Z23" i="1"/>
  <c r="AE24" i="1"/>
  <c r="AV24" i="1"/>
  <c r="K23" i="1"/>
  <c r="Q24" i="1"/>
  <c r="U23" i="1"/>
  <c r="AU24" i="1"/>
  <c r="AY24" i="1"/>
  <c r="BB23" i="1"/>
  <c r="P24" i="1"/>
  <c r="AT23" i="1"/>
  <c r="AD23" i="1"/>
  <c r="BH23" i="1"/>
  <c r="AI23" i="1"/>
  <c r="AW23" i="1"/>
  <c r="AN23" i="1"/>
  <c r="J23" i="1"/>
  <c r="G23" i="1"/>
  <c r="BJ23" i="1"/>
  <c r="H23" i="1"/>
  <c r="AK24" i="1"/>
  <c r="S23" i="1"/>
  <c r="AS23" i="1"/>
  <c r="BI23" i="1"/>
  <c r="AW24" i="1"/>
  <c r="AG23" i="1"/>
  <c r="AC22" i="1"/>
  <c r="O24" i="1"/>
  <c r="AL24" i="1"/>
  <c r="AB23" i="1"/>
  <c r="AJ23" i="1"/>
  <c r="AF23" i="1"/>
  <c r="O23" i="1"/>
  <c r="AX23" i="1"/>
  <c r="N23" i="1"/>
  <c r="AO23" i="1"/>
  <c r="AU22" i="1"/>
  <c r="BM22" i="1"/>
  <c r="BB22" i="1"/>
  <c r="AY23" i="1"/>
  <c r="M23" i="1"/>
  <c r="T23" i="1"/>
  <c r="BG23" i="1"/>
  <c r="BM23" i="1"/>
  <c r="J22" i="1"/>
  <c r="BF23" i="1"/>
  <c r="AY22" i="1"/>
  <c r="BL23" i="1"/>
  <c r="BF22" i="1"/>
  <c r="AQ23" i="1"/>
  <c r="AU23" i="1"/>
  <c r="BK22" i="1"/>
  <c r="BC23" i="1"/>
  <c r="AA23" i="1"/>
  <c r="AV23" i="1"/>
  <c r="AZ24" i="1"/>
  <c r="AA24" i="1"/>
  <c r="BE24" i="1"/>
  <c r="AS22" i="1"/>
  <c r="Z22" i="1"/>
  <c r="L24" i="1"/>
  <c r="J24" i="1"/>
  <c r="AB24" i="1"/>
  <c r="V24" i="1"/>
  <c r="W24" i="1"/>
  <c r="BA25" i="1"/>
  <c r="M24" i="1"/>
  <c r="AM24" i="1"/>
  <c r="Z24" i="1"/>
  <c r="AI24" i="1"/>
  <c r="AU25" i="1"/>
  <c r="R25" i="1"/>
  <c r="AF24" i="1"/>
  <c r="AP25" i="1"/>
  <c r="AN25" i="1"/>
  <c r="BI24" i="1"/>
  <c r="AT24" i="1"/>
  <c r="BC24" i="1"/>
  <c r="BF24" i="1"/>
  <c r="BF25" i="1"/>
  <c r="P25" i="1"/>
  <c r="T24" i="1"/>
  <c r="BK24" i="1"/>
  <c r="AS24" i="1"/>
  <c r="BL24" i="1"/>
  <c r="AQ24" i="1"/>
  <c r="AA25" i="1"/>
  <c r="BG24" i="1"/>
  <c r="K25" i="1"/>
  <c r="I24" i="1"/>
  <c r="BA24" i="1"/>
  <c r="AN24" i="1"/>
  <c r="BJ25" i="1"/>
  <c r="AM25" i="1"/>
  <c r="AE25" i="1"/>
  <c r="R24" i="1"/>
  <c r="S24" i="1"/>
  <c r="BL25" i="1"/>
  <c r="AQ25" i="1"/>
  <c r="Y25" i="1"/>
  <c r="BH24" i="1"/>
  <c r="BJ24" i="1"/>
  <c r="AX24" i="1"/>
  <c r="AR24" i="1"/>
  <c r="AW26" i="1"/>
  <c r="J25" i="1"/>
  <c r="AC24" i="1"/>
  <c r="AJ24" i="1"/>
  <c r="AO24" i="1"/>
  <c r="F24" i="1"/>
  <c r="BM25" i="1"/>
  <c r="AD24" i="1"/>
  <c r="O25" i="1"/>
  <c r="BD24" i="1"/>
  <c r="G24" i="1"/>
  <c r="AG24" i="1"/>
  <c r="BM24" i="1"/>
  <c r="BB24" i="1"/>
  <c r="I25" i="1"/>
  <c r="G25" i="1"/>
  <c r="M26" i="1"/>
  <c r="M25" i="1"/>
  <c r="BF26" i="1"/>
  <c r="AJ25" i="1"/>
  <c r="P26" i="1"/>
  <c r="AB25" i="1"/>
  <c r="AI25" i="1"/>
  <c r="BI25" i="1"/>
  <c r="H24" i="1"/>
  <c r="AK25" i="1"/>
  <c r="Y24" i="1"/>
  <c r="BK26" i="1"/>
  <c r="I26" i="1"/>
  <c r="AG26" i="1"/>
  <c r="BK25" i="1"/>
  <c r="BC26" i="1"/>
  <c r="BE25" i="1"/>
  <c r="AP26" i="1"/>
  <c r="AT26" i="1"/>
  <c r="AH26" i="1"/>
  <c r="AX25" i="1"/>
  <c r="AB26" i="1"/>
  <c r="AR25" i="1"/>
  <c r="AQ26" i="1"/>
  <c r="AI26" i="1"/>
  <c r="U25" i="1"/>
  <c r="N26" i="1"/>
  <c r="AZ26" i="1"/>
  <c r="AC25" i="1"/>
  <c r="AW25" i="1"/>
  <c r="Q26" i="1"/>
  <c r="AP24" i="1"/>
  <c r="R26" i="1"/>
  <c r="AY25" i="1"/>
  <c r="BH25" i="1"/>
  <c r="BC25" i="1"/>
  <c r="X25" i="1"/>
  <c r="BD26" i="1"/>
  <c r="AN26" i="1"/>
  <c r="BB25" i="1"/>
  <c r="Q25" i="1"/>
  <c r="BC27" i="1"/>
  <c r="AR26" i="1"/>
  <c r="K26" i="1"/>
  <c r="X26" i="1"/>
  <c r="AE26" i="1"/>
  <c r="BB26" i="1"/>
  <c r="AO25" i="1"/>
  <c r="AX26" i="1"/>
  <c r="Z25" i="1"/>
  <c r="BG25" i="1"/>
  <c r="N24" i="1"/>
  <c r="AG25" i="1"/>
  <c r="F25" i="1"/>
  <c r="J26" i="1"/>
  <c r="T25" i="1"/>
  <c r="AU26" i="1"/>
  <c r="BJ26" i="1"/>
  <c r="Y26" i="1"/>
  <c r="H25" i="1"/>
  <c r="AA26" i="1"/>
  <c r="AT25" i="1"/>
  <c r="AL25" i="1"/>
  <c r="AD26" i="1"/>
  <c r="AP27" i="1"/>
  <c r="BI26" i="1"/>
  <c r="S25" i="1"/>
  <c r="BM26" i="1"/>
  <c r="AJ26" i="1"/>
  <c r="BH26" i="1"/>
  <c r="AK26" i="1"/>
  <c r="U26" i="1"/>
  <c r="W26" i="1"/>
  <c r="V25" i="1"/>
  <c r="G26" i="1"/>
  <c r="L25" i="1"/>
  <c r="S26" i="1"/>
  <c r="BF27" i="1"/>
  <c r="AF25" i="1"/>
  <c r="N25" i="1"/>
  <c r="BD25" i="1"/>
  <c r="W27" i="1"/>
  <c r="V26" i="1"/>
  <c r="AY27" i="1"/>
  <c r="AQ27" i="1"/>
  <c r="AA27" i="1"/>
  <c r="AR27" i="1"/>
  <c r="AI27" i="1"/>
  <c r="U28" i="1"/>
  <c r="BK27" i="1"/>
  <c r="AD27" i="1"/>
  <c r="AF26" i="1"/>
  <c r="BD27" i="1"/>
  <c r="O26" i="1"/>
  <c r="AS25" i="1"/>
  <c r="AV25" i="1"/>
  <c r="AL26" i="1"/>
  <c r="R27" i="1"/>
  <c r="AB27" i="1"/>
  <c r="BM27" i="1"/>
  <c r="BE26" i="1"/>
  <c r="BG26" i="1"/>
  <c r="AO27" i="1"/>
  <c r="AE27" i="1"/>
  <c r="S27" i="1"/>
  <c r="AW27" i="1"/>
  <c r="M27" i="1"/>
  <c r="BH27" i="1"/>
  <c r="AJ27" i="1"/>
  <c r="AH25" i="1"/>
  <c r="AZ25" i="1"/>
  <c r="F26" i="1"/>
  <c r="AM26" i="1"/>
  <c r="AV26" i="1"/>
  <c r="L26" i="1"/>
  <c r="K27" i="1"/>
  <c r="AZ27" i="1"/>
  <c r="BL27" i="1"/>
  <c r="AG27" i="1"/>
  <c r="Y27" i="1"/>
  <c r="AV27" i="1"/>
  <c r="BA26" i="1"/>
  <c r="AK27" i="1"/>
  <c r="BL26" i="1"/>
  <c r="Z26" i="1"/>
  <c r="O27" i="1"/>
  <c r="AD25" i="1"/>
  <c r="W25" i="1"/>
  <c r="AO26" i="1"/>
  <c r="AC27" i="1"/>
  <c r="I27" i="1"/>
  <c r="N27" i="1"/>
  <c r="AC26" i="1"/>
  <c r="AU27" i="1"/>
  <c r="X27" i="1"/>
  <c r="AY26" i="1"/>
  <c r="P27" i="1"/>
  <c r="H26" i="1"/>
  <c r="BI27" i="1"/>
  <c r="AX28" i="1"/>
  <c r="J29" i="1"/>
  <c r="BB28" i="1"/>
  <c r="X28" i="1"/>
  <c r="BA27" i="1"/>
  <c r="K28" i="1"/>
  <c r="L28" i="1"/>
  <c r="AA28" i="1"/>
  <c r="BB27" i="1"/>
  <c r="AQ28" i="1"/>
  <c r="AM27" i="1"/>
  <c r="S28" i="1"/>
  <c r="AM28" i="1"/>
  <c r="AN27" i="1"/>
  <c r="AI28" i="1"/>
  <c r="BA28" i="1"/>
  <c r="BG27" i="1"/>
  <c r="AI29" i="1"/>
  <c r="F28" i="1"/>
  <c r="AH27" i="1"/>
  <c r="L27" i="1"/>
  <c r="AX27" i="1"/>
  <c r="AF27" i="1"/>
  <c r="V27" i="1"/>
  <c r="T26" i="1"/>
  <c r="G27" i="1"/>
  <c r="V28" i="1"/>
  <c r="AS27" i="1"/>
  <c r="AT27" i="1"/>
  <c r="AT28" i="1"/>
  <c r="AD28" i="1"/>
  <c r="AL27" i="1"/>
  <c r="Z28" i="1"/>
  <c r="BF28" i="1"/>
  <c r="AG28" i="1"/>
  <c r="P28" i="1"/>
  <c r="AO28" i="1"/>
  <c r="Y28" i="1"/>
  <c r="Q27" i="1"/>
  <c r="W28" i="1"/>
  <c r="M28" i="1"/>
  <c r="Q28" i="1"/>
  <c r="BE28" i="1"/>
  <c r="T27" i="1"/>
  <c r="AU28" i="1"/>
  <c r="BE27" i="1"/>
  <c r="BJ28" i="1"/>
  <c r="AB28" i="1"/>
  <c r="H27" i="1"/>
  <c r="AS26" i="1"/>
  <c r="AY28" i="1"/>
  <c r="Z27" i="1"/>
  <c r="BM28" i="1"/>
  <c r="J27" i="1"/>
  <c r="BC28" i="1"/>
  <c r="AJ28" i="1"/>
  <c r="R28" i="1"/>
  <c r="L29" i="1"/>
  <c r="AS28" i="1"/>
  <c r="N29" i="1"/>
  <c r="BH29" i="1"/>
  <c r="AJ29" i="1"/>
  <c r="U27" i="1"/>
  <c r="AZ28" i="1"/>
  <c r="F27" i="1"/>
  <c r="N28" i="1"/>
  <c r="BA29" i="1"/>
  <c r="AP28" i="1"/>
  <c r="I29" i="1"/>
  <c r="AY29" i="1"/>
  <c r="AC28" i="1"/>
  <c r="BI28" i="1"/>
  <c r="AP29" i="1"/>
  <c r="BD29" i="1"/>
  <c r="AB29" i="1"/>
  <c r="AE29" i="1"/>
  <c r="BK28" i="1"/>
  <c r="AZ29" i="1"/>
  <c r="AW29" i="1"/>
  <c r="H28" i="1"/>
  <c r="AV28" i="1"/>
  <c r="I28" i="1"/>
  <c r="AH28" i="1"/>
  <c r="BJ27" i="1"/>
  <c r="AS29" i="1"/>
  <c r="AO29" i="1"/>
  <c r="BM29" i="1"/>
  <c r="T29" i="1"/>
  <c r="BG29" i="1"/>
  <c r="BG28" i="1"/>
  <c r="T28" i="1"/>
  <c r="X29" i="1"/>
  <c r="BD28" i="1"/>
  <c r="AW28" i="1"/>
  <c r="W29" i="1"/>
  <c r="G30" i="1"/>
  <c r="G28" i="1"/>
  <c r="AN29" i="1"/>
  <c r="AR28" i="1"/>
  <c r="BB29" i="1"/>
  <c r="BF29" i="1"/>
  <c r="BI29" i="1"/>
  <c r="Q29" i="1"/>
  <c r="BC29" i="1"/>
  <c r="AF28" i="1"/>
  <c r="BL28" i="1"/>
  <c r="U29" i="1"/>
  <c r="M29" i="1"/>
  <c r="O28" i="1"/>
  <c r="AK28" i="1"/>
  <c r="AL28" i="1"/>
  <c r="BH28" i="1"/>
  <c r="AN28" i="1"/>
  <c r="J28" i="1"/>
  <c r="Y29" i="1"/>
  <c r="BK29" i="1"/>
  <c r="AA29" i="1"/>
  <c r="H29" i="1"/>
  <c r="AE28" i="1"/>
  <c r="AR30" i="1"/>
  <c r="BI30" i="1"/>
  <c r="BB30" i="1"/>
  <c r="N30" i="1"/>
  <c r="G29" i="1"/>
  <c r="AD29" i="1"/>
  <c r="AF29" i="1"/>
  <c r="X30" i="1"/>
  <c r="AK29" i="1"/>
  <c r="BH30" i="1"/>
  <c r="BG30" i="1"/>
  <c r="U30" i="1"/>
  <c r="AV29" i="1"/>
  <c r="AU29" i="1"/>
  <c r="K30" i="1"/>
  <c r="T30" i="1"/>
  <c r="AL29" i="1"/>
  <c r="BL29" i="1"/>
  <c r="AM29" i="1"/>
  <c r="S30" i="1"/>
  <c r="AQ30" i="1"/>
  <c r="AG29" i="1"/>
  <c r="R29" i="1"/>
  <c r="BA30" i="1"/>
  <c r="AJ30" i="1"/>
  <c r="U31" i="1"/>
  <c r="AH29" i="1"/>
  <c r="Z29" i="1"/>
  <c r="AD30" i="1"/>
  <c r="AP30" i="1"/>
  <c r="P29" i="1"/>
  <c r="AE30" i="1"/>
  <c r="AX29" i="1"/>
  <c r="AC29" i="1"/>
  <c r="I30" i="1"/>
  <c r="O29" i="1"/>
  <c r="BJ31" i="1"/>
  <c r="BL30" i="1"/>
  <c r="BJ29" i="1"/>
  <c r="AT29" i="1"/>
  <c r="V29" i="1"/>
  <c r="AO30" i="1"/>
  <c r="AK30" i="1"/>
  <c r="AR29" i="1"/>
  <c r="V30" i="1"/>
  <c r="S29" i="1"/>
  <c r="BE29" i="1"/>
  <c r="AA30" i="1"/>
  <c r="F30" i="1"/>
  <c r="K29" i="1"/>
  <c r="AQ29" i="1"/>
  <c r="U2629" i="6"/>
  <c r="U2614" i="6"/>
  <c r="U2654" i="6"/>
  <c r="AQ32" i="1"/>
  <c r="U2578" i="6"/>
  <c r="U2533" i="6"/>
  <c r="U2573" i="6"/>
  <c r="Y35" i="1"/>
  <c r="AO35" i="1"/>
  <c r="Z35" i="1"/>
  <c r="AI35" i="1"/>
  <c r="BF35" i="1"/>
  <c r="AN35" i="1"/>
  <c r="AW35" i="1"/>
  <c r="AR35" i="1"/>
  <c r="BH35" i="1"/>
  <c r="BG35" i="1"/>
  <c r="BK35" i="1"/>
  <c r="AJ35" i="1"/>
  <c r="P35" i="1"/>
  <c r="O35" i="1"/>
  <c r="G35" i="1"/>
  <c r="BD31" i="1"/>
  <c r="BE30" i="1"/>
  <c r="AD31" i="1"/>
  <c r="BF30" i="1"/>
  <c r="BF33" i="1"/>
  <c r="AC32" i="1"/>
  <c r="AG32" i="1"/>
  <c r="AW30" i="1"/>
  <c r="AW33" i="1"/>
  <c r="M34" i="1"/>
  <c r="AY34" i="1"/>
  <c r="AH34" i="1"/>
  <c r="BG34" i="1"/>
  <c r="G31" i="1"/>
  <c r="BK30" i="1"/>
  <c r="AE33" i="1"/>
  <c r="U2599" i="6"/>
  <c r="U2639" i="6"/>
  <c r="U2624" i="6"/>
  <c r="U2664" i="6"/>
  <c r="U2543" i="6"/>
  <c r="AE35" i="1"/>
  <c r="W35" i="1"/>
  <c r="AY35" i="1"/>
  <c r="AC35" i="1"/>
  <c r="U35" i="1"/>
  <c r="BB35" i="1"/>
  <c r="S35" i="1"/>
  <c r="AL35" i="1"/>
  <c r="BJ35" i="1"/>
  <c r="AU35" i="1"/>
  <c r="AD35" i="1"/>
  <c r="AK35" i="1"/>
  <c r="I35" i="1"/>
  <c r="K35" i="1"/>
  <c r="F35" i="1"/>
  <c r="R30" i="1"/>
  <c r="O32" i="1"/>
  <c r="AV31" i="1"/>
  <c r="AA31" i="1"/>
  <c r="BE31" i="1"/>
  <c r="BK31" i="1"/>
  <c r="AU31" i="1"/>
  <c r="AY31" i="1"/>
  <c r="L34" i="1"/>
  <c r="AQ34" i="1"/>
  <c r="AG34" i="1"/>
  <c r="BD34" i="1"/>
  <c r="X32" i="1"/>
  <c r="U2609" i="6"/>
  <c r="U2649" i="6"/>
  <c r="U2634" i="6"/>
  <c r="AB13" i="5"/>
  <c r="F31" i="100" l="1"/>
  <c r="L31" i="100"/>
  <c r="F32" i="100"/>
  <c r="G32" i="100"/>
  <c r="O30" i="100"/>
  <c r="O33" i="100"/>
  <c r="R32" i="100"/>
  <c r="Q35" i="100"/>
  <c r="H32" i="100"/>
  <c r="G31" i="100"/>
  <c r="J31" i="100"/>
  <c r="H34" i="100"/>
  <c r="E34" i="100"/>
  <c r="F34" i="100"/>
  <c r="P29" i="100"/>
  <c r="N33" i="100"/>
  <c r="K35" i="100"/>
  <c r="L32" i="100"/>
  <c r="R33" i="100"/>
  <c r="O32" i="100"/>
  <c r="P31" i="100"/>
  <c r="K33" i="100"/>
  <c r="H31" i="100"/>
  <c r="M35" i="100"/>
  <c r="O35" i="100"/>
  <c r="P33" i="100"/>
  <c r="I31" i="100"/>
  <c r="I35" i="100"/>
  <c r="P35" i="100"/>
  <c r="O34" i="100"/>
  <c r="J34" i="100"/>
  <c r="I34" i="100"/>
  <c r="R34" i="100"/>
  <c r="S31" i="100"/>
  <c r="M31" i="100"/>
  <c r="MA34" i="100"/>
  <c r="CU16" i="100"/>
  <c r="BO35" i="100"/>
  <c r="J9" i="100"/>
  <c r="II24" i="100"/>
  <c r="FJ15" i="100"/>
  <c r="KY26" i="100"/>
  <c r="IT24" i="100"/>
  <c r="Y13" i="100"/>
  <c r="IV15" i="100"/>
  <c r="CR23" i="100"/>
  <c r="IW26" i="100"/>
  <c r="AS29" i="100"/>
  <c r="JT32" i="100"/>
  <c r="JU23" i="100"/>
  <c r="KZ9" i="100"/>
  <c r="LL16" i="100"/>
  <c r="LQ34" i="100"/>
  <c r="HC24" i="100"/>
  <c r="KA24" i="100"/>
  <c r="LL24" i="100"/>
  <c r="IN27" i="100"/>
  <c r="GW17" i="100"/>
  <c r="KE24" i="100"/>
  <c r="LZ7" i="100"/>
  <c r="KC35" i="100"/>
  <c r="BK30" i="100"/>
  <c r="IP15" i="100"/>
  <c r="LC16" i="100"/>
  <c r="KC12" i="100"/>
  <c r="LH10" i="100"/>
  <c r="KC18" i="100"/>
  <c r="DZ7" i="100"/>
  <c r="KZ27" i="100"/>
  <c r="JW22" i="100"/>
  <c r="LC17" i="100"/>
  <c r="BE31" i="100"/>
  <c r="JY24" i="100"/>
  <c r="II5" i="100"/>
  <c r="GT27" i="100"/>
  <c r="LL8" i="100"/>
  <c r="AU35" i="100"/>
  <c r="LH34" i="100"/>
  <c r="LD9" i="100"/>
  <c r="GL30" i="100"/>
  <c r="AI33" i="100"/>
  <c r="I9" i="100"/>
  <c r="IO32" i="100"/>
  <c r="LD26" i="100"/>
  <c r="JU11" i="100"/>
  <c r="CN27" i="100"/>
  <c r="JW29" i="100"/>
  <c r="JU13" i="100"/>
  <c r="MB27" i="100"/>
  <c r="LD10" i="100"/>
  <c r="MA32" i="100"/>
  <c r="LB18" i="100"/>
  <c r="IO6" i="100"/>
  <c r="FN30" i="100"/>
  <c r="LU26" i="100"/>
  <c r="KA29" i="100"/>
  <c r="AR34" i="100"/>
  <c r="JR15" i="100"/>
  <c r="LT28" i="100"/>
  <c r="IK27" i="100"/>
  <c r="BK26" i="100"/>
  <c r="IN23" i="100"/>
  <c r="LA10" i="100"/>
  <c r="KZ19" i="100"/>
  <c r="LO23" i="100"/>
  <c r="JZ18" i="100"/>
  <c r="FE13" i="100"/>
  <c r="IP5" i="100"/>
  <c r="CS33" i="100"/>
  <c r="U7" i="100"/>
  <c r="LA12" i="100"/>
  <c r="LF11" i="100"/>
  <c r="BN16" i="100"/>
  <c r="IQ30" i="100"/>
  <c r="LD13" i="100"/>
  <c r="CP15" i="100"/>
  <c r="JY17" i="100"/>
  <c r="BJ27" i="100"/>
  <c r="MC19" i="100"/>
  <c r="KE21" i="100"/>
  <c r="JX18" i="100"/>
  <c r="BN34" i="100"/>
  <c r="BE33" i="100"/>
  <c r="AX22" i="100"/>
  <c r="IV7" i="100"/>
  <c r="AT16" i="100"/>
  <c r="JW14" i="100"/>
  <c r="BJ10" i="100"/>
  <c r="LG22" i="100"/>
  <c r="BQ35" i="100"/>
  <c r="EG19" i="100"/>
  <c r="FC34" i="100"/>
  <c r="JZ16" i="100"/>
  <c r="JR7" i="100"/>
  <c r="LC10" i="100"/>
  <c r="LF5" i="100"/>
  <c r="KB12" i="100"/>
  <c r="LS15" i="100"/>
  <c r="DX5" i="100"/>
  <c r="KB18" i="100"/>
  <c r="FJ19" i="100"/>
  <c r="CS15" i="100"/>
  <c r="AM25" i="100"/>
  <c r="JZ27" i="100"/>
  <c r="U23" i="100"/>
  <c r="U29" i="100"/>
  <c r="DV10" i="100"/>
  <c r="IK34" i="100"/>
  <c r="JZ29" i="100"/>
  <c r="KZ5" i="100"/>
  <c r="HM34" i="100"/>
  <c r="KZ22" i="100"/>
  <c r="GP13" i="100"/>
  <c r="JR13" i="100"/>
  <c r="LF25" i="100"/>
  <c r="JZ31" i="100"/>
  <c r="CT5" i="100"/>
  <c r="AA28" i="100"/>
  <c r="IT23" i="100"/>
  <c r="X34" i="100"/>
  <c r="JS30" i="100"/>
  <c r="LG6" i="100"/>
  <c r="JW25" i="100"/>
  <c r="LM20" i="100"/>
  <c r="HI34" i="100"/>
  <c r="JR5" i="100"/>
  <c r="CO28" i="100"/>
  <c r="LD21" i="100"/>
  <c r="GS13" i="100"/>
  <c r="AH13" i="100"/>
  <c r="IO12" i="100"/>
  <c r="V26" i="100"/>
  <c r="DX33" i="100"/>
  <c r="CQ12" i="100"/>
  <c r="AE16" i="100"/>
  <c r="JX30" i="100"/>
  <c r="IM7" i="100"/>
  <c r="IW11" i="100"/>
  <c r="FB9" i="100"/>
  <c r="KZ29" i="100"/>
  <c r="CP28" i="100"/>
  <c r="CP18" i="100"/>
  <c r="JV15" i="100"/>
  <c r="BP25" i="100"/>
  <c r="LC27" i="100"/>
  <c r="LI18" i="100"/>
  <c r="CW19" i="100"/>
  <c r="BJ14" i="100"/>
  <c r="KE12" i="100"/>
  <c r="JR12" i="100"/>
  <c r="BL5" i="100"/>
  <c r="LK25" i="100"/>
  <c r="IP30" i="100"/>
  <c r="LJ22" i="100"/>
  <c r="ED8" i="100"/>
  <c r="KA32" i="100"/>
  <c r="JW18" i="100"/>
  <c r="JS19" i="100"/>
  <c r="BF29" i="100"/>
  <c r="KY16" i="100"/>
  <c r="LH23" i="100"/>
  <c r="GW10" i="100"/>
  <c r="DV27" i="100"/>
  <c r="IN9" i="100"/>
  <c r="AQ31" i="100"/>
  <c r="JX24" i="100"/>
  <c r="LW18" i="100"/>
  <c r="CT10" i="100"/>
  <c r="LH20" i="100"/>
  <c r="KB19" i="100"/>
  <c r="LB24" i="100"/>
  <c r="LH5" i="100"/>
  <c r="JU10" i="100"/>
  <c r="KD25" i="100"/>
  <c r="BK9" i="100"/>
  <c r="X32" i="100"/>
  <c r="LC15" i="100"/>
  <c r="LJ5" i="100"/>
  <c r="HQ27" i="100"/>
  <c r="LB15" i="100"/>
  <c r="KE10" i="100"/>
  <c r="CL33" i="100"/>
  <c r="LF22" i="100"/>
  <c r="IN21" i="100"/>
  <c r="IV27" i="100"/>
  <c r="LI6" i="100"/>
  <c r="IR27" i="100"/>
  <c r="LJ28" i="100"/>
  <c r="BE25" i="100"/>
  <c r="KD28" i="100"/>
  <c r="LM25" i="100"/>
  <c r="IT32" i="100"/>
  <c r="KD16" i="100"/>
  <c r="LE23" i="100"/>
  <c r="BN20" i="100"/>
  <c r="KB33" i="100"/>
  <c r="LD6" i="100"/>
  <c r="FL19" i="100"/>
  <c r="IK25" i="100"/>
  <c r="AF29" i="100"/>
  <c r="LI23" i="100"/>
  <c r="LX32" i="100"/>
  <c r="GP16" i="100"/>
  <c r="BC17" i="100"/>
  <c r="IT10" i="100"/>
  <c r="LE9" i="100"/>
  <c r="II10" i="100"/>
  <c r="CT28" i="100"/>
  <c r="KZ20" i="100"/>
  <c r="LT21" i="100"/>
  <c r="II11" i="100"/>
  <c r="FN34" i="100"/>
  <c r="FM24" i="100"/>
  <c r="LI5" i="100"/>
  <c r="BN10" i="100"/>
  <c r="DX9" i="100"/>
  <c r="JY7" i="100"/>
  <c r="KZ15" i="100"/>
  <c r="AO25" i="100"/>
  <c r="CO24" i="100"/>
  <c r="IV19" i="100"/>
  <c r="CX19" i="100"/>
  <c r="BP33" i="100"/>
  <c r="JV23" i="100"/>
  <c r="DT25" i="100"/>
  <c r="AC9" i="100"/>
  <c r="KZ24" i="100"/>
  <c r="FL5" i="100"/>
  <c r="AF16" i="100"/>
  <c r="JS14" i="100"/>
  <c r="JT23" i="100"/>
  <c r="IJ19" i="100"/>
  <c r="JY20" i="100"/>
  <c r="KA14" i="100"/>
  <c r="DT23" i="100"/>
  <c r="KY8" i="100"/>
  <c r="BM24" i="100"/>
  <c r="HX10" i="100"/>
  <c r="JR33" i="100"/>
  <c r="LC5" i="100"/>
  <c r="JT19" i="100"/>
  <c r="W30" i="100"/>
  <c r="LC25" i="100"/>
  <c r="LI24" i="100"/>
  <c r="LQ21" i="100"/>
  <c r="FL26" i="100"/>
  <c r="HF27" i="100"/>
  <c r="IE12" i="100"/>
  <c r="AV16" i="100"/>
  <c r="LX23" i="100"/>
  <c r="BM19" i="100"/>
  <c r="BE15" i="100"/>
  <c r="U14" i="100"/>
  <c r="IM24" i="100"/>
  <c r="JR16" i="100"/>
  <c r="HA30" i="100"/>
  <c r="AP12" i="100"/>
  <c r="IL28" i="100"/>
  <c r="BH34" i="100"/>
  <c r="GL8" i="100"/>
  <c r="CT15" i="100"/>
  <c r="LG10" i="100"/>
  <c r="CR30" i="100"/>
  <c r="EC18" i="100"/>
  <c r="IO25" i="100"/>
  <c r="KB24" i="100"/>
  <c r="KY12" i="100"/>
  <c r="AZ23" i="100"/>
  <c r="LA33" i="100"/>
  <c r="CO20" i="100"/>
  <c r="JU16" i="100"/>
  <c r="JZ10" i="100"/>
  <c r="KD23" i="100"/>
  <c r="AA34" i="100"/>
  <c r="ID8" i="100"/>
  <c r="KZ16" i="100"/>
  <c r="LP15" i="100"/>
  <c r="IU26" i="100"/>
  <c r="IN14" i="100"/>
  <c r="JQ11" i="100"/>
  <c r="IS9" i="100"/>
  <c r="KB10" i="100"/>
  <c r="CK29" i="100"/>
  <c r="LL12" i="100"/>
  <c r="IM19" i="100"/>
  <c r="LC7" i="100"/>
  <c r="LB19" i="100"/>
  <c r="JQ18" i="100"/>
  <c r="IP8" i="100"/>
  <c r="BK25" i="100"/>
  <c r="JY32" i="100"/>
  <c r="CT16" i="100"/>
  <c r="FG9" i="100"/>
  <c r="FK9" i="100"/>
  <c r="E7" i="100"/>
  <c r="JU21" i="100"/>
  <c r="LK19" i="100"/>
  <c r="KD10" i="100"/>
  <c r="DX7" i="100"/>
  <c r="CX10" i="100"/>
  <c r="IW23" i="100"/>
  <c r="G7" i="100"/>
  <c r="N9" i="100"/>
  <c r="LD12" i="100"/>
  <c r="LP21" i="100"/>
  <c r="FG18" i="100"/>
  <c r="CO26" i="100"/>
  <c r="FF19" i="100"/>
  <c r="AN30" i="100"/>
  <c r="JS17" i="100"/>
  <c r="GO33" i="100"/>
  <c r="JZ26" i="100"/>
  <c r="LO29" i="100"/>
  <c r="LB20" i="100"/>
  <c r="BG10" i="100"/>
  <c r="JW32" i="100"/>
  <c r="LI16" i="100"/>
  <c r="JU20" i="100"/>
  <c r="KY22" i="100"/>
  <c r="LI26" i="100"/>
  <c r="DT24" i="100"/>
  <c r="MB16" i="100"/>
  <c r="JZ35" i="100"/>
  <c r="IP34" i="100"/>
  <c r="LB17" i="100"/>
  <c r="CS9" i="100"/>
  <c r="LD24" i="100"/>
  <c r="AS32" i="100"/>
  <c r="KY13" i="100"/>
  <c r="DV13" i="100"/>
  <c r="GI10" i="100"/>
  <c r="BE23" i="100"/>
  <c r="ED14" i="100"/>
  <c r="IN19" i="100"/>
  <c r="LO22" i="100"/>
  <c r="LE31" i="100"/>
  <c r="BK7" i="100"/>
  <c r="JX34" i="100"/>
  <c r="JZ8" i="100"/>
  <c r="LE17" i="100"/>
  <c r="IC13" i="100"/>
  <c r="IT29" i="100"/>
  <c r="BC21" i="100"/>
  <c r="KD31" i="100"/>
  <c r="LO12" i="100"/>
  <c r="KE35" i="100"/>
  <c r="LL14" i="100"/>
  <c r="LL31" i="100"/>
  <c r="JW33" i="100"/>
  <c r="CK13" i="100"/>
  <c r="CW13" i="100"/>
  <c r="MB22" i="100"/>
  <c r="EE7" i="100"/>
  <c r="LJ30" i="100"/>
  <c r="GI16" i="100"/>
  <c r="LH32" i="100"/>
  <c r="KY5" i="100"/>
  <c r="JX8" i="100"/>
  <c r="JY28" i="100"/>
  <c r="JS28" i="100"/>
  <c r="Z30" i="100"/>
  <c r="JU22" i="100"/>
  <c r="GJ11" i="100"/>
  <c r="LE30" i="100"/>
  <c r="JY10" i="100"/>
  <c r="LG17" i="100"/>
  <c r="AB28" i="100"/>
  <c r="CM24" i="100"/>
  <c r="IL18" i="100"/>
  <c r="Z27" i="100"/>
  <c r="LJ17" i="100"/>
  <c r="JY31" i="100"/>
  <c r="CP33" i="100"/>
  <c r="KY27" i="100"/>
  <c r="LL11" i="100"/>
  <c r="KZ18" i="100"/>
  <c r="ED11" i="100"/>
  <c r="CU28" i="100"/>
  <c r="LG15" i="100"/>
  <c r="MA19" i="100"/>
  <c r="LE22" i="100"/>
  <c r="JQ28" i="100"/>
  <c r="K9" i="100"/>
  <c r="JZ12" i="100"/>
  <c r="LH28" i="100"/>
  <c r="LA21" i="100"/>
  <c r="CX5" i="100"/>
  <c r="DX26" i="100"/>
  <c r="MB29" i="100"/>
  <c r="LC12" i="100"/>
  <c r="JQ24" i="100"/>
  <c r="LK21" i="100"/>
  <c r="AA16" i="100"/>
  <c r="EE19" i="100"/>
  <c r="KB28" i="100"/>
  <c r="FA31" i="100"/>
  <c r="IU7" i="100"/>
  <c r="CK17" i="100"/>
  <c r="LB9" i="100"/>
  <c r="MC20" i="100"/>
  <c r="LC22" i="100"/>
  <c r="LP20" i="100"/>
  <c r="EE20" i="100"/>
  <c r="LH35" i="100"/>
  <c r="IL32" i="100"/>
  <c r="LH8" i="100"/>
  <c r="JX23" i="100"/>
  <c r="BL31" i="100"/>
  <c r="CW11" i="100"/>
  <c r="AB14" i="100"/>
  <c r="LC19" i="100"/>
  <c r="IL22" i="100"/>
  <c r="LO34" i="100"/>
  <c r="FJ33" i="100"/>
  <c r="LJ23" i="100"/>
  <c r="KD19" i="100"/>
  <c r="LE16" i="100"/>
  <c r="BD34" i="100"/>
  <c r="CS28" i="100"/>
  <c r="BE28" i="100"/>
  <c r="DS5" i="100"/>
  <c r="JS21" i="100"/>
  <c r="BJ19" i="100"/>
  <c r="MB10" i="100"/>
  <c r="IL17" i="100"/>
  <c r="BI6" i="100"/>
  <c r="BO20" i="100"/>
  <c r="HN35" i="100"/>
  <c r="GM33" i="100"/>
  <c r="LL26" i="100"/>
  <c r="KE33" i="100"/>
  <c r="LL19" i="100"/>
  <c r="KA28" i="100"/>
  <c r="O7" i="100"/>
  <c r="Y34" i="100"/>
  <c r="LC6" i="100"/>
  <c r="LB12" i="100"/>
  <c r="JZ32" i="100"/>
  <c r="CW20" i="100"/>
  <c r="KE29" i="100"/>
  <c r="CQ19" i="100"/>
  <c r="W22" i="100"/>
  <c r="AD16" i="100"/>
  <c r="JZ14" i="100"/>
  <c r="LF13" i="100"/>
  <c r="IO18" i="100"/>
  <c r="JT35" i="100"/>
  <c r="BM28" i="100"/>
  <c r="BO34" i="100"/>
  <c r="KZ14" i="100"/>
  <c r="FF13" i="100"/>
  <c r="IQ7" i="100"/>
  <c r="LB35" i="100"/>
  <c r="AV31" i="100"/>
  <c r="V20" i="100"/>
  <c r="KA23" i="100"/>
  <c r="FL11" i="100"/>
  <c r="LD14" i="100"/>
  <c r="IW17" i="100"/>
  <c r="JV16" i="100"/>
  <c r="EA20" i="100"/>
  <c r="CX20" i="100"/>
  <c r="GJ12" i="100"/>
  <c r="LG28" i="100"/>
  <c r="CR24" i="100"/>
  <c r="LD11" i="100"/>
  <c r="CN28" i="100"/>
  <c r="DW13" i="100"/>
  <c r="KD14" i="100"/>
  <c r="FI19" i="100"/>
  <c r="IT17" i="100"/>
  <c r="LD34" i="100"/>
  <c r="AC11" i="100"/>
  <c r="LV13" i="100"/>
  <c r="BK35" i="100"/>
  <c r="CU34" i="100"/>
  <c r="IV18" i="100"/>
  <c r="LA25" i="100"/>
  <c r="CN16" i="100"/>
  <c r="II27" i="100"/>
  <c r="IQ22" i="100"/>
  <c r="CP6" i="100"/>
  <c r="IA8" i="100"/>
  <c r="LV12" i="100"/>
  <c r="IO13" i="100"/>
  <c r="IR28" i="100"/>
  <c r="CX16" i="100"/>
  <c r="BH21" i="100"/>
  <c r="FE11" i="100"/>
  <c r="LE6" i="100"/>
  <c r="DW24" i="100"/>
  <c r="LI13" i="100"/>
  <c r="FA20" i="100"/>
  <c r="DZ30" i="100"/>
  <c r="KA20" i="100"/>
  <c r="LL29" i="100"/>
  <c r="AH28" i="100"/>
  <c r="LZ6" i="100"/>
  <c r="LG12" i="100"/>
  <c r="Y9" i="100"/>
  <c r="IM21" i="100"/>
  <c r="LM17" i="100"/>
  <c r="EC8" i="100"/>
  <c r="LA14" i="100"/>
  <c r="LL23" i="100"/>
  <c r="LL20" i="100"/>
  <c r="IJ20" i="100"/>
  <c r="FG26" i="100"/>
  <c r="JQ31" i="100"/>
  <c r="AI29" i="100"/>
  <c r="IU8" i="100"/>
  <c r="EB17" i="100"/>
  <c r="AZ35" i="100"/>
  <c r="LB21" i="100"/>
  <c r="KC23" i="100"/>
  <c r="IJ5" i="100"/>
  <c r="CK27" i="100"/>
  <c r="BC32" i="100"/>
  <c r="JX10" i="100"/>
  <c r="AM6" i="100"/>
  <c r="FE35" i="100"/>
  <c r="JT8" i="100"/>
  <c r="LE24" i="100"/>
  <c r="DZ31" i="100"/>
  <c r="LK12" i="100"/>
  <c r="BK16" i="100"/>
  <c r="V8" i="100"/>
  <c r="AO28" i="100"/>
  <c r="KA19" i="100"/>
  <c r="LY19" i="100"/>
  <c r="CM19" i="100"/>
  <c r="LM12" i="100"/>
  <c r="GW35" i="100"/>
  <c r="Y25" i="100"/>
  <c r="MB26" i="100"/>
  <c r="LV7" i="100"/>
  <c r="IE7" i="100"/>
  <c r="AQ10" i="100"/>
  <c r="LM10" i="100"/>
  <c r="KA6" i="100"/>
  <c r="EG9" i="100"/>
  <c r="BG13" i="100"/>
  <c r="AX8" i="100"/>
  <c r="LJ19" i="100"/>
  <c r="IW31" i="100"/>
  <c r="JU29" i="100"/>
  <c r="GN31" i="100"/>
  <c r="CY31" i="100"/>
  <c r="CN17" i="100"/>
  <c r="CW25" i="100"/>
  <c r="II18" i="100"/>
  <c r="MC32" i="100"/>
  <c r="LM16" i="100"/>
  <c r="IV16" i="100"/>
  <c r="GJ9" i="100"/>
  <c r="LF24" i="100"/>
  <c r="IM28" i="100"/>
  <c r="BO17" i="100"/>
  <c r="IV31" i="100"/>
  <c r="IM33" i="100"/>
  <c r="LK8" i="100"/>
  <c r="IU17" i="100"/>
  <c r="U20" i="100"/>
  <c r="BC10" i="100"/>
  <c r="KC29" i="100"/>
  <c r="BG16" i="100"/>
  <c r="LA13" i="100"/>
  <c r="BG9" i="100"/>
  <c r="DW28" i="100"/>
  <c r="LD32" i="100"/>
  <c r="V7" i="100"/>
  <c r="KE26" i="100"/>
  <c r="LQ9" i="100"/>
  <c r="LY33" i="100"/>
  <c r="JZ19" i="100"/>
  <c r="LH13" i="100"/>
  <c r="IW32" i="100"/>
  <c r="LC14" i="100"/>
  <c r="KZ28" i="100"/>
  <c r="EE18" i="100"/>
  <c r="GM21" i="100"/>
  <c r="FC14" i="100"/>
  <c r="IV22" i="100"/>
  <c r="AM27" i="100"/>
  <c r="MB20" i="100"/>
  <c r="CM29" i="100"/>
  <c r="LU29" i="100"/>
  <c r="JR24" i="100"/>
  <c r="W12" i="100"/>
  <c r="LD31" i="100"/>
  <c r="LX9" i="100"/>
  <c r="LI35" i="100"/>
  <c r="KZ21" i="100"/>
  <c r="KD17" i="100"/>
  <c r="JS20" i="100"/>
  <c r="KY23" i="100"/>
  <c r="LJ10" i="100"/>
  <c r="LH6" i="100"/>
  <c r="JT17" i="100"/>
  <c r="JQ13" i="100"/>
  <c r="DY8" i="100"/>
  <c r="BE14" i="100"/>
  <c r="CU31" i="100"/>
  <c r="JV30" i="100"/>
  <c r="HX13" i="100"/>
  <c r="LM26" i="100"/>
  <c r="JX21" i="100"/>
  <c r="LI21" i="100"/>
  <c r="LE21" i="100"/>
  <c r="KD5" i="100"/>
  <c r="IA11" i="100"/>
  <c r="JV8" i="100"/>
  <c r="IT22" i="100"/>
  <c r="AF22" i="100"/>
  <c r="CR13" i="100"/>
  <c r="DT30" i="100"/>
  <c r="JV19" i="100"/>
  <c r="LC9" i="100"/>
  <c r="JV32" i="100"/>
  <c r="BI18" i="100"/>
  <c r="H9" i="100"/>
  <c r="KA22" i="100"/>
  <c r="IN10" i="100"/>
  <c r="IV29" i="100"/>
  <c r="JW15" i="100"/>
  <c r="MB34" i="100"/>
  <c r="AD7" i="100"/>
  <c r="LJ8" i="100"/>
  <c r="KZ13" i="100"/>
  <c r="CP11" i="100"/>
  <c r="BJ21" i="100"/>
  <c r="JY35" i="100"/>
  <c r="LZ19" i="100"/>
  <c r="MB33" i="100"/>
  <c r="LF7" i="100"/>
  <c r="HI19" i="100"/>
  <c r="EF19" i="100"/>
  <c r="JV18" i="100"/>
  <c r="BH13" i="100"/>
  <c r="JU34" i="100"/>
  <c r="BN31" i="100"/>
  <c r="AA11" i="100"/>
  <c r="LL28" i="100"/>
  <c r="GT28" i="100"/>
  <c r="GP12" i="100"/>
  <c r="JX17" i="100"/>
  <c r="JQ21" i="100"/>
  <c r="LA16" i="100"/>
  <c r="IV30" i="100"/>
  <c r="IK10" i="100"/>
  <c r="AI32" i="100"/>
  <c r="LY23" i="100"/>
  <c r="ED30" i="100"/>
  <c r="KD35" i="100"/>
  <c r="BO22" i="100"/>
  <c r="LG33" i="100"/>
  <c r="JW35" i="100"/>
  <c r="LC21" i="100"/>
  <c r="JX29" i="100"/>
  <c r="JS29" i="100"/>
  <c r="AE27" i="100"/>
  <c r="LP19" i="100"/>
  <c r="KB22" i="100"/>
  <c r="LZ29" i="100"/>
  <c r="CX23" i="100"/>
  <c r="CN20" i="100"/>
  <c r="AI34" i="100"/>
  <c r="JS26" i="100"/>
  <c r="KZ31" i="100"/>
  <c r="LK6" i="100"/>
  <c r="AG14" i="100"/>
  <c r="IK24" i="100"/>
  <c r="LB10" i="100"/>
  <c r="AB29" i="100"/>
  <c r="CK30" i="100"/>
  <c r="JR19" i="100"/>
  <c r="JS15" i="100"/>
  <c r="JV6" i="100"/>
  <c r="GV11" i="100"/>
  <c r="FD17" i="100"/>
  <c r="JX35" i="100"/>
  <c r="JS10" i="100"/>
  <c r="LL22" i="100"/>
  <c r="LA23" i="100"/>
  <c r="CY17" i="100"/>
  <c r="LA7" i="100"/>
  <c r="CX31" i="100"/>
  <c r="EE9" i="100"/>
  <c r="JU33" i="100"/>
  <c r="FO16" i="100"/>
  <c r="DU33" i="100"/>
  <c r="JQ16" i="100"/>
  <c r="CU29" i="100"/>
  <c r="KD12" i="100"/>
  <c r="JV10" i="100"/>
  <c r="EC31" i="100"/>
  <c r="KE17" i="100"/>
  <c r="EA23" i="100"/>
  <c r="LR21" i="100"/>
  <c r="IB9" i="100"/>
  <c r="JS7" i="100"/>
  <c r="IM9" i="100"/>
  <c r="LK15" i="100"/>
  <c r="JV13" i="100"/>
  <c r="AF20" i="100"/>
  <c r="ED9" i="100"/>
  <c r="KA13" i="100"/>
  <c r="FD21" i="100"/>
  <c r="KE13" i="100"/>
  <c r="JU5" i="100"/>
  <c r="GR29" i="100"/>
  <c r="LP28" i="100"/>
  <c r="KC30" i="100"/>
  <c r="KD33" i="100"/>
  <c r="V12" i="100"/>
  <c r="LF28" i="100"/>
  <c r="LJ26" i="100"/>
  <c r="BK8" i="100"/>
  <c r="AC30" i="100"/>
  <c r="JV31" i="100"/>
  <c r="AD9" i="100"/>
  <c r="AH20" i="100"/>
  <c r="IE6" i="100"/>
  <c r="HC9" i="100"/>
  <c r="JW6" i="100"/>
  <c r="BQ29" i="100"/>
  <c r="EU13" i="100"/>
  <c r="JS18" i="100"/>
  <c r="JW28" i="100"/>
  <c r="BU12" i="100"/>
  <c r="BX16" i="100"/>
  <c r="FX13" i="100"/>
  <c r="AM8" i="100"/>
  <c r="JG14" i="100"/>
  <c r="HI28" i="100"/>
  <c r="GD31" i="100"/>
  <c r="KR7" i="100"/>
  <c r="FT23" i="100"/>
  <c r="FE7" i="100"/>
  <c r="DD16" i="100"/>
  <c r="LT27" i="100"/>
  <c r="LI25" i="100"/>
  <c r="BC6" i="100"/>
  <c r="HO25" i="100"/>
  <c r="IK35" i="100"/>
  <c r="LH18" i="100"/>
  <c r="IS25" i="100"/>
  <c r="GC9" i="100"/>
  <c r="FW30" i="100"/>
  <c r="CG24" i="100"/>
  <c r="HG35" i="100"/>
  <c r="EU29" i="100"/>
  <c r="KI18" i="100"/>
  <c r="EU30" i="100"/>
  <c r="KQ6" i="100"/>
  <c r="FW16" i="100"/>
  <c r="EK24" i="100"/>
  <c r="AY7" i="100"/>
  <c r="CC20" i="100"/>
  <c r="GJ20" i="100"/>
  <c r="IS30" i="100"/>
  <c r="LC23" i="100"/>
  <c r="HO31" i="100"/>
  <c r="ET28" i="100"/>
  <c r="LG23" i="100"/>
  <c r="EY12" i="100"/>
  <c r="HL33" i="100"/>
  <c r="BX24" i="100"/>
  <c r="BA30" i="100"/>
  <c r="BX32" i="100"/>
  <c r="CB19" i="100"/>
  <c r="EQ8" i="100"/>
  <c r="FX21" i="100"/>
  <c r="DN26" i="100"/>
  <c r="EV21" i="100"/>
  <c r="GC21" i="100"/>
  <c r="JF22" i="100"/>
  <c r="KJ21" i="100"/>
  <c r="DV26" i="100"/>
  <c r="KY21" i="100"/>
  <c r="BI7" i="100"/>
  <c r="FW5" i="100"/>
  <c r="FY6" i="100"/>
  <c r="FO11" i="100"/>
  <c r="JZ9" i="100"/>
  <c r="IJ13" i="100"/>
  <c r="IL20" i="100"/>
  <c r="HF16" i="100"/>
  <c r="KQ5" i="100"/>
  <c r="HJ23" i="100"/>
  <c r="GF33" i="100"/>
  <c r="AY16" i="100"/>
  <c r="DO27" i="100"/>
  <c r="EQ15" i="100"/>
  <c r="KI14" i="100"/>
  <c r="EM10" i="100"/>
  <c r="JA16" i="100"/>
  <c r="JE28" i="100"/>
  <c r="KS27" i="100"/>
  <c r="IQ11" i="100"/>
  <c r="JZ25" i="100"/>
  <c r="HB25" i="100"/>
  <c r="IR9" i="100"/>
  <c r="LH27" i="100"/>
  <c r="EV9" i="100"/>
  <c r="GG24" i="100"/>
  <c r="BA14" i="100"/>
  <c r="AT21" i="100"/>
  <c r="DK26" i="100"/>
  <c r="DM5" i="100"/>
  <c r="IN28" i="100"/>
  <c r="HO27" i="100"/>
  <c r="DL24" i="100"/>
  <c r="DG24" i="100"/>
  <c r="BW17" i="100"/>
  <c r="KH31" i="100"/>
  <c r="LC30" i="100"/>
  <c r="JY29" i="100"/>
  <c r="LR6" i="100"/>
  <c r="LB7" i="100"/>
  <c r="LB32" i="100"/>
  <c r="IT14" i="100"/>
  <c r="GB6" i="100"/>
  <c r="DO25" i="100"/>
  <c r="ER7" i="100"/>
  <c r="GK8" i="100"/>
  <c r="GA23" i="100"/>
  <c r="DD14" i="100"/>
  <c r="CE32" i="100"/>
  <c r="HI7" i="100"/>
  <c r="KG14" i="100"/>
  <c r="FY30" i="100"/>
  <c r="HF29" i="100"/>
  <c r="BW33" i="100"/>
  <c r="KM33" i="100"/>
  <c r="LW22" i="100"/>
  <c r="JG15" i="100"/>
  <c r="BA9" i="100"/>
  <c r="KD18" i="100"/>
  <c r="ET26" i="100"/>
  <c r="HK25" i="100"/>
  <c r="AI19" i="100"/>
  <c r="KB35" i="100"/>
  <c r="GA16" i="100"/>
  <c r="FZ29" i="100"/>
  <c r="IY27" i="100"/>
  <c r="HF25" i="100"/>
  <c r="KS7" i="100"/>
  <c r="IQ13" i="100"/>
  <c r="DM16" i="100"/>
  <c r="BZ33" i="100"/>
  <c r="CB5" i="100"/>
  <c r="BA13" i="100"/>
  <c r="FJ10" i="100"/>
  <c r="FF10" i="100"/>
  <c r="JL14" i="100"/>
  <c r="KY31" i="100"/>
  <c r="LA35" i="100"/>
  <c r="JV26" i="100"/>
  <c r="CX32" i="100"/>
  <c r="LS33" i="100"/>
  <c r="IN35" i="100"/>
  <c r="HK15" i="100"/>
  <c r="AU25" i="100"/>
  <c r="HT31" i="100"/>
  <c r="GE20" i="100"/>
  <c r="HC7" i="100"/>
  <c r="LO10" i="100"/>
  <c r="DQ5" i="100"/>
  <c r="FE27" i="100"/>
  <c r="IL21" i="100"/>
  <c r="CI29" i="100"/>
  <c r="AN33" i="100"/>
  <c r="FJ30" i="100"/>
  <c r="LY31" i="100"/>
  <c r="HO28" i="100"/>
  <c r="LK29" i="100"/>
  <c r="EK10" i="100"/>
  <c r="EM5" i="100"/>
  <c r="JU31" i="100"/>
  <c r="GB28" i="100"/>
  <c r="GC16" i="100"/>
  <c r="BX20" i="100"/>
  <c r="CC9" i="100"/>
  <c r="EO27" i="100"/>
  <c r="EU18" i="100"/>
  <c r="GB9" i="100"/>
  <c r="HL28" i="100"/>
  <c r="DF25" i="100"/>
  <c r="EO18" i="100"/>
  <c r="BZ32" i="100"/>
  <c r="KN6" i="100"/>
  <c r="KK28" i="100"/>
  <c r="S9" i="100"/>
  <c r="HM33" i="100"/>
  <c r="JY34" i="100"/>
  <c r="BG7" i="100"/>
  <c r="EX16" i="100"/>
  <c r="KD21" i="100"/>
  <c r="HN13" i="100"/>
  <c r="DD12" i="100"/>
  <c r="AU13" i="100"/>
  <c r="GP24" i="100"/>
  <c r="CG27" i="100"/>
  <c r="KN7" i="100"/>
  <c r="HN32" i="100"/>
  <c r="AP5" i="100"/>
  <c r="LZ23" i="100"/>
  <c r="FV10" i="100"/>
  <c r="FA26" i="100"/>
  <c r="AP6" i="100"/>
  <c r="GS14" i="100"/>
  <c r="V6" i="100"/>
  <c r="BN12" i="100"/>
  <c r="FE31" i="100"/>
  <c r="HA10" i="100"/>
  <c r="AB18" i="100"/>
  <c r="M9" i="100"/>
  <c r="KC17" i="100"/>
  <c r="LD7" i="100"/>
  <c r="HL35" i="100"/>
  <c r="FY26" i="100"/>
  <c r="FZ5" i="100"/>
  <c r="CH20" i="100"/>
  <c r="ID30" i="100"/>
  <c r="GB10" i="100"/>
  <c r="HH35" i="100"/>
  <c r="CC6" i="100"/>
  <c r="DE32" i="100"/>
  <c r="KN21" i="100"/>
  <c r="FZ12" i="100"/>
  <c r="HA13" i="100"/>
  <c r="FM5" i="100"/>
  <c r="JE24" i="100"/>
  <c r="EE28" i="100"/>
  <c r="GM10" i="100"/>
  <c r="LG21" i="100"/>
  <c r="JY16" i="100"/>
  <c r="GG31" i="100"/>
  <c r="LI9" i="100"/>
  <c r="IW29" i="100"/>
  <c r="HN14" i="100"/>
  <c r="EP27" i="100"/>
  <c r="IY15" i="100"/>
  <c r="HK27" i="100"/>
  <c r="LM34" i="100"/>
  <c r="JT5" i="100"/>
  <c r="DI35" i="100"/>
  <c r="CC25" i="100"/>
  <c r="FW28" i="100"/>
  <c r="DF14" i="100"/>
  <c r="GO16" i="100"/>
  <c r="GL25" i="100"/>
  <c r="G9" i="100"/>
  <c r="LE18" i="100"/>
  <c r="FW32" i="100"/>
  <c r="JU25" i="100"/>
  <c r="KD6" i="100"/>
  <c r="KY29" i="100"/>
  <c r="HJ27" i="100"/>
  <c r="AS21" i="100"/>
  <c r="CD11" i="100"/>
  <c r="GU35" i="100"/>
  <c r="AV14" i="100"/>
  <c r="KM16" i="100"/>
  <c r="GE13" i="100"/>
  <c r="FY12" i="100"/>
  <c r="KN30" i="100"/>
  <c r="DI31" i="100"/>
  <c r="AZ13" i="100"/>
  <c r="CB23" i="100"/>
  <c r="JK35" i="100"/>
  <c r="CQ29" i="100"/>
  <c r="JX33" i="100"/>
  <c r="LA17" i="100"/>
  <c r="HE9" i="100"/>
  <c r="JU8" i="100"/>
  <c r="KC13" i="100"/>
  <c r="IN17" i="100"/>
  <c r="IU32" i="100"/>
  <c r="GA32" i="100"/>
  <c r="IZ20" i="100"/>
  <c r="GG32" i="100"/>
  <c r="DJ35" i="100"/>
  <c r="BU10" i="100"/>
  <c r="DG10" i="100"/>
  <c r="CD34" i="100"/>
  <c r="HS9" i="100"/>
  <c r="DJ13" i="100"/>
  <c r="KG22" i="100"/>
  <c r="GN24" i="100"/>
  <c r="GO30" i="100"/>
  <c r="V15" i="100"/>
  <c r="HV34" i="100"/>
  <c r="GP25" i="100"/>
  <c r="EC19" i="100"/>
  <c r="HT34" i="100"/>
  <c r="HQ19" i="100"/>
  <c r="Y33" i="100"/>
  <c r="DW23" i="100"/>
  <c r="BO6" i="100"/>
  <c r="JH14" i="100"/>
  <c r="HT32" i="100"/>
  <c r="BO28" i="100"/>
  <c r="BQ17" i="100"/>
  <c r="AZ34" i="100"/>
  <c r="FC32" i="100"/>
  <c r="BC22" i="100"/>
  <c r="HS20" i="100"/>
  <c r="JM31" i="100"/>
  <c r="BC27" i="100"/>
  <c r="CL5" i="100"/>
  <c r="LS9" i="100"/>
  <c r="KR8" i="100"/>
  <c r="GV17" i="100"/>
  <c r="LZ34" i="100"/>
  <c r="AB9" i="100"/>
  <c r="JG26" i="100"/>
  <c r="GN29" i="100"/>
  <c r="GI14" i="100"/>
  <c r="IA13" i="100"/>
  <c r="BI31" i="100"/>
  <c r="LO21" i="100"/>
  <c r="DX14" i="100"/>
  <c r="GK11" i="100"/>
  <c r="HS28" i="100"/>
  <c r="JM5" i="100"/>
  <c r="JG8" i="100"/>
  <c r="FD7" i="100"/>
  <c r="KM6" i="100"/>
  <c r="LQ28" i="100"/>
  <c r="IZ32" i="100"/>
  <c r="FD6" i="100"/>
  <c r="V13" i="100"/>
  <c r="GN32" i="100"/>
  <c r="BY20" i="100"/>
  <c r="GP19" i="100"/>
  <c r="FL15" i="100"/>
  <c r="JK5" i="100"/>
  <c r="KG5" i="100"/>
  <c r="LM6" i="100"/>
  <c r="JS35" i="100"/>
  <c r="LM23" i="100"/>
  <c r="CP12" i="100"/>
  <c r="FY33" i="100"/>
  <c r="DP14" i="100"/>
  <c r="HL5" i="100"/>
  <c r="EP14" i="100"/>
  <c r="JM30" i="100"/>
  <c r="DK21" i="100"/>
  <c r="EL24" i="100"/>
  <c r="MA33" i="100"/>
  <c r="ES10" i="100"/>
  <c r="JA19" i="100"/>
  <c r="JR29" i="100"/>
  <c r="AS27" i="100"/>
  <c r="CF11" i="100"/>
  <c r="IC27" i="100"/>
  <c r="GO10" i="100"/>
  <c r="HE18" i="100"/>
  <c r="IL27" i="100"/>
  <c r="S7" i="100"/>
  <c r="JX14" i="100"/>
  <c r="DZ32" i="100"/>
  <c r="IP18" i="100"/>
  <c r="EW19" i="100"/>
  <c r="DD9" i="100"/>
  <c r="KI22" i="100"/>
  <c r="HI5" i="100"/>
  <c r="JC24" i="100"/>
  <c r="HO13" i="100"/>
  <c r="EY8" i="100"/>
  <c r="LB29" i="100"/>
  <c r="FZ27" i="100"/>
  <c r="AP15" i="100"/>
  <c r="KI21" i="100"/>
  <c r="KL17" i="100"/>
  <c r="AR12" i="100"/>
  <c r="KB7" i="100"/>
  <c r="FX22" i="100"/>
  <c r="BP35" i="100"/>
  <c r="IJ33" i="100"/>
  <c r="FS25" i="100"/>
  <c r="DD30" i="100"/>
  <c r="DL35" i="100"/>
  <c r="KS23" i="100"/>
  <c r="JZ13" i="100"/>
  <c r="CA16" i="100"/>
  <c r="AN19" i="100"/>
  <c r="DC15" i="100"/>
  <c r="DI32" i="100"/>
  <c r="FU26" i="100"/>
  <c r="EU28" i="100"/>
  <c r="GM32" i="100"/>
  <c r="KP16" i="100"/>
  <c r="FD10" i="100"/>
  <c r="AH24" i="100"/>
  <c r="JZ34" i="100"/>
  <c r="FA13" i="100"/>
  <c r="LG24" i="100"/>
  <c r="LA8" i="100"/>
  <c r="HB5" i="100"/>
  <c r="LX18" i="100"/>
  <c r="JV17" i="100"/>
  <c r="HO21" i="100"/>
  <c r="EQ9" i="100"/>
  <c r="DO22" i="100"/>
  <c r="GJ25" i="100"/>
  <c r="IU11" i="100"/>
  <c r="CE20" i="100"/>
  <c r="BV14" i="100"/>
  <c r="DI25" i="100"/>
  <c r="DP10" i="100"/>
  <c r="FW26" i="100"/>
  <c r="DI6" i="100"/>
  <c r="KT5" i="100"/>
  <c r="FM10" i="100"/>
  <c r="FE22" i="100"/>
  <c r="BH7" i="100"/>
  <c r="DS33" i="100"/>
  <c r="IR17" i="100"/>
  <c r="HL17" i="100"/>
  <c r="JT18" i="100"/>
  <c r="KE27" i="100"/>
  <c r="DE19" i="100"/>
  <c r="FZ6" i="100"/>
  <c r="JJ34" i="100"/>
  <c r="BY28" i="100"/>
  <c r="BX13" i="100"/>
  <c r="JX19" i="100"/>
  <c r="EN31" i="100"/>
  <c r="CG17" i="100"/>
  <c r="EU16" i="100"/>
  <c r="AY8" i="100"/>
  <c r="JI12" i="100"/>
  <c r="JH27" i="100"/>
  <c r="CM16" i="100"/>
  <c r="JX5" i="100"/>
  <c r="JV11" i="100"/>
  <c r="JS33" i="100"/>
  <c r="HM24" i="100"/>
  <c r="HD14" i="100"/>
  <c r="HK9" i="100"/>
  <c r="BX12" i="100"/>
  <c r="IB17" i="100"/>
  <c r="FW13" i="100"/>
  <c r="HE6" i="100"/>
  <c r="JJ32" i="100"/>
  <c r="CD9" i="100"/>
  <c r="JK26" i="100"/>
  <c r="IT5" i="100"/>
  <c r="DC23" i="100"/>
  <c r="CG21" i="100"/>
  <c r="IY8" i="100"/>
  <c r="FG30" i="100"/>
  <c r="GL17" i="100"/>
  <c r="FS11" i="100"/>
  <c r="HG32" i="100"/>
  <c r="MA14" i="100"/>
  <c r="IT13" i="100"/>
  <c r="FN10" i="100"/>
  <c r="KC7" i="100"/>
  <c r="EP24" i="100"/>
  <c r="AZ14" i="100"/>
  <c r="LO33" i="100"/>
  <c r="HI11" i="100"/>
  <c r="JI22" i="100"/>
  <c r="HN30" i="100"/>
  <c r="DD27" i="100"/>
  <c r="AZ21" i="100"/>
  <c r="GA26" i="100"/>
  <c r="CG35" i="100"/>
  <c r="KK25" i="100"/>
  <c r="IZ7" i="100"/>
  <c r="FL29" i="100"/>
  <c r="LF26" i="100"/>
  <c r="LB25" i="100"/>
  <c r="GG34" i="100"/>
  <c r="KB26" i="100"/>
  <c r="GS30" i="100"/>
  <c r="IP23" i="100"/>
  <c r="DM27" i="100"/>
  <c r="HM32" i="100"/>
  <c r="AT9" i="100"/>
  <c r="DJ23" i="100"/>
  <c r="GF28" i="100"/>
  <c r="GW8" i="100"/>
  <c r="BX28" i="100"/>
  <c r="KO24" i="100"/>
  <c r="ER9" i="100"/>
  <c r="DK25" i="100"/>
  <c r="AQ5" i="100"/>
  <c r="DE25" i="100"/>
  <c r="DV30" i="100"/>
  <c r="HG33" i="100"/>
  <c r="IK30" i="100"/>
  <c r="JR20" i="100"/>
  <c r="II25" i="100"/>
  <c r="FO25" i="100"/>
  <c r="EM32" i="100"/>
  <c r="CA8" i="100"/>
  <c r="EO20" i="100"/>
  <c r="JH23" i="100"/>
  <c r="BU14" i="100"/>
  <c r="HR23" i="100"/>
  <c r="GB17" i="100"/>
  <c r="HG20" i="100"/>
  <c r="HT19" i="100"/>
  <c r="HL23" i="100"/>
  <c r="JE14" i="100"/>
  <c r="EW28" i="100"/>
  <c r="HU24" i="100"/>
  <c r="EE32" i="100"/>
  <c r="LI8" i="100"/>
  <c r="EK33" i="100"/>
  <c r="KC24" i="100"/>
  <c r="DE30" i="100"/>
  <c r="FU20" i="100"/>
  <c r="HM16" i="100"/>
  <c r="CH17" i="100"/>
  <c r="LQ7" i="100"/>
  <c r="HC11" i="100"/>
  <c r="DN21" i="100"/>
  <c r="ET9" i="100"/>
  <c r="GF26" i="100"/>
  <c r="KH17" i="100"/>
  <c r="GF20" i="100"/>
  <c r="EM17" i="100"/>
  <c r="AX19" i="100"/>
  <c r="KS11" i="100"/>
  <c r="DX12" i="100"/>
  <c r="JC9" i="100"/>
  <c r="ES34" i="100"/>
  <c r="HI27" i="100"/>
  <c r="EK32" i="100"/>
  <c r="FW29" i="100"/>
  <c r="AA33" i="100"/>
  <c r="IV17" i="100"/>
  <c r="LG29" i="100"/>
  <c r="HL24" i="100"/>
  <c r="HO19" i="100"/>
  <c r="EV18" i="100"/>
  <c r="KS13" i="100"/>
  <c r="DD15" i="100"/>
  <c r="EB34" i="100"/>
  <c r="FU31" i="100"/>
  <c r="DJ5" i="100"/>
  <c r="DP11" i="100"/>
  <c r="AN35" i="100"/>
  <c r="AV20" i="100"/>
  <c r="DP29" i="100"/>
  <c r="JL7" i="100"/>
  <c r="DS16" i="100"/>
  <c r="LH25" i="100"/>
  <c r="EW31" i="100"/>
  <c r="JR9" i="100"/>
  <c r="LG18" i="100"/>
  <c r="GA20" i="100"/>
  <c r="IP25" i="100"/>
  <c r="EW35" i="100"/>
  <c r="DN30" i="100"/>
  <c r="DC7" i="100"/>
  <c r="AV11" i="100"/>
  <c r="EL8" i="100"/>
  <c r="BZ15" i="100"/>
  <c r="JH24" i="100"/>
  <c r="HH17" i="100"/>
  <c r="ER34" i="100"/>
  <c r="KT26" i="100"/>
  <c r="AZ11" i="100"/>
  <c r="AB30" i="100"/>
  <c r="GE24" i="100"/>
  <c r="KZ33" i="100"/>
  <c r="JS22" i="100"/>
  <c r="ET15" i="100"/>
  <c r="Y5" i="100"/>
  <c r="HB29" i="100"/>
  <c r="BX35" i="100"/>
  <c r="DC26" i="100"/>
  <c r="HV19" i="100"/>
  <c r="EU26" i="100"/>
  <c r="JC17" i="100"/>
  <c r="HE17" i="100"/>
  <c r="EN17" i="100"/>
  <c r="DY33" i="100"/>
  <c r="EK19" i="100"/>
  <c r="JF9" i="100"/>
  <c r="DM20" i="100"/>
  <c r="HT8" i="100"/>
  <c r="BI27" i="100"/>
  <c r="LA34" i="100"/>
  <c r="BK15" i="100"/>
  <c r="IV23" i="100"/>
  <c r="JX12" i="100"/>
  <c r="JQ30" i="100"/>
  <c r="IR21" i="100"/>
  <c r="HJ13" i="100"/>
  <c r="FT25" i="100"/>
  <c r="DK35" i="100"/>
  <c r="EU35" i="100"/>
  <c r="AS14" i="100"/>
  <c r="KQ27" i="100"/>
  <c r="EV6" i="100"/>
  <c r="IY29" i="100"/>
  <c r="ES33" i="100"/>
  <c r="CG12" i="100"/>
  <c r="LM28" i="100"/>
  <c r="GQ21" i="100"/>
  <c r="CT27" i="100"/>
  <c r="HS23" i="100"/>
  <c r="AV23" i="100"/>
  <c r="BM33" i="100"/>
  <c r="JB7" i="100"/>
  <c r="EE14" i="100"/>
  <c r="GV26" i="100"/>
  <c r="CP9" i="100"/>
  <c r="BC19" i="100"/>
  <c r="AX33" i="100"/>
  <c r="CS24" i="100"/>
  <c r="FA19" i="100"/>
  <c r="CR14" i="100"/>
  <c r="BI19" i="100"/>
  <c r="GL19" i="100"/>
  <c r="AY32" i="100"/>
  <c r="BK29" i="100"/>
  <c r="CO16" i="100"/>
  <c r="AV32" i="100"/>
  <c r="AA21" i="100"/>
  <c r="AC14" i="100"/>
  <c r="CM23" i="100"/>
  <c r="AT23" i="100"/>
  <c r="AI5" i="100"/>
  <c r="AG15" i="100"/>
  <c r="JF14" i="100"/>
  <c r="BC29" i="100"/>
  <c r="JA10" i="100"/>
  <c r="CF8" i="100"/>
  <c r="DS8" i="100"/>
  <c r="IA35" i="100"/>
  <c r="GS15" i="100"/>
  <c r="HY5" i="100"/>
  <c r="LR18" i="100"/>
  <c r="LO16" i="100"/>
  <c r="AY19" i="100"/>
  <c r="CN30" i="100"/>
  <c r="LW6" i="100"/>
  <c r="CW6" i="100"/>
  <c r="KS20" i="100"/>
  <c r="GM13" i="100"/>
  <c r="FI23" i="100"/>
  <c r="IB28" i="100"/>
  <c r="CV33" i="100"/>
  <c r="KJ28" i="100"/>
  <c r="BI32" i="100"/>
  <c r="EB35" i="100"/>
  <c r="KK22" i="100"/>
  <c r="IY32" i="100"/>
  <c r="HS29" i="100"/>
  <c r="HT24" i="100"/>
  <c r="X22" i="100"/>
  <c r="KJ19" i="100"/>
  <c r="HK31" i="100"/>
  <c r="EX18" i="100"/>
  <c r="LA30" i="100"/>
  <c r="AT17" i="100"/>
  <c r="HI24" i="100"/>
  <c r="LF27" i="100"/>
  <c r="FZ10" i="100"/>
  <c r="CQ6" i="100"/>
  <c r="HX27" i="100"/>
  <c r="HQ25" i="100"/>
  <c r="GT15" i="100"/>
  <c r="HS21" i="100"/>
  <c r="CU22" i="100"/>
  <c r="KO8" i="100"/>
  <c r="BG27" i="100"/>
  <c r="GM28" i="100"/>
  <c r="ID28" i="100"/>
  <c r="HX31" i="100"/>
  <c r="CY13" i="100"/>
  <c r="AA35" i="100"/>
  <c r="FC27" i="100"/>
  <c r="GP5" i="100"/>
  <c r="IZ16" i="100"/>
  <c r="KH5" i="100"/>
  <c r="HX8" i="100"/>
  <c r="LO31" i="100"/>
  <c r="GJ35" i="100"/>
  <c r="EE11" i="100"/>
  <c r="AC23" i="100"/>
  <c r="FN33" i="100"/>
  <c r="MC18" i="100"/>
  <c r="IT26" i="100"/>
  <c r="KC6" i="100"/>
  <c r="GD16" i="100"/>
  <c r="HI25" i="100"/>
  <c r="AQ29" i="100"/>
  <c r="EM27" i="100"/>
  <c r="HG13" i="100"/>
  <c r="DN29" i="100"/>
  <c r="LE32" i="100"/>
  <c r="CI23" i="100"/>
  <c r="BA12" i="100"/>
  <c r="EY25" i="100"/>
  <c r="ER26" i="100"/>
  <c r="DD23" i="100"/>
  <c r="HO12" i="100"/>
  <c r="EQ32" i="100"/>
  <c r="JC29" i="100"/>
  <c r="JM29" i="100"/>
  <c r="EE15" i="100"/>
  <c r="AZ20" i="100"/>
  <c r="IL26" i="100"/>
  <c r="KC32" i="100"/>
  <c r="HD19" i="100"/>
  <c r="KA8" i="100"/>
  <c r="IM29" i="100"/>
  <c r="GC27" i="100"/>
  <c r="JB6" i="100"/>
  <c r="FZ13" i="100"/>
  <c r="GA21" i="100"/>
  <c r="FY10" i="100"/>
  <c r="CE27" i="100"/>
  <c r="DF11" i="100"/>
  <c r="JE11" i="100"/>
  <c r="DH23" i="100"/>
  <c r="HX17" i="100"/>
  <c r="HU23" i="100"/>
  <c r="IY18" i="100"/>
  <c r="LF18" i="100"/>
  <c r="LD5" i="100"/>
  <c r="FT22" i="100"/>
  <c r="HC5" i="100"/>
  <c r="BK5" i="100"/>
  <c r="JY26" i="100"/>
  <c r="EM33" i="100"/>
  <c r="HO5" i="100"/>
  <c r="FC33" i="100"/>
  <c r="HL30" i="100"/>
  <c r="KU29" i="100"/>
  <c r="II21" i="100"/>
  <c r="BY18" i="100"/>
  <c r="AM30" i="100"/>
  <c r="DG6" i="100"/>
  <c r="CH8" i="100"/>
  <c r="FM32" i="100"/>
  <c r="AH23" i="100"/>
  <c r="HX32" i="100"/>
  <c r="U12" i="100"/>
  <c r="JV14" i="100"/>
  <c r="JR27" i="100"/>
  <c r="KY9" i="100"/>
  <c r="HB18" i="100"/>
  <c r="FZ32" i="100"/>
  <c r="LP12" i="100"/>
  <c r="JY21" i="100"/>
  <c r="EP15" i="100"/>
  <c r="EL27" i="100"/>
  <c r="JG11" i="100"/>
  <c r="EX26" i="100"/>
  <c r="O5" i="100"/>
  <c r="IQ24" i="100"/>
  <c r="DM11" i="100"/>
  <c r="LM33" i="100"/>
  <c r="EL18" i="100"/>
  <c r="CG29" i="100"/>
  <c r="FJ13" i="100"/>
  <c r="FA15" i="100"/>
  <c r="JY22" i="100"/>
  <c r="IU14" i="100"/>
  <c r="DE26" i="100"/>
  <c r="LH7" i="100"/>
  <c r="IS29" i="100"/>
  <c r="IP28" i="100"/>
  <c r="HN5" i="100"/>
  <c r="BZ35" i="100"/>
  <c r="IE5" i="100"/>
  <c r="JW5" i="100"/>
  <c r="AV21" i="100"/>
  <c r="AZ8" i="100"/>
  <c r="HE16" i="100"/>
  <c r="K5" i="100"/>
  <c r="EW12" i="100"/>
  <c r="GA5" i="100"/>
  <c r="GK21" i="100"/>
  <c r="JB9" i="100"/>
  <c r="CP19" i="100"/>
  <c r="MC34" i="100"/>
  <c r="CU7" i="100"/>
  <c r="IR15" i="100"/>
  <c r="KZ23" i="100"/>
  <c r="EA14" i="100"/>
  <c r="JU24" i="100"/>
  <c r="IL33" i="100"/>
  <c r="IS23" i="100"/>
  <c r="HS11" i="100"/>
  <c r="FW34" i="100"/>
  <c r="HO29" i="100"/>
  <c r="HS35" i="100"/>
  <c r="HM35" i="100"/>
  <c r="KR23" i="100"/>
  <c r="IR35" i="100"/>
  <c r="CD8" i="100"/>
  <c r="BW24" i="100"/>
  <c r="AS23" i="100"/>
  <c r="CK12" i="100"/>
  <c r="LQ25" i="100"/>
  <c r="HD13" i="100"/>
  <c r="ET17" i="100"/>
  <c r="GN35" i="100"/>
  <c r="IO23" i="100"/>
  <c r="JT21" i="100"/>
  <c r="DQ15" i="100"/>
  <c r="DD24" i="100"/>
  <c r="DK9" i="100"/>
  <c r="JC5" i="100"/>
  <c r="CA10" i="100"/>
  <c r="AH34" i="100"/>
  <c r="FZ34" i="100"/>
  <c r="HM11" i="100"/>
  <c r="LP32" i="100"/>
  <c r="DE20" i="100"/>
  <c r="AU34" i="100"/>
  <c r="DN11" i="100"/>
  <c r="BF14" i="100"/>
  <c r="BD5" i="100"/>
  <c r="JX31" i="100"/>
  <c r="BI9" i="100"/>
  <c r="EY27" i="100"/>
  <c r="IU12" i="100"/>
  <c r="LI7" i="100"/>
  <c r="GC10" i="100"/>
  <c r="JX25" i="100"/>
  <c r="CI27" i="100"/>
  <c r="DP35" i="100"/>
  <c r="EN20" i="100"/>
  <c r="BZ13" i="100"/>
  <c r="IE18" i="100"/>
  <c r="AQ20" i="100"/>
  <c r="KK16" i="100"/>
  <c r="FS32" i="100"/>
  <c r="FU7" i="100"/>
  <c r="LR27" i="100"/>
  <c r="DL8" i="100"/>
  <c r="DZ5" i="100"/>
  <c r="EL35" i="100"/>
  <c r="LJ15" i="100"/>
  <c r="HH16" i="100"/>
  <c r="HH15" i="100"/>
  <c r="EA8" i="100"/>
  <c r="IW24" i="100"/>
  <c r="HB8" i="100"/>
  <c r="HM25" i="100"/>
  <c r="FA12" i="100"/>
  <c r="HJ14" i="100"/>
  <c r="MB11" i="100"/>
  <c r="IK31" i="100"/>
  <c r="ES5" i="100"/>
  <c r="AO18" i="100"/>
  <c r="EK11" i="100"/>
  <c r="EK20" i="100"/>
  <c r="CM9" i="100"/>
  <c r="LP35" i="100"/>
  <c r="BQ11" i="100"/>
  <c r="KA34" i="100"/>
  <c r="IV28" i="100"/>
  <c r="GO21" i="100"/>
  <c r="IL30" i="100"/>
  <c r="LB16" i="100"/>
  <c r="GF17" i="100"/>
  <c r="CE26" i="100"/>
  <c r="AP31" i="100"/>
  <c r="JG5" i="100"/>
  <c r="DP28" i="100"/>
  <c r="BO21" i="100"/>
  <c r="HM7" i="100"/>
  <c r="FY28" i="100"/>
  <c r="KQ32" i="100"/>
  <c r="AX10" i="100"/>
  <c r="AX5" i="100"/>
  <c r="EL16" i="100"/>
  <c r="KM5" i="100"/>
  <c r="LY16" i="100"/>
  <c r="FJ11" i="100"/>
  <c r="LJ13" i="100"/>
  <c r="IL14" i="100"/>
  <c r="MA8" i="100"/>
  <c r="KA25" i="100"/>
  <c r="IS15" i="100"/>
  <c r="LK9" i="100"/>
  <c r="IQ31" i="100"/>
  <c r="BF15" i="100"/>
  <c r="EK14" i="100"/>
  <c r="BY15" i="100"/>
  <c r="EV19" i="100"/>
  <c r="LZ31" i="100"/>
  <c r="DO35" i="100"/>
  <c r="KI16" i="100"/>
  <c r="HH23" i="100"/>
  <c r="DP21" i="100"/>
  <c r="JE29" i="100"/>
  <c r="HN18" i="100"/>
  <c r="AO13" i="100"/>
  <c r="CG8" i="100"/>
  <c r="JL34" i="100"/>
  <c r="LB11" i="100"/>
  <c r="LB14" i="100"/>
  <c r="LI14" i="100"/>
  <c r="BH32" i="100"/>
  <c r="IT7" i="100"/>
  <c r="EM13" i="100"/>
  <c r="FZ23" i="100"/>
  <c r="DK19" i="100"/>
  <c r="KR21" i="100"/>
  <c r="HK34" i="100"/>
  <c r="HF34" i="100"/>
  <c r="LU9" i="100"/>
  <c r="EX5" i="100"/>
  <c r="GS9" i="100"/>
  <c r="IN29" i="100"/>
  <c r="CD25" i="100"/>
  <c r="DF26" i="100"/>
  <c r="HX29" i="100"/>
  <c r="IC8" i="100"/>
  <c r="LL17" i="100"/>
  <c r="KE28" i="100"/>
  <c r="IO21" i="100"/>
  <c r="FZ21" i="100"/>
  <c r="DU22" i="100"/>
  <c r="KD9" i="100"/>
  <c r="DK16" i="100"/>
  <c r="GG7" i="100"/>
  <c r="DW6" i="100"/>
  <c r="FS30" i="100"/>
  <c r="KT9" i="100"/>
  <c r="IS7" i="100"/>
  <c r="DQ18" i="100"/>
  <c r="DL5" i="100"/>
  <c r="EY7" i="100"/>
  <c r="CG22" i="100"/>
  <c r="FF32" i="100"/>
  <c r="FA28" i="100"/>
  <c r="JH18" i="100"/>
  <c r="LB30" i="100"/>
  <c r="LQ20" i="100"/>
  <c r="JY8" i="100"/>
  <c r="JW23" i="100"/>
  <c r="EP12" i="100"/>
  <c r="DM18" i="100"/>
  <c r="HA12" i="100"/>
  <c r="EM21" i="100"/>
  <c r="HQ30" i="100"/>
  <c r="HG19" i="100"/>
  <c r="GB11" i="100"/>
  <c r="AX21" i="100"/>
  <c r="FT27" i="100"/>
  <c r="LV15" i="100"/>
  <c r="GG14" i="100"/>
  <c r="ET24" i="100"/>
  <c r="DF5" i="100"/>
  <c r="BH23" i="100"/>
  <c r="DS18" i="100"/>
  <c r="ID18" i="100"/>
  <c r="JL16" i="100"/>
  <c r="LW34" i="100"/>
  <c r="H8" i="100"/>
  <c r="KQ16" i="100"/>
  <c r="IB16" i="100"/>
  <c r="BH6" i="100"/>
  <c r="IC10" i="100"/>
  <c r="KH28" i="100"/>
  <c r="DV7" i="100"/>
  <c r="CM33" i="100"/>
  <c r="S8" i="100"/>
  <c r="Z12" i="100"/>
  <c r="CY20" i="100"/>
  <c r="CG31" i="100"/>
  <c r="CV15" i="100"/>
  <c r="KT17" i="100"/>
  <c r="DU14" i="100"/>
  <c r="JJ21" i="100"/>
  <c r="LY27" i="100"/>
  <c r="GT17" i="100"/>
  <c r="KM10" i="100"/>
  <c r="KQ33" i="100"/>
  <c r="JG7" i="100"/>
  <c r="CQ26" i="100"/>
  <c r="FG25" i="100"/>
  <c r="FC20" i="100"/>
  <c r="IC28" i="100"/>
  <c r="JA23" i="100"/>
  <c r="BQ13" i="100"/>
  <c r="HV30" i="100"/>
  <c r="LL32" i="100"/>
  <c r="EC33" i="100"/>
  <c r="MA7" i="100"/>
  <c r="DV18" i="100"/>
  <c r="AY17" i="100"/>
  <c r="GT10" i="100"/>
  <c r="FH8" i="100"/>
  <c r="BO15" i="100"/>
  <c r="CR31" i="100"/>
  <c r="EP30" i="100"/>
  <c r="FB20" i="100"/>
  <c r="CK11" i="100"/>
  <c r="LO8" i="100"/>
  <c r="JL26" i="100"/>
  <c r="AC15" i="100"/>
  <c r="FI6" i="100"/>
  <c r="KJ35" i="100"/>
  <c r="F5" i="100"/>
  <c r="DY29" i="100"/>
  <c r="FM25" i="100"/>
  <c r="FH34" i="100"/>
  <c r="KL5" i="100"/>
  <c r="HJ6" i="100"/>
  <c r="DM17" i="100"/>
  <c r="EN15" i="100"/>
  <c r="AM31" i="100"/>
  <c r="IR23" i="100"/>
  <c r="JW20" i="100"/>
  <c r="FH18" i="100"/>
  <c r="BJ16" i="100"/>
  <c r="CT13" i="100"/>
  <c r="DH28" i="100"/>
  <c r="Y10" i="100"/>
  <c r="CN12" i="100"/>
  <c r="LU34" i="100"/>
  <c r="JK24" i="100"/>
  <c r="BN8" i="100"/>
  <c r="EB21" i="100"/>
  <c r="JH7" i="100"/>
  <c r="LY12" i="100"/>
  <c r="KI30" i="100"/>
  <c r="EC6" i="100"/>
  <c r="DW18" i="100"/>
  <c r="AP8" i="100"/>
  <c r="LF16" i="100"/>
  <c r="IS20" i="100"/>
  <c r="HL32" i="100"/>
  <c r="BL22" i="100"/>
  <c r="IW13" i="100"/>
  <c r="EV22" i="100"/>
  <c r="GC29" i="100"/>
  <c r="AS34" i="100"/>
  <c r="BO8" i="100"/>
  <c r="II6" i="100"/>
  <c r="DH35" i="100"/>
  <c r="CD29" i="100"/>
  <c r="CA20" i="100"/>
  <c r="AM5" i="100"/>
  <c r="KD24" i="100"/>
  <c r="EV5" i="100"/>
  <c r="GV13" i="100"/>
  <c r="IZ33" i="100"/>
  <c r="LO9" i="100"/>
  <c r="EE8" i="100"/>
  <c r="CK32" i="100"/>
  <c r="IT16" i="100"/>
  <c r="JU32" i="100"/>
  <c r="GI22" i="100"/>
  <c r="JX6" i="100"/>
  <c r="DI26" i="100"/>
  <c r="GG9" i="100"/>
  <c r="FD28" i="100"/>
  <c r="HO35" i="100"/>
  <c r="EY5" i="100"/>
  <c r="IE11" i="100"/>
  <c r="GF35" i="100"/>
  <c r="JK30" i="100"/>
  <c r="IQ5" i="100"/>
  <c r="DJ6" i="100"/>
  <c r="AQ15" i="100"/>
  <c r="CC16" i="100"/>
  <c r="DS24" i="100"/>
  <c r="GC35" i="100"/>
  <c r="DG20" i="100"/>
  <c r="BQ34" i="100"/>
  <c r="JR22" i="100"/>
  <c r="LG7" i="100"/>
  <c r="FY14" i="100"/>
  <c r="GF22" i="100"/>
  <c r="DO19" i="100"/>
  <c r="JF28" i="100"/>
  <c r="DK6" i="100"/>
  <c r="IC12" i="100"/>
  <c r="IO10" i="100"/>
  <c r="AQ6" i="100"/>
  <c r="AP21" i="100"/>
  <c r="ET33" i="100"/>
  <c r="AV17" i="100"/>
  <c r="DJ29" i="100"/>
  <c r="ID17" i="100"/>
  <c r="AE9" i="100"/>
  <c r="LG11" i="100"/>
  <c r="IJ35" i="100"/>
  <c r="EO31" i="100"/>
  <c r="JX13" i="100"/>
  <c r="F9" i="100"/>
  <c r="JY23" i="100"/>
  <c r="FO12" i="100"/>
  <c r="IR11" i="100"/>
  <c r="EP7" i="100"/>
  <c r="BZ16" i="100"/>
  <c r="FN26" i="100"/>
  <c r="EM20" i="100"/>
  <c r="JL31" i="100"/>
  <c r="FY23" i="100"/>
  <c r="GC23" i="100"/>
  <c r="AW21" i="100"/>
  <c r="BV5" i="100"/>
  <c r="CC18" i="100"/>
  <c r="KL14" i="100"/>
  <c r="LO20" i="100"/>
  <c r="GJ34" i="100"/>
  <c r="JT25" i="100"/>
  <c r="HC23" i="100"/>
  <c r="LJ18" i="100"/>
  <c r="HO34" i="100"/>
  <c r="FV34" i="100"/>
  <c r="DM26" i="100"/>
  <c r="BA33" i="100"/>
  <c r="JH35" i="100"/>
  <c r="HJ19" i="100"/>
  <c r="DP26" i="100"/>
  <c r="AT13" i="100"/>
  <c r="FS8" i="100"/>
  <c r="JD17" i="100"/>
  <c r="GA19" i="100"/>
  <c r="GF25" i="100"/>
  <c r="DG31" i="100"/>
  <c r="JK9" i="100"/>
  <c r="CO21" i="100"/>
  <c r="IC29" i="100"/>
  <c r="LE26" i="100"/>
  <c r="IR8" i="100"/>
  <c r="EX28" i="100"/>
  <c r="JQ25" i="100"/>
  <c r="IJ6" i="100"/>
  <c r="HI22" i="100"/>
  <c r="FS7" i="100"/>
  <c r="IC24" i="100"/>
  <c r="HE13" i="100"/>
  <c r="LB33" i="100"/>
  <c r="IU34" i="100"/>
  <c r="BX26" i="100"/>
  <c r="BZ20" i="100"/>
  <c r="FX26" i="100"/>
  <c r="CB29" i="100"/>
  <c r="GL23" i="100"/>
  <c r="GW7" i="100"/>
  <c r="KH15" i="100"/>
  <c r="FK33" i="100"/>
  <c r="JZ22" i="100"/>
  <c r="HB33" i="100"/>
  <c r="LB22" i="100"/>
  <c r="HC30" i="100"/>
  <c r="ED31" i="100"/>
  <c r="GB22" i="100"/>
  <c r="FY34" i="100"/>
  <c r="AW13" i="100"/>
  <c r="JK13" i="100"/>
  <c r="FX10" i="100"/>
  <c r="JB13" i="100"/>
  <c r="FX11" i="100"/>
  <c r="DJ20" i="100"/>
  <c r="IB30" i="100"/>
  <c r="HF6" i="100"/>
  <c r="KP34" i="100"/>
  <c r="BA26" i="100"/>
  <c r="IA30" i="100"/>
  <c r="BM7" i="100"/>
  <c r="KB5" i="100"/>
  <c r="DT17" i="100"/>
  <c r="FS23" i="100"/>
  <c r="JW12" i="100"/>
  <c r="AB7" i="100"/>
  <c r="IP10" i="100"/>
  <c r="HB28" i="100"/>
  <c r="HN9" i="100"/>
  <c r="AU16" i="100"/>
  <c r="EO26" i="100"/>
  <c r="AN32" i="100"/>
  <c r="DL26" i="100"/>
  <c r="HM20" i="100"/>
  <c r="JH25" i="100"/>
  <c r="ES16" i="100"/>
  <c r="EQ21" i="100"/>
  <c r="HU30" i="100"/>
  <c r="AW20" i="100"/>
  <c r="CM31" i="100"/>
  <c r="CV5" i="100"/>
  <c r="IM34" i="100"/>
  <c r="KZ17" i="100"/>
  <c r="GB15" i="100"/>
  <c r="KD32" i="100"/>
  <c r="KB17" i="100"/>
  <c r="HA26" i="100"/>
  <c r="V16" i="100"/>
  <c r="IS34" i="100"/>
  <c r="HD24" i="100"/>
  <c r="HT9" i="100"/>
  <c r="EN6" i="100"/>
  <c r="BZ23" i="100"/>
  <c r="KL34" i="100"/>
  <c r="AZ5" i="100"/>
  <c r="JE34" i="100"/>
  <c r="KH16" i="100"/>
  <c r="MC27" i="100"/>
  <c r="JQ17" i="100"/>
  <c r="KZ10" i="100"/>
  <c r="HI35" i="100"/>
  <c r="LZ20" i="100"/>
  <c r="KZ30" i="100"/>
  <c r="DF20" i="100"/>
  <c r="DH34" i="100"/>
  <c r="AY15" i="100"/>
  <c r="FG10" i="100"/>
  <c r="KC11" i="100"/>
  <c r="EM29" i="100"/>
  <c r="DF6" i="100"/>
  <c r="CH7" i="100"/>
  <c r="AS15" i="100"/>
  <c r="FU19" i="100"/>
  <c r="DL10" i="100"/>
  <c r="IY34" i="100"/>
  <c r="FB8" i="100"/>
  <c r="FI8" i="100"/>
  <c r="CY35" i="100"/>
  <c r="BO32" i="100"/>
  <c r="CN26" i="100"/>
  <c r="KC20" i="100"/>
  <c r="BM23" i="100"/>
  <c r="GU28" i="100"/>
  <c r="IV14" i="100"/>
  <c r="FX16" i="100"/>
  <c r="LM31" i="100"/>
  <c r="LK5" i="100"/>
  <c r="FT8" i="100"/>
  <c r="DM19" i="100"/>
  <c r="KO10" i="100"/>
  <c r="EP6" i="100"/>
  <c r="AT29" i="100"/>
  <c r="JY27" i="100"/>
  <c r="DN13" i="100"/>
  <c r="BW35" i="100"/>
  <c r="DP24" i="100"/>
  <c r="CB26" i="100"/>
  <c r="IA19" i="100"/>
  <c r="JL21" i="100"/>
  <c r="CO23" i="100"/>
  <c r="IP19" i="100"/>
  <c r="IS21" i="100"/>
  <c r="LJ11" i="100"/>
  <c r="II14" i="100"/>
  <c r="CM8" i="100"/>
  <c r="GF34" i="100"/>
  <c r="DN17" i="100"/>
  <c r="CE11" i="100"/>
  <c r="KM17" i="100"/>
  <c r="DP13" i="100"/>
  <c r="JH29" i="100"/>
  <c r="DM31" i="100"/>
  <c r="ER13" i="100"/>
  <c r="KH11" i="100"/>
  <c r="HA32" i="100"/>
  <c r="W28" i="100"/>
  <c r="AQ12" i="100"/>
  <c r="JL6" i="100"/>
  <c r="ID5" i="100"/>
  <c r="JQ26" i="100"/>
  <c r="HF13" i="100"/>
  <c r="BQ10" i="100"/>
  <c r="HD28" i="100"/>
  <c r="GD32" i="100"/>
  <c r="DL18" i="100"/>
  <c r="EN35" i="100"/>
  <c r="KR5" i="100"/>
  <c r="GC30" i="100"/>
  <c r="BV24" i="100"/>
  <c r="AO8" i="100"/>
  <c r="GD5" i="100"/>
  <c r="JL11" i="100"/>
  <c r="EN18" i="100"/>
  <c r="FV33" i="100"/>
  <c r="BY6" i="100"/>
  <c r="JB31" i="100"/>
  <c r="FF21" i="100"/>
  <c r="GI25" i="100"/>
  <c r="EL30" i="100"/>
  <c r="CW28" i="100"/>
  <c r="DK33" i="100"/>
  <c r="II9" i="100"/>
  <c r="KC27" i="100"/>
  <c r="AE19" i="100"/>
  <c r="IM27" i="100"/>
  <c r="JT24" i="100"/>
  <c r="FU9" i="100"/>
  <c r="HG26" i="100"/>
  <c r="GD23" i="100"/>
  <c r="EL26" i="100"/>
  <c r="HZ35" i="100"/>
  <c r="IS26" i="100"/>
  <c r="EV31" i="100"/>
  <c r="AT33" i="100"/>
  <c r="DF35" i="100"/>
  <c r="LR9" i="100"/>
  <c r="EV33" i="100"/>
  <c r="DI15" i="100"/>
  <c r="GA6" i="100"/>
  <c r="MB12" i="100"/>
  <c r="CQ28" i="100"/>
  <c r="LD15" i="100"/>
  <c r="LK13" i="100"/>
  <c r="GD27" i="100"/>
  <c r="DD22" i="100"/>
  <c r="BQ24" i="100"/>
  <c r="IS16" i="100"/>
  <c r="HI12" i="100"/>
  <c r="FX5" i="100"/>
  <c r="HU34" i="100"/>
  <c r="EM23" i="100"/>
  <c r="K6" i="100"/>
  <c r="IK20" i="100"/>
  <c r="AN20" i="100"/>
  <c r="DQ13" i="100"/>
  <c r="CB27" i="100"/>
  <c r="CC7" i="100"/>
  <c r="GO17" i="100"/>
  <c r="IC17" i="100"/>
  <c r="AE13" i="100"/>
  <c r="IT33" i="100"/>
  <c r="HE22" i="100"/>
  <c r="JY33" i="100"/>
  <c r="IR29" i="100"/>
  <c r="BL34" i="100"/>
  <c r="IW25" i="100"/>
  <c r="EQ23" i="100"/>
  <c r="AT26" i="100"/>
  <c r="MB32" i="100"/>
  <c r="GA7" i="100"/>
  <c r="KN5" i="100"/>
  <c r="GA18" i="100"/>
  <c r="HA28" i="100"/>
  <c r="KI10" i="100"/>
  <c r="FY25" i="100"/>
  <c r="G5" i="100"/>
  <c r="AR19" i="100"/>
  <c r="KL10" i="100"/>
  <c r="AD22" i="100"/>
  <c r="CX13" i="100"/>
  <c r="JZ33" i="100"/>
  <c r="BD30" i="100"/>
  <c r="KY28" i="100"/>
  <c r="IJ30" i="100"/>
  <c r="LF12" i="100"/>
  <c r="DQ23" i="100"/>
  <c r="LF21" i="100"/>
  <c r="IU24" i="100"/>
  <c r="DM6" i="100"/>
  <c r="JG12" i="100"/>
  <c r="HC25" i="100"/>
  <c r="FW35" i="100"/>
  <c r="KM8" i="100"/>
  <c r="CB35" i="100"/>
  <c r="GT22" i="100"/>
  <c r="IM22" i="100"/>
  <c r="GG28" i="100"/>
  <c r="AV7" i="100"/>
  <c r="IB27" i="100"/>
  <c r="HT28" i="100"/>
  <c r="KA31" i="100"/>
  <c r="HF12" i="100"/>
  <c r="LM19" i="100"/>
  <c r="IN8" i="100"/>
  <c r="KD7" i="100"/>
  <c r="EP19" i="100"/>
  <c r="BU34" i="100"/>
  <c r="DJ17" i="100"/>
  <c r="JF18" i="100"/>
  <c r="AU12" i="100"/>
  <c r="KO6" i="100"/>
  <c r="EM35" i="100"/>
  <c r="HC8" i="100"/>
  <c r="KH29" i="100"/>
  <c r="FU17" i="100"/>
  <c r="BU25" i="100"/>
  <c r="AX23" i="100"/>
  <c r="KQ7" i="100"/>
  <c r="BN21" i="100"/>
  <c r="KD20" i="100"/>
  <c r="DI30" i="100"/>
  <c r="IV5" i="100"/>
  <c r="JQ20" i="100"/>
  <c r="EN5" i="100"/>
  <c r="JW13" i="100"/>
  <c r="BZ5" i="100"/>
  <c r="CG20" i="100"/>
  <c r="BY21" i="100"/>
  <c r="BV34" i="100"/>
  <c r="FU15" i="100"/>
  <c r="CF17" i="100"/>
  <c r="JL18" i="100"/>
  <c r="FS17" i="100"/>
  <c r="HA33" i="100"/>
  <c r="ID23" i="100"/>
  <c r="DI24" i="100"/>
  <c r="LY18" i="100"/>
  <c r="AA23" i="100"/>
  <c r="GG21" i="100"/>
  <c r="IV32" i="100"/>
  <c r="X14" i="100"/>
  <c r="IN22" i="100"/>
  <c r="KC19" i="100"/>
  <c r="HB6" i="100"/>
  <c r="DH10" i="100"/>
  <c r="BA25" i="100"/>
  <c r="HX16" i="100"/>
  <c r="CC10" i="100"/>
  <c r="JA25" i="100"/>
  <c r="DQ22" i="100"/>
  <c r="BZ24" i="100"/>
  <c r="LR5" i="100"/>
  <c r="EP10" i="100"/>
  <c r="HY28" i="100"/>
  <c r="AM22" i="100"/>
  <c r="DV21" i="100"/>
  <c r="LX16" i="100"/>
  <c r="IT9" i="100"/>
  <c r="AN8" i="100"/>
  <c r="HL22" i="100"/>
  <c r="HC22" i="100"/>
  <c r="FK34" i="100"/>
  <c r="HI29" i="100"/>
  <c r="HN25" i="100"/>
  <c r="CD5" i="100"/>
  <c r="CB9" i="100"/>
  <c r="EQ20" i="100"/>
  <c r="DP19" i="100"/>
  <c r="HA22" i="100"/>
  <c r="HA24" i="100"/>
  <c r="EL25" i="100"/>
  <c r="FS10" i="100"/>
  <c r="EO13" i="100"/>
  <c r="FO22" i="100"/>
  <c r="AP13" i="100"/>
  <c r="BO26" i="100"/>
  <c r="HG28" i="100"/>
  <c r="HI8" i="100"/>
  <c r="LF30" i="100"/>
  <c r="IQ19" i="100"/>
  <c r="LQ22" i="100"/>
  <c r="IQ6" i="100"/>
  <c r="GB21" i="100"/>
  <c r="BV27" i="100"/>
  <c r="BF11" i="100"/>
  <c r="GF6" i="100"/>
  <c r="KO29" i="100"/>
  <c r="HF28" i="100"/>
  <c r="HD34" i="100"/>
  <c r="HS32" i="100"/>
  <c r="DL14" i="100"/>
  <c r="AN26" i="100"/>
  <c r="BZ7" i="100"/>
  <c r="HX25" i="100"/>
  <c r="KE30" i="100"/>
  <c r="IP20" i="100"/>
  <c r="ES35" i="100"/>
  <c r="FB16" i="100"/>
  <c r="HM30" i="100"/>
  <c r="HI9" i="100"/>
  <c r="GE17" i="100"/>
  <c r="EL33" i="100"/>
  <c r="HX24" i="100"/>
  <c r="IW33" i="100"/>
  <c r="EY18" i="100"/>
  <c r="BY35" i="100"/>
  <c r="EV25" i="100"/>
  <c r="LK31" i="100"/>
  <c r="IO14" i="100"/>
  <c r="DN24" i="100"/>
  <c r="GL11" i="100"/>
  <c r="IZ5" i="100"/>
  <c r="CW18" i="100"/>
  <c r="IA10" i="100"/>
  <c r="JT22" i="100"/>
  <c r="LH26" i="100"/>
  <c r="IN18" i="100"/>
  <c r="JQ15" i="100"/>
  <c r="CR8" i="100"/>
  <c r="HN20" i="100"/>
  <c r="HF35" i="100"/>
  <c r="LD23" i="100"/>
  <c r="HM28" i="100"/>
  <c r="KA15" i="100"/>
  <c r="AY26" i="100"/>
  <c r="ER12" i="100"/>
  <c r="FT26" i="100"/>
  <c r="AQ7" i="100"/>
  <c r="JM27" i="100"/>
  <c r="BZ30" i="100"/>
  <c r="KU19" i="100"/>
  <c r="GC26" i="100"/>
  <c r="HN31" i="100"/>
  <c r="LX10" i="100"/>
  <c r="AP18" i="100"/>
  <c r="BH16" i="100"/>
  <c r="HM8" i="100"/>
  <c r="JQ7" i="100"/>
  <c r="JZ20" i="100"/>
  <c r="GF7" i="100"/>
  <c r="LI15" i="100"/>
  <c r="HN33" i="100"/>
  <c r="GD19" i="100"/>
  <c r="AR7" i="100"/>
  <c r="HU11" i="100"/>
  <c r="DN6" i="100"/>
  <c r="BN19" i="100"/>
  <c r="HF31" i="100"/>
  <c r="EW33" i="100"/>
  <c r="FF26" i="100"/>
  <c r="FS35" i="100"/>
  <c r="JA31" i="100"/>
  <c r="AS8" i="100"/>
  <c r="GN21" i="100"/>
  <c r="AB24" i="100"/>
  <c r="KE8" i="100"/>
  <c r="IK12" i="100"/>
  <c r="JR25" i="100"/>
  <c r="LJ24" i="100"/>
  <c r="IW8" i="100"/>
  <c r="IN13" i="100"/>
  <c r="GC5" i="100"/>
  <c r="HT23" i="100"/>
  <c r="FV25" i="100"/>
  <c r="EL23" i="100"/>
  <c r="DE5" i="100"/>
  <c r="DH11" i="100"/>
  <c r="DG12" i="100"/>
  <c r="JA24" i="100"/>
  <c r="CE33" i="100"/>
  <c r="LR12" i="100"/>
  <c r="JI28" i="100"/>
  <c r="ID29" i="100"/>
  <c r="R7" i="100"/>
  <c r="H7" i="100"/>
  <c r="BH9" i="100"/>
  <c r="JT27" i="100"/>
  <c r="LB27" i="100"/>
  <c r="LO13" i="100"/>
  <c r="IN32" i="100"/>
  <c r="JY5" i="100"/>
  <c r="HO23" i="100"/>
  <c r="HU12" i="100"/>
  <c r="HJ12" i="100"/>
  <c r="FV26" i="100"/>
  <c r="IA31" i="100"/>
  <c r="CE12" i="100"/>
  <c r="KT12" i="100"/>
  <c r="JZ5" i="100"/>
  <c r="ES31" i="100"/>
  <c r="EU15" i="100"/>
  <c r="GO24" i="100"/>
  <c r="AE23" i="100"/>
  <c r="DW19" i="100"/>
  <c r="AY5" i="100"/>
  <c r="BG18" i="100"/>
  <c r="CX6" i="100"/>
  <c r="EK28" i="100"/>
  <c r="BG20" i="100"/>
  <c r="FH5" i="100"/>
  <c r="BO27" i="100"/>
  <c r="GT24" i="100"/>
  <c r="CM32" i="100"/>
  <c r="X13" i="100"/>
  <c r="LQ16" i="100"/>
  <c r="GJ28" i="100"/>
  <c r="BN17" i="100"/>
  <c r="KL18" i="100"/>
  <c r="KS32" i="100"/>
  <c r="CM5" i="100"/>
  <c r="LZ12" i="100"/>
  <c r="BZ26" i="100"/>
  <c r="FO24" i="100"/>
  <c r="GS26" i="100"/>
  <c r="EC27" i="100"/>
  <c r="BX18" i="100"/>
  <c r="AB8" i="100"/>
  <c r="BJ6" i="100"/>
  <c r="EE5" i="100"/>
  <c r="ED23" i="100"/>
  <c r="CB13" i="100"/>
  <c r="BG21" i="100"/>
  <c r="CU18" i="100"/>
  <c r="KS12" i="100"/>
  <c r="LL27" i="100"/>
  <c r="FJ25" i="100"/>
  <c r="AB17" i="100"/>
  <c r="KM22" i="100"/>
  <c r="DJ22" i="100"/>
  <c r="AC27" i="100"/>
  <c r="BP7" i="100"/>
  <c r="BF34" i="100"/>
  <c r="KN22" i="100"/>
  <c r="BY22" i="100"/>
  <c r="CM13" i="100"/>
  <c r="CO22" i="100"/>
  <c r="LI33" i="100"/>
  <c r="CL31" i="100"/>
  <c r="AE30" i="100"/>
  <c r="CO8" i="100"/>
  <c r="DN8" i="100"/>
  <c r="LW31" i="100"/>
  <c r="KB14" i="100"/>
  <c r="BE17" i="100"/>
  <c r="IW27" i="100"/>
  <c r="II33" i="100"/>
  <c r="CR34" i="100"/>
  <c r="FU29" i="100"/>
  <c r="IQ20" i="100"/>
  <c r="AR6" i="100"/>
  <c r="AZ30" i="100"/>
  <c r="FZ7" i="100"/>
  <c r="AP23" i="100"/>
  <c r="II31" i="100"/>
  <c r="GC8" i="100"/>
  <c r="GS25" i="100"/>
  <c r="HF30" i="100"/>
  <c r="GD14" i="100"/>
  <c r="GI28" i="100"/>
  <c r="AM34" i="100"/>
  <c r="LG13" i="100"/>
  <c r="AI10" i="100"/>
  <c r="IP29" i="100"/>
  <c r="EB30" i="100"/>
  <c r="FW25" i="100"/>
  <c r="IO15" i="100"/>
  <c r="KB23" i="100"/>
  <c r="ET31" i="100"/>
  <c r="CI8" i="100"/>
  <c r="KB29" i="100"/>
  <c r="DH14" i="100"/>
  <c r="FL14" i="100"/>
  <c r="EP32" i="100"/>
  <c r="EM30" i="100"/>
  <c r="JG13" i="100"/>
  <c r="ET20" i="100"/>
  <c r="KG8" i="100"/>
  <c r="M5" i="100"/>
  <c r="KU9" i="100"/>
  <c r="LB26" i="100"/>
  <c r="BE10" i="100"/>
  <c r="EM31" i="100"/>
  <c r="LA29" i="100"/>
  <c r="LE11" i="100"/>
  <c r="HM23" i="100"/>
  <c r="FU8" i="100"/>
  <c r="HF7" i="100"/>
  <c r="AR9" i="100"/>
  <c r="EN10" i="100"/>
  <c r="DG8" i="100"/>
  <c r="MC17" i="100"/>
  <c r="GA17" i="100"/>
  <c r="HW33" i="100"/>
  <c r="DC16" i="100"/>
  <c r="AO23" i="100"/>
  <c r="AM29" i="100"/>
  <c r="DN19" i="100"/>
  <c r="CY18" i="100"/>
  <c r="AG28" i="100"/>
  <c r="GG27" i="100"/>
  <c r="HM13" i="100"/>
  <c r="BP22" i="100"/>
  <c r="AA6" i="100"/>
  <c r="IN33" i="100"/>
  <c r="AW33" i="100"/>
  <c r="LO7" i="100"/>
  <c r="IP14" i="100"/>
  <c r="HE19" i="100"/>
  <c r="FZ8" i="100"/>
  <c r="FO31" i="100"/>
  <c r="HC29" i="100"/>
  <c r="GG19" i="100"/>
  <c r="FA18" i="100"/>
  <c r="DN32" i="100"/>
  <c r="KR17" i="100"/>
  <c r="IK32" i="100"/>
  <c r="AZ12" i="100"/>
  <c r="AO15" i="100"/>
  <c r="DH13" i="100"/>
  <c r="BD17" i="100"/>
  <c r="GE27" i="100"/>
  <c r="LI19" i="100"/>
  <c r="LD20" i="100"/>
  <c r="EY29" i="100"/>
  <c r="EF5" i="100"/>
  <c r="HE35" i="100"/>
  <c r="GF15" i="100"/>
  <c r="CI5" i="100"/>
  <c r="JM7" i="100"/>
  <c r="FY9" i="100"/>
  <c r="HW27" i="100"/>
  <c r="EY6" i="100"/>
  <c r="GF32" i="100"/>
  <c r="GW15" i="100"/>
  <c r="GE16" i="100"/>
  <c r="KK19" i="100"/>
  <c r="DC19" i="100"/>
  <c r="GM15" i="100"/>
  <c r="JT29" i="100"/>
  <c r="JT31" i="100"/>
  <c r="LC24" i="100"/>
  <c r="BL11" i="100"/>
  <c r="FF14" i="100"/>
  <c r="EU5" i="100"/>
  <c r="HL20" i="100"/>
  <c r="DF13" i="100"/>
  <c r="AW34" i="100"/>
  <c r="EO8" i="100"/>
  <c r="DH7" i="100"/>
  <c r="IJ22" i="100"/>
  <c r="HO8" i="100"/>
  <c r="GT18" i="100"/>
  <c r="FY32" i="100"/>
  <c r="HG27" i="100"/>
  <c r="HU29" i="100"/>
  <c r="BA5" i="100"/>
  <c r="LY17" i="100"/>
  <c r="LI17" i="100"/>
  <c r="BL29" i="100"/>
  <c r="IP33" i="100"/>
  <c r="DV12" i="100"/>
  <c r="HN10" i="100"/>
  <c r="JY6" i="100"/>
  <c r="II23" i="100"/>
  <c r="HK20" i="100"/>
  <c r="AU30" i="100"/>
  <c r="JT9" i="100"/>
  <c r="HF23" i="100"/>
  <c r="HQ31" i="100"/>
  <c r="CI35" i="100"/>
  <c r="AP33" i="100"/>
  <c r="HU15" i="100"/>
  <c r="GA24" i="100"/>
  <c r="KT34" i="100"/>
  <c r="LZ5" i="100"/>
  <c r="KJ7" i="100"/>
  <c r="BH28" i="100"/>
  <c r="CW8" i="100"/>
  <c r="CR9" i="100"/>
  <c r="IM10" i="100"/>
  <c r="HH29" i="100"/>
  <c r="JU28" i="100"/>
  <c r="LJ6" i="100"/>
  <c r="FT21" i="100"/>
  <c r="HD11" i="100"/>
  <c r="KS31" i="100"/>
  <c r="DO31" i="100"/>
  <c r="AM11" i="100"/>
  <c r="JQ10" i="100"/>
  <c r="CE14" i="100"/>
  <c r="BU8" i="100"/>
  <c r="EX13" i="100"/>
  <c r="GB31" i="100"/>
  <c r="KS29" i="100"/>
  <c r="HZ22" i="100"/>
  <c r="GK34" i="100"/>
  <c r="IP11" i="100"/>
  <c r="EK16" i="100"/>
  <c r="CT29" i="100"/>
  <c r="IU21" i="100"/>
  <c r="FU10" i="100"/>
  <c r="FS34" i="100"/>
  <c r="DP16" i="100"/>
  <c r="KI27" i="100"/>
  <c r="IS19" i="100"/>
  <c r="CA30" i="100"/>
  <c r="BU30" i="100"/>
  <c r="DG34" i="100"/>
  <c r="AU17" i="100"/>
  <c r="EL22" i="100"/>
  <c r="FV7" i="100"/>
  <c r="HX22" i="100"/>
  <c r="KQ25" i="100"/>
  <c r="FG23" i="100"/>
  <c r="KA18" i="100"/>
  <c r="MB6" i="100"/>
  <c r="HA27" i="100"/>
  <c r="HA11" i="100"/>
  <c r="U6" i="100"/>
  <c r="GF21" i="100"/>
  <c r="IT28" i="100"/>
  <c r="AN31" i="100"/>
  <c r="EN8" i="100"/>
  <c r="HB26" i="100"/>
  <c r="DI13" i="100"/>
  <c r="ER25" i="100"/>
  <c r="BX33" i="100"/>
  <c r="HY23" i="100"/>
  <c r="EK15" i="100"/>
  <c r="DE27" i="100"/>
  <c r="IY19" i="100"/>
  <c r="AT32" i="100"/>
  <c r="CX33" i="100"/>
  <c r="BH22" i="100"/>
  <c r="GU24" i="100"/>
  <c r="IU22" i="100"/>
  <c r="AA27" i="100"/>
  <c r="BC23" i="100"/>
  <c r="IM31" i="100"/>
  <c r="KY6" i="100"/>
  <c r="FT17" i="100"/>
  <c r="IU33" i="100"/>
  <c r="LK18" i="100"/>
  <c r="EN28" i="100"/>
  <c r="KO21" i="100"/>
  <c r="IP32" i="100"/>
  <c r="HO14" i="100"/>
  <c r="FF25" i="100"/>
  <c r="FX17" i="100"/>
  <c r="DF29" i="100"/>
  <c r="KJ15" i="100"/>
  <c r="BW26" i="100"/>
  <c r="HT30" i="100"/>
  <c r="KK8" i="100"/>
  <c r="FN32" i="100"/>
  <c r="KY32" i="100"/>
  <c r="JZ23" i="100"/>
  <c r="HC15" i="100"/>
  <c r="EU21" i="100"/>
  <c r="BP26" i="100"/>
  <c r="IN24" i="100"/>
  <c r="HO15" i="100"/>
  <c r="ES30" i="100"/>
  <c r="FA25" i="100"/>
  <c r="EW8" i="100"/>
  <c r="KG24" i="100"/>
  <c r="HF19" i="100"/>
  <c r="DK11" i="100"/>
  <c r="BX15" i="100"/>
  <c r="AZ33" i="100"/>
  <c r="AX28" i="100"/>
  <c r="BQ6" i="100"/>
  <c r="KR31" i="100"/>
  <c r="BJ7" i="100"/>
  <c r="II26" i="100"/>
  <c r="DG16" i="100"/>
  <c r="CO5" i="100"/>
  <c r="IS12" i="100"/>
  <c r="IS14" i="100"/>
  <c r="HB27" i="100"/>
  <c r="DD34" i="100"/>
  <c r="GV10" i="100"/>
  <c r="IQ8" i="100"/>
  <c r="DQ19" i="100"/>
  <c r="EM34" i="100"/>
  <c r="EK13" i="100"/>
  <c r="AS22" i="100"/>
  <c r="HA16" i="100"/>
  <c r="CB6" i="100"/>
  <c r="HR30" i="100"/>
  <c r="KP15" i="100"/>
  <c r="FI17" i="100"/>
  <c r="BO30" i="100"/>
  <c r="BJ23" i="100"/>
  <c r="AY6" i="100"/>
  <c r="KC10" i="100"/>
  <c r="HC28" i="100"/>
  <c r="KE15" i="100"/>
  <c r="IN11" i="100"/>
  <c r="GB18" i="100"/>
  <c r="FU27" i="100"/>
  <c r="JJ6" i="100"/>
  <c r="EX17" i="100"/>
  <c r="BW32" i="100"/>
  <c r="IS28" i="100"/>
  <c r="DC17" i="100"/>
  <c r="LD27" i="100"/>
  <c r="BY7" i="100"/>
  <c r="AN15" i="100"/>
  <c r="FM19" i="100"/>
  <c r="MA12" i="100"/>
  <c r="DS23" i="100"/>
  <c r="JA6" i="100"/>
  <c r="HQ33" i="100"/>
  <c r="AH11" i="100"/>
  <c r="GR6" i="100"/>
  <c r="BU23" i="100"/>
  <c r="LY32" i="100"/>
  <c r="GV7" i="100"/>
  <c r="DV20" i="100"/>
  <c r="KR18" i="100"/>
  <c r="EC32" i="100"/>
  <c r="GU20" i="100"/>
  <c r="BG30" i="100"/>
  <c r="JK6" i="100"/>
  <c r="GJ10" i="100"/>
  <c r="GU34" i="100"/>
  <c r="DU28" i="100"/>
  <c r="BQ25" i="100"/>
  <c r="JD30" i="100"/>
  <c r="BF17" i="100"/>
  <c r="CS14" i="100"/>
  <c r="GM17" i="100"/>
  <c r="DU16" i="100"/>
  <c r="U18" i="100"/>
  <c r="FI30" i="100"/>
  <c r="FG35" i="100"/>
  <c r="Q8" i="100"/>
  <c r="LT6" i="100"/>
  <c r="KI20" i="100"/>
  <c r="GT5" i="100"/>
  <c r="FN31" i="100"/>
  <c r="AS7" i="100"/>
  <c r="AI21" i="100"/>
  <c r="ID33" i="100"/>
  <c r="CP34" i="100"/>
  <c r="KH14" i="100"/>
  <c r="FF24" i="100"/>
  <c r="GK18" i="100"/>
  <c r="BC25" i="100"/>
  <c r="CM6" i="100"/>
  <c r="BA6" i="100"/>
  <c r="LY5" i="100"/>
  <c r="LU13" i="100"/>
  <c r="MC22" i="100"/>
  <c r="AQ9" i="100"/>
  <c r="DY12" i="100"/>
  <c r="W6" i="100"/>
  <c r="KJ5" i="100"/>
  <c r="BZ18" i="100"/>
  <c r="GL21" i="100"/>
  <c r="Z18" i="100"/>
  <c r="HU20" i="100"/>
  <c r="KU8" i="100"/>
  <c r="JK17" i="100"/>
  <c r="DH31" i="100"/>
  <c r="ET32" i="100"/>
  <c r="JI19" i="100"/>
  <c r="IM6" i="100"/>
  <c r="LE29" i="100"/>
  <c r="BN25" i="100"/>
  <c r="X27" i="100"/>
  <c r="CG16" i="100"/>
  <c r="CP17" i="100"/>
  <c r="LQ6" i="100"/>
  <c r="KT15" i="100"/>
  <c r="LG31" i="100"/>
  <c r="KH12" i="100"/>
  <c r="AD20" i="100"/>
  <c r="KU27" i="100"/>
  <c r="AN25" i="100"/>
  <c r="JJ16" i="100"/>
  <c r="LQ27" i="100"/>
  <c r="CW27" i="100"/>
  <c r="AO27" i="100"/>
  <c r="AA18" i="100"/>
  <c r="GM35" i="100"/>
  <c r="JL27" i="100"/>
  <c r="HW9" i="100"/>
  <c r="GO9" i="100"/>
  <c r="GI32" i="100"/>
  <c r="FE8" i="100"/>
  <c r="CD7" i="100"/>
  <c r="MA26" i="100"/>
  <c r="JQ35" i="100"/>
  <c r="IV12" i="100"/>
  <c r="LA31" i="100"/>
  <c r="IT11" i="100"/>
  <c r="AI14" i="100"/>
  <c r="HD12" i="100"/>
  <c r="DO11" i="100"/>
  <c r="EL10" i="100"/>
  <c r="KG34" i="100"/>
  <c r="CI33" i="100"/>
  <c r="IZ35" i="100"/>
  <c r="HO32" i="100"/>
  <c r="EU10" i="100"/>
  <c r="JD9" i="100"/>
  <c r="EO12" i="100"/>
  <c r="LW27" i="100"/>
  <c r="CF19" i="100"/>
  <c r="HS17" i="100"/>
  <c r="KD29" i="100"/>
  <c r="JS32" i="100"/>
  <c r="IQ18" i="100"/>
  <c r="Y31" i="100"/>
  <c r="E9" i="100"/>
  <c r="LG19" i="100"/>
  <c r="GB30" i="100"/>
  <c r="CF22" i="100"/>
  <c r="HZ26" i="100"/>
  <c r="EU32" i="100"/>
  <c r="EO23" i="100"/>
  <c r="JA29" i="100"/>
  <c r="CI16" i="100"/>
  <c r="HZ17" i="100"/>
  <c r="KC5" i="100"/>
  <c r="DF23" i="100"/>
  <c r="DP9" i="100"/>
  <c r="FA9" i="100"/>
  <c r="LQ26" i="100"/>
  <c r="IL23" i="100"/>
  <c r="IT6" i="100"/>
  <c r="EA11" i="100"/>
  <c r="HI13" i="100"/>
  <c r="LL13" i="100"/>
  <c r="KE16" i="100"/>
  <c r="DQ10" i="100"/>
  <c r="AU5" i="100"/>
  <c r="IQ16" i="100"/>
  <c r="EV16" i="100"/>
  <c r="IA16" i="100"/>
  <c r="DO33" i="100"/>
  <c r="EY26" i="100"/>
  <c r="JG23" i="100"/>
  <c r="ER20" i="100"/>
  <c r="FK5" i="100"/>
  <c r="AO29" i="100"/>
  <c r="LS34" i="100"/>
  <c r="CK9" i="100"/>
  <c r="LH22" i="100"/>
  <c r="KC21" i="100"/>
  <c r="R9" i="100"/>
  <c r="EP31" i="100"/>
  <c r="IK8" i="100"/>
  <c r="IO20" i="100"/>
  <c r="HO17" i="100"/>
  <c r="LL30" i="100"/>
  <c r="EX15" i="100"/>
  <c r="CE29" i="100"/>
  <c r="DL7" i="100"/>
  <c r="DS22" i="100"/>
  <c r="BU19" i="100"/>
  <c r="KL27" i="100"/>
  <c r="FU16" i="100"/>
  <c r="EL14" i="100"/>
  <c r="LQ13" i="100"/>
  <c r="ET7" i="100"/>
  <c r="JE25" i="100"/>
  <c r="DL19" i="100"/>
  <c r="HS10" i="100"/>
  <c r="LU25" i="100"/>
  <c r="DV15" i="100"/>
  <c r="EL20" i="100"/>
  <c r="JV12" i="100"/>
  <c r="JW27" i="100"/>
  <c r="GC7" i="100"/>
  <c r="LK28" i="100"/>
  <c r="CA33" i="100"/>
  <c r="CH25" i="100"/>
  <c r="EL12" i="100"/>
  <c r="AW18" i="100"/>
  <c r="JH28" i="100"/>
  <c r="AY10" i="100"/>
  <c r="KU12" i="100"/>
  <c r="EN34" i="100"/>
  <c r="ES11" i="100"/>
  <c r="LP11" i="100"/>
  <c r="EY22" i="100"/>
  <c r="FJ26" i="100"/>
  <c r="IW21" i="100"/>
  <c r="JV7" i="100"/>
  <c r="ER32" i="100"/>
  <c r="GB19" i="100"/>
  <c r="JV29" i="100"/>
  <c r="DQ34" i="100"/>
  <c r="HN27" i="100"/>
  <c r="CH14" i="100"/>
  <c r="H5" i="100"/>
  <c r="AU22" i="100"/>
  <c r="LC31" i="100"/>
  <c r="DK29" i="100"/>
  <c r="HC19" i="100"/>
  <c r="AS18" i="100"/>
  <c r="DC28" i="100"/>
  <c r="DO34" i="100"/>
  <c r="Z28" i="100"/>
  <c r="KR27" i="100"/>
  <c r="G8" i="100"/>
  <c r="FO29" i="100"/>
  <c r="LL18" i="100"/>
  <c r="IM13" i="100"/>
  <c r="LL9" i="100"/>
  <c r="GB33" i="100"/>
  <c r="IJ29" i="100"/>
  <c r="JW9" i="100"/>
  <c r="EW26" i="100"/>
  <c r="ID26" i="100"/>
  <c r="HD8" i="100"/>
  <c r="HL21" i="100"/>
  <c r="CD28" i="100"/>
  <c r="EL19" i="100"/>
  <c r="AQ19" i="100"/>
  <c r="JI18" i="100"/>
  <c r="CB8" i="100"/>
  <c r="GM12" i="100"/>
  <c r="JM24" i="100"/>
  <c r="HY31" i="100"/>
  <c r="DZ17" i="100"/>
  <c r="LF10" i="100"/>
  <c r="JZ21" i="100"/>
  <c r="EY21" i="100"/>
  <c r="HE11" i="100"/>
  <c r="AI35" i="100"/>
  <c r="JZ30" i="100"/>
  <c r="DH22" i="100"/>
  <c r="HK10" i="100"/>
  <c r="JI11" i="100"/>
  <c r="HK35" i="100"/>
  <c r="LR17" i="100"/>
  <c r="KD8" i="100"/>
  <c r="FT24" i="100"/>
  <c r="CA15" i="100"/>
  <c r="AU26" i="100"/>
  <c r="ET29" i="100"/>
  <c r="DT7" i="100"/>
  <c r="FO34" i="100"/>
  <c r="KC28" i="100"/>
  <c r="FV22" i="100"/>
  <c r="II22" i="100"/>
  <c r="CN13" i="100"/>
  <c r="HF21" i="100"/>
  <c r="KB16" i="100"/>
  <c r="JX32" i="100"/>
  <c r="AT22" i="100"/>
  <c r="AZ10" i="100"/>
  <c r="HE33" i="100"/>
  <c r="AP20" i="100"/>
  <c r="JF17" i="100"/>
  <c r="GE22" i="100"/>
  <c r="BW9" i="100"/>
  <c r="KJ23" i="100"/>
  <c r="FS16" i="100"/>
  <c r="FJ8" i="100"/>
  <c r="AS17" i="100"/>
  <c r="BE29" i="100"/>
  <c r="LI30" i="100"/>
  <c r="JZ24" i="100"/>
  <c r="IN30" i="100"/>
  <c r="JR26" i="100"/>
  <c r="HA7" i="100"/>
  <c r="HJ31" i="100"/>
  <c r="IL19" i="100"/>
  <c r="EY35" i="100"/>
  <c r="JG32" i="100"/>
  <c r="GA10" i="100"/>
  <c r="EW6" i="100"/>
  <c r="CE17" i="100"/>
  <c r="GB14" i="100"/>
  <c r="AN17" i="100"/>
  <c r="KQ13" i="100"/>
  <c r="CD20" i="100"/>
  <c r="HZ13" i="100"/>
  <c r="ID24" i="100"/>
  <c r="IE29" i="100"/>
  <c r="GM27" i="100"/>
  <c r="LJ9" i="100"/>
  <c r="JQ32" i="100"/>
  <c r="JY9" i="100"/>
  <c r="FD22" i="100"/>
  <c r="LE13" i="100"/>
  <c r="IM26" i="100"/>
  <c r="KB27" i="100"/>
  <c r="JW21" i="100"/>
  <c r="JY18" i="100"/>
  <c r="JY14" i="100"/>
  <c r="GF19" i="100"/>
  <c r="JH34" i="100"/>
  <c r="EO19" i="100"/>
  <c r="HC12" i="100"/>
  <c r="AT7" i="100"/>
  <c r="DI7" i="100"/>
  <c r="AQ35" i="100"/>
  <c r="IA15" i="100"/>
  <c r="AT15" i="100"/>
  <c r="KS25" i="100"/>
  <c r="HV27" i="100"/>
  <c r="JJ28" i="100"/>
  <c r="IQ25" i="100"/>
  <c r="FI35" i="100"/>
  <c r="HG9" i="100"/>
  <c r="IL24" i="100"/>
  <c r="CK33" i="100"/>
  <c r="FY16" i="100"/>
  <c r="HO9" i="100"/>
  <c r="CA35" i="100"/>
  <c r="CF32" i="100"/>
  <c r="GD21" i="100"/>
  <c r="AQ25" i="100"/>
  <c r="JT10" i="100"/>
  <c r="EL11" i="100"/>
  <c r="DU8" i="100"/>
  <c r="HG5" i="100"/>
  <c r="DQ27" i="100"/>
  <c r="GR15" i="100"/>
  <c r="AR28" i="100"/>
  <c r="Z6" i="100"/>
  <c r="HC13" i="100"/>
  <c r="IU5" i="100"/>
  <c r="Z21" i="100"/>
  <c r="GD30" i="100"/>
  <c r="LD25" i="100"/>
  <c r="DD21" i="100"/>
  <c r="CC19" i="100"/>
  <c r="CD23" i="100"/>
  <c r="IQ9" i="100"/>
  <c r="CA17" i="100"/>
  <c r="IY16" i="100"/>
  <c r="DL17" i="100"/>
  <c r="EV26" i="100"/>
  <c r="KL28" i="100"/>
  <c r="BV23" i="100"/>
  <c r="IA7" i="100"/>
  <c r="CE9" i="100"/>
  <c r="GM34" i="100"/>
  <c r="BE13" i="100"/>
  <c r="AE32" i="100"/>
  <c r="DY28" i="100"/>
  <c r="EM12" i="100"/>
  <c r="IQ29" i="100"/>
  <c r="LH19" i="100"/>
  <c r="HD23" i="100"/>
  <c r="KD26" i="100"/>
  <c r="FS6" i="100"/>
  <c r="BW8" i="100"/>
  <c r="FX27" i="100"/>
  <c r="DG7" i="100"/>
  <c r="ER29" i="100"/>
  <c r="CB14" i="100"/>
  <c r="KN28" i="100"/>
  <c r="GA29" i="100"/>
  <c r="ET12" i="100"/>
  <c r="KT25" i="100"/>
  <c r="FC25" i="100"/>
  <c r="DY13" i="100"/>
  <c r="KJ17" i="100"/>
  <c r="DQ12" i="100"/>
  <c r="DX32" i="100"/>
  <c r="BP13" i="100"/>
  <c r="CD30" i="100"/>
  <c r="BO25" i="100"/>
  <c r="FG22" i="100"/>
  <c r="Z11" i="100"/>
  <c r="AW11" i="100"/>
  <c r="BD31" i="100"/>
  <c r="BM30" i="100"/>
  <c r="ED6" i="100"/>
  <c r="CP25" i="100"/>
  <c r="GT19" i="100"/>
  <c r="LO28" i="100"/>
  <c r="LT10" i="100"/>
  <c r="BQ12" i="100"/>
  <c r="DT28" i="100"/>
  <c r="BA16" i="100"/>
  <c r="GT14" i="100"/>
  <c r="V35" i="100"/>
  <c r="JI5" i="100"/>
  <c r="ET5" i="100"/>
  <c r="FJ5" i="100"/>
  <c r="CS26" i="100"/>
  <c r="FO19" i="100"/>
  <c r="KI17" i="100"/>
  <c r="IZ19" i="100"/>
  <c r="GN15" i="100"/>
  <c r="I8" i="100"/>
  <c r="KU6" i="100"/>
  <c r="LS22" i="100"/>
  <c r="BD27" i="100"/>
  <c r="IZ23" i="100"/>
  <c r="HY35" i="100"/>
  <c r="FG7" i="100"/>
  <c r="LU22" i="100"/>
  <c r="Y22" i="100"/>
  <c r="BM18" i="100"/>
  <c r="GS32" i="100"/>
  <c r="ID13" i="100"/>
  <c r="GS18" i="100"/>
  <c r="FO6" i="100"/>
  <c r="GM9" i="100"/>
  <c r="AN18" i="100"/>
  <c r="CY12" i="100"/>
  <c r="GK20" i="100"/>
  <c r="JG24" i="100"/>
  <c r="KK20" i="100"/>
  <c r="BF31" i="100"/>
  <c r="DU12" i="100"/>
  <c r="LC34" i="100"/>
  <c r="HU7" i="100"/>
  <c r="KO17" i="100"/>
  <c r="HN12" i="100"/>
  <c r="BV13" i="100"/>
  <c r="AW12" i="100"/>
  <c r="EV27" i="100"/>
  <c r="EN32" i="100"/>
  <c r="CQ5" i="100"/>
  <c r="LY26" i="100"/>
  <c r="EA10" i="100"/>
  <c r="GT9" i="100"/>
  <c r="GS7" i="100"/>
  <c r="MC29" i="100"/>
  <c r="EB22" i="100"/>
  <c r="DP5" i="100"/>
  <c r="FL7" i="100"/>
  <c r="EE31" i="100"/>
  <c r="JB25" i="100"/>
  <c r="IZ18" i="100"/>
  <c r="FM12" i="100"/>
  <c r="CL22" i="100"/>
  <c r="FN21" i="100"/>
  <c r="Y29" i="100"/>
  <c r="JE30" i="100"/>
  <c r="KA5" i="100"/>
  <c r="U19" i="100"/>
  <c r="HC32" i="100"/>
  <c r="LK10" i="100"/>
  <c r="KZ8" i="100"/>
  <c r="JT11" i="100"/>
  <c r="ES14" i="100"/>
  <c r="GD25" i="100"/>
  <c r="CE10" i="100"/>
  <c r="HG23" i="100"/>
  <c r="AN13" i="100"/>
  <c r="KP9" i="100"/>
  <c r="CD12" i="100"/>
  <c r="HU19" i="100"/>
  <c r="HB9" i="100"/>
  <c r="DG27" i="100"/>
  <c r="AR18" i="100"/>
  <c r="DG30" i="100"/>
  <c r="FJ35" i="100"/>
  <c r="IP21" i="100"/>
  <c r="JX22" i="100"/>
  <c r="LI29" i="100"/>
  <c r="HM27" i="100"/>
  <c r="LA24" i="100"/>
  <c r="GG20" i="100"/>
  <c r="EX30" i="100"/>
  <c r="FW14" i="100"/>
  <c r="V5" i="100"/>
  <c r="CD19" i="100"/>
  <c r="LK34" i="100"/>
  <c r="EU33" i="100"/>
  <c r="DG21" i="100"/>
  <c r="BW16" i="100"/>
  <c r="HJ28" i="100"/>
  <c r="DQ26" i="100"/>
  <c r="KR11" i="100"/>
  <c r="IE30" i="100"/>
  <c r="LO26" i="100"/>
  <c r="FK29" i="100"/>
  <c r="IL16" i="100"/>
  <c r="JQ6" i="100"/>
  <c r="EW18" i="100"/>
  <c r="LF17" i="100"/>
  <c r="II28" i="100"/>
  <c r="HJ11" i="100"/>
  <c r="LU21" i="100"/>
  <c r="HB13" i="100"/>
  <c r="FY29" i="100"/>
  <c r="GJ22" i="100"/>
  <c r="ES12" i="100"/>
  <c r="EX24" i="100"/>
  <c r="LQ14" i="100"/>
  <c r="CC14" i="100"/>
  <c r="KP28" i="100"/>
  <c r="KH18" i="100"/>
  <c r="KH9" i="100"/>
  <c r="CY10" i="100"/>
  <c r="LG26" i="100"/>
  <c r="AC24" i="100"/>
  <c r="KB20" i="100"/>
  <c r="ED19" i="100"/>
  <c r="IK23" i="100"/>
  <c r="GW14" i="100"/>
  <c r="GD26" i="100"/>
  <c r="JQ14" i="100"/>
  <c r="IW34" i="100"/>
  <c r="FX31" i="100"/>
  <c r="DL13" i="100"/>
  <c r="EP35" i="100"/>
  <c r="EV28" i="100"/>
  <c r="FB23" i="100"/>
  <c r="FY19" i="100"/>
  <c r="CI24" i="100"/>
  <c r="JF20" i="100"/>
  <c r="DQ7" i="100"/>
  <c r="AD19" i="100"/>
  <c r="AZ19" i="100"/>
  <c r="KQ34" i="100"/>
  <c r="KE5" i="100"/>
  <c r="BM32" i="100"/>
  <c r="IR30" i="100"/>
  <c r="IN26" i="100"/>
  <c r="LQ33" i="100"/>
  <c r="HM18" i="100"/>
  <c r="IQ17" i="100"/>
  <c r="GG35" i="100"/>
  <c r="AQ32" i="100"/>
  <c r="FV20" i="100"/>
  <c r="EO24" i="100"/>
  <c r="HE20" i="100"/>
  <c r="FV14" i="100"/>
  <c r="FO18" i="100"/>
  <c r="HM9" i="100"/>
  <c r="HH25" i="100"/>
  <c r="JB15" i="100"/>
  <c r="CC33" i="100"/>
  <c r="AF9" i="100"/>
  <c r="GB20" i="100"/>
  <c r="KE32" i="100"/>
  <c r="LK11" i="100"/>
  <c r="ER28" i="100"/>
  <c r="AR27" i="100"/>
  <c r="HC27" i="100"/>
  <c r="EM18" i="100"/>
  <c r="DI21" i="100"/>
  <c r="DZ20" i="100"/>
  <c r="CB16" i="100"/>
  <c r="KN31" i="100"/>
  <c r="FX29" i="100"/>
  <c r="EO5" i="100"/>
  <c r="GU6" i="100"/>
  <c r="HC14" i="100"/>
  <c r="HW24" i="100"/>
  <c r="AR31" i="100"/>
  <c r="GO34" i="100"/>
  <c r="FN24" i="100"/>
  <c r="JX16" i="100"/>
  <c r="JV22" i="100"/>
  <c r="HG14" i="100"/>
  <c r="CM34" i="100"/>
  <c r="JW31" i="100"/>
  <c r="EV32" i="100"/>
  <c r="HL12" i="100"/>
  <c r="DD32" i="100"/>
  <c r="GL20" i="100"/>
  <c r="IM14" i="100"/>
  <c r="CA29" i="100"/>
  <c r="EP33" i="100"/>
  <c r="AZ25" i="100"/>
  <c r="AP32" i="100"/>
  <c r="DN27" i="100"/>
  <c r="AU10" i="100"/>
  <c r="HX26" i="100"/>
  <c r="LS32" i="100"/>
  <c r="FD8" i="100"/>
  <c r="EQ28" i="100"/>
  <c r="IR31" i="100"/>
  <c r="AH7" i="100"/>
  <c r="HM26" i="100"/>
  <c r="KZ26" i="100"/>
  <c r="IP22" i="100"/>
  <c r="HK33" i="100"/>
  <c r="EQ26" i="100"/>
  <c r="LU11" i="100"/>
  <c r="FU6" i="100"/>
  <c r="JE22" i="100"/>
  <c r="GE35" i="100"/>
  <c r="AP27" i="100"/>
  <c r="AU27" i="100"/>
  <c r="DM24" i="100"/>
  <c r="DP23" i="100"/>
  <c r="JC15" i="100"/>
  <c r="JA33" i="100"/>
  <c r="LE7" i="100"/>
  <c r="LE14" i="100"/>
  <c r="DH19" i="100"/>
  <c r="LX15" i="100"/>
  <c r="IP27" i="100"/>
  <c r="HO24" i="100"/>
  <c r="HG8" i="100"/>
  <c r="AW14" i="100"/>
  <c r="JC13" i="100"/>
  <c r="HD26" i="100"/>
  <c r="AP22" i="100"/>
  <c r="S6" i="100"/>
  <c r="HM14" i="100"/>
  <c r="IY21" i="100"/>
  <c r="LI11" i="100"/>
  <c r="EQ30" i="100"/>
  <c r="DH32" i="100"/>
  <c r="HV18" i="100"/>
  <c r="CU11" i="100"/>
  <c r="LW25" i="100"/>
  <c r="CM22" i="100"/>
  <c r="KA10" i="100"/>
  <c r="KA11" i="100"/>
  <c r="FF29" i="100"/>
  <c r="IJ7" i="100"/>
  <c r="HM6" i="100"/>
  <c r="DE18" i="100"/>
  <c r="GT35" i="100"/>
  <c r="EY20" i="100"/>
  <c r="ER15" i="100"/>
  <c r="DX30" i="100"/>
  <c r="BW18" i="100"/>
  <c r="JC14" i="100"/>
  <c r="HK18" i="100"/>
  <c r="EM14" i="100"/>
  <c r="DL6" i="100"/>
  <c r="EL21" i="100"/>
  <c r="V33" i="100"/>
  <c r="LQ32" i="100"/>
  <c r="FU32" i="100"/>
  <c r="KC34" i="100"/>
  <c r="ER18" i="100"/>
  <c r="II17" i="100"/>
  <c r="KY7" i="100"/>
  <c r="HD22" i="100"/>
  <c r="GJ14" i="100"/>
  <c r="FT11" i="100"/>
  <c r="CH9" i="100"/>
  <c r="AW29" i="100"/>
  <c r="IZ31" i="100"/>
  <c r="DE29" i="100"/>
  <c r="FC23" i="100"/>
  <c r="EN24" i="100"/>
  <c r="EO14" i="100"/>
  <c r="GI29" i="100"/>
  <c r="HF18" i="100"/>
  <c r="KT24" i="100"/>
  <c r="BA17" i="100"/>
  <c r="GM5" i="100"/>
  <c r="LM30" i="100"/>
  <c r="LJ25" i="100"/>
  <c r="DH17" i="100"/>
  <c r="JR32" i="100"/>
  <c r="IT12" i="100"/>
  <c r="KD11" i="100"/>
  <c r="HK7" i="100"/>
  <c r="FW22" i="100"/>
  <c r="HT14" i="100"/>
  <c r="JT30" i="100"/>
  <c r="EW21" i="100"/>
  <c r="CF24" i="100"/>
  <c r="FZ17" i="100"/>
  <c r="BA28" i="100"/>
  <c r="IC6" i="100"/>
  <c r="AY20" i="100"/>
  <c r="KG13" i="100"/>
  <c r="FB33" i="100"/>
  <c r="FB29" i="100"/>
  <c r="IT8" i="100"/>
  <c r="CR32" i="100"/>
  <c r="IP16" i="100"/>
  <c r="IO35" i="100"/>
  <c r="LY28" i="100"/>
  <c r="HC10" i="100"/>
  <c r="IS22" i="100"/>
  <c r="DM15" i="100"/>
  <c r="DN25" i="100"/>
  <c r="CE23" i="100"/>
  <c r="BV25" i="100"/>
  <c r="HH21" i="100"/>
  <c r="ER14" i="100"/>
  <c r="IZ6" i="100"/>
  <c r="HD15" i="100"/>
  <c r="GE6" i="100"/>
  <c r="JF23" i="100"/>
  <c r="AR5" i="100"/>
  <c r="DX29" i="100"/>
  <c r="BI17" i="100"/>
  <c r="O9" i="100"/>
  <c r="FW6" i="100"/>
  <c r="AF7" i="100"/>
  <c r="IJ27" i="100"/>
  <c r="LC13" i="100"/>
  <c r="ES26" i="100"/>
  <c r="EP26" i="100"/>
  <c r="BU17" i="100"/>
  <c r="KS30" i="100"/>
  <c r="AR25" i="100"/>
  <c r="ID25" i="100"/>
  <c r="HA19" i="100"/>
  <c r="EY15" i="100"/>
  <c r="LE33" i="100"/>
  <c r="BV16" i="100"/>
  <c r="AQ16" i="100"/>
  <c r="CP8" i="100"/>
  <c r="HX6" i="100"/>
  <c r="AH31" i="100"/>
  <c r="KO25" i="100"/>
  <c r="KG29" i="100"/>
  <c r="BH18" i="100"/>
  <c r="KT11" i="100"/>
  <c r="BA18" i="100"/>
  <c r="GI13" i="100"/>
  <c r="Z7" i="100"/>
  <c r="GW24" i="100"/>
  <c r="AT12" i="100"/>
  <c r="BE8" i="100"/>
  <c r="BN30" i="100"/>
  <c r="DU10" i="100"/>
  <c r="M6" i="100"/>
  <c r="KP7" i="100"/>
  <c r="DZ14" i="100"/>
  <c r="LQ15" i="100"/>
  <c r="EX9" i="100"/>
  <c r="AG13" i="100"/>
  <c r="GL18" i="100"/>
  <c r="U21" i="100"/>
  <c r="CD35" i="100"/>
  <c r="DZ15" i="100"/>
  <c r="AD29" i="100"/>
  <c r="GS10" i="100"/>
  <c r="HS25" i="100"/>
  <c r="KL31" i="100"/>
  <c r="JC30" i="100"/>
  <c r="ED21" i="100"/>
  <c r="GV19" i="100"/>
  <c r="HS19" i="100"/>
  <c r="AB19" i="100"/>
  <c r="DT5" i="100"/>
  <c r="HT13" i="100"/>
  <c r="GU33" i="100"/>
  <c r="DZ23" i="100"/>
  <c r="LS13" i="100"/>
  <c r="LT35" i="100"/>
  <c r="U31" i="100"/>
  <c r="BA23" i="100"/>
  <c r="CT25" i="100"/>
  <c r="BL14" i="100"/>
  <c r="HV24" i="100"/>
  <c r="JB23" i="100"/>
  <c r="CN5" i="100"/>
  <c r="DX11" i="100"/>
  <c r="LT9" i="100"/>
  <c r="JK28" i="100"/>
  <c r="FX32" i="100"/>
  <c r="CO29" i="100"/>
  <c r="IR10" i="100"/>
  <c r="FI9" i="100"/>
  <c r="HG31" i="100"/>
  <c r="FW17" i="100"/>
  <c r="IJ26" i="100"/>
  <c r="AQ26" i="100"/>
  <c r="KR6" i="100"/>
  <c r="W29" i="100"/>
  <c r="EA34" i="100"/>
  <c r="EA18" i="100"/>
  <c r="FC19" i="100"/>
  <c r="JA11" i="100"/>
  <c r="BH31" i="100"/>
  <c r="KI15" i="100"/>
  <c r="JA32" i="100"/>
  <c r="X6" i="100"/>
  <c r="IB26" i="100"/>
  <c r="JB5" i="100"/>
  <c r="IE15" i="100"/>
  <c r="DS34" i="100"/>
  <c r="EG30" i="100"/>
  <c r="BP6" i="100"/>
  <c r="IY14" i="100"/>
  <c r="IE32" i="100"/>
  <c r="FJ12" i="100"/>
  <c r="MB14" i="100"/>
  <c r="BU16" i="100"/>
  <c r="KG11" i="100"/>
  <c r="AA12" i="100"/>
  <c r="DY24" i="100"/>
  <c r="KQ18" i="100"/>
  <c r="BG35" i="100"/>
  <c r="JM10" i="100"/>
  <c r="BC11" i="100"/>
  <c r="ID6" i="100"/>
  <c r="AY35" i="100"/>
  <c r="IZ12" i="100"/>
  <c r="AF19" i="100"/>
  <c r="EA12" i="100"/>
  <c r="CA23" i="100"/>
  <c r="FH24" i="100"/>
  <c r="FB30" i="100"/>
  <c r="GU32" i="100"/>
  <c r="DW33" i="100"/>
  <c r="HT18" i="100"/>
  <c r="BH30" i="100"/>
  <c r="DU19" i="100"/>
  <c r="LS17" i="100"/>
  <c r="KT19" i="100"/>
  <c r="KR24" i="100"/>
  <c r="EE13" i="100"/>
  <c r="BP16" i="100"/>
  <c r="GL7" i="100"/>
  <c r="HR33" i="100"/>
  <c r="GI12" i="100"/>
  <c r="LU27" i="100"/>
  <c r="DC14" i="100"/>
  <c r="KL25" i="100"/>
  <c r="BI34" i="100"/>
  <c r="KS8" i="100"/>
  <c r="BD28" i="100"/>
  <c r="LB6" i="100"/>
  <c r="HB23" i="100"/>
  <c r="KK34" i="100"/>
  <c r="HQ8" i="100"/>
  <c r="DK8" i="100"/>
  <c r="BV31" i="100"/>
  <c r="AV8" i="100"/>
  <c r="HX33" i="100"/>
  <c r="LW11" i="100"/>
  <c r="DU30" i="100"/>
  <c r="EG11" i="100"/>
  <c r="FW8" i="100"/>
  <c r="KD22" i="100"/>
  <c r="LF14" i="100"/>
  <c r="HI33" i="100"/>
  <c r="IL15" i="100"/>
  <c r="DE34" i="100"/>
  <c r="EY28" i="100"/>
  <c r="ER27" i="100"/>
  <c r="ES19" i="100"/>
  <c r="HH34" i="100"/>
  <c r="DK14" i="100"/>
  <c r="HQ34" i="100"/>
  <c r="EX20" i="100"/>
  <c r="DP33" i="100"/>
  <c r="KJ14" i="100"/>
  <c r="CG14" i="100"/>
  <c r="CR22" i="100"/>
  <c r="HH7" i="100"/>
  <c r="LH12" i="100"/>
  <c r="Q7" i="100"/>
  <c r="GB29" i="100"/>
  <c r="AW5" i="100"/>
  <c r="DM35" i="100"/>
  <c r="DG26" i="100"/>
  <c r="AQ24" i="100"/>
  <c r="GM18" i="100"/>
  <c r="DL15" i="100"/>
  <c r="JH20" i="100"/>
  <c r="DF32" i="100"/>
  <c r="CF9" i="100"/>
  <c r="U11" i="100"/>
  <c r="DF24" i="100"/>
  <c r="HV17" i="100"/>
  <c r="BW7" i="100"/>
  <c r="HY33" i="100"/>
  <c r="AM13" i="100"/>
  <c r="KB21" i="100"/>
  <c r="HB17" i="100"/>
  <c r="LJ20" i="100"/>
  <c r="IW16" i="100"/>
  <c r="IU30" i="100"/>
  <c r="IJ9" i="100"/>
  <c r="GE28" i="100"/>
  <c r="IC21" i="100"/>
  <c r="HH22" i="100"/>
  <c r="FT6" i="100"/>
  <c r="DJ30" i="100"/>
  <c r="EY30" i="100"/>
  <c r="BY31" i="100"/>
  <c r="JD34" i="100"/>
  <c r="EN33" i="100"/>
  <c r="KL22" i="100"/>
  <c r="HW15" i="100"/>
  <c r="DX23" i="100"/>
  <c r="MB31" i="100"/>
  <c r="LE35" i="100"/>
  <c r="CQ25" i="100"/>
  <c r="JW30" i="100"/>
  <c r="JS8" i="100"/>
  <c r="JU26" i="100"/>
  <c r="CQ31" i="100"/>
  <c r="BL12" i="100"/>
  <c r="HH26" i="100"/>
  <c r="DE23" i="100"/>
  <c r="FY20" i="100"/>
  <c r="AO11" i="100"/>
  <c r="DL27" i="100"/>
  <c r="DN9" i="100"/>
  <c r="GF24" i="100"/>
  <c r="GF30" i="100"/>
  <c r="GW32" i="100"/>
  <c r="EL31" i="100"/>
  <c r="GD8" i="100"/>
  <c r="FF30" i="100"/>
  <c r="CA5" i="100"/>
  <c r="CO17" i="100"/>
  <c r="KC9" i="100"/>
  <c r="JQ19" i="100"/>
  <c r="KZ25" i="100"/>
  <c r="LC20" i="100"/>
  <c r="IQ34" i="100"/>
  <c r="IU29" i="100"/>
  <c r="FY21" i="100"/>
  <c r="KP23" i="100"/>
  <c r="FS31" i="100"/>
  <c r="FY18" i="100"/>
  <c r="BW11" i="100"/>
  <c r="DC30" i="100"/>
  <c r="EW5" i="100"/>
  <c r="KJ12" i="100"/>
  <c r="AV10" i="100"/>
  <c r="AF17" i="100"/>
  <c r="IE34" i="100"/>
  <c r="JF6" i="100"/>
  <c r="JZ7" i="100"/>
  <c r="V11" i="100"/>
  <c r="HD21" i="100"/>
  <c r="JW17" i="100"/>
  <c r="EF13" i="100"/>
  <c r="IW30" i="100"/>
  <c r="GA8" i="100"/>
  <c r="FX7" i="100"/>
  <c r="DX19" i="100"/>
  <c r="HC21" i="100"/>
  <c r="JG9" i="100"/>
  <c r="FU22" i="100"/>
  <c r="GB34" i="100"/>
  <c r="CG30" i="100"/>
  <c r="BA35" i="100"/>
  <c r="EP25" i="100"/>
  <c r="KN20" i="100"/>
  <c r="KN12" i="100"/>
  <c r="HZ9" i="100"/>
  <c r="JY13" i="100"/>
  <c r="IR32" i="100"/>
  <c r="FT9" i="100"/>
  <c r="LE20" i="100"/>
  <c r="JZ11" i="100"/>
  <c r="FV19" i="100"/>
  <c r="IK18" i="100"/>
  <c r="CI21" i="100"/>
  <c r="KM26" i="100"/>
  <c r="HF11" i="100"/>
  <c r="BV9" i="100"/>
  <c r="CD18" i="100"/>
  <c r="HB20" i="100"/>
  <c r="AW7" i="100"/>
  <c r="JS5" i="100"/>
  <c r="HE8" i="100"/>
  <c r="FE18" i="100"/>
  <c r="HX21" i="100"/>
  <c r="X24" i="100"/>
  <c r="LF6" i="100"/>
  <c r="HL26" i="100"/>
  <c r="GU19" i="100"/>
  <c r="II34" i="100"/>
  <c r="JT14" i="100"/>
  <c r="FS14" i="100"/>
  <c r="DO7" i="100"/>
  <c r="DF22" i="100"/>
  <c r="IC25" i="100"/>
  <c r="DL20" i="100"/>
  <c r="LT17" i="100"/>
  <c r="FU28" i="100"/>
  <c r="HJ5" i="100"/>
  <c r="KH6" i="100"/>
  <c r="GG26" i="100"/>
  <c r="AY23" i="100"/>
  <c r="CF7" i="100"/>
  <c r="KJ9" i="100"/>
  <c r="FH23" i="100"/>
  <c r="LH14" i="100"/>
  <c r="IK7" i="100"/>
  <c r="JV9" i="100"/>
  <c r="IK5" i="100"/>
  <c r="IK29" i="100"/>
  <c r="IO5" i="100"/>
  <c r="HH11" i="100"/>
  <c r="IA32" i="100"/>
  <c r="IO19" i="100"/>
  <c r="HM21" i="100"/>
  <c r="EU11" i="100"/>
  <c r="AR24" i="100"/>
  <c r="DH16" i="100"/>
  <c r="JI34" i="100"/>
  <c r="BU22" i="100"/>
  <c r="KM29" i="100"/>
  <c r="FO28" i="100"/>
  <c r="HU22" i="100"/>
  <c r="JV25" i="100"/>
  <c r="BN24" i="100"/>
  <c r="HL14" i="100"/>
  <c r="LA5" i="100"/>
  <c r="JW26" i="100"/>
  <c r="IM12" i="100"/>
  <c r="HN26" i="100"/>
  <c r="DH21" i="100"/>
  <c r="CA12" i="100"/>
  <c r="HI15" i="100"/>
  <c r="ET34" i="100"/>
  <c r="KR35" i="100"/>
  <c r="DF10" i="100"/>
  <c r="KQ17" i="100"/>
  <c r="IM11" i="100"/>
  <c r="CF10" i="100"/>
  <c r="Q5" i="100"/>
  <c r="BV19" i="100"/>
  <c r="FI12" i="100"/>
  <c r="AD5" i="100"/>
  <c r="HD27" i="100"/>
  <c r="II35" i="100"/>
  <c r="GA13" i="100"/>
  <c r="JY15" i="100"/>
  <c r="HC6" i="100"/>
  <c r="HK5" i="100"/>
  <c r="DY18" i="100"/>
  <c r="HB7" i="100"/>
  <c r="GE31" i="100"/>
  <c r="EN29" i="100"/>
  <c r="FO27" i="100"/>
  <c r="HB30" i="100"/>
  <c r="KL15" i="100"/>
  <c r="IQ23" i="100"/>
  <c r="DL12" i="100"/>
  <c r="DE10" i="100"/>
  <c r="GC24" i="100"/>
  <c r="AY29" i="100"/>
  <c r="EC35" i="100"/>
  <c r="KQ31" i="100"/>
  <c r="LK27" i="100"/>
  <c r="IO33" i="100"/>
  <c r="FY11" i="100"/>
  <c r="FH11" i="100"/>
  <c r="KA12" i="100"/>
  <c r="HA35" i="100"/>
  <c r="DO24" i="100"/>
  <c r="DJ9" i="100"/>
  <c r="JK33" i="100"/>
  <c r="IS33" i="100"/>
  <c r="CA26" i="100"/>
  <c r="DN22" i="100"/>
  <c r="AW28" i="100"/>
  <c r="AQ11" i="100"/>
  <c r="LL25" i="100"/>
  <c r="HJ10" i="100"/>
  <c r="GP26" i="100"/>
  <c r="HR15" i="100"/>
  <c r="BP9" i="100"/>
  <c r="LI10" i="100"/>
  <c r="LE10" i="100"/>
  <c r="IQ21" i="100"/>
  <c r="HT5" i="100"/>
  <c r="BM6" i="100"/>
  <c r="KY10" i="100"/>
  <c r="GG12" i="100"/>
  <c r="EY14" i="100"/>
  <c r="EC29" i="100"/>
  <c r="DO20" i="100"/>
  <c r="EO7" i="100"/>
  <c r="JK14" i="100"/>
  <c r="EO6" i="100"/>
  <c r="FH12" i="100"/>
  <c r="IQ14" i="100"/>
  <c r="AW31" i="100"/>
  <c r="CG25" i="100"/>
  <c r="GK7" i="100"/>
  <c r="U30" i="100"/>
  <c r="LS35" i="100"/>
  <c r="HJ15" i="100"/>
  <c r="LM14" i="100"/>
  <c r="EP13" i="100"/>
  <c r="EQ16" i="100"/>
  <c r="KA27" i="100"/>
  <c r="GD24" i="100"/>
  <c r="HJ25" i="100"/>
  <c r="AZ27" i="100"/>
  <c r="AY13" i="100"/>
  <c r="DC10" i="100"/>
  <c r="BU18" i="100"/>
  <c r="GF10" i="100"/>
  <c r="EP34" i="100"/>
  <c r="AY33" i="100"/>
  <c r="EN30" i="100"/>
  <c r="GE11" i="100"/>
  <c r="HQ29" i="100"/>
  <c r="BC26" i="100"/>
  <c r="JK18" i="100"/>
  <c r="GP20" i="100"/>
  <c r="GL10" i="100"/>
  <c r="IB15" i="100"/>
  <c r="CL30" i="100"/>
  <c r="IA25" i="100"/>
  <c r="GP14" i="100"/>
  <c r="AH21" i="100"/>
  <c r="HY24" i="100"/>
  <c r="GW19" i="100"/>
  <c r="DX22" i="100"/>
  <c r="CK7" i="100"/>
  <c r="EB25" i="100"/>
  <c r="CO7" i="100"/>
  <c r="ID10" i="100"/>
  <c r="KT18" i="100"/>
  <c r="GO20" i="100"/>
  <c r="FK22" i="100"/>
  <c r="KN34" i="100"/>
  <c r="KT28" i="100"/>
  <c r="BC7" i="100"/>
  <c r="KO15" i="100"/>
  <c r="JH6" i="100"/>
  <c r="FI34" i="100"/>
  <c r="AB20" i="100"/>
  <c r="CW31" i="100"/>
  <c r="CK25" i="100"/>
  <c r="BD9" i="100"/>
  <c r="KR32" i="100"/>
  <c r="CN11" i="100"/>
  <c r="GJ15" i="100"/>
  <c r="KG20" i="100"/>
  <c r="AE24" i="100"/>
  <c r="DX13" i="100"/>
  <c r="DV22" i="100"/>
  <c r="AW8" i="100"/>
  <c r="GL32" i="100"/>
  <c r="BN9" i="100"/>
  <c r="BN23" i="100"/>
  <c r="GO11" i="100"/>
  <c r="KO18" i="100"/>
  <c r="KN15" i="100"/>
  <c r="IB11" i="100"/>
  <c r="GM6" i="100"/>
  <c r="IY23" i="100"/>
  <c r="MC9" i="100"/>
  <c r="LT31" i="100"/>
  <c r="HV6" i="100"/>
  <c r="FO30" i="100"/>
  <c r="EL5" i="100"/>
  <c r="HM22" i="100"/>
  <c r="AB12" i="100"/>
  <c r="JS12" i="100"/>
  <c r="LM22" i="100"/>
  <c r="FX18" i="100"/>
  <c r="HB12" i="100"/>
  <c r="EK17" i="100"/>
  <c r="JB14" i="100"/>
  <c r="AR10" i="100"/>
  <c r="GT23" i="100"/>
  <c r="GF5" i="100"/>
  <c r="BY8" i="100"/>
  <c r="AS19" i="100"/>
  <c r="AS26" i="100"/>
  <c r="AP28" i="100"/>
  <c r="LF29" i="100"/>
  <c r="IZ22" i="100"/>
  <c r="GQ20" i="100"/>
  <c r="AU21" i="100"/>
  <c r="FU14" i="100"/>
  <c r="LA11" i="100"/>
  <c r="FX6" i="100"/>
  <c r="GC34" i="100"/>
  <c r="EQ5" i="100"/>
  <c r="ER8" i="100"/>
  <c r="BM5" i="100"/>
  <c r="HI18" i="100"/>
  <c r="CD16" i="100"/>
  <c r="AR30" i="100"/>
  <c r="EO21" i="100"/>
  <c r="HR24" i="100"/>
  <c r="HB14" i="100"/>
  <c r="GF31" i="100"/>
  <c r="CB34" i="100"/>
  <c r="KP6" i="100"/>
  <c r="BL8" i="100"/>
  <c r="EB32" i="100"/>
  <c r="EE33" i="100"/>
  <c r="IJ10" i="100"/>
  <c r="FY13" i="100"/>
  <c r="LM15" i="100"/>
  <c r="IL10" i="100"/>
  <c r="GA28" i="100"/>
  <c r="HF8" i="100"/>
  <c r="JC16" i="100"/>
  <c r="DJ19" i="100"/>
  <c r="DF30" i="100"/>
  <c r="LE5" i="100"/>
  <c r="FX28" i="100"/>
  <c r="CE19" i="100"/>
  <c r="AQ22" i="100"/>
  <c r="CB21" i="100"/>
  <c r="FH26" i="100"/>
  <c r="JD19" i="100"/>
  <c r="LR23" i="100"/>
  <c r="BD7" i="100"/>
  <c r="LK14" i="100"/>
  <c r="IU15" i="100"/>
  <c r="LJ21" i="100"/>
  <c r="GG29" i="100"/>
  <c r="IT20" i="100"/>
  <c r="JV27" i="100"/>
  <c r="DP34" i="100"/>
  <c r="GD35" i="100"/>
  <c r="FS27" i="100"/>
  <c r="MC8" i="100"/>
  <c r="DF7" i="100"/>
  <c r="BZ14" i="100"/>
  <c r="HH32" i="100"/>
  <c r="FY15" i="100"/>
  <c r="BU24" i="100"/>
  <c r="DD25" i="100"/>
  <c r="CG18" i="100"/>
  <c r="JB29" i="100"/>
  <c r="LY14" i="100"/>
  <c r="AG32" i="100"/>
  <c r="IV24" i="100"/>
  <c r="FZ30" i="100"/>
  <c r="CU21" i="100"/>
  <c r="IT19" i="100"/>
  <c r="HA14" i="100"/>
  <c r="HM12" i="100"/>
  <c r="GG18" i="100"/>
  <c r="FI26" i="100"/>
  <c r="KE23" i="100"/>
  <c r="DF31" i="100"/>
  <c r="AX30" i="100"/>
  <c r="CI34" i="100"/>
  <c r="BV18" i="100"/>
  <c r="FT32" i="100"/>
  <c r="DI28" i="100"/>
  <c r="JB10" i="100"/>
  <c r="KQ9" i="100"/>
  <c r="GQ31" i="100"/>
  <c r="IJ15" i="100"/>
  <c r="GN33" i="100"/>
  <c r="FU21" i="100"/>
  <c r="HC34" i="100"/>
  <c r="JV34" i="100"/>
  <c r="HM29" i="100"/>
  <c r="HO26" i="100"/>
  <c r="CH18" i="100"/>
  <c r="JI31" i="100"/>
  <c r="EN12" i="100"/>
  <c r="GW31" i="100"/>
  <c r="HO11" i="100"/>
  <c r="AX31" i="100"/>
  <c r="I5" i="100"/>
  <c r="DI8" i="100"/>
  <c r="E5" i="100"/>
  <c r="BV29" i="100"/>
  <c r="FN11" i="100"/>
  <c r="BQ32" i="100"/>
  <c r="Z14" i="100"/>
  <c r="LM13" i="100"/>
  <c r="EW7" i="100"/>
  <c r="LM18" i="100"/>
  <c r="DQ35" i="100"/>
  <c r="DG33" i="100"/>
  <c r="HB10" i="100"/>
  <c r="DO23" i="100"/>
  <c r="KI19" i="100"/>
  <c r="EP20" i="100"/>
  <c r="AU32" i="100"/>
  <c r="AN9" i="100"/>
  <c r="HE31" i="100"/>
  <c r="KK31" i="100"/>
  <c r="DO32" i="100"/>
  <c r="HL19" i="100"/>
  <c r="AW15" i="100"/>
  <c r="JL8" i="100"/>
  <c r="FO26" i="100"/>
  <c r="HG10" i="100"/>
  <c r="LA27" i="100"/>
  <c r="JR23" i="100"/>
  <c r="FS33" i="100"/>
  <c r="EF15" i="100"/>
  <c r="EX7" i="100"/>
  <c r="EK22" i="100"/>
  <c r="DD31" i="100"/>
  <c r="KJ31" i="100"/>
  <c r="EV14" i="100"/>
  <c r="HX19" i="100"/>
  <c r="DI22" i="100"/>
  <c r="HK11" i="100"/>
  <c r="JD14" i="100"/>
  <c r="GE14" i="100"/>
  <c r="KP25" i="100"/>
  <c r="EL28" i="100"/>
  <c r="JJ24" i="100"/>
  <c r="JQ34" i="100"/>
  <c r="IS6" i="100"/>
  <c r="FV35" i="100"/>
  <c r="JW16" i="100"/>
  <c r="JX27" i="100"/>
  <c r="IP17" i="100"/>
  <c r="HB34" i="100"/>
  <c r="HL27" i="100"/>
  <c r="AM18" i="100"/>
  <c r="DG32" i="100"/>
  <c r="CB30" i="100"/>
  <c r="EE26" i="100"/>
  <c r="FV30" i="100"/>
  <c r="HQ16" i="100"/>
  <c r="GD28" i="100"/>
  <c r="AN21" i="100"/>
  <c r="AN22" i="100"/>
  <c r="CH6" i="100"/>
  <c r="DS35" i="100"/>
  <c r="GA9" i="100"/>
  <c r="IU18" i="100"/>
  <c r="LT12" i="100"/>
  <c r="JR18" i="100"/>
  <c r="FM9" i="100"/>
  <c r="IS11" i="100"/>
  <c r="HJ24" i="100"/>
  <c r="CD6" i="100"/>
  <c r="KK35" i="100"/>
  <c r="EO34" i="100"/>
  <c r="HS22" i="100"/>
  <c r="IK13" i="100"/>
  <c r="CF34" i="100"/>
  <c r="LG34" i="100"/>
  <c r="EX31" i="100"/>
  <c r="DE15" i="100"/>
  <c r="KH24" i="100"/>
  <c r="JJ27" i="100"/>
  <c r="FG24" i="100"/>
  <c r="DW31" i="100"/>
  <c r="LH15" i="100"/>
  <c r="EQ35" i="100"/>
  <c r="BA7" i="100"/>
  <c r="LA18" i="100"/>
  <c r="EO10" i="100"/>
  <c r="AF12" i="100"/>
  <c r="EX19" i="100"/>
  <c r="EP28" i="100"/>
  <c r="HD29" i="100"/>
  <c r="EW24" i="100"/>
  <c r="KL30" i="100"/>
  <c r="IU9" i="100"/>
  <c r="BU21" i="100"/>
  <c r="L5" i="100"/>
  <c r="HD35" i="100"/>
  <c r="JE8" i="100"/>
  <c r="LF19" i="100"/>
  <c r="CA25" i="100"/>
  <c r="BX10" i="100"/>
  <c r="JJ7" i="100"/>
  <c r="GK26" i="100"/>
  <c r="GC18" i="100"/>
  <c r="IR5" i="100"/>
  <c r="CW32" i="100"/>
  <c r="FX8" i="100"/>
  <c r="JS24" i="100"/>
  <c r="LG14" i="100"/>
  <c r="BY17" i="100"/>
  <c r="LJ35" i="100"/>
  <c r="FW18" i="100"/>
  <c r="AW6" i="100"/>
  <c r="IC26" i="100"/>
  <c r="GD11" i="100"/>
  <c r="DM29" i="100"/>
  <c r="IY25" i="100"/>
  <c r="DP31" i="100"/>
  <c r="KT13" i="100"/>
  <c r="CI11" i="100"/>
  <c r="KP30" i="100"/>
  <c r="KA9" i="100"/>
  <c r="LG27" i="100"/>
  <c r="ER11" i="100"/>
  <c r="LL5" i="100"/>
  <c r="LD19" i="100"/>
  <c r="IM8" i="100"/>
  <c r="HA29" i="100"/>
  <c r="HG15" i="100"/>
  <c r="DI33" i="100"/>
  <c r="HL6" i="100"/>
  <c r="DI18" i="100"/>
  <c r="IE10" i="100"/>
  <c r="AR35" i="100"/>
  <c r="IC34" i="100"/>
  <c r="JS13" i="100"/>
  <c r="ES9" i="100"/>
  <c r="AS28" i="100"/>
  <c r="AO21" i="100"/>
  <c r="MC21" i="100"/>
  <c r="EG6" i="100"/>
  <c r="IJ25" i="100"/>
  <c r="JV5" i="100"/>
  <c r="JU30" i="100"/>
  <c r="HL34" i="100"/>
  <c r="JQ33" i="100"/>
  <c r="EU14" i="100"/>
  <c r="BV17" i="100"/>
  <c r="EY11" i="100"/>
  <c r="HT27" i="100"/>
  <c r="CH29" i="100"/>
  <c r="KM15" i="100"/>
  <c r="GB16" i="100"/>
  <c r="FT34" i="100"/>
  <c r="GL6" i="100"/>
  <c r="DQ30" i="100"/>
  <c r="IE31" i="100"/>
  <c r="FO32" i="100"/>
  <c r="BO16" i="100"/>
  <c r="BM25" i="100"/>
  <c r="CF15" i="100"/>
  <c r="ED26" i="100"/>
  <c r="DV17" i="100"/>
  <c r="BH33" i="100"/>
  <c r="HT17" i="100"/>
  <c r="DW20" i="100"/>
  <c r="FH28" i="100"/>
  <c r="DY7" i="100"/>
  <c r="KM31" i="100"/>
  <c r="HY30" i="100"/>
  <c r="FC9" i="100"/>
  <c r="EA31" i="100"/>
  <c r="AN5" i="100"/>
  <c r="CT24" i="100"/>
  <c r="CT35" i="100"/>
  <c r="DU31" i="100"/>
  <c r="JC35" i="100"/>
  <c r="JC32" i="100"/>
  <c r="DW35" i="100"/>
  <c r="KG17" i="100"/>
  <c r="CH33" i="100"/>
  <c r="EB28" i="100"/>
  <c r="W16" i="100"/>
  <c r="X29" i="100"/>
  <c r="CK26" i="100"/>
  <c r="BW15" i="100"/>
  <c r="FB31" i="100"/>
  <c r="FC7" i="100"/>
  <c r="Z35" i="100"/>
  <c r="JL20" i="100"/>
  <c r="CP22" i="100"/>
  <c r="AA15" i="100"/>
  <c r="KQ24" i="100"/>
  <c r="G6" i="100"/>
  <c r="EG10" i="100"/>
  <c r="EA16" i="100"/>
  <c r="FJ6" i="100"/>
  <c r="CL11" i="100"/>
  <c r="JG6" i="100"/>
  <c r="EG24" i="100"/>
  <c r="JE13" i="100"/>
  <c r="KP13" i="100"/>
  <c r="KR28" i="100"/>
  <c r="BD19" i="100"/>
  <c r="BC9" i="100"/>
  <c r="BX5" i="100"/>
  <c r="GK29" i="100"/>
  <c r="CN18" i="100"/>
  <c r="GQ18" i="100"/>
  <c r="JJ18" i="100"/>
  <c r="LC32" i="100"/>
  <c r="DM22" i="100"/>
  <c r="DJ24" i="100"/>
  <c r="FS13" i="100"/>
  <c r="ES13" i="100"/>
  <c r="HI14" i="100"/>
  <c r="HH31" i="100"/>
  <c r="CL13" i="100"/>
  <c r="LU19" i="100"/>
  <c r="LY34" i="100"/>
  <c r="JK11" i="100"/>
  <c r="DS6" i="100"/>
  <c r="EB6" i="100"/>
  <c r="JC27" i="100"/>
  <c r="IY31" i="100"/>
  <c r="FI11" i="100"/>
  <c r="CK16" i="100"/>
  <c r="KZ32" i="100"/>
  <c r="CL12" i="100"/>
  <c r="LV34" i="100"/>
  <c r="JK29" i="100"/>
  <c r="FE34" i="100"/>
  <c r="JG31" i="100"/>
  <c r="BI22" i="100"/>
  <c r="CP21" i="100"/>
  <c r="JH32" i="100"/>
  <c r="DO14" i="100"/>
  <c r="CT12" i="100"/>
  <c r="FB19" i="100"/>
  <c r="IZ10" i="100"/>
  <c r="HY17" i="100"/>
  <c r="LI27" i="100"/>
  <c r="LC8" i="100"/>
  <c r="GA31" i="100"/>
  <c r="KB31" i="100"/>
  <c r="KB13" i="100"/>
  <c r="JX28" i="100"/>
  <c r="IJ24" i="100"/>
  <c r="ER10" i="100"/>
  <c r="HR8" i="100"/>
  <c r="HK29" i="100"/>
  <c r="EY33" i="100"/>
  <c r="BA32" i="100"/>
  <c r="FU33" i="100"/>
  <c r="AR21" i="100"/>
  <c r="JK20" i="100"/>
  <c r="BX11" i="100"/>
  <c r="KT7" i="100"/>
  <c r="GS22" i="100"/>
  <c r="DY25" i="100"/>
  <c r="IR14" i="100"/>
  <c r="GM30" i="100"/>
  <c r="HO16" i="100"/>
  <c r="DI34" i="100"/>
  <c r="DT9" i="100"/>
  <c r="FV28" i="100"/>
  <c r="HD25" i="100"/>
  <c r="DL34" i="100"/>
  <c r="AQ27" i="100"/>
  <c r="CG7" i="100"/>
  <c r="AO22" i="100"/>
  <c r="IM30" i="100"/>
  <c r="EW27" i="100"/>
  <c r="GQ34" i="100"/>
  <c r="HC17" i="100"/>
  <c r="FT16" i="100"/>
  <c r="FC10" i="100"/>
  <c r="BY25" i="100"/>
  <c r="JW24" i="100"/>
  <c r="AG21" i="100"/>
  <c r="LM24" i="100"/>
  <c r="KY33" i="100"/>
  <c r="EU23" i="100"/>
  <c r="FZ25" i="100"/>
  <c r="HD18" i="100"/>
  <c r="EK29" i="100"/>
  <c r="JI17" i="100"/>
  <c r="ET35" i="100"/>
  <c r="EW34" i="100"/>
  <c r="AQ33" i="100"/>
  <c r="GB25" i="100"/>
  <c r="IY35" i="100"/>
  <c r="IV26" i="100"/>
  <c r="HG30" i="100"/>
  <c r="BX23" i="100"/>
  <c r="ED10" i="100"/>
  <c r="CU33" i="100"/>
  <c r="HY20" i="100"/>
  <c r="LQ19" i="100"/>
  <c r="DX21" i="100"/>
  <c r="JR17" i="100"/>
  <c r="IM25" i="100"/>
  <c r="EK30" i="100"/>
  <c r="GP15" i="100"/>
  <c r="IL8" i="100"/>
  <c r="II12" i="100"/>
  <c r="HJ26" i="100"/>
  <c r="DO29" i="100"/>
  <c r="KT14" i="100"/>
  <c r="II16" i="100"/>
  <c r="GE30" i="100"/>
  <c r="CF30" i="100"/>
  <c r="EL32" i="100"/>
  <c r="DE13" i="100"/>
  <c r="IR12" i="100"/>
  <c r="DK20" i="100"/>
  <c r="FB6" i="100"/>
  <c r="JM19" i="100"/>
  <c r="LQ11" i="100"/>
  <c r="KY19" i="100"/>
  <c r="LF20" i="100"/>
  <c r="HL11" i="100"/>
  <c r="FW31" i="100"/>
  <c r="BL35" i="100"/>
  <c r="IJ16" i="100"/>
  <c r="FV6" i="100"/>
  <c r="HJ32" i="100"/>
  <c r="ID32" i="100"/>
  <c r="GC22" i="100"/>
  <c r="AD13" i="100"/>
  <c r="IW12" i="100"/>
  <c r="ER22" i="100"/>
  <c r="AT6" i="100"/>
  <c r="BZ21" i="100"/>
  <c r="CB18" i="100"/>
  <c r="DT35" i="100"/>
  <c r="EA9" i="100"/>
  <c r="CY19" i="100"/>
  <c r="IQ32" i="100"/>
  <c r="HK14" i="100"/>
  <c r="JS31" i="100"/>
  <c r="IS27" i="100"/>
  <c r="BK10" i="100"/>
  <c r="IL6" i="100"/>
  <c r="BX31" i="100"/>
  <c r="AY28" i="100"/>
  <c r="KJ11" i="100"/>
  <c r="CE25" i="100"/>
  <c r="KG23" i="100"/>
  <c r="FY35" i="100"/>
  <c r="HG22" i="100"/>
  <c r="JB22" i="100"/>
  <c r="HI16" i="100"/>
  <c r="LQ5" i="100"/>
  <c r="BA10" i="100"/>
  <c r="JG18" i="100"/>
  <c r="BO23" i="100"/>
  <c r="JY25" i="100"/>
  <c r="JR31" i="100"/>
  <c r="LF8" i="100"/>
  <c r="EC10" i="100"/>
  <c r="BF12" i="100"/>
  <c r="JR28" i="100"/>
  <c r="HN6" i="100"/>
  <c r="AZ29" i="100"/>
  <c r="JM11" i="100"/>
  <c r="HA8" i="100"/>
  <c r="HJ22" i="100"/>
  <c r="JI23" i="100"/>
  <c r="DD35" i="100"/>
  <c r="ED24" i="100"/>
  <c r="KB11" i="100"/>
  <c r="CF28" i="100"/>
  <c r="CH22" i="100"/>
  <c r="GI20" i="100"/>
  <c r="CO35" i="100"/>
  <c r="GC19" i="100"/>
  <c r="HB31" i="100"/>
  <c r="LR19" i="100"/>
  <c r="IJ14" i="100"/>
  <c r="LL6" i="100"/>
  <c r="HA21" i="100"/>
  <c r="KY35" i="100"/>
  <c r="AW32" i="100"/>
  <c r="GP11" i="100"/>
  <c r="AY27" i="100"/>
  <c r="KI32" i="100"/>
  <c r="FS9" i="100"/>
  <c r="DQ20" i="100"/>
  <c r="KN24" i="100"/>
  <c r="CE34" i="100"/>
  <c r="FF8" i="100"/>
  <c r="AP10" i="100"/>
  <c r="GQ22" i="100"/>
  <c r="BL17" i="100"/>
  <c r="L9" i="100"/>
  <c r="KC33" i="100"/>
  <c r="KY25" i="100"/>
  <c r="FT5" i="100"/>
  <c r="EW30" i="100"/>
  <c r="DN35" i="100"/>
  <c r="GG15" i="100"/>
  <c r="JH33" i="100"/>
  <c r="ES6" i="100"/>
  <c r="GA14" i="100"/>
  <c r="AX29" i="100"/>
  <c r="HD17" i="100"/>
  <c r="KR26" i="100"/>
  <c r="HM10" i="100"/>
  <c r="HB19" i="100"/>
  <c r="GG6" i="100"/>
  <c r="FJ24" i="100"/>
  <c r="BL33" i="100"/>
  <c r="IU28" i="100"/>
  <c r="LK24" i="100"/>
  <c r="EV29" i="100"/>
  <c r="FA27" i="100"/>
  <c r="LP13" i="100"/>
  <c r="KC15" i="100"/>
  <c r="HE25" i="100"/>
  <c r="BV26" i="100"/>
  <c r="HV16" i="100"/>
  <c r="DL23" i="100"/>
  <c r="GD33" i="100"/>
  <c r="KO7" i="100"/>
  <c r="AX9" i="100"/>
  <c r="HS15" i="100"/>
  <c r="JR10" i="100"/>
  <c r="DK10" i="100"/>
  <c r="DM33" i="100"/>
  <c r="ID21" i="100"/>
  <c r="W32" i="100"/>
  <c r="FH25" i="100"/>
  <c r="IN25" i="100"/>
  <c r="JR14" i="100"/>
  <c r="DN23" i="100"/>
  <c r="KB6" i="100"/>
  <c r="LO35" i="100"/>
  <c r="IS35" i="100"/>
  <c r="GO18" i="100"/>
  <c r="AG25" i="100"/>
  <c r="IT34" i="100"/>
  <c r="LG8" i="100"/>
  <c r="ET8" i="100"/>
  <c r="FA33" i="100"/>
  <c r="FZ22" i="100"/>
  <c r="ER21" i="100"/>
  <c r="IA21" i="100"/>
  <c r="CA22" i="100"/>
  <c r="KQ19" i="100"/>
  <c r="IU23" i="100"/>
  <c r="DN18" i="100"/>
  <c r="BW19" i="100"/>
  <c r="GJ17" i="100"/>
  <c r="BJ28" i="100"/>
  <c r="GA15" i="100"/>
  <c r="IR26" i="100"/>
  <c r="DS31" i="100"/>
  <c r="LE8" i="100"/>
  <c r="IQ35" i="100"/>
  <c r="ER6" i="100"/>
  <c r="HF10" i="100"/>
  <c r="GC13" i="100"/>
  <c r="JH19" i="100"/>
  <c r="DK15" i="100"/>
  <c r="GT21" i="100"/>
  <c r="IJ18" i="100"/>
  <c r="EU7" i="100"/>
  <c r="AU19" i="100"/>
  <c r="AS11" i="100"/>
  <c r="AW16" i="100"/>
  <c r="CI32" i="100"/>
  <c r="ID20" i="100"/>
  <c r="JV20" i="100"/>
  <c r="IO8" i="100"/>
  <c r="HD20" i="100"/>
  <c r="LE27" i="100"/>
  <c r="II19" i="100"/>
  <c r="HH18" i="100"/>
  <c r="FX9" i="100"/>
  <c r="AX13" i="100"/>
  <c r="JG10" i="100"/>
  <c r="IV13" i="100"/>
  <c r="EU6" i="100"/>
  <c r="AV15" i="100"/>
  <c r="FX15" i="100"/>
  <c r="N6" i="100"/>
  <c r="IW7" i="100"/>
  <c r="GF12" i="100"/>
  <c r="FB17" i="100"/>
  <c r="JM8" i="100"/>
  <c r="BP28" i="100"/>
  <c r="KU15" i="100"/>
  <c r="LJ14" i="100"/>
  <c r="LM35" i="100"/>
  <c r="DD33" i="100"/>
  <c r="GD6" i="100"/>
  <c r="CU19" i="100"/>
  <c r="IV9" i="100"/>
  <c r="DO16" i="100"/>
  <c r="FY7" i="100"/>
  <c r="GL35" i="100"/>
  <c r="DQ31" i="100"/>
  <c r="JL17" i="100"/>
  <c r="KA7" i="100"/>
  <c r="AY30" i="100"/>
  <c r="BA20" i="100"/>
  <c r="BW6" i="100"/>
  <c r="CH23" i="100"/>
  <c r="KG7" i="100"/>
  <c r="CO6" i="100"/>
  <c r="BE6" i="100"/>
  <c r="AX18" i="100"/>
  <c r="AE21" i="100"/>
  <c r="CK15" i="100"/>
  <c r="GP32" i="100"/>
  <c r="LV26" i="100"/>
  <c r="EF20" i="100"/>
  <c r="JF30" i="100"/>
  <c r="LX35" i="100"/>
  <c r="JM18" i="100"/>
  <c r="CS23" i="100"/>
  <c r="DW27" i="100"/>
  <c r="GN10" i="100"/>
  <c r="CS25" i="100"/>
  <c r="FE20" i="100"/>
  <c r="DM7" i="100"/>
  <c r="CM10" i="100"/>
  <c r="JE21" i="100"/>
  <c r="BD11" i="100"/>
  <c r="GM16" i="100"/>
  <c r="MA13" i="100"/>
  <c r="X25" i="100"/>
  <c r="BV10" i="100"/>
  <c r="EB16" i="100"/>
  <c r="GJ7" i="100"/>
  <c r="GT30" i="100"/>
  <c r="BL6" i="100"/>
  <c r="GU10" i="100"/>
  <c r="EX6" i="100"/>
  <c r="LS27" i="100"/>
  <c r="BI23" i="100"/>
  <c r="CG23" i="100"/>
  <c r="GQ14" i="100"/>
  <c r="V17" i="100"/>
  <c r="EB23" i="100"/>
  <c r="DI14" i="100"/>
  <c r="W21" i="100"/>
  <c r="MB21" i="100"/>
  <c r="JG20" i="100"/>
  <c r="CL15" i="100"/>
  <c r="KO23" i="100"/>
  <c r="BZ6" i="100"/>
  <c r="W31" i="100"/>
  <c r="IZ8" i="100"/>
  <c r="DW26" i="100"/>
  <c r="FL28" i="100"/>
  <c r="LZ28" i="100"/>
  <c r="CK31" i="100"/>
  <c r="AM12" i="100"/>
  <c r="CQ30" i="100"/>
  <c r="KG32" i="100"/>
  <c r="BK31" i="100"/>
  <c r="LX7" i="100"/>
  <c r="DL33" i="100"/>
  <c r="KK7" i="100"/>
  <c r="HW22" i="100"/>
  <c r="HD31" i="100"/>
  <c r="AP19" i="100"/>
  <c r="DG29" i="100"/>
  <c r="KE7" i="100"/>
  <c r="JL12" i="100"/>
  <c r="BI25" i="100"/>
  <c r="HR17" i="100"/>
  <c r="EY10" i="100"/>
  <c r="LO32" i="100"/>
  <c r="KK6" i="100"/>
  <c r="EG27" i="100"/>
  <c r="FM34" i="100"/>
  <c r="LT20" i="100"/>
  <c r="CY9" i="100"/>
  <c r="CA14" i="100"/>
  <c r="DV6" i="100"/>
  <c r="JG17" i="100"/>
  <c r="GR10" i="100"/>
  <c r="LV24" i="100"/>
  <c r="FC26" i="100"/>
  <c r="AR22" i="100"/>
  <c r="DT18" i="100"/>
  <c r="LA6" i="100"/>
  <c r="IS10" i="100"/>
  <c r="HK12" i="100"/>
  <c r="LG25" i="100"/>
  <c r="JR34" i="100"/>
  <c r="GC32" i="100"/>
  <c r="ES21" i="100"/>
  <c r="KQ10" i="100"/>
  <c r="EX22" i="100"/>
  <c r="AY31" i="100"/>
  <c r="IV6" i="100"/>
  <c r="FT35" i="100"/>
  <c r="BU35" i="100"/>
  <c r="EP29" i="100"/>
  <c r="CG19" i="100"/>
  <c r="FH15" i="100"/>
  <c r="JJ17" i="100"/>
  <c r="BE22" i="100"/>
  <c r="IT18" i="100"/>
  <c r="EV13" i="100"/>
  <c r="KY14" i="100"/>
  <c r="IW18" i="100"/>
  <c r="AI12" i="100"/>
  <c r="FZ26" i="100"/>
  <c r="EM22" i="100"/>
  <c r="DQ24" i="100"/>
  <c r="KL24" i="100"/>
  <c r="CG15" i="100"/>
  <c r="ID15" i="100"/>
  <c r="HN15" i="100"/>
  <c r="GF23" i="100"/>
  <c r="JC26" i="100"/>
  <c r="DC21" i="100"/>
  <c r="KM11" i="100"/>
  <c r="DJ11" i="100"/>
  <c r="JI27" i="100"/>
  <c r="LK32" i="100"/>
  <c r="JT34" i="100"/>
  <c r="HH28" i="100"/>
  <c r="LZ33" i="100"/>
  <c r="HD16" i="100"/>
  <c r="DN28" i="100"/>
  <c r="EN21" i="100"/>
  <c r="AX16" i="100"/>
  <c r="JC11" i="100"/>
  <c r="FT29" i="100"/>
  <c r="FZ28" i="100"/>
  <c r="KR29" i="100"/>
  <c r="HJ34" i="100"/>
  <c r="HW18" i="100"/>
  <c r="KA33" i="100"/>
  <c r="BX34" i="100"/>
  <c r="AZ17" i="100"/>
  <c r="IE19" i="100"/>
  <c r="DU5" i="100"/>
  <c r="HT33" i="100"/>
  <c r="LL34" i="100"/>
  <c r="AU33" i="100"/>
  <c r="DW34" i="100"/>
  <c r="LF15" i="100"/>
  <c r="HH19" i="100"/>
  <c r="JX11" i="100"/>
  <c r="HE23" i="100"/>
  <c r="DF33" i="100"/>
  <c r="FV17" i="100"/>
  <c r="AU11" i="100"/>
  <c r="KJ29" i="100"/>
  <c r="DE22" i="100"/>
  <c r="AW27" i="100"/>
  <c r="KY34" i="100"/>
  <c r="HL7" i="100"/>
  <c r="KL12" i="100"/>
  <c r="EU12" i="100"/>
  <c r="DP30" i="100"/>
  <c r="DI20" i="100"/>
  <c r="KQ26" i="100"/>
  <c r="Y17" i="100"/>
  <c r="HN21" i="100"/>
  <c r="IU13" i="100"/>
  <c r="AG6" i="100"/>
  <c r="IT21" i="100"/>
  <c r="LC11" i="100"/>
  <c r="IK26" i="100"/>
  <c r="GE26" i="100"/>
  <c r="HG18" i="100"/>
  <c r="KL33" i="100"/>
  <c r="GE8" i="100"/>
  <c r="HU32" i="100"/>
  <c r="GD10" i="100"/>
  <c r="AV28" i="100"/>
  <c r="AY34" i="100"/>
  <c r="DH8" i="100"/>
  <c r="CA11" i="100"/>
  <c r="JC21" i="100"/>
  <c r="JD11" i="100"/>
  <c r="JQ27" i="100"/>
  <c r="IW15" i="100"/>
  <c r="EW15" i="100"/>
  <c r="EA7" i="100"/>
  <c r="IK21" i="100"/>
  <c r="GA12" i="100"/>
  <c r="IK17" i="100"/>
  <c r="DN33" i="100"/>
  <c r="KM18" i="100"/>
  <c r="IT30" i="100"/>
  <c r="FS19" i="100"/>
  <c r="CE24" i="100"/>
  <c r="CA9" i="100"/>
  <c r="LF34" i="100"/>
  <c r="KE34" i="100"/>
  <c r="FX20" i="100"/>
  <c r="GJ30" i="100"/>
  <c r="KP33" i="100"/>
  <c r="LO15" i="100"/>
  <c r="DY9" i="100"/>
  <c r="AH25" i="100"/>
  <c r="AI11" i="100"/>
  <c r="IR18" i="100"/>
  <c r="LA26" i="100"/>
  <c r="GJ13" i="100"/>
  <c r="JR8" i="100"/>
  <c r="EP11" i="100"/>
  <c r="FU24" i="100"/>
  <c r="GK13" i="100"/>
  <c r="GG30" i="100"/>
  <c r="HF20" i="100"/>
  <c r="GQ8" i="100"/>
  <c r="DL32" i="100"/>
  <c r="HW21" i="100"/>
  <c r="GD7" i="100"/>
  <c r="FS29" i="100"/>
  <c r="CB20" i="100"/>
  <c r="AO16" i="100"/>
  <c r="AG23" i="100"/>
  <c r="LI12" i="100"/>
  <c r="LR10" i="100"/>
  <c r="IJ12" i="100"/>
  <c r="GW11" i="100"/>
  <c r="FT28" i="100"/>
  <c r="IQ26" i="100"/>
  <c r="LB28" i="100"/>
  <c r="HH14" i="100"/>
  <c r="AP25" i="100"/>
  <c r="IN20" i="100"/>
  <c r="GD9" i="100"/>
  <c r="FK31" i="100"/>
  <c r="AT31" i="100"/>
  <c r="DO6" i="100"/>
  <c r="JD8" i="100"/>
  <c r="EO33" i="100"/>
  <c r="KK13" i="100"/>
  <c r="LO18" i="100"/>
  <c r="JK34" i="100"/>
  <c r="IW20" i="100"/>
  <c r="DW11" i="100"/>
  <c r="FS12" i="100"/>
  <c r="JV28" i="100"/>
  <c r="CY24" i="100"/>
  <c r="IK6" i="100"/>
  <c r="IM15" i="100"/>
  <c r="DG14" i="100"/>
  <c r="CH27" i="100"/>
  <c r="CA19" i="100"/>
  <c r="DG35" i="100"/>
  <c r="IK11" i="100"/>
  <c r="HK22" i="100"/>
  <c r="IB22" i="100"/>
  <c r="EK35" i="100"/>
  <c r="HE12" i="100"/>
  <c r="JA9" i="100"/>
  <c r="AV34" i="100"/>
  <c r="EB33" i="100"/>
  <c r="IN15" i="100"/>
  <c r="KE20" i="100"/>
  <c r="LK20" i="100"/>
  <c r="HJ21" i="100"/>
  <c r="JU9" i="100"/>
  <c r="HG21" i="100"/>
  <c r="GA30" i="100"/>
  <c r="DK28" i="100"/>
  <c r="MA21" i="100"/>
  <c r="DE11" i="100"/>
  <c r="AM10" i="100"/>
  <c r="HE32" i="100"/>
  <c r="FU5" i="100"/>
  <c r="AS20" i="100"/>
  <c r="FW23" i="100"/>
  <c r="CA27" i="100"/>
  <c r="JG30" i="100"/>
  <c r="KH20" i="100"/>
  <c r="FE12" i="100"/>
  <c r="FK16" i="100"/>
  <c r="HE34" i="100"/>
  <c r="DO28" i="100"/>
  <c r="EB26" i="100"/>
  <c r="JZ15" i="100"/>
  <c r="HF33" i="100"/>
  <c r="DX17" i="100"/>
  <c r="IN31" i="100"/>
  <c r="HH9" i="100"/>
  <c r="EU25" i="100"/>
  <c r="DJ15" i="100"/>
  <c r="Y15" i="100"/>
  <c r="IO31" i="100"/>
  <c r="EN23" i="100"/>
  <c r="EQ34" i="100"/>
  <c r="AZ16" i="100"/>
  <c r="LJ29" i="100"/>
  <c r="HC31" i="100"/>
  <c r="AM15" i="100"/>
  <c r="JD27" i="100"/>
  <c r="JB30" i="100"/>
  <c r="GK10" i="100"/>
  <c r="BK20" i="100"/>
  <c r="MA25" i="100"/>
  <c r="IO26" i="100"/>
  <c r="KC25" i="100"/>
  <c r="DY10" i="100"/>
  <c r="KC16" i="100"/>
  <c r="IS32" i="100"/>
  <c r="EX8" i="100"/>
  <c r="ED17" i="100"/>
  <c r="GF9" i="100"/>
  <c r="DM34" i="100"/>
  <c r="JC6" i="100"/>
  <c r="EK5" i="100"/>
  <c r="KS5" i="100"/>
  <c r="HH33" i="100"/>
  <c r="CB24" i="100"/>
  <c r="CF21" i="100"/>
  <c r="ES8" i="100"/>
  <c r="LX26" i="100"/>
  <c r="FW15" i="100"/>
  <c r="HA34" i="100"/>
  <c r="CO27" i="100"/>
  <c r="JQ22" i="100"/>
  <c r="AU14" i="100"/>
  <c r="JW7" i="100"/>
  <c r="EK8" i="100"/>
  <c r="FS26" i="100"/>
  <c r="KJ27" i="100"/>
  <c r="FV13" i="100"/>
  <c r="KG9" i="100"/>
  <c r="EV34" i="100"/>
  <c r="DG19" i="100"/>
  <c r="AS12" i="100"/>
  <c r="EP18" i="100"/>
  <c r="AN29" i="100"/>
  <c r="JB17" i="100"/>
  <c r="HT35" i="100"/>
  <c r="GV30" i="100"/>
  <c r="AP14" i="100"/>
  <c r="FD25" i="100"/>
  <c r="IS31" i="100"/>
  <c r="LC18" i="100"/>
  <c r="EN11" i="100"/>
  <c r="KB25" i="100"/>
  <c r="IR34" i="100"/>
  <c r="FV12" i="100"/>
  <c r="KO11" i="100"/>
  <c r="IV10" i="100"/>
  <c r="EQ24" i="100"/>
  <c r="EB14" i="100"/>
  <c r="ER17" i="100"/>
  <c r="BY27" i="100"/>
  <c r="MB9" i="100"/>
  <c r="DI19" i="100"/>
  <c r="JJ13" i="100"/>
  <c r="DX20" i="100"/>
  <c r="AB16" i="100"/>
  <c r="ID12" i="100"/>
  <c r="LX28" i="100"/>
  <c r="GO6" i="100"/>
  <c r="CW14" i="100"/>
  <c r="AT30" i="100"/>
  <c r="LY22" i="100"/>
  <c r="DU26" i="100"/>
  <c r="JI30" i="100"/>
  <c r="GK35" i="100"/>
  <c r="EF28" i="100"/>
  <c r="V30" i="100"/>
  <c r="BJ17" i="100"/>
  <c r="Y30" i="100"/>
  <c r="GO22" i="100"/>
  <c r="CT6" i="100"/>
  <c r="AI15" i="100"/>
  <c r="FA21" i="100"/>
  <c r="KL13" i="100"/>
  <c r="GO13" i="100"/>
  <c r="KO26" i="100"/>
  <c r="MA22" i="100"/>
  <c r="KJ26" i="100"/>
  <c r="CK10" i="100"/>
  <c r="KT22" i="100"/>
  <c r="LQ12" i="100"/>
  <c r="MC10" i="100"/>
  <c r="BU32" i="100"/>
  <c r="KD27" i="100"/>
  <c r="LC28" i="100"/>
  <c r="DC25" i="100"/>
  <c r="EQ27" i="100"/>
  <c r="FG28" i="100"/>
  <c r="IT35" i="100"/>
  <c r="EP17" i="100"/>
  <c r="FU13" i="100"/>
  <c r="FO5" i="100"/>
  <c r="DJ32" i="100"/>
  <c r="KK21" i="100"/>
  <c r="IU6" i="100"/>
  <c r="DK23" i="100"/>
  <c r="AZ26" i="100"/>
  <c r="DO15" i="100"/>
  <c r="BX9" i="100"/>
  <c r="BP11" i="100"/>
  <c r="KT10" i="100"/>
  <c r="LD35" i="100"/>
  <c r="JU12" i="100"/>
  <c r="HC16" i="100"/>
  <c r="FE25" i="100"/>
  <c r="IL13" i="100"/>
  <c r="IU20" i="100"/>
  <c r="FW19" i="100"/>
  <c r="EM8" i="100"/>
  <c r="MC12" i="100"/>
  <c r="IO16" i="100"/>
  <c r="DL22" i="100"/>
  <c r="EV7" i="100"/>
  <c r="EX34" i="100"/>
  <c r="CG5" i="100"/>
  <c r="IM20" i="100"/>
  <c r="EK6" i="100"/>
  <c r="GK14" i="100"/>
  <c r="JI29" i="100"/>
  <c r="BG14" i="100"/>
  <c r="KA21" i="100"/>
  <c r="CT31" i="100"/>
  <c r="JZ6" i="100"/>
  <c r="KZ6" i="100"/>
  <c r="CX15" i="100"/>
  <c r="KA26" i="100"/>
  <c r="KB30" i="100"/>
  <c r="HA5" i="100"/>
  <c r="GS16" i="100"/>
  <c r="DC29" i="100"/>
  <c r="EO29" i="100"/>
  <c r="IB23" i="100"/>
  <c r="BW14" i="100"/>
  <c r="AH17" i="100"/>
  <c r="IV34" i="100"/>
  <c r="EM19" i="100"/>
  <c r="AM17" i="100"/>
  <c r="GR13" i="100"/>
  <c r="MC33" i="100"/>
  <c r="LR35" i="100"/>
  <c r="EW22" i="100"/>
  <c r="IW14" i="100"/>
  <c r="IS24" i="100"/>
  <c r="FK11" i="100"/>
  <c r="GD20" i="100"/>
  <c r="FS5" i="100"/>
  <c r="KD34" i="100"/>
  <c r="HN29" i="100"/>
  <c r="EU27" i="100"/>
  <c r="ET14" i="100"/>
  <c r="JA7" i="100"/>
  <c r="GG8" i="100"/>
  <c r="GJ16" i="100"/>
  <c r="FZ33" i="100"/>
  <c r="EW25" i="100"/>
  <c r="KR13" i="100"/>
  <c r="DJ18" i="100"/>
  <c r="CC26" i="100"/>
  <c r="BY12" i="100"/>
  <c r="KH22" i="100"/>
  <c r="JT12" i="100"/>
  <c r="JT33" i="100"/>
  <c r="IJ31" i="100"/>
  <c r="DU18" i="100"/>
  <c r="AB6" i="100"/>
  <c r="JU35" i="100"/>
  <c r="EX12" i="100"/>
  <c r="FU35" i="100"/>
  <c r="IA20" i="100"/>
  <c r="EN22" i="100"/>
  <c r="FW12" i="100"/>
  <c r="IB14" i="100"/>
  <c r="FU23" i="100"/>
  <c r="FC31" i="100"/>
  <c r="IQ12" i="100"/>
  <c r="AV29" i="100"/>
  <c r="AU6" i="100"/>
  <c r="GM22" i="100"/>
  <c r="LZ21" i="100"/>
  <c r="EL17" i="100"/>
  <c r="IP31" i="100"/>
  <c r="BP31" i="100"/>
  <c r="EX27" i="100"/>
  <c r="JS11" i="100"/>
  <c r="IL34" i="100"/>
  <c r="AQ21" i="100"/>
  <c r="LA28" i="100"/>
  <c r="FT30" i="100"/>
  <c r="DQ29" i="100"/>
  <c r="HR28" i="100"/>
  <c r="FZ15" i="100"/>
  <c r="DQ28" i="100"/>
  <c r="JI8" i="100"/>
  <c r="BV12" i="100"/>
  <c r="KN32" i="100"/>
  <c r="LM32" i="100"/>
  <c r="KU16" i="100"/>
  <c r="BI15" i="100"/>
  <c r="LC29" i="100"/>
  <c r="EB24" i="100"/>
  <c r="GA33" i="100"/>
  <c r="JT7" i="100"/>
  <c r="LL33" i="100"/>
  <c r="HC35" i="100"/>
  <c r="LF23" i="100"/>
  <c r="FZ24" i="100"/>
  <c r="DP12" i="100"/>
  <c r="FZ18" i="100"/>
  <c r="EL6" i="100"/>
  <c r="KG25" i="100"/>
  <c r="CE35" i="100"/>
  <c r="AG19" i="100"/>
  <c r="HL31" i="100"/>
  <c r="AU8" i="100"/>
  <c r="Q6" i="100"/>
  <c r="LE34" i="100"/>
  <c r="DX18" i="100"/>
  <c r="GU16" i="100"/>
  <c r="LI31" i="100"/>
  <c r="II29" i="100"/>
  <c r="JT13" i="100"/>
  <c r="LD8" i="100"/>
  <c r="IP12" i="100"/>
  <c r="IJ21" i="100"/>
  <c r="HB21" i="100"/>
  <c r="JC28" i="100"/>
  <c r="EP8" i="100"/>
  <c r="HK6" i="100"/>
  <c r="AR23" i="100"/>
  <c r="EO25" i="100"/>
  <c r="BX19" i="100"/>
  <c r="JH16" i="100"/>
  <c r="BZ27" i="100"/>
  <c r="AD32" i="100"/>
  <c r="HU33" i="100"/>
  <c r="JF13" i="100"/>
  <c r="LK16" i="100"/>
  <c r="LU17" i="100"/>
  <c r="IR25" i="100"/>
  <c r="AY18" i="100"/>
  <c r="CL32" i="100"/>
  <c r="IL11" i="100"/>
  <c r="KB34" i="100"/>
  <c r="HE28" i="100"/>
  <c r="EE30" i="100"/>
  <c r="ES27" i="100"/>
  <c r="HJ7" i="100"/>
  <c r="JF19" i="100"/>
  <c r="EM26" i="100"/>
  <c r="AF5" i="100"/>
  <c r="IV25" i="100"/>
  <c r="GD34" i="100"/>
  <c r="BV22" i="100"/>
  <c r="EC9" i="100"/>
  <c r="AD17" i="100"/>
  <c r="LG20" i="100"/>
  <c r="AN11" i="100"/>
  <c r="GB26" i="100"/>
  <c r="EU19" i="100"/>
  <c r="LT33" i="100"/>
  <c r="IW6" i="100"/>
  <c r="GE12" i="100"/>
  <c r="EK7" i="100"/>
  <c r="HW23" i="100"/>
  <c r="EY13" i="100"/>
  <c r="KG19" i="100"/>
  <c r="HD33" i="100"/>
  <c r="BV20" i="100"/>
  <c r="EO28" i="100"/>
  <c r="EW9" i="100"/>
  <c r="DK13" i="100"/>
  <c r="HS6" i="100"/>
  <c r="HS16" i="100"/>
  <c r="HV31" i="100"/>
  <c r="JU17" i="100"/>
  <c r="HH13" i="100"/>
  <c r="JX20" i="100"/>
  <c r="LD28" i="100"/>
  <c r="HH10" i="100"/>
  <c r="IR16" i="100"/>
  <c r="Z22" i="100"/>
  <c r="IO11" i="100"/>
  <c r="LJ27" i="100"/>
  <c r="HG11" i="100"/>
  <c r="CH15" i="100"/>
  <c r="AU15" i="100"/>
  <c r="HI20" i="100"/>
  <c r="AU24" i="100"/>
  <c r="JJ10" i="100"/>
  <c r="HF14" i="100"/>
  <c r="EW23" i="100"/>
  <c r="JD31" i="100"/>
  <c r="DD20" i="100"/>
  <c r="FG19" i="100"/>
  <c r="AU9" i="100"/>
  <c r="BM31" i="100"/>
  <c r="LI22" i="100"/>
  <c r="CT20" i="100"/>
  <c r="HL10" i="100"/>
  <c r="LM8" i="100"/>
  <c r="LD18" i="100"/>
  <c r="IU16" i="100"/>
  <c r="HL25" i="100"/>
  <c r="DC20" i="100"/>
  <c r="BZ29" i="100"/>
  <c r="DN20" i="100"/>
  <c r="DF17" i="100"/>
  <c r="KO19" i="100"/>
  <c r="EU34" i="100"/>
  <c r="IA9" i="100"/>
  <c r="FV15" i="100"/>
  <c r="CA34" i="100"/>
  <c r="CF23" i="100"/>
  <c r="BY34" i="100"/>
  <c r="LZ14" i="100"/>
  <c r="IN34" i="100"/>
  <c r="LA22" i="100"/>
  <c r="FZ11" i="100"/>
  <c r="HK28" i="100"/>
  <c r="LG5" i="100"/>
  <c r="EQ17" i="100"/>
  <c r="DP18" i="100"/>
  <c r="AP34" i="100"/>
  <c r="AT34" i="100"/>
  <c r="CF6" i="100"/>
  <c r="AT27" i="100"/>
  <c r="HA18" i="100"/>
  <c r="FZ19" i="100"/>
  <c r="AZ18" i="100"/>
  <c r="HF5" i="100"/>
  <c r="DD6" i="100"/>
  <c r="BH17" i="100"/>
  <c r="R6" i="100"/>
  <c r="BC18" i="100"/>
  <c r="LS24" i="100"/>
  <c r="KE31" i="100"/>
  <c r="GG22" i="100"/>
  <c r="LF32" i="100"/>
  <c r="KE6" i="100"/>
  <c r="BH12" i="100"/>
  <c r="HO18" i="100"/>
  <c r="EO15" i="100"/>
  <c r="DE14" i="100"/>
  <c r="LU18" i="100"/>
  <c r="DO21" i="100"/>
  <c r="KL16" i="100"/>
  <c r="GB27" i="100"/>
  <c r="GD22" i="100"/>
  <c r="JB12" i="100"/>
  <c r="ES15" i="100"/>
  <c r="E6" i="100"/>
  <c r="DW17" i="100"/>
  <c r="DS9" i="100"/>
  <c r="DM25" i="100"/>
  <c r="BQ31" i="100"/>
  <c r="CR28" i="100"/>
  <c r="KK27" i="100"/>
  <c r="KN25" i="100"/>
  <c r="KS22" i="100"/>
  <c r="CN33" i="100"/>
  <c r="KN14" i="100"/>
  <c r="BV11" i="100"/>
  <c r="BF6" i="100"/>
  <c r="CM14" i="100"/>
  <c r="GJ24" i="100"/>
  <c r="GJ5" i="100"/>
  <c r="HR16" i="100"/>
  <c r="BY13" i="100"/>
  <c r="AB34" i="100"/>
  <c r="BH20" i="100"/>
  <c r="GM31" i="100"/>
  <c r="CW10" i="100"/>
  <c r="BG17" i="100"/>
  <c r="CL25" i="100"/>
  <c r="CB11" i="100"/>
  <c r="N8" i="100"/>
  <c r="FN28" i="100"/>
  <c r="GN18" i="100"/>
  <c r="FL34" i="100"/>
  <c r="GS21" i="100"/>
  <c r="AP9" i="100"/>
  <c r="CM28" i="100"/>
  <c r="BH27" i="100"/>
  <c r="BU20" i="100"/>
  <c r="MA29" i="100"/>
  <c r="FO9" i="100"/>
  <c r="BN5" i="100"/>
  <c r="GS11" i="100"/>
  <c r="Y23" i="100"/>
  <c r="AF8" i="100"/>
  <c r="LR14" i="100"/>
  <c r="AI24" i="100"/>
  <c r="AU29" i="100"/>
  <c r="GI15" i="100"/>
  <c r="DZ26" i="100"/>
  <c r="JB34" i="100"/>
  <c r="KN35" i="100"/>
  <c r="IB21" i="100"/>
  <c r="DY6" i="100"/>
  <c r="JE20" i="100"/>
  <c r="EO17" i="100"/>
  <c r="BL9" i="100"/>
  <c r="GL24" i="100"/>
  <c r="IV21" i="100"/>
  <c r="KY24" i="100"/>
  <c r="HN7" i="100"/>
  <c r="IW10" i="100"/>
  <c r="IK14" i="100"/>
  <c r="DD18" i="100"/>
  <c r="KP29" i="100"/>
  <c r="HK17" i="100"/>
  <c r="EV30" i="100"/>
  <c r="GQ15" i="100"/>
  <c r="DQ33" i="100"/>
  <c r="ET21" i="100"/>
  <c r="KR30" i="100"/>
  <c r="EY34" i="100"/>
  <c r="JE7" i="100"/>
  <c r="JA34" i="100"/>
  <c r="KJ10" i="100"/>
  <c r="LM21" i="100"/>
  <c r="MC28" i="100"/>
  <c r="IO22" i="100"/>
  <c r="II30" i="100"/>
  <c r="KB15" i="100"/>
  <c r="HL16" i="100"/>
  <c r="IW22" i="100"/>
  <c r="AS6" i="100"/>
  <c r="DC24" i="100"/>
  <c r="EO9" i="100"/>
  <c r="DI5" i="100"/>
  <c r="EL9" i="100"/>
  <c r="ES20" i="100"/>
  <c r="JF27" i="100"/>
  <c r="HB16" i="100"/>
  <c r="ER24" i="100"/>
  <c r="HQ22" i="100"/>
  <c r="CE7" i="100"/>
  <c r="U16" i="100"/>
  <c r="IK28" i="100"/>
  <c r="LH11" i="100"/>
  <c r="LA20" i="100"/>
  <c r="HN23" i="100"/>
  <c r="AT18" i="100"/>
  <c r="FX25" i="100"/>
  <c r="AQ18" i="100"/>
  <c r="BY11" i="100"/>
  <c r="IE17" i="100"/>
  <c r="AN6" i="100"/>
  <c r="KJ8" i="100"/>
  <c r="EM6" i="100"/>
  <c r="FX30" i="100"/>
  <c r="DS29" i="100"/>
  <c r="FZ35" i="100"/>
  <c r="JJ25" i="100"/>
  <c r="DI9" i="100"/>
  <c r="JJ9" i="100"/>
  <c r="HW6" i="100"/>
  <c r="AN23" i="100"/>
  <c r="JQ23" i="100"/>
  <c r="CS7" i="100"/>
  <c r="IP35" i="100"/>
  <c r="GG11" i="100"/>
  <c r="LB23" i="100"/>
  <c r="IU35" i="100"/>
  <c r="CW21" i="100"/>
  <c r="HO22" i="100"/>
  <c r="AW25" i="100"/>
  <c r="CC15" i="100"/>
  <c r="KQ11" i="100"/>
  <c r="LJ33" i="100"/>
  <c r="IY5" i="100"/>
  <c r="HA6" i="100"/>
  <c r="HE14" i="100"/>
  <c r="HZ20" i="100"/>
  <c r="DF15" i="100"/>
  <c r="KK18" i="100"/>
  <c r="DI12" i="100"/>
  <c r="KI11" i="100"/>
  <c r="JY12" i="100"/>
  <c r="JT16" i="100"/>
  <c r="DC33" i="100"/>
  <c r="JR30" i="100"/>
  <c r="LI34" i="100"/>
  <c r="IQ10" i="100"/>
  <c r="GB13" i="100"/>
  <c r="EL7" i="100"/>
  <c r="GE21" i="100"/>
  <c r="EQ29" i="100"/>
  <c r="GB32" i="100"/>
  <c r="FM28" i="100"/>
  <c r="AW10" i="100"/>
  <c r="KK29" i="100"/>
  <c r="EV20" i="100"/>
  <c r="EK21" i="100"/>
  <c r="AZ22" i="100"/>
  <c r="CI15" i="100"/>
  <c r="AE11" i="100"/>
  <c r="HE24" i="100"/>
  <c r="HD9" i="100"/>
  <c r="BO13" i="100"/>
  <c r="KE18" i="100"/>
  <c r="IP24" i="100"/>
  <c r="IR7" i="100"/>
  <c r="HG12" i="100"/>
  <c r="KL21" i="100"/>
  <c r="IM5" i="100"/>
  <c r="HK24" i="100"/>
  <c r="DN10" i="100"/>
  <c r="AX35" i="100"/>
  <c r="AY14" i="100"/>
  <c r="KM23" i="100"/>
  <c r="GC31" i="100"/>
  <c r="JC34" i="100"/>
  <c r="JB24" i="100"/>
  <c r="KJ6" i="100"/>
  <c r="GR20" i="100"/>
  <c r="KC26" i="100"/>
  <c r="BD32" i="100"/>
  <c r="HN34" i="100"/>
  <c r="IK19" i="100"/>
  <c r="CX26" i="100"/>
  <c r="GA22" i="100"/>
  <c r="IL35" i="100"/>
  <c r="DP32" i="100"/>
  <c r="CG33" i="100"/>
  <c r="GF8" i="100"/>
  <c r="DG5" i="100"/>
  <c r="FV5" i="100"/>
  <c r="AZ15" i="100"/>
  <c r="HY18" i="100"/>
  <c r="FS21" i="100"/>
  <c r="HG16" i="100"/>
  <c r="JM6" i="100"/>
  <c r="AT14" i="100"/>
  <c r="EC25" i="100"/>
  <c r="FM29" i="100"/>
  <c r="JQ12" i="100"/>
  <c r="HJ17" i="100"/>
  <c r="MA35" i="100"/>
  <c r="IL29" i="100"/>
  <c r="DG17" i="100"/>
  <c r="IU19" i="100"/>
  <c r="CD13" i="100"/>
  <c r="EC24" i="100"/>
  <c r="IK33" i="100"/>
  <c r="FT33" i="100"/>
  <c r="CI28" i="100"/>
  <c r="ET25" i="100"/>
  <c r="AR32" i="100"/>
  <c r="GE5" i="100"/>
  <c r="CF14" i="100"/>
  <c r="JA17" i="100"/>
  <c r="JG27" i="100"/>
  <c r="DX24" i="100"/>
  <c r="HQ13" i="100"/>
  <c r="EE6" i="100"/>
  <c r="IV35" i="100"/>
  <c r="DI27" i="100"/>
  <c r="LA9" i="100"/>
  <c r="IR33" i="100"/>
  <c r="HK8" i="100"/>
  <c r="HB35" i="100"/>
  <c r="KQ30" i="100"/>
  <c r="GF29" i="100"/>
  <c r="AN7" i="100"/>
  <c r="IN7" i="100"/>
  <c r="CI31" i="100"/>
  <c r="BY19" i="100"/>
  <c r="AQ8" i="100"/>
  <c r="CE18" i="100"/>
  <c r="GR34" i="100"/>
  <c r="JI20" i="100"/>
  <c r="KA35" i="100"/>
  <c r="BN29" i="100"/>
  <c r="JR6" i="100"/>
  <c r="FG20" i="100"/>
  <c r="ES25" i="100"/>
  <c r="JX15" i="100"/>
  <c r="JQ8" i="100"/>
  <c r="GA25" i="100"/>
  <c r="BZ11" i="100"/>
  <c r="JT6" i="100"/>
  <c r="HJ9" i="100"/>
  <c r="GO27" i="100"/>
  <c r="CA13" i="100"/>
  <c r="BU7" i="100"/>
  <c r="HQ35" i="100"/>
  <c r="BV8" i="100"/>
  <c r="KU31" i="100"/>
  <c r="O6" i="100"/>
  <c r="KI8" i="100"/>
  <c r="MC5" i="100"/>
  <c r="LI20" i="100"/>
  <c r="Z34" i="100"/>
  <c r="HH6" i="100"/>
  <c r="JT28" i="100"/>
  <c r="AC5" i="100"/>
  <c r="HF17" i="100"/>
  <c r="IP6" i="100"/>
  <c r="LP33" i="100"/>
  <c r="EY17" i="100"/>
  <c r="IT25" i="100"/>
  <c r="DO8" i="100"/>
  <c r="EO32" i="100"/>
  <c r="DK5" i="100"/>
  <c r="AV5" i="100"/>
  <c r="IR20" i="100"/>
  <c r="HN28" i="100"/>
  <c r="FA32" i="100"/>
  <c r="EU8" i="100"/>
  <c r="IR6" i="100"/>
  <c r="JL30" i="100"/>
  <c r="LC35" i="100"/>
  <c r="LH30" i="100"/>
  <c r="AD25" i="100"/>
  <c r="IO28" i="100"/>
  <c r="JW34" i="100"/>
  <c r="HA31" i="100"/>
  <c r="HK19" i="100"/>
  <c r="FT31" i="100"/>
  <c r="DD7" i="100"/>
  <c r="JK15" i="100"/>
  <c r="HB32" i="100"/>
  <c r="DG11" i="100"/>
  <c r="BY29" i="100"/>
  <c r="FW21" i="100"/>
  <c r="JD28" i="100"/>
  <c r="HK23" i="100"/>
  <c r="DP27" i="100"/>
  <c r="CD14" i="100"/>
  <c r="AD30" i="100"/>
  <c r="BJ32" i="100"/>
  <c r="BL30" i="100"/>
  <c r="CV17" i="100"/>
  <c r="IU27" i="100"/>
  <c r="HM31" i="100"/>
  <c r="LM29" i="100"/>
  <c r="LF9" i="100"/>
  <c r="HK13" i="100"/>
  <c r="GF13" i="100"/>
  <c r="KG31" i="100"/>
  <c r="BY14" i="100"/>
  <c r="AT10" i="100"/>
  <c r="IJ17" i="100"/>
  <c r="CG26" i="100"/>
  <c r="AW22" i="100"/>
  <c r="DE33" i="100"/>
  <c r="BY9" i="100"/>
  <c r="HT26" i="100"/>
  <c r="JD25" i="100"/>
  <c r="FE26" i="100"/>
  <c r="JY30" i="100"/>
  <c r="IS18" i="100"/>
  <c r="HG6" i="100"/>
  <c r="BJ34" i="100"/>
  <c r="HN19" i="100"/>
  <c r="GF16" i="100"/>
  <c r="HL9" i="100"/>
  <c r="BV6" i="100"/>
  <c r="KO31" i="100"/>
  <c r="IQ33" i="100"/>
  <c r="CH35" i="100"/>
  <c r="DC31" i="100"/>
  <c r="DI16" i="100"/>
  <c r="BZ19" i="100"/>
  <c r="GD12" i="100"/>
  <c r="FZ20" i="100"/>
  <c r="IA33" i="100"/>
  <c r="LQ30" i="100"/>
  <c r="BD33" i="100"/>
  <c r="GL29" i="100"/>
  <c r="KP12" i="100"/>
  <c r="L7" i="100"/>
  <c r="CQ33" i="100"/>
  <c r="EA6" i="100"/>
  <c r="KZ35" i="100"/>
  <c r="HQ5" i="100"/>
  <c r="HQ6" i="100"/>
  <c r="HS34" i="100"/>
  <c r="EQ14" i="100"/>
  <c r="CX35" i="100"/>
  <c r="CN31" i="100"/>
  <c r="KQ35" i="100"/>
  <c r="Z32" i="100"/>
  <c r="JM34" i="100"/>
  <c r="FI20" i="100"/>
  <c r="GK12" i="100"/>
  <c r="HX20" i="100"/>
  <c r="BV28" i="100"/>
  <c r="BI11" i="100"/>
  <c r="GI24" i="100"/>
  <c r="KN33" i="100"/>
  <c r="JA30" i="100"/>
  <c r="LV19" i="100"/>
  <c r="AB32" i="100"/>
  <c r="CL17" i="100"/>
  <c r="GV35" i="100"/>
  <c r="HQ20" i="100"/>
  <c r="FN14" i="100"/>
  <c r="FI32" i="100"/>
  <c r="EF18" i="100"/>
  <c r="AU31" i="100"/>
  <c r="CT33" i="100"/>
  <c r="HZ7" i="100"/>
  <c r="KO35" i="100"/>
  <c r="KH25" i="100"/>
  <c r="AE25" i="100"/>
  <c r="GK33" i="100"/>
  <c r="DZ8" i="100"/>
  <c r="FK10" i="100"/>
  <c r="BV7" i="100"/>
  <c r="LV14" i="100"/>
  <c r="LX17" i="100"/>
  <c r="ET10" i="100"/>
  <c r="BP14" i="100"/>
  <c r="GN23" i="100"/>
  <c r="LR31" i="100"/>
  <c r="DZ12" i="100"/>
  <c r="BQ20" i="100"/>
  <c r="CT21" i="100"/>
  <c r="FB14" i="100"/>
  <c r="CB31" i="100"/>
  <c r="CH34" i="100"/>
  <c r="AM16" i="100"/>
  <c r="EX25" i="100"/>
  <c r="HC20" i="100"/>
  <c r="DN16" i="100"/>
  <c r="IJ23" i="100"/>
  <c r="LK23" i="100"/>
  <c r="FK6" i="100"/>
  <c r="AC16" i="100"/>
  <c r="DY5" i="100"/>
  <c r="LK35" i="100"/>
  <c r="BL13" i="100"/>
  <c r="BK18" i="100"/>
  <c r="AP7" i="100"/>
  <c r="AD21" i="100"/>
  <c r="GP27" i="100"/>
  <c r="LZ30" i="100"/>
  <c r="EF30" i="100"/>
  <c r="FF34" i="100"/>
  <c r="AF18" i="100"/>
  <c r="V25" i="100"/>
  <c r="EC22" i="100"/>
  <c r="KN17" i="100"/>
  <c r="BE16" i="100"/>
  <c r="CR7" i="100"/>
  <c r="BN11" i="100"/>
  <c r="AR14" i="100"/>
  <c r="FH6" i="100"/>
  <c r="CY27" i="100"/>
  <c r="DY21" i="100"/>
  <c r="DF9" i="100"/>
  <c r="GJ19" i="100"/>
  <c r="AG10" i="100"/>
  <c r="LY25" i="100"/>
  <c r="KB9" i="100"/>
  <c r="LH16" i="100"/>
  <c r="CR6" i="100"/>
  <c r="IS13" i="100"/>
  <c r="JW8" i="100"/>
  <c r="FX35" i="100"/>
  <c r="FE10" i="100"/>
  <c r="FX24" i="100"/>
  <c r="FY24" i="100"/>
  <c r="IY11" i="100"/>
  <c r="AM14" i="100"/>
  <c r="JG35" i="100"/>
  <c r="IJ8" i="100"/>
  <c r="CH16" i="100"/>
  <c r="CI22" i="100"/>
  <c r="HI17" i="100"/>
  <c r="CL24" i="100"/>
  <c r="EM24" i="100"/>
  <c r="GE7" i="100"/>
  <c r="FM7" i="100"/>
  <c r="IO7" i="100"/>
  <c r="JU27" i="100"/>
  <c r="HB22" i="100"/>
  <c r="EK23" i="100"/>
  <c r="DK22" i="100"/>
  <c r="IB32" i="100"/>
  <c r="EQ12" i="100"/>
  <c r="FJ34" i="100"/>
  <c r="DM30" i="100"/>
  <c r="DG25" i="100"/>
  <c r="KS26" i="100"/>
  <c r="CD27" i="100"/>
  <c r="AO33" i="100"/>
  <c r="AW30" i="100"/>
  <c r="KS35" i="100"/>
  <c r="CX21" i="100"/>
  <c r="HT7" i="100"/>
  <c r="EV11" i="100"/>
  <c r="JQ29" i="100"/>
  <c r="LH9" i="100"/>
  <c r="II8" i="100"/>
  <c r="KC31" i="100"/>
  <c r="HD10" i="100"/>
  <c r="CF5" i="100"/>
  <c r="EQ13" i="100"/>
  <c r="CH21" i="100"/>
  <c r="HV25" i="100"/>
  <c r="EQ33" i="100"/>
  <c r="KN19" i="100"/>
  <c r="ER30" i="100"/>
  <c r="HH12" i="100"/>
  <c r="KS33" i="100"/>
  <c r="DQ21" i="100"/>
  <c r="BK21" i="100"/>
  <c r="FG12" i="100"/>
  <c r="IO24" i="100"/>
  <c r="JQ5" i="100"/>
  <c r="KB8" i="100"/>
  <c r="CM26" i="100"/>
  <c r="IM23" i="100"/>
  <c r="IO27" i="100"/>
  <c r="KE11" i="100"/>
  <c r="IM35" i="100"/>
  <c r="EK18" i="100"/>
  <c r="GB24" i="100"/>
  <c r="BV21" i="100"/>
  <c r="FX12" i="100"/>
  <c r="EP23" i="100"/>
  <c r="KT6" i="100"/>
  <c r="AO17" i="100"/>
  <c r="KP19" i="100"/>
  <c r="HM17" i="100"/>
  <c r="DM9" i="100"/>
  <c r="AV35" i="100"/>
  <c r="ES32" i="100"/>
  <c r="CV6" i="100"/>
  <c r="IQ27" i="100"/>
  <c r="JU7" i="100"/>
  <c r="LR22" i="100"/>
  <c r="HL29" i="100"/>
  <c r="KZ34" i="100"/>
  <c r="DD29" i="100"/>
  <c r="DG22" i="100"/>
  <c r="EX10" i="100"/>
  <c r="FT12" i="100"/>
  <c r="ES28" i="100"/>
  <c r="HR25" i="100"/>
  <c r="FW7" i="100"/>
  <c r="FV11" i="100"/>
  <c r="JL32" i="100"/>
  <c r="DO9" i="100"/>
  <c r="FC29" i="100"/>
  <c r="KY30" i="100"/>
  <c r="GN20" i="100"/>
  <c r="KC22" i="100"/>
  <c r="LE12" i="100"/>
  <c r="EV15" i="100"/>
  <c r="LG16" i="100"/>
  <c r="JY11" i="100"/>
  <c r="II7" i="100"/>
  <c r="HL13" i="100"/>
  <c r="DG18" i="100"/>
  <c r="FC15" i="100"/>
  <c r="KY18" i="100"/>
  <c r="DE21" i="100"/>
  <c r="DP20" i="100"/>
  <c r="DJ28" i="100"/>
  <c r="EW32" i="100"/>
  <c r="FH10" i="100"/>
  <c r="AO5" i="100"/>
  <c r="JF16" i="100"/>
  <c r="HW8" i="100"/>
  <c r="GO7" i="100"/>
  <c r="BN6" i="100"/>
  <c r="IP7" i="100"/>
  <c r="LD22" i="100"/>
  <c r="DF28" i="100"/>
  <c r="DJ31" i="100"/>
  <c r="GR24" i="100"/>
  <c r="EO11" i="100"/>
  <c r="IK15" i="100"/>
  <c r="ES17" i="100"/>
  <c r="CF26" i="100"/>
  <c r="CD31" i="100"/>
  <c r="BX6" i="100"/>
  <c r="HC26" i="100"/>
  <c r="HJ20" i="100"/>
  <c r="FM26" i="100"/>
  <c r="GB5" i="100"/>
  <c r="BZ8" i="100"/>
  <c r="EF26" i="100"/>
  <c r="AX24" i="100"/>
  <c r="EF21" i="100"/>
  <c r="LE15" i="100"/>
  <c r="IV20" i="100"/>
  <c r="EQ10" i="100"/>
  <c r="JW10" i="100"/>
  <c r="IT15" i="100"/>
  <c r="GC20" i="100"/>
  <c r="HE10" i="100"/>
  <c r="EU22" i="100"/>
  <c r="JH15" i="100"/>
  <c r="IL5" i="100"/>
  <c r="BA22" i="100"/>
  <c r="AV30" i="100"/>
  <c r="GC14" i="100"/>
  <c r="AZ24" i="100"/>
  <c r="IL12" i="100"/>
  <c r="HJ18" i="100"/>
  <c r="FL20" i="100"/>
  <c r="HY32" i="100"/>
  <c r="AC10" i="100"/>
  <c r="LB5" i="100"/>
  <c r="BJ31" i="100"/>
  <c r="GE23" i="100"/>
  <c r="KA30" i="100"/>
  <c r="JR35" i="100"/>
  <c r="IJ11" i="100"/>
  <c r="KD13" i="100"/>
  <c r="DC18" i="100"/>
  <c r="DE9" i="100"/>
  <c r="EV24" i="100"/>
  <c r="GA34" i="100"/>
  <c r="JD6" i="100"/>
  <c r="DO5" i="100"/>
  <c r="IC7" i="100"/>
  <c r="DH33" i="100"/>
  <c r="FW20" i="100"/>
  <c r="KG21" i="100"/>
  <c r="CB7" i="100"/>
  <c r="W5" i="100"/>
  <c r="FT18" i="100"/>
  <c r="EN25" i="100"/>
  <c r="Q9" i="100"/>
  <c r="EX32" i="100"/>
  <c r="GQ10" i="100"/>
  <c r="ET22" i="100"/>
  <c r="IM16" i="100"/>
  <c r="CI30" i="100"/>
  <c r="LG35" i="100"/>
  <c r="BW12" i="100"/>
  <c r="LE28" i="100"/>
  <c r="FT10" i="100"/>
  <c r="ET30" i="100"/>
  <c r="EE22" i="100"/>
  <c r="HO10" i="100"/>
  <c r="DH30" i="100"/>
  <c r="FA34" i="100"/>
  <c r="AR26" i="100"/>
  <c r="DU27" i="100"/>
  <c r="MB18" i="100"/>
  <c r="LJ16" i="100"/>
  <c r="EY16" i="100"/>
  <c r="JS9" i="100"/>
  <c r="LG9" i="100"/>
  <c r="GB7" i="100"/>
  <c r="GG17" i="100"/>
  <c r="AV19" i="100"/>
  <c r="HN16" i="100"/>
  <c r="HG29" i="100"/>
  <c r="CD33" i="100"/>
  <c r="AX6" i="100"/>
  <c r="EW14" i="100"/>
  <c r="CI14" i="100"/>
  <c r="EV10" i="100"/>
  <c r="EU9" i="100"/>
  <c r="ER35" i="100"/>
  <c r="HK30" i="100"/>
  <c r="CC8" i="100"/>
  <c r="JD20" i="100"/>
  <c r="KO14" i="100"/>
  <c r="BH14" i="100"/>
  <c r="LH29" i="100"/>
  <c r="II15" i="100"/>
  <c r="KZ12" i="100"/>
  <c r="GB23" i="100"/>
  <c r="IU10" i="100"/>
  <c r="HF32" i="100"/>
  <c r="FT19" i="100"/>
  <c r="KP14" i="100"/>
  <c r="HN24" i="100"/>
  <c r="DH29" i="100"/>
  <c r="GT25" i="100"/>
  <c r="CE31" i="100"/>
  <c r="BX17" i="100"/>
  <c r="KR22" i="100"/>
  <c r="HE27" i="100"/>
  <c r="IB33" i="100"/>
  <c r="JM17" i="100"/>
  <c r="LS6" i="100"/>
  <c r="CP27" i="100"/>
  <c r="U27" i="100"/>
  <c r="EK25" i="100"/>
  <c r="KA17" i="100"/>
  <c r="LD29" i="100"/>
  <c r="FS15" i="100"/>
  <c r="IL25" i="100"/>
  <c r="CA18" i="100"/>
  <c r="CA24" i="100"/>
  <c r="HL8" i="100"/>
  <c r="BZ9" i="100"/>
  <c r="KO33" i="100"/>
  <c r="CC21" i="100"/>
  <c r="KL9" i="100"/>
  <c r="DJ16" i="100"/>
  <c r="FX23" i="100"/>
  <c r="KR14" i="100"/>
  <c r="CD21" i="100"/>
  <c r="GT8" i="100"/>
  <c r="GW28" i="100"/>
  <c r="HF15" i="100"/>
  <c r="IV33" i="100"/>
  <c r="AH30" i="100"/>
  <c r="FW9" i="100"/>
  <c r="KD30" i="100"/>
  <c r="JS16" i="100"/>
  <c r="DN34" i="100"/>
  <c r="CI10" i="100"/>
  <c r="DK24" i="100"/>
  <c r="CI6" i="100"/>
  <c r="JL15" i="100"/>
  <c r="GG16" i="100"/>
  <c r="CC22" i="100"/>
  <c r="JF31" i="100"/>
  <c r="EM9" i="100"/>
  <c r="ED12" i="100"/>
  <c r="BG6" i="100"/>
  <c r="GQ33" i="100"/>
  <c r="LT8" i="100"/>
  <c r="GN34" i="100"/>
  <c r="FD32" i="100"/>
  <c r="EG32" i="100"/>
  <c r="IC32" i="100"/>
  <c r="CC24" i="100"/>
  <c r="LP10" i="100"/>
  <c r="AG34" i="100"/>
  <c r="BH8" i="100"/>
  <c r="LI28" i="100"/>
  <c r="BC34" i="100"/>
  <c r="AC6" i="100"/>
  <c r="GL34" i="100"/>
  <c r="JF24" i="100"/>
  <c r="HV12" i="100"/>
  <c r="GI7" i="100"/>
  <c r="LR24" i="100"/>
  <c r="AV12" i="100"/>
  <c r="U22" i="100"/>
  <c r="EB10" i="100"/>
  <c r="EG8" i="100"/>
  <c r="HU17" i="100"/>
  <c r="BG11" i="100"/>
  <c r="Z15" i="100"/>
  <c r="CL10" i="100"/>
  <c r="CV31" i="100"/>
  <c r="AV18" i="100"/>
  <c r="AF32" i="100"/>
  <c r="AF34" i="100"/>
  <c r="FH17" i="100"/>
  <c r="FN25" i="100"/>
  <c r="CN34" i="100"/>
  <c r="GW26" i="100"/>
  <c r="MC16" i="100"/>
  <c r="JK16" i="100"/>
  <c r="BL26" i="100"/>
  <c r="DU15" i="100"/>
  <c r="GN14" i="100"/>
  <c r="FC13" i="100"/>
  <c r="KP8" i="100"/>
  <c r="GM24" i="100"/>
  <c r="DZ11" i="100"/>
  <c r="CU25" i="100"/>
  <c r="AX11" i="100"/>
  <c r="FM31" i="100"/>
  <c r="HR31" i="100"/>
  <c r="BM14" i="100"/>
  <c r="JK7" i="100"/>
  <c r="CO12" i="100"/>
  <c r="HU21" i="100"/>
  <c r="LS18" i="100"/>
  <c r="AV33" i="100"/>
  <c r="DG28" i="100"/>
  <c r="FS18" i="100"/>
  <c r="KN11" i="100"/>
  <c r="EQ19" i="100"/>
  <c r="DC8" i="100"/>
  <c r="KE25" i="100"/>
  <c r="CO34" i="100"/>
  <c r="FH30" i="100"/>
  <c r="BF23" i="100"/>
  <c r="KG28" i="100"/>
  <c r="LY8" i="100"/>
  <c r="FK32" i="100"/>
  <c r="DZ21" i="100"/>
  <c r="DI10" i="100"/>
  <c r="AF25" i="100"/>
  <c r="JI14" i="100"/>
  <c r="BQ19" i="100"/>
  <c r="JD35" i="100"/>
  <c r="FF12" i="100"/>
  <c r="GL5" i="100"/>
  <c r="DX16" i="100"/>
  <c r="KK10" i="100"/>
  <c r="GW13" i="100"/>
  <c r="DZ9" i="100"/>
  <c r="HA15" i="100"/>
  <c r="IR24" i="100"/>
  <c r="LC33" i="100"/>
  <c r="FV27" i="100"/>
  <c r="LM7" i="100"/>
  <c r="ES22" i="100"/>
  <c r="EW20" i="100"/>
  <c r="DO13" i="100"/>
  <c r="JA18" i="100"/>
  <c r="ER16" i="100"/>
  <c r="LQ10" i="100"/>
  <c r="HE5" i="100"/>
  <c r="EK31" i="100"/>
  <c r="GS12" i="100"/>
  <c r="DP22" i="100"/>
  <c r="JL9" i="100"/>
  <c r="CG10" i="100"/>
  <c r="GK24" i="100"/>
  <c r="AQ17" i="100"/>
  <c r="JS23" i="100"/>
  <c r="IW19" i="100"/>
  <c r="LW8" i="100"/>
  <c r="IR13" i="100"/>
  <c r="FX14" i="100"/>
  <c r="FV21" i="100"/>
  <c r="BZ10" i="100"/>
  <c r="FF6" i="100"/>
  <c r="IU31" i="100"/>
  <c r="BU6" i="100"/>
  <c r="DJ21" i="100"/>
  <c r="DK12" i="100"/>
  <c r="DG13" i="100"/>
  <c r="HB15" i="100"/>
  <c r="DK34" i="100"/>
  <c r="JH5" i="100"/>
  <c r="HY9" i="100"/>
  <c r="DV5" i="100"/>
  <c r="IN16" i="100"/>
  <c r="EF34" i="100"/>
  <c r="FX19" i="100"/>
  <c r="IW28" i="100"/>
  <c r="DT21" i="100"/>
  <c r="HI23" i="100"/>
  <c r="IW35" i="100"/>
  <c r="CF12" i="100"/>
  <c r="AM19" i="100"/>
  <c r="DE31" i="100"/>
  <c r="DJ7" i="100"/>
  <c r="JZ17" i="100"/>
  <c r="EQ18" i="100"/>
  <c r="HZ21" i="100"/>
  <c r="FW11" i="100"/>
  <c r="FX34" i="100"/>
  <c r="FE28" i="100"/>
  <c r="CB28" i="100"/>
  <c r="BH26" i="100"/>
  <c r="P9" i="100"/>
  <c r="EP22" i="100"/>
  <c r="IV11" i="100"/>
  <c r="LK17" i="100"/>
  <c r="X30" i="100"/>
  <c r="FY5" i="100"/>
  <c r="IW9" i="100"/>
  <c r="JU18" i="100"/>
  <c r="HD32" i="100"/>
  <c r="IO29" i="100"/>
  <c r="CB32" i="100"/>
  <c r="AZ9" i="100"/>
  <c r="BA31" i="100"/>
  <c r="CG34" i="100"/>
  <c r="HF22" i="100"/>
  <c r="DJ10" i="100"/>
  <c r="JE15" i="100"/>
  <c r="DN15" i="100"/>
  <c r="FV24" i="100"/>
  <c r="KT8" i="100"/>
  <c r="BY5" i="100"/>
  <c r="JU15" i="100"/>
  <c r="CL28" i="100"/>
  <c r="LL7" i="100"/>
  <c r="KY15" i="100"/>
  <c r="EU31" i="100"/>
  <c r="IW5" i="100"/>
  <c r="KD15" i="100"/>
  <c r="DP17" i="100"/>
  <c r="AS13" i="100"/>
  <c r="IP26" i="100"/>
  <c r="FV8" i="100"/>
  <c r="FJ32" i="100"/>
  <c r="AO30" i="100"/>
  <c r="CA32" i="100"/>
  <c r="IE27" i="100"/>
  <c r="GE10" i="100"/>
  <c r="KP24" i="100"/>
  <c r="BI13" i="100"/>
  <c r="JL23" i="100"/>
  <c r="JX7" i="100"/>
  <c r="AA9" i="100"/>
  <c r="HE29" i="100"/>
  <c r="LE25" i="100"/>
  <c r="LK22" i="100"/>
  <c r="II32" i="100"/>
  <c r="GB35" i="100"/>
  <c r="HC18" i="100"/>
  <c r="AV13" i="100"/>
  <c r="FY22" i="100"/>
  <c r="BZ12" i="100"/>
  <c r="MB8" i="100"/>
  <c r="CE22" i="100"/>
  <c r="DV9" i="100"/>
  <c r="IP13" i="100"/>
  <c r="DC5" i="100"/>
  <c r="DI11" i="100"/>
  <c r="AS25" i="100"/>
  <c r="CS13" i="100"/>
  <c r="FH20" i="100"/>
  <c r="IO17" i="100"/>
  <c r="LM11" i="100"/>
  <c r="LK33" i="100"/>
  <c r="FX33" i="100"/>
  <c r="LM27" i="100"/>
  <c r="HM5" i="100"/>
  <c r="HA17" i="100"/>
  <c r="HO20" i="100"/>
  <c r="KH23" i="100"/>
  <c r="AM33" i="100"/>
  <c r="LJ34" i="100"/>
  <c r="LJ31" i="100"/>
  <c r="EQ22" i="100"/>
  <c r="EM7" i="100"/>
  <c r="GG25" i="100"/>
  <c r="DL28" i="100"/>
  <c r="HT21" i="100"/>
  <c r="JL33" i="100"/>
  <c r="FI14" i="100"/>
  <c r="CS32" i="100"/>
  <c r="LA19" i="100"/>
  <c r="HO30" i="100"/>
  <c r="JT20" i="100"/>
  <c r="FS22" i="100"/>
  <c r="HH24" i="100"/>
  <c r="FT14" i="100"/>
  <c r="CF25" i="100"/>
  <c r="KK23" i="100"/>
  <c r="IN5" i="100"/>
  <c r="AO14" i="100"/>
  <c r="AX7" i="100"/>
  <c r="HG24" i="100"/>
  <c r="HY27" i="100"/>
  <c r="HE7" i="100"/>
  <c r="HI10" i="100"/>
  <c r="EX33" i="100"/>
  <c r="KI12" i="100"/>
  <c r="X10" i="100"/>
  <c r="HO33" i="100"/>
  <c r="FV29" i="100"/>
  <c r="CP20" i="100"/>
  <c r="KZ7" i="100"/>
  <c r="JQ9" i="100"/>
  <c r="GA35" i="100"/>
  <c r="FU25" i="100"/>
  <c r="DD13" i="100"/>
  <c r="KO12" i="100"/>
  <c r="DC22" i="100"/>
  <c r="FL31" i="100"/>
  <c r="EL34" i="100"/>
  <c r="CE8" i="100"/>
  <c r="BV15" i="100"/>
  <c r="CC11" i="100"/>
  <c r="DD5" i="100"/>
  <c r="CI26" i="100"/>
  <c r="HT16" i="100"/>
  <c r="BF9" i="100"/>
  <c r="LD17" i="100"/>
  <c r="EN26" i="100"/>
  <c r="JR21" i="100"/>
  <c r="HB11" i="100"/>
  <c r="BL27" i="100"/>
  <c r="EW10" i="100"/>
  <c r="BU11" i="100"/>
  <c r="CB12" i="100"/>
  <c r="JE6" i="100"/>
  <c r="DO12" i="100"/>
  <c r="JA20" i="100"/>
  <c r="GC33" i="100"/>
  <c r="DL29" i="100"/>
  <c r="IY26" i="100"/>
  <c r="ES18" i="100"/>
  <c r="KS14" i="100"/>
  <c r="AP11" i="100"/>
  <c r="JD26" i="100"/>
  <c r="GM7" i="100"/>
  <c r="JV35" i="100"/>
  <c r="LB13" i="100"/>
  <c r="DF27" i="100"/>
  <c r="KY11" i="100"/>
  <c r="JR11" i="100"/>
  <c r="HH8" i="100"/>
  <c r="LB8" i="100"/>
  <c r="AY25" i="100"/>
  <c r="IS5" i="100"/>
  <c r="EY19" i="100"/>
  <c r="FZ9" i="100"/>
  <c r="ES7" i="100"/>
  <c r="FT20" i="100"/>
  <c r="DK32" i="100"/>
  <c r="GN22" i="100"/>
  <c r="DK31" i="100"/>
  <c r="JK22" i="100"/>
  <c r="HD6" i="100"/>
  <c r="DO10" i="100"/>
  <c r="AX15" i="100"/>
  <c r="EL13" i="100"/>
  <c r="W7" i="100"/>
  <c r="IM32" i="100"/>
  <c r="LD30" i="100"/>
  <c r="DO17" i="100"/>
  <c r="FV18" i="100"/>
  <c r="LK7" i="100"/>
  <c r="HD7" i="100"/>
  <c r="DP25" i="100"/>
  <c r="BU27" i="100"/>
  <c r="AM9" i="100"/>
  <c r="CH10" i="100"/>
  <c r="AN10" i="100"/>
  <c r="FU34" i="100"/>
  <c r="EQ31" i="100"/>
  <c r="BW30" i="100"/>
  <c r="GD15" i="100"/>
  <c r="BW21" i="100"/>
  <c r="IA24" i="100"/>
  <c r="JG34" i="100"/>
  <c r="IT31" i="100"/>
  <c r="EC26" i="100"/>
  <c r="JY19" i="100"/>
  <c r="JX26" i="100"/>
  <c r="DF16" i="100"/>
  <c r="LL10" i="100"/>
  <c r="KC8" i="100"/>
  <c r="GG10" i="100"/>
  <c r="S5" i="100"/>
  <c r="IN6" i="100"/>
  <c r="DL30" i="100"/>
  <c r="GT34" i="100"/>
  <c r="EP21" i="100"/>
  <c r="AV27" i="100"/>
  <c r="FL10" i="100"/>
  <c r="EU24" i="100"/>
  <c r="IZ11" i="100"/>
  <c r="KP18" i="100"/>
  <c r="IB8" i="100"/>
  <c r="DX8" i="100"/>
  <c r="LM5" i="100"/>
  <c r="LL21" i="100"/>
  <c r="FW24" i="100"/>
  <c r="CQ35" i="100"/>
  <c r="HH30" i="100"/>
  <c r="HJ16" i="100"/>
  <c r="EO30" i="100"/>
  <c r="CF27" i="100"/>
  <c r="HV33" i="100"/>
  <c r="ET16" i="100"/>
  <c r="ET11" i="100"/>
  <c r="MB5" i="100"/>
  <c r="FW10" i="100"/>
  <c r="HQ24" i="100"/>
  <c r="IU25" i="100"/>
  <c r="CC17" i="100"/>
  <c r="AZ31" i="100"/>
  <c r="FC6" i="100"/>
  <c r="GV28" i="100"/>
  <c r="KH34" i="100"/>
  <c r="KK9" i="100"/>
  <c r="EG13" i="100"/>
  <c r="LT26" i="100"/>
  <c r="HS13" i="100"/>
  <c r="DX35" i="100"/>
  <c r="BF7" i="100"/>
  <c r="CY7" i="100"/>
  <c r="CC23" i="100"/>
  <c r="EF16" i="100"/>
  <c r="GK28" i="100"/>
  <c r="FO20" i="100"/>
  <c r="LX12" i="100"/>
  <c r="HV23" i="100"/>
  <c r="JI35" i="100"/>
  <c r="ED13" i="100"/>
  <c r="GU15" i="100"/>
  <c r="DV8" i="100"/>
  <c r="CH31" i="100"/>
  <c r="AH35" i="100"/>
  <c r="CU20" i="100"/>
  <c r="X11" i="100"/>
  <c r="DE28" i="100"/>
  <c r="EC21" i="100"/>
  <c r="FK27" i="100"/>
  <c r="JJ20" i="100"/>
  <c r="DW8" i="100"/>
  <c r="KO27" i="100"/>
  <c r="GS23" i="100"/>
  <c r="LP9" i="100"/>
  <c r="GR14" i="100"/>
  <c r="LL35" i="100"/>
  <c r="GQ6" i="100"/>
  <c r="DV28" i="100"/>
  <c r="JE19" i="100"/>
  <c r="HY29" i="100"/>
  <c r="CT14" i="100"/>
  <c r="GR17" i="100"/>
  <c r="BF27" i="100"/>
  <c r="KI9" i="100"/>
  <c r="ID22" i="100"/>
  <c r="GK15" i="100"/>
  <c r="GP9" i="100"/>
  <c r="KN27" i="100"/>
  <c r="KU13" i="100"/>
  <c r="CL7" i="100"/>
  <c r="HS27" i="100"/>
  <c r="HR5" i="100"/>
  <c r="FL23" i="100"/>
  <c r="KA16" i="100"/>
  <c r="IL31" i="100"/>
  <c r="HG25" i="100"/>
  <c r="EU20" i="100"/>
  <c r="IA18" i="100"/>
  <c r="KM30" i="100"/>
  <c r="DN14" i="100"/>
  <c r="LP7" i="100"/>
  <c r="AA29" i="100"/>
  <c r="CN10" i="100"/>
  <c r="AD24" i="100"/>
  <c r="JJ35" i="100"/>
  <c r="BC15" i="100"/>
  <c r="AG29" i="100"/>
  <c r="AT20" i="100"/>
  <c r="FS28" i="100"/>
  <c r="HS30" i="100"/>
  <c r="FC24" i="100"/>
  <c r="BM34" i="100"/>
  <c r="FN22" i="100"/>
  <c r="KN9" i="100"/>
  <c r="JJ12" i="100"/>
  <c r="BH15" i="100"/>
  <c r="AI7" i="100"/>
  <c r="LX22" i="100"/>
  <c r="AN12" i="100"/>
  <c r="Y21" i="100"/>
  <c r="CI9" i="100"/>
  <c r="BM29" i="100"/>
  <c r="AD15" i="100"/>
  <c r="BZ17" i="100"/>
  <c r="BN33" i="100"/>
  <c r="HS7" i="100"/>
  <c r="GV31" i="100"/>
  <c r="BQ5" i="100"/>
  <c r="HN8" i="100"/>
  <c r="BU9" i="100"/>
  <c r="JK10" i="100"/>
  <c r="CE21" i="100"/>
  <c r="BN32" i="100"/>
  <c r="CI25" i="100"/>
  <c r="LY21" i="100"/>
  <c r="MA11" i="100"/>
  <c r="HX28" i="100"/>
  <c r="BM35" i="100"/>
  <c r="BW23" i="100"/>
  <c r="LR33" i="100"/>
  <c r="BD25" i="100"/>
  <c r="GP6" i="100"/>
  <c r="BV32" i="100"/>
  <c r="FL27" i="100"/>
  <c r="CT26" i="100"/>
  <c r="IE26" i="100"/>
  <c r="Z17" i="100"/>
  <c r="BM26" i="100"/>
  <c r="AV24" i="100"/>
  <c r="EC12" i="100"/>
  <c r="CV24" i="100"/>
  <c r="FK15" i="100"/>
  <c r="DH9" i="100"/>
  <c r="HX12" i="100"/>
  <c r="HW10" i="100"/>
  <c r="EN27" i="100"/>
  <c r="KR34" i="100"/>
  <c r="CO9" i="100"/>
  <c r="BE9" i="100"/>
  <c r="CM12" i="100"/>
  <c r="EC14" i="100"/>
  <c r="EB31" i="100"/>
  <c r="CI20" i="100"/>
  <c r="BN15" i="100"/>
  <c r="GU5" i="100"/>
  <c r="CD10" i="100"/>
  <c r="CY29" i="100"/>
  <c r="CN29" i="100"/>
  <c r="KT32" i="100"/>
  <c r="LY35" i="100"/>
  <c r="DY30" i="100"/>
  <c r="GE33" i="100"/>
  <c r="BZ25" i="100"/>
  <c r="DJ27" i="100"/>
  <c r="EN9" i="100"/>
  <c r="ET19" i="100"/>
  <c r="CB10" i="100"/>
  <c r="AI18" i="100"/>
  <c r="BM8" i="100"/>
  <c r="CE13" i="100"/>
  <c r="IA12" i="100"/>
  <c r="GM8" i="100"/>
  <c r="IE23" i="100"/>
  <c r="R5" i="100"/>
  <c r="GM14" i="100"/>
  <c r="AF14" i="100"/>
  <c r="JM35" i="100"/>
  <c r="JI6" i="100"/>
  <c r="EF29" i="100"/>
  <c r="DZ35" i="100"/>
  <c r="BD12" i="100"/>
  <c r="HZ15" i="100"/>
  <c r="KH10" i="100"/>
  <c r="HT11" i="100"/>
  <c r="GR7" i="100"/>
  <c r="JF5" i="100"/>
  <c r="JF8" i="100"/>
  <c r="FI7" i="100"/>
  <c r="HX7" i="100"/>
  <c r="JH17" i="100"/>
  <c r="CK35" i="100"/>
  <c r="LV31" i="100"/>
  <c r="DT10" i="100"/>
  <c r="GN7" i="100"/>
  <c r="HX11" i="100"/>
  <c r="EA30" i="100"/>
  <c r="IA28" i="100"/>
  <c r="EB8" i="100"/>
  <c r="KG10" i="100"/>
  <c r="KS34" i="100"/>
  <c r="GM19" i="100"/>
  <c r="FE17" i="100"/>
  <c r="KR10" i="100"/>
  <c r="HV29" i="100"/>
  <c r="BG5" i="100"/>
  <c r="CO14" i="100"/>
  <c r="CK21" i="100"/>
  <c r="CL14" i="100"/>
  <c r="AM32" i="100"/>
  <c r="BJ11" i="100"/>
  <c r="CL6" i="100"/>
  <c r="CQ10" i="100"/>
  <c r="AV26" i="100"/>
  <c r="Y7" i="100"/>
  <c r="CP13" i="100"/>
  <c r="CE6" i="100"/>
  <c r="KG35" i="100"/>
  <c r="CX11" i="100"/>
  <c r="Z20" i="100"/>
  <c r="JS25" i="100"/>
  <c r="IT27" i="100"/>
  <c r="HA23" i="100"/>
  <c r="DH26" i="100"/>
  <c r="MA10" i="100"/>
  <c r="BJ15" i="100"/>
  <c r="LB31" i="100"/>
  <c r="HZ25" i="100"/>
  <c r="BG19" i="100"/>
  <c r="BG29" i="100"/>
  <c r="LW15" i="100"/>
  <c r="EW11" i="100"/>
  <c r="Z24" i="100"/>
  <c r="LU23" i="100"/>
  <c r="BJ13" i="100"/>
  <c r="AS9" i="100"/>
  <c r="GU22" i="100"/>
  <c r="AD12" i="100"/>
  <c r="JB11" i="100"/>
  <c r="KJ30" i="100"/>
  <c r="GR35" i="100"/>
  <c r="BG26" i="100"/>
  <c r="AD18" i="100"/>
  <c r="CP30" i="100"/>
  <c r="JF15" i="100"/>
  <c r="Y8" i="100"/>
  <c r="FF11" i="100"/>
  <c r="CS20" i="100"/>
  <c r="GU31" i="100"/>
  <c r="DY20" i="100"/>
  <c r="LR16" i="100"/>
  <c r="FB12" i="100"/>
  <c r="AN28" i="100"/>
  <c r="W24" i="100"/>
  <c r="LO14" i="100"/>
  <c r="ED27" i="100"/>
  <c r="X8" i="100"/>
  <c r="KM32" i="100"/>
  <c r="AE29" i="100"/>
  <c r="EA19" i="100"/>
  <c r="GI6" i="100"/>
  <c r="JF21" i="100"/>
  <c r="X21" i="100"/>
  <c r="FF33" i="100"/>
  <c r="BE5" i="100"/>
  <c r="FH19" i="100"/>
  <c r="JK25" i="100"/>
  <c r="Z33" i="100"/>
  <c r="DL31" i="100"/>
  <c r="CM17" i="100"/>
  <c r="ER19" i="100"/>
  <c r="LO17" i="100"/>
  <c r="BK32" i="100"/>
  <c r="GJ26" i="100"/>
  <c r="DD26" i="100"/>
  <c r="BX14" i="100"/>
  <c r="CN6" i="100"/>
  <c r="JT15" i="100"/>
  <c r="EN14" i="100"/>
  <c r="EK9" i="100"/>
  <c r="DF12" i="100"/>
  <c r="HD5" i="100"/>
  <c r="HW14" i="100"/>
  <c r="GC25" i="100"/>
  <c r="KI7" i="100"/>
  <c r="CR11" i="100"/>
  <c r="JG19" i="100"/>
  <c r="CQ17" i="100"/>
  <c r="CB17" i="100"/>
  <c r="AF33" i="100"/>
  <c r="AE5" i="100"/>
  <c r="FA14" i="100"/>
  <c r="FI27" i="100"/>
  <c r="JM14" i="100"/>
  <c r="CV35" i="100"/>
  <c r="DL16" i="100"/>
  <c r="JC12" i="100"/>
  <c r="DW32" i="100"/>
  <c r="JH12" i="100"/>
  <c r="LT32" i="100"/>
  <c r="LP6" i="100"/>
  <c r="ID16" i="100"/>
  <c r="EG5" i="100"/>
  <c r="AB13" i="100"/>
  <c r="FB5" i="100"/>
  <c r="HV14" i="100"/>
  <c r="GV23" i="100"/>
  <c r="BO14" i="100"/>
  <c r="CT19" i="100"/>
  <c r="AX14" i="100"/>
  <c r="CP26" i="100"/>
  <c r="BJ29" i="100"/>
  <c r="BK27" i="100"/>
  <c r="CW12" i="100"/>
  <c r="HS24" i="100"/>
  <c r="GP33" i="100"/>
  <c r="GV9" i="100"/>
  <c r="LP31" i="100"/>
  <c r="BX8" i="100"/>
  <c r="LP5" i="100"/>
  <c r="FI33" i="100"/>
  <c r="HY11" i="100"/>
  <c r="IY6" i="100"/>
  <c r="KL35" i="100"/>
  <c r="LV16" i="100"/>
  <c r="Z19" i="100"/>
  <c r="AE17" i="100"/>
  <c r="HQ26" i="100"/>
  <c r="HR7" i="100"/>
  <c r="GM11" i="100"/>
  <c r="CL18" i="100"/>
  <c r="DE16" i="100"/>
  <c r="Y27" i="100"/>
  <c r="FF9" i="100"/>
  <c r="JA12" i="100"/>
  <c r="HQ11" i="100"/>
  <c r="CX12" i="100"/>
  <c r="BM12" i="100"/>
  <c r="EK27" i="100"/>
  <c r="GC6" i="100"/>
  <c r="CC13" i="100"/>
  <c r="CI18" i="100"/>
  <c r="HI31" i="100"/>
  <c r="FB24" i="100"/>
  <c r="JC20" i="100"/>
  <c r="AP17" i="100"/>
  <c r="CX25" i="100"/>
  <c r="LP30" i="100"/>
  <c r="LS11" i="100"/>
  <c r="LX11" i="100"/>
  <c r="DY32" i="100"/>
  <c r="AF24" i="100"/>
  <c r="HU18" i="100"/>
  <c r="HR12" i="100"/>
  <c r="DY15" i="100"/>
  <c r="AG31" i="100"/>
  <c r="JF35" i="100"/>
  <c r="JD33" i="100"/>
  <c r="DZ13" i="100"/>
  <c r="FA30" i="100"/>
  <c r="GQ29" i="100"/>
  <c r="FI31" i="100"/>
  <c r="BX22" i="100"/>
  <c r="MC24" i="100"/>
  <c r="CM15" i="100"/>
  <c r="LP14" i="100"/>
  <c r="GK32" i="100"/>
  <c r="AD35" i="100"/>
  <c r="AC33" i="100"/>
  <c r="JK8" i="100"/>
  <c r="JG33" i="100"/>
  <c r="EG7" i="100"/>
  <c r="GU7" i="100"/>
  <c r="HR29" i="100"/>
  <c r="BO18" i="100"/>
  <c r="BA8" i="100"/>
  <c r="CV32" i="100"/>
  <c r="CY5" i="100"/>
  <c r="EG23" i="100"/>
  <c r="DT11" i="100"/>
  <c r="JM12" i="100"/>
  <c r="X19" i="100"/>
  <c r="AW24" i="100"/>
  <c r="JH31" i="100"/>
  <c r="AH19" i="100"/>
  <c r="HU27" i="100"/>
  <c r="HX18" i="100"/>
  <c r="HZ10" i="100"/>
  <c r="CC35" i="100"/>
  <c r="CL19" i="100"/>
  <c r="CK8" i="100"/>
  <c r="BF30" i="100"/>
  <c r="EQ25" i="100"/>
  <c r="CT18" i="100"/>
  <c r="AA19" i="100"/>
  <c r="BZ22" i="100"/>
  <c r="JM16" i="100"/>
  <c r="CS8" i="100"/>
  <c r="O8" i="100"/>
  <c r="GG23" i="100"/>
  <c r="IO30" i="100"/>
  <c r="KK32" i="100"/>
  <c r="GE34" i="100"/>
  <c r="AR17" i="100"/>
  <c r="LT11" i="100"/>
  <c r="JF32" i="100"/>
  <c r="KR25" i="100"/>
  <c r="CU9" i="100"/>
  <c r="EF11" i="100"/>
  <c r="AS5" i="100"/>
  <c r="HV5" i="100"/>
  <c r="Z31" i="100"/>
  <c r="FK25" i="100"/>
  <c r="AM23" i="100"/>
  <c r="BI8" i="100"/>
  <c r="Y32" i="100"/>
  <c r="CP16" i="100"/>
  <c r="LV8" i="100"/>
  <c r="GV29" i="100"/>
  <c r="W18" i="100"/>
  <c r="AH26" i="100"/>
  <c r="CR18" i="100"/>
  <c r="X9" i="100"/>
  <c r="MA6" i="100"/>
  <c r="FE23" i="100"/>
  <c r="FM15" i="100"/>
  <c r="IC30" i="100"/>
  <c r="JE18" i="100"/>
  <c r="AF30" i="100"/>
  <c r="LV28" i="100"/>
  <c r="BA19" i="100"/>
  <c r="KR20" i="100"/>
  <c r="DS19" i="100"/>
  <c r="HU16" i="100"/>
  <c r="BK34" i="100"/>
  <c r="DO30" i="100"/>
  <c r="JE23" i="100"/>
  <c r="FD5" i="100"/>
  <c r="LW10" i="100"/>
  <c r="GT31" i="100"/>
  <c r="FM13" i="100"/>
  <c r="Z26" i="100"/>
  <c r="DV19" i="100"/>
  <c r="MA15" i="100"/>
  <c r="JE16" i="100"/>
  <c r="GL15" i="100"/>
  <c r="JE26" i="100"/>
  <c r="CS29" i="100"/>
  <c r="BK14" i="100"/>
  <c r="GV12" i="100"/>
  <c r="HN11" i="100"/>
  <c r="KT20" i="100"/>
  <c r="FS24" i="100"/>
  <c r="KJ25" i="100"/>
  <c r="FL9" i="100"/>
  <c r="JW19" i="100"/>
  <c r="FZ31" i="100"/>
  <c r="HV9" i="100"/>
  <c r="CD17" i="100"/>
  <c r="FZ14" i="100"/>
  <c r="GP22" i="100"/>
  <c r="JE12" i="100"/>
  <c r="HY7" i="100"/>
  <c r="LR7" i="100"/>
  <c r="LO5" i="100"/>
  <c r="GQ27" i="100"/>
  <c r="CW35" i="100"/>
  <c r="GV25" i="100"/>
  <c r="LP34" i="100"/>
  <c r="AT25" i="100"/>
  <c r="DT29" i="100"/>
  <c r="LZ18" i="100"/>
  <c r="CC34" i="100"/>
  <c r="GO26" i="100"/>
  <c r="LS7" i="100"/>
  <c r="FE9" i="100"/>
  <c r="FI10" i="100"/>
  <c r="HZ8" i="100"/>
  <c r="JB27" i="100"/>
  <c r="FD26" i="100"/>
  <c r="GI30" i="100"/>
  <c r="AZ28" i="100"/>
  <c r="GS28" i="100"/>
  <c r="AE14" i="100"/>
  <c r="HX9" i="100"/>
  <c r="FE5" i="100"/>
  <c r="GK6" i="100"/>
  <c r="BE32" i="100"/>
  <c r="LV10" i="100"/>
  <c r="CT11" i="100"/>
  <c r="LV27" i="100"/>
  <c r="KO28" i="100"/>
  <c r="GT7" i="100"/>
  <c r="FD34" i="100"/>
  <c r="AW26" i="100"/>
  <c r="BG25" i="100"/>
  <c r="LT18" i="100"/>
  <c r="AP29" i="100"/>
  <c r="CK34" i="100"/>
  <c r="AD26" i="100"/>
  <c r="BQ8" i="100"/>
  <c r="BC5" i="100"/>
  <c r="EG25" i="100"/>
  <c r="GF18" i="100"/>
  <c r="AC13" i="100"/>
  <c r="AC12" i="100"/>
  <c r="CK20" i="100"/>
  <c r="BA27" i="100"/>
  <c r="CR26" i="100"/>
  <c r="X15" i="100"/>
  <c r="LG30" i="100"/>
  <c r="BG32" i="100"/>
  <c r="LW33" i="100"/>
  <c r="LO27" i="100"/>
  <c r="HG7" i="100"/>
  <c r="IM17" i="100"/>
  <c r="P6" i="100"/>
  <c r="GD13" i="100"/>
  <c r="CE30" i="100"/>
  <c r="CL34" i="100"/>
  <c r="KP22" i="100"/>
  <c r="AC7" i="100"/>
  <c r="HW19" i="100"/>
  <c r="FN9" i="100"/>
  <c r="CB25" i="100"/>
  <c r="JF29" i="100"/>
  <c r="I7" i="100"/>
  <c r="F8" i="100"/>
  <c r="BW10" i="100"/>
  <c r="DS17" i="100"/>
  <c r="BC14" i="100"/>
  <c r="LU24" i="100"/>
  <c r="LV22" i="100"/>
  <c r="FC21" i="100"/>
  <c r="DT13" i="100"/>
  <c r="W33" i="100"/>
  <c r="DW7" i="100"/>
  <c r="GL26" i="100"/>
  <c r="AI28" i="100"/>
  <c r="FF20" i="100"/>
  <c r="DY14" i="100"/>
  <c r="ID9" i="100"/>
  <c r="KU14" i="100"/>
  <c r="GT11" i="100"/>
  <c r="LP17" i="100"/>
  <c r="DL11" i="100"/>
  <c r="LY11" i="100"/>
  <c r="LX19" i="100"/>
  <c r="KQ28" i="100"/>
  <c r="AH12" i="100"/>
  <c r="GO32" i="100"/>
  <c r="AP30" i="100"/>
  <c r="CQ7" i="100"/>
  <c r="X35" i="100"/>
  <c r="KP11" i="100"/>
  <c r="KS18" i="100"/>
  <c r="GL14" i="100"/>
  <c r="CS19" i="100"/>
  <c r="IA26" i="100"/>
  <c r="AA13" i="100"/>
  <c r="FF31" i="100"/>
  <c r="Y18" i="100"/>
  <c r="EG34" i="100"/>
  <c r="KJ16" i="100"/>
  <c r="KS19" i="100"/>
  <c r="HQ10" i="100"/>
  <c r="FN19" i="100"/>
  <c r="AP35" i="100"/>
  <c r="DW5" i="100"/>
  <c r="GK31" i="100"/>
  <c r="GW27" i="100"/>
  <c r="FM35" i="100"/>
  <c r="FN18" i="100"/>
  <c r="BM20" i="100"/>
  <c r="AG26" i="100"/>
  <c r="GD17" i="100"/>
  <c r="LH21" i="100"/>
  <c r="HL15" i="100"/>
  <c r="HE21" i="100"/>
  <c r="II13" i="100"/>
  <c r="CF20" i="100"/>
  <c r="BW5" i="100"/>
  <c r="EY31" i="100"/>
  <c r="JG28" i="100"/>
  <c r="BO12" i="100"/>
  <c r="GJ23" i="100"/>
  <c r="CH24" i="100"/>
  <c r="BD23" i="100"/>
  <c r="CU35" i="100"/>
  <c r="GT12" i="100"/>
  <c r="AV22" i="100"/>
  <c r="AE28" i="100"/>
  <c r="CQ27" i="100"/>
  <c r="BA11" i="100"/>
  <c r="DV23" i="100"/>
  <c r="LR8" i="100"/>
  <c r="LP16" i="100"/>
  <c r="GS20" i="100"/>
  <c r="AV25" i="100"/>
  <c r="FO7" i="100"/>
  <c r="BK23" i="100"/>
  <c r="EA22" i="100"/>
  <c r="AW17" i="100"/>
  <c r="KL11" i="100"/>
  <c r="BE20" i="100"/>
  <c r="U25" i="100"/>
  <c r="JL24" i="100"/>
  <c r="FE15" i="100"/>
  <c r="CS12" i="100"/>
  <c r="DW12" i="100"/>
  <c r="HZ30" i="100"/>
  <c r="JD13" i="100"/>
  <c r="CY11" i="100"/>
  <c r="KO16" i="100"/>
  <c r="AY21" i="100"/>
  <c r="DZ19" i="100"/>
  <c r="CY16" i="100"/>
  <c r="CX17" i="100"/>
  <c r="GW5" i="100"/>
  <c r="AS33" i="100"/>
  <c r="AD6" i="100"/>
  <c r="EA26" i="100"/>
  <c r="CL23" i="100"/>
  <c r="JJ29" i="100"/>
  <c r="HZ12" i="100"/>
  <c r="IN12" i="100"/>
  <c r="DO26" i="100"/>
  <c r="DH25" i="100"/>
  <c r="AX25" i="100"/>
  <c r="LQ17" i="100"/>
  <c r="JV24" i="100"/>
  <c r="IK9" i="100"/>
  <c r="DD19" i="100"/>
  <c r="GE32" i="100"/>
  <c r="FU12" i="100"/>
  <c r="AY11" i="100"/>
  <c r="DE6" i="100"/>
  <c r="DQ17" i="100"/>
  <c r="FM8" i="100"/>
  <c r="BG24" i="100"/>
  <c r="BP19" i="100"/>
  <c r="BU5" i="100"/>
  <c r="CN32" i="100"/>
  <c r="Y11" i="100"/>
  <c r="GU11" i="100"/>
  <c r="CA28" i="100"/>
  <c r="DY17" i="100"/>
  <c r="AC25" i="100"/>
  <c r="J5" i="100"/>
  <c r="KU7" i="100"/>
  <c r="AG20" i="100"/>
  <c r="DT20" i="100"/>
  <c r="BD20" i="100"/>
  <c r="CV10" i="100"/>
  <c r="GQ19" i="100"/>
  <c r="AE31" i="100"/>
  <c r="LZ17" i="100"/>
  <c r="CP14" i="100"/>
  <c r="AQ14" i="100"/>
  <c r="X12" i="100"/>
  <c r="LP22" i="100"/>
  <c r="DC9" i="100"/>
  <c r="FG14" i="100"/>
  <c r="CS31" i="100"/>
  <c r="GS8" i="100"/>
  <c r="AA25" i="100"/>
  <c r="AP26" i="100"/>
  <c r="FM17" i="100"/>
  <c r="HZ11" i="100"/>
  <c r="FM23" i="100"/>
  <c r="DE24" i="100"/>
  <c r="KN8" i="100"/>
  <c r="X17" i="100"/>
  <c r="KI31" i="100"/>
  <c r="KQ14" i="100"/>
  <c r="KL6" i="100"/>
  <c r="FH21" i="100"/>
  <c r="BP24" i="100"/>
  <c r="HS8" i="100"/>
  <c r="K8" i="100"/>
  <c r="CD24" i="100"/>
  <c r="FN20" i="100"/>
  <c r="DY22" i="100"/>
  <c r="BM13" i="100"/>
  <c r="FC12" i="100"/>
  <c r="AC34" i="100"/>
  <c r="LV25" i="100"/>
  <c r="FY17" i="100"/>
  <c r="JA35" i="100"/>
  <c r="FA5" i="100"/>
  <c r="FC16" i="100"/>
  <c r="Z5" i="100"/>
  <c r="HH20" i="100"/>
  <c r="FT15" i="100"/>
  <c r="KZ11" i="100"/>
  <c r="DM13" i="100"/>
  <c r="AQ34" i="100"/>
  <c r="DJ12" i="100"/>
  <c r="KK15" i="100"/>
  <c r="CK6" i="100"/>
  <c r="DV35" i="100"/>
  <c r="BL25" i="100"/>
  <c r="DX15" i="100"/>
  <c r="IB7" i="100"/>
  <c r="LU14" i="100"/>
  <c r="EA33" i="100"/>
  <c r="KI29" i="100"/>
  <c r="FJ18" i="100"/>
  <c r="DX6" i="100"/>
  <c r="GW9" i="100"/>
  <c r="FC22" i="100"/>
  <c r="IZ24" i="100"/>
  <c r="LQ29" i="100"/>
  <c r="ID34" i="100"/>
  <c r="BC16" i="100"/>
  <c r="IY13" i="100"/>
  <c r="DY16" i="100"/>
  <c r="IE24" i="100"/>
  <c r="LR28" i="100"/>
  <c r="AQ28" i="100"/>
  <c r="EF10" i="100"/>
  <c r="DS14" i="100"/>
  <c r="JD5" i="100"/>
  <c r="JE31" i="100"/>
  <c r="FA23" i="100"/>
  <c r="LW35" i="100"/>
  <c r="BM9" i="100"/>
  <c r="CX9" i="100"/>
  <c r="LZ13" i="100"/>
  <c r="EF6" i="100"/>
  <c r="BJ35" i="100"/>
  <c r="LX29" i="100"/>
  <c r="JD7" i="100"/>
  <c r="EC7" i="100"/>
  <c r="DT27" i="100"/>
  <c r="KU23" i="100"/>
  <c r="JA13" i="100"/>
  <c r="GN5" i="100"/>
  <c r="FG6" i="100"/>
  <c r="EF25" i="100"/>
  <c r="X7" i="100"/>
  <c r="HR13" i="100"/>
  <c r="GS5" i="100"/>
  <c r="GR19" i="100"/>
  <c r="CX22" i="100"/>
  <c r="AM35" i="100"/>
  <c r="W25" i="100"/>
  <c r="AB33" i="100"/>
  <c r="FM11" i="100"/>
  <c r="HY34" i="100"/>
  <c r="KT31" i="100"/>
  <c r="AG16" i="100"/>
  <c r="IS17" i="100"/>
  <c r="LH24" i="100"/>
  <c r="FY27" i="100"/>
  <c r="IZ14" i="100"/>
  <c r="GL22" i="100"/>
  <c r="HB24" i="100"/>
  <c r="DM32" i="100"/>
  <c r="DH20" i="100"/>
  <c r="HW7" i="100"/>
  <c r="FI16" i="100"/>
  <c r="LZ11" i="100"/>
  <c r="HX34" i="100"/>
  <c r="AE20" i="100"/>
  <c r="V29" i="100"/>
  <c r="BF18" i="100"/>
  <c r="GS31" i="100"/>
  <c r="GI33" i="100"/>
  <c r="LX14" i="100"/>
  <c r="DY19" i="100"/>
  <c r="AR16" i="100"/>
  <c r="BL21" i="100"/>
  <c r="U24" i="100"/>
  <c r="LX30" i="100"/>
  <c r="BN14" i="100"/>
  <c r="GP29" i="100"/>
  <c r="GI26" i="100"/>
  <c r="AH18" i="100"/>
  <c r="V31" i="100"/>
  <c r="HR32" i="100"/>
  <c r="EA21" i="100"/>
  <c r="HQ9" i="100"/>
  <c r="CP35" i="100"/>
  <c r="KQ22" i="100"/>
  <c r="HR35" i="100"/>
  <c r="CP24" i="100"/>
  <c r="JI7" i="100"/>
  <c r="CY15" i="100"/>
  <c r="AA20" i="100"/>
  <c r="EE24" i="100"/>
  <c r="MC15" i="100"/>
  <c r="KR19" i="100"/>
  <c r="LY9" i="100"/>
  <c r="JM9" i="100"/>
  <c r="FJ28" i="100"/>
  <c r="LW24" i="100"/>
  <c r="IC20" i="100"/>
  <c r="LW20" i="100"/>
  <c r="LW29" i="100"/>
  <c r="EC16" i="100"/>
  <c r="LV6" i="100"/>
  <c r="FV16" i="100"/>
  <c r="DL21" i="100"/>
  <c r="EW17" i="100"/>
  <c r="GF27" i="100"/>
  <c r="KI28" i="100"/>
  <c r="MA27" i="100"/>
  <c r="IZ15" i="100"/>
  <c r="V19" i="100"/>
  <c r="FL17" i="100"/>
  <c r="GJ8" i="100"/>
  <c r="FJ7" i="100"/>
  <c r="DM21" i="100"/>
  <c r="BJ30" i="100"/>
  <c r="IQ15" i="100"/>
  <c r="GD29" i="100"/>
  <c r="DN5" i="100"/>
  <c r="AO34" i="100"/>
  <c r="LU20" i="100"/>
  <c r="AU7" i="100"/>
  <c r="DW29" i="100"/>
  <c r="AR8" i="100"/>
  <c r="CX34" i="100"/>
  <c r="JJ11" i="100"/>
  <c r="CK23" i="100"/>
  <c r="AO20" i="100"/>
  <c r="HQ28" i="100"/>
  <c r="KL26" i="100"/>
  <c r="LR20" i="100"/>
  <c r="BF33" i="100"/>
  <c r="DW16" i="100"/>
  <c r="GN17" i="100"/>
  <c r="FD16" i="100"/>
  <c r="KM14" i="100"/>
  <c r="EG35" i="100"/>
  <c r="EC17" i="100"/>
  <c r="MC7" i="100"/>
  <c r="EA5" i="100"/>
  <c r="BL15" i="100"/>
  <c r="HJ30" i="100"/>
  <c r="AC22" i="100"/>
  <c r="HG34" i="100"/>
  <c r="BW25" i="100"/>
  <c r="FE30" i="100"/>
  <c r="BG28" i="100"/>
  <c r="GL31" i="100"/>
  <c r="CY34" i="100"/>
  <c r="LT15" i="100"/>
  <c r="CC28" i="100"/>
  <c r="IA29" i="100"/>
  <c r="KM34" i="100"/>
  <c r="LZ25" i="100"/>
  <c r="LR26" i="100"/>
  <c r="IZ29" i="100"/>
  <c r="HS12" i="100"/>
  <c r="CI12" i="100"/>
  <c r="V32" i="100"/>
  <c r="GV16" i="100"/>
  <c r="IZ9" i="100"/>
  <c r="HS18" i="100"/>
  <c r="HW11" i="100"/>
  <c r="FC17" i="100"/>
  <c r="LJ7" i="100"/>
  <c r="CF29" i="100"/>
  <c r="HW31" i="100"/>
  <c r="FS20" i="100"/>
  <c r="LS12" i="100"/>
  <c r="CO19" i="100"/>
  <c r="FL16" i="100"/>
  <c r="DT8" i="100"/>
  <c r="DC11" i="100"/>
  <c r="GR32" i="100"/>
  <c r="BH29" i="100"/>
  <c r="GI19" i="100"/>
  <c r="LS8" i="100"/>
  <c r="FN23" i="100"/>
  <c r="X23" i="100"/>
  <c r="KS28" i="100"/>
  <c r="Y28" i="100"/>
  <c r="FK24" i="100"/>
  <c r="GL13" i="100"/>
  <c r="DS13" i="100"/>
  <c r="FA29" i="100"/>
  <c r="KO20" i="100"/>
  <c r="EA35" i="100"/>
  <c r="IA22" i="100"/>
  <c r="CX7" i="100"/>
  <c r="KH7" i="100"/>
  <c r="JA27" i="100"/>
  <c r="BI35" i="100"/>
  <c r="IB25" i="100"/>
  <c r="LQ18" i="100"/>
  <c r="HS5" i="100"/>
  <c r="HU25" i="100"/>
  <c r="FA11" i="100"/>
  <c r="KU30" i="100"/>
  <c r="BK13" i="100"/>
  <c r="LZ16" i="100"/>
  <c r="IE25" i="100"/>
  <c r="BC28" i="100"/>
  <c r="FH33" i="100"/>
  <c r="AE6" i="100"/>
  <c r="KJ32" i="100"/>
  <c r="HZ5" i="100"/>
  <c r="AF11" i="100"/>
  <c r="JT26" i="100"/>
  <c r="EX35" i="100"/>
  <c r="DD17" i="100"/>
  <c r="CC29" i="100"/>
  <c r="HX30" i="100"/>
  <c r="LA32" i="100"/>
  <c r="IB19" i="100"/>
  <c r="EC11" i="100"/>
  <c r="AG18" i="100"/>
  <c r="KR16" i="100"/>
  <c r="GW23" i="100"/>
  <c r="CY14" i="100"/>
  <c r="CN22" i="100"/>
  <c r="AT8" i="100"/>
  <c r="JE33" i="100"/>
  <c r="DU34" i="100"/>
  <c r="KS16" i="100"/>
  <c r="HW17" i="100"/>
  <c r="ED35" i="100"/>
  <c r="GN30" i="100"/>
  <c r="X26" i="100"/>
  <c r="GR8" i="100"/>
  <c r="ES24" i="100"/>
  <c r="JL25" i="100"/>
  <c r="W35" i="100"/>
  <c r="KL29" i="100"/>
  <c r="AA31" i="100"/>
  <c r="GK22" i="100"/>
  <c r="BE21" i="100"/>
  <c r="CM7" i="100"/>
  <c r="DD28" i="100"/>
  <c r="FF27" i="100"/>
  <c r="DW10" i="100"/>
  <c r="GW16" i="100"/>
  <c r="LZ8" i="100"/>
  <c r="AP16" i="100"/>
  <c r="DY27" i="100"/>
  <c r="LR13" i="100"/>
  <c r="EC15" i="100"/>
  <c r="CI17" i="100"/>
  <c r="JM21" i="100"/>
  <c r="DZ34" i="100"/>
  <c r="IE9" i="100"/>
  <c r="JM23" i="100"/>
  <c r="GR21" i="100"/>
  <c r="GK27" i="100"/>
  <c r="DT12" i="100"/>
  <c r="AA26" i="100"/>
  <c r="JE17" i="100"/>
  <c r="JK31" i="100"/>
  <c r="LW12" i="100"/>
  <c r="FE19" i="100"/>
  <c r="DQ8" i="100"/>
  <c r="JA14" i="100"/>
  <c r="AI13" i="100"/>
  <c r="CR15" i="100"/>
  <c r="LU6" i="100"/>
  <c r="U5" i="100"/>
  <c r="JC23" i="100"/>
  <c r="GI21" i="100"/>
  <c r="HK16" i="100"/>
  <c r="FV31" i="100"/>
  <c r="DM10" i="100"/>
  <c r="AT28" i="100"/>
  <c r="DE35" i="100"/>
  <c r="EF23" i="100"/>
  <c r="HV32" i="100"/>
  <c r="DJ8" i="100"/>
  <c r="BJ12" i="100"/>
  <c r="EB13" i="100"/>
  <c r="BD13" i="100"/>
  <c r="KT23" i="100"/>
  <c r="GP10" i="100"/>
  <c r="CS22" i="100"/>
  <c r="FN35" i="100"/>
  <c r="IC22" i="100"/>
  <c r="KU24" i="100"/>
  <c r="AG8" i="100"/>
  <c r="BA34" i="100"/>
  <c r="JF7" i="100"/>
  <c r="V34" i="100"/>
  <c r="JD23" i="100"/>
  <c r="FD35" i="100"/>
  <c r="GW6" i="100"/>
  <c r="LI32" i="100"/>
  <c r="DS32" i="100"/>
  <c r="EE25" i="100"/>
  <c r="MA9" i="100"/>
  <c r="FJ31" i="100"/>
  <c r="U9" i="100"/>
  <c r="BQ7" i="100"/>
  <c r="BW34" i="100"/>
  <c r="JD10" i="100"/>
  <c r="W23" i="100"/>
  <c r="L8" i="100"/>
  <c r="DT32" i="100"/>
  <c r="FJ29" i="100"/>
  <c r="GV18" i="100"/>
  <c r="IB34" i="100"/>
  <c r="AC32" i="100"/>
  <c r="LU12" i="100"/>
  <c r="AD10" i="100"/>
  <c r="LW23" i="100"/>
  <c r="HZ19" i="100"/>
  <c r="AE33" i="100"/>
  <c r="U26" i="100"/>
  <c r="FB22" i="100"/>
  <c r="DW15" i="100"/>
  <c r="AT5" i="100"/>
  <c r="EA24" i="100"/>
  <c r="KG26" i="100"/>
  <c r="FC5" i="100"/>
  <c r="JV21" i="100"/>
  <c r="HI32" i="100"/>
  <c r="FL30" i="100"/>
  <c r="LW26" i="100"/>
  <c r="LT24" i="100"/>
  <c r="HF9" i="100"/>
  <c r="IK22" i="100"/>
  <c r="LF33" i="100"/>
  <c r="GE9" i="100"/>
  <c r="ET27" i="100"/>
  <c r="ID14" i="100"/>
  <c r="AI6" i="100"/>
  <c r="AA32" i="100"/>
  <c r="FJ23" i="100"/>
  <c r="AI30" i="100"/>
  <c r="KK30" i="100"/>
  <c r="KU26" i="100"/>
  <c r="GW29" i="100"/>
  <c r="GL28" i="100"/>
  <c r="CF13" i="100"/>
  <c r="EG28" i="100"/>
  <c r="LV17" i="100"/>
  <c r="FO33" i="100"/>
  <c r="DX31" i="100"/>
  <c r="FD27" i="100"/>
  <c r="BL32" i="100"/>
  <c r="Z13" i="100"/>
  <c r="AB25" i="100"/>
  <c r="DC13" i="100"/>
  <c r="GT33" i="100"/>
  <c r="GU14" i="100"/>
  <c r="Z8" i="100"/>
  <c r="BZ31" i="100"/>
  <c r="CQ8" i="100"/>
  <c r="U13" i="100"/>
  <c r="AX32" i="100"/>
  <c r="AG11" i="100"/>
  <c r="LR34" i="100"/>
  <c r="FD15" i="100"/>
  <c r="FE16" i="100"/>
  <c r="CR35" i="100"/>
  <c r="AO12" i="100"/>
  <c r="DS27" i="100"/>
  <c r="BE26" i="100"/>
  <c r="KP31" i="100"/>
  <c r="Y14" i="100"/>
  <c r="HZ6" i="100"/>
  <c r="FE24" i="100"/>
  <c r="BX27" i="100"/>
  <c r="FD23" i="100"/>
  <c r="GV6" i="100"/>
  <c r="IB5" i="100"/>
  <c r="FB15" i="100"/>
  <c r="FD14" i="100"/>
  <c r="AN16" i="100"/>
  <c r="BE34" i="100"/>
  <c r="BP21" i="100"/>
  <c r="CK22" i="100"/>
  <c r="LS10" i="100"/>
  <c r="GT13" i="100"/>
  <c r="CV22" i="100"/>
  <c r="DD10" i="100"/>
  <c r="EF24" i="100"/>
  <c r="DS7" i="100"/>
  <c r="IE13" i="100"/>
  <c r="ER5" i="100"/>
  <c r="LD16" i="100"/>
  <c r="GD18" i="100"/>
  <c r="BW22" i="100"/>
  <c r="EW16" i="100"/>
  <c r="DN7" i="100"/>
  <c r="HI26" i="100"/>
  <c r="EV23" i="100"/>
  <c r="JH22" i="100"/>
  <c r="CV29" i="100"/>
  <c r="FK7" i="100"/>
  <c r="AW35" i="100"/>
  <c r="GV32" i="100"/>
  <c r="LZ24" i="100"/>
  <c r="AF23" i="100"/>
  <c r="EM11" i="100"/>
  <c r="DY23" i="100"/>
  <c r="AD27" i="100"/>
  <c r="GI9" i="100"/>
  <c r="GP28" i="100"/>
  <c r="LT14" i="100"/>
  <c r="GR26" i="100"/>
  <c r="CQ15" i="100"/>
  <c r="ED28" i="100"/>
  <c r="FH16" i="100"/>
  <c r="IC16" i="100"/>
  <c r="LX20" i="100"/>
  <c r="EC5" i="100"/>
  <c r="LU8" i="100"/>
  <c r="J6" i="100"/>
  <c r="BK17" i="100"/>
  <c r="FN7" i="100"/>
  <c r="KT33" i="100"/>
  <c r="FB21" i="100"/>
  <c r="CY23" i="100"/>
  <c r="BO9" i="100"/>
  <c r="BJ26" i="100"/>
  <c r="KQ21" i="100"/>
  <c r="IB31" i="100"/>
  <c r="DT15" i="100"/>
  <c r="GR22" i="100"/>
  <c r="AY9" i="100"/>
  <c r="DU7" i="100"/>
  <c r="FK14" i="100"/>
  <c r="FC11" i="100"/>
  <c r="FD33" i="100"/>
  <c r="HQ32" i="100"/>
  <c r="AD28" i="100"/>
  <c r="BP8" i="100"/>
  <c r="BO24" i="100"/>
  <c r="EG20" i="100"/>
  <c r="FL35" i="100"/>
  <c r="KH21" i="100"/>
  <c r="CL21" i="100"/>
  <c r="FF28" i="100"/>
  <c r="JK27" i="100"/>
  <c r="GO12" i="100"/>
  <c r="GM26" i="100"/>
  <c r="KG18" i="100"/>
  <c r="KU35" i="100"/>
  <c r="FE6" i="100"/>
  <c r="BD35" i="100"/>
  <c r="HO7" i="100"/>
  <c r="CS10" i="100"/>
  <c r="FV9" i="100"/>
  <c r="AR33" i="100"/>
  <c r="DH15" i="100"/>
  <c r="HM19" i="100"/>
  <c r="GA11" i="100"/>
  <c r="HY25" i="100"/>
  <c r="DZ33" i="100"/>
  <c r="HW25" i="100"/>
  <c r="ID19" i="100"/>
  <c r="KH8" i="100"/>
  <c r="KN23" i="100"/>
  <c r="DY31" i="100"/>
  <c r="FG11" i="100"/>
  <c r="FB26" i="100"/>
  <c r="LT19" i="100"/>
  <c r="KS10" i="100"/>
  <c r="FL25" i="100"/>
  <c r="CF16" i="100"/>
  <c r="EF22" i="100"/>
  <c r="CO33" i="100"/>
  <c r="FK12" i="100"/>
  <c r="GO35" i="100"/>
  <c r="AN24" i="100"/>
  <c r="KI26" i="100"/>
  <c r="DV34" i="100"/>
  <c r="LS30" i="100"/>
  <c r="DD11" i="100"/>
  <c r="GQ17" i="100"/>
  <c r="GP21" i="100"/>
  <c r="EE21" i="100"/>
  <c r="HQ18" i="100"/>
  <c r="GP17" i="100"/>
  <c r="LX21" i="100"/>
  <c r="GQ28" i="100"/>
  <c r="LU32" i="100"/>
  <c r="IA17" i="100"/>
  <c r="M7" i="100"/>
  <c r="DW14" i="100"/>
  <c r="EO16" i="100"/>
  <c r="HT15" i="100"/>
  <c r="LP25" i="100"/>
  <c r="BP10" i="100"/>
  <c r="BQ15" i="100"/>
  <c r="LT34" i="100"/>
  <c r="BG23" i="100"/>
  <c r="EF27" i="100"/>
  <c r="BQ30" i="100"/>
  <c r="KM20" i="100"/>
  <c r="GU26" i="100"/>
  <c r="EY24" i="100"/>
  <c r="GB8" i="100"/>
  <c r="HE26" i="100"/>
  <c r="BX25" i="100"/>
  <c r="FM30" i="100"/>
  <c r="IK16" i="100"/>
  <c r="KY20" i="100"/>
  <c r="HI6" i="100"/>
  <c r="F6" i="100"/>
  <c r="BY32" i="100"/>
  <c r="GC11" i="100"/>
  <c r="GF11" i="100"/>
  <c r="LW19" i="100"/>
  <c r="KR15" i="100"/>
  <c r="FG17" i="100"/>
  <c r="FF17" i="100"/>
  <c r="P5" i="100"/>
  <c r="DU20" i="100"/>
  <c r="CK24" i="100"/>
  <c r="KM21" i="100"/>
  <c r="IE14" i="100"/>
  <c r="GO25" i="100"/>
  <c r="LS20" i="100"/>
  <c r="KP32" i="100"/>
  <c r="BH19" i="100"/>
  <c r="ED15" i="100"/>
  <c r="AB23" i="100"/>
  <c r="KG16" i="100"/>
  <c r="LP26" i="100"/>
  <c r="DS25" i="100"/>
  <c r="BN13" i="100"/>
  <c r="DY34" i="100"/>
  <c r="HW26" i="100"/>
  <c r="LV35" i="100"/>
  <c r="GR30" i="100"/>
  <c r="AH27" i="100"/>
  <c r="BA15" i="100"/>
  <c r="BK12" i="100"/>
  <c r="CQ14" i="100"/>
  <c r="FB27" i="100"/>
  <c r="HR6" i="100"/>
  <c r="EX14" i="100"/>
  <c r="JG16" i="100"/>
  <c r="CN19" i="100"/>
  <c r="IY20" i="100"/>
  <c r="CA21" i="100"/>
  <c r="IB18" i="100"/>
  <c r="BD6" i="100"/>
  <c r="E8" i="100"/>
  <c r="MA30" i="100"/>
  <c r="BD24" i="100"/>
  <c r="JH13" i="100"/>
  <c r="BF22" i="100"/>
  <c r="CL26" i="100"/>
  <c r="HS26" i="100"/>
  <c r="KP26" i="100"/>
  <c r="GL12" i="100"/>
  <c r="FA10" i="100"/>
  <c r="DK7" i="100"/>
  <c r="HU14" i="100"/>
  <c r="GU18" i="100"/>
  <c r="FL18" i="100"/>
  <c r="HR18" i="100"/>
  <c r="CP10" i="100"/>
  <c r="KM25" i="100"/>
  <c r="BM15" i="100"/>
  <c r="EA32" i="100"/>
  <c r="IJ32" i="100"/>
  <c r="CF18" i="100"/>
  <c r="AM24" i="100"/>
  <c r="FY8" i="100"/>
  <c r="HN22" i="100"/>
  <c r="IE33" i="100"/>
  <c r="HV7" i="100"/>
  <c r="JC19" i="100"/>
  <c r="KU20" i="100"/>
  <c r="MA23" i="100"/>
  <c r="BF26" i="100"/>
  <c r="AH15" i="100"/>
  <c r="CY30" i="100"/>
  <c r="IB6" i="100"/>
  <c r="AI20" i="100"/>
  <c r="JB35" i="100"/>
  <c r="EC30" i="100"/>
  <c r="CH28" i="100"/>
  <c r="Y19" i="100"/>
  <c r="BH24" i="100"/>
  <c r="GP8" i="100"/>
  <c r="GO23" i="100"/>
  <c r="AQ13" i="100"/>
  <c r="KJ20" i="100"/>
  <c r="EB29" i="100"/>
  <c r="LS26" i="100"/>
  <c r="BY16" i="100"/>
  <c r="HY6" i="100"/>
  <c r="EG22" i="100"/>
  <c r="FO15" i="100"/>
  <c r="IA5" i="100"/>
  <c r="JI13" i="100"/>
  <c r="GW30" i="100"/>
  <c r="FK19" i="100"/>
  <c r="LW13" i="100"/>
  <c r="DE12" i="100"/>
  <c r="KK11" i="100"/>
  <c r="BI24" i="100"/>
  <c r="AG12" i="100"/>
  <c r="AQ30" i="100"/>
  <c r="KP5" i="100"/>
  <c r="BD10" i="100"/>
  <c r="LS21" i="100"/>
  <c r="EQ7" i="100"/>
  <c r="DX34" i="100"/>
  <c r="EC34" i="100"/>
  <c r="EF14" i="100"/>
  <c r="AN14" i="100"/>
  <c r="KG6" i="100"/>
  <c r="FG8" i="100"/>
  <c r="BG33" i="100"/>
  <c r="KR9" i="100"/>
  <c r="U28" i="100"/>
  <c r="CV19" i="100"/>
  <c r="BC35" i="100"/>
  <c r="DM14" i="100"/>
  <c r="LS14" i="100"/>
  <c r="W13" i="100"/>
  <c r="CV11" i="100"/>
  <c r="IM18" i="100"/>
  <c r="IV8" i="100"/>
  <c r="KN26" i="100"/>
  <c r="EM16" i="100"/>
  <c r="FZ16" i="100"/>
  <c r="KB32" i="100"/>
  <c r="HW30" i="100"/>
  <c r="GS27" i="100"/>
  <c r="FL32" i="100"/>
  <c r="BI28" i="100"/>
  <c r="MC14" i="100"/>
  <c r="KJ33" i="100"/>
  <c r="FL8" i="100"/>
  <c r="FM33" i="100"/>
  <c r="BA29" i="100"/>
  <c r="IZ17" i="100"/>
  <c r="X28" i="100"/>
  <c r="P8" i="100"/>
  <c r="HV8" i="100"/>
  <c r="CX8" i="100"/>
  <c r="KI35" i="100"/>
  <c r="DV29" i="100"/>
  <c r="JF25" i="100"/>
  <c r="IC19" i="100"/>
  <c r="KH35" i="100"/>
  <c r="DU21" i="100"/>
  <c r="U33" i="100"/>
  <c r="MA18" i="100"/>
  <c r="CR29" i="100"/>
  <c r="KG12" i="100"/>
  <c r="DT6" i="100"/>
  <c r="LH31" i="100"/>
  <c r="FM6" i="100"/>
  <c r="BG8" i="100"/>
  <c r="GR5" i="100"/>
  <c r="CX18" i="100"/>
  <c r="LF31" i="100"/>
  <c r="X5" i="100"/>
  <c r="AB10" i="100"/>
  <c r="JB33" i="100"/>
  <c r="GP30" i="100"/>
  <c r="CG9" i="100"/>
  <c r="AH9" i="100"/>
  <c r="ED33" i="100"/>
  <c r="DM28" i="100"/>
  <c r="CV16" i="100"/>
  <c r="JJ19" i="100"/>
  <c r="FO10" i="100"/>
  <c r="KU10" i="100"/>
  <c r="M8" i="100"/>
  <c r="LZ26" i="100"/>
  <c r="EA17" i="100"/>
  <c r="GC28" i="100"/>
  <c r="BU29" i="100"/>
  <c r="ID11" i="100"/>
  <c r="HG17" i="100"/>
  <c r="GC17" i="100"/>
  <c r="HU8" i="100"/>
  <c r="BY10" i="100"/>
  <c r="GB12" i="100"/>
  <c r="EY9" i="100"/>
  <c r="CD26" i="100"/>
  <c r="KP27" i="100"/>
  <c r="MC35" i="100"/>
  <c r="CT17" i="100"/>
  <c r="IE35" i="100"/>
  <c r="JA22" i="100"/>
  <c r="HS14" i="100"/>
  <c r="LT16" i="100"/>
  <c r="AT35" i="100"/>
  <c r="AF6" i="100"/>
  <c r="LO30" i="100"/>
  <c r="GI35" i="100"/>
  <c r="KK26" i="100"/>
  <c r="CS34" i="100"/>
  <c r="JL22" i="100"/>
  <c r="HW20" i="100"/>
  <c r="FO14" i="100"/>
  <c r="LZ35" i="100"/>
  <c r="I6" i="100"/>
  <c r="BQ18" i="100"/>
  <c r="BJ22" i="100"/>
  <c r="KK33" i="100"/>
  <c r="KG15" i="100"/>
  <c r="DT26" i="100"/>
  <c r="FE21" i="100"/>
  <c r="HZ33" i="100"/>
  <c r="AF31" i="100"/>
  <c r="GQ7" i="100"/>
  <c r="LW5" i="100"/>
  <c r="DS20" i="100"/>
  <c r="KM35" i="100"/>
  <c r="CQ32" i="100"/>
  <c r="EA15" i="100"/>
  <c r="CV30" i="100"/>
  <c r="HY14" i="100"/>
  <c r="GO5" i="100"/>
  <c r="BK19" i="100"/>
  <c r="BE12" i="100"/>
  <c r="IB35" i="100"/>
  <c r="GL9" i="100"/>
  <c r="GI31" i="100"/>
  <c r="AG22" i="100"/>
  <c r="CK28" i="100"/>
  <c r="EB27" i="100"/>
  <c r="JC25" i="100"/>
  <c r="KL32" i="100"/>
  <c r="BM16" i="100"/>
  <c r="HT10" i="100"/>
  <c r="AH22" i="100"/>
  <c r="GR12" i="100"/>
  <c r="AF28" i="100"/>
  <c r="KP35" i="100"/>
  <c r="DU11" i="100"/>
  <c r="GS35" i="100"/>
  <c r="EB5" i="100"/>
  <c r="GF14" i="100"/>
  <c r="JU6" i="100"/>
  <c r="EW29" i="100"/>
  <c r="AT19" i="100"/>
  <c r="LA15" i="100"/>
  <c r="DF18" i="100"/>
  <c r="DJ33" i="100"/>
  <c r="GW18" i="100"/>
  <c r="KS15" i="100"/>
  <c r="BN22" i="100"/>
  <c r="BC20" i="100"/>
  <c r="FO13" i="100"/>
  <c r="AB11" i="100"/>
  <c r="LR25" i="100"/>
  <c r="CP23" i="100"/>
  <c r="DN12" i="100"/>
  <c r="BO33" i="100"/>
  <c r="BD16" i="100"/>
  <c r="AR11" i="100"/>
  <c r="IC9" i="100"/>
  <c r="CO13" i="100"/>
  <c r="LS23" i="100"/>
  <c r="LV33" i="100"/>
  <c r="DJ34" i="100"/>
  <c r="BQ26" i="100"/>
  <c r="X31" i="100"/>
  <c r="DU23" i="100"/>
  <c r="DU25" i="100"/>
  <c r="HT25" i="100"/>
  <c r="LV23" i="100"/>
  <c r="CC32" i="100"/>
  <c r="EE35" i="100"/>
  <c r="V23" i="100"/>
  <c r="GW20" i="100"/>
  <c r="CS30" i="100"/>
  <c r="BH11" i="100"/>
  <c r="DE17" i="100"/>
  <c r="Y35" i="100"/>
  <c r="CS6" i="100"/>
  <c r="EF32" i="100"/>
  <c r="CH5" i="100"/>
  <c r="GQ12" i="100"/>
  <c r="DX25" i="100"/>
  <c r="AU18" i="100"/>
  <c r="LO6" i="100"/>
  <c r="FI5" i="100"/>
  <c r="CW7" i="100"/>
  <c r="FO21" i="100"/>
  <c r="EG29" i="100"/>
  <c r="DJ14" i="100"/>
  <c r="CY26" i="100"/>
  <c r="BM11" i="100"/>
  <c r="KU21" i="100"/>
  <c r="KR12" i="100"/>
  <c r="ID35" i="100"/>
  <c r="CS11" i="100"/>
  <c r="AR13" i="100"/>
  <c r="HY12" i="100"/>
  <c r="FM16" i="100"/>
  <c r="FH31" i="100"/>
  <c r="CR12" i="100"/>
  <c r="LH17" i="100"/>
  <c r="AW9" i="100"/>
  <c r="DF19" i="100"/>
  <c r="MA16" i="100"/>
  <c r="GK25" i="100"/>
  <c r="GE29" i="100"/>
  <c r="EB19" i="100"/>
  <c r="HU9" i="100"/>
  <c r="FG29" i="100"/>
  <c r="GK19" i="100"/>
  <c r="CI7" i="100"/>
  <c r="BJ20" i="100"/>
  <c r="BN35" i="100"/>
  <c r="CU14" i="100"/>
  <c r="FJ17" i="100"/>
  <c r="BF21" i="100"/>
  <c r="BD15" i="100"/>
  <c r="DK30" i="100"/>
  <c r="JI26" i="100"/>
  <c r="GI23" i="100"/>
  <c r="DV16" i="100"/>
  <c r="DU9" i="100"/>
  <c r="GV20" i="100"/>
  <c r="EQ6" i="100"/>
  <c r="CT23" i="100"/>
  <c r="LY13" i="100"/>
  <c r="CW15" i="100"/>
  <c r="BU28" i="100"/>
  <c r="DV11" i="100"/>
  <c r="CY25" i="100"/>
  <c r="AW23" i="100"/>
  <c r="LX8" i="100"/>
  <c r="CX24" i="100"/>
  <c r="BC24" i="100"/>
  <c r="FC8" i="100"/>
  <c r="JL29" i="100"/>
  <c r="CW29" i="100"/>
  <c r="DT19" i="100"/>
  <c r="JK21" i="100"/>
  <c r="HZ18" i="100"/>
  <c r="AM7" i="100"/>
  <c r="BC33" i="100"/>
  <c r="AC29" i="100"/>
  <c r="LH33" i="100"/>
  <c r="AR15" i="100"/>
  <c r="EV12" i="100"/>
  <c r="EP16" i="100"/>
  <c r="AG5" i="100"/>
  <c r="HK32" i="100"/>
  <c r="JA26" i="100"/>
  <c r="JW11" i="100"/>
  <c r="JH11" i="100"/>
  <c r="GW21" i="100"/>
  <c r="FN6" i="100"/>
  <c r="EE29" i="100"/>
  <c r="JI10" i="100"/>
  <c r="KN13" i="100"/>
  <c r="HV13" i="100"/>
  <c r="JB8" i="100"/>
  <c r="GV15" i="100"/>
  <c r="CT7" i="100"/>
  <c r="JM26" i="100"/>
  <c r="EF7" i="100"/>
  <c r="CH30" i="100"/>
  <c r="DS10" i="100"/>
  <c r="GO14" i="100"/>
  <c r="JH21" i="100"/>
  <c r="LY24" i="100"/>
  <c r="GQ13" i="100"/>
  <c r="FM20" i="100"/>
  <c r="AE10" i="100"/>
  <c r="GU30" i="100"/>
  <c r="LX13" i="100"/>
  <c r="HH27" i="100"/>
  <c r="KE14" i="100"/>
  <c r="DM8" i="100"/>
  <c r="HA20" i="100"/>
  <c r="LQ31" i="100"/>
  <c r="HR27" i="100"/>
  <c r="GU9" i="100"/>
  <c r="KP21" i="100"/>
  <c r="BQ27" i="100"/>
  <c r="GS17" i="100"/>
  <c r="CO31" i="100"/>
  <c r="AR20" i="100"/>
  <c r="BN28" i="100"/>
  <c r="GO31" i="100"/>
  <c r="CT9" i="100"/>
  <c r="BH10" i="100"/>
  <c r="V10" i="100"/>
  <c r="JE5" i="100"/>
  <c r="W17" i="100"/>
  <c r="BX29" i="100"/>
  <c r="GJ27" i="100"/>
  <c r="DQ11" i="100"/>
  <c r="KE9" i="100"/>
  <c r="AT24" i="100"/>
  <c r="GE15" i="100"/>
  <c r="LW9" i="100"/>
  <c r="BP15" i="100"/>
  <c r="GS19" i="100"/>
  <c r="BQ16" i="100"/>
  <c r="GN8" i="100"/>
  <c r="BE18" i="100"/>
  <c r="IY22" i="100"/>
  <c r="CE15" i="100"/>
  <c r="BF32" i="100"/>
  <c r="MB30" i="100"/>
  <c r="BF35" i="100"/>
  <c r="AX26" i="100"/>
  <c r="CT34" i="100"/>
  <c r="Z29" i="100"/>
  <c r="AW19" i="100"/>
  <c r="EC23" i="100"/>
  <c r="LS5" i="100"/>
  <c r="KI33" i="100"/>
  <c r="LR15" i="100"/>
  <c r="CR19" i="100"/>
  <c r="KU32" i="100"/>
  <c r="EF17" i="100"/>
  <c r="V9" i="100"/>
  <c r="HR20" i="100"/>
  <c r="LZ22" i="100"/>
  <c r="CX28" i="100"/>
  <c r="BV30" i="100"/>
  <c r="AB27" i="100"/>
  <c r="CV28" i="100"/>
  <c r="LR32" i="100"/>
  <c r="AO26" i="100"/>
  <c r="CY22" i="100"/>
  <c r="AB21" i="100"/>
  <c r="AU23" i="100"/>
  <c r="FK13" i="100"/>
  <c r="AF27" i="100"/>
  <c r="JG22" i="100"/>
  <c r="Y26" i="100"/>
  <c r="GR27" i="100"/>
  <c r="BG15" i="100"/>
  <c r="HJ35" i="100"/>
  <c r="KU25" i="100"/>
  <c r="AO31" i="100"/>
  <c r="AX34" i="100"/>
  <c r="EN19" i="100"/>
  <c r="GQ23" i="100"/>
  <c r="GJ33" i="100"/>
  <c r="EA13" i="100"/>
  <c r="BU13" i="100"/>
  <c r="FE14" i="100"/>
  <c r="CX30" i="100"/>
  <c r="DW25" i="100"/>
  <c r="IZ34" i="100"/>
  <c r="JB16" i="100"/>
  <c r="FK18" i="100"/>
  <c r="FL33" i="100"/>
  <c r="CI13" i="100"/>
  <c r="FA6" i="100"/>
  <c r="BF13" i="100"/>
  <c r="CV12" i="100"/>
  <c r="BM22" i="100"/>
  <c r="GQ26" i="100"/>
  <c r="FB35" i="100"/>
  <c r="MB19" i="100"/>
  <c r="GP35" i="100"/>
  <c r="JA5" i="100"/>
  <c r="BF5" i="100"/>
  <c r="GT32" i="100"/>
  <c r="FC18" i="100"/>
  <c r="GR31" i="100"/>
  <c r="HV22" i="100"/>
  <c r="EB20" i="100"/>
  <c r="BO7" i="100"/>
  <c r="CW9" i="100"/>
  <c r="IC23" i="100"/>
  <c r="BC12" i="100"/>
  <c r="GQ5" i="100"/>
  <c r="FF23" i="100"/>
  <c r="FA35" i="100"/>
  <c r="GM23" i="100"/>
  <c r="MA24" i="100"/>
  <c r="AE34" i="100"/>
  <c r="AO24" i="100"/>
  <c r="CN9" i="100"/>
  <c r="BL10" i="100"/>
  <c r="ED5" i="100"/>
  <c r="BY24" i="100"/>
  <c r="JH9" i="100"/>
  <c r="AI22" i="100"/>
  <c r="HW13" i="100"/>
  <c r="HS31" i="100"/>
  <c r="KT35" i="100"/>
  <c r="BC30" i="100"/>
  <c r="CO18" i="100"/>
  <c r="AS10" i="100"/>
  <c r="AC17" i="100"/>
  <c r="GI8" i="100"/>
  <c r="HJ29" i="100"/>
  <c r="LK26" i="100"/>
  <c r="GC12" i="100"/>
  <c r="AO32" i="100"/>
  <c r="GA27" i="100"/>
  <c r="BX21" i="100"/>
  <c r="HD30" i="100"/>
  <c r="LD33" i="100"/>
  <c r="ID31" i="100"/>
  <c r="FJ16" i="100"/>
  <c r="GU13" i="100"/>
  <c r="AY24" i="100"/>
  <c r="LW16" i="100"/>
  <c r="BO31" i="100"/>
  <c r="AA17" i="100"/>
  <c r="BY33" i="100"/>
  <c r="GU23" i="100"/>
  <c r="FD24" i="100"/>
  <c r="HR11" i="100"/>
  <c r="GV27" i="100"/>
  <c r="JB26" i="100"/>
  <c r="CO10" i="100"/>
  <c r="DU35" i="100"/>
  <c r="BF10" i="100"/>
  <c r="DZ16" i="100"/>
  <c r="HQ17" i="100"/>
  <c r="JF10" i="100"/>
  <c r="BE30" i="100"/>
  <c r="JJ31" i="100"/>
  <c r="KG30" i="100"/>
  <c r="IB13" i="100"/>
  <c r="CQ18" i="100"/>
  <c r="JH30" i="100"/>
  <c r="LS25" i="100"/>
  <c r="CP31" i="100"/>
  <c r="EE12" i="100"/>
  <c r="LY15" i="100"/>
  <c r="AI16" i="100"/>
  <c r="DV32" i="100"/>
  <c r="CV23" i="100"/>
  <c r="CK19" i="100"/>
  <c r="EQ11" i="100"/>
  <c r="HR26" i="100"/>
  <c r="BI29" i="100"/>
  <c r="FF15" i="100"/>
  <c r="Y12" i="100"/>
  <c r="CM21" i="100"/>
  <c r="CR21" i="100"/>
  <c r="HZ27" i="100"/>
  <c r="HU28" i="100"/>
  <c r="EC28" i="100"/>
  <c r="IR22" i="100"/>
  <c r="JU14" i="100"/>
  <c r="ET13" i="100"/>
  <c r="JX9" i="100"/>
  <c r="V22" i="100"/>
  <c r="BC31" i="100"/>
  <c r="LJ32" i="100"/>
  <c r="IO9" i="100"/>
  <c r="CG6" i="100"/>
  <c r="CG11" i="100"/>
  <c r="EX29" i="100"/>
  <c r="EY32" i="100"/>
  <c r="JJ33" i="100"/>
  <c r="GR16" i="100"/>
  <c r="BI20" i="100"/>
  <c r="LV18" i="100"/>
  <c r="BJ18" i="100"/>
  <c r="IC31" i="100"/>
  <c r="CM25" i="100"/>
  <c r="DT33" i="100"/>
  <c r="HW35" i="100"/>
  <c r="BJ33" i="100"/>
  <c r="GN11" i="100"/>
  <c r="LZ10" i="100"/>
  <c r="DH24" i="100"/>
  <c r="CU10" i="100"/>
  <c r="LZ27" i="100"/>
  <c r="AA22" i="100"/>
  <c r="FH32" i="100"/>
  <c r="EG16" i="100"/>
  <c r="GP7" i="100"/>
  <c r="JB19" i="100"/>
  <c r="ED25" i="100"/>
  <c r="JI24" i="100"/>
  <c r="ID27" i="100"/>
  <c r="ED20" i="100"/>
  <c r="J7" i="100"/>
  <c r="HS33" i="100"/>
  <c r="JM20" i="100"/>
  <c r="FB18" i="100"/>
  <c r="CL35" i="100"/>
  <c r="ED22" i="100"/>
  <c r="CG32" i="100"/>
  <c r="U10" i="100"/>
  <c r="LP24" i="100"/>
  <c r="FA16" i="100"/>
  <c r="CB22" i="100"/>
  <c r="KK17" i="100"/>
  <c r="CQ34" i="100"/>
  <c r="BQ14" i="100"/>
  <c r="KT16" i="100"/>
  <c r="Z16" i="100"/>
  <c r="BL24" i="100"/>
  <c r="CR10" i="100"/>
  <c r="DS26" i="100"/>
  <c r="BW31" i="100"/>
  <c r="HZ29" i="100"/>
  <c r="BI16" i="100"/>
  <c r="GJ21" i="100"/>
  <c r="AX17" i="100"/>
  <c r="BP12" i="100"/>
  <c r="LR11" i="100"/>
  <c r="LS28" i="100"/>
  <c r="LS16" i="100"/>
  <c r="EA27" i="100"/>
  <c r="CU26" i="100"/>
  <c r="BQ23" i="100"/>
  <c r="LJ12" i="100"/>
  <c r="FE32" i="100"/>
  <c r="EX21" i="100"/>
  <c r="IE20" i="100"/>
  <c r="IE28" i="100"/>
  <c r="EP9" i="100"/>
  <c r="EY23" i="100"/>
  <c r="DG23" i="100"/>
  <c r="BF24" i="100"/>
  <c r="AC35" i="100"/>
  <c r="MA28" i="100"/>
  <c r="FD11" i="100"/>
  <c r="DY26" i="100"/>
  <c r="LT7" i="100"/>
  <c r="FB25" i="100"/>
  <c r="BL19" i="100"/>
  <c r="GP31" i="100"/>
  <c r="V28" i="100"/>
  <c r="CP7" i="100"/>
  <c r="BA24" i="100"/>
  <c r="CN7" i="100"/>
  <c r="GK16" i="100"/>
  <c r="BE19" i="100"/>
  <c r="AD23" i="100"/>
  <c r="DH27" i="100"/>
  <c r="HQ14" i="100"/>
  <c r="FK28" i="100"/>
  <c r="EG33" i="100"/>
  <c r="DC35" i="100"/>
  <c r="KN10" i="100"/>
  <c r="CN25" i="100"/>
  <c r="JI21" i="100"/>
  <c r="IZ26" i="100"/>
  <c r="FD31" i="100"/>
  <c r="FD20" i="100"/>
  <c r="BF19" i="100"/>
  <c r="AB26" i="100"/>
  <c r="KO32" i="100"/>
  <c r="IZ13" i="100"/>
  <c r="DU17" i="100"/>
  <c r="DS11" i="100"/>
  <c r="KI34" i="100"/>
  <c r="LT13" i="100"/>
  <c r="EB9" i="100"/>
  <c r="N7" i="100"/>
  <c r="FU30" i="100"/>
  <c r="AG27" i="100"/>
  <c r="MA17" i="100"/>
  <c r="CO32" i="100"/>
  <c r="FN12" i="100"/>
  <c r="BU31" i="100"/>
  <c r="FG13" i="100"/>
  <c r="LV21" i="100"/>
  <c r="GV24" i="100"/>
  <c r="DQ9" i="100"/>
  <c r="KJ24" i="100"/>
  <c r="BG31" i="100"/>
  <c r="HV28" i="100"/>
  <c r="JJ8" i="100"/>
  <c r="GQ9" i="100"/>
  <c r="HV11" i="100"/>
  <c r="CT22" i="100"/>
  <c r="LM9" i="100"/>
  <c r="HE15" i="100"/>
  <c r="HM15" i="100"/>
  <c r="EL15" i="100"/>
  <c r="EM28" i="100"/>
  <c r="CG28" i="100"/>
  <c r="DL25" i="100"/>
  <c r="AV9" i="100"/>
  <c r="IC5" i="100"/>
  <c r="LP29" i="100"/>
  <c r="LO25" i="100"/>
  <c r="JB28" i="100"/>
  <c r="GJ31" i="100"/>
  <c r="ED34" i="100"/>
  <c r="CN35" i="100"/>
  <c r="BZ28" i="100"/>
  <c r="U17" i="100"/>
  <c r="GJ18" i="100"/>
  <c r="HU35" i="100"/>
  <c r="JJ5" i="100"/>
  <c r="AB15" i="100"/>
  <c r="LU15" i="100"/>
  <c r="IB29" i="100"/>
  <c r="BM21" i="100"/>
  <c r="LW14" i="100"/>
  <c r="LP27" i="100"/>
  <c r="HY21" i="100"/>
  <c r="GV22" i="100"/>
  <c r="KU28" i="100"/>
  <c r="BE24" i="100"/>
  <c r="BG34" i="100"/>
  <c r="DU13" i="100"/>
  <c r="ED29" i="100"/>
  <c r="LT23" i="100"/>
  <c r="LU31" i="100"/>
  <c r="EE17" i="100"/>
  <c r="LX33" i="100"/>
  <c r="BY26" i="100"/>
  <c r="EE34" i="100"/>
  <c r="GO19" i="100"/>
  <c r="IY12" i="100"/>
  <c r="CL29" i="100"/>
  <c r="DK27" i="100"/>
  <c r="BM10" i="100"/>
  <c r="DM12" i="100"/>
  <c r="GV33" i="100"/>
  <c r="JK23" i="100"/>
  <c r="GW22" i="100"/>
  <c r="KM13" i="100"/>
  <c r="IA27" i="100"/>
  <c r="BD14" i="100"/>
  <c r="HW16" i="100"/>
  <c r="EW13" i="100"/>
  <c r="GI17" i="100"/>
  <c r="FO23" i="100"/>
  <c r="P7" i="100"/>
  <c r="HE30" i="100"/>
  <c r="CF31" i="100"/>
  <c r="KE22" i="100"/>
  <c r="BW28" i="100"/>
  <c r="DH12" i="100"/>
  <c r="DF34" i="100"/>
  <c r="AS31" i="100"/>
  <c r="AG35" i="100"/>
  <c r="W14" i="100"/>
  <c r="LO19" i="100"/>
  <c r="AM21" i="100"/>
  <c r="KK14" i="100"/>
  <c r="BI26" i="100"/>
  <c r="LX5" i="100"/>
  <c r="L6" i="100"/>
  <c r="LZ9" i="100"/>
  <c r="CN24" i="100"/>
  <c r="BP34" i="100"/>
  <c r="DC27" i="100"/>
  <c r="DX27" i="100"/>
  <c r="EF35" i="100"/>
  <c r="IB20" i="100"/>
  <c r="GK30" i="100"/>
  <c r="HT20" i="100"/>
  <c r="EG18" i="100"/>
  <c r="HR34" i="100"/>
  <c r="AH29" i="100"/>
  <c r="AM28" i="100"/>
  <c r="FG33" i="100"/>
  <c r="CT8" i="100"/>
  <c r="KO34" i="100"/>
  <c r="KI13" i="100"/>
  <c r="BK28" i="100"/>
  <c r="HT29" i="100"/>
  <c r="W19" i="100"/>
  <c r="CU24" i="100"/>
  <c r="GM29" i="100"/>
  <c r="GI18" i="100"/>
  <c r="MB28" i="100"/>
  <c r="LX6" i="100"/>
  <c r="KJ13" i="100"/>
  <c r="LX31" i="100"/>
  <c r="BQ21" i="100"/>
  <c r="X20" i="100"/>
  <c r="BU15" i="100"/>
  <c r="BD22" i="100"/>
  <c r="EB7" i="100"/>
  <c r="FI29" i="100"/>
  <c r="EN16" i="100"/>
  <c r="HV15" i="100"/>
  <c r="CR17" i="100"/>
  <c r="JI15" i="100"/>
  <c r="KH32" i="100"/>
  <c r="CK14" i="100"/>
  <c r="GJ32" i="100"/>
  <c r="MC11" i="100"/>
  <c r="AP24" i="100"/>
  <c r="LS29" i="100"/>
  <c r="GM25" i="100"/>
  <c r="AX20" i="100"/>
  <c r="KC14" i="100"/>
  <c r="GE25" i="100"/>
  <c r="IL7" i="100"/>
  <c r="FH14" i="100"/>
  <c r="DJ25" i="100"/>
  <c r="ET18" i="100"/>
  <c r="LK30" i="100"/>
  <c r="AC20" i="100"/>
  <c r="FD9" i="100"/>
  <c r="HQ12" i="100"/>
  <c r="HY16" i="100"/>
  <c r="LU16" i="100"/>
  <c r="GU21" i="100"/>
  <c r="CS17" i="100"/>
  <c r="EP5" i="100"/>
  <c r="GR9" i="100"/>
  <c r="DT16" i="100"/>
  <c r="IY17" i="100"/>
  <c r="KT29" i="100"/>
  <c r="GS34" i="100"/>
  <c r="BD26" i="100"/>
  <c r="JC31" i="100"/>
  <c r="DZ27" i="100"/>
  <c r="IA23" i="100"/>
  <c r="CN14" i="100"/>
  <c r="JL19" i="100"/>
  <c r="BJ24" i="100"/>
  <c r="KU5" i="100"/>
  <c r="FD12" i="100"/>
  <c r="EG21" i="100"/>
  <c r="EF33" i="100"/>
  <c r="HZ31" i="100"/>
  <c r="DZ18" i="100"/>
  <c r="LR30" i="100"/>
  <c r="AE22" i="100"/>
  <c r="GT26" i="100"/>
  <c r="HT22" i="100"/>
  <c r="JI9" i="100"/>
  <c r="GW12" i="100"/>
  <c r="DU6" i="100"/>
  <c r="KU17" i="100"/>
  <c r="LT22" i="100"/>
  <c r="JF26" i="100"/>
  <c r="FK17" i="100"/>
  <c r="GI11" i="100"/>
  <c r="KT27" i="100"/>
  <c r="CY28" i="100"/>
  <c r="HQ23" i="100"/>
  <c r="LX25" i="100"/>
  <c r="MB24" i="100"/>
  <c r="CV21" i="100"/>
  <c r="JB20" i="100"/>
  <c r="GN6" i="100"/>
  <c r="BW27" i="100"/>
  <c r="CW30" i="100"/>
  <c r="LY20" i="100"/>
  <c r="HR19" i="100"/>
  <c r="KI25" i="100"/>
  <c r="FN13" i="100"/>
  <c r="DZ22" i="100"/>
  <c r="ET23" i="100"/>
  <c r="LE19" i="100"/>
  <c r="DC32" i="100"/>
  <c r="HX14" i="100"/>
  <c r="AZ7" i="100"/>
  <c r="DK18" i="100"/>
  <c r="ES29" i="100"/>
  <c r="FG32" i="100"/>
  <c r="AC18" i="100"/>
  <c r="GL16" i="100"/>
  <c r="GI27" i="100"/>
  <c r="CH11" i="100"/>
  <c r="JD15" i="100"/>
  <c r="AF13" i="100"/>
  <c r="HV21" i="100"/>
  <c r="KN18" i="100"/>
  <c r="GS24" i="100"/>
  <c r="AE7" i="100"/>
  <c r="CQ11" i="100"/>
  <c r="BY23" i="100"/>
  <c r="BL16" i="100"/>
  <c r="GJ6" i="100"/>
  <c r="LS19" i="100"/>
  <c r="BP20" i="100"/>
  <c r="JE9" i="100"/>
  <c r="HU5" i="100"/>
  <c r="GQ24" i="100"/>
  <c r="AH6" i="100"/>
  <c r="EL29" i="100"/>
  <c r="BL20" i="100"/>
  <c r="DS21" i="100"/>
  <c r="GT20" i="100"/>
  <c r="JG21" i="100"/>
  <c r="LY10" i="100"/>
  <c r="AA30" i="100"/>
  <c r="BH5" i="100"/>
  <c r="LX27" i="100"/>
  <c r="KJ22" i="100"/>
  <c r="JJ30" i="100"/>
  <c r="LF35" i="100"/>
  <c r="BP5" i="100"/>
  <c r="AD14" i="100"/>
  <c r="CE16" i="100"/>
  <c r="CY8" i="100"/>
  <c r="AF10" i="100"/>
  <c r="FF18" i="100"/>
  <c r="DT14" i="100"/>
  <c r="GT29" i="100"/>
  <c r="AG7" i="100"/>
  <c r="HY26" i="100"/>
  <c r="V14" i="100"/>
  <c r="FU18" i="100"/>
  <c r="DC12" i="100"/>
  <c r="MB7" i="100"/>
  <c r="DQ6" i="100"/>
  <c r="LT29" i="100"/>
  <c r="HJ8" i="100"/>
  <c r="FM22" i="100"/>
  <c r="FT7" i="100"/>
  <c r="FI21" i="100"/>
  <c r="KT21" i="100"/>
  <c r="EX11" i="100"/>
  <c r="CH32" i="100"/>
  <c r="KJ18" i="100"/>
  <c r="KQ12" i="100"/>
  <c r="U15" i="100"/>
  <c r="BO10" i="100"/>
  <c r="CC12" i="100"/>
  <c r="FJ21" i="100"/>
  <c r="CV25" i="100"/>
  <c r="HZ16" i="100"/>
  <c r="JG25" i="100"/>
  <c r="KQ8" i="100"/>
  <c r="FD19" i="100"/>
  <c r="AE15" i="100"/>
  <c r="BV35" i="100"/>
  <c r="MC25" i="100"/>
  <c r="BP18" i="100"/>
  <c r="CK5" i="100"/>
  <c r="CU15" i="100"/>
  <c r="DQ32" i="100"/>
  <c r="MB17" i="100"/>
  <c r="Z25" i="100"/>
  <c r="KI6" i="100"/>
  <c r="LT30" i="100"/>
  <c r="KO5" i="100"/>
  <c r="BO5" i="100"/>
  <c r="Y16" i="100"/>
  <c r="AO6" i="100"/>
  <c r="DT34" i="100"/>
  <c r="BQ33" i="100"/>
  <c r="AE26" i="100"/>
  <c r="AB35" i="100"/>
  <c r="DF21" i="100"/>
  <c r="CW33" i="100"/>
  <c r="LV30" i="100"/>
  <c r="GR28" i="100"/>
  <c r="AO19" i="100"/>
  <c r="DU29" i="100"/>
  <c r="X18" i="100"/>
  <c r="BY30" i="100"/>
  <c r="BK24" i="100"/>
  <c r="CW5" i="100"/>
  <c r="CM30" i="100"/>
  <c r="AA5" i="100"/>
  <c r="DE7" i="100"/>
  <c r="GN28" i="100"/>
  <c r="GP18" i="100"/>
  <c r="FA22" i="100"/>
  <c r="DH6" i="100"/>
  <c r="JG29" i="100"/>
  <c r="AC21" i="100"/>
  <c r="KN29" i="100"/>
  <c r="HY15" i="100"/>
  <c r="EG17" i="100"/>
  <c r="DZ6" i="100"/>
  <c r="MA5" i="100"/>
  <c r="IJ28" i="100"/>
  <c r="FW27" i="100"/>
  <c r="FH29" i="100"/>
  <c r="GG5" i="100"/>
  <c r="DG15" i="100"/>
  <c r="EN7" i="100"/>
  <c r="IB10" i="100"/>
  <c r="GR23" i="100"/>
  <c r="CL27" i="100"/>
  <c r="CV26" i="100"/>
  <c r="IC33" i="100"/>
  <c r="U34" i="100"/>
  <c r="GR18" i="100"/>
  <c r="CN15" i="100"/>
  <c r="JD32" i="100"/>
  <c r="IY24" i="100"/>
  <c r="FJ9" i="100"/>
  <c r="FD29" i="100"/>
  <c r="HZ14" i="100"/>
  <c r="CV7" i="100"/>
  <c r="FN29" i="100"/>
  <c r="AF35" i="100"/>
  <c r="IE16" i="100"/>
  <c r="GE19" i="100"/>
  <c r="JB18" i="100"/>
  <c r="AF21" i="100"/>
  <c r="FB28" i="100"/>
  <c r="CI19" i="100"/>
  <c r="FL22" i="100"/>
  <c r="AI25" i="100"/>
  <c r="MC30" i="100"/>
  <c r="BL7" i="100"/>
  <c r="IA14" i="100"/>
  <c r="AB22" i="100"/>
  <c r="CW16" i="100"/>
  <c r="BE11" i="100"/>
  <c r="KN16" i="100"/>
  <c r="KM9" i="100"/>
  <c r="FC28" i="100"/>
  <c r="LT25" i="100"/>
  <c r="ER31" i="100"/>
  <c r="KI24" i="100"/>
  <c r="LW28" i="100"/>
  <c r="GQ35" i="100"/>
  <c r="LU7" i="100"/>
  <c r="AG17" i="100"/>
  <c r="JL13" i="100"/>
  <c r="GV34" i="100"/>
  <c r="FN17" i="100"/>
  <c r="EV8" i="100"/>
  <c r="LW17" i="100"/>
  <c r="LV20" i="100"/>
  <c r="FN8" i="100"/>
  <c r="AM20" i="100"/>
  <c r="KI23" i="100"/>
  <c r="BF8" i="100"/>
  <c r="AI23" i="100"/>
  <c r="KT30" i="100"/>
  <c r="LW32" i="100"/>
  <c r="W11" i="100"/>
  <c r="AB5" i="100"/>
  <c r="BF25" i="100"/>
  <c r="IL9" i="100"/>
  <c r="HA9" i="100"/>
  <c r="FU11" i="100"/>
  <c r="HA25" i="100"/>
  <c r="MC13" i="100"/>
  <c r="DI17" i="100"/>
  <c r="BW20" i="100"/>
  <c r="BO11" i="100"/>
  <c r="AF15" i="100"/>
  <c r="DW22" i="100"/>
  <c r="GN12" i="100"/>
  <c r="JI33" i="100"/>
  <c r="DZ10" i="100"/>
  <c r="IY30" i="100"/>
  <c r="U35" i="100"/>
  <c r="DW21" i="100"/>
  <c r="CV9" i="100"/>
  <c r="KS21" i="100"/>
  <c r="CW23" i="100"/>
  <c r="CN8" i="100"/>
  <c r="AD33" i="100"/>
  <c r="W20" i="100"/>
  <c r="KH33" i="100"/>
  <c r="LZ15" i="100"/>
  <c r="R8" i="100"/>
  <c r="FN15" i="100"/>
  <c r="EO35" i="100"/>
  <c r="JJ15" i="100"/>
  <c r="MC6" i="100"/>
  <c r="FO17" i="100"/>
  <c r="EA29" i="100"/>
  <c r="MB23" i="100"/>
  <c r="JJ26" i="100"/>
  <c r="EF12" i="100"/>
  <c r="KQ29" i="100"/>
  <c r="CD15" i="100"/>
  <c r="CS18" i="100"/>
  <c r="FK35" i="100"/>
  <c r="AO35" i="100"/>
  <c r="CY6" i="100"/>
  <c r="MA20" i="100"/>
  <c r="IZ27" i="100"/>
  <c r="GJ29" i="100"/>
  <c r="JL10" i="100"/>
  <c r="J8" i="100"/>
  <c r="CA31" i="100"/>
  <c r="BJ8" i="100"/>
  <c r="DP8" i="100"/>
  <c r="AA14" i="100"/>
  <c r="HK21" i="100"/>
  <c r="JC8" i="100"/>
  <c r="EK26" i="100"/>
  <c r="GU17" i="100"/>
  <c r="CS21" i="100"/>
  <c r="CU5" i="100"/>
  <c r="BX7" i="100"/>
  <c r="DV24" i="100"/>
  <c r="HR22" i="100"/>
  <c r="LX24" i="100"/>
  <c r="CR5" i="100"/>
  <c r="CU27" i="100"/>
  <c r="FB7" i="100"/>
  <c r="DP6" i="100"/>
  <c r="BI21" i="100"/>
  <c r="AO7" i="100"/>
  <c r="CQ21" i="100"/>
  <c r="HZ23" i="100"/>
  <c r="HU26" i="100"/>
  <c r="EV35" i="100"/>
  <c r="AD8" i="100"/>
  <c r="HX35" i="100"/>
  <c r="JK32" i="100"/>
  <c r="FI28" i="100"/>
  <c r="KG33" i="100"/>
  <c r="FJ22" i="100"/>
  <c r="BW13" i="100"/>
  <c r="EE27" i="100"/>
  <c r="KU11" i="100"/>
  <c r="AX27" i="100"/>
  <c r="IO34" i="100"/>
  <c r="ES23" i="100"/>
  <c r="AO9" i="100"/>
  <c r="JL35" i="100"/>
  <c r="KO30" i="100"/>
  <c r="EE16" i="100"/>
  <c r="CM35" i="100"/>
  <c r="DV33" i="100"/>
  <c r="LY6" i="100"/>
  <c r="AG24" i="100"/>
  <c r="JI16" i="100"/>
  <c r="JC10" i="100"/>
  <c r="IE21" i="100"/>
  <c r="FK20" i="100"/>
  <c r="GO28" i="100"/>
  <c r="IY10" i="100"/>
  <c r="CU13" i="100"/>
  <c r="DF8" i="100"/>
  <c r="LY29" i="100"/>
  <c r="AT11" i="100"/>
  <c r="AI26" i="100"/>
  <c r="KH27" i="100"/>
  <c r="HO6" i="100"/>
  <c r="DO18" i="100"/>
  <c r="CN23" i="100"/>
  <c r="AS16" i="100"/>
  <c r="MA31" i="100"/>
  <c r="FK8" i="100"/>
  <c r="CC5" i="100"/>
  <c r="FA7" i="100"/>
  <c r="LU5" i="100"/>
  <c r="KM27" i="100"/>
  <c r="GN9" i="100"/>
  <c r="BP30" i="100"/>
  <c r="CR20" i="100"/>
  <c r="HX23" i="100"/>
  <c r="CV27" i="100"/>
  <c r="HW29" i="100"/>
  <c r="IY7" i="100"/>
  <c r="GR11" i="100"/>
  <c r="H6" i="100"/>
  <c r="CQ24" i="100"/>
  <c r="X16" i="100"/>
  <c r="LW21" i="100"/>
  <c r="KS17" i="100"/>
  <c r="BG12" i="100"/>
  <c r="BK33" i="100"/>
  <c r="JM25" i="100"/>
  <c r="GV21" i="100"/>
  <c r="AH5" i="100"/>
  <c r="FF16" i="100"/>
  <c r="GM20" i="100"/>
  <c r="JH26" i="100"/>
  <c r="EB18" i="100"/>
  <c r="LS31" i="100"/>
  <c r="CX29" i="100"/>
  <c r="ED7" i="100"/>
  <c r="KL20" i="100"/>
  <c r="EA28" i="100"/>
  <c r="FH27" i="100"/>
  <c r="FJ20" i="100"/>
  <c r="GN16" i="100"/>
  <c r="EG31" i="100"/>
  <c r="IP9" i="100"/>
  <c r="HI21" i="100"/>
  <c r="IR19" i="100"/>
  <c r="HN17" i="100"/>
  <c r="FY31" i="100"/>
  <c r="FL13" i="100"/>
  <c r="FH7" i="100"/>
  <c r="CV8" i="100"/>
  <c r="FO35" i="100"/>
  <c r="HZ24" i="100"/>
  <c r="BM17" i="100"/>
  <c r="W8" i="100"/>
  <c r="EF31" i="100"/>
  <c r="AE18" i="100"/>
  <c r="K7" i="100"/>
  <c r="JM22" i="100"/>
  <c r="HW32" i="100"/>
  <c r="GQ25" i="100"/>
  <c r="FC35" i="100"/>
  <c r="Y20" i="100"/>
  <c r="EB11" i="100"/>
  <c r="IA6" i="100"/>
  <c r="LP8" i="100"/>
  <c r="CV18" i="100"/>
  <c r="GL33" i="100"/>
  <c r="AQ23" i="100"/>
  <c r="BI5" i="100"/>
  <c r="CW24" i="100"/>
  <c r="ET6" i="100"/>
  <c r="GV5" i="100"/>
  <c r="LV32" i="100"/>
  <c r="MB25" i="100"/>
  <c r="LU30" i="100"/>
  <c r="AX12" i="100"/>
  <c r="FH22" i="100"/>
  <c r="EG14" i="100"/>
  <c r="AH32" i="100"/>
  <c r="CH13" i="100"/>
  <c r="CN21" i="100"/>
  <c r="W26" i="100"/>
  <c r="ER23" i="100"/>
  <c r="HZ28" i="100"/>
  <c r="BC8" i="100"/>
  <c r="GN26" i="100"/>
  <c r="LZ32" i="100"/>
  <c r="EF9" i="100"/>
  <c r="FM27" i="100"/>
  <c r="HT6" i="100"/>
  <c r="Z10" i="100"/>
  <c r="U8" i="100"/>
  <c r="JD24" i="100"/>
  <c r="DW30" i="100"/>
  <c r="DV25" i="100"/>
  <c r="LX34" i="100"/>
  <c r="KM28" i="100"/>
  <c r="GK17" i="100"/>
  <c r="CO25" i="100"/>
  <c r="KE19" i="100"/>
  <c r="LL15" i="100"/>
  <c r="EX23" i="100"/>
  <c r="HW5" i="100"/>
  <c r="KM24" i="100"/>
  <c r="DH5" i="100"/>
  <c r="FV23" i="100"/>
  <c r="DM23" i="100"/>
  <c r="BC13" i="100"/>
  <c r="JD18" i="100"/>
  <c r="MC31" i="100"/>
  <c r="AE35" i="100"/>
  <c r="BQ28" i="100"/>
  <c r="JD12" i="100"/>
  <c r="DU24" i="100"/>
  <c r="KH13" i="100"/>
  <c r="GW25" i="100"/>
  <c r="CM20" i="100"/>
  <c r="CQ16" i="100"/>
  <c r="DZ28" i="100"/>
  <c r="BN18" i="100"/>
  <c r="MC26" i="100"/>
  <c r="V18" i="100"/>
  <c r="LR29" i="100"/>
  <c r="LG32" i="100"/>
  <c r="FG15" i="100"/>
  <c r="GV14" i="100"/>
  <c r="GU12" i="100"/>
  <c r="CC27" i="100"/>
  <c r="JC7" i="100"/>
  <c r="AG9" i="100"/>
  <c r="JF33" i="100"/>
  <c r="JE27" i="100"/>
  <c r="DS28" i="100"/>
  <c r="FC30" i="100"/>
  <c r="LT5" i="100"/>
  <c r="IA34" i="100"/>
  <c r="GU27" i="100"/>
  <c r="FD18" i="100"/>
  <c r="AG33" i="100"/>
  <c r="BM27" i="100"/>
  <c r="GQ16" i="100"/>
  <c r="LU10" i="100"/>
  <c r="KM7" i="100"/>
  <c r="DY35" i="100"/>
  <c r="AG30" i="100"/>
  <c r="GL27" i="100"/>
  <c r="HY19" i="100"/>
  <c r="BI14" i="100"/>
  <c r="AH14" i="100"/>
  <c r="HQ21" i="100"/>
  <c r="FB10" i="100"/>
  <c r="FH13" i="100"/>
  <c r="EV17" i="100"/>
  <c r="KI5" i="100"/>
  <c r="CD22" i="100"/>
  <c r="AI8" i="100"/>
  <c r="CU8" i="100"/>
  <c r="JV33" i="100"/>
  <c r="CC31" i="100"/>
  <c r="HF24" i="100"/>
  <c r="HW12" i="100"/>
  <c r="EU17" i="100"/>
  <c r="CB33" i="100"/>
  <c r="EM15" i="100"/>
  <c r="CU32" i="100"/>
  <c r="FN27" i="100"/>
  <c r="GV8" i="100"/>
  <c r="KQ15" i="100"/>
  <c r="DT22" i="100"/>
  <c r="GO29" i="100"/>
  <c r="AC31" i="100"/>
  <c r="AR29" i="100"/>
  <c r="DT31" i="100"/>
  <c r="CV13" i="100"/>
  <c r="JL28" i="100"/>
  <c r="JA28" i="100"/>
  <c r="BG22" i="100"/>
  <c r="DZ29" i="100"/>
  <c r="FF7" i="100"/>
  <c r="LV11" i="100"/>
  <c r="CG13" i="100"/>
  <c r="GU29" i="100"/>
  <c r="BD8" i="100"/>
  <c r="LQ24" i="100"/>
  <c r="DG9" i="100"/>
  <c r="JI25" i="100"/>
  <c r="EB12" i="100"/>
  <c r="IB24" i="100"/>
  <c r="HQ7" i="100"/>
  <c r="MC23" i="100"/>
  <c r="GK5" i="100"/>
  <c r="CM11" i="100"/>
  <c r="JE10" i="100"/>
  <c r="JA15" i="100"/>
  <c r="IY9" i="100"/>
  <c r="CS16" i="100"/>
  <c r="EC13" i="100"/>
  <c r="KK5" i="100"/>
  <c r="CT32" i="100"/>
  <c r="KL7" i="100"/>
  <c r="GK23" i="100"/>
  <c r="DP15" i="100"/>
  <c r="CO15" i="100"/>
  <c r="CQ23" i="100"/>
  <c r="JM28" i="100"/>
  <c r="JJ14" i="100"/>
  <c r="KH26" i="100"/>
  <c r="CY21" i="100"/>
  <c r="CU6" i="100"/>
  <c r="IC15" i="100"/>
  <c r="BF20" i="100"/>
  <c r="JM33" i="100"/>
  <c r="FJ27" i="100"/>
  <c r="CE5" i="100"/>
  <c r="BD18" i="100"/>
  <c r="BL28" i="100"/>
  <c r="DZ24" i="100"/>
  <c r="KY17" i="100"/>
  <c r="IJ34" i="100"/>
  <c r="DQ14" i="100"/>
  <c r="HJ33" i="100"/>
  <c r="HY8" i="100"/>
  <c r="IZ28" i="100"/>
  <c r="DL9" i="100"/>
  <c r="JC22" i="100"/>
  <c r="CS27" i="100"/>
  <c r="CR25" i="100"/>
  <c r="LQ23" i="100"/>
  <c r="DQ16" i="100"/>
  <c r="BP17" i="100"/>
  <c r="DZ25" i="100"/>
  <c r="CS35" i="100"/>
  <c r="CE28" i="100"/>
  <c r="CU12" i="100"/>
  <c r="U32" i="100"/>
  <c r="AY12" i="100"/>
  <c r="KJ34" i="100"/>
  <c r="AA7" i="100"/>
  <c r="X33" i="100"/>
  <c r="BJ9" i="100"/>
  <c r="GN25" i="100"/>
  <c r="KS6" i="100"/>
  <c r="F7" i="100"/>
  <c r="BP23" i="100"/>
  <c r="BL23" i="100"/>
  <c r="IC35" i="100"/>
  <c r="JM15" i="100"/>
  <c r="LW7" i="100"/>
  <c r="FK30" i="100"/>
  <c r="AU28" i="100"/>
  <c r="CU23" i="100"/>
  <c r="BK11" i="100"/>
  <c r="FI13" i="100"/>
  <c r="CW22" i="100"/>
  <c r="KL23" i="100"/>
  <c r="GQ30" i="100"/>
  <c r="JJ23" i="100"/>
  <c r="AI27" i="100"/>
  <c r="CD32" i="100"/>
  <c r="Z23" i="100"/>
  <c r="CU17" i="100"/>
  <c r="KK24" i="100"/>
  <c r="JE32" i="100"/>
  <c r="FL12" i="100"/>
  <c r="EE10" i="100"/>
  <c r="DW9" i="100"/>
  <c r="AE8" i="100"/>
  <c r="HZ32" i="100"/>
  <c r="MB15" i="100"/>
  <c r="CP32" i="100"/>
  <c r="AA24" i="100"/>
  <c r="IC18" i="100"/>
  <c r="HT12" i="100"/>
  <c r="BN7" i="100"/>
  <c r="V27" i="100"/>
  <c r="AU20" i="100"/>
  <c r="CR33" i="100"/>
  <c r="BF28" i="100"/>
  <c r="HF26" i="100"/>
  <c r="EK12" i="100"/>
  <c r="FT13" i="100"/>
  <c r="EN13" i="100"/>
  <c r="JS6" i="100"/>
  <c r="GO8" i="100"/>
  <c r="HL18" i="100"/>
  <c r="JM32" i="100"/>
  <c r="EG15" i="100"/>
  <c r="IE8" i="100"/>
  <c r="AD11" i="100"/>
  <c r="AY22" i="100"/>
  <c r="EG26" i="100"/>
  <c r="BE27" i="100"/>
  <c r="CR27" i="100"/>
  <c r="KL8" i="100"/>
  <c r="HX5" i="100"/>
  <c r="AD31" i="100"/>
  <c r="AN34" i="100"/>
  <c r="JI32" i="100"/>
  <c r="CV20" i="100"/>
  <c r="FJ14" i="100"/>
  <c r="DU32" i="100"/>
  <c r="CL9" i="100"/>
  <c r="DE8" i="100"/>
  <c r="AI31" i="100"/>
  <c r="AH10" i="100"/>
  <c r="FK23" i="100"/>
  <c r="CA6" i="100"/>
  <c r="CV34" i="100"/>
  <c r="ED18" i="100"/>
  <c r="HV35" i="100"/>
  <c r="V24" i="100"/>
  <c r="FN16" i="100"/>
  <c r="FA17" i="100"/>
  <c r="BE35" i="100"/>
  <c r="BN26" i="100"/>
  <c r="JA21" i="100"/>
  <c r="LV29" i="100"/>
  <c r="JD16" i="100"/>
  <c r="FH9" i="100"/>
  <c r="FM14" i="100"/>
  <c r="FL21" i="100"/>
  <c r="GW33" i="100"/>
  <c r="FI18" i="100"/>
  <c r="CF35" i="100"/>
  <c r="CP5" i="100"/>
  <c r="BU26" i="100"/>
  <c r="BP27" i="100"/>
  <c r="JF34" i="100"/>
  <c r="CR16" i="100"/>
  <c r="IS8" i="100"/>
  <c r="ER33" i="100"/>
  <c r="DI29" i="100"/>
  <c r="BZ34" i="100"/>
  <c r="Y24" i="100"/>
  <c r="IQ28" i="100"/>
  <c r="GG33" i="100"/>
  <c r="CF33" i="100"/>
  <c r="DC6" i="100"/>
  <c r="HC33" i="100"/>
  <c r="BV33" i="100"/>
  <c r="CH12" i="100"/>
  <c r="ED16" i="100"/>
  <c r="KG27" i="100"/>
  <c r="CY33" i="100"/>
  <c r="GS33" i="100"/>
  <c r="JB21" i="100"/>
  <c r="HR21" i="100"/>
  <c r="HU13" i="100"/>
  <c r="ID7" i="100"/>
  <c r="KO13" i="100"/>
  <c r="BE7" i="100"/>
  <c r="IC11" i="100"/>
  <c r="HU6" i="100"/>
  <c r="JC18" i="100"/>
  <c r="JD22" i="100"/>
  <c r="CO11" i="100"/>
  <c r="JH10" i="100"/>
  <c r="AA8" i="100"/>
  <c r="CH19" i="100"/>
  <c r="CX14" i="100"/>
  <c r="CS5" i="100"/>
  <c r="GI34" i="100"/>
  <c r="GU25" i="100"/>
  <c r="HQ15" i="100"/>
  <c r="V21" i="100"/>
  <c r="CA7" i="100"/>
  <c r="IY28" i="100"/>
  <c r="FG31" i="100"/>
  <c r="HV20" i="100"/>
  <c r="AC19" i="100"/>
  <c r="Y6" i="100"/>
  <c r="DK17" i="100"/>
  <c r="CQ22" i="100"/>
  <c r="MB13" i="100"/>
  <c r="FB34" i="100"/>
  <c r="HX15" i="100"/>
  <c r="GU8" i="100"/>
  <c r="GR33" i="100"/>
  <c r="BQ9" i="100"/>
  <c r="KP17" i="100"/>
  <c r="FG5" i="100"/>
  <c r="FI25" i="100"/>
  <c r="GN27" i="100"/>
  <c r="CQ20" i="100"/>
  <c r="FN5" i="100"/>
  <c r="FM18" i="100"/>
  <c r="BO19" i="100"/>
  <c r="W10" i="100"/>
  <c r="KS24" i="100"/>
  <c r="FH35" i="100"/>
  <c r="FG16" i="100"/>
  <c r="FE33" i="100"/>
  <c r="W27" i="100"/>
  <c r="JF12" i="100"/>
  <c r="LU33" i="100"/>
  <c r="II20" i="100"/>
  <c r="FV32" i="100"/>
  <c r="GE18" i="100"/>
  <c r="BW29" i="100"/>
  <c r="JU19" i="100"/>
  <c r="FG34" i="100"/>
  <c r="EM25" i="100"/>
  <c r="KU22" i="100"/>
  <c r="FK26" i="100"/>
  <c r="FB32" i="100"/>
  <c r="GP23" i="100"/>
  <c r="BA21" i="100"/>
  <c r="BP29" i="100"/>
  <c r="DV31" i="100"/>
  <c r="GW34" i="100"/>
  <c r="HY10" i="100"/>
  <c r="JL5" i="100"/>
  <c r="AH33" i="100"/>
  <c r="DC34" i="100"/>
  <c r="HY13" i="100"/>
  <c r="GQ11" i="100"/>
  <c r="FL6" i="100"/>
  <c r="BH35" i="100"/>
  <c r="AC26" i="100"/>
  <c r="CB15" i="100"/>
  <c r="LW30" i="100"/>
  <c r="IC14" i="100"/>
  <c r="AC8" i="100"/>
  <c r="DH18" i="100"/>
  <c r="BL18" i="100"/>
  <c r="AH16" i="100"/>
  <c r="N5" i="100"/>
  <c r="CK18" i="100"/>
  <c r="BI10" i="100"/>
  <c r="CV14" i="100"/>
  <c r="AD34" i="100"/>
  <c r="FF5" i="100"/>
  <c r="DV14" i="100"/>
  <c r="DX10" i="100"/>
  <c r="CM27" i="100"/>
  <c r="DQ25" i="100"/>
  <c r="LO11" i="100"/>
  <c r="AH8" i="100"/>
  <c r="AM26" i="100"/>
  <c r="HV10" i="100"/>
  <c r="GS6" i="100"/>
  <c r="GI5" i="100"/>
  <c r="MB35" i="100"/>
  <c r="LU35" i="100"/>
  <c r="AS30" i="100"/>
  <c r="BK6" i="100"/>
  <c r="AI17" i="100"/>
  <c r="DS15" i="100"/>
  <c r="HV26" i="100"/>
  <c r="LQ8" i="100"/>
  <c r="W15" i="100"/>
  <c r="DP7" i="100"/>
  <c r="JA8" i="100"/>
  <c r="AE12" i="100"/>
  <c r="KU34" i="100"/>
  <c r="CW17" i="100"/>
  <c r="EK34" i="100"/>
  <c r="FW33" i="100"/>
  <c r="JS27" i="100"/>
  <c r="AS24" i="100"/>
  <c r="AS35" i="100"/>
  <c r="HH5" i="100"/>
  <c r="LV5" i="100"/>
  <c r="BJ25" i="100"/>
  <c r="AA10" i="100"/>
  <c r="CW34" i="100"/>
  <c r="FD30" i="100"/>
  <c r="GR25" i="100"/>
  <c r="W9" i="100"/>
  <c r="W34" i="100"/>
  <c r="IY33" i="100"/>
  <c r="CL20" i="100"/>
  <c r="GT6" i="100"/>
  <c r="AC28" i="100"/>
  <c r="LP23" i="100"/>
  <c r="FK21" i="100"/>
  <c r="BI33" i="100"/>
  <c r="IB12" i="100"/>
  <c r="CW26" i="100"/>
  <c r="AV6" i="100"/>
  <c r="CQ13" i="100"/>
  <c r="LQ35" i="100"/>
  <c r="BK22" i="100"/>
  <c r="KO22" i="100"/>
  <c r="FA24" i="100"/>
  <c r="BN27" i="100"/>
  <c r="DJ26" i="100"/>
  <c r="GN19" i="100"/>
  <c r="FG21" i="100"/>
  <c r="FI15" i="100"/>
  <c r="EE23" i="100"/>
  <c r="BX30" i="100"/>
  <c r="CL16" i="100"/>
  <c r="BD21" i="100"/>
  <c r="JD21" i="100"/>
  <c r="EG12" i="100"/>
  <c r="HU31" i="100"/>
  <c r="JK19" i="100"/>
  <c r="IE22" i="100"/>
  <c r="CY32" i="100"/>
  <c r="FB11" i="100"/>
  <c r="KO9" i="100"/>
  <c r="AB31" i="100"/>
  <c r="DD8" i="100"/>
  <c r="LO24" i="100"/>
  <c r="JS34" i="100"/>
  <c r="CH26" i="100"/>
  <c r="KH19" i="100"/>
  <c r="HK26" i="100"/>
  <c r="HU10" i="100"/>
  <c r="FO8" i="100"/>
  <c r="LC26" i="100"/>
  <c r="GG13" i="100"/>
  <c r="AO10" i="100"/>
  <c r="EO22" i="100"/>
  <c r="LB34" i="100"/>
  <c r="KK12" i="100"/>
  <c r="GC15" i="100"/>
  <c r="JF11" i="100"/>
  <c r="BQ22" i="100"/>
  <c r="BH25" i="100"/>
  <c r="FL24" i="100"/>
  <c r="KS9" i="100"/>
  <c r="EA25" i="100"/>
  <c r="CU30" i="100"/>
  <c r="DS12" i="100"/>
  <c r="GP34" i="100"/>
  <c r="BJ5" i="100"/>
  <c r="HR14" i="100"/>
  <c r="KQ23" i="100"/>
  <c r="KU33" i="100"/>
  <c r="DY11" i="100"/>
  <c r="GK9" i="100"/>
  <c r="LU28" i="100"/>
  <c r="CT30" i="100"/>
  <c r="IZ30" i="100"/>
  <c r="KM12" i="100"/>
  <c r="LY30" i="100"/>
  <c r="GQ32" i="100"/>
  <c r="LV9" i="100"/>
  <c r="EC20" i="100"/>
  <c r="JH8" i="100"/>
  <c r="FF22" i="100"/>
  <c r="FB13" i="100"/>
  <c r="HY22" i="100"/>
  <c r="DS30" i="100"/>
  <c r="FF35" i="100"/>
  <c r="EB15" i="100"/>
  <c r="FM21" i="100"/>
  <c r="JC33" i="100"/>
  <c r="AF26" i="100"/>
  <c r="HZ34" i="100"/>
  <c r="KU18" i="100"/>
  <c r="GT16" i="100"/>
  <c r="EF8" i="100"/>
  <c r="DN31" i="100"/>
  <c r="HW28" i="100"/>
  <c r="AI9" i="100"/>
  <c r="JE35" i="100"/>
  <c r="CP29" i="100"/>
  <c r="HR10" i="100"/>
  <c r="KL19" i="100"/>
  <c r="BI12" i="100"/>
  <c r="BI30" i="100"/>
  <c r="CQ9" i="100"/>
  <c r="FI24" i="100"/>
  <c r="JB32" i="100"/>
  <c r="BO29" i="100"/>
  <c r="GO15" i="100"/>
  <c r="AN27" i="100"/>
  <c r="CX27" i="100"/>
  <c r="CM18" i="100"/>
  <c r="HI30" i="100"/>
  <c r="JZ28" i="100"/>
  <c r="DI23" i="100"/>
  <c r="KM19" i="100"/>
  <c r="AZ6" i="100"/>
  <c r="AZ32" i="100"/>
  <c r="BU33" i="100"/>
  <c r="JK12" i="100"/>
  <c r="ED32" i="100"/>
  <c r="FG27" i="100"/>
  <c r="FD13" i="100"/>
  <c r="CC30" i="100"/>
  <c r="JJ22" i="100"/>
  <c r="CO30" i="100"/>
  <c r="IZ21" i="100"/>
  <c r="KH30" i="100"/>
  <c r="JD29" i="100"/>
  <c r="LY7" i="100"/>
  <c r="BF16" i="100"/>
  <c r="FI22" i="100"/>
  <c r="KP10" i="100"/>
  <c r="CL8" i="100"/>
  <c r="IZ25" i="100"/>
  <c r="KQ20" i="100"/>
  <c r="BP32" i="100"/>
  <c r="FE29" i="100"/>
  <c r="GS29" i="100"/>
  <c r="JM13" i="100"/>
  <c r="HW34" i="100"/>
  <c r="GN13" i="100"/>
  <c r="DX28" i="100"/>
  <c r="BD29" i="100"/>
  <c r="KP20" i="100"/>
  <c r="HR9" i="100"/>
  <c r="LP18" i="100"/>
  <c r="KR33" i="100"/>
  <c r="FA8" i="100"/>
  <c r="Z9" i="100"/>
  <c r="Q10" i="100"/>
  <c r="R10" i="100"/>
  <c r="S10" i="100"/>
  <c r="J10" i="100"/>
  <c r="K10" i="100"/>
  <c r="G10" i="100"/>
  <c r="P10" i="100"/>
  <c r="L10" i="100"/>
  <c r="F10" i="100"/>
  <c r="O11" i="100"/>
  <c r="P12" i="100"/>
  <c r="O10" i="100"/>
  <c r="M10" i="100"/>
  <c r="O12" i="100"/>
  <c r="J11" i="100"/>
  <c r="N11" i="100"/>
  <c r="P11" i="100"/>
  <c r="E12" i="100"/>
  <c r="J12" i="100"/>
  <c r="S11" i="100"/>
  <c r="M11" i="100"/>
  <c r="Q11" i="100"/>
  <c r="H12" i="100"/>
  <c r="Q14" i="100"/>
  <c r="E10" i="100"/>
  <c r="F11" i="100"/>
  <c r="I12" i="100"/>
  <c r="F12" i="100"/>
  <c r="G12" i="100"/>
  <c r="E14" i="100"/>
  <c r="N10" i="100"/>
  <c r="H10" i="100"/>
  <c r="I10" i="100"/>
  <c r="H11" i="100"/>
  <c r="K11" i="100"/>
  <c r="R11" i="100"/>
  <c r="K12" i="100"/>
  <c r="L12" i="100"/>
  <c r="L11" i="100"/>
  <c r="E11" i="100"/>
  <c r="I11" i="100"/>
  <c r="R12" i="100"/>
  <c r="G11" i="100"/>
  <c r="S14" i="100"/>
  <c r="H13" i="100"/>
  <c r="Q13" i="100"/>
  <c r="S13" i="100"/>
  <c r="N12" i="100"/>
  <c r="E13" i="100"/>
  <c r="F13" i="100"/>
  <c r="O15" i="100"/>
  <c r="I13" i="100"/>
  <c r="N13" i="100"/>
  <c r="M13" i="100"/>
  <c r="K13" i="100"/>
  <c r="R13" i="100"/>
  <c r="K15" i="100"/>
  <c r="G13" i="100"/>
  <c r="O13" i="100"/>
  <c r="J13" i="100"/>
  <c r="P14" i="100"/>
  <c r="Q12" i="100"/>
  <c r="S12" i="100"/>
  <c r="M12" i="100"/>
  <c r="L13" i="100"/>
  <c r="P13" i="100"/>
  <c r="R14" i="100"/>
  <c r="R15" i="100"/>
  <c r="P15" i="100"/>
  <c r="K14" i="100"/>
  <c r="J14" i="100"/>
  <c r="M14" i="100"/>
  <c r="H14" i="100"/>
  <c r="O14" i="100"/>
  <c r="I14" i="100"/>
  <c r="L14" i="100"/>
  <c r="F14" i="100"/>
  <c r="N14" i="100"/>
  <c r="G14" i="100"/>
  <c r="J15" i="100"/>
  <c r="E15" i="100"/>
  <c r="L15" i="100"/>
  <c r="H15" i="100"/>
  <c r="N15" i="100"/>
  <c r="S15" i="100"/>
  <c r="F15" i="100"/>
  <c r="G15" i="100"/>
  <c r="I15" i="100"/>
  <c r="F16" i="100"/>
  <c r="Q15" i="100"/>
  <c r="M15" i="100"/>
  <c r="N16" i="100"/>
  <c r="J17" i="100"/>
  <c r="L17" i="100"/>
  <c r="S16" i="100"/>
  <c r="E16" i="100"/>
  <c r="P16" i="100"/>
  <c r="E17" i="100"/>
  <c r="R16" i="100"/>
  <c r="Q16" i="100"/>
  <c r="I16" i="100"/>
  <c r="I17" i="100"/>
  <c r="N17" i="100"/>
  <c r="K16" i="100"/>
  <c r="S17" i="100"/>
  <c r="H17" i="100"/>
  <c r="G16" i="100"/>
  <c r="R17" i="100"/>
  <c r="M16" i="100"/>
  <c r="O16" i="100"/>
  <c r="H16" i="100"/>
  <c r="J16" i="100"/>
  <c r="K17" i="100"/>
  <c r="L16" i="100"/>
  <c r="K18" i="100"/>
  <c r="G17" i="100"/>
  <c r="M17" i="100"/>
  <c r="Q17" i="100"/>
  <c r="P17" i="100"/>
  <c r="O17" i="100"/>
  <c r="M18" i="100"/>
  <c r="I18" i="100"/>
  <c r="L18" i="100"/>
  <c r="H18" i="100"/>
  <c r="N20" i="100"/>
  <c r="S18" i="100"/>
  <c r="F17" i="100"/>
  <c r="K19" i="100"/>
  <c r="I20" i="100"/>
  <c r="F19" i="100"/>
  <c r="O18" i="100"/>
  <c r="E18" i="100"/>
  <c r="Q18" i="100"/>
  <c r="E19" i="100"/>
  <c r="P18" i="100"/>
  <c r="H19" i="100"/>
  <c r="L19" i="100"/>
  <c r="M19" i="100"/>
  <c r="Q20" i="100"/>
  <c r="O20" i="100"/>
  <c r="R20" i="100"/>
  <c r="K20" i="100"/>
  <c r="O19" i="100"/>
  <c r="F20" i="100"/>
  <c r="N18" i="100"/>
  <c r="R19" i="100"/>
  <c r="F18" i="100"/>
  <c r="G18" i="100"/>
  <c r="J19" i="100"/>
  <c r="S19" i="100"/>
  <c r="S20" i="100"/>
  <c r="Q19" i="100"/>
  <c r="J18" i="100"/>
  <c r="L20" i="100"/>
  <c r="I19" i="100"/>
  <c r="N19" i="100"/>
  <c r="P20" i="100"/>
  <c r="G20" i="100"/>
  <c r="G19" i="100"/>
  <c r="E20" i="100"/>
  <c r="R18" i="100"/>
  <c r="J20" i="100"/>
  <c r="K21" i="100"/>
  <c r="Q21" i="100"/>
  <c r="P19" i="100"/>
  <c r="M20" i="100"/>
  <c r="S21" i="100"/>
  <c r="H21" i="100"/>
  <c r="H20" i="100"/>
  <c r="G21" i="100"/>
  <c r="L21" i="100"/>
  <c r="R21" i="100"/>
  <c r="O21" i="100"/>
  <c r="I23" i="100"/>
  <c r="M21" i="100"/>
  <c r="I21" i="100"/>
  <c r="F21" i="100"/>
  <c r="M23" i="100"/>
  <c r="R22" i="100"/>
  <c r="F23" i="100"/>
  <c r="P23" i="100"/>
  <c r="J21" i="100"/>
  <c r="O23" i="100"/>
  <c r="Q23" i="100"/>
  <c r="G22" i="100"/>
  <c r="N21" i="100"/>
  <c r="H23" i="100"/>
  <c r="P21" i="100"/>
  <c r="J23" i="100"/>
  <c r="E21" i="100"/>
  <c r="G23" i="100"/>
  <c r="L23" i="100"/>
  <c r="N23" i="100"/>
  <c r="S22" i="100"/>
  <c r="K23" i="100"/>
  <c r="M22" i="100"/>
  <c r="L24" i="100"/>
  <c r="E22" i="100"/>
  <c r="Q22" i="100"/>
  <c r="H22" i="100"/>
  <c r="S23" i="100"/>
  <c r="K22" i="100"/>
  <c r="P22" i="100"/>
  <c r="R23" i="100"/>
  <c r="E23" i="100"/>
  <c r="F22" i="100"/>
  <c r="J22" i="100"/>
  <c r="L22" i="100"/>
  <c r="M24" i="100"/>
  <c r="O22" i="100"/>
  <c r="P24" i="100"/>
  <c r="R24" i="100"/>
  <c r="G25" i="100"/>
  <c r="N22" i="100"/>
  <c r="Q24" i="100"/>
  <c r="S24" i="100"/>
  <c r="I22" i="100"/>
  <c r="I24" i="100"/>
  <c r="F24" i="100"/>
  <c r="N25" i="100"/>
  <c r="J24" i="100"/>
  <c r="M26" i="100"/>
  <c r="O26" i="100"/>
  <c r="N26" i="100"/>
  <c r="S26" i="100"/>
  <c r="R25" i="100"/>
  <c r="S25" i="100"/>
  <c r="K25" i="100"/>
  <c r="O24" i="100"/>
  <c r="P26" i="100"/>
  <c r="G24" i="100"/>
  <c r="H24" i="100"/>
  <c r="E24" i="100"/>
  <c r="Q27" i="100"/>
  <c r="L25" i="100"/>
  <c r="I25" i="100"/>
  <c r="K26" i="100"/>
  <c r="R26" i="100"/>
  <c r="Q26" i="100"/>
  <c r="K24" i="100"/>
  <c r="N24" i="100"/>
  <c r="O25" i="100"/>
  <c r="Q25" i="100"/>
  <c r="E26" i="100"/>
  <c r="E25" i="100"/>
  <c r="F27" i="100"/>
  <c r="I26" i="100"/>
  <c r="F25" i="100"/>
  <c r="H26" i="100"/>
  <c r="M25" i="100"/>
  <c r="J26" i="100"/>
  <c r="P25" i="100"/>
  <c r="L26" i="100"/>
  <c r="H25" i="100"/>
  <c r="G26" i="100"/>
  <c r="J25" i="100"/>
  <c r="G27" i="100"/>
  <c r="E27" i="100"/>
  <c r="R28" i="100"/>
  <c r="I27" i="100"/>
  <c r="P27" i="100"/>
  <c r="H27" i="100"/>
  <c r="O28" i="100"/>
  <c r="O27" i="100"/>
  <c r="S27" i="100"/>
  <c r="F26" i="100"/>
  <c r="R27" i="100"/>
  <c r="E28" i="100"/>
  <c r="J27" i="100"/>
  <c r="M27" i="100"/>
  <c r="K27" i="100"/>
  <c r="N27" i="100"/>
  <c r="Q28" i="100"/>
  <c r="M30" i="100"/>
  <c r="H28" i="100"/>
  <c r="K30" i="100"/>
  <c r="S28" i="100"/>
  <c r="P28" i="100"/>
  <c r="N28" i="100"/>
  <c r="F29" i="100"/>
  <c r="L28" i="100"/>
  <c r="G28" i="100"/>
  <c r="K28" i="100"/>
  <c r="I28" i="100"/>
  <c r="M28" i="100"/>
  <c r="I30" i="100"/>
  <c r="J28" i="100"/>
  <c r="E30" i="100"/>
  <c r="G29" i="100"/>
  <c r="S30" i="100"/>
  <c r="H30" i="100"/>
  <c r="I29" i="100"/>
  <c r="N29" i="100"/>
  <c r="G30" i="100"/>
  <c r="M29" i="100"/>
  <c r="K29" i="100"/>
  <c r="E29" i="100"/>
  <c r="F28" i="100"/>
  <c r="L27" i="100"/>
  <c r="L30" i="100"/>
  <c r="R30" i="100"/>
  <c r="R29" i="100"/>
  <c r="Q29" i="100"/>
  <c r="P30" i="100"/>
  <c r="J30" i="100"/>
  <c r="L29" i="100"/>
  <c r="S29" i="100"/>
  <c r="O29" i="100"/>
  <c r="J32" i="100"/>
  <c r="I32" i="100"/>
  <c r="M33" i="100"/>
  <c r="R31" i="100"/>
  <c r="F35" i="100"/>
  <c r="S33" i="100"/>
  <c r="P32" i="100"/>
  <c r="F30" i="100"/>
  <c r="J33" i="100"/>
  <c r="K32" i="100"/>
  <c r="J35" i="100"/>
  <c r="M32" i="100"/>
  <c r="L34" i="100"/>
  <c r="P34" i="100"/>
  <c r="M34" i="100"/>
  <c r="L33" i="100"/>
  <c r="H33" i="100"/>
  <c r="G33" i="100"/>
  <c r="Q30" i="100"/>
  <c r="N32" i="100"/>
  <c r="R35" i="100"/>
  <c r="S35" i="100"/>
  <c r="L35" i="100"/>
  <c r="N31" i="100"/>
  <c r="K31" i="100"/>
  <c r="H29" i="100"/>
  <c r="E35" i="100"/>
  <c r="Q33" i="100"/>
  <c r="N30" i="100"/>
  <c r="E31" i="100"/>
  <c r="S32" i="100"/>
  <c r="S34" i="100"/>
  <c r="I33" i="100"/>
  <c r="G34" i="100"/>
  <c r="Q34" i="100"/>
  <c r="N34" i="100"/>
  <c r="K34" i="100"/>
  <c r="F33" i="100"/>
  <c r="O31" i="100"/>
  <c r="Q32" i="100"/>
  <c r="J29" i="100"/>
  <c r="Q31" i="100"/>
  <c r="H35" i="100"/>
  <c r="E32" i="100"/>
  <c r="E33" i="100"/>
  <c r="G35" i="100"/>
  <c r="N35" i="100"/>
  <c r="C5" i="1"/>
  <c r="D4" i="69" s="1"/>
  <c r="BL4" i="1"/>
  <c r="BM4" i="1"/>
  <c r="M20" i="5" s="1"/>
  <c r="AY4" i="1"/>
  <c r="M13" i="5" s="1"/>
  <c r="BE4" i="1"/>
  <c r="M16" i="5" s="1"/>
  <c r="AV4" i="1"/>
  <c r="BJ4" i="1"/>
  <c r="BG4" i="1"/>
  <c r="M17" i="5" s="1"/>
  <c r="AT4" i="1"/>
  <c r="AU4" i="1"/>
  <c r="M11" i="5" s="1"/>
  <c r="BF4" i="1"/>
  <c r="AZ4" i="1"/>
  <c r="BK4" i="1"/>
  <c r="M19" i="5" s="1"/>
  <c r="BH4" i="1"/>
  <c r="BC4" i="1"/>
  <c r="M15" i="5" s="1"/>
  <c r="BA4" i="1"/>
  <c r="M14" i="5" s="1"/>
  <c r="AX4" i="1"/>
  <c r="BD4" i="1"/>
  <c r="AW4" i="1"/>
  <c r="M12" i="5" s="1"/>
  <c r="BB4" i="1"/>
  <c r="BI4" i="1"/>
  <c r="M18" i="5" s="1"/>
  <c r="X4" i="1"/>
  <c r="G15" i="5" s="1"/>
  <c r="C34" i="1"/>
  <c r="D17" i="1"/>
  <c r="D22" i="1"/>
  <c r="C9" i="1"/>
  <c r="C20" i="1"/>
  <c r="D11" i="1"/>
  <c r="G4" i="1"/>
  <c r="H6" i="5" s="1"/>
  <c r="D5" i="1"/>
  <c r="D5" i="69" s="1"/>
  <c r="D16" i="1"/>
  <c r="C17" i="1"/>
  <c r="E17" i="1" s="1"/>
  <c r="D14" i="1"/>
  <c r="D6" i="1"/>
  <c r="F5" i="69" s="1"/>
  <c r="D7" i="1"/>
  <c r="C25" i="1"/>
  <c r="M4" i="1"/>
  <c r="H9" i="5" s="1"/>
  <c r="I4" i="1"/>
  <c r="H7" i="5" s="1"/>
  <c r="C19" i="1"/>
  <c r="D26" i="1"/>
  <c r="T4" i="1"/>
  <c r="G13" i="5" s="1"/>
  <c r="W4" i="1"/>
  <c r="H14" i="5" s="1"/>
  <c r="P4" i="1"/>
  <c r="G11" i="5" s="1"/>
  <c r="C33" i="1"/>
  <c r="C35" i="1"/>
  <c r="F4" i="1"/>
  <c r="G6" i="5" s="1"/>
  <c r="C7" i="1"/>
  <c r="D25" i="1"/>
  <c r="S4" i="1"/>
  <c r="H12" i="5" s="1"/>
  <c r="O4" i="1"/>
  <c r="H10" i="5" s="1"/>
  <c r="D33" i="1"/>
  <c r="C27" i="1"/>
  <c r="D9" i="1"/>
  <c r="D18" i="1"/>
  <c r="D13" i="1"/>
  <c r="D34" i="1"/>
  <c r="D32" i="1"/>
  <c r="C30" i="1"/>
  <c r="C28" i="1"/>
  <c r="C6" i="1"/>
  <c r="F4" i="69" s="1"/>
  <c r="D21" i="1"/>
  <c r="C14" i="1"/>
  <c r="C18" i="1"/>
  <c r="C13" i="1"/>
  <c r="D23" i="1"/>
  <c r="C22" i="1"/>
  <c r="C8" i="1"/>
  <c r="D10" i="1"/>
  <c r="J4" i="1"/>
  <c r="G8" i="5" s="1"/>
  <c r="D35" i="1"/>
  <c r="D28" i="1"/>
  <c r="C23" i="1"/>
  <c r="C11" i="1"/>
  <c r="C16" i="1"/>
  <c r="C24" i="1"/>
  <c r="D19" i="1"/>
  <c r="C32" i="1"/>
  <c r="D31" i="1"/>
  <c r="D30" i="1"/>
  <c r="D29" i="1"/>
  <c r="C29" i="1"/>
  <c r="D27" i="1"/>
  <c r="C12" i="1"/>
  <c r="D8" i="1"/>
  <c r="D24" i="1"/>
  <c r="D20" i="1"/>
  <c r="D15" i="1"/>
  <c r="C26" i="1"/>
  <c r="C10" i="1"/>
  <c r="D12" i="1"/>
  <c r="C15" i="1"/>
  <c r="C21" i="1"/>
  <c r="C31" i="1"/>
  <c r="AS4" i="1"/>
  <c r="M10" i="5" s="1"/>
  <c r="AR4" i="1"/>
  <c r="L10" i="5" s="1"/>
  <c r="H4" i="1"/>
  <c r="G7" i="5" s="1"/>
  <c r="L4" i="1"/>
  <c r="G9" i="5" s="1"/>
  <c r="Q4" i="1"/>
  <c r="H11" i="5" s="1"/>
  <c r="N4" i="1"/>
  <c r="G10" i="5" s="1"/>
  <c r="U4" i="1"/>
  <c r="H13" i="5" s="1"/>
  <c r="R4" i="1"/>
  <c r="G12" i="5" s="1"/>
  <c r="V4" i="1"/>
  <c r="G14" i="5" s="1"/>
  <c r="K4" i="1"/>
  <c r="H8" i="5" s="1"/>
  <c r="Q5" i="5"/>
  <c r="AC13" i="5"/>
  <c r="AF4" i="1"/>
  <c r="G19" i="5" s="1"/>
  <c r="AQ4" i="1"/>
  <c r="M9" i="5" s="1"/>
  <c r="AG4" i="1"/>
  <c r="H19" i="5" s="1"/>
  <c r="AK4" i="1"/>
  <c r="M6" i="5" s="1"/>
  <c r="AC4" i="1"/>
  <c r="H17" i="5" s="1"/>
  <c r="AO4" i="1"/>
  <c r="M8" i="5" s="1"/>
  <c r="AA4" i="1"/>
  <c r="H16" i="5" s="1"/>
  <c r="AP4" i="1"/>
  <c r="L9" i="5" s="1"/>
  <c r="AJ4" i="1"/>
  <c r="L6" i="5" s="1"/>
  <c r="AH4" i="1"/>
  <c r="G20" i="5" s="1"/>
  <c r="Y4" i="1"/>
  <c r="H15" i="5" s="1"/>
  <c r="AD4" i="1"/>
  <c r="G18" i="5" s="1"/>
  <c r="F45" i="69"/>
  <c r="AL4" i="1"/>
  <c r="L7" i="5" s="1"/>
  <c r="Z4" i="1"/>
  <c r="G16" i="5" s="1"/>
  <c r="AN4" i="1"/>
  <c r="L8" i="5" s="1"/>
  <c r="AE4" i="1"/>
  <c r="H18" i="5" s="1"/>
  <c r="AB4" i="1"/>
  <c r="G17" i="5" s="1"/>
  <c r="AM4" i="1"/>
  <c r="M7" i="5" s="1"/>
  <c r="AI4" i="1"/>
  <c r="H20" i="5" s="1"/>
  <c r="E32" i="1" l="1"/>
  <c r="EI34" i="100"/>
  <c r="DB30" i="100"/>
  <c r="FR5" i="100"/>
  <c r="BT19" i="100"/>
  <c r="H4" i="69"/>
  <c r="EJ8" i="100"/>
  <c r="KX24" i="100"/>
  <c r="KX11" i="100"/>
  <c r="EJ17" i="100"/>
  <c r="DB12" i="100"/>
  <c r="GZ21" i="100"/>
  <c r="JP33" i="100"/>
  <c r="IH30" i="100"/>
  <c r="FR11" i="100"/>
  <c r="AL31" i="100"/>
  <c r="DB28" i="100"/>
  <c r="AL8" i="100"/>
  <c r="GZ23" i="100"/>
  <c r="JP15" i="100"/>
  <c r="GZ18" i="100"/>
  <c r="GZ32" i="100"/>
  <c r="KW17" i="100"/>
  <c r="JO29" i="100"/>
  <c r="IG20" i="100"/>
  <c r="EI12" i="100"/>
  <c r="EI26" i="100"/>
  <c r="GY25" i="100"/>
  <c r="DA27" i="100"/>
  <c r="FQ24" i="100"/>
  <c r="JO5" i="100"/>
  <c r="KW18" i="100"/>
  <c r="AK33" i="100"/>
  <c r="IG32" i="100"/>
  <c r="IG15" i="100"/>
  <c r="GY31" i="100"/>
  <c r="KW14" i="100"/>
  <c r="GY14" i="100"/>
  <c r="AK26" i="100"/>
  <c r="GY20" i="100"/>
  <c r="IG13" i="100"/>
  <c r="DA22" i="100"/>
  <c r="DA34" i="100"/>
  <c r="DA6" i="100"/>
  <c r="BS26" i="100"/>
  <c r="GY9" i="100"/>
  <c r="BS15" i="100"/>
  <c r="KW20" i="100"/>
  <c r="DA13" i="100"/>
  <c r="FQ20" i="100"/>
  <c r="EJ7" i="100"/>
  <c r="EJ10" i="100"/>
  <c r="JP18" i="100"/>
  <c r="FR9" i="100"/>
  <c r="DB7" i="100"/>
  <c r="FR21" i="100"/>
  <c r="BT23" i="100"/>
  <c r="FR26" i="100"/>
  <c r="AK35" i="100"/>
  <c r="DB14" i="100"/>
  <c r="EJ5" i="100"/>
  <c r="DA9" i="100"/>
  <c r="BS5" i="100"/>
  <c r="GZ10" i="100"/>
  <c r="DB17" i="100"/>
  <c r="KX27" i="100"/>
  <c r="AL5" i="100"/>
  <c r="AK23" i="100"/>
  <c r="JP35" i="100"/>
  <c r="AK32" i="100"/>
  <c r="GZ24" i="100"/>
  <c r="BS27" i="100"/>
  <c r="AK19" i="100"/>
  <c r="JP28" i="100"/>
  <c r="FQ18" i="100"/>
  <c r="IH11" i="100"/>
  <c r="GZ20" i="100"/>
  <c r="GZ6" i="100"/>
  <c r="BS7" i="100"/>
  <c r="EI21" i="100"/>
  <c r="GY18" i="100"/>
  <c r="EI7" i="100"/>
  <c r="BS32" i="100"/>
  <c r="BT10" i="100"/>
  <c r="DA21" i="100"/>
  <c r="BS35" i="100"/>
  <c r="JP32" i="100"/>
  <c r="JP7" i="100"/>
  <c r="IG19" i="100"/>
  <c r="DB31" i="100"/>
  <c r="KX35" i="100"/>
  <c r="KW25" i="100"/>
  <c r="GY21" i="100"/>
  <c r="IG16" i="100"/>
  <c r="IG12" i="100"/>
  <c r="EI29" i="100"/>
  <c r="KW33" i="100"/>
  <c r="DB6" i="100"/>
  <c r="FQ13" i="100"/>
  <c r="JO33" i="100"/>
  <c r="DB35" i="100"/>
  <c r="FQ27" i="100"/>
  <c r="BT25" i="100"/>
  <c r="GZ29" i="100"/>
  <c r="FQ31" i="100"/>
  <c r="GZ8" i="100"/>
  <c r="DA14" i="100"/>
  <c r="FR13" i="100"/>
  <c r="JP29" i="100"/>
  <c r="FR29" i="100"/>
  <c r="IG17" i="100"/>
  <c r="IG28" i="100"/>
  <c r="BT33" i="100"/>
  <c r="DA28" i="100"/>
  <c r="BS23" i="100"/>
  <c r="EI15" i="100"/>
  <c r="GY27" i="100"/>
  <c r="JO10" i="100"/>
  <c r="GZ31" i="100"/>
  <c r="DA19" i="100"/>
  <c r="EJ18" i="100"/>
  <c r="JP8" i="100"/>
  <c r="GY22" i="100"/>
  <c r="FQ17" i="100"/>
  <c r="GY28" i="100"/>
  <c r="KX9" i="100"/>
  <c r="GZ30" i="100"/>
  <c r="EI11" i="100"/>
  <c r="EJ15" i="100"/>
  <c r="KW9" i="100"/>
  <c r="EJ19" i="100"/>
  <c r="IH29" i="100"/>
  <c r="BS14" i="100"/>
  <c r="DA23" i="100"/>
  <c r="DB33" i="100"/>
  <c r="JP5" i="100"/>
  <c r="FR14" i="100"/>
  <c r="AL22" i="100"/>
  <c r="IH15" i="100"/>
  <c r="GY13" i="100"/>
  <c r="GY10" i="100"/>
  <c r="KX10" i="100"/>
  <c r="KW21" i="100"/>
  <c r="JO16" i="100"/>
  <c r="JO13" i="100"/>
  <c r="KW23" i="100"/>
  <c r="AK27" i="100"/>
  <c r="AL10" i="100"/>
  <c r="AK6" i="100"/>
  <c r="IG27" i="100"/>
  <c r="EJ31" i="100"/>
  <c r="JO18" i="100"/>
  <c r="JO11" i="100"/>
  <c r="GY30" i="100"/>
  <c r="KW8" i="100"/>
  <c r="AL17" i="100"/>
  <c r="KW16" i="100"/>
  <c r="IG24" i="100"/>
  <c r="EJ24" i="100"/>
  <c r="GZ7" i="100"/>
  <c r="AK28" i="100"/>
  <c r="GZ14" i="100"/>
  <c r="AL30" i="100"/>
  <c r="BT28" i="100"/>
  <c r="DB25" i="100"/>
  <c r="DB15" i="100"/>
  <c r="BT18" i="100"/>
  <c r="GZ15" i="100"/>
  <c r="AL13" i="100"/>
  <c r="AK20" i="100"/>
  <c r="BT5" i="100"/>
  <c r="DB21" i="100"/>
  <c r="FR27" i="100"/>
  <c r="DA32" i="100"/>
  <c r="AK21" i="100"/>
  <c r="KX25" i="100"/>
  <c r="DB11" i="100"/>
  <c r="DA35" i="100"/>
  <c r="AL12" i="100"/>
  <c r="AL33" i="100"/>
  <c r="AL24" i="100"/>
  <c r="AL20" i="100"/>
  <c r="DB20" i="100"/>
  <c r="IH20" i="100"/>
  <c r="DB27" i="100"/>
  <c r="JP26" i="100"/>
  <c r="AL28" i="100"/>
  <c r="FR33" i="100"/>
  <c r="EJ23" i="100"/>
  <c r="FR30" i="100"/>
  <c r="KX5" i="100"/>
  <c r="DB19" i="100"/>
  <c r="FR6" i="100"/>
  <c r="BS9" i="100"/>
  <c r="AL15" i="100"/>
  <c r="KW15" i="100"/>
  <c r="BS6" i="100"/>
  <c r="EI31" i="100"/>
  <c r="GY15" i="100"/>
  <c r="DA8" i="100"/>
  <c r="EI25" i="100"/>
  <c r="JP21" i="100"/>
  <c r="KW30" i="100"/>
  <c r="IG8" i="100"/>
  <c r="GZ5" i="100"/>
  <c r="JP31" i="100"/>
  <c r="EJ32" i="100"/>
  <c r="JO12" i="100"/>
  <c r="DA33" i="100"/>
  <c r="FR15" i="100"/>
  <c r="AL18" i="100"/>
  <c r="JP19" i="100"/>
  <c r="JP25" i="100"/>
  <c r="FQ5" i="100"/>
  <c r="DA29" i="100"/>
  <c r="DA25" i="100"/>
  <c r="FQ26" i="100"/>
  <c r="JO22" i="100"/>
  <c r="EI35" i="100"/>
  <c r="FQ12" i="100"/>
  <c r="KX18" i="100"/>
  <c r="JO27" i="100"/>
  <c r="EJ33" i="100"/>
  <c r="EJ27" i="100"/>
  <c r="JP23" i="100"/>
  <c r="IH31" i="100"/>
  <c r="AL9" i="100"/>
  <c r="BT26" i="100"/>
  <c r="IH25" i="100"/>
  <c r="GZ16" i="100"/>
  <c r="FQ33" i="100"/>
  <c r="IG34" i="100"/>
  <c r="DA30" i="100"/>
  <c r="AK13" i="100"/>
  <c r="GZ34" i="100"/>
  <c r="JP11" i="100"/>
  <c r="DB34" i="100"/>
  <c r="GY19" i="100"/>
  <c r="BS17" i="100"/>
  <c r="IH21" i="100"/>
  <c r="KX28" i="100"/>
  <c r="JO32" i="100"/>
  <c r="DB23" i="100"/>
  <c r="GY16" i="100"/>
  <c r="EJ25" i="100"/>
  <c r="KW32" i="100"/>
  <c r="KW6" i="100"/>
  <c r="AK11" i="100"/>
  <c r="IG23" i="100"/>
  <c r="AK29" i="100"/>
  <c r="AK34" i="100"/>
  <c r="FQ10" i="100"/>
  <c r="BS25" i="100"/>
  <c r="JO26" i="100"/>
  <c r="IG14" i="100"/>
  <c r="FQ23" i="100"/>
  <c r="FQ8" i="100"/>
  <c r="DB24" i="100"/>
  <c r="AK5" i="100"/>
  <c r="IG6" i="100"/>
  <c r="AK31" i="100"/>
  <c r="AK30" i="100"/>
  <c r="KX31" i="100"/>
  <c r="GZ25" i="100"/>
  <c r="KX16" i="100"/>
  <c r="AL29" i="100"/>
  <c r="JO30" i="100"/>
  <c r="DA26" i="100"/>
  <c r="EI32" i="100"/>
  <c r="EI33" i="100"/>
  <c r="EJ13" i="100"/>
  <c r="FQ25" i="100"/>
  <c r="KX21" i="100"/>
  <c r="AL27" i="100"/>
  <c r="KW29" i="100"/>
  <c r="JP14" i="100"/>
  <c r="AL6" i="100"/>
  <c r="BT30" i="100"/>
  <c r="JO21" i="100"/>
  <c r="IG18" i="100"/>
  <c r="JO24" i="100"/>
  <c r="FR16" i="100"/>
  <c r="AL21" i="100"/>
  <c r="KX22" i="100"/>
  <c r="FR10" i="100"/>
  <c r="KW22" i="100"/>
  <c r="BT29" i="100"/>
  <c r="KW12" i="100"/>
  <c r="IG11" i="100"/>
  <c r="IG10" i="100"/>
  <c r="GZ27" i="100"/>
  <c r="AK25" i="100"/>
  <c r="FR8" i="100"/>
  <c r="BS13" i="100"/>
  <c r="KX30" i="100"/>
  <c r="AL35" i="100"/>
  <c r="AK24" i="100"/>
  <c r="BS33" i="100"/>
  <c r="IH33" i="100"/>
  <c r="IH28" i="100"/>
  <c r="JP27" i="100"/>
  <c r="IH9" i="100"/>
  <c r="IH10" i="100"/>
  <c r="IH17" i="100"/>
  <c r="GZ12" i="100"/>
  <c r="BT14" i="100"/>
  <c r="FR18" i="100"/>
  <c r="KX19" i="100"/>
  <c r="FR17" i="100"/>
  <c r="DB26" i="100"/>
  <c r="JP30" i="100"/>
  <c r="GZ17" i="100"/>
  <c r="EJ35" i="100"/>
  <c r="IH22" i="100"/>
  <c r="DB10" i="100"/>
  <c r="AK7" i="100"/>
  <c r="FR31" i="100"/>
  <c r="BS29" i="100"/>
  <c r="JP12" i="100"/>
  <c r="JP6" i="100"/>
  <c r="JP16" i="100"/>
  <c r="BT22" i="100"/>
  <c r="DB32" i="100"/>
  <c r="D5" i="100"/>
  <c r="EJ11" i="100"/>
  <c r="EJ29" i="100"/>
  <c r="DA11" i="100"/>
  <c r="GZ28" i="100"/>
  <c r="IH13" i="100"/>
  <c r="BT6" i="100"/>
  <c r="EJ30" i="100"/>
  <c r="GZ11" i="100"/>
  <c r="GZ26" i="100"/>
  <c r="EJ14" i="100"/>
  <c r="EI9" i="100"/>
  <c r="KX17" i="100"/>
  <c r="BT21" i="100"/>
  <c r="JP10" i="100"/>
  <c r="BT35" i="100"/>
  <c r="FQ28" i="100"/>
  <c r="KW11" i="100"/>
  <c r="BS11" i="100"/>
  <c r="FQ22" i="100"/>
  <c r="DA5" i="100"/>
  <c r="FR7" i="100"/>
  <c r="FQ15" i="100"/>
  <c r="EJ34" i="100"/>
  <c r="DA18" i="100"/>
  <c r="IG7" i="100"/>
  <c r="EI18" i="100"/>
  <c r="EI23" i="100"/>
  <c r="AK16" i="100"/>
  <c r="GY6" i="100"/>
  <c r="DB29" i="100"/>
  <c r="GZ22" i="100"/>
  <c r="DA24" i="100"/>
  <c r="KW24" i="100"/>
  <c r="DB9" i="100"/>
  <c r="AK17" i="100"/>
  <c r="EI6" i="100"/>
  <c r="EJ21" i="100"/>
  <c r="JP9" i="100"/>
  <c r="EI8" i="100"/>
  <c r="AK10" i="100"/>
  <c r="FQ29" i="100"/>
  <c r="KX32" i="100"/>
  <c r="AK12" i="100"/>
  <c r="FQ9" i="100"/>
  <c r="KW19" i="100"/>
  <c r="IH35" i="100"/>
  <c r="JP17" i="100"/>
  <c r="GY29" i="100"/>
  <c r="AK18" i="100"/>
  <c r="JO34" i="100"/>
  <c r="EI22" i="100"/>
  <c r="BS24" i="100"/>
  <c r="EI17" i="100"/>
  <c r="IH23" i="100"/>
  <c r="AL7" i="100"/>
  <c r="BS18" i="100"/>
  <c r="GY35" i="100"/>
  <c r="IG35" i="100"/>
  <c r="FR12" i="100"/>
  <c r="BS16" i="100"/>
  <c r="IH14" i="100"/>
  <c r="KX26" i="100"/>
  <c r="GY7" i="100"/>
  <c r="FQ16" i="100"/>
  <c r="BS19" i="100"/>
  <c r="JP34" i="100"/>
  <c r="JO35" i="100"/>
  <c r="FR32" i="100"/>
  <c r="IG26" i="100"/>
  <c r="IH19" i="100"/>
  <c r="BS30" i="100"/>
  <c r="BS8" i="100"/>
  <c r="FR28" i="100"/>
  <c r="KX13" i="100"/>
  <c r="FQ35" i="100"/>
  <c r="AK22" i="100"/>
  <c r="JO20" i="100"/>
  <c r="BS34" i="100"/>
  <c r="KW28" i="100"/>
  <c r="GY32" i="100"/>
  <c r="IH34" i="100"/>
  <c r="JO17" i="100"/>
  <c r="GY26" i="100"/>
  <c r="JO25" i="100"/>
  <c r="KX20" i="100"/>
  <c r="BT32" i="100"/>
  <c r="KX8" i="100"/>
  <c r="DB18" i="100"/>
  <c r="GY12" i="100"/>
  <c r="EJ28" i="100"/>
  <c r="FQ30" i="100"/>
  <c r="EJ12" i="100"/>
  <c r="BT12" i="100"/>
  <c r="DB8" i="100"/>
  <c r="EI19" i="100"/>
  <c r="DA7" i="100"/>
  <c r="IG25" i="100"/>
  <c r="IH8" i="100"/>
  <c r="DA15" i="100"/>
  <c r="GZ19" i="100"/>
  <c r="JP22" i="100"/>
  <c r="EJ26" i="100"/>
  <c r="EI10" i="100"/>
  <c r="IH27" i="100"/>
  <c r="BS12" i="100"/>
  <c r="AL32" i="100"/>
  <c r="BT17" i="100"/>
  <c r="JO28" i="100"/>
  <c r="KW27" i="100"/>
  <c r="BT13" i="100"/>
  <c r="IG5" i="100"/>
  <c r="KW26" i="100"/>
  <c r="FR34" i="100"/>
  <c r="IH7" i="100"/>
  <c r="IH24" i="100"/>
  <c r="EJ22" i="100"/>
  <c r="DA12" i="100"/>
  <c r="IH12" i="100"/>
  <c r="BS31" i="100"/>
  <c r="EJ16" i="100"/>
  <c r="EJ6" i="100"/>
  <c r="BS28" i="100"/>
  <c r="FR23" i="100"/>
  <c r="KX6" i="100"/>
  <c r="FR35" i="100"/>
  <c r="BT24" i="100"/>
  <c r="DB13" i="100"/>
  <c r="FR19" i="100"/>
  <c r="GZ9" i="100"/>
  <c r="AL16" i="100"/>
  <c r="AL14" i="100"/>
  <c r="BT20" i="100"/>
  <c r="BT34" i="100"/>
  <c r="BT8" i="100"/>
  <c r="EI27" i="100"/>
  <c r="IH6" i="100"/>
  <c r="KX14" i="100"/>
  <c r="GY23" i="100"/>
  <c r="AK9" i="100"/>
  <c r="IH26" i="100"/>
  <c r="JO9" i="100"/>
  <c r="GY17" i="100"/>
  <c r="AL34" i="100"/>
  <c r="AK14" i="100"/>
  <c r="FR24" i="100"/>
  <c r="DA31" i="100"/>
  <c r="GZ35" i="100"/>
  <c r="JO8" i="100"/>
  <c r="GZ13" i="100"/>
  <c r="FQ21" i="100"/>
  <c r="IH5" i="100"/>
  <c r="JO23" i="100"/>
  <c r="IG30" i="100"/>
  <c r="BS20" i="100"/>
  <c r="DA20" i="100"/>
  <c r="IG29" i="100"/>
  <c r="GY5" i="100"/>
  <c r="GY34" i="100"/>
  <c r="EI5" i="100"/>
  <c r="AK15" i="100"/>
  <c r="KX15" i="100"/>
  <c r="FQ19" i="100"/>
  <c r="KW34" i="100"/>
  <c r="BT31" i="100"/>
  <c r="BT15" i="100"/>
  <c r="KW35" i="100"/>
  <c r="FR20" i="100"/>
  <c r="GY8" i="100"/>
  <c r="EI30" i="100"/>
  <c r="BT16" i="100"/>
  <c r="BS21" i="100"/>
  <c r="C5" i="100"/>
  <c r="JP20" i="100"/>
  <c r="BT7" i="100"/>
  <c r="AL26" i="100"/>
  <c r="DA10" i="100"/>
  <c r="KW10" i="100"/>
  <c r="BS22" i="100"/>
  <c r="FQ14" i="100"/>
  <c r="JO19" i="100"/>
  <c r="AL11" i="100"/>
  <c r="JP13" i="100"/>
  <c r="KW7" i="100"/>
  <c r="JO14" i="100"/>
  <c r="JO6" i="100"/>
  <c r="FQ6" i="100"/>
  <c r="IH16" i="100"/>
  <c r="IG22" i="100"/>
  <c r="DB22" i="100"/>
  <c r="BT9" i="100"/>
  <c r="EJ9" i="100"/>
  <c r="AL25" i="100"/>
  <c r="GZ33" i="100"/>
  <c r="DA17" i="100"/>
  <c r="EI13" i="100"/>
  <c r="JP24" i="100"/>
  <c r="AL23" i="100"/>
  <c r="GY11" i="100"/>
  <c r="FQ34" i="100"/>
  <c r="EI16" i="100"/>
  <c r="KX7" i="100"/>
  <c r="DA16" i="100"/>
  <c r="IG31" i="100"/>
  <c r="IG33" i="100"/>
  <c r="EI28" i="100"/>
  <c r="JO7" i="100"/>
  <c r="JO15" i="100"/>
  <c r="GY24" i="100"/>
  <c r="GY33" i="100"/>
  <c r="IG9" i="100"/>
  <c r="FR25" i="100"/>
  <c r="FQ7" i="100"/>
  <c r="FR22" i="100"/>
  <c r="BT11" i="100"/>
  <c r="EI14" i="100"/>
  <c r="EI20" i="100"/>
  <c r="FQ32" i="100"/>
  <c r="IG21" i="100"/>
  <c r="IH18" i="100"/>
  <c r="IH32" i="100"/>
  <c r="AL19" i="100"/>
  <c r="DB16" i="100"/>
  <c r="KX33" i="100"/>
  <c r="FQ11" i="100"/>
  <c r="BS10" i="100"/>
  <c r="KW31" i="100"/>
  <c r="EI24" i="100"/>
  <c r="AK8" i="100"/>
  <c r="BT27" i="100"/>
  <c r="JO31" i="100"/>
  <c r="EJ20" i="100"/>
  <c r="DB5" i="100"/>
  <c r="KX34" i="100"/>
  <c r="KW5" i="100"/>
  <c r="KX12" i="100"/>
  <c r="KW13" i="100"/>
  <c r="KX29" i="100"/>
  <c r="KX23" i="100"/>
  <c r="I16" i="5"/>
  <c r="E16" i="1"/>
  <c r="C4" i="1"/>
  <c r="K3" i="5" s="1"/>
  <c r="I7" i="5"/>
  <c r="I14" i="5"/>
  <c r="I12" i="5"/>
  <c r="E15" i="1"/>
  <c r="E11" i="1"/>
  <c r="E26" i="1"/>
  <c r="E13" i="1"/>
  <c r="L20" i="5"/>
  <c r="N20" i="5" s="1"/>
  <c r="BM1" i="1"/>
  <c r="E6" i="1"/>
  <c r="N8" i="5"/>
  <c r="E31" i="1"/>
  <c r="N6" i="5"/>
  <c r="I10" i="5"/>
  <c r="N9" i="5"/>
  <c r="E30" i="1"/>
  <c r="L17" i="5"/>
  <c r="N17" i="5" s="1"/>
  <c r="BG1" i="1"/>
  <c r="BK1" i="1"/>
  <c r="L19" i="5"/>
  <c r="N19" i="5" s="1"/>
  <c r="N7" i="5"/>
  <c r="L16" i="5"/>
  <c r="N16" i="5" s="1"/>
  <c r="BE1" i="1"/>
  <c r="L18" i="5"/>
  <c r="N18" i="5" s="1"/>
  <c r="BI1" i="1"/>
  <c r="AW1" i="1"/>
  <c r="L12" i="5"/>
  <c r="N12" i="5" s="1"/>
  <c r="L13" i="5"/>
  <c r="N13" i="5" s="1"/>
  <c r="AY1" i="1"/>
  <c r="L11" i="5"/>
  <c r="N11" i="5" s="1"/>
  <c r="AU1" i="1"/>
  <c r="BC1" i="1"/>
  <c r="L15" i="5"/>
  <c r="N15" i="5" s="1"/>
  <c r="L14" i="5"/>
  <c r="N14" i="5" s="1"/>
  <c r="BA1" i="1"/>
  <c r="E21" i="1"/>
  <c r="E7" i="1"/>
  <c r="I9" i="5"/>
  <c r="E22" i="1"/>
  <c r="E14" i="1"/>
  <c r="I6" i="5"/>
  <c r="I17" i="5"/>
  <c r="E10" i="1"/>
  <c r="E29" i="1"/>
  <c r="I19" i="5"/>
  <c r="E23" i="1"/>
  <c r="E27" i="1"/>
  <c r="E35" i="1"/>
  <c r="I13" i="5"/>
  <c r="I18" i="5"/>
  <c r="N10" i="5"/>
  <c r="E12" i="1"/>
  <c r="E24" i="1"/>
  <c r="E8" i="1"/>
  <c r="J3" i="69" s="1"/>
  <c r="E18" i="1"/>
  <c r="E28" i="1"/>
  <c r="E33" i="1"/>
  <c r="E25" i="1"/>
  <c r="I11" i="5"/>
  <c r="E19" i="1"/>
  <c r="E20" i="1"/>
  <c r="E34" i="1"/>
  <c r="I20" i="5"/>
  <c r="I8" i="5"/>
  <c r="E5" i="1"/>
  <c r="D4" i="1"/>
  <c r="L3" i="5" s="1"/>
  <c r="E9" i="1"/>
  <c r="I15" i="5"/>
  <c r="AS1" i="1"/>
  <c r="D17" i="100"/>
  <c r="D8" i="100"/>
  <c r="D21" i="100"/>
  <c r="D31" i="100"/>
  <c r="D30" i="100"/>
  <c r="D26" i="100"/>
  <c r="D23" i="100"/>
  <c r="D22" i="100"/>
  <c r="D18" i="100"/>
  <c r="D12" i="100"/>
  <c r="D9" i="100"/>
  <c r="D6" i="100"/>
  <c r="C35" i="100"/>
  <c r="C12" i="100"/>
  <c r="D44" i="69"/>
  <c r="F44" i="69"/>
  <c r="C15" i="100"/>
  <c r="D34" i="100"/>
  <c r="C33" i="100"/>
  <c r="C22" i="100"/>
  <c r="C23" i="100"/>
  <c r="C24" i="100"/>
  <c r="C26" i="100"/>
  <c r="C29" i="100"/>
  <c r="C11" i="100"/>
  <c r="C8" i="100"/>
  <c r="C17" i="100"/>
  <c r="D35" i="100"/>
  <c r="D28" i="100"/>
  <c r="D27" i="100"/>
  <c r="D24" i="100"/>
  <c r="C27" i="100"/>
  <c r="D11" i="100"/>
  <c r="G1" i="1"/>
  <c r="P29" i="69"/>
  <c r="D7" i="100"/>
  <c r="C7" i="100"/>
  <c r="J4" i="69"/>
  <c r="I1" i="1"/>
  <c r="M1" i="1"/>
  <c r="D12" i="69"/>
  <c r="N37" i="69"/>
  <c r="C14" i="100"/>
  <c r="C6" i="100"/>
  <c r="C21" i="100"/>
  <c r="C32" i="100"/>
  <c r="C19" i="100"/>
  <c r="C34" i="100"/>
  <c r="C25" i="100"/>
  <c r="C20" i="100"/>
  <c r="N21" i="69"/>
  <c r="O1" i="1"/>
  <c r="P4" i="69"/>
  <c r="S1" i="1"/>
  <c r="U1" i="1"/>
  <c r="Q1" i="1"/>
  <c r="H13" i="69"/>
  <c r="K1" i="1"/>
  <c r="W1" i="1"/>
  <c r="D20" i="100"/>
  <c r="D19" i="100"/>
  <c r="C30" i="100"/>
  <c r="D15" i="100"/>
  <c r="D25" i="100"/>
  <c r="D16" i="100"/>
  <c r="D32" i="100"/>
  <c r="C16" i="100"/>
  <c r="D13" i="100"/>
  <c r="C18" i="100"/>
  <c r="C10" i="100"/>
  <c r="C13" i="100"/>
  <c r="D33" i="100"/>
  <c r="C9" i="100"/>
  <c r="C28" i="100"/>
  <c r="D29" i="100"/>
  <c r="D10" i="100"/>
  <c r="C31" i="100"/>
  <c r="D14" i="100"/>
  <c r="AO1" i="1"/>
  <c r="P37" i="69"/>
  <c r="D45" i="69"/>
  <c r="N29" i="69"/>
  <c r="F13" i="69"/>
  <c r="L21" i="69"/>
  <c r="P21" i="69"/>
  <c r="L37" i="69"/>
  <c r="J13" i="69"/>
  <c r="L29" i="69"/>
  <c r="H21" i="69"/>
  <c r="H29" i="69"/>
  <c r="F37" i="69"/>
  <c r="AQ1" i="1"/>
  <c r="L5" i="69"/>
  <c r="L4" i="69"/>
  <c r="N13" i="69"/>
  <c r="F29" i="69"/>
  <c r="D36" i="69"/>
  <c r="J21" i="69"/>
  <c r="P12" i="69"/>
  <c r="J29" i="69"/>
  <c r="N5" i="69"/>
  <c r="H5" i="69"/>
  <c r="H37" i="69"/>
  <c r="D13" i="69"/>
  <c r="D37" i="69"/>
  <c r="P5" i="69"/>
  <c r="J5" i="69"/>
  <c r="D21" i="69"/>
  <c r="J37" i="69"/>
  <c r="L13" i="69"/>
  <c r="D29" i="69"/>
  <c r="F20" i="69"/>
  <c r="H28" i="69"/>
  <c r="AA1" i="1"/>
  <c r="AC1" i="1"/>
  <c r="AK1" i="1"/>
  <c r="L28" i="69"/>
  <c r="F28" i="69"/>
  <c r="H36" i="69"/>
  <c r="J20" i="69"/>
  <c r="F21" i="69"/>
  <c r="P28" i="69"/>
  <c r="L36" i="69"/>
  <c r="N20" i="69"/>
  <c r="J12" i="69"/>
  <c r="N12" i="69"/>
  <c r="H20" i="69"/>
  <c r="AM1" i="1"/>
  <c r="H12" i="69"/>
  <c r="AI1" i="1"/>
  <c r="F36" i="69"/>
  <c r="AE1" i="1"/>
  <c r="P20" i="69"/>
  <c r="N36" i="69"/>
  <c r="L20" i="69"/>
  <c r="D20" i="69"/>
  <c r="AG1" i="1"/>
  <c r="J28" i="69"/>
  <c r="N28" i="69"/>
  <c r="D28" i="69"/>
  <c r="P36" i="69"/>
  <c r="F43" i="69"/>
  <c r="L12" i="69"/>
  <c r="Y1" i="1"/>
  <c r="P13" i="69"/>
  <c r="F12" i="69"/>
  <c r="J36" i="69"/>
  <c r="N4" i="69"/>
  <c r="JO1" i="100" l="1"/>
  <c r="GY1" i="100"/>
  <c r="DA1" i="100"/>
  <c r="EI1" i="100"/>
  <c r="IG1" i="100"/>
  <c r="AK1" i="100"/>
  <c r="KW1" i="100"/>
  <c r="FQ1" i="100"/>
  <c r="BS1" i="100"/>
  <c r="C1" i="100"/>
  <c r="H3" i="69"/>
  <c r="E4" i="1"/>
  <c r="B3" i="5" s="1"/>
  <c r="H11" i="69"/>
  <c r="P11" i="69"/>
  <c r="L3" i="69"/>
  <c r="D3" i="69"/>
  <c r="BP7" i="1"/>
  <c r="N3" i="69"/>
  <c r="F3" i="69"/>
  <c r="F11" i="69"/>
  <c r="L19" i="69"/>
  <c r="J35" i="69"/>
  <c r="N27" i="69"/>
  <c r="L11" i="69"/>
  <c r="P19" i="69"/>
  <c r="H27" i="69"/>
  <c r="H19" i="69"/>
  <c r="D19" i="69"/>
  <c r="D35" i="69"/>
  <c r="B73" i="69"/>
  <c r="B74" i="69" s="1"/>
  <c r="J11" i="69"/>
  <c r="P3" i="69"/>
  <c r="F19" i="69"/>
  <c r="D27" i="69"/>
  <c r="N35" i="69"/>
  <c r="J19" i="69"/>
  <c r="P35" i="69"/>
  <c r="D43" i="69"/>
  <c r="J27" i="69"/>
  <c r="N11" i="69"/>
  <c r="N19" i="69"/>
  <c r="P27" i="69"/>
  <c r="D73" i="69"/>
  <c r="BN7" i="1"/>
  <c r="BQ7" i="1"/>
  <c r="BR7" i="1"/>
  <c r="BR5" i="1"/>
  <c r="BQ29" i="1"/>
  <c r="BO7" i="1"/>
  <c r="BN29" i="1"/>
  <c r="T73" i="69"/>
  <c r="F27" i="69"/>
  <c r="AA73" i="69"/>
  <c r="F35" i="69"/>
  <c r="AD73" i="69"/>
  <c r="L35" i="69"/>
  <c r="AB73" i="69"/>
  <c r="H35" i="69"/>
  <c r="W73" i="69"/>
  <c r="L27" i="69"/>
  <c r="AF73" i="69"/>
  <c r="D11" i="69"/>
  <c r="BO29" i="1"/>
  <c r="Z73" i="69"/>
  <c r="BR29" i="1"/>
  <c r="BP29" i="1"/>
  <c r="BN5" i="1"/>
  <c r="BO5" i="1"/>
  <c r="BP5" i="1"/>
  <c r="BQ5" i="1"/>
  <c r="BP8" i="1"/>
  <c r="E73" i="69"/>
  <c r="BO8" i="1"/>
  <c r="BR8" i="1"/>
  <c r="BN8" i="1"/>
  <c r="BQ8" i="1"/>
  <c r="C3" i="5"/>
  <c r="F3" i="5"/>
  <c r="G3" i="5"/>
  <c r="BR9" i="1"/>
  <c r="BN9" i="1"/>
  <c r="F73" i="69"/>
  <c r="BO9" i="1"/>
  <c r="BQ9" i="1"/>
  <c r="BP9" i="1"/>
  <c r="BO12" i="1"/>
  <c r="BP12" i="1"/>
  <c r="BQ12" i="1"/>
  <c r="BR12" i="1"/>
  <c r="I73" i="69"/>
  <c r="BN12" i="1"/>
  <c r="U73" i="69"/>
  <c r="BO24" i="1"/>
  <c r="BQ24" i="1"/>
  <c r="BP24" i="1"/>
  <c r="BN24" i="1"/>
  <c r="BR24" i="1"/>
  <c r="BR21" i="1"/>
  <c r="R73" i="69"/>
  <c r="BQ21" i="1"/>
  <c r="BO21" i="1"/>
  <c r="BP21" i="1"/>
  <c r="BN21" i="1"/>
  <c r="O73" i="69"/>
  <c r="BP18" i="1"/>
  <c r="BN18" i="1"/>
  <c r="BO18" i="1"/>
  <c r="BQ18" i="1"/>
  <c r="BR18" i="1"/>
  <c r="BO22" i="1"/>
  <c r="BP22" i="1"/>
  <c r="BQ22" i="1"/>
  <c r="S73" i="69"/>
  <c r="BR22" i="1"/>
  <c r="BN22" i="1"/>
  <c r="BR15" i="1"/>
  <c r="BP15" i="1"/>
  <c r="BO15" i="1"/>
  <c r="BN15" i="1"/>
  <c r="L73" i="69"/>
  <c r="BQ15" i="1"/>
  <c r="BQ10" i="1"/>
  <c r="BN10" i="1"/>
  <c r="BR10" i="1"/>
  <c r="BP10" i="1"/>
  <c r="BO10" i="1"/>
  <c r="G73" i="69"/>
  <c r="BO13" i="1"/>
  <c r="BN13" i="1"/>
  <c r="BR13" i="1"/>
  <c r="J73" i="69"/>
  <c r="BQ13" i="1"/>
  <c r="BP13" i="1"/>
  <c r="Q73" i="69"/>
  <c r="BN20" i="1"/>
  <c r="BR20" i="1"/>
  <c r="BO20" i="1"/>
  <c r="BQ20" i="1"/>
  <c r="BP20" i="1"/>
  <c r="Y73" i="69"/>
  <c r="BQ28" i="1"/>
  <c r="BN28" i="1"/>
  <c r="BO28" i="1"/>
  <c r="BR28" i="1"/>
  <c r="BP28" i="1"/>
  <c r="BN23" i="1"/>
  <c r="BQ23" i="1"/>
  <c r="BP23" i="1"/>
  <c r="BR23" i="1"/>
  <c r="BO23" i="1"/>
  <c r="D3" i="5"/>
  <c r="AC73" i="69"/>
  <c r="BQ32" i="1"/>
  <c r="BP32" i="1"/>
  <c r="BN32" i="1"/>
  <c r="BR32" i="1"/>
  <c r="BO32" i="1"/>
  <c r="BQ14" i="1"/>
  <c r="K73" i="69"/>
  <c r="BR14" i="1"/>
  <c r="BP14" i="1"/>
  <c r="BN14" i="1"/>
  <c r="BO14" i="1"/>
  <c r="BN35" i="1"/>
  <c r="BP35" i="1"/>
  <c r="BR35" i="1"/>
  <c r="BQ35" i="1"/>
  <c r="BO35" i="1"/>
  <c r="V73" i="69"/>
  <c r="BO25" i="1"/>
  <c r="BN25" i="1"/>
  <c r="BP25" i="1"/>
  <c r="BR25" i="1"/>
  <c r="BQ25" i="1"/>
  <c r="AE73" i="69"/>
  <c r="BQ34" i="1"/>
  <c r="BN34" i="1"/>
  <c r="BR34" i="1"/>
  <c r="BO34" i="1"/>
  <c r="BP34" i="1"/>
  <c r="BN17" i="1"/>
  <c r="BP17" i="1"/>
  <c r="BO17" i="1"/>
  <c r="N73" i="69"/>
  <c r="BR17" i="1"/>
  <c r="BQ17" i="1"/>
  <c r="H73" i="69"/>
  <c r="BP11" i="1"/>
  <c r="BQ11" i="1"/>
  <c r="BR11" i="1"/>
  <c r="BN11" i="1"/>
  <c r="BO11" i="1"/>
  <c r="BO6" i="1"/>
  <c r="BQ6" i="1"/>
  <c r="BP6" i="1"/>
  <c r="BN6" i="1"/>
  <c r="C73" i="69"/>
  <c r="BR6" i="1"/>
  <c r="X73" i="69"/>
  <c r="BR27" i="1"/>
  <c r="BO27" i="1"/>
  <c r="BN27" i="1"/>
  <c r="BP27" i="1"/>
  <c r="BQ27" i="1"/>
  <c r="BP19" i="1"/>
  <c r="BQ19" i="1"/>
  <c r="BN19" i="1"/>
  <c r="P73" i="69"/>
  <c r="BO19" i="1"/>
  <c r="BR19" i="1"/>
  <c r="BO30" i="1"/>
  <c r="BQ30" i="1"/>
  <c r="BP30" i="1"/>
  <c r="BN30" i="1"/>
  <c r="BR30" i="1"/>
  <c r="BR33" i="1"/>
  <c r="BQ33" i="1"/>
  <c r="BN33" i="1"/>
  <c r="BP33" i="1"/>
  <c r="BO33" i="1"/>
  <c r="BP16" i="1"/>
  <c r="BQ16" i="1"/>
  <c r="BR16" i="1"/>
  <c r="M73" i="69"/>
  <c r="BO16" i="1"/>
  <c r="BN16" i="1"/>
  <c r="BP31" i="1"/>
  <c r="BQ31" i="1"/>
  <c r="BR31" i="1"/>
  <c r="BO31" i="1"/>
  <c r="BN31" i="1"/>
  <c r="BR26" i="1"/>
  <c r="BP26" i="1"/>
  <c r="BO26" i="1"/>
  <c r="BN26" i="1"/>
  <c r="BQ26" i="1"/>
  <c r="E2" i="6" l="1"/>
  <c r="AB8" i="5"/>
  <c r="AC8" i="5" s="1"/>
  <c r="AB6" i="5"/>
  <c r="AC6" i="5" s="1"/>
  <c r="AB12" i="5"/>
  <c r="AC12" i="5" s="1"/>
  <c r="AB9" i="5"/>
  <c r="AC9" i="5" s="1"/>
  <c r="AB4" i="5"/>
  <c r="AC4" i="5" s="1"/>
  <c r="AB11" i="5"/>
  <c r="AC11" i="5" s="1"/>
  <c r="AB10" i="5"/>
  <c r="AC10" i="5" s="1"/>
  <c r="AB3" i="5"/>
  <c r="AC3" i="5" s="1"/>
  <c r="AB5" i="5"/>
  <c r="AC5" i="5" s="1"/>
  <c r="AB7" i="5"/>
  <c r="AC7" i="5" s="1"/>
  <c r="Q4" i="5" s="1"/>
  <c r="Q18" i="5"/>
  <c r="AF74" i="69"/>
  <c r="E2582" i="6" s="1"/>
  <c r="AD74" i="69"/>
  <c r="E2410" i="6" s="1"/>
  <c r="E3" i="5"/>
  <c r="I3" i="5"/>
  <c r="H3" i="5"/>
  <c r="Z74" i="69"/>
  <c r="E2066" i="6" s="1"/>
  <c r="B4" i="69"/>
  <c r="C9" i="5"/>
  <c r="V74" i="69"/>
  <c r="E1722" i="6" s="1"/>
  <c r="AB74" i="69"/>
  <c r="E2238" i="6" s="1"/>
  <c r="Y74" i="69"/>
  <c r="E1980" i="6" s="1"/>
  <c r="AE74" i="69"/>
  <c r="E2496" i="6" s="1"/>
  <c r="AA74" i="69"/>
  <c r="E2152" i="6" s="1"/>
  <c r="AC74" i="69"/>
  <c r="E2324" i="6" s="1"/>
  <c r="W74" i="69"/>
  <c r="E1808" i="6" s="1"/>
  <c r="U74" i="69"/>
  <c r="E1636" i="6" s="1"/>
  <c r="X74" i="69"/>
  <c r="E1894" i="6" s="1"/>
  <c r="T74" i="69"/>
  <c r="E1550" i="6" s="1"/>
  <c r="H74" i="69"/>
  <c r="E518" i="6" s="1"/>
  <c r="R74" i="69"/>
  <c r="E1378" i="6" s="1"/>
  <c r="M74" i="69"/>
  <c r="E948" i="6" s="1"/>
  <c r="I74" i="69"/>
  <c r="E604" i="6" s="1"/>
  <c r="D74" i="69"/>
  <c r="E174" i="6" s="1"/>
  <c r="N74" i="69"/>
  <c r="E1034" i="6" s="1"/>
  <c r="Q74" i="69"/>
  <c r="E1292" i="6" s="1"/>
  <c r="C74" i="69"/>
  <c r="E88" i="6" s="1"/>
  <c r="F74" i="69"/>
  <c r="E346" i="6" s="1"/>
  <c r="E74" i="69"/>
  <c r="E260" i="6" s="1"/>
  <c r="S74" i="69"/>
  <c r="E1464" i="6" s="1"/>
  <c r="O74" i="69"/>
  <c r="E1120" i="6" s="1"/>
  <c r="G74" i="69"/>
  <c r="E432" i="6" s="1"/>
  <c r="L74" i="69"/>
  <c r="E862" i="6" s="1"/>
  <c r="J74" i="69"/>
  <c r="E690" i="6" s="1"/>
  <c r="P74" i="69"/>
  <c r="E1206" i="6" s="1"/>
  <c r="K74" i="69"/>
  <c r="E776" i="6" s="1"/>
  <c r="Q3" i="5" l="1"/>
  <c r="J3" i="5"/>
  <c r="AC15" i="5"/>
  <c r="C10" i="5"/>
  <c r="C6" i="5"/>
  <c r="C7" i="5"/>
  <c r="C8" i="5"/>
  <c r="G1808" i="6" l="1"/>
  <c r="G1980" i="6"/>
  <c r="G2410" i="6"/>
  <c r="G2066" i="6"/>
  <c r="G2238" i="6"/>
  <c r="G2582" i="6"/>
  <c r="G2496" i="6"/>
  <c r="G2324" i="6"/>
  <c r="G1894" i="6"/>
  <c r="G2152" i="6"/>
  <c r="G1636" i="6"/>
  <c r="G1722" i="6"/>
  <c r="G1464" i="6"/>
  <c r="G1550" i="6"/>
  <c r="G1292" i="6"/>
  <c r="G1378" i="6"/>
  <c r="G1120" i="6"/>
  <c r="G1206" i="6"/>
  <c r="G948" i="6"/>
  <c r="G1034" i="6"/>
  <c r="G776" i="6"/>
  <c r="G862" i="6"/>
  <c r="G604" i="6"/>
  <c r="G690" i="6"/>
  <c r="G432" i="6"/>
  <c r="G518" i="6"/>
  <c r="G260" i="6"/>
  <c r="G346" i="6"/>
  <c r="G88" i="6"/>
  <c r="G174" i="6"/>
  <c r="R3" i="5"/>
  <c r="G2" i="6"/>
  <c r="Q7" i="5"/>
  <c r="I2582" i="6" l="1"/>
  <c r="I2496" i="6"/>
  <c r="I2324" i="6"/>
  <c r="I1894" i="6"/>
  <c r="I1980" i="6"/>
  <c r="I2410" i="6"/>
  <c r="I2238" i="6"/>
  <c r="I2152" i="6"/>
  <c r="I2066" i="6"/>
  <c r="I1722" i="6"/>
  <c r="I1808" i="6"/>
  <c r="I1550" i="6"/>
  <c r="I1636" i="6"/>
  <c r="I1378" i="6"/>
  <c r="I1464" i="6"/>
  <c r="I1206" i="6"/>
  <c r="I1292" i="6"/>
  <c r="I1034" i="6"/>
  <c r="I1120" i="6"/>
  <c r="I862" i="6"/>
  <c r="I948" i="6"/>
  <c r="I690" i="6"/>
  <c r="I776" i="6"/>
  <c r="I518" i="6"/>
  <c r="I604" i="6"/>
  <c r="I346" i="6"/>
  <c r="I432" i="6"/>
  <c r="I174" i="6"/>
  <c r="I260" i="6"/>
  <c r="I2" i="6"/>
  <c r="I8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なっとー</author>
  </authors>
  <commentList>
    <comment ref="B2" authorId="0" shapeId="0" xr:uid="{25B2FE0D-E285-4635-AE98-0461AB0D9E65}">
      <text>
        <r>
          <rPr>
            <b/>
            <sz val="9"/>
            <color indexed="81"/>
            <rFont val="MS P ゴシック"/>
            <family val="3"/>
            <charset val="128"/>
          </rPr>
          <t>今月初日の日付を入力。10月なら10/1と入力します。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<sst xmlns="http://schemas.openxmlformats.org/spreadsheetml/2006/main" count="9629" uniqueCount="353">
  <si>
    <t>日付</t>
    <rPh sb="0" eb="2">
      <t>ヒヅケ</t>
    </rPh>
    <phoneticPr fontId="1"/>
  </si>
  <si>
    <t>実践</t>
    <rPh sb="0" eb="2">
      <t>ジッセン</t>
    </rPh>
    <phoneticPr fontId="1"/>
  </si>
  <si>
    <t>ミスティーノ</t>
    <phoneticPr fontId="1"/>
  </si>
  <si>
    <t>No.</t>
    <phoneticPr fontId="1"/>
  </si>
  <si>
    <t>ギャンボラ</t>
    <phoneticPr fontId="1"/>
  </si>
  <si>
    <t>総合</t>
    <rPh sb="0" eb="2">
      <t>ソウゴウ</t>
    </rPh>
    <phoneticPr fontId="1"/>
  </si>
  <si>
    <t>全サイト</t>
    <rPh sb="0" eb="1">
      <t>ゼン</t>
    </rPh>
    <phoneticPr fontId="1"/>
  </si>
  <si>
    <t>ボーナス FS</t>
    <phoneticPr fontId="1"/>
  </si>
  <si>
    <t>月計</t>
    <rPh sb="0" eb="1">
      <t>ツキ</t>
    </rPh>
    <rPh sb="1" eb="2">
      <t>ケイ</t>
    </rPh>
    <phoneticPr fontId="1"/>
  </si>
  <si>
    <t>VenusPoint</t>
    <phoneticPr fontId="1"/>
  </si>
  <si>
    <t>ecoPayz</t>
    <phoneticPr fontId="1"/>
  </si>
  <si>
    <t>仮想通貨</t>
    <rPh sb="0" eb="4">
      <t>カソウツウカ</t>
    </rPh>
    <phoneticPr fontId="1"/>
  </si>
  <si>
    <t>TIGERPAY</t>
    <phoneticPr fontId="1"/>
  </si>
  <si>
    <t>AstroPay</t>
    <phoneticPr fontId="1"/>
  </si>
  <si>
    <t>STICPAY</t>
    <phoneticPr fontId="1"/>
  </si>
  <si>
    <t>MuchBetter</t>
    <phoneticPr fontId="1"/>
  </si>
  <si>
    <t>jBANQ</t>
    <phoneticPr fontId="1"/>
  </si>
  <si>
    <t>iwallet</t>
    <phoneticPr fontId="1"/>
  </si>
  <si>
    <t>jeton</t>
    <phoneticPr fontId="1"/>
  </si>
  <si>
    <t>paytra</t>
    <phoneticPr fontId="1"/>
  </si>
  <si>
    <t>webanq</t>
    <phoneticPr fontId="1"/>
  </si>
  <si>
    <t>入出金手段 全リスト</t>
    <rPh sb="0" eb="3">
      <t>ニュウシュッキン</t>
    </rPh>
    <rPh sb="3" eb="5">
      <t>シュダン</t>
    </rPh>
    <rPh sb="6" eb="7">
      <t>ゼン</t>
    </rPh>
    <phoneticPr fontId="1"/>
  </si>
  <si>
    <t>オンカジ 全リスト</t>
    <rPh sb="5" eb="6">
      <t>ゼン</t>
    </rPh>
    <phoneticPr fontId="1"/>
  </si>
  <si>
    <t>サイト</t>
    <phoneticPr fontId="1"/>
  </si>
  <si>
    <t>開始残高</t>
    <rPh sb="0" eb="2">
      <t>カイシ</t>
    </rPh>
    <rPh sb="2" eb="4">
      <t>ザンダカ</t>
    </rPh>
    <phoneticPr fontId="1"/>
  </si>
  <si>
    <t>終了残高</t>
    <rPh sb="0" eb="2">
      <t>シュウリョウ</t>
    </rPh>
    <rPh sb="2" eb="4">
      <t>ザンダカ</t>
    </rPh>
    <phoneticPr fontId="1"/>
  </si>
  <si>
    <t>収支</t>
    <rPh sb="0" eb="2">
      <t>シュウシ</t>
    </rPh>
    <phoneticPr fontId="1"/>
  </si>
  <si>
    <t>入金額</t>
    <rPh sb="0" eb="3">
      <t>ニュウキンガク</t>
    </rPh>
    <phoneticPr fontId="1"/>
  </si>
  <si>
    <t>入金手段</t>
    <rPh sb="0" eb="2">
      <t>ニュウキン</t>
    </rPh>
    <rPh sb="2" eb="4">
      <t>シュダン</t>
    </rPh>
    <phoneticPr fontId="1"/>
  </si>
  <si>
    <t>ボ・FS</t>
    <phoneticPr fontId="1"/>
  </si>
  <si>
    <t>USD</t>
  </si>
  <si>
    <t>レート</t>
    <phoneticPr fontId="1"/>
  </si>
  <si>
    <t>クレカ入金</t>
    <rPh sb="3" eb="5">
      <t>ニュウキン</t>
    </rPh>
    <phoneticPr fontId="1"/>
  </si>
  <si>
    <t>ecoPayz 円</t>
    <rPh sb="8" eb="9">
      <t>エン</t>
    </rPh>
    <phoneticPr fontId="1"/>
  </si>
  <si>
    <t>ウォレット</t>
    <phoneticPr fontId="1"/>
  </si>
  <si>
    <t>損失総額</t>
    <rPh sb="0" eb="2">
      <t>ソンシツ</t>
    </rPh>
    <rPh sb="2" eb="4">
      <t>ソウガク</t>
    </rPh>
    <phoneticPr fontId="1"/>
  </si>
  <si>
    <t>利益総額</t>
    <rPh sb="0" eb="2">
      <t>リエキ</t>
    </rPh>
    <rPh sb="2" eb="4">
      <t>ソウガク</t>
    </rPh>
    <phoneticPr fontId="1"/>
  </si>
  <si>
    <t>平均損失額</t>
    <rPh sb="0" eb="2">
      <t>ヘイキン</t>
    </rPh>
    <rPh sb="2" eb="4">
      <t>ソンシツ</t>
    </rPh>
    <rPh sb="4" eb="5">
      <t>ガク</t>
    </rPh>
    <phoneticPr fontId="1"/>
  </si>
  <si>
    <t>勝率</t>
    <rPh sb="0" eb="2">
      <t>ショウリツ</t>
    </rPh>
    <phoneticPr fontId="1"/>
  </si>
  <si>
    <t>月末まで</t>
    <rPh sb="0" eb="2">
      <t>ゲツマツ</t>
    </rPh>
    <phoneticPr fontId="1"/>
  </si>
  <si>
    <t>今月収支</t>
    <rPh sb="0" eb="2">
      <t>コンゲツ</t>
    </rPh>
    <rPh sb="2" eb="4">
      <t>シュウシ</t>
    </rPh>
    <phoneticPr fontId="1"/>
  </si>
  <si>
    <t>損失日</t>
    <rPh sb="0" eb="2">
      <t>ソンシツ</t>
    </rPh>
    <rPh sb="2" eb="3">
      <t>ヒ</t>
    </rPh>
    <phoneticPr fontId="1"/>
  </si>
  <si>
    <t>利益日</t>
    <rPh sb="0" eb="2">
      <t>リエキ</t>
    </rPh>
    <rPh sb="2" eb="3">
      <t>ヒ</t>
    </rPh>
    <phoneticPr fontId="1"/>
  </si>
  <si>
    <t>平均利益額</t>
    <rPh sb="0" eb="2">
      <t>ヘイキン</t>
    </rPh>
    <rPh sb="2" eb="4">
      <t>リエキ</t>
    </rPh>
    <rPh sb="4" eb="5">
      <t>ガク</t>
    </rPh>
    <phoneticPr fontId="1"/>
  </si>
  <si>
    <t>RR比率</t>
    <rPh sb="2" eb="4">
      <t>ヒリツ</t>
    </rPh>
    <phoneticPr fontId="1"/>
  </si>
  <si>
    <t>↓</t>
    <phoneticPr fontId="1"/>
  </si>
  <si>
    <t>/日</t>
    <rPh sb="1" eb="2">
      <t>ニチ</t>
    </rPh>
    <phoneticPr fontId="1"/>
  </si>
  <si>
    <t>【損失リカバリー】</t>
    <rPh sb="1" eb="3">
      <t>ソンシツ</t>
    </rPh>
    <phoneticPr fontId="1"/>
  </si>
  <si>
    <t>【オンカジ別収支】</t>
    <rPh sb="5" eb="6">
      <t>ベツ</t>
    </rPh>
    <rPh sb="6" eb="8">
      <t>シュウシ</t>
    </rPh>
    <phoneticPr fontId="1"/>
  </si>
  <si>
    <t>3日で回収</t>
    <rPh sb="1" eb="2">
      <t>ニチ</t>
    </rPh>
    <rPh sb="3" eb="5">
      <t>カイシュウ</t>
    </rPh>
    <phoneticPr fontId="1"/>
  </si>
  <si>
    <t>7日で回収</t>
  </si>
  <si>
    <t>10日で回収</t>
  </si>
  <si>
    <t>20日で回収</t>
  </si>
  <si>
    <t>月末までに</t>
    <phoneticPr fontId="1"/>
  </si>
  <si>
    <t>軍資金</t>
    <rPh sb="0" eb="3">
      <t>グンシキン</t>
    </rPh>
    <phoneticPr fontId="1"/>
  </si>
  <si>
    <t>現金預金</t>
    <rPh sb="0" eb="4">
      <t>ゲンキンヨキン</t>
    </rPh>
    <phoneticPr fontId="1"/>
  </si>
  <si>
    <t>オンカジ内</t>
    <rPh sb="4" eb="5">
      <t>ナイ</t>
    </rPh>
    <phoneticPr fontId="1"/>
  </si>
  <si>
    <t>合計</t>
    <rPh sb="0" eb="2">
      <t>ゴウケイ</t>
    </rPh>
    <phoneticPr fontId="1"/>
  </si>
  <si>
    <t>←ウォレット内限度額</t>
    <rPh sb="6" eb="7">
      <t>ナイ</t>
    </rPh>
    <rPh sb="7" eb="10">
      <t>ゲンドガク</t>
    </rPh>
    <phoneticPr fontId="1"/>
  </si>
  <si>
    <t>←ドル円レート</t>
    <rPh sb="3" eb="4">
      <t>エン</t>
    </rPh>
    <phoneticPr fontId="1"/>
  </si>
  <si>
    <t>翌月カード支払額</t>
    <rPh sb="0" eb="2">
      <t>ヨクゲツ</t>
    </rPh>
    <rPh sb="5" eb="8">
      <t>シハライガク</t>
    </rPh>
    <phoneticPr fontId="1"/>
  </si>
  <si>
    <t>計</t>
    <rPh sb="0" eb="1">
      <t>ケイ</t>
    </rPh>
    <phoneticPr fontId="1"/>
  </si>
  <si>
    <t>その他</t>
    <rPh sb="2" eb="3">
      <t>タ</t>
    </rPh>
    <phoneticPr fontId="1"/>
  </si>
  <si>
    <t>ベラジョン</t>
    <phoneticPr fontId="1"/>
  </si>
  <si>
    <t>遊雅堂</t>
    <rPh sb="0" eb="3">
      <t>ユウガドウ</t>
    </rPh>
    <phoneticPr fontId="1"/>
  </si>
  <si>
    <t>賭けっ子リンリン</t>
    <rPh sb="0" eb="1">
      <t>カ</t>
    </rPh>
    <rPh sb="3" eb="4">
      <t>コ</t>
    </rPh>
    <phoneticPr fontId="1"/>
  </si>
  <si>
    <t>カジ旅</t>
    <rPh sb="2" eb="3">
      <t>タビ</t>
    </rPh>
    <phoneticPr fontId="1"/>
  </si>
  <si>
    <t>レオベガス</t>
    <phoneticPr fontId="1"/>
  </si>
  <si>
    <t>ワイルドジャングル</t>
    <phoneticPr fontId="1"/>
  </si>
  <si>
    <t>ラッキーニッキー</t>
    <phoneticPr fontId="1"/>
  </si>
  <si>
    <t>ジパングカジノ</t>
    <phoneticPr fontId="1"/>
  </si>
  <si>
    <t>インターカジノ</t>
    <phoneticPr fontId="1"/>
  </si>
  <si>
    <t>ライブカジノハウス</t>
    <phoneticPr fontId="1"/>
  </si>
  <si>
    <t>ビットカジノ</t>
    <phoneticPr fontId="1"/>
  </si>
  <si>
    <t>カジノミー</t>
    <phoneticPr fontId="1"/>
  </si>
  <si>
    <t>ネットベットカジノ</t>
    <phoneticPr fontId="1"/>
  </si>
  <si>
    <t>カジノジャンボリー</t>
    <phoneticPr fontId="1"/>
  </si>
  <si>
    <t>ビットスターズ</t>
    <phoneticPr fontId="1"/>
  </si>
  <si>
    <t>ハッピースター</t>
    <phoneticPr fontId="1"/>
  </si>
  <si>
    <t>ウィニングキングス</t>
    <phoneticPr fontId="1"/>
  </si>
  <si>
    <t>カスモ</t>
    <phoneticPr fontId="1"/>
  </si>
  <si>
    <t>ラッキーベイビー</t>
    <phoneticPr fontId="1"/>
  </si>
  <si>
    <t>チェリーカジノ</t>
    <phoneticPr fontId="1"/>
  </si>
  <si>
    <t>プレイアモ</t>
    <phoneticPr fontId="1"/>
  </si>
  <si>
    <t>カジノイン</t>
    <phoneticPr fontId="1"/>
  </si>
  <si>
    <t>ラッキーカジノ</t>
    <phoneticPr fontId="1"/>
  </si>
  <si>
    <t>ウィリアムヒル</t>
    <phoneticPr fontId="1"/>
  </si>
  <si>
    <t>カジノフライデー</t>
    <phoneticPr fontId="1"/>
  </si>
  <si>
    <t>スロッティベガス</t>
    <phoneticPr fontId="1"/>
  </si>
  <si>
    <t>コニベット</t>
    <phoneticPr fontId="1"/>
  </si>
  <si>
    <t>ボンズ</t>
    <phoneticPr fontId="1"/>
  </si>
  <si>
    <t>ユニークカジノ</t>
    <phoneticPr fontId="1"/>
  </si>
  <si>
    <t>エルドア</t>
    <phoneticPr fontId="1"/>
  </si>
  <si>
    <t>マネキャッシュ</t>
    <phoneticPr fontId="1"/>
  </si>
  <si>
    <t>スポーツベット</t>
    <phoneticPr fontId="1"/>
  </si>
  <si>
    <t>エンパイア</t>
    <phoneticPr fontId="1"/>
  </si>
  <si>
    <t>リリベット</t>
    <phoneticPr fontId="1"/>
  </si>
  <si>
    <t>ナショナルカジノ</t>
    <phoneticPr fontId="1"/>
  </si>
  <si>
    <t>キングビリー</t>
    <phoneticPr fontId="1"/>
  </si>
  <si>
    <t>コンクエスタドール</t>
    <phoneticPr fontId="1"/>
  </si>
  <si>
    <t>1xBET</t>
    <phoneticPr fontId="1"/>
  </si>
  <si>
    <t>1xBIT</t>
    <phoneticPr fontId="1"/>
  </si>
  <si>
    <t>sportsbet.io</t>
    <phoneticPr fontId="1"/>
  </si>
  <si>
    <t>SumoPay</t>
    <phoneticPr fontId="1"/>
  </si>
  <si>
    <t>＜損失のリカバリーシミュレーション＞</t>
    <rPh sb="1" eb="3">
      <t>ソンシツ</t>
    </rPh>
    <phoneticPr fontId="1"/>
  </si>
  <si>
    <t>月</t>
    <rPh sb="0" eb="1">
      <t>ゲツ</t>
    </rPh>
    <phoneticPr fontId="1"/>
  </si>
  <si>
    <t>火</t>
    <rPh sb="0" eb="1">
      <t>ヒ</t>
    </rPh>
    <phoneticPr fontId="1"/>
  </si>
  <si>
    <t>水</t>
  </si>
  <si>
    <t>木</t>
  </si>
  <si>
    <t>金</t>
  </si>
  <si>
    <t>土</t>
  </si>
  <si>
    <t>日</t>
  </si>
  <si>
    <t>ボFS</t>
    <phoneticPr fontId="1"/>
  </si>
  <si>
    <t>表示順</t>
    <rPh sb="0" eb="2">
      <t>ヒョウジ</t>
    </rPh>
    <rPh sb="2" eb="3">
      <t>ジュン</t>
    </rPh>
    <phoneticPr fontId="1"/>
  </si>
  <si>
    <t>ルールや注意点</t>
    <rPh sb="4" eb="6">
      <t>チュウイ</t>
    </rPh>
    <rPh sb="6" eb="7">
      <t>テン</t>
    </rPh>
    <phoneticPr fontId="1"/>
  </si>
  <si>
    <t>使用オンカジリスト</t>
    <rPh sb="0" eb="2">
      <t>シヨウ</t>
    </rPh>
    <phoneticPr fontId="1"/>
  </si>
  <si>
    <t>使用ウォレットリスト</t>
    <rPh sb="0" eb="2">
      <t>シヨウ</t>
    </rPh>
    <phoneticPr fontId="1"/>
  </si>
  <si>
    <t>着金日</t>
    <rPh sb="0" eb="3">
      <t>チャッキンビ</t>
    </rPh>
    <phoneticPr fontId="1"/>
  </si>
  <si>
    <t>現金預金 円</t>
    <rPh sb="0" eb="2">
      <t>ゲンキン</t>
    </rPh>
    <rPh sb="2" eb="4">
      <t>ヨキン</t>
    </rPh>
    <rPh sb="5" eb="6">
      <t>エン</t>
    </rPh>
    <phoneticPr fontId="1"/>
  </si>
  <si>
    <t>出金先</t>
    <rPh sb="0" eb="2">
      <t>シュッキン</t>
    </rPh>
    <rPh sb="2" eb="3">
      <t>サキ</t>
    </rPh>
    <phoneticPr fontId="1"/>
  </si>
  <si>
    <t>手入力</t>
    <rPh sb="0" eb="3">
      <t>テニュウリョク</t>
    </rPh>
    <phoneticPr fontId="1"/>
  </si>
  <si>
    <t>IN 明細</t>
    <rPh sb="3" eb="5">
      <t>メイサイ</t>
    </rPh>
    <phoneticPr fontId="1"/>
  </si>
  <si>
    <t>OUT 明細</t>
    <rPh sb="4" eb="6">
      <t>メイサイ</t>
    </rPh>
    <phoneticPr fontId="1"/>
  </si>
  <si>
    <t>月初残高</t>
    <rPh sb="0" eb="2">
      <t>ゲッショ</t>
    </rPh>
    <rPh sb="2" eb="4">
      <t>ザンダカ</t>
    </rPh>
    <phoneticPr fontId="1"/>
  </si>
  <si>
    <t>IN 計</t>
    <rPh sb="3" eb="4">
      <t>ケイ</t>
    </rPh>
    <phoneticPr fontId="1"/>
  </si>
  <si>
    <t>OUT 計</t>
    <rPh sb="4" eb="5">
      <t>ケイ</t>
    </rPh>
    <phoneticPr fontId="1"/>
  </si>
  <si>
    <t>残高($)</t>
    <rPh sb="0" eb="2">
      <t>ザンダカ</t>
    </rPh>
    <phoneticPr fontId="1"/>
  </si>
  <si>
    <t>残高($\)</t>
    <rPh sb="0" eb="2">
      <t>ザンダカ</t>
    </rPh>
    <phoneticPr fontId="1"/>
  </si>
  <si>
    <t>↓グラフ</t>
    <phoneticPr fontId="1"/>
  </si>
  <si>
    <t>↑TOP</t>
    <phoneticPr fontId="1"/>
  </si>
  <si>
    <t>✓</t>
    <phoneticPr fontId="1"/>
  </si>
  <si>
    <t>TO DO / MEMO</t>
    <phoneticPr fontId="1"/>
  </si>
  <si>
    <t>カンラク</t>
    <phoneticPr fontId="1"/>
  </si>
  <si>
    <t>出金</t>
    <rPh sb="0" eb="2">
      <t>シュッキン</t>
    </rPh>
    <phoneticPr fontId="1"/>
  </si>
  <si>
    <t>着金予定額</t>
    <rPh sb="0" eb="2">
      <t>チャッキン</t>
    </rPh>
    <rPh sb="2" eb="4">
      <t>ヨテイ</t>
    </rPh>
    <rPh sb="4" eb="5">
      <t>ガク</t>
    </rPh>
    <phoneticPr fontId="1"/>
  </si>
  <si>
    <t>出金額</t>
    <rPh sb="0" eb="2">
      <t>シュッキン</t>
    </rPh>
    <rPh sb="2" eb="3">
      <t>ガク</t>
    </rPh>
    <phoneticPr fontId="1"/>
  </si>
  <si>
    <t>サイト通貨</t>
    <rPh sb="3" eb="5">
      <t>ツウカ</t>
    </rPh>
    <phoneticPr fontId="1"/>
  </si>
  <si>
    <t>オンカジサイト</t>
    <phoneticPr fontId="1"/>
  </si>
  <si>
    <t>JPY</t>
    <phoneticPr fontId="1"/>
  </si>
  <si>
    <t>ルーティン</t>
    <phoneticPr fontId="1"/>
  </si>
  <si>
    <t>→リカバリー</t>
    <phoneticPr fontId="1"/>
  </si>
  <si>
    <t>z1</t>
    <phoneticPr fontId="1"/>
  </si>
  <si>
    <t>s1</t>
    <phoneticPr fontId="1"/>
  </si>
  <si>
    <t>z2</t>
  </si>
  <si>
    <t>s2</t>
  </si>
  <si>
    <t>z3</t>
  </si>
  <si>
    <t>s3</t>
  </si>
  <si>
    <t>z4</t>
  </si>
  <si>
    <t>s4</t>
  </si>
  <si>
    <t>z5</t>
  </si>
  <si>
    <t>s5</t>
  </si>
  <si>
    <t>z6</t>
  </si>
  <si>
    <t>s6</t>
  </si>
  <si>
    <t>z7</t>
  </si>
  <si>
    <t>s7</t>
  </si>
  <si>
    <t>z8</t>
  </si>
  <si>
    <t>s8</t>
  </si>
  <si>
    <t>z9</t>
  </si>
  <si>
    <t>s9</t>
  </si>
  <si>
    <t>z10</t>
  </si>
  <si>
    <t>s10</t>
  </si>
  <si>
    <t>z11</t>
  </si>
  <si>
    <t>s11</t>
  </si>
  <si>
    <t>z12</t>
  </si>
  <si>
    <t>s12</t>
  </si>
  <si>
    <t>z13</t>
  </si>
  <si>
    <t>s13</t>
  </si>
  <si>
    <t>z14</t>
  </si>
  <si>
    <t>s14</t>
  </si>
  <si>
    <t>z15</t>
  </si>
  <si>
    <t>s15</t>
  </si>
  <si>
    <t>z16</t>
  </si>
  <si>
    <t>s16</t>
  </si>
  <si>
    <t>z17</t>
  </si>
  <si>
    <t>s17</t>
  </si>
  <si>
    <t>z18</t>
  </si>
  <si>
    <t>s18</t>
  </si>
  <si>
    <t>z19</t>
  </si>
  <si>
    <t>s19</t>
  </si>
  <si>
    <t>z20</t>
  </si>
  <si>
    <t>s20</t>
  </si>
  <si>
    <t>着金待ち</t>
    <rPh sb="0" eb="2">
      <t>チャッキン</t>
    </rPh>
    <rPh sb="2" eb="3">
      <t>マ</t>
    </rPh>
    <phoneticPr fontId="1"/>
  </si>
  <si>
    <t>予定</t>
    <rPh sb="0" eb="2">
      <t>ヨテイ</t>
    </rPh>
    <phoneticPr fontId="1"/>
  </si>
  <si>
    <t>ウォレット集計用</t>
    <rPh sb="5" eb="7">
      <t>シュウケイ</t>
    </rPh>
    <rPh sb="7" eb="8">
      <t>ヨウ</t>
    </rPh>
    <phoneticPr fontId="1"/>
  </si>
  <si>
    <t>オンカジ別残高集計用</t>
    <rPh sb="4" eb="5">
      <t>ベツ</t>
    </rPh>
    <rPh sb="5" eb="7">
      <t>ザンダカ</t>
    </rPh>
    <rPh sb="7" eb="9">
      <t>シュウケイ</t>
    </rPh>
    <rPh sb="9" eb="10">
      <t>ヨウ</t>
    </rPh>
    <phoneticPr fontId="1"/>
  </si>
  <si>
    <t xml:space="preserve">© 2021 </t>
    <phoneticPr fontId="1"/>
  </si>
  <si>
    <t>なっとー</t>
    <phoneticPr fontId="1"/>
  </si>
  <si>
    <t>【著作権】</t>
    <rPh sb="1" eb="4">
      <t>チョサクケン</t>
    </rPh>
    <phoneticPr fontId="1"/>
  </si>
  <si>
    <t>【禁止事項】</t>
    <rPh sb="1" eb="5">
      <t>キンシジコウ</t>
    </rPh>
    <phoneticPr fontId="1"/>
  </si>
  <si>
    <t>オンカジ必勝収支表（以下、当ツール）の著作権は、作成者である私なっとーに帰属します。</t>
    <rPh sb="6" eb="9">
      <t>シュウシヒョウ</t>
    </rPh>
    <rPh sb="10" eb="12">
      <t>イカ</t>
    </rPh>
    <rPh sb="13" eb="14">
      <t>トウ</t>
    </rPh>
    <rPh sb="19" eb="22">
      <t>チョサクケン</t>
    </rPh>
    <rPh sb="24" eb="27">
      <t>サクセイシャ</t>
    </rPh>
    <rPh sb="30" eb="31">
      <t>ワタシ</t>
    </rPh>
    <rPh sb="36" eb="38">
      <t>キゾク</t>
    </rPh>
    <phoneticPr fontId="1"/>
  </si>
  <si>
    <t>当ツールを有償で譲渡・配布することを禁じます。</t>
    <rPh sb="0" eb="1">
      <t>トウ</t>
    </rPh>
    <rPh sb="5" eb="7">
      <t>ユウショウ</t>
    </rPh>
    <rPh sb="8" eb="10">
      <t>ジョウト</t>
    </rPh>
    <rPh sb="11" eb="13">
      <t>ハイフ</t>
    </rPh>
    <rPh sb="18" eb="19">
      <t>キン</t>
    </rPh>
    <phoneticPr fontId="1"/>
  </si>
  <si>
    <t>また、当ツールを改変した場合には有償無償を問わず、譲渡・配布は禁止です。</t>
    <rPh sb="3" eb="4">
      <t>トウ</t>
    </rPh>
    <rPh sb="8" eb="10">
      <t>カイヘン</t>
    </rPh>
    <rPh sb="12" eb="14">
      <t>バアイ</t>
    </rPh>
    <rPh sb="16" eb="20">
      <t>ユウショウムショウ</t>
    </rPh>
    <rPh sb="21" eb="22">
      <t>ト</t>
    </rPh>
    <rPh sb="25" eb="27">
      <t>ジョウト</t>
    </rPh>
    <rPh sb="28" eb="30">
      <t>ハイフ</t>
    </rPh>
    <rPh sb="31" eb="33">
      <t>キンシ</t>
    </rPh>
    <phoneticPr fontId="1"/>
  </si>
  <si>
    <t>【免責事項】</t>
    <rPh sb="1" eb="5">
      <t>メンセキジコウ</t>
    </rPh>
    <phoneticPr fontId="1"/>
  </si>
  <si>
    <t>再配布する場合は改変せずに行って下さい。</t>
    <rPh sb="0" eb="3">
      <t>サイハイフ</t>
    </rPh>
    <rPh sb="5" eb="7">
      <t>バアイ</t>
    </rPh>
    <rPh sb="8" eb="10">
      <t>カイヘン</t>
    </rPh>
    <rPh sb="13" eb="14">
      <t>オコナ</t>
    </rPh>
    <rPh sb="16" eb="17">
      <t>クダ</t>
    </rPh>
    <phoneticPr fontId="1"/>
  </si>
  <si>
    <t>当ツールの表示・集計については、出来る限りの正確性を保つよう努めておりますが、</t>
    <rPh sb="0" eb="1">
      <t>トウ</t>
    </rPh>
    <rPh sb="5" eb="7">
      <t>ヒョウジ</t>
    </rPh>
    <rPh sb="8" eb="10">
      <t>シュウケイ</t>
    </rPh>
    <rPh sb="16" eb="18">
      <t>デキ</t>
    </rPh>
    <rPh sb="19" eb="20">
      <t>カギ</t>
    </rPh>
    <rPh sb="22" eb="25">
      <t>セイカクセイ</t>
    </rPh>
    <rPh sb="26" eb="27">
      <t>タモ</t>
    </rPh>
    <rPh sb="30" eb="31">
      <t>ツト</t>
    </rPh>
    <phoneticPr fontId="1"/>
  </si>
  <si>
    <t>完全な正確性・網羅性を保証するものではありません。</t>
    <rPh sb="0" eb="2">
      <t>カンゼン</t>
    </rPh>
    <rPh sb="3" eb="6">
      <t>セイカクセイ</t>
    </rPh>
    <rPh sb="7" eb="10">
      <t>モウラセイ</t>
    </rPh>
    <rPh sb="11" eb="13">
      <t>ホショウ</t>
    </rPh>
    <phoneticPr fontId="1"/>
  </si>
  <si>
    <t>私なっとーは、当ツールの使用に関連して生じたいかなる損害・紛争についても、</t>
    <rPh sb="0" eb="1">
      <t>ワタクシ</t>
    </rPh>
    <rPh sb="7" eb="8">
      <t>トウ</t>
    </rPh>
    <rPh sb="12" eb="14">
      <t>シヨウ</t>
    </rPh>
    <rPh sb="15" eb="17">
      <t>カンレン</t>
    </rPh>
    <rPh sb="19" eb="20">
      <t>ショウ</t>
    </rPh>
    <rPh sb="26" eb="28">
      <t>ソンガイ</t>
    </rPh>
    <rPh sb="29" eb="31">
      <t>フンソウ</t>
    </rPh>
    <phoneticPr fontId="1"/>
  </si>
  <si>
    <t>一切の責任を負わないものとします。</t>
    <rPh sb="0" eb="2">
      <t>イッサイ</t>
    </rPh>
    <rPh sb="3" eb="5">
      <t>セキニン</t>
    </rPh>
    <rPh sb="6" eb="7">
      <t>オ</t>
    </rPh>
    <phoneticPr fontId="1"/>
  </si>
  <si>
    <t>メモ</t>
    <phoneticPr fontId="1"/>
  </si>
  <si>
    <t>ﾌﾟﾚｰ
別</t>
    <rPh sb="5" eb="6">
      <t>ベツ</t>
    </rPh>
    <phoneticPr fontId="1"/>
  </si>
  <si>
    <t>プレー種別</t>
    <rPh sb="3" eb="5">
      <t>シュベツ</t>
    </rPh>
    <phoneticPr fontId="1"/>
  </si>
  <si>
    <t>j1</t>
    <phoneticPr fontId="1"/>
  </si>
  <si>
    <t>b1</t>
    <phoneticPr fontId="1"/>
  </si>
  <si>
    <t>j2</t>
    <phoneticPr fontId="1"/>
  </si>
  <si>
    <t>b2</t>
    <phoneticPr fontId="1"/>
  </si>
  <si>
    <t>j3</t>
  </si>
  <si>
    <t>b3</t>
  </si>
  <si>
    <t>j4</t>
  </si>
  <si>
    <t>b4</t>
  </si>
  <si>
    <t>j5</t>
  </si>
  <si>
    <t>b5</t>
  </si>
  <si>
    <t>j6</t>
  </si>
  <si>
    <t>b6</t>
  </si>
  <si>
    <t>j7</t>
  </si>
  <si>
    <t>b7</t>
  </si>
  <si>
    <t>j8</t>
  </si>
  <si>
    <t>b8</t>
  </si>
  <si>
    <t>j9</t>
  </si>
  <si>
    <t>b9</t>
  </si>
  <si>
    <t>j10</t>
  </si>
  <si>
    <t>b10</t>
  </si>
  <si>
    <t>j11</t>
  </si>
  <si>
    <t>b11</t>
  </si>
  <si>
    <t>j12</t>
  </si>
  <si>
    <t>b12</t>
  </si>
  <si>
    <t>j13</t>
  </si>
  <si>
    <t>b13</t>
  </si>
  <si>
    <t>j14</t>
  </si>
  <si>
    <t>b14</t>
  </si>
  <si>
    <t>j15</t>
  </si>
  <si>
    <t>b15</t>
  </si>
  <si>
    <t>j16</t>
  </si>
  <si>
    <t>b16</t>
  </si>
  <si>
    <t>j17</t>
  </si>
  <si>
    <t>b17</t>
  </si>
  <si>
    <t>j18</t>
  </si>
  <si>
    <t>b18</t>
  </si>
  <si>
    <t>j19</t>
  </si>
  <si>
    <t>b19</t>
  </si>
  <si>
    <t>j20</t>
  </si>
  <si>
    <t>b20</t>
  </si>
  <si>
    <t>j21</t>
  </si>
  <si>
    <t>b21</t>
  </si>
  <si>
    <t>j22</t>
  </si>
  <si>
    <t>b22</t>
  </si>
  <si>
    <t>j23</t>
  </si>
  <si>
    <t>b23</t>
  </si>
  <si>
    <t>j24</t>
  </si>
  <si>
    <t>b24</t>
  </si>
  <si>
    <t>j25</t>
  </si>
  <si>
    <t>b25</t>
  </si>
  <si>
    <t>j26</t>
  </si>
  <si>
    <t>b26</t>
  </si>
  <si>
    <t>j27</t>
  </si>
  <si>
    <t>b27</t>
  </si>
  <si>
    <t>j28</t>
  </si>
  <si>
    <t>b28</t>
  </si>
  <si>
    <t>j29</t>
  </si>
  <si>
    <t>b29</t>
  </si>
  <si>
    <t>j30</t>
  </si>
  <si>
    <t>b30</t>
  </si>
  <si>
    <t>z21</t>
  </si>
  <si>
    <t>s21</t>
  </si>
  <si>
    <t>z22</t>
  </si>
  <si>
    <t>s22</t>
  </si>
  <si>
    <t>z23</t>
  </si>
  <si>
    <t>s23</t>
  </si>
  <si>
    <t>z24</t>
  </si>
  <si>
    <t>s24</t>
  </si>
  <si>
    <t>z25</t>
  </si>
  <si>
    <t>s25</t>
  </si>
  <si>
    <t>z26</t>
  </si>
  <si>
    <t>s26</t>
  </si>
  <si>
    <t>z27</t>
  </si>
  <si>
    <t>s27</t>
  </si>
  <si>
    <t>z28</t>
  </si>
  <si>
    <t>s28</t>
  </si>
  <si>
    <t>z29</t>
  </si>
  <si>
    <t>s29</t>
  </si>
  <si>
    <t>z30</t>
  </si>
  <si>
    <t>s30</t>
  </si>
  <si>
    <t>ボーナスFS</t>
    <phoneticPr fontId="1"/>
  </si>
  <si>
    <t>通常実践</t>
    <rPh sb="0" eb="2">
      <t>ツウジョウ</t>
    </rPh>
    <rPh sb="2" eb="4">
      <t>ジッセン</t>
    </rPh>
    <phoneticPr fontId="1"/>
  </si>
  <si>
    <t>【プレー種類別 収支】</t>
    <rPh sb="4" eb="6">
      <t>シュルイ</t>
    </rPh>
    <rPh sb="6" eb="7">
      <t>ベツ</t>
    </rPh>
    <rPh sb="8" eb="10">
      <t>シュウシ</t>
    </rPh>
    <phoneticPr fontId="1"/>
  </si>
  <si>
    <t>← 収支サマリー</t>
    <rPh sb="2" eb="4">
      <t>シュウシ</t>
    </rPh>
    <phoneticPr fontId="1"/>
  </si>
  <si>
    <t>『オンカジ必勝収支表の使い方＜事前準備編＞』</t>
    <phoneticPr fontId="1"/>
  </si>
  <si>
    <t>『オンカジ必勝収支表の使い方＜プレー記録入力編＞』</t>
    <rPh sb="20" eb="22">
      <t>ニュウリョク</t>
    </rPh>
    <rPh sb="22" eb="23">
      <t>ヘン</t>
    </rPh>
    <phoneticPr fontId="1"/>
  </si>
  <si>
    <t>▶</t>
    <phoneticPr fontId="1"/>
  </si>
  <si>
    <t>『スマホ版Excelでオンカジ必勝収支表を使う方法』</t>
    <phoneticPr fontId="1"/>
  </si>
  <si>
    <t>『Web版Excelでオンカジ必勝収支表を使う方法』</t>
    <phoneticPr fontId="1"/>
  </si>
  <si>
    <t>【使い方解説】</t>
    <rPh sb="1" eb="2">
      <t>ツカ</t>
    </rPh>
    <rPh sb="3" eb="4">
      <t>カタ</t>
    </rPh>
    <rPh sb="4" eb="6">
      <t>カイセツ</t>
    </rPh>
    <phoneticPr fontId="1"/>
  </si>
  <si>
    <t>【PR】</t>
    <phoneticPr fontId="1"/>
  </si>
  <si>
    <t>&gt;&gt; オンカジ必勝倶楽部 &lt;&lt;</t>
    <rPh sb="7" eb="9">
      <t>ヒッショウ</t>
    </rPh>
    <rPh sb="9" eb="12">
      <t>クラブ</t>
    </rPh>
    <phoneticPr fontId="1"/>
  </si>
  <si>
    <t>オンラインコミュニティ「オンカジ必勝倶楽部」に入れば、常勝メンバーの手の内が丸わかりです。</t>
    <rPh sb="16" eb="18">
      <t>ヒッショウ</t>
    </rPh>
    <rPh sb="18" eb="21">
      <t>クラブ</t>
    </rPh>
    <rPh sb="23" eb="24">
      <t>ハイ</t>
    </rPh>
    <rPh sb="27" eb="29">
      <t>ジョウショウ</t>
    </rPh>
    <rPh sb="34" eb="35">
      <t>テ</t>
    </rPh>
    <rPh sb="36" eb="37">
      <t>ウチ</t>
    </rPh>
    <rPh sb="38" eb="39">
      <t>マル</t>
    </rPh>
    <phoneticPr fontId="1"/>
  </si>
  <si>
    <t>自己流にこだわって回り道するのはやめて、まずは真似しちゃいましょう！</t>
    <rPh sb="0" eb="3">
      <t>ジコリュウ</t>
    </rPh>
    <rPh sb="9" eb="10">
      <t>マワ</t>
    </rPh>
    <rPh sb="11" eb="12">
      <t>ミチ</t>
    </rPh>
    <rPh sb="23" eb="25">
      <t>マネ</t>
    </rPh>
    <phoneticPr fontId="1"/>
  </si>
  <si>
    <t>■他の人の実践報告で勝ち方（負け方）がわかる　■何でも質問・相談できる</t>
    <rPh sb="1" eb="2">
      <t>ホカ</t>
    </rPh>
    <rPh sb="3" eb="4">
      <t>ヒト</t>
    </rPh>
    <rPh sb="5" eb="9">
      <t>ジッ</t>
    </rPh>
    <rPh sb="10" eb="11">
      <t>カ</t>
    </rPh>
    <rPh sb="12" eb="13">
      <t>カタ</t>
    </rPh>
    <rPh sb="14" eb="15">
      <t>マ</t>
    </rPh>
    <rPh sb="16" eb="17">
      <t>カタ</t>
    </rPh>
    <rPh sb="24" eb="25">
      <t>ナン</t>
    </rPh>
    <rPh sb="27" eb="29">
      <t>シツモン</t>
    </rPh>
    <rPh sb="30" eb="32">
      <t>ソウダン</t>
    </rPh>
    <phoneticPr fontId="1"/>
  </si>
  <si>
    <t>■具体的なベット手法　■現実的な資金管理方法　■メンタルコントロールのやり方</t>
    <rPh sb="1" eb="4">
      <t>グタイテキ</t>
    </rPh>
    <rPh sb="8" eb="10">
      <t>シュホウ</t>
    </rPh>
    <rPh sb="12" eb="15">
      <t>ゲンジツテキ</t>
    </rPh>
    <rPh sb="16" eb="20">
      <t>シキンカンリ</t>
    </rPh>
    <rPh sb="20" eb="22">
      <t>ホウホウ</t>
    </rPh>
    <rPh sb="37" eb="38">
      <t>カタ</t>
    </rPh>
    <phoneticPr fontId="1"/>
  </si>
  <si>
    <t>しかも、ほぼ毎月5万円～10万円もらえるイベント（ノーリスク）もやってます。</t>
    <rPh sb="6" eb="8">
      <t>マイツキ</t>
    </rPh>
    <rPh sb="9" eb="10">
      <t>マン</t>
    </rPh>
    <rPh sb="10" eb="11">
      <t>エン</t>
    </rPh>
    <rPh sb="14" eb="15">
      <t>マン</t>
    </rPh>
    <rPh sb="15" eb="16">
      <t>エン</t>
    </rPh>
    <phoneticPr fontId="1"/>
  </si>
  <si>
    <t>■最新のボーナス情報　■新規オンカジの情報　■毎日の実践報告でセルフコントロール</t>
    <rPh sb="1" eb="3">
      <t>サイシン</t>
    </rPh>
    <rPh sb="8" eb="10">
      <t>ジョウホウ</t>
    </rPh>
    <rPh sb="12" eb="14">
      <t>シンキ</t>
    </rPh>
    <rPh sb="19" eb="21">
      <t>ジョウホウ</t>
    </rPh>
    <rPh sb="23" eb="25">
      <t>マイニチ</t>
    </rPh>
    <rPh sb="26" eb="30">
      <t>ジッセンホウコク</t>
    </rPh>
    <phoneticPr fontId="1"/>
  </si>
  <si>
    <r>
      <t>オンカジで長期的に安定して利益を出したいなら、</t>
    </r>
    <r>
      <rPr>
        <b/>
        <sz val="11"/>
        <color theme="1"/>
        <rFont val="Yu Gothic"/>
        <family val="3"/>
        <charset val="128"/>
      </rPr>
      <t>実際に勝っている人達の真似をするのが一番。</t>
    </r>
  </si>
  <si>
    <t>もっと詳しく知る→</t>
    <rPh sb="3" eb="4">
      <t>クワ</t>
    </rPh>
    <rPh sb="6" eb="7">
      <t>シ</t>
    </rPh>
    <phoneticPr fontId="1"/>
  </si>
  <si>
    <t>『オンラインコミュニティ【オンカジ必勝俱楽部】の全容を大公開！』</t>
    <phoneticPr fontId="1"/>
  </si>
  <si>
    <r>
      <t>↑これだけの内容があって、わずか月額1万円！・・・じゃなくて</t>
    </r>
    <r>
      <rPr>
        <b/>
        <sz val="11"/>
        <color rgb="FFFF0000"/>
        <rFont val="Yu Gothic"/>
        <family val="3"/>
        <charset val="128"/>
      </rPr>
      <t>入会金1万円ポッキリ！！！</t>
    </r>
    <phoneticPr fontId="1"/>
  </si>
  <si>
    <t>カジノシークレット</t>
    <phoneticPr fontId="1"/>
  </si>
  <si>
    <t>#</t>
    <phoneticPr fontId="1"/>
  </si>
  <si>
    <t>金額</t>
    <rPh sb="0" eb="2">
      <t>キンガク</t>
    </rPh>
    <phoneticPr fontId="1"/>
  </si>
  <si>
    <t>金額（$\）</t>
    <rPh sb="0" eb="2">
      <t>キンガク</t>
    </rPh>
    <phoneticPr fontId="1"/>
  </si>
  <si>
    <t>← 軍資金サマリー</t>
    <rPh sb="2" eb="5">
      <t>グンシキン</t>
    </rPh>
    <phoneticPr fontId="1"/>
  </si>
  <si>
    <t>軍資金サマリー →</t>
    <rPh sb="0" eb="7">
      <t>グン</t>
    </rPh>
    <phoneticPr fontId="1"/>
  </si>
  <si>
    <t>着金待ちリスト→　</t>
    <rPh sb="0" eb="4">
      <t>チャッ</t>
    </rPh>
    <phoneticPr fontId="1"/>
  </si>
  <si>
    <t>着金待ちリスト→</t>
    <rPh sb="0" eb="2">
      <t>チャッキン</t>
    </rPh>
    <rPh sb="2" eb="3">
      <t>マ</t>
    </rPh>
    <phoneticPr fontId="1"/>
  </si>
  <si>
    <t>←軍資金外現金預金（円）</t>
    <rPh sb="1" eb="4">
      <t>グンシキン</t>
    </rPh>
    <rPh sb="4" eb="5">
      <t>ガイ</t>
    </rPh>
    <rPh sb="5" eb="9">
      <t>ゲンキンヨキン</t>
    </rPh>
    <rPh sb="10" eb="11">
      <t>エン</t>
    </rPh>
    <phoneticPr fontId="1"/>
  </si>
  <si>
    <t>本日 total</t>
    <rPh sb="0" eb="2">
      <t>ホンジツ</t>
    </rPh>
    <phoneticPr fontId="1"/>
  </si>
  <si>
    <t>今月 total</t>
    <rPh sb="0" eb="2">
      <t>コンゲツ</t>
    </rPh>
    <phoneticPr fontId="1"/>
  </si>
  <si>
    <t>ｳｫﾚｯﾄ残高</t>
    <rPh sb="5" eb="7">
      <t>ザンダカ</t>
    </rPh>
    <phoneticPr fontId="1"/>
  </si>
  <si>
    <t>軍資金 計</t>
    <rPh sb="0" eb="3">
      <t>グンシキン</t>
    </rPh>
    <rPh sb="4" eb="5">
      <t>ケイ</t>
    </rPh>
    <phoneticPr fontId="1"/>
  </si>
  <si>
    <t>ﾒｲﾝ使用ｳｫﾚｯﾄ</t>
    <rPh sb="3" eb="5">
      <t>シヨウ</t>
    </rPh>
    <phoneticPr fontId="1"/>
  </si>
  <si>
    <t>本日TOP↑</t>
    <rPh sb="0" eb="2">
      <t>ホンジツ</t>
    </rPh>
    <phoneticPr fontId="1"/>
  </si>
  <si>
    <t>&gt;&gt; オンカジ必勝倶楽部 &lt;&lt;</t>
    <rPh sb="9" eb="12">
      <t>クラブ</t>
    </rPh>
    <phoneticPr fontId="1"/>
  </si>
  <si>
    <r>
      <rPr>
        <sz val="9"/>
        <color theme="8" tint="-0.249977111117893"/>
        <rFont val="Yu Gothic"/>
        <family val="3"/>
        <charset val="128"/>
      </rPr>
      <t>　▶</t>
    </r>
    <r>
      <rPr>
        <sz val="10"/>
        <rFont val="Yu Gothic"/>
        <family val="2"/>
        <scheme val="minor"/>
      </rPr>
      <t xml:space="preserve"> 月額費用なし。入会金１万円ポッキリ。</t>
    </r>
    <phoneticPr fontId="1"/>
  </si>
  <si>
    <r>
      <rPr>
        <sz val="9"/>
        <color theme="8" tint="-0.249977111117893"/>
        <rFont val="Yu Gothic"/>
        <family val="3"/>
        <charset val="128"/>
      </rPr>
      <t>　▶</t>
    </r>
    <r>
      <rPr>
        <sz val="10"/>
        <rFont val="Yu Gothic"/>
        <family val="2"/>
        <scheme val="minor"/>
      </rPr>
      <t xml:space="preserve"> 毎日の実践報告でセルフコントロール。</t>
    </r>
    <rPh sb="3" eb="5">
      <t>マイニチ</t>
    </rPh>
    <rPh sb="6" eb="8">
      <t>ジッセン</t>
    </rPh>
    <rPh sb="8" eb="10">
      <t>ホウコク</t>
    </rPh>
    <phoneticPr fontId="1"/>
  </si>
  <si>
    <r>
      <rPr>
        <sz val="9"/>
        <color theme="8" tint="-0.249977111117893"/>
        <rFont val="Yu Gothic"/>
        <family val="3"/>
        <charset val="128"/>
      </rPr>
      <t>　▶</t>
    </r>
    <r>
      <rPr>
        <sz val="10"/>
        <rFont val="Yu Gothic"/>
        <family val="2"/>
        <scheme val="minor"/>
      </rPr>
      <t xml:space="preserve"> 常勝メンバーの勝ち方がいつでも学べる。</t>
    </r>
    <rPh sb="3" eb="5">
      <t>ジョウショウ</t>
    </rPh>
    <rPh sb="10" eb="11">
      <t>カ</t>
    </rPh>
    <rPh sb="12" eb="13">
      <t>カタ</t>
    </rPh>
    <rPh sb="18" eb="19">
      <t>マナ</t>
    </rPh>
    <phoneticPr fontId="1"/>
  </si>
  <si>
    <t>もっと詳しく↗</t>
    <rPh sb="3" eb="4">
      <t>クワ</t>
    </rPh>
    <phoneticPr fontId="1"/>
  </si>
  <si>
    <r>
      <rPr>
        <sz val="9"/>
        <color theme="8" tint="-0.249977111117893"/>
        <rFont val="Yu Gothic"/>
        <family val="3"/>
        <charset val="128"/>
      </rPr>
      <t>　▶</t>
    </r>
    <r>
      <rPr>
        <sz val="10"/>
        <rFont val="Yu Gothic"/>
        <family val="2"/>
        <scheme val="minor"/>
      </rPr>
      <t xml:space="preserve"> ルーレットやバカラの実戦で使えるベット手法が学べる。</t>
    </r>
    <rPh sb="13" eb="15">
      <t>ジッセン</t>
    </rPh>
    <rPh sb="16" eb="17">
      <t>ツカ</t>
    </rPh>
    <rPh sb="22" eb="24">
      <t>シュホウ</t>
    </rPh>
    <rPh sb="25" eb="26">
      <t>マナ</t>
    </rPh>
    <phoneticPr fontId="1"/>
  </si>
  <si>
    <r>
      <rPr>
        <sz val="9"/>
        <color theme="8" tint="-0.249977111117893"/>
        <rFont val="Yu Gothic"/>
        <family val="3"/>
        <charset val="128"/>
      </rPr>
      <t>　▶</t>
    </r>
    <r>
      <rPr>
        <sz val="10"/>
        <rFont val="Yu Gothic"/>
        <family val="2"/>
        <scheme val="minor"/>
      </rPr>
      <t xml:space="preserve"> 質問部屋で何でも聞ける。</t>
    </r>
    <rPh sb="3" eb="5">
      <t>シツモン</t>
    </rPh>
    <rPh sb="5" eb="7">
      <t>ヘヤ</t>
    </rPh>
    <rPh sb="8" eb="9">
      <t>ナン</t>
    </rPh>
    <rPh sb="11" eb="12">
      <t>キ</t>
    </rPh>
    <phoneticPr fontId="1"/>
  </si>
  <si>
    <r>
      <rPr>
        <sz val="9"/>
        <color theme="8" tint="-0.249977111117893"/>
        <rFont val="Yu Gothic"/>
        <family val="3"/>
        <charset val="128"/>
      </rPr>
      <t>　▶</t>
    </r>
    <r>
      <rPr>
        <sz val="10"/>
        <rFont val="Yu Gothic"/>
        <family val="2"/>
        <scheme val="minor"/>
      </rPr>
      <t xml:space="preserve"> 実践報告の習慣化で「やらかし」防止。</t>
    </r>
    <rPh sb="3" eb="5">
      <t>ジッセン</t>
    </rPh>
    <rPh sb="5" eb="7">
      <t>ホウコク</t>
    </rPh>
    <rPh sb="8" eb="11">
      <t>シュウカンカ</t>
    </rPh>
    <rPh sb="18" eb="20">
      <t>ボウシ</t>
    </rPh>
    <phoneticPr fontId="1"/>
  </si>
  <si>
    <r>
      <rPr>
        <sz val="9"/>
        <color theme="8" tint="-0.249977111117893"/>
        <rFont val="Yu Gothic"/>
        <family val="3"/>
        <charset val="128"/>
      </rPr>
      <t xml:space="preserve">　▶ </t>
    </r>
    <r>
      <rPr>
        <sz val="10"/>
        <rFont val="Yu Gothic"/>
        <family val="2"/>
        <scheme val="minor"/>
      </rPr>
      <t>ほぼ毎月、約10万円が当たるイベント開催。</t>
    </r>
    <rPh sb="5" eb="7">
      <t>マイツキ</t>
    </rPh>
    <rPh sb="8" eb="9">
      <t>ヤク</t>
    </rPh>
    <rPh sb="11" eb="12">
      <t>マン</t>
    </rPh>
    <rPh sb="12" eb="13">
      <t>エン</t>
    </rPh>
    <rPh sb="14" eb="15">
      <t>ア</t>
    </rPh>
    <rPh sb="21" eb="23">
      <t>カイサイ</t>
    </rPh>
    <phoneticPr fontId="1"/>
  </si>
  <si>
    <r>
      <rPr>
        <sz val="9"/>
        <color theme="8" tint="-0.249977111117893"/>
        <rFont val="Yu Gothic"/>
        <family val="3"/>
        <charset val="128"/>
      </rPr>
      <t>　▶</t>
    </r>
    <r>
      <rPr>
        <sz val="10"/>
        <rFont val="Yu Gothic"/>
        <family val="2"/>
        <scheme val="minor"/>
      </rPr>
      <t xml:space="preserve"> 勝ってる人のベット手法が真似できる。</t>
    </r>
    <rPh sb="3" eb="4">
      <t>カ</t>
    </rPh>
    <rPh sb="7" eb="8">
      <t>ヒト</t>
    </rPh>
    <rPh sb="12" eb="14">
      <t>シュホウ</t>
    </rPh>
    <rPh sb="15" eb="17">
      <t>マネ</t>
    </rPh>
    <phoneticPr fontId="1"/>
  </si>
  <si>
    <r>
      <rPr>
        <sz val="9"/>
        <color theme="8" tint="-0.249977111117893"/>
        <rFont val="Yu Gothic"/>
        <family val="3"/>
        <charset val="128"/>
      </rPr>
      <t>　▶</t>
    </r>
    <r>
      <rPr>
        <sz val="10"/>
        <rFont val="Yu Gothic"/>
        <family val="2"/>
        <scheme val="minor"/>
      </rPr>
      <t xml:space="preserve"> 月利確するための具体的な立ち回りが分かる。</t>
    </r>
    <rPh sb="3" eb="4">
      <t>ツキ</t>
    </rPh>
    <rPh sb="4" eb="6">
      <t>リカク</t>
    </rPh>
    <rPh sb="11" eb="14">
      <t>グタイテキ</t>
    </rPh>
    <rPh sb="15" eb="16">
      <t>タ</t>
    </rPh>
    <rPh sb="17" eb="18">
      <t>マワ</t>
    </rPh>
    <rPh sb="20" eb="21">
      <t>ワ</t>
    </rPh>
    <phoneticPr fontId="1"/>
  </si>
  <si>
    <r>
      <rPr>
        <sz val="9"/>
        <color theme="8" tint="-0.249977111117893"/>
        <rFont val="Yu Gothic"/>
        <family val="3"/>
        <charset val="128"/>
      </rPr>
      <t>　▶</t>
    </r>
    <r>
      <rPr>
        <sz val="10"/>
        <rFont val="Yu Gothic"/>
        <family val="2"/>
        <scheme val="minor"/>
      </rPr>
      <t xml:space="preserve"> ボーナス部屋で最新の甘いボーナス情報をGET！</t>
    </r>
    <rPh sb="7" eb="9">
      <t>ヘヤ</t>
    </rPh>
    <rPh sb="10" eb="12">
      <t>サイシン</t>
    </rPh>
    <rPh sb="13" eb="14">
      <t>アマ</t>
    </rPh>
    <rPh sb="19" eb="21">
      <t>ジョウホウ</t>
    </rPh>
    <phoneticPr fontId="1"/>
  </si>
  <si>
    <r>
      <rPr>
        <sz val="9"/>
        <color theme="8" tint="-0.249977111117893"/>
        <rFont val="Yu Gothic"/>
        <family val="3"/>
        <charset val="128"/>
      </rPr>
      <t>　▶</t>
    </r>
    <r>
      <rPr>
        <sz val="10"/>
        <rFont val="Yu Gothic"/>
        <family val="2"/>
        <scheme val="minor"/>
      </rPr>
      <t xml:space="preserve"> 新登場のオンカジサイトの最新情報も。</t>
    </r>
    <rPh sb="3" eb="6">
      <t>シントウジョウ</t>
    </rPh>
    <rPh sb="15" eb="19">
      <t>サイシンジョウホウ</t>
    </rPh>
    <phoneticPr fontId="1"/>
  </si>
  <si>
    <r>
      <rPr>
        <sz val="9"/>
        <color theme="8" tint="-0.249977111117893"/>
        <rFont val="Yu Gothic"/>
        <family val="3"/>
        <charset val="128"/>
      </rPr>
      <t>　▶</t>
    </r>
    <r>
      <rPr>
        <sz val="10"/>
        <rFont val="Yu Gothic"/>
        <family val="2"/>
        <scheme val="minor"/>
      </rPr>
      <t xml:space="preserve"> ボーナス賭け条件消化に使うべきスロット機種が分かる。</t>
    </r>
    <rPh sb="7" eb="8">
      <t>カ</t>
    </rPh>
    <rPh sb="9" eb="11">
      <t>ジョウケン</t>
    </rPh>
    <rPh sb="11" eb="13">
      <t>ショウカ</t>
    </rPh>
    <rPh sb="14" eb="15">
      <t>ツカ</t>
    </rPh>
    <rPh sb="22" eb="24">
      <t>キシュ</t>
    </rPh>
    <rPh sb="25" eb="26">
      <t>ワ</t>
    </rPh>
    <phoneticPr fontId="1"/>
  </si>
  <si>
    <r>
      <rPr>
        <sz val="9"/>
        <color theme="8" tint="-0.249977111117893"/>
        <rFont val="Yu Gothic"/>
        <family val="3"/>
        <charset val="128"/>
      </rPr>
      <t>　▶</t>
    </r>
    <r>
      <rPr>
        <sz val="10"/>
        <rFont val="Yu Gothic"/>
        <family val="2"/>
        <scheme val="minor"/>
      </rPr>
      <t xml:space="preserve"> やるべきボーナス・危険なボーナスの見分け方が分かる。</t>
    </r>
    <rPh sb="12" eb="14">
      <t>キケン</t>
    </rPh>
    <rPh sb="20" eb="22">
      <t>ミワ</t>
    </rPh>
    <rPh sb="23" eb="24">
      <t>カタ</t>
    </rPh>
    <rPh sb="25" eb="26">
      <t>ワ</t>
    </rPh>
    <phoneticPr fontId="1"/>
  </si>
  <si>
    <r>
      <rPr>
        <sz val="9"/>
        <color theme="8" tint="-0.249977111117893"/>
        <rFont val="Yu Gothic"/>
        <family val="3"/>
        <charset val="128"/>
      </rPr>
      <t>　▶</t>
    </r>
    <r>
      <rPr>
        <sz val="10"/>
        <rFont val="Yu Gothic"/>
        <family val="2"/>
        <scheme val="minor"/>
      </rPr>
      <t xml:space="preserve"> 他メンバーの勝ち報告・負け報告から多くを学べる。</t>
    </r>
    <rPh sb="3" eb="4">
      <t>ホカ</t>
    </rPh>
    <rPh sb="9" eb="10">
      <t>カ</t>
    </rPh>
    <rPh sb="11" eb="13">
      <t>ホウコク</t>
    </rPh>
    <rPh sb="14" eb="15">
      <t>マ</t>
    </rPh>
    <rPh sb="16" eb="18">
      <t>ホウコク</t>
    </rPh>
    <rPh sb="20" eb="21">
      <t>オオ</t>
    </rPh>
    <rPh sb="23" eb="24">
      <t>マナ</t>
    </rPh>
    <phoneticPr fontId="1"/>
  </si>
  <si>
    <r>
      <rPr>
        <sz val="9"/>
        <color theme="8" tint="-0.249977111117893"/>
        <rFont val="Yu Gothic"/>
        <family val="3"/>
        <charset val="128"/>
      </rPr>
      <t>　▶</t>
    </r>
    <r>
      <rPr>
        <sz val="10"/>
        <rFont val="Yu Gothic"/>
        <family val="2"/>
        <scheme val="minor"/>
      </rPr>
      <t xml:space="preserve"> 勝ってる人の共通点が分かってくる。</t>
    </r>
    <rPh sb="3" eb="4">
      <t>カ</t>
    </rPh>
    <rPh sb="7" eb="8">
      <t>ヒト</t>
    </rPh>
    <rPh sb="9" eb="12">
      <t>キョウツウテン</t>
    </rPh>
    <rPh sb="13" eb="14">
      <t>ワ</t>
    </rPh>
    <phoneticPr fontId="1"/>
  </si>
  <si>
    <r>
      <rPr>
        <sz val="9"/>
        <color theme="8" tint="-0.249977111117893"/>
        <rFont val="Yu Gothic"/>
        <family val="3"/>
        <charset val="128"/>
      </rPr>
      <t>　▶</t>
    </r>
    <r>
      <rPr>
        <sz val="10"/>
        <rFont val="Yu Gothic"/>
        <family val="2"/>
        <scheme val="minor"/>
      </rPr>
      <t xml:space="preserve"> 負けないための立ち回りが分かる。</t>
    </r>
    <rPh sb="3" eb="4">
      <t>マ</t>
    </rPh>
    <rPh sb="10" eb="11">
      <t>タ</t>
    </rPh>
    <rPh sb="12" eb="13">
      <t>マワ</t>
    </rPh>
    <rPh sb="15" eb="16">
      <t>ワ</t>
    </rPh>
    <phoneticPr fontId="1"/>
  </si>
  <si>
    <r>
      <rPr>
        <sz val="9"/>
        <color theme="8" tint="-0.249977111117893"/>
        <rFont val="Yu Gothic"/>
        <family val="3"/>
        <charset val="128"/>
      </rPr>
      <t>　▶</t>
    </r>
    <r>
      <rPr>
        <sz val="10"/>
        <rFont val="Yu Gothic"/>
        <family val="2"/>
        <scheme val="minor"/>
      </rPr>
      <t xml:space="preserve"> 初心者の方には先輩方が何でも教えてくれる。</t>
    </r>
    <rPh sb="3" eb="6">
      <t>ショシンシャ</t>
    </rPh>
    <rPh sb="7" eb="8">
      <t>カタ</t>
    </rPh>
    <rPh sb="10" eb="13">
      <t>センパイガタ</t>
    </rPh>
    <rPh sb="14" eb="15">
      <t>ナン</t>
    </rPh>
    <rPh sb="17" eb="18">
      <t>オシ</t>
    </rPh>
    <phoneticPr fontId="1"/>
  </si>
  <si>
    <r>
      <rPr>
        <sz val="9"/>
        <color theme="8" tint="-0.249977111117893"/>
        <rFont val="Yu Gothic"/>
        <family val="3"/>
        <charset val="128"/>
      </rPr>
      <t>　▶</t>
    </r>
    <r>
      <rPr>
        <sz val="10"/>
        <rFont val="Yu Gothic"/>
        <family val="2"/>
        <scheme val="minor"/>
      </rPr>
      <t xml:space="preserve"> 危険なオンカジサイトが分かる。</t>
    </r>
    <rPh sb="3" eb="5">
      <t>キケン</t>
    </rPh>
    <rPh sb="14" eb="15">
      <t>ワ</t>
    </rPh>
    <phoneticPr fontId="1"/>
  </si>
  <si>
    <r>
      <rPr>
        <sz val="9"/>
        <color theme="8" tint="-0.249977111117893"/>
        <rFont val="Yu Gothic"/>
        <family val="3"/>
        <charset val="128"/>
      </rPr>
      <t>　▶</t>
    </r>
    <r>
      <rPr>
        <sz val="10"/>
        <rFont val="Yu Gothic"/>
        <family val="2"/>
        <scheme val="minor"/>
      </rPr>
      <t xml:space="preserve"> バカラの罫線読みの方法が分かる。</t>
    </r>
    <rPh sb="7" eb="9">
      <t>ケイセン</t>
    </rPh>
    <rPh sb="9" eb="10">
      <t>ヨ</t>
    </rPh>
    <rPh sb="12" eb="14">
      <t>ホウホウ</t>
    </rPh>
    <rPh sb="15" eb="16">
      <t>ワ</t>
    </rPh>
    <phoneticPr fontId="1"/>
  </si>
  <si>
    <r>
      <rPr>
        <sz val="9"/>
        <color theme="8" tint="-0.249977111117893"/>
        <rFont val="Yu Gothic"/>
        <family val="3"/>
        <charset val="128"/>
      </rPr>
      <t>　▶</t>
    </r>
    <r>
      <rPr>
        <sz val="10"/>
        <rFont val="Yu Gothic"/>
        <family val="2"/>
        <scheme val="minor"/>
      </rPr>
      <t xml:space="preserve"> ルーレットのベット手法が学べる。</t>
    </r>
    <rPh sb="12" eb="14">
      <t>シュホウ</t>
    </rPh>
    <rPh sb="15" eb="16">
      <t>マナ</t>
    </rPh>
    <phoneticPr fontId="1"/>
  </si>
  <si>
    <r>
      <rPr>
        <sz val="9"/>
        <color theme="8" tint="-0.249977111117893"/>
        <rFont val="Yu Gothic"/>
        <family val="3"/>
        <charset val="128"/>
      </rPr>
      <t>　▶</t>
    </r>
    <r>
      <rPr>
        <sz val="10"/>
        <rFont val="Yu Gothic"/>
        <family val="2"/>
        <scheme val="minor"/>
      </rPr>
      <t xml:space="preserve"> 懺悔部屋で自分の弱点を分析できる。</t>
    </r>
    <rPh sb="3" eb="5">
      <t>ザンゲ</t>
    </rPh>
    <rPh sb="5" eb="7">
      <t>ヘヤ</t>
    </rPh>
    <rPh sb="8" eb="10">
      <t>ジブン</t>
    </rPh>
    <rPh sb="11" eb="13">
      <t>ジャクテン</t>
    </rPh>
    <rPh sb="14" eb="16">
      <t>ブンセキ</t>
    </rPh>
    <phoneticPr fontId="1"/>
  </si>
  <si>
    <r>
      <rPr>
        <sz val="9"/>
        <color theme="8" tint="-0.249977111117893"/>
        <rFont val="Yu Gothic"/>
        <family val="3"/>
        <charset val="128"/>
      </rPr>
      <t>　▶</t>
    </r>
    <r>
      <rPr>
        <sz val="10"/>
        <rFont val="Yu Gothic"/>
        <family val="2"/>
        <scheme val="minor"/>
      </rPr>
      <t xml:space="preserve"> 日課報告部屋でメンタル強化！</t>
    </r>
    <rPh sb="3" eb="5">
      <t>ニッカ</t>
    </rPh>
    <rPh sb="5" eb="7">
      <t>ホウコク</t>
    </rPh>
    <rPh sb="7" eb="9">
      <t>ヘヤ</t>
    </rPh>
    <rPh sb="14" eb="16">
      <t>キョウカ</t>
    </rPh>
    <phoneticPr fontId="1"/>
  </si>
  <si>
    <r>
      <rPr>
        <sz val="9"/>
        <color theme="8" tint="-0.249977111117893"/>
        <rFont val="Yu Gothic"/>
        <family val="3"/>
        <charset val="128"/>
      </rPr>
      <t>　▶</t>
    </r>
    <r>
      <rPr>
        <sz val="10"/>
        <rFont val="Yu Gothic"/>
        <family val="2"/>
        <scheme val="minor"/>
      </rPr>
      <t xml:space="preserve"> 勝ってる人がどうやって勝ってるのか見られる。</t>
    </r>
    <rPh sb="3" eb="4">
      <t>カ</t>
    </rPh>
    <rPh sb="7" eb="8">
      <t>ヒト</t>
    </rPh>
    <rPh sb="14" eb="15">
      <t>カ</t>
    </rPh>
    <rPh sb="20" eb="21">
      <t>ミ</t>
    </rPh>
    <phoneticPr fontId="1"/>
  </si>
  <si>
    <r>
      <rPr>
        <sz val="9"/>
        <color theme="8" tint="-0.249977111117893"/>
        <rFont val="Yu Gothic"/>
        <family val="3"/>
        <charset val="128"/>
      </rPr>
      <t>　▶</t>
    </r>
    <r>
      <rPr>
        <sz val="10"/>
        <rFont val="Yu Gothic"/>
        <family val="2"/>
        <scheme val="minor"/>
      </rPr>
      <t xml:space="preserve"> まずは勝ってる人の真似をしてみる。</t>
    </r>
    <rPh sb="6" eb="7">
      <t>カ</t>
    </rPh>
    <rPh sb="10" eb="11">
      <t>ヒト</t>
    </rPh>
    <rPh sb="12" eb="14">
      <t>マネ</t>
    </rPh>
    <phoneticPr fontId="1"/>
  </si>
  <si>
    <r>
      <rPr>
        <sz val="9"/>
        <color theme="8" tint="-0.249977111117893"/>
        <rFont val="Yu Gothic"/>
        <family val="3"/>
        <charset val="128"/>
      </rPr>
      <t>　▶</t>
    </r>
    <r>
      <rPr>
        <sz val="10"/>
        <rFont val="Yu Gothic"/>
        <family val="2"/>
        <scheme val="minor"/>
      </rPr>
      <t xml:space="preserve"> 真剣にオンカジに取り組む仲間ができる。</t>
    </r>
    <rPh sb="3" eb="5">
      <t>シンケン</t>
    </rPh>
    <rPh sb="11" eb="12">
      <t>ト</t>
    </rPh>
    <rPh sb="13" eb="14">
      <t>ク</t>
    </rPh>
    <rPh sb="15" eb="17">
      <t>ナカマ</t>
    </rPh>
    <phoneticPr fontId="1"/>
  </si>
  <si>
    <r>
      <rPr>
        <sz val="9"/>
        <color theme="8" tint="-0.249977111117893"/>
        <rFont val="Yu Gothic"/>
        <family val="3"/>
        <charset val="128"/>
      </rPr>
      <t>　▶</t>
    </r>
    <r>
      <rPr>
        <sz val="10"/>
        <rFont val="Yu Gothic"/>
        <family val="2"/>
        <scheme val="minor"/>
      </rPr>
      <t xml:space="preserve"> 資金管理の具体的方法が分かる。</t>
    </r>
    <rPh sb="3" eb="7">
      <t>シキンカンリ</t>
    </rPh>
    <rPh sb="8" eb="11">
      <t>グタイテキ</t>
    </rPh>
    <rPh sb="11" eb="13">
      <t>ホウホウ</t>
    </rPh>
    <rPh sb="14" eb="15">
      <t>ワ</t>
    </rPh>
    <phoneticPr fontId="1"/>
  </si>
  <si>
    <r>
      <rPr>
        <sz val="9"/>
        <color theme="8" tint="-0.249977111117893"/>
        <rFont val="Yu Gothic"/>
        <family val="3"/>
        <charset val="128"/>
      </rPr>
      <t>　▶</t>
    </r>
    <r>
      <rPr>
        <sz val="10"/>
        <rFont val="Yu Gothic"/>
        <family val="2"/>
        <scheme val="minor"/>
      </rPr>
      <t xml:space="preserve"> 自分のベットや立ち回りについてアドバイスが貰える。</t>
    </r>
    <rPh sb="3" eb="5">
      <t>ジブン</t>
    </rPh>
    <rPh sb="10" eb="11">
      <t>タ</t>
    </rPh>
    <rPh sb="12" eb="13">
      <t>マワ</t>
    </rPh>
    <rPh sb="24" eb="25">
      <t>モラ</t>
    </rPh>
    <phoneticPr fontId="1"/>
  </si>
  <si>
    <r>
      <rPr>
        <sz val="9"/>
        <color theme="8" tint="-0.249977111117893"/>
        <rFont val="Yu Gothic"/>
        <family val="3"/>
        <charset val="128"/>
      </rPr>
      <t>　▶</t>
    </r>
    <r>
      <rPr>
        <sz val="10"/>
        <rFont val="Yu Gothic"/>
        <family val="2"/>
        <scheme val="minor"/>
      </rPr>
      <t xml:space="preserve"> 月1回の麻雀大会も開催中！</t>
    </r>
    <r>
      <rPr>
        <sz val="10"/>
        <rFont val="Yu Gothic"/>
        <family val="3"/>
        <charset val="128"/>
        <scheme val="minor"/>
      </rPr>
      <t>（楽しい）</t>
    </r>
    <rPh sb="3" eb="4">
      <t>ツキ</t>
    </rPh>
    <rPh sb="5" eb="6">
      <t>カイ</t>
    </rPh>
    <rPh sb="7" eb="9">
      <t>マージャン</t>
    </rPh>
    <rPh sb="9" eb="11">
      <t>タイカイ</t>
    </rPh>
    <rPh sb="12" eb="15">
      <t>カイサイチュウ</t>
    </rPh>
    <rPh sb="17" eb="18">
      <t>タノ</t>
    </rPh>
    <phoneticPr fontId="1"/>
  </si>
  <si>
    <r>
      <rPr>
        <sz val="9"/>
        <color theme="8" tint="-0.249977111117893"/>
        <rFont val="Yu Gothic"/>
        <family val="3"/>
        <charset val="128"/>
      </rPr>
      <t>　▶</t>
    </r>
    <r>
      <rPr>
        <sz val="10"/>
        <rFont val="Yu Gothic"/>
        <family val="2"/>
        <scheme val="minor"/>
      </rPr>
      <t xml:space="preserve"> 入ったらすぐにその価値に気付ける。</t>
    </r>
    <rPh sb="3" eb="4">
      <t>ハイ</t>
    </rPh>
    <rPh sb="12" eb="14">
      <t>カチ</t>
    </rPh>
    <rPh sb="15" eb="17">
      <t>キヅ</t>
    </rPh>
    <phoneticPr fontId="1"/>
  </si>
  <si>
    <t>内訳入力①</t>
    <rPh sb="0" eb="2">
      <t>ウチワケ</t>
    </rPh>
    <rPh sb="2" eb="4">
      <t>ニュウリョク</t>
    </rPh>
    <phoneticPr fontId="1"/>
  </si>
  <si>
    <t>内訳入力②</t>
    <rPh sb="0" eb="2">
      <t>ウチワケ</t>
    </rPh>
    <rPh sb="2" eb="4">
      <t>ニュウリョク</t>
    </rPh>
    <phoneticPr fontId="1"/>
  </si>
  <si>
    <t>両方</t>
    <rPh sb="0" eb="2">
      <t>リョウホウ</t>
    </rPh>
    <phoneticPr fontId="1"/>
  </si>
  <si>
    <t>収支内訳入力ミス</t>
    <rPh sb="0" eb="2">
      <t>シュウシ</t>
    </rPh>
    <rPh sb="2" eb="4">
      <t>ウチワケ</t>
    </rPh>
    <rPh sb="4" eb="6">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</si>
</sst>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176" formatCode="\$#,##0.00;[Red]\-\$#,##0.00"/>
    <numFmt numFmtId="177" formatCode="m/d\(aaa\)"/>
    <numFmt numFmtId="178" formatCode="m&quot;月&quot;;@"/>
    <numFmt numFmtId="179" formatCode="0.0%"/>
    <numFmt numFmtId="180" formatCode="General&quot;日&quot;"/>
    <numFmt numFmtId="181" formatCode="\$#,##0.00;\-\$#,##0.00"/>
    <numFmt numFmtId="182" formatCode="d"/>
    <numFmt numFmtId="183" formatCode="\$#,##0;[Red]\-\$#,##0"/>
    <numFmt numFmtId="184" formatCode="General&quot;日間&quot;"/>
    <numFmt numFmtId="185" formatCode="yyyy&quot;年&quot;"/>
    <numFmt numFmtId="186" formatCode="m/d;@"/>
    <numFmt numFmtId="187" formatCode="\$#,##0.00;[Red]\$#,##0.00"/>
    <numFmt numFmtId="188" formatCode="d&quot;日&quot;"/>
    <numFmt numFmtId="189" formatCode="#,##0.00_ "/>
  </numFmts>
  <fonts count="49">
    <font>
      <sz val="11"/>
      <color theme="1"/>
      <name val="Yu Gothic"/>
      <family val="2"/>
      <scheme val="minor"/>
    </font>
    <font>
      <sz val="6"/>
      <name val="Yu Gothic"/>
      <family val="3"/>
      <charset val="128"/>
      <scheme val="minor"/>
    </font>
    <font>
      <b/>
      <sz val="11"/>
      <color theme="1"/>
      <name val="Yu Gothic"/>
      <family val="3"/>
      <charset val="128"/>
      <scheme val="minor"/>
    </font>
    <font>
      <b/>
      <sz val="11"/>
      <color theme="0"/>
      <name val="Yu Gothic"/>
      <family val="3"/>
      <charset val="128"/>
      <scheme val="minor"/>
    </font>
    <font>
      <b/>
      <sz val="8.5"/>
      <color theme="0"/>
      <name val="Yu Gothic"/>
      <family val="3"/>
      <charset val="128"/>
      <scheme val="minor"/>
    </font>
    <font>
      <sz val="11"/>
      <name val="Yu Gothic"/>
      <family val="3"/>
      <charset val="128"/>
      <scheme val="minor"/>
    </font>
    <font>
      <b/>
      <sz val="11"/>
      <name val="Yu Gothic"/>
      <family val="3"/>
      <charset val="128"/>
      <scheme val="minor"/>
    </font>
    <font>
      <sz val="10"/>
      <color theme="1"/>
      <name val="Yu Gothic"/>
      <family val="2"/>
      <scheme val="minor"/>
    </font>
    <font>
      <b/>
      <sz val="10"/>
      <color theme="1"/>
      <name val="Yu Gothic"/>
      <family val="3"/>
      <charset val="128"/>
      <scheme val="minor"/>
    </font>
    <font>
      <sz val="11"/>
      <color theme="0"/>
      <name val="Yu Gothic"/>
      <family val="2"/>
      <scheme val="minor"/>
    </font>
    <font>
      <sz val="11"/>
      <name val="Yu Gothic"/>
      <family val="2"/>
      <scheme val="minor"/>
    </font>
    <font>
      <b/>
      <sz val="11"/>
      <color theme="0"/>
      <name val="Yu Gothic"/>
      <family val="2"/>
      <scheme val="minor"/>
    </font>
    <font>
      <b/>
      <sz val="12"/>
      <color theme="0"/>
      <name val="Yu Gothic"/>
      <family val="2"/>
      <scheme val="minor"/>
    </font>
    <font>
      <b/>
      <sz val="11"/>
      <color rgb="FFFF0000"/>
      <name val="Yu Gothic"/>
      <family val="3"/>
      <charset val="128"/>
      <scheme val="minor"/>
    </font>
    <font>
      <sz val="11"/>
      <color theme="1"/>
      <name val="Yu Gothic"/>
      <family val="3"/>
      <charset val="128"/>
      <scheme val="minor"/>
    </font>
    <font>
      <b/>
      <sz val="14"/>
      <color theme="1"/>
      <name val="Yu Gothic"/>
      <family val="3"/>
      <charset val="128"/>
      <scheme val="minor"/>
    </font>
    <font>
      <sz val="9"/>
      <color theme="1"/>
      <name val="Yu Gothic"/>
      <family val="3"/>
      <charset val="128"/>
      <scheme val="minor"/>
    </font>
    <font>
      <b/>
      <sz val="14"/>
      <color theme="8"/>
      <name val="Yu Gothic"/>
      <family val="3"/>
      <charset val="128"/>
      <scheme val="minor"/>
    </font>
    <font>
      <b/>
      <sz val="14"/>
      <color theme="5"/>
      <name val="Yu Gothic"/>
      <family val="3"/>
      <charset val="128"/>
      <scheme val="minor"/>
    </font>
    <font>
      <b/>
      <sz val="18"/>
      <color theme="0"/>
      <name val="Yu Gothic"/>
      <family val="3"/>
      <charset val="128"/>
      <scheme val="minor"/>
    </font>
    <font>
      <sz val="9"/>
      <color theme="1"/>
      <name val="Yu Gothic"/>
      <family val="2"/>
      <scheme val="minor"/>
    </font>
    <font>
      <sz val="10"/>
      <name val="Yu Gothic"/>
      <family val="3"/>
      <charset val="128"/>
      <scheme val="minor"/>
    </font>
    <font>
      <sz val="11"/>
      <color theme="10"/>
      <name val="Yu Gothic"/>
      <family val="2"/>
      <scheme val="minor"/>
    </font>
    <font>
      <sz val="11"/>
      <color rgb="FF0563C1"/>
      <name val="Yu Gothic"/>
      <family val="2"/>
      <scheme val="minor"/>
    </font>
    <font>
      <b/>
      <sz val="11"/>
      <color theme="1"/>
      <name val="Yu Gothic"/>
      <family val="2"/>
      <scheme val="minor"/>
    </font>
    <font>
      <sz val="14"/>
      <color theme="0"/>
      <name val="Yu Gothic"/>
      <family val="3"/>
      <charset val="128"/>
      <scheme val="minor"/>
    </font>
    <font>
      <b/>
      <sz val="9"/>
      <color indexed="81"/>
      <name val="MS P ゴシック"/>
      <family val="3"/>
      <charset val="128"/>
    </font>
    <font>
      <sz val="11"/>
      <color theme="1" tint="0.499984740745262"/>
      <name val="Yu Gothic"/>
      <family val="2"/>
      <scheme val="minor"/>
    </font>
    <font>
      <sz val="10"/>
      <color theme="10"/>
      <name val="Yu Gothic"/>
      <family val="2"/>
      <scheme val="minor"/>
    </font>
    <font>
      <sz val="8"/>
      <color theme="1"/>
      <name val="Yu Gothic"/>
      <family val="3"/>
      <charset val="128"/>
      <scheme val="minor"/>
    </font>
    <font>
      <b/>
      <sz val="8"/>
      <color theme="1"/>
      <name val="Yu Gothic"/>
      <family val="3"/>
      <charset val="128"/>
      <scheme val="minor"/>
    </font>
    <font>
      <sz val="9"/>
      <name val="Yu Gothic"/>
      <family val="3"/>
      <charset val="128"/>
      <scheme val="minor"/>
    </font>
    <font>
      <sz val="10"/>
      <color theme="1"/>
      <name val="Yu Gothic"/>
      <family val="3"/>
      <charset val="128"/>
      <scheme val="minor"/>
    </font>
    <font>
      <b/>
      <sz val="11"/>
      <color theme="10"/>
      <name val="Yu Gothic"/>
      <family val="3"/>
      <charset val="128"/>
      <scheme val="minor"/>
    </font>
    <font>
      <sz val="10"/>
      <name val="Yu Gothic"/>
      <family val="2"/>
      <scheme val="minor"/>
    </font>
    <font>
      <b/>
      <sz val="12"/>
      <color theme="10"/>
      <name val="Yu Gothic"/>
      <family val="3"/>
      <charset val="128"/>
      <scheme val="minor"/>
    </font>
    <font>
      <sz val="9"/>
      <color theme="1" tint="0.34998626667073579"/>
      <name val="Yu Gothic"/>
      <family val="2"/>
      <scheme val="minor"/>
    </font>
    <font>
      <sz val="11"/>
      <color theme="1" tint="0.34998626667073579"/>
      <name val="Yu Gothic"/>
      <family val="3"/>
      <charset val="128"/>
      <scheme val="minor"/>
    </font>
    <font>
      <sz val="9"/>
      <color theme="1" tint="0.34998626667073579"/>
      <name val="Yu Gothic"/>
      <family val="3"/>
      <charset val="128"/>
      <scheme val="minor"/>
    </font>
    <font>
      <b/>
      <sz val="12"/>
      <color theme="1"/>
      <name val="Yu Gothic"/>
      <family val="3"/>
      <charset val="128"/>
      <scheme val="minor"/>
    </font>
    <font>
      <b/>
      <u/>
      <sz val="12"/>
      <color theme="10"/>
      <name val="Yu Gothic"/>
      <family val="3"/>
      <charset val="128"/>
      <scheme val="minor"/>
    </font>
    <font>
      <b/>
      <sz val="11"/>
      <color theme="1"/>
      <name val="Yu Gothic"/>
      <family val="3"/>
      <charset val="128"/>
    </font>
    <font>
      <b/>
      <u/>
      <sz val="11"/>
      <color theme="10"/>
      <name val="Yu Gothic"/>
      <family val="3"/>
      <charset val="128"/>
      <scheme val="minor"/>
    </font>
    <font>
      <b/>
      <sz val="11"/>
      <color rgb="FFFF0000"/>
      <name val="Yu Gothic"/>
      <family val="3"/>
      <charset val="128"/>
    </font>
    <font>
      <b/>
      <sz val="9"/>
      <color theme="10"/>
      <name val="Yu Gothic"/>
      <family val="3"/>
      <charset val="128"/>
      <scheme val="minor"/>
    </font>
    <font>
      <sz val="11"/>
      <color theme="0"/>
      <name val="Yu Gothic"/>
      <family val="3"/>
      <charset val="128"/>
      <scheme val="minor"/>
    </font>
    <font>
      <sz val="8"/>
      <name val="Yu Gothic"/>
      <family val="2"/>
      <scheme val="minor"/>
    </font>
    <font>
      <sz val="9"/>
      <color theme="8" tint="-0.249977111117893"/>
      <name val="Yu Gothic"/>
      <family val="3"/>
      <charset val="128"/>
    </font>
    <font>
      <b/>
      <u/>
      <sz val="9"/>
      <color theme="10"/>
      <name val="Yu Gothic"/>
      <family val="3"/>
      <charset val="128"/>
      <scheme val="minor"/>
    </font>
  </fonts>
  <fills count="15">
    <fill>
      <patternFill patternType="none"/>
    </fill>
    <fill>
      <patternFill patternType="gray125"/>
    </fill>
    <fill>
      <patternFill patternType="solid">
        <fgColor theme="1" tint="0.249977111117893"/>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tint="0.2499465926084170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5F5F5"/>
        <bgColor indexed="64"/>
      </patternFill>
    </fill>
    <fill>
      <patternFill patternType="solid">
        <fgColor rgb="FFF1F7ED"/>
        <bgColor indexed="64"/>
      </patternFill>
    </fill>
    <fill>
      <patternFill patternType="solid">
        <fgColor theme="2"/>
        <bgColor indexed="64"/>
      </patternFill>
    </fill>
    <fill>
      <patternFill patternType="solid">
        <fgColor rgb="FFF8F8F8"/>
        <bgColor indexed="64"/>
      </patternFill>
    </fill>
    <fill>
      <patternFill patternType="solid">
        <fgColor theme="0"/>
        <bgColor indexed="64"/>
      </patternFill>
    </fill>
    <fill>
      <patternFill patternType="solid">
        <fgColor rgb="FFECF4FA"/>
        <bgColor indexed="64"/>
      </patternFill>
    </fill>
    <fill>
      <patternFill patternType="lightDown">
        <fgColor theme="0" tint="-0.499984740745262"/>
        <bgColor indexed="65"/>
      </patternFill>
    </fill>
  </fills>
  <borders count="17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right/>
      <top style="thin">
        <color auto="1"/>
      </top>
      <bottom/>
      <diagonal/>
    </border>
    <border>
      <left/>
      <right style="thin">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medium">
        <color auto="1"/>
      </right>
      <top style="double">
        <color auto="1"/>
      </top>
      <bottom style="double">
        <color auto="1"/>
      </bottom>
      <diagonal/>
    </border>
    <border>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medium">
        <color auto="1"/>
      </bottom>
      <diagonal/>
    </border>
    <border>
      <left style="medium">
        <color auto="1"/>
      </left>
      <right style="medium">
        <color auto="1"/>
      </right>
      <top/>
      <bottom style="double">
        <color auto="1"/>
      </bottom>
      <diagonal/>
    </border>
    <border>
      <left style="medium">
        <color auto="1"/>
      </left>
      <right style="thin">
        <color theme="0" tint="-0.14996795556505021"/>
      </right>
      <top style="medium">
        <color auto="1"/>
      </top>
      <bottom style="thin">
        <color auto="1"/>
      </bottom>
      <diagonal/>
    </border>
    <border>
      <left style="thin">
        <color theme="0" tint="-0.14996795556505021"/>
      </left>
      <right style="thin">
        <color theme="0" tint="-0.14996795556505021"/>
      </right>
      <top style="medium">
        <color auto="1"/>
      </top>
      <bottom style="thin">
        <color auto="1"/>
      </bottom>
      <diagonal/>
    </border>
    <border>
      <left/>
      <right/>
      <top style="thin">
        <color auto="1"/>
      </top>
      <bottom style="double">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auto="1"/>
      </left>
      <right/>
      <top style="medium">
        <color auto="1"/>
      </top>
      <bottom/>
      <diagonal/>
    </border>
    <border>
      <left style="medium">
        <color theme="0" tint="-0.24994659260841701"/>
      </left>
      <right style="medium">
        <color theme="0" tint="-0.24994659260841701"/>
      </right>
      <top style="medium">
        <color auto="1"/>
      </top>
      <bottom/>
      <diagonal/>
    </border>
    <border>
      <left style="medium">
        <color auto="1"/>
      </left>
      <right style="thin">
        <color theme="0" tint="-4.9989318521683403E-2"/>
      </right>
      <top style="thin">
        <color theme="0" tint="-0.14996795556505021"/>
      </top>
      <bottom style="medium">
        <color auto="1"/>
      </bottom>
      <diagonal/>
    </border>
    <border>
      <left style="thin">
        <color theme="0" tint="-4.9989318521683403E-2"/>
      </left>
      <right style="thin">
        <color theme="0" tint="-4.9989318521683403E-2"/>
      </right>
      <top style="thin">
        <color theme="0" tint="-0.14996795556505021"/>
      </top>
      <bottom style="double">
        <color auto="1"/>
      </bottom>
      <diagonal/>
    </border>
    <border>
      <left style="thin">
        <color theme="0" tint="-4.9989318521683403E-2"/>
      </left>
      <right/>
      <top style="thin">
        <color theme="0" tint="-0.14996795556505021"/>
      </top>
      <bottom style="double">
        <color auto="1"/>
      </bottom>
      <diagonal/>
    </border>
    <border>
      <left style="thin">
        <color theme="0" tint="-4.9989318521683403E-2"/>
      </left>
      <right style="double">
        <color theme="0" tint="-4.9989318521683403E-2"/>
      </right>
      <top style="thin">
        <color theme="0" tint="-0.14996795556505021"/>
      </top>
      <bottom style="double">
        <color auto="1"/>
      </bottom>
      <diagonal/>
    </border>
    <border>
      <left/>
      <right style="thin">
        <color theme="0" tint="-4.9989318521683403E-2"/>
      </right>
      <top style="thin">
        <color theme="0" tint="-0.14996795556505021"/>
      </top>
      <bottom style="thin">
        <color auto="1"/>
      </bottom>
      <diagonal/>
    </border>
    <border>
      <left style="thin">
        <color theme="0" tint="-4.9989318521683403E-2"/>
      </left>
      <right style="medium">
        <color theme="0" tint="-0.24994659260841701"/>
      </right>
      <top style="thin">
        <color theme="0" tint="-0.14996795556505021"/>
      </top>
      <bottom style="thin">
        <color auto="1"/>
      </bottom>
      <diagonal/>
    </border>
    <border>
      <left style="medium">
        <color theme="0" tint="-0.24994659260841701"/>
      </left>
      <right style="thin">
        <color theme="0" tint="-4.9989318521683403E-2"/>
      </right>
      <top style="thin">
        <color theme="0" tint="-0.14996795556505021"/>
      </top>
      <bottom style="thin">
        <color auto="1"/>
      </bottom>
      <diagonal/>
    </border>
    <border>
      <left/>
      <right style="medium">
        <color theme="0" tint="-0.24994659260841701"/>
      </right>
      <top style="medium">
        <color auto="1"/>
      </top>
      <bottom/>
      <diagonal/>
    </border>
    <border>
      <left style="thin">
        <color theme="0" tint="-4.9989318521683403E-2"/>
      </left>
      <right style="medium">
        <color theme="0" tint="-0.24994659260841701"/>
      </right>
      <top style="medium">
        <color auto="1"/>
      </top>
      <bottom style="thin">
        <color theme="0" tint="-0.14996795556505021"/>
      </bottom>
      <diagonal/>
    </border>
    <border>
      <left style="medium">
        <color theme="0" tint="-0.24994659260841701"/>
      </left>
      <right style="medium">
        <color theme="0" tint="-0.24994659260841701"/>
      </right>
      <top style="medium">
        <color auto="1"/>
      </top>
      <bottom style="thin">
        <color theme="0" tint="-0.14996795556505021"/>
      </bottom>
      <diagonal/>
    </border>
    <border>
      <left style="medium">
        <color theme="0" tint="-0.24994659260841701"/>
      </left>
      <right style="double">
        <color theme="0" tint="-4.9989318521683403E-2"/>
      </right>
      <top style="medium">
        <color auto="1"/>
      </top>
      <bottom style="thin">
        <color theme="0" tint="-0.14996795556505021"/>
      </bottom>
      <diagonal/>
    </border>
    <border>
      <left style="medium">
        <color theme="0" tint="-0.24994659260841701"/>
      </left>
      <right/>
      <top/>
      <bottom/>
      <diagonal/>
    </border>
    <border>
      <left style="medium">
        <color auto="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medium">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auto="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auto="1"/>
      </left>
      <right style="thin">
        <color theme="0" tint="-0.14996795556505021"/>
      </right>
      <top/>
      <bottom style="thin">
        <color theme="0" tint="-0.14996795556505021"/>
      </bottom>
      <diagonal/>
    </border>
    <border>
      <left style="thin">
        <color theme="0" tint="-0.14996795556505021"/>
      </left>
      <right style="thin">
        <color auto="1"/>
      </right>
      <top/>
      <bottom style="thin">
        <color theme="0" tint="-0.14996795556505021"/>
      </bottom>
      <diagonal/>
    </border>
    <border>
      <left style="thin">
        <color auto="1"/>
      </left>
      <right style="thin">
        <color theme="0" tint="-0.34998626667073579"/>
      </right>
      <top style="thin">
        <color auto="1"/>
      </top>
      <bottom style="thin">
        <color theme="0" tint="-0.34998626667073579"/>
      </bottom>
      <diagonal/>
    </border>
    <border>
      <left style="thin">
        <color theme="0" tint="-0.34998626667073579"/>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right style="thin">
        <color theme="0" tint="-0.14996795556505021"/>
      </right>
      <top/>
      <bottom style="thin">
        <color auto="1"/>
      </bottom>
      <diagonal/>
    </border>
    <border>
      <left style="thin">
        <color theme="0" tint="-0.14996795556505021"/>
      </left>
      <right/>
      <top/>
      <bottom style="thin">
        <color auto="1"/>
      </bottom>
      <diagonal/>
    </border>
    <border>
      <left/>
      <right style="thin">
        <color theme="0" tint="-0.14996795556505021"/>
      </right>
      <top/>
      <bottom/>
      <diagonal/>
    </border>
    <border>
      <left style="thin">
        <color theme="0" tint="-0.14996795556505021"/>
      </left>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style="thin">
        <color auto="1"/>
      </right>
      <top/>
      <bottom style="medium">
        <color auto="1"/>
      </bottom>
      <diagonal/>
    </border>
    <border>
      <left style="thin">
        <color auto="1"/>
      </left>
      <right style="medium">
        <color auto="1"/>
      </right>
      <top style="medium">
        <color auto="1"/>
      </top>
      <bottom style="thin">
        <color auto="1"/>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diagonal/>
    </border>
    <border>
      <left style="double">
        <color auto="1"/>
      </left>
      <right style="thin">
        <color auto="1"/>
      </right>
      <top style="thin">
        <color auto="1"/>
      </top>
      <bottom style="medium">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double">
        <color auto="1"/>
      </right>
      <top/>
      <bottom style="medium">
        <color auto="1"/>
      </bottom>
      <diagonal/>
    </border>
    <border>
      <left style="double">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theme="0" tint="-0.14996795556505021"/>
      </right>
      <top style="medium">
        <color auto="1"/>
      </top>
      <bottom style="thin">
        <color theme="0" tint="-0.499984740745262"/>
      </bottom>
      <diagonal/>
    </border>
    <border>
      <left style="medium">
        <color theme="0" tint="-0.14996795556505021"/>
      </left>
      <right style="medium">
        <color theme="0" tint="-0.14996795556505021"/>
      </right>
      <top style="medium">
        <color auto="1"/>
      </top>
      <bottom style="thin">
        <color theme="0" tint="-0.499984740745262"/>
      </bottom>
      <diagonal/>
    </border>
    <border>
      <left style="medium">
        <color theme="0" tint="-0.14996795556505021"/>
      </left>
      <right style="double">
        <color theme="0" tint="-0.14993743705557422"/>
      </right>
      <top style="medium">
        <color auto="1"/>
      </top>
      <bottom style="thin">
        <color theme="0" tint="-0.499984740745262"/>
      </bottom>
      <diagonal/>
    </border>
    <border>
      <left style="double">
        <color theme="0" tint="-0.14993743705557422"/>
      </left>
      <right/>
      <top style="medium">
        <color auto="1"/>
      </top>
      <bottom style="thin">
        <color theme="0" tint="-0.499984740745262"/>
      </bottom>
      <diagonal/>
    </border>
    <border>
      <left/>
      <right/>
      <top style="medium">
        <color auto="1"/>
      </top>
      <bottom style="thin">
        <color theme="0" tint="-0.499984740745262"/>
      </bottom>
      <diagonal/>
    </border>
    <border>
      <left/>
      <right style="medium">
        <color theme="0" tint="-0.14996795556505021"/>
      </right>
      <top style="medium">
        <color auto="1"/>
      </top>
      <bottom style="thin">
        <color theme="0" tint="-0.499984740745262"/>
      </bottom>
      <diagonal/>
    </border>
    <border>
      <left style="medium">
        <color theme="0" tint="-0.14996795556505021"/>
      </left>
      <right/>
      <top style="medium">
        <color auto="1"/>
      </top>
      <bottom style="thin">
        <color theme="0" tint="-0.499984740745262"/>
      </bottom>
      <diagonal/>
    </border>
    <border>
      <left style="thin">
        <color theme="0" tint="-0.14996795556505021"/>
      </left>
      <right style="thin">
        <color theme="0" tint="-0.14996795556505021"/>
      </right>
      <top/>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style="thin">
        <color theme="0" tint="-0.499984740745262"/>
      </top>
      <bottom style="double">
        <color auto="1"/>
      </bottom>
      <diagonal/>
    </border>
    <border>
      <left style="medium">
        <color theme="0" tint="-0.24994659260841701"/>
      </left>
      <right/>
      <top style="medium">
        <color auto="1"/>
      </top>
      <bottom style="thin">
        <color theme="0" tint="-0.14996795556505021"/>
      </bottom>
      <diagonal/>
    </border>
    <border>
      <left/>
      <right style="medium">
        <color theme="0" tint="-0.24994659260841701"/>
      </right>
      <top style="medium">
        <color auto="1"/>
      </top>
      <bottom style="thin">
        <color theme="0" tint="-0.14996795556505021"/>
      </bottom>
      <diagonal/>
    </border>
    <border>
      <left/>
      <right/>
      <top style="thin">
        <color theme="0" tint="-0.499984740745262"/>
      </top>
      <bottom/>
      <diagonal/>
    </border>
    <border>
      <left/>
      <right/>
      <top/>
      <bottom style="double">
        <color theme="0" tint="-0.499984740745262"/>
      </bottom>
      <diagonal/>
    </border>
    <border>
      <left style="thin">
        <color auto="1"/>
      </left>
      <right style="thin">
        <color theme="0" tint="-0.14996795556505021"/>
      </right>
      <top style="thin">
        <color theme="0" tint="-0.14996795556505021"/>
      </top>
      <bottom/>
      <diagonal/>
    </border>
    <border>
      <left style="thin">
        <color theme="0" tint="-0.14996795556505021"/>
      </left>
      <right style="thin">
        <color auto="1"/>
      </right>
      <top style="thin">
        <color theme="0" tint="-0.14996795556505021"/>
      </top>
      <bottom/>
      <diagonal/>
    </border>
    <border>
      <left style="thin">
        <color auto="1"/>
      </left>
      <right/>
      <top style="thin">
        <color rgb="FFD9D9D9"/>
      </top>
      <bottom style="thin">
        <color rgb="FFD9D9D9"/>
      </bottom>
      <diagonal/>
    </border>
    <border>
      <left/>
      <right style="thin">
        <color auto="1"/>
      </right>
      <top style="thin">
        <color rgb="FFD9D9D9"/>
      </top>
      <bottom style="thin">
        <color rgb="FFD9D9D9"/>
      </bottom>
      <diagonal/>
    </border>
    <border>
      <left style="thin">
        <color auto="1"/>
      </left>
      <right/>
      <top style="thin">
        <color rgb="FFD9D9D9"/>
      </top>
      <bottom style="thin">
        <color auto="1"/>
      </bottom>
      <diagonal/>
    </border>
    <border>
      <left/>
      <right style="thin">
        <color auto="1"/>
      </right>
      <top style="thin">
        <color rgb="FFD9D9D9"/>
      </top>
      <bottom style="thin">
        <color auto="1"/>
      </bottom>
      <diagonal/>
    </border>
    <border>
      <left style="thin">
        <color auto="1"/>
      </left>
      <right style="thin">
        <color theme="0" tint="-0.14996795556505021"/>
      </right>
      <top style="dotted">
        <color auto="1"/>
      </top>
      <bottom style="thin">
        <color rgb="FFD9D9D9"/>
      </bottom>
      <diagonal/>
    </border>
    <border>
      <left style="thin">
        <color theme="0" tint="-0.14996795556505021"/>
      </left>
      <right style="thin">
        <color auto="1"/>
      </right>
      <top style="dotted">
        <color auto="1"/>
      </top>
      <bottom style="thin">
        <color rgb="FFD9D9D9"/>
      </bottom>
      <diagonal/>
    </border>
    <border>
      <left style="thin">
        <color auto="1"/>
      </left>
      <right style="thin">
        <color theme="0" tint="-0.14996795556505021"/>
      </right>
      <top/>
      <bottom style="thin">
        <color rgb="FFD9D9D9"/>
      </bottom>
      <diagonal/>
    </border>
    <border>
      <left style="thin">
        <color theme="0" tint="-0.14996795556505021"/>
      </left>
      <right style="thin">
        <color auto="1"/>
      </right>
      <top/>
      <bottom style="thin">
        <color rgb="FFD9D9D9"/>
      </bottom>
      <diagonal/>
    </border>
    <border>
      <left style="thin">
        <color auto="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auto="1"/>
      </left>
      <right style="thin">
        <color theme="0" tint="-0.14996795556505021"/>
      </right>
      <top style="thin">
        <color theme="0" tint="-0.14996795556505021"/>
      </top>
      <bottom style="dotted">
        <color auto="1"/>
      </bottom>
      <diagonal/>
    </border>
    <border>
      <left style="thin">
        <color theme="0" tint="-0.14996795556505021"/>
      </left>
      <right style="thin">
        <color auto="1"/>
      </right>
      <top style="thin">
        <color theme="0" tint="-0.14996795556505021"/>
      </top>
      <bottom style="dotted">
        <color auto="1"/>
      </bottom>
      <diagonal/>
    </border>
    <border>
      <left style="thin">
        <color auto="1"/>
      </left>
      <right/>
      <top style="thin">
        <color auto="1"/>
      </top>
      <bottom/>
      <diagonal/>
    </border>
    <border>
      <left style="thin">
        <color auto="1"/>
      </left>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thin">
        <color theme="0" tint="-0.14996795556505021"/>
      </left>
      <right style="medium">
        <color auto="1"/>
      </right>
      <top/>
      <bottom style="thin">
        <color theme="0" tint="-0.14996795556505021"/>
      </bottom>
      <diagonal/>
    </border>
    <border>
      <left style="thin">
        <color theme="0" tint="-0.14996795556505021"/>
      </left>
      <right style="medium">
        <color auto="1"/>
      </right>
      <top style="thin">
        <color theme="0" tint="-0.14996795556505021"/>
      </top>
      <bottom style="thin">
        <color theme="0" tint="-0.14996795556505021"/>
      </bottom>
      <diagonal/>
    </border>
    <border>
      <left style="thin">
        <color theme="0" tint="-0.14996795556505021"/>
      </left>
      <right style="medium">
        <color auto="1"/>
      </right>
      <top style="thin">
        <color theme="0" tint="-0.14996795556505021"/>
      </top>
      <bottom/>
      <diagonal/>
    </border>
    <border>
      <left style="medium">
        <color auto="1"/>
      </left>
      <right style="thin">
        <color theme="0" tint="-0.14996795556505021"/>
      </right>
      <top style="dotted">
        <color auto="1"/>
      </top>
      <bottom style="thin">
        <color rgb="FFD9D9D9"/>
      </bottom>
      <diagonal/>
    </border>
    <border>
      <left style="thin">
        <color theme="0" tint="-0.14996795556505021"/>
      </left>
      <right style="medium">
        <color auto="1"/>
      </right>
      <top style="dotted">
        <color auto="1"/>
      </top>
      <bottom style="thin">
        <color rgb="FFD9D9D9"/>
      </bottom>
      <diagonal/>
    </border>
    <border>
      <left style="medium">
        <color auto="1"/>
      </left>
      <right/>
      <top style="thin">
        <color rgb="FFD9D9D9"/>
      </top>
      <bottom style="thin">
        <color rgb="FFD9D9D9"/>
      </bottom>
      <diagonal/>
    </border>
    <border>
      <left/>
      <right style="medium">
        <color auto="1"/>
      </right>
      <top style="thin">
        <color rgb="FFD9D9D9"/>
      </top>
      <bottom style="thin">
        <color rgb="FFD9D9D9"/>
      </bottom>
      <diagonal/>
    </border>
    <border>
      <left style="medium">
        <color auto="1"/>
      </left>
      <right/>
      <top style="thin">
        <color rgb="FFD9D9D9"/>
      </top>
      <bottom style="thin">
        <color auto="1"/>
      </bottom>
      <diagonal/>
    </border>
    <border>
      <left/>
      <right style="medium">
        <color auto="1"/>
      </right>
      <top style="thin">
        <color rgb="FFD9D9D9"/>
      </top>
      <bottom style="thin">
        <color auto="1"/>
      </bottom>
      <diagonal/>
    </border>
    <border>
      <left style="medium">
        <color auto="1"/>
      </left>
      <right style="thin">
        <color theme="0" tint="-0.14996795556505021"/>
      </right>
      <top style="thin">
        <color auto="1"/>
      </top>
      <bottom style="thin">
        <color theme="0" tint="-0.14996795556505021"/>
      </bottom>
      <diagonal/>
    </border>
    <border>
      <left style="thin">
        <color theme="0" tint="-0.14996795556505021"/>
      </left>
      <right style="medium">
        <color auto="1"/>
      </right>
      <top style="thin">
        <color auto="1"/>
      </top>
      <bottom style="thin">
        <color theme="0" tint="-0.14996795556505021"/>
      </bottom>
      <diagonal/>
    </border>
    <border>
      <left style="medium">
        <color auto="1"/>
      </left>
      <right style="thin">
        <color theme="0" tint="-0.14996795556505021"/>
      </right>
      <top style="thin">
        <color theme="0" tint="-0.14996795556505021"/>
      </top>
      <bottom style="dotted">
        <color auto="1"/>
      </bottom>
      <diagonal/>
    </border>
    <border>
      <left style="thin">
        <color theme="0" tint="-0.14996795556505021"/>
      </left>
      <right style="medium">
        <color auto="1"/>
      </right>
      <top style="thin">
        <color theme="0" tint="-0.14996795556505021"/>
      </top>
      <bottom style="dotted">
        <color auto="1"/>
      </bottom>
      <diagonal/>
    </border>
    <border>
      <left style="medium">
        <color auto="1"/>
      </left>
      <right style="thin">
        <color theme="0" tint="-0.14996795556505021"/>
      </right>
      <top/>
      <bottom/>
      <diagonal/>
    </border>
    <border>
      <left style="medium">
        <color auto="1"/>
      </left>
      <right style="thin">
        <color theme="0" tint="-0.14996795556505021"/>
      </right>
      <top style="thin">
        <color theme="0" tint="-0.14996795556505021"/>
      </top>
      <bottom style="medium">
        <color auto="1"/>
      </bottom>
      <diagonal/>
    </border>
    <border>
      <left style="thin">
        <color theme="0" tint="-0.14996795556505021"/>
      </left>
      <right style="thin">
        <color auto="1"/>
      </right>
      <top style="thin">
        <color theme="0" tint="-0.14996795556505021"/>
      </top>
      <bottom style="medium">
        <color auto="1"/>
      </bottom>
      <diagonal/>
    </border>
    <border>
      <left style="thin">
        <color auto="1"/>
      </left>
      <right style="thin">
        <color theme="0" tint="-0.14996795556505021"/>
      </right>
      <top style="thin">
        <color theme="0" tint="-0.14996795556505021"/>
      </top>
      <bottom style="medium">
        <color auto="1"/>
      </bottom>
      <diagonal/>
    </border>
    <border>
      <left style="thin">
        <color theme="0" tint="-0.14996795556505021"/>
      </left>
      <right style="medium">
        <color auto="1"/>
      </right>
      <top style="thin">
        <color theme="0" tint="-0.1499679555650502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bottom style="thin">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style="thin">
        <color theme="0" tint="-0.499984740745262"/>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499984740745262"/>
      </right>
      <top style="thin">
        <color theme="0" tint="-0.499984740745262"/>
      </top>
      <bottom style="thin">
        <color theme="0" tint="-0.499984740745262"/>
      </bottom>
      <diagonal/>
    </border>
    <border>
      <left style="thin">
        <color theme="0" tint="-0.14996795556505021"/>
      </left>
      <right style="thin">
        <color theme="0" tint="-0.14993743705557422"/>
      </right>
      <top style="medium">
        <color auto="1"/>
      </top>
      <bottom style="thin">
        <color auto="1"/>
      </bottom>
      <diagonal/>
    </border>
    <border>
      <left style="thin">
        <color theme="0" tint="-0.14993743705557422"/>
      </left>
      <right style="thin">
        <color theme="0" tint="-0.14993743705557422"/>
      </right>
      <top style="medium">
        <color auto="1"/>
      </top>
      <bottom style="thin">
        <color auto="1"/>
      </bottom>
      <diagonal/>
    </border>
    <border>
      <left style="thin">
        <color theme="0" tint="-0.14993743705557422"/>
      </left>
      <right style="medium">
        <color auto="1"/>
      </right>
      <top style="medium">
        <color auto="1"/>
      </top>
      <bottom style="thin">
        <color auto="1"/>
      </bottom>
      <diagonal/>
    </border>
    <border>
      <left style="medium">
        <color auto="1"/>
      </left>
      <right/>
      <top/>
      <bottom/>
      <diagonal/>
    </border>
    <border>
      <left/>
      <right/>
      <top style="thin">
        <color theme="0" tint="-0.499984740745262"/>
      </top>
      <bottom style="double">
        <color theme="0" tint="-0.499984740745262"/>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mediumDashed">
        <color theme="0" tint="-0.34998626667073579"/>
      </right>
      <top/>
      <bottom/>
      <diagonal/>
    </border>
    <border>
      <left style="mediumDashed">
        <color theme="0" tint="-0.34998626667073579"/>
      </left>
      <right/>
      <top/>
      <bottom/>
      <diagonal/>
    </border>
    <border>
      <left style="thin">
        <color auto="1"/>
      </left>
      <right/>
      <top/>
      <bottom style="medium">
        <color auto="1"/>
      </bottom>
      <diagonal/>
    </border>
    <border>
      <left style="thin">
        <color theme="0" tint="-0.24994659260841701"/>
      </left>
      <right/>
      <top/>
      <bottom/>
      <diagonal/>
    </border>
    <border>
      <left/>
      <right style="thin">
        <color theme="0" tint="-0.24994659260841701"/>
      </right>
      <top/>
      <bottom/>
      <diagonal/>
    </border>
    <border>
      <left style="medium">
        <color theme="1" tint="0.24994659260841701"/>
      </left>
      <right style="medium">
        <color theme="1" tint="0.24994659260841701"/>
      </right>
      <top style="medium">
        <color theme="1" tint="0.24994659260841701"/>
      </top>
      <bottom style="medium">
        <color theme="1" tint="0.24994659260841701"/>
      </bottom>
      <diagonal/>
    </border>
    <border>
      <left/>
      <right style="thin">
        <color auto="1"/>
      </right>
      <top style="medium">
        <color auto="1"/>
      </top>
      <bottom style="thin">
        <color auto="1"/>
      </bottom>
      <diagonal/>
    </border>
  </borders>
  <cellStyleXfs count="3">
    <xf numFmtId="0" fontId="0" fillId="0" borderId="0"/>
    <xf numFmtId="0" fontId="22" fillId="0" borderId="0" applyNumberFormat="0" applyFill="0" applyBorder="0" applyAlignment="0" applyProtection="0"/>
    <xf numFmtId="0" fontId="23" fillId="0" borderId="0" applyNumberFormat="0" applyFill="0" applyBorder="0" applyAlignment="0" applyProtection="0"/>
  </cellStyleXfs>
  <cellXfs count="396">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vertical="center"/>
    </xf>
    <xf numFmtId="176" fontId="0" fillId="0" borderId="3" xfId="0" applyNumberFormat="1" applyBorder="1" applyAlignment="1">
      <alignment vertical="center"/>
    </xf>
    <xf numFmtId="176" fontId="0" fillId="0" borderId="4" xfId="0" applyNumberFormat="1" applyBorder="1" applyAlignment="1">
      <alignment vertical="center"/>
    </xf>
    <xf numFmtId="176" fontId="0" fillId="0" borderId="1" xfId="0" applyNumberFormat="1" applyBorder="1" applyAlignment="1">
      <alignment vertical="center"/>
    </xf>
    <xf numFmtId="176" fontId="0" fillId="0" borderId="2" xfId="0" applyNumberFormat="1" applyBorder="1" applyAlignment="1">
      <alignment vertical="center"/>
    </xf>
    <xf numFmtId="176" fontId="0" fillId="0" borderId="6" xfId="0" applyNumberFormat="1" applyBorder="1" applyAlignment="1">
      <alignment vertical="center"/>
    </xf>
    <xf numFmtId="176" fontId="0" fillId="0" borderId="7" xfId="0" applyNumberFormat="1" applyBorder="1" applyAlignment="1">
      <alignment vertical="center"/>
    </xf>
    <xf numFmtId="176" fontId="0" fillId="0" borderId="9" xfId="0" applyNumberFormat="1" applyBorder="1" applyAlignment="1">
      <alignment vertical="center"/>
    </xf>
    <xf numFmtId="176" fontId="0" fillId="0" borderId="10" xfId="0" applyNumberFormat="1" applyBorder="1" applyAlignment="1">
      <alignment vertical="center"/>
    </xf>
    <xf numFmtId="0" fontId="9" fillId="0" borderId="0" xfId="0" applyFont="1" applyAlignment="1">
      <alignment vertical="center"/>
    </xf>
    <xf numFmtId="0" fontId="0" fillId="0" borderId="0" xfId="0" applyAlignment="1">
      <alignment horizontal="right"/>
    </xf>
    <xf numFmtId="176" fontId="0" fillId="0" borderId="22" xfId="0" applyNumberFormat="1" applyBorder="1" applyAlignment="1">
      <alignment vertical="center"/>
    </xf>
    <xf numFmtId="176" fontId="0" fillId="0" borderId="18" xfId="0" applyNumberFormat="1" applyBorder="1" applyAlignment="1">
      <alignment vertical="center"/>
    </xf>
    <xf numFmtId="176" fontId="0" fillId="0" borderId="24" xfId="0" applyNumberFormat="1" applyBorder="1" applyAlignment="1">
      <alignment vertical="center"/>
    </xf>
    <xf numFmtId="176" fontId="0" fillId="0" borderId="25" xfId="0" applyNumberFormat="1" applyBorder="1" applyAlignment="1">
      <alignment vertical="center"/>
    </xf>
    <xf numFmtId="176" fontId="2" fillId="0" borderId="26" xfId="0" applyNumberFormat="1" applyFont="1" applyBorder="1" applyAlignment="1">
      <alignment vertical="center"/>
    </xf>
    <xf numFmtId="176" fontId="2" fillId="0" borderId="27" xfId="0" applyNumberFormat="1" applyFont="1" applyBorder="1" applyAlignment="1">
      <alignment vertical="center"/>
    </xf>
    <xf numFmtId="176" fontId="2" fillId="0" borderId="28" xfId="0" applyNumberFormat="1" applyFont="1" applyBorder="1" applyAlignment="1">
      <alignment vertical="center"/>
    </xf>
    <xf numFmtId="176" fontId="2" fillId="0" borderId="29" xfId="0" applyNumberFormat="1" applyFont="1" applyBorder="1" applyAlignment="1">
      <alignment vertical="center"/>
    </xf>
    <xf numFmtId="176" fontId="2" fillId="0" borderId="30" xfId="0" applyNumberFormat="1" applyFont="1" applyBorder="1" applyAlignment="1">
      <alignment vertical="center"/>
    </xf>
    <xf numFmtId="177" fontId="22" fillId="0" borderId="23" xfId="1" applyNumberFormat="1" applyBorder="1" applyAlignment="1">
      <alignment horizontal="center" vertical="center"/>
    </xf>
    <xf numFmtId="177" fontId="22" fillId="0" borderId="5" xfId="1" applyNumberFormat="1" applyBorder="1" applyAlignment="1">
      <alignment horizontal="center" vertical="center"/>
    </xf>
    <xf numFmtId="177" fontId="22" fillId="0" borderId="8" xfId="1" applyNumberFormat="1" applyBorder="1" applyAlignment="1">
      <alignment horizontal="center" vertical="center"/>
    </xf>
    <xf numFmtId="0" fontId="3" fillId="2" borderId="35" xfId="0" applyFont="1" applyFill="1" applyBorder="1" applyAlignment="1">
      <alignment horizontal="center" vertical="center"/>
    </xf>
    <xf numFmtId="0" fontId="3" fillId="2" borderId="36" xfId="0" applyFont="1" applyFill="1" applyBorder="1" applyAlignment="1">
      <alignment horizontal="center" vertical="center"/>
    </xf>
    <xf numFmtId="0" fontId="3" fillId="2" borderId="36" xfId="0" applyFont="1" applyFill="1" applyBorder="1" applyAlignment="1">
      <alignment horizontal="center" vertical="center" wrapText="1"/>
    </xf>
    <xf numFmtId="0" fontId="0" fillId="0" borderId="0" xfId="0" applyAlignment="1">
      <alignment horizontal="left"/>
    </xf>
    <xf numFmtId="0" fontId="9" fillId="0" borderId="0" xfId="0" applyFont="1" applyAlignment="1">
      <alignment horizontal="right"/>
    </xf>
    <xf numFmtId="0" fontId="2" fillId="4" borderId="1" xfId="0" applyFont="1" applyFill="1" applyBorder="1" applyAlignment="1">
      <alignment horizontal="center" vertical="center"/>
    </xf>
    <xf numFmtId="0" fontId="0" fillId="0" borderId="21" xfId="0" applyBorder="1" applyAlignment="1">
      <alignment horizontal="right" vertical="center"/>
    </xf>
    <xf numFmtId="0" fontId="2" fillId="0" borderId="0" xfId="0" applyFont="1"/>
    <xf numFmtId="0" fontId="2" fillId="0" borderId="34" xfId="0" applyFont="1" applyBorder="1" applyAlignment="1">
      <alignment horizontal="center" vertical="center"/>
    </xf>
    <xf numFmtId="0" fontId="0" fillId="0" borderId="0" xfId="0"/>
    <xf numFmtId="178" fontId="12" fillId="2" borderId="39" xfId="0" applyNumberFormat="1"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4"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3" fillId="2" borderId="47" xfId="0" applyFont="1" applyFill="1" applyBorder="1" applyAlignment="1">
      <alignment horizontal="center" vertical="center"/>
    </xf>
    <xf numFmtId="176" fontId="10" fillId="0" borderId="3" xfId="0" applyNumberFormat="1" applyFont="1" applyBorder="1" applyAlignment="1">
      <alignment vertical="center"/>
    </xf>
    <xf numFmtId="14" fontId="0" fillId="0" borderId="0" xfId="0" applyNumberFormat="1"/>
    <xf numFmtId="182" fontId="0" fillId="0" borderId="0" xfId="0" applyNumberFormat="1"/>
    <xf numFmtId="183" fontId="0" fillId="0" borderId="38" xfId="0" applyNumberFormat="1" applyBorder="1"/>
    <xf numFmtId="183" fontId="0" fillId="0" borderId="1" xfId="0" applyNumberFormat="1" applyBorder="1"/>
    <xf numFmtId="183" fontId="2" fillId="0" borderId="37" xfId="0" applyNumberFormat="1" applyFont="1" applyBorder="1"/>
    <xf numFmtId="0" fontId="13" fillId="6" borderId="0" xfId="0" applyFont="1" applyFill="1" applyAlignment="1">
      <alignment horizontal="center" vertical="center"/>
    </xf>
    <xf numFmtId="183" fontId="2" fillId="0" borderId="0" xfId="0" applyNumberFormat="1" applyFont="1"/>
    <xf numFmtId="184" fontId="2" fillId="0" borderId="53" xfId="0" applyNumberFormat="1" applyFont="1" applyBorder="1" applyAlignment="1">
      <alignment horizontal="center" vertical="center"/>
    </xf>
    <xf numFmtId="184" fontId="2" fillId="0" borderId="54" xfId="0" applyNumberFormat="1" applyFont="1" applyBorder="1" applyAlignment="1">
      <alignment horizontal="center" vertical="center"/>
    </xf>
    <xf numFmtId="0" fontId="2" fillId="0" borderId="55" xfId="0" applyFont="1" applyBorder="1" applyAlignment="1">
      <alignment horizontal="center" vertical="center"/>
    </xf>
    <xf numFmtId="176" fontId="0" fillId="0" borderId="56" xfId="0" applyNumberFormat="1" applyBorder="1" applyAlignment="1">
      <alignment vertical="center"/>
    </xf>
    <xf numFmtId="176" fontId="0" fillId="0" borderId="57" xfId="0" applyNumberFormat="1" applyBorder="1" applyAlignment="1">
      <alignment vertical="center"/>
    </xf>
    <xf numFmtId="176" fontId="0" fillId="0" borderId="58" xfId="0" applyNumberFormat="1" applyBorder="1" applyAlignment="1">
      <alignment vertical="center"/>
    </xf>
    <xf numFmtId="176" fontId="0" fillId="0" borderId="59" xfId="0" applyNumberFormat="1" applyBorder="1" applyAlignment="1">
      <alignment vertical="center"/>
    </xf>
    <xf numFmtId="176" fontId="0" fillId="0" borderId="60" xfId="0" applyNumberFormat="1" applyBorder="1" applyAlignment="1">
      <alignment vertical="center"/>
    </xf>
    <xf numFmtId="176" fontId="0" fillId="0" borderId="61" xfId="0" applyNumberFormat="1" applyBorder="1" applyAlignment="1">
      <alignment vertical="center"/>
    </xf>
    <xf numFmtId="0" fontId="16" fillId="0" borderId="62" xfId="0" applyFont="1" applyBorder="1" applyAlignment="1">
      <alignment horizontal="center" vertical="center"/>
    </xf>
    <xf numFmtId="182" fontId="15" fillId="0" borderId="64" xfId="0" applyNumberFormat="1" applyFont="1" applyBorder="1" applyAlignment="1">
      <alignment horizontal="center" vertical="center"/>
    </xf>
    <xf numFmtId="182" fontId="17" fillId="0" borderId="64" xfId="0" applyNumberFormat="1" applyFont="1" applyBorder="1" applyAlignment="1">
      <alignment horizontal="center" vertical="center"/>
    </xf>
    <xf numFmtId="182" fontId="18" fillId="0" borderId="64" xfId="0" applyNumberFormat="1" applyFont="1" applyBorder="1" applyAlignment="1">
      <alignment horizontal="center" vertical="center"/>
    </xf>
    <xf numFmtId="176" fontId="7" fillId="0" borderId="63" xfId="0" applyNumberFormat="1" applyFont="1" applyBorder="1"/>
    <xf numFmtId="176" fontId="15" fillId="0" borderId="65" xfId="0" applyNumberFormat="1" applyFont="1" applyBorder="1" applyAlignment="1"/>
    <xf numFmtId="0" fontId="3" fillId="2" borderId="72" xfId="0" applyFont="1" applyFill="1" applyBorder="1" applyAlignment="1">
      <alignment horizontal="center" vertical="center"/>
    </xf>
    <xf numFmtId="0" fontId="3" fillId="2" borderId="73" xfId="0" applyFont="1" applyFill="1" applyBorder="1" applyAlignment="1">
      <alignment horizontal="center" vertical="center"/>
    </xf>
    <xf numFmtId="0" fontId="0" fillId="0" borderId="0" xfId="0" applyAlignment="1">
      <alignment horizontal="left" vertical="center"/>
    </xf>
    <xf numFmtId="0" fontId="0" fillId="0" borderId="0" xfId="0"/>
    <xf numFmtId="0" fontId="0" fillId="0" borderId="76" xfId="0" applyBorder="1" applyAlignment="1">
      <alignment horizontal="center"/>
    </xf>
    <xf numFmtId="0" fontId="0" fillId="0" borderId="77" xfId="0" applyBorder="1"/>
    <xf numFmtId="0" fontId="0" fillId="0" borderId="78" xfId="0" applyBorder="1" applyAlignment="1">
      <alignment horizontal="center"/>
    </xf>
    <xf numFmtId="0" fontId="0" fillId="0" borderId="79" xfId="0" applyBorder="1"/>
    <xf numFmtId="0" fontId="0" fillId="0" borderId="80" xfId="0" applyBorder="1" applyAlignment="1">
      <alignment horizontal="center"/>
    </xf>
    <xf numFmtId="0" fontId="3" fillId="2" borderId="74" xfId="0" applyFont="1" applyFill="1" applyBorder="1" applyAlignment="1">
      <alignment horizontal="center"/>
    </xf>
    <xf numFmtId="0" fontId="3" fillId="2" borderId="75" xfId="0" applyFont="1" applyFill="1" applyBorder="1" applyAlignment="1">
      <alignment horizontal="center"/>
    </xf>
    <xf numFmtId="177" fontId="2" fillId="0" borderId="0" xfId="0" applyNumberFormat="1" applyFont="1" applyAlignment="1" applyProtection="1">
      <alignment horizontal="center"/>
    </xf>
    <xf numFmtId="0" fontId="0" fillId="0" borderId="0" xfId="0" applyProtection="1"/>
    <xf numFmtId="0" fontId="20" fillId="0" borderId="0" xfId="0" applyFont="1" applyAlignment="1" applyProtection="1">
      <alignment horizontal="right" vertical="center"/>
    </xf>
    <xf numFmtId="0" fontId="6" fillId="4" borderId="12" xfId="0" applyFont="1" applyFill="1" applyBorder="1" applyAlignment="1" applyProtection="1">
      <alignment horizontal="center"/>
    </xf>
    <xf numFmtId="0" fontId="6" fillId="4" borderId="13" xfId="0" applyFont="1" applyFill="1" applyBorder="1" applyAlignment="1" applyProtection="1">
      <alignment horizontal="center"/>
    </xf>
    <xf numFmtId="0" fontId="7" fillId="0" borderId="20" xfId="0" applyFont="1" applyBorder="1" applyAlignment="1" applyProtection="1">
      <alignment vertical="top" wrapText="1"/>
    </xf>
    <xf numFmtId="0" fontId="7" fillId="0" borderId="17" xfId="0" applyFont="1" applyBorder="1" applyAlignment="1" applyProtection="1">
      <alignment vertical="top" wrapText="1"/>
    </xf>
    <xf numFmtId="0" fontId="6" fillId="4" borderId="3" xfId="0" applyFont="1" applyFill="1" applyBorder="1" applyAlignment="1" applyProtection="1">
      <alignment horizontal="center"/>
    </xf>
    <xf numFmtId="0" fontId="6" fillId="4" borderId="1" xfId="0" applyFont="1" applyFill="1" applyBorder="1" applyAlignment="1" applyProtection="1">
      <alignment horizontal="center"/>
    </xf>
    <xf numFmtId="0" fontId="7" fillId="0" borderId="0" xfId="0" applyFont="1" applyBorder="1" applyAlignment="1" applyProtection="1">
      <alignment vertical="top" wrapText="1"/>
    </xf>
    <xf numFmtId="20" fontId="5" fillId="0" borderId="11" xfId="0" applyNumberFormat="1" applyFont="1" applyFill="1" applyBorder="1" applyAlignment="1" applyProtection="1">
      <alignment horizontal="center"/>
    </xf>
    <xf numFmtId="0" fontId="5" fillId="0" borderId="11" xfId="0" applyFont="1" applyFill="1" applyBorder="1" applyAlignment="1" applyProtection="1">
      <alignment horizontal="center"/>
    </xf>
    <xf numFmtId="176" fontId="5" fillId="0" borderId="11" xfId="0" applyNumberFormat="1" applyFont="1" applyFill="1" applyBorder="1" applyProtection="1"/>
    <xf numFmtId="0" fontId="6" fillId="4" borderId="83" xfId="0" applyFont="1" applyFill="1" applyBorder="1" applyAlignment="1" applyProtection="1">
      <alignment horizontal="center"/>
    </xf>
    <xf numFmtId="0" fontId="6" fillId="4" borderId="4" xfId="0" applyFont="1" applyFill="1" applyBorder="1" applyAlignment="1" applyProtection="1">
      <alignment horizontal="center"/>
    </xf>
    <xf numFmtId="176" fontId="5" fillId="0" borderId="10" xfId="0" applyNumberFormat="1" applyFont="1" applyFill="1" applyBorder="1" applyProtection="1"/>
    <xf numFmtId="176" fontId="21" fillId="0" borderId="11" xfId="0" applyNumberFormat="1" applyFont="1" applyFill="1" applyBorder="1" applyAlignment="1" applyProtection="1">
      <alignment vertical="top"/>
    </xf>
    <xf numFmtId="0" fontId="0" fillId="0" borderId="0" xfId="0" applyFill="1" applyBorder="1" applyProtection="1"/>
    <xf numFmtId="0" fontId="0" fillId="0" borderId="0" xfId="0" applyFill="1" applyProtection="1"/>
    <xf numFmtId="177" fontId="9" fillId="0" borderId="0" xfId="0" applyNumberFormat="1" applyFont="1" applyProtection="1"/>
    <xf numFmtId="176" fontId="21" fillId="0" borderId="15" xfId="0" applyNumberFormat="1" applyFont="1" applyFill="1" applyBorder="1" applyAlignment="1" applyProtection="1">
      <alignment vertical="top"/>
    </xf>
    <xf numFmtId="188" fontId="22" fillId="0" borderId="84" xfId="1" applyNumberFormat="1" applyBorder="1" applyAlignment="1" applyProtection="1">
      <alignment horizontal="center" vertical="center"/>
    </xf>
    <xf numFmtId="188" fontId="22" fillId="0" borderId="85" xfId="1" applyNumberFormat="1" applyBorder="1" applyAlignment="1" applyProtection="1">
      <alignment horizontal="center" vertical="center"/>
    </xf>
    <xf numFmtId="188" fontId="22" fillId="0" borderId="86" xfId="1" applyNumberFormat="1" applyBorder="1" applyAlignment="1" applyProtection="1">
      <alignment horizontal="center" vertical="center"/>
    </xf>
    <xf numFmtId="188" fontId="22" fillId="0" borderId="87" xfId="1" applyNumberFormat="1" applyBorder="1" applyAlignment="1" applyProtection="1">
      <alignment horizontal="center" vertical="center"/>
    </xf>
    <xf numFmtId="188" fontId="22" fillId="0" borderId="88" xfId="1" applyNumberFormat="1" applyBorder="1" applyAlignment="1" applyProtection="1">
      <alignment horizontal="center" vertical="center"/>
    </xf>
    <xf numFmtId="188" fontId="22" fillId="0" borderId="89" xfId="1" applyNumberFormat="1" applyBorder="1" applyAlignment="1" applyProtection="1">
      <alignment horizontal="center" vertical="center"/>
    </xf>
    <xf numFmtId="188" fontId="22" fillId="0" borderId="90" xfId="1" applyNumberFormat="1" applyBorder="1" applyAlignment="1" applyProtection="1">
      <alignment horizontal="center" vertical="center"/>
    </xf>
    <xf numFmtId="188" fontId="22" fillId="0" borderId="91" xfId="1" applyNumberFormat="1" applyBorder="1" applyAlignment="1" applyProtection="1">
      <alignment horizontal="center" vertical="center"/>
    </xf>
    <xf numFmtId="0" fontId="5" fillId="9" borderId="3" xfId="0" applyFont="1" applyFill="1" applyBorder="1" applyAlignment="1" applyProtection="1">
      <alignment horizontal="left"/>
      <protection locked="0"/>
    </xf>
    <xf numFmtId="0" fontId="5" fillId="9" borderId="1" xfId="0" applyFont="1" applyFill="1" applyBorder="1" applyAlignment="1" applyProtection="1">
      <alignment horizontal="center"/>
      <protection locked="0"/>
    </xf>
    <xf numFmtId="176" fontId="5" fillId="9" borderId="1" xfId="0" applyNumberFormat="1" applyFont="1" applyFill="1" applyBorder="1" applyProtection="1">
      <protection locked="0"/>
    </xf>
    <xf numFmtId="176" fontId="5" fillId="9" borderId="18" xfId="0" applyNumberFormat="1" applyFont="1" applyFill="1" applyBorder="1" applyProtection="1">
      <protection locked="0"/>
    </xf>
    <xf numFmtId="176" fontId="0" fillId="9" borderId="18" xfId="0" applyNumberFormat="1" applyFill="1" applyBorder="1" applyAlignment="1" applyProtection="1">
      <alignment horizontal="center"/>
      <protection locked="0"/>
    </xf>
    <xf numFmtId="176" fontId="0" fillId="9" borderId="18" xfId="0" applyNumberFormat="1" applyFill="1" applyBorder="1" applyProtection="1">
      <protection locked="0"/>
    </xf>
    <xf numFmtId="0" fontId="0" fillId="0" borderId="0" xfId="0"/>
    <xf numFmtId="176" fontId="2" fillId="0" borderId="31" xfId="0" applyNumberFormat="1" applyFont="1" applyBorder="1" applyAlignment="1">
      <alignment vertical="center"/>
    </xf>
    <xf numFmtId="176" fontId="2" fillId="0" borderId="32" xfId="0" applyNumberFormat="1" applyFont="1" applyBorder="1" applyAlignment="1">
      <alignment vertical="center"/>
    </xf>
    <xf numFmtId="176" fontId="2" fillId="0" borderId="33" xfId="0" applyNumberFormat="1" applyFont="1" applyBorder="1" applyAlignment="1">
      <alignment vertical="center"/>
    </xf>
    <xf numFmtId="176" fontId="6" fillId="0" borderId="0" xfId="0" applyNumberFormat="1" applyFont="1" applyAlignment="1">
      <alignment vertical="center"/>
    </xf>
    <xf numFmtId="0" fontId="5" fillId="0" borderId="0" xfId="0" applyFont="1" applyProtection="1"/>
    <xf numFmtId="0" fontId="5" fillId="0" borderId="0" xfId="0" applyNumberFormat="1" applyFont="1" applyProtection="1"/>
    <xf numFmtId="0" fontId="6" fillId="4" borderId="19" xfId="0" applyFont="1" applyFill="1" applyBorder="1" applyAlignment="1" applyProtection="1">
      <alignment horizontal="center"/>
    </xf>
    <xf numFmtId="0" fontId="5" fillId="0" borderId="0" xfId="0" applyFont="1"/>
    <xf numFmtId="176" fontId="0" fillId="0" borderId="1" xfId="0" applyNumberFormat="1" applyBorder="1"/>
    <xf numFmtId="187" fontId="0" fillId="0" borderId="1" xfId="0" applyNumberFormat="1" applyBorder="1"/>
    <xf numFmtId="176" fontId="0" fillId="0" borderId="18" xfId="0" applyNumberFormat="1" applyBorder="1"/>
    <xf numFmtId="187" fontId="0" fillId="0" borderId="18" xfId="0" applyNumberFormat="1" applyBorder="1"/>
    <xf numFmtId="186" fontId="0" fillId="0" borderId="19" xfId="0" applyNumberFormat="1" applyBorder="1" applyAlignment="1">
      <alignment horizontal="center"/>
    </xf>
    <xf numFmtId="176" fontId="0" fillId="0" borderId="3" xfId="0" applyNumberFormat="1" applyBorder="1"/>
    <xf numFmtId="187" fontId="0" fillId="0" borderId="32" xfId="0" applyNumberFormat="1" applyBorder="1"/>
    <xf numFmtId="176" fontId="0" fillId="0" borderId="10" xfId="0" applyNumberFormat="1" applyBorder="1"/>
    <xf numFmtId="187" fontId="0" fillId="0" borderId="33" xfId="0" applyNumberFormat="1" applyBorder="1"/>
    <xf numFmtId="187" fontId="0" fillId="0" borderId="2" xfId="0" applyNumberFormat="1" applyBorder="1"/>
    <xf numFmtId="187" fontId="0" fillId="0" borderId="22" xfId="0" applyNumberFormat="1" applyBorder="1"/>
    <xf numFmtId="176" fontId="0" fillId="0" borderId="94" xfId="0" applyNumberFormat="1" applyBorder="1"/>
    <xf numFmtId="176" fontId="0" fillId="0" borderId="92" xfId="0" applyNumberFormat="1" applyBorder="1"/>
    <xf numFmtId="0" fontId="0" fillId="0" borderId="0" xfId="0"/>
    <xf numFmtId="186" fontId="24" fillId="10" borderId="95" xfId="0" applyNumberFormat="1" applyFont="1" applyFill="1" applyBorder="1" applyAlignment="1">
      <alignment horizontal="center"/>
    </xf>
    <xf numFmtId="186" fontId="24" fillId="10" borderId="96" xfId="0" applyNumberFormat="1" applyFont="1" applyFill="1" applyBorder="1" applyAlignment="1">
      <alignment horizontal="center"/>
    </xf>
    <xf numFmtId="0" fontId="2" fillId="10" borderId="97" xfId="0" applyFont="1" applyFill="1" applyBorder="1" applyAlignment="1">
      <alignment horizontal="center"/>
    </xf>
    <xf numFmtId="0" fontId="2" fillId="10" borderId="98" xfId="0" applyFont="1" applyFill="1" applyBorder="1" applyAlignment="1">
      <alignment horizontal="center"/>
    </xf>
    <xf numFmtId="0" fontId="2" fillId="10" borderId="99" xfId="0" applyFont="1" applyFill="1" applyBorder="1" applyAlignment="1">
      <alignment horizontal="center"/>
    </xf>
    <xf numFmtId="0" fontId="2" fillId="10" borderId="82" xfId="0" applyFont="1" applyFill="1" applyBorder="1" applyAlignment="1">
      <alignment horizontal="center"/>
    </xf>
    <xf numFmtId="0" fontId="2" fillId="10" borderId="96" xfId="0" applyFont="1" applyFill="1" applyBorder="1" applyAlignment="1">
      <alignment horizontal="center"/>
    </xf>
    <xf numFmtId="178" fontId="12" fillId="2" borderId="100" xfId="0" applyNumberFormat="1" applyFont="1" applyFill="1" applyBorder="1" applyAlignment="1">
      <alignment horizontal="center" vertical="center"/>
    </xf>
    <xf numFmtId="176" fontId="0" fillId="0" borderId="38" xfId="0" applyNumberFormat="1" applyBorder="1"/>
    <xf numFmtId="176" fontId="0" fillId="11" borderId="38" xfId="0" applyNumberFormat="1" applyFill="1" applyBorder="1"/>
    <xf numFmtId="183" fontId="0" fillId="11" borderId="38" xfId="0" applyNumberFormat="1" applyFill="1" applyBorder="1"/>
    <xf numFmtId="0" fontId="2" fillId="0" borderId="0" xfId="0" applyFont="1" applyAlignment="1">
      <alignment horizontal="left"/>
    </xf>
    <xf numFmtId="186" fontId="0" fillId="0" borderId="0" xfId="0" applyNumberFormat="1"/>
    <xf numFmtId="0" fontId="2" fillId="0" borderId="0" xfId="0" applyFont="1" applyAlignment="1">
      <alignment horizontal="right"/>
    </xf>
    <xf numFmtId="0" fontId="0" fillId="0" borderId="66" xfId="0" applyBorder="1" applyAlignment="1" applyProtection="1">
      <alignment horizontal="center" vertical="center"/>
      <protection locked="0"/>
    </xf>
    <xf numFmtId="0" fontId="0" fillId="0" borderId="67" xfId="0" applyBorder="1" applyAlignment="1" applyProtection="1">
      <alignment vertical="center"/>
      <protection locked="0"/>
    </xf>
    <xf numFmtId="0" fontId="0" fillId="0" borderId="68" xfId="0" applyBorder="1" applyAlignment="1" applyProtection="1">
      <alignment horizontal="center" vertical="center"/>
      <protection locked="0"/>
    </xf>
    <xf numFmtId="0" fontId="0" fillId="0" borderId="69" xfId="0" applyBorder="1" applyAlignment="1" applyProtection="1">
      <alignment vertical="center"/>
      <protection locked="0"/>
    </xf>
    <xf numFmtId="0" fontId="0" fillId="0" borderId="70" xfId="0" applyBorder="1" applyAlignment="1" applyProtection="1">
      <alignment horizontal="center" vertical="center"/>
      <protection locked="0"/>
    </xf>
    <xf numFmtId="0" fontId="0" fillId="0" borderId="71" xfId="0" applyBorder="1" applyAlignment="1" applyProtection="1">
      <alignment vertical="center"/>
      <protection locked="0"/>
    </xf>
    <xf numFmtId="183" fontId="0" fillId="9" borderId="38" xfId="0" applyNumberFormat="1" applyFill="1" applyBorder="1" applyProtection="1">
      <protection locked="0"/>
    </xf>
    <xf numFmtId="183" fontId="2" fillId="0" borderId="0" xfId="0" applyNumberFormat="1" applyFont="1" applyAlignment="1">
      <alignment horizontal="center" vertical="center"/>
    </xf>
    <xf numFmtId="176" fontId="0" fillId="0" borderId="4" xfId="0" applyNumberFormat="1" applyBorder="1" applyProtection="1">
      <protection locked="0"/>
    </xf>
    <xf numFmtId="176" fontId="0" fillId="0" borderId="9" xfId="0" applyNumberFormat="1" applyBorder="1" applyProtection="1">
      <protection locked="0"/>
    </xf>
    <xf numFmtId="176" fontId="0" fillId="0" borderId="32" xfId="0" applyNumberFormat="1" applyBorder="1" applyProtection="1">
      <protection locked="0"/>
    </xf>
    <xf numFmtId="176" fontId="0" fillId="0" borderId="33" xfId="0" applyNumberFormat="1" applyBorder="1" applyProtection="1">
      <protection locked="0"/>
    </xf>
    <xf numFmtId="0" fontId="0" fillId="0" borderId="77" xfId="0" applyBorder="1" applyProtection="1">
      <protection locked="0"/>
    </xf>
    <xf numFmtId="0" fontId="0" fillId="0" borderId="79" xfId="0" applyBorder="1" applyProtection="1">
      <protection locked="0"/>
    </xf>
    <xf numFmtId="0" fontId="0" fillId="0" borderId="81" xfId="0" applyBorder="1" applyProtection="1">
      <protection locked="0"/>
    </xf>
    <xf numFmtId="0" fontId="25" fillId="2" borderId="72" xfId="0" applyFont="1" applyFill="1" applyBorder="1" applyAlignment="1">
      <alignment horizontal="center" vertical="center"/>
    </xf>
    <xf numFmtId="176" fontId="2" fillId="0" borderId="10" xfId="0" applyNumberFormat="1" applyFont="1" applyBorder="1" applyAlignment="1">
      <alignment horizontal="center" vertical="center"/>
    </xf>
    <xf numFmtId="180" fontId="0" fillId="0" borderId="18" xfId="0" applyNumberFormat="1" applyBorder="1" applyAlignment="1">
      <alignment horizontal="center" vertical="center"/>
    </xf>
    <xf numFmtId="179" fontId="0" fillId="0" borderId="18" xfId="0" applyNumberFormat="1" applyBorder="1" applyAlignment="1">
      <alignment horizontal="center" vertical="center"/>
    </xf>
    <xf numFmtId="176" fontId="0" fillId="0" borderId="18" xfId="0" applyNumberFormat="1" applyBorder="1" applyAlignment="1">
      <alignment horizontal="center" vertical="center"/>
    </xf>
    <xf numFmtId="0" fontId="5" fillId="0" borderId="0" xfId="0" applyFont="1" applyFill="1" applyBorder="1" applyAlignment="1" applyProtection="1">
      <alignment horizontal="center"/>
    </xf>
    <xf numFmtId="0" fontId="6" fillId="4" borderId="108" xfId="0" applyFont="1" applyFill="1" applyBorder="1" applyAlignment="1" applyProtection="1">
      <alignment horizontal="center"/>
    </xf>
    <xf numFmtId="176" fontId="5" fillId="9" borderId="109" xfId="0" applyNumberFormat="1" applyFont="1" applyFill="1" applyBorder="1" applyProtection="1">
      <protection locked="0"/>
    </xf>
    <xf numFmtId="0" fontId="6" fillId="4" borderId="109" xfId="0" applyFont="1" applyFill="1" applyBorder="1" applyAlignment="1" applyProtection="1">
      <alignment horizontal="center"/>
    </xf>
    <xf numFmtId="186" fontId="5" fillId="9" borderId="110" xfId="0" applyNumberFormat="1" applyFont="1" applyFill="1" applyBorder="1" applyAlignment="1" applyProtection="1">
      <alignment horizontal="center"/>
      <protection locked="0"/>
    </xf>
    <xf numFmtId="176" fontId="5" fillId="9" borderId="4" xfId="0" applyNumberFormat="1" applyFont="1" applyFill="1" applyBorder="1" applyAlignment="1" applyProtection="1">
      <alignment horizontal="center"/>
      <protection locked="0"/>
    </xf>
    <xf numFmtId="176" fontId="5" fillId="9" borderId="9" xfId="0" applyNumberFormat="1" applyFont="1" applyFill="1" applyBorder="1" applyAlignment="1" applyProtection="1">
      <alignment horizontal="center"/>
      <protection locked="0"/>
    </xf>
    <xf numFmtId="0" fontId="14" fillId="0" borderId="0" xfId="0" applyFont="1" applyAlignment="1" applyProtection="1">
      <alignment horizontal="center" vertical="center"/>
    </xf>
    <xf numFmtId="0" fontId="27" fillId="0" borderId="0" xfId="0" applyFont="1" applyAlignment="1" applyProtection="1">
      <alignment horizontal="center"/>
    </xf>
    <xf numFmtId="0" fontId="2" fillId="0" borderId="0" xfId="0" applyFont="1" applyAlignment="1" applyProtection="1">
      <alignment horizontal="right"/>
    </xf>
    <xf numFmtId="176" fontId="0" fillId="0" borderId="0" xfId="0" applyNumberFormat="1" applyAlignment="1" applyProtection="1">
      <alignment horizontal="left"/>
    </xf>
    <xf numFmtId="20" fontId="5" fillId="0" borderId="15" xfId="0" applyNumberFormat="1" applyFont="1" applyFill="1" applyBorder="1" applyAlignment="1" applyProtection="1">
      <alignment horizontal="center"/>
    </xf>
    <xf numFmtId="0" fontId="5" fillId="0" borderId="15" xfId="0" applyFont="1" applyFill="1" applyBorder="1" applyAlignment="1" applyProtection="1">
      <alignment horizontal="center"/>
    </xf>
    <xf numFmtId="176" fontId="5" fillId="0" borderId="15" xfId="0" applyNumberFormat="1" applyFont="1" applyFill="1" applyBorder="1" applyProtection="1"/>
    <xf numFmtId="0" fontId="14" fillId="0" borderId="0" xfId="0" applyFont="1" applyAlignment="1" applyProtection="1">
      <alignment horizontal="left" vertical="center"/>
      <protection locked="0"/>
    </xf>
    <xf numFmtId="183" fontId="0" fillId="0" borderId="1" xfId="0" applyNumberFormat="1" applyFill="1" applyBorder="1" applyProtection="1">
      <protection locked="0"/>
    </xf>
    <xf numFmtId="0" fontId="0" fillId="0" borderId="0" xfId="0" applyFill="1" applyBorder="1" applyAlignment="1" applyProtection="1">
      <alignment vertical="top"/>
    </xf>
    <xf numFmtId="0" fontId="20" fillId="0" borderId="0" xfId="0" applyFont="1" applyAlignment="1" applyProtection="1">
      <alignment horizontal="right" vertical="top"/>
    </xf>
    <xf numFmtId="0" fontId="0" fillId="0" borderId="0" xfId="0" applyFill="1" applyAlignment="1" applyProtection="1">
      <alignment vertical="top"/>
    </xf>
    <xf numFmtId="176" fontId="0" fillId="0" borderId="38" xfId="0" applyNumberFormat="1" applyFill="1" applyBorder="1"/>
    <xf numFmtId="0" fontId="5" fillId="0" borderId="0" xfId="0" applyFont="1" applyAlignment="1">
      <alignment vertical="center"/>
    </xf>
    <xf numFmtId="0" fontId="5" fillId="0" borderId="0" xfId="0" applyFont="1" applyAlignment="1">
      <alignment horizontal="center" vertical="center"/>
    </xf>
    <xf numFmtId="176" fontId="2" fillId="0" borderId="111" xfId="0" applyNumberFormat="1" applyFont="1" applyBorder="1"/>
    <xf numFmtId="176" fontId="5" fillId="0" borderId="0" xfId="0" applyNumberFormat="1" applyFont="1" applyAlignment="1">
      <alignment vertical="center"/>
    </xf>
    <xf numFmtId="176" fontId="5" fillId="0" borderId="0" xfId="0" applyNumberFormat="1" applyFont="1" applyProtection="1"/>
    <xf numFmtId="188" fontId="0" fillId="0" borderId="0" xfId="0" applyNumberFormat="1" applyFill="1" applyAlignment="1">
      <alignment horizontal="center"/>
    </xf>
    <xf numFmtId="176" fontId="0" fillId="0" borderId="1" xfId="0" applyNumberFormat="1" applyFill="1" applyBorder="1"/>
    <xf numFmtId="183" fontId="2" fillId="0" borderId="115" xfId="0" applyNumberFormat="1" applyFont="1" applyBorder="1"/>
    <xf numFmtId="176" fontId="0" fillId="0" borderId="114" xfId="0" applyNumberFormat="1" applyFill="1" applyBorder="1"/>
    <xf numFmtId="183" fontId="0" fillId="0" borderId="114" xfId="0" applyNumberFormat="1" applyFill="1" applyBorder="1"/>
    <xf numFmtId="176" fontId="0" fillId="0" borderId="0" xfId="0" applyNumberFormat="1" applyFill="1" applyBorder="1"/>
    <xf numFmtId="183" fontId="0" fillId="0" borderId="0" xfId="0" applyNumberFormat="1" applyFill="1" applyBorder="1"/>
    <xf numFmtId="0" fontId="28" fillId="0" borderId="0" xfId="1" applyFont="1" applyAlignment="1">
      <alignment horizontal="center"/>
    </xf>
    <xf numFmtId="0" fontId="28" fillId="0" borderId="0" xfId="1" applyFont="1"/>
    <xf numFmtId="0" fontId="16" fillId="0" borderId="116" xfId="0" applyFont="1" applyBorder="1" applyAlignment="1">
      <alignment horizontal="center" vertical="center"/>
    </xf>
    <xf numFmtId="176" fontId="7" fillId="0" borderId="117" xfId="0" applyNumberFormat="1" applyFont="1" applyBorder="1"/>
    <xf numFmtId="0" fontId="16" fillId="0" borderId="122" xfId="0" applyFont="1" applyBorder="1" applyAlignment="1">
      <alignment horizontal="center" vertical="center"/>
    </xf>
    <xf numFmtId="0" fontId="10" fillId="0" borderId="0" xfId="0" applyFont="1"/>
    <xf numFmtId="0" fontId="16" fillId="0" borderId="124" xfId="0" applyFont="1" applyBorder="1" applyAlignment="1">
      <alignment horizontal="center" vertical="center"/>
    </xf>
    <xf numFmtId="182" fontId="15" fillId="0" borderId="126" xfId="0" applyNumberFormat="1" applyFont="1" applyBorder="1" applyAlignment="1">
      <alignment horizontal="center" vertical="center"/>
    </xf>
    <xf numFmtId="176" fontId="15" fillId="0" borderId="127" xfId="0" applyNumberFormat="1" applyFont="1" applyBorder="1" applyAlignment="1"/>
    <xf numFmtId="182" fontId="17" fillId="0" borderId="126" xfId="0" applyNumberFormat="1" applyFont="1" applyBorder="1" applyAlignment="1">
      <alignment horizontal="center" vertical="center"/>
    </xf>
    <xf numFmtId="182" fontId="18" fillId="0" borderId="126" xfId="0" applyNumberFormat="1" applyFont="1" applyBorder="1" applyAlignment="1">
      <alignment horizontal="center" vertical="center"/>
    </xf>
    <xf numFmtId="0" fontId="20" fillId="0" borderId="0" xfId="0" applyFont="1" applyFill="1" applyBorder="1" applyAlignment="1">
      <alignment horizontal="center" vertical="center"/>
    </xf>
    <xf numFmtId="0" fontId="16" fillId="0" borderId="128" xfId="0" applyFont="1" applyBorder="1" applyAlignment="1">
      <alignment horizontal="center" vertical="center"/>
    </xf>
    <xf numFmtId="176" fontId="7" fillId="0" borderId="129" xfId="0" applyNumberFormat="1" applyFont="1" applyBorder="1"/>
    <xf numFmtId="185" fontId="3" fillId="2" borderId="130" xfId="0" applyNumberFormat="1" applyFont="1" applyFill="1" applyBorder="1" applyAlignment="1" applyProtection="1">
      <alignment horizontal="center" vertical="center"/>
      <protection locked="0"/>
    </xf>
    <xf numFmtId="178" fontId="19" fillId="2" borderId="131" xfId="0" applyNumberFormat="1" applyFont="1" applyFill="1" applyBorder="1" applyAlignment="1">
      <alignment horizontal="center" vertical="center"/>
    </xf>
    <xf numFmtId="182" fontId="15" fillId="0" borderId="53" xfId="0" applyNumberFormat="1" applyFont="1" applyBorder="1" applyAlignment="1">
      <alignment horizontal="center" vertical="center"/>
    </xf>
    <xf numFmtId="176" fontId="15" fillId="0" borderId="135" xfId="0" applyNumberFormat="1" applyFont="1" applyBorder="1" applyAlignment="1"/>
    <xf numFmtId="0" fontId="16" fillId="0" borderId="56" xfId="0" applyFont="1" applyBorder="1" applyAlignment="1">
      <alignment horizontal="center" vertical="center"/>
    </xf>
    <xf numFmtId="176" fontId="7" fillId="0" borderId="136" xfId="0" applyNumberFormat="1" applyFont="1" applyBorder="1"/>
    <xf numFmtId="0" fontId="16" fillId="0" borderId="59" xfId="0" applyFont="1" applyBorder="1" applyAlignment="1">
      <alignment horizontal="center" vertical="center"/>
    </xf>
    <xf numFmtId="176" fontId="7" fillId="0" borderId="137" xfId="0" applyNumberFormat="1" applyFont="1" applyBorder="1"/>
    <xf numFmtId="0" fontId="16" fillId="0" borderId="138" xfId="0" applyFont="1" applyBorder="1" applyAlignment="1">
      <alignment horizontal="center" vertical="center"/>
    </xf>
    <xf numFmtId="182" fontId="15" fillId="0" borderId="144" xfId="0" applyNumberFormat="1" applyFont="1" applyBorder="1" applyAlignment="1">
      <alignment horizontal="center" vertical="center"/>
    </xf>
    <xf numFmtId="176" fontId="15" fillId="0" borderId="145" xfId="0" applyNumberFormat="1" applyFont="1" applyBorder="1" applyAlignment="1"/>
    <xf numFmtId="0" fontId="20" fillId="0" borderId="59" xfId="0" applyFont="1" applyFill="1" applyBorder="1" applyAlignment="1">
      <alignment horizontal="center" vertical="center"/>
    </xf>
    <xf numFmtId="0" fontId="16" fillId="0" borderId="146" xfId="0" applyFont="1" applyBorder="1" applyAlignment="1">
      <alignment horizontal="center" vertical="center"/>
    </xf>
    <xf numFmtId="176" fontId="7" fillId="0" borderId="147" xfId="0" applyNumberFormat="1" applyFont="1" applyBorder="1"/>
    <xf numFmtId="0" fontId="20" fillId="0" borderId="148" xfId="0" applyFont="1" applyFill="1" applyBorder="1" applyAlignment="1">
      <alignment horizontal="center" vertical="center"/>
    </xf>
    <xf numFmtId="0" fontId="20" fillId="0" borderId="53" xfId="0" applyFont="1" applyFill="1" applyBorder="1" applyAlignment="1">
      <alignment horizontal="center" vertical="center"/>
    </xf>
    <xf numFmtId="0" fontId="16" fillId="0" borderId="149" xfId="0" applyFont="1" applyBorder="1" applyAlignment="1">
      <alignment horizontal="center" vertical="center"/>
    </xf>
    <xf numFmtId="176" fontId="7" fillId="0" borderId="150" xfId="0" applyNumberFormat="1" applyFont="1" applyBorder="1"/>
    <xf numFmtId="0" fontId="16" fillId="0" borderId="151" xfId="0" applyFont="1" applyBorder="1" applyAlignment="1">
      <alignment horizontal="center" vertical="center"/>
    </xf>
    <xf numFmtId="176" fontId="7" fillId="0" borderId="152" xfId="0" applyNumberFormat="1" applyFont="1" applyBorder="1"/>
    <xf numFmtId="0" fontId="28" fillId="0" borderId="0" xfId="1" applyFont="1" applyAlignment="1">
      <alignment horizontal="center" vertical="center"/>
    </xf>
    <xf numFmtId="176" fontId="29" fillId="0" borderId="123" xfId="0" applyNumberFormat="1" applyFont="1" applyBorder="1" applyAlignment="1" applyProtection="1">
      <alignment horizontal="left"/>
      <protection locked="0"/>
    </xf>
    <xf numFmtId="176" fontId="29" fillId="0" borderId="139" xfId="0" applyNumberFormat="1" applyFont="1" applyBorder="1" applyAlignment="1" applyProtection="1">
      <alignment horizontal="left"/>
      <protection locked="0"/>
    </xf>
    <xf numFmtId="176" fontId="29" fillId="0" borderId="125" xfId="0" applyNumberFormat="1" applyFont="1" applyBorder="1" applyAlignment="1" applyProtection="1">
      <alignment horizontal="left"/>
      <protection locked="0"/>
    </xf>
    <xf numFmtId="4" fontId="5" fillId="9" borderId="8" xfId="0" applyNumberFormat="1" applyFont="1" applyFill="1" applyBorder="1" applyAlignment="1" applyProtection="1">
      <alignment horizontal="center"/>
      <protection locked="0"/>
    </xf>
    <xf numFmtId="4" fontId="21" fillId="9" borderId="8" xfId="0" applyNumberFormat="1" applyFont="1" applyFill="1" applyBorder="1" applyAlignment="1" applyProtection="1">
      <alignment horizontal="center"/>
      <protection locked="0"/>
    </xf>
    <xf numFmtId="0" fontId="0" fillId="0" borderId="81" xfId="0" applyBorder="1"/>
    <xf numFmtId="0" fontId="0" fillId="0" borderId="0" xfId="0" applyAlignment="1" applyProtection="1">
      <alignment horizontal="right" vertical="center"/>
      <protection locked="0"/>
    </xf>
    <xf numFmtId="189" fontId="0" fillId="9" borderId="38" xfId="0" applyNumberFormat="1" applyFill="1" applyBorder="1" applyProtection="1">
      <protection locked="0"/>
    </xf>
    <xf numFmtId="0" fontId="22" fillId="0" borderId="0" xfId="1"/>
    <xf numFmtId="6" fontId="13" fillId="0" borderId="0" xfId="0" applyNumberFormat="1" applyFont="1"/>
    <xf numFmtId="0" fontId="10" fillId="0" borderId="0" xfId="0" applyFont="1" applyAlignment="1">
      <alignment vertical="center"/>
    </xf>
    <xf numFmtId="0" fontId="10" fillId="0" borderId="0" xfId="0" applyNumberFormat="1" applyFont="1" applyAlignment="1">
      <alignment vertical="center"/>
    </xf>
    <xf numFmtId="0" fontId="7" fillId="0" borderId="0" xfId="0" applyFont="1" applyAlignment="1">
      <alignment horizontal="center"/>
    </xf>
    <xf numFmtId="0" fontId="20" fillId="0" borderId="0" xfId="0" applyFont="1" applyAlignment="1">
      <alignment horizontal="center"/>
    </xf>
    <xf numFmtId="176" fontId="14" fillId="0" borderId="160" xfId="0" applyNumberFormat="1" applyFont="1" applyBorder="1"/>
    <xf numFmtId="176" fontId="14" fillId="0" borderId="161" xfId="0" applyNumberFormat="1" applyFont="1" applyBorder="1"/>
    <xf numFmtId="176" fontId="14" fillId="11" borderId="160" xfId="0" applyNumberFormat="1" applyFont="1" applyFill="1" applyBorder="1"/>
    <xf numFmtId="176" fontId="14" fillId="11" borderId="161" xfId="0" applyNumberFormat="1" applyFont="1" applyFill="1" applyBorder="1"/>
    <xf numFmtId="176" fontId="0" fillId="12" borderId="38" xfId="0" applyNumberFormat="1" applyFill="1" applyBorder="1"/>
    <xf numFmtId="0" fontId="3" fillId="2" borderId="163" xfId="0" applyFont="1" applyFill="1" applyBorder="1" applyAlignment="1">
      <alignment horizontal="center" vertical="center" wrapText="1"/>
    </xf>
    <xf numFmtId="0" fontId="3" fillId="2" borderId="164" xfId="0" applyFont="1" applyFill="1" applyBorder="1" applyAlignment="1">
      <alignment horizontal="center" vertical="center" wrapText="1"/>
    </xf>
    <xf numFmtId="0" fontId="3" fillId="2" borderId="165" xfId="0" applyFont="1" applyFill="1" applyBorder="1" applyAlignment="1">
      <alignment horizontal="center" vertical="center" wrapText="1"/>
    </xf>
    <xf numFmtId="0" fontId="0" fillId="0" borderId="18" xfId="0" applyBorder="1" applyAlignment="1">
      <alignment horizontal="center" vertical="center"/>
    </xf>
    <xf numFmtId="176" fontId="0" fillId="0" borderId="9" xfId="0" applyNumberFormat="1" applyBorder="1" applyAlignment="1">
      <alignment horizontal="center" vertical="center"/>
    </xf>
    <xf numFmtId="0" fontId="0" fillId="0" borderId="38" xfId="0" applyBorder="1" applyAlignment="1">
      <alignment horizontal="center"/>
    </xf>
    <xf numFmtId="181" fontId="0" fillId="0" borderId="38" xfId="0" applyNumberFormat="1" applyBorder="1"/>
    <xf numFmtId="0" fontId="0" fillId="11" borderId="38" xfId="0" applyFill="1" applyBorder="1" applyAlignment="1">
      <alignment horizontal="center"/>
    </xf>
    <xf numFmtId="181" fontId="0" fillId="11" borderId="38" xfId="0" applyNumberFormat="1" applyFill="1" applyBorder="1"/>
    <xf numFmtId="0" fontId="20" fillId="0" borderId="38" xfId="0" applyFont="1" applyBorder="1" applyAlignment="1">
      <alignment horizontal="left" vertical="center"/>
    </xf>
    <xf numFmtId="176" fontId="0" fillId="0" borderId="0" xfId="0" applyNumberFormat="1"/>
    <xf numFmtId="0" fontId="3" fillId="2" borderId="107" xfId="0" applyFont="1" applyFill="1" applyBorder="1" applyAlignment="1">
      <alignment horizontal="center" vertical="center"/>
    </xf>
    <xf numFmtId="0" fontId="3" fillId="2" borderId="75" xfId="0" applyFont="1" applyFill="1" applyBorder="1" applyAlignment="1">
      <alignment horizontal="center" vertical="center"/>
    </xf>
    <xf numFmtId="176" fontId="2" fillId="0" borderId="162" xfId="0" applyNumberFormat="1" applyFont="1" applyBorder="1"/>
    <xf numFmtId="176" fontId="2" fillId="11" borderId="162" xfId="0" applyNumberFormat="1" applyFont="1" applyFill="1" applyBorder="1"/>
    <xf numFmtId="0" fontId="7" fillId="0" borderId="0" xfId="0" applyFont="1" applyAlignment="1">
      <alignment horizontal="right"/>
    </xf>
    <xf numFmtId="176" fontId="0" fillId="0" borderId="167" xfId="0" applyNumberFormat="1" applyBorder="1"/>
    <xf numFmtId="0" fontId="7" fillId="9" borderId="0" xfId="0" applyFont="1" applyFill="1" applyAlignment="1" applyProtection="1">
      <alignment horizontal="right" vertical="center"/>
      <protection locked="0"/>
    </xf>
    <xf numFmtId="0" fontId="34" fillId="9" borderId="0" xfId="0" applyFont="1" applyFill="1" applyAlignment="1" applyProtection="1">
      <alignment horizontal="right" vertical="center"/>
      <protection locked="0"/>
    </xf>
    <xf numFmtId="0" fontId="7" fillId="9" borderId="0" xfId="0" applyFont="1" applyFill="1" applyAlignment="1" applyProtection="1">
      <alignment horizontal="right"/>
      <protection locked="0"/>
    </xf>
    <xf numFmtId="0" fontId="0" fillId="0" borderId="168" xfId="0" applyBorder="1"/>
    <xf numFmtId="0" fontId="0" fillId="0" borderId="169" xfId="0" applyBorder="1"/>
    <xf numFmtId="0" fontId="0" fillId="0" borderId="170" xfId="0" applyBorder="1"/>
    <xf numFmtId="0" fontId="36" fillId="0" borderId="0" xfId="0" applyFont="1" applyAlignment="1">
      <alignment horizontal="right" vertical="center"/>
    </xf>
    <xf numFmtId="0" fontId="37" fillId="0" borderId="0" xfId="0" applyFont="1"/>
    <xf numFmtId="0" fontId="38" fillId="0" borderId="0" xfId="0" applyFont="1" applyAlignment="1">
      <alignment horizontal="right" vertical="center"/>
    </xf>
    <xf numFmtId="0" fontId="39" fillId="0" borderId="0" xfId="0" applyFont="1" applyAlignment="1">
      <alignment horizontal="centerContinuous"/>
    </xf>
    <xf numFmtId="0" fontId="0" fillId="0" borderId="0" xfId="0" applyAlignment="1">
      <alignment horizontal="centerContinuous"/>
    </xf>
    <xf numFmtId="0" fontId="0" fillId="0" borderId="171" xfId="0" applyBorder="1"/>
    <xf numFmtId="0" fontId="0" fillId="0" borderId="171" xfId="0" applyBorder="1" applyAlignment="1">
      <alignment horizontal="centerContinuous"/>
    </xf>
    <xf numFmtId="0" fontId="2" fillId="0" borderId="0" xfId="0" applyFont="1" applyFill="1"/>
    <xf numFmtId="0" fontId="2" fillId="13" borderId="0" xfId="0" applyFont="1" applyFill="1" applyAlignment="1">
      <alignment horizontal="centerContinuous"/>
    </xf>
    <xf numFmtId="0" fontId="0" fillId="13" borderId="0" xfId="0" applyFill="1" applyAlignment="1">
      <alignment horizontal="centerContinuous"/>
    </xf>
    <xf numFmtId="0" fontId="33" fillId="0" borderId="0" xfId="1" applyFont="1"/>
    <xf numFmtId="0" fontId="7" fillId="0" borderId="0" xfId="0" applyFont="1"/>
    <xf numFmtId="6" fontId="0" fillId="9" borderId="38" xfId="0" applyNumberFormat="1" applyFill="1" applyBorder="1" applyProtection="1">
      <protection locked="0"/>
    </xf>
    <xf numFmtId="181" fontId="0" fillId="0" borderId="0" xfId="0" applyNumberFormat="1"/>
    <xf numFmtId="186" fontId="0" fillId="0" borderId="38" xfId="0" applyNumberFormat="1" applyBorder="1" applyAlignment="1">
      <alignment horizontal="center"/>
    </xf>
    <xf numFmtId="186" fontId="0" fillId="11" borderId="38" xfId="0" applyNumberFormat="1" applyFill="1" applyBorder="1" applyAlignment="1">
      <alignment horizontal="center"/>
    </xf>
    <xf numFmtId="0" fontId="2" fillId="10" borderId="173" xfId="0" applyFont="1" applyFill="1" applyBorder="1" applyAlignment="1">
      <alignment horizontal="center"/>
    </xf>
    <xf numFmtId="176" fontId="0" fillId="0" borderId="109" xfId="0" applyNumberFormat="1" applyBorder="1"/>
    <xf numFmtId="176" fontId="0" fillId="0" borderId="110" xfId="0" applyNumberFormat="1" applyBorder="1"/>
    <xf numFmtId="187" fontId="0" fillId="0" borderId="109" xfId="0" applyNumberFormat="1" applyBorder="1"/>
    <xf numFmtId="187" fontId="0" fillId="0" borderId="110" xfId="0" applyNumberFormat="1" applyBorder="1"/>
    <xf numFmtId="0" fontId="0" fillId="14" borderId="93" xfId="0" applyFill="1" applyBorder="1" applyAlignment="1">
      <alignment horizontal="center"/>
    </xf>
    <xf numFmtId="0" fontId="0" fillId="14" borderId="24" xfId="0" applyFill="1" applyBorder="1" applyAlignment="1">
      <alignment horizontal="center"/>
    </xf>
    <xf numFmtId="0" fontId="0" fillId="14" borderId="131" xfId="0" applyFill="1" applyBorder="1" applyAlignment="1">
      <alignment horizontal="center"/>
    </xf>
    <xf numFmtId="0" fontId="0" fillId="14" borderId="6" xfId="0" applyFill="1" applyBorder="1" applyAlignment="1" applyProtection="1">
      <alignment horizontal="center"/>
      <protection locked="0"/>
    </xf>
    <xf numFmtId="0" fontId="0" fillId="14" borderId="25" xfId="0" applyFill="1" applyBorder="1" applyAlignment="1">
      <alignment horizontal="center"/>
    </xf>
    <xf numFmtId="0" fontId="0" fillId="14" borderId="31" xfId="0" applyFill="1" applyBorder="1" applyAlignment="1" applyProtection="1">
      <alignment horizontal="center"/>
      <protection locked="0"/>
    </xf>
    <xf numFmtId="188" fontId="22" fillId="0" borderId="0" xfId="1" applyNumberFormat="1" applyFill="1" applyAlignment="1">
      <alignment horizontal="center"/>
    </xf>
    <xf numFmtId="0" fontId="9" fillId="0" borderId="0" xfId="0" applyFont="1"/>
    <xf numFmtId="38" fontId="44" fillId="0" borderId="0" xfId="1" applyNumberFormat="1" applyFont="1" applyAlignment="1">
      <alignment horizontal="center" vertical="top"/>
    </xf>
    <xf numFmtId="188" fontId="46" fillId="0" borderId="0" xfId="0" applyNumberFormat="1" applyFont="1" applyAlignment="1" applyProtection="1">
      <alignment horizontal="center" vertical="center"/>
    </xf>
    <xf numFmtId="182" fontId="9" fillId="0" borderId="0" xfId="0" applyNumberFormat="1" applyFont="1" applyAlignment="1">
      <alignment horizontal="center"/>
    </xf>
    <xf numFmtId="176" fontId="9" fillId="0" borderId="0" xfId="0" applyNumberFormat="1" applyFont="1"/>
    <xf numFmtId="0" fontId="45" fillId="0" borderId="0" xfId="0" applyFont="1" applyProtection="1"/>
    <xf numFmtId="0" fontId="45" fillId="0" borderId="0" xfId="0" applyFont="1"/>
    <xf numFmtId="0" fontId="21" fillId="0" borderId="174" xfId="0" applyFont="1" applyBorder="1" applyProtection="1"/>
    <xf numFmtId="0" fontId="0" fillId="0" borderId="0" xfId="0" applyBorder="1" applyProtection="1"/>
    <xf numFmtId="0" fontId="0" fillId="0" borderId="175" xfId="0" applyBorder="1" applyProtection="1"/>
    <xf numFmtId="0" fontId="21" fillId="0" borderId="77" xfId="0" applyFont="1" applyBorder="1" applyProtection="1"/>
    <xf numFmtId="186" fontId="0" fillId="0" borderId="0" xfId="0" applyNumberFormat="1" applyAlignment="1">
      <alignment horizontal="center"/>
    </xf>
    <xf numFmtId="0" fontId="7" fillId="0" borderId="0" xfId="0" applyFont="1" applyAlignment="1">
      <alignment horizontal="centerContinuous"/>
    </xf>
    <xf numFmtId="0" fontId="6" fillId="4" borderId="177" xfId="0" applyFont="1" applyFill="1" applyBorder="1" applyAlignment="1" applyProtection="1">
      <alignment horizontal="center"/>
    </xf>
    <xf numFmtId="0" fontId="11" fillId="2" borderId="176" xfId="0" applyFont="1" applyFill="1" applyBorder="1" applyAlignment="1" applyProtection="1">
      <alignment horizontal="center"/>
    </xf>
    <xf numFmtId="0" fontId="40" fillId="0" borderId="172" xfId="1" applyFont="1" applyBorder="1" applyAlignment="1">
      <alignment horizontal="center"/>
    </xf>
    <xf numFmtId="0" fontId="40" fillId="0" borderId="0" xfId="1" applyFont="1" applyAlignment="1">
      <alignment horizontal="center"/>
    </xf>
    <xf numFmtId="0" fontId="42" fillId="0" borderId="0" xfId="1" applyFont="1"/>
    <xf numFmtId="0" fontId="35" fillId="0" borderId="0" xfId="1" applyFont="1"/>
    <xf numFmtId="0" fontId="33" fillId="0" borderId="166" xfId="1" applyFont="1" applyBorder="1" applyAlignment="1">
      <alignment horizontal="right"/>
    </xf>
    <xf numFmtId="0" fontId="33" fillId="0" borderId="0" xfId="1" applyFont="1" applyAlignment="1">
      <alignment horizontal="right"/>
    </xf>
    <xf numFmtId="0" fontId="0" fillId="11" borderId="38" xfId="0" applyFill="1" applyBorder="1"/>
    <xf numFmtId="0" fontId="0" fillId="12" borderId="38" xfId="0" applyFill="1" applyBorder="1"/>
    <xf numFmtId="0" fontId="3" fillId="2" borderId="74" xfId="0" applyFont="1" applyFill="1" applyBorder="1" applyAlignment="1">
      <alignment horizontal="center" vertical="center"/>
    </xf>
    <xf numFmtId="0" fontId="3" fillId="2" borderId="107" xfId="0" applyFont="1" applyFill="1" applyBorder="1" applyAlignment="1">
      <alignment horizontal="center" vertical="center"/>
    </xf>
    <xf numFmtId="0" fontId="0" fillId="0" borderId="38" xfId="0" applyBorder="1"/>
    <xf numFmtId="0" fontId="3" fillId="2" borderId="1" xfId="0" applyFont="1" applyFill="1" applyBorder="1" applyAlignment="1">
      <alignment horizontal="center" vertical="center"/>
    </xf>
    <xf numFmtId="0" fontId="0" fillId="0" borderId="38" xfId="0" applyFill="1" applyBorder="1"/>
    <xf numFmtId="0" fontId="0" fillId="0" borderId="114" xfId="0" applyFill="1" applyBorder="1"/>
    <xf numFmtId="0" fontId="0" fillId="0" borderId="0" xfId="0" applyFill="1" applyBorder="1"/>
    <xf numFmtId="0" fontId="7" fillId="0" borderId="0" xfId="0" applyFont="1" applyAlignment="1">
      <alignment horizontal="right" vertical="center" textRotation="255"/>
    </xf>
    <xf numFmtId="0" fontId="32" fillId="0" borderId="0" xfId="0" applyFont="1" applyAlignment="1">
      <alignment horizontal="right" vertical="center" textRotation="255"/>
    </xf>
    <xf numFmtId="0" fontId="29" fillId="0" borderId="142" xfId="0" applyFont="1" applyBorder="1" applyAlignment="1" applyProtection="1">
      <alignment horizontal="left" vertical="center"/>
      <protection locked="0"/>
    </xf>
    <xf numFmtId="0" fontId="29" fillId="0" borderId="121" xfId="0" applyFont="1" applyBorder="1" applyAlignment="1" applyProtection="1">
      <alignment horizontal="left" vertical="center"/>
      <protection locked="0"/>
    </xf>
    <xf numFmtId="0" fontId="29" fillId="0" borderId="120" xfId="0" applyFont="1" applyBorder="1" applyAlignment="1" applyProtection="1">
      <alignment horizontal="left" vertical="center"/>
      <protection locked="0"/>
    </xf>
    <xf numFmtId="0" fontId="29" fillId="0" borderId="140" xfId="0" applyFont="1" applyBorder="1" applyAlignment="1" applyProtection="1">
      <alignment horizontal="left" vertical="center"/>
      <protection locked="0"/>
    </xf>
    <xf numFmtId="0" fontId="29" fillId="0" borderId="119" xfId="0" applyFont="1" applyBorder="1" applyAlignment="1" applyProtection="1">
      <alignment horizontal="left" vertical="center"/>
      <protection locked="0"/>
    </xf>
    <xf numFmtId="0" fontId="29" fillId="0" borderId="118" xfId="0" applyFont="1" applyBorder="1" applyAlignment="1" applyProtection="1">
      <alignment horizontal="left" vertical="center"/>
      <protection locked="0"/>
    </xf>
    <xf numFmtId="0" fontId="18" fillId="7" borderId="133" xfId="0" applyFont="1" applyFill="1" applyBorder="1" applyAlignment="1">
      <alignment horizontal="center" vertical="center"/>
    </xf>
    <xf numFmtId="0" fontId="18" fillId="7" borderId="134" xfId="0" applyFont="1" applyFill="1" applyBorder="1" applyAlignment="1">
      <alignment horizontal="center" vertical="center"/>
    </xf>
    <xf numFmtId="0" fontId="15" fillId="8" borderId="132" xfId="0" applyFont="1" applyFill="1" applyBorder="1" applyAlignment="1">
      <alignment horizontal="center" vertical="center"/>
    </xf>
    <xf numFmtId="0" fontId="15" fillId="8" borderId="133" xfId="0" applyFont="1" applyFill="1" applyBorder="1" applyAlignment="1">
      <alignment horizontal="center" vertical="center"/>
    </xf>
    <xf numFmtId="0" fontId="29" fillId="0" borderId="141" xfId="0" applyFont="1" applyBorder="1" applyAlignment="1" applyProtection="1">
      <alignment horizontal="left" vertical="center"/>
      <protection locked="0"/>
    </xf>
    <xf numFmtId="0" fontId="17" fillId="3" borderId="133" xfId="0" applyFont="1" applyFill="1" applyBorder="1" applyAlignment="1">
      <alignment horizontal="center" vertical="center"/>
    </xf>
    <xf numFmtId="0" fontId="29" fillId="0" borderId="143" xfId="0" applyFont="1" applyBorder="1" applyAlignment="1" applyProtection="1">
      <alignment horizontal="left" vertical="center"/>
      <protection locked="0"/>
    </xf>
    <xf numFmtId="0" fontId="3" fillId="2" borderId="112" xfId="0" applyFont="1" applyFill="1" applyBorder="1" applyAlignment="1">
      <alignment horizontal="center" vertical="center"/>
    </xf>
    <xf numFmtId="0" fontId="3" fillId="2" borderId="113" xfId="0" applyFont="1" applyFill="1" applyBorder="1" applyAlignment="1">
      <alignment horizontal="center" vertical="center"/>
    </xf>
    <xf numFmtId="0" fontId="2" fillId="0" borderId="52" xfId="0" applyFont="1" applyBorder="1" applyAlignment="1">
      <alignment horizontal="center" vertical="center"/>
    </xf>
    <xf numFmtId="0" fontId="2" fillId="0" borderId="0" xfId="0" applyFont="1" applyAlignment="1">
      <alignment horizontal="center" vertical="center"/>
    </xf>
    <xf numFmtId="0" fontId="11" fillId="5" borderId="49" xfId="0" applyFont="1" applyFill="1" applyBorder="1" applyAlignment="1">
      <alignment horizontal="center" vertical="center"/>
    </xf>
    <xf numFmtId="0" fontId="3" fillId="5" borderId="50" xfId="0" applyFont="1" applyFill="1" applyBorder="1" applyAlignment="1">
      <alignment horizontal="center" vertical="center"/>
    </xf>
    <xf numFmtId="0" fontId="3" fillId="5" borderId="51"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48" xfId="0" applyFont="1" applyFill="1" applyBorder="1" applyAlignment="1">
      <alignment horizontal="center" vertical="center"/>
    </xf>
    <xf numFmtId="0" fontId="0" fillId="2" borderId="112" xfId="0" applyFont="1" applyFill="1" applyBorder="1" applyAlignment="1">
      <alignment horizontal="center" vertical="center"/>
    </xf>
    <xf numFmtId="187" fontId="2" fillId="0" borderId="0" xfId="0" applyNumberFormat="1" applyFont="1" applyBorder="1" applyAlignment="1">
      <alignment horizontal="right" vertical="center"/>
    </xf>
    <xf numFmtId="0" fontId="3" fillId="2" borderId="101" xfId="0" applyFont="1" applyFill="1" applyBorder="1" applyAlignment="1">
      <alignment horizontal="center" vertical="center"/>
    </xf>
    <xf numFmtId="0" fontId="3" fillId="2" borderId="102" xfId="0" applyFont="1" applyFill="1" applyBorder="1" applyAlignment="1">
      <alignment horizontal="center" vertical="center"/>
    </xf>
    <xf numFmtId="187" fontId="0" fillId="9" borderId="7" xfId="0" applyNumberFormat="1" applyFill="1" applyBorder="1" applyAlignment="1" applyProtection="1">
      <alignment horizontal="center"/>
      <protection locked="0"/>
    </xf>
    <xf numFmtId="187" fontId="0" fillId="9" borderId="31" xfId="0" applyNumberFormat="1" applyFill="1" applyBorder="1" applyAlignment="1" applyProtection="1">
      <alignment horizontal="center"/>
      <protection locked="0"/>
    </xf>
    <xf numFmtId="0" fontId="3" fillId="2" borderId="103" xfId="0" applyFont="1" applyFill="1" applyBorder="1" applyAlignment="1">
      <alignment horizontal="center" vertical="center"/>
    </xf>
    <xf numFmtId="0" fontId="3" fillId="2" borderId="104" xfId="0" applyFont="1" applyFill="1" applyBorder="1" applyAlignment="1">
      <alignment horizontal="center" vertical="center"/>
    </xf>
    <xf numFmtId="0" fontId="3" fillId="2" borderId="105" xfId="0" applyFont="1" applyFill="1" applyBorder="1" applyAlignment="1">
      <alignment horizontal="center" vertical="center"/>
    </xf>
    <xf numFmtId="0" fontId="3" fillId="2" borderId="106" xfId="0" applyFont="1" applyFill="1" applyBorder="1" applyAlignment="1">
      <alignment horizontal="center" vertical="center"/>
    </xf>
    <xf numFmtId="176" fontId="7" fillId="0" borderId="15" xfId="0" applyNumberFormat="1" applyFont="1" applyBorder="1" applyProtection="1"/>
    <xf numFmtId="0" fontId="8" fillId="4" borderId="156" xfId="0" applyFont="1" applyFill="1" applyBorder="1" applyAlignment="1" applyProtection="1">
      <alignment vertical="center" textRotation="255" wrapText="1"/>
    </xf>
    <xf numFmtId="0" fontId="8" fillId="4" borderId="157" xfId="0" applyFont="1" applyFill="1" applyBorder="1" applyAlignment="1" applyProtection="1">
      <alignment vertical="center" textRotation="255" wrapText="1"/>
    </xf>
    <xf numFmtId="0" fontId="7" fillId="9" borderId="14" xfId="0" applyFont="1" applyFill="1" applyBorder="1" applyAlignment="1" applyProtection="1">
      <alignment vertical="top" wrapText="1"/>
      <protection locked="0"/>
    </xf>
    <xf numFmtId="0" fontId="7" fillId="9" borderId="15" xfId="0" applyFont="1" applyFill="1" applyBorder="1" applyAlignment="1" applyProtection="1">
      <alignment vertical="top" wrapText="1"/>
      <protection locked="0"/>
    </xf>
    <xf numFmtId="0" fontId="7" fillId="9" borderId="16" xfId="0" applyFont="1" applyFill="1" applyBorder="1" applyAlignment="1" applyProtection="1">
      <alignment vertical="top" wrapText="1"/>
      <protection locked="0"/>
    </xf>
    <xf numFmtId="0" fontId="7" fillId="9" borderId="131" xfId="0" applyFont="1" applyFill="1" applyBorder="1" applyAlignment="1" applyProtection="1">
      <alignment vertical="top" wrapText="1"/>
      <protection locked="0"/>
    </xf>
    <xf numFmtId="0" fontId="7" fillId="9" borderId="11" xfId="0" applyFont="1" applyFill="1" applyBorder="1" applyAlignment="1" applyProtection="1">
      <alignment vertical="top" wrapText="1"/>
      <protection locked="0"/>
    </xf>
    <xf numFmtId="0" fontId="7" fillId="9" borderId="155" xfId="0" applyFont="1" applyFill="1" applyBorder="1" applyAlignment="1" applyProtection="1">
      <alignment vertical="top" wrapText="1"/>
      <protection locked="0"/>
    </xf>
    <xf numFmtId="0" fontId="30" fillId="4" borderId="158" xfId="0" applyFont="1" applyFill="1" applyBorder="1" applyAlignment="1" applyProtection="1">
      <alignment horizontal="center" vertical="center" wrapText="1"/>
    </xf>
    <xf numFmtId="0" fontId="30" fillId="4" borderId="95" xfId="0" applyFont="1" applyFill="1" applyBorder="1" applyAlignment="1" applyProtection="1">
      <alignment horizontal="center" vertical="center" wrapText="1"/>
    </xf>
    <xf numFmtId="0" fontId="31" fillId="4" borderId="109" xfId="0" applyFont="1" applyFill="1" applyBorder="1" applyAlignment="1" applyProtection="1">
      <alignment horizontal="center" vertical="center"/>
    </xf>
    <xf numFmtId="0" fontId="31" fillId="4" borderId="2" xfId="0" applyFont="1" applyFill="1" applyBorder="1" applyAlignment="1" applyProtection="1">
      <alignment horizontal="center" vertical="center"/>
    </xf>
    <xf numFmtId="0" fontId="31" fillId="4" borderId="153" xfId="0" applyFont="1" applyFill="1" applyBorder="1" applyAlignment="1" applyProtection="1">
      <alignment horizontal="center" vertical="center"/>
    </xf>
    <xf numFmtId="176" fontId="32" fillId="9" borderId="110" xfId="0" applyNumberFormat="1" applyFont="1" applyFill="1" applyBorder="1" applyAlignment="1" applyProtection="1">
      <alignment vertical="top" wrapText="1"/>
      <protection locked="0"/>
    </xf>
    <xf numFmtId="176" fontId="32" fillId="9" borderId="22" xfId="0" applyNumberFormat="1" applyFont="1" applyFill="1" applyBorder="1" applyAlignment="1" applyProtection="1">
      <alignment vertical="top" wrapText="1"/>
      <protection locked="0"/>
    </xf>
    <xf numFmtId="176" fontId="32" fillId="9" borderId="154" xfId="0" applyNumberFormat="1" applyFont="1" applyFill="1" applyBorder="1" applyAlignment="1" applyProtection="1">
      <alignment vertical="top" wrapText="1"/>
      <protection locked="0"/>
    </xf>
    <xf numFmtId="176" fontId="7" fillId="0" borderId="159" xfId="0" applyNumberFormat="1" applyFont="1" applyBorder="1" applyProtection="1"/>
    <xf numFmtId="0" fontId="0" fillId="9" borderId="38" xfId="0" applyFill="1" applyBorder="1" applyProtection="1">
      <protection locked="0"/>
    </xf>
    <xf numFmtId="0" fontId="33" fillId="0" borderId="0" xfId="1" applyFont="1" applyAlignment="1" applyProtection="1">
      <alignment horizontal="center"/>
    </xf>
    <xf numFmtId="0" fontId="33" fillId="0" borderId="81" xfId="1" applyFont="1" applyBorder="1" applyAlignment="1" applyProtection="1">
      <alignment horizontal="center"/>
    </xf>
    <xf numFmtId="0" fontId="33" fillId="0" borderId="170" xfId="1" applyFont="1" applyBorder="1" applyAlignment="1" applyProtection="1">
      <alignment horizontal="center"/>
    </xf>
    <xf numFmtId="0" fontId="33" fillId="0" borderId="80" xfId="1" applyFont="1" applyBorder="1" applyAlignment="1" applyProtection="1">
      <alignment horizontal="center"/>
    </xf>
    <xf numFmtId="0" fontId="48" fillId="0" borderId="168" xfId="1" applyFont="1" applyBorder="1" applyAlignment="1">
      <alignment horizontal="right"/>
    </xf>
    <xf numFmtId="0" fontId="48" fillId="0" borderId="76" xfId="1" applyFont="1" applyBorder="1" applyAlignment="1">
      <alignment horizontal="right"/>
    </xf>
  </cellXfs>
  <cellStyles count="3">
    <cellStyle name="ハイパーリンク" xfId="1" builtinId="8" customBuiltin="1"/>
    <cellStyle name="標準" xfId="0" builtinId="0"/>
    <cellStyle name="表示済みのハイパーリンク" xfId="2" builtinId="9" customBuiltin="1"/>
  </cellStyles>
  <dxfs count="6809">
    <dxf>
      <border diagonalUp="0" diagonalDown="0">
        <left/>
        <right/>
        <top style="thin">
          <color theme="0" tint="-0.24994659260841701"/>
        </top>
        <bottom style="thin">
          <color theme="0" tint="-0.24994659260841701"/>
        </bottom>
        <vertical style="thin">
          <color theme="0" tint="-0.24994659260841701"/>
        </vertical>
        <horizontal style="thin">
          <color theme="0" tint="-0.24994659260841701"/>
        </horizontal>
      </border>
    </dxf>
    <dxf>
      <border outline="0">
        <bottom style="thin">
          <color theme="0" tint="-0.24994659260841701"/>
        </bottom>
      </border>
    </dxf>
    <dxf>
      <font>
        <b/>
        <i val="0"/>
        <strike val="0"/>
        <condense val="0"/>
        <extend val="0"/>
        <outline val="0"/>
        <shadow val="0"/>
        <u val="none"/>
        <vertAlign val="baseline"/>
        <sz val="11"/>
        <color theme="0"/>
        <name val="Yu Gothic"/>
        <family val="3"/>
        <charset val="128"/>
        <scheme val="minor"/>
      </font>
      <fill>
        <patternFill patternType="solid">
          <fgColor indexed="64"/>
          <bgColor theme="1" tint="0.249977111117893"/>
        </patternFill>
      </fill>
      <alignment horizontal="center" vertical="bottom" textRotation="0" wrapText="0" indent="0" justifyLastLine="0" shrinkToFit="0" readingOrder="0"/>
    </dxf>
    <dxf>
      <border diagonalUp="0" diagonalDown="0">
        <left style="thin">
          <color theme="0" tint="-0.24994659260841701"/>
        </left>
        <right/>
        <top style="thin">
          <color theme="0" tint="-0.24994659260841701"/>
        </top>
        <bottom style="thin">
          <color theme="0" tint="-0.24994659260841701"/>
        </bottom>
        <vertical/>
        <horizontal/>
      </border>
    </dxf>
    <dxf>
      <border outline="0">
        <bottom style="thin">
          <color theme="0" tint="-0.24994659260841701"/>
        </bottom>
      </border>
    </dxf>
    <dxf>
      <font>
        <b/>
        <i val="0"/>
        <strike val="0"/>
        <condense val="0"/>
        <extend val="0"/>
        <outline val="0"/>
        <shadow val="0"/>
        <u val="none"/>
        <vertAlign val="baseline"/>
        <sz val="11"/>
        <color theme="0"/>
        <name val="Yu Gothic"/>
        <family val="3"/>
        <charset val="128"/>
        <scheme val="minor"/>
      </font>
      <fill>
        <patternFill patternType="solid">
          <fgColor indexed="64"/>
          <bgColor theme="1" tint="0.249977111117893"/>
        </patternFill>
      </fill>
      <alignment horizontal="center" vertical="bottom" textRotation="0" wrapText="0" indent="0" justifyLastLine="0" shrinkToFit="0" readingOrder="0"/>
    </dxf>
    <dxf>
      <border diagonalUp="0" diagonalDown="0">
        <left style="thin">
          <color theme="0" tint="-0.24994659260841701"/>
        </left>
        <right/>
        <top style="thin">
          <color theme="0" tint="-0.24994659260841701"/>
        </top>
        <bottom style="thin">
          <color theme="0" tint="-0.24994659260841701"/>
        </bottom>
        <vertical/>
        <horizontal/>
      </border>
    </dxf>
    <dxf>
      <border outline="0">
        <bottom style="thin">
          <color theme="0" tint="-0.24994659260841701"/>
        </bottom>
      </border>
    </dxf>
    <dxf>
      <font>
        <b/>
        <i val="0"/>
        <strike val="0"/>
        <condense val="0"/>
        <extend val="0"/>
        <outline val="0"/>
        <shadow val="0"/>
        <u val="none"/>
        <vertAlign val="baseline"/>
        <sz val="11"/>
        <color theme="0"/>
        <name val="Yu Gothic"/>
        <family val="3"/>
        <charset val="128"/>
        <scheme val="minor"/>
      </font>
      <fill>
        <patternFill patternType="solid">
          <fgColor indexed="64"/>
          <bgColor theme="1" tint="0.249977111117893"/>
        </patternFill>
      </fill>
      <alignment horizontal="center" vertical="bottom" textRotation="0" wrapText="0" indent="0" justifyLastLine="0" shrinkToFit="0" readingOrder="0"/>
    </dxf>
    <dxf>
      <border diagonalUp="0" diagonalDown="0">
        <left style="thin">
          <color theme="0" tint="-0.24994659260841701"/>
        </left>
        <right/>
        <top style="thin">
          <color theme="0" tint="-0.24994659260841701"/>
        </top>
        <bottom style="thin">
          <color theme="0" tint="-0.24994659260841701"/>
        </bottom>
        <vertical/>
        <horizontal/>
      </border>
      <protection locked="0" hidden="0"/>
    </dxf>
    <dxf>
      <border outline="0">
        <bottom style="thin">
          <color theme="0" tint="-0.24994659260841701"/>
        </bottom>
      </border>
    </dxf>
    <dxf>
      <protection locked="0" hidden="0"/>
    </dxf>
    <dxf>
      <font>
        <b/>
        <i val="0"/>
        <strike val="0"/>
        <condense val="0"/>
        <extend val="0"/>
        <outline val="0"/>
        <shadow val="0"/>
        <u val="none"/>
        <vertAlign val="baseline"/>
        <sz val="11"/>
        <color theme="0"/>
        <name val="Yu Gothic"/>
        <family val="3"/>
        <charset val="128"/>
        <scheme val="minor"/>
      </font>
      <fill>
        <patternFill patternType="solid">
          <fgColor indexed="64"/>
          <bgColor theme="1" tint="0.249977111117893"/>
        </patternFill>
      </fill>
      <alignment horizontal="center" vertical="bottom" textRotation="0" wrapText="0" indent="0" justifyLastLine="0" shrinkToFit="0" readingOrder="0"/>
    </dxf>
    <dxf>
      <border diagonalUp="0" diagonalDown="0">
        <left style="thin">
          <color theme="0" tint="-0.24994659260841701"/>
        </left>
        <right/>
        <top style="thin">
          <color theme="0" tint="-0.24994659260841701"/>
        </top>
        <bottom style="thin">
          <color theme="0" tint="-0.24994659260841701"/>
        </bottom>
        <vertical/>
        <horizontal/>
      </border>
      <protection locked="0" hidden="0"/>
    </dxf>
    <dxf>
      <border outline="0">
        <bottom style="thin">
          <color theme="0" tint="-0.24994659260841701"/>
        </bottom>
      </border>
    </dxf>
    <dxf>
      <protection locked="0" hidden="0"/>
    </dxf>
    <dxf>
      <font>
        <b/>
        <i val="0"/>
        <strike val="0"/>
        <condense val="0"/>
        <extend val="0"/>
        <outline val="0"/>
        <shadow val="0"/>
        <u val="none"/>
        <vertAlign val="baseline"/>
        <sz val="11"/>
        <color theme="0"/>
        <name val="Yu Gothic"/>
        <family val="3"/>
        <charset val="128"/>
        <scheme val="minor"/>
      </font>
      <fill>
        <patternFill patternType="solid">
          <fgColor indexed="64"/>
          <bgColor theme="1" tint="0.249977111117893"/>
        </patternFill>
      </fill>
      <alignment horizontal="center" vertical="bottom" textRotation="0" wrapText="0" indent="0" justifyLastLine="0" shrinkToFit="0" readingOrder="0"/>
    </dxf>
    <dxf>
      <fill>
        <patternFill>
          <bgColor rgb="FFEDEDED"/>
        </patternFill>
      </fill>
    </dxf>
    <dxf>
      <fill>
        <patternFill>
          <bgColor rgb="FFEDEDED"/>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font>
        <b/>
        <i val="0"/>
        <color auto="1"/>
      </font>
    </dxf>
    <dxf>
      <font>
        <b/>
        <i val="0"/>
        <color auto="1"/>
      </font>
    </dxf>
    <dxf>
      <font>
        <b/>
        <i val="0"/>
        <color auto="1"/>
      </font>
    </dxf>
    <dxf>
      <font>
        <b/>
        <i val="0"/>
        <u val="none"/>
        <color auto="1"/>
      </font>
    </dxf>
    <dxf>
      <font>
        <u val="none"/>
        <color theme="0"/>
      </font>
    </dxf>
    <dxf>
      <font>
        <u val="none"/>
        <color theme="0"/>
      </font>
    </dxf>
    <dxf>
      <font>
        <u val="none"/>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9" formatCode="&quot;¥&quot;#,##0;&quot;¥&quot;\-#,##0"/>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numFmt numFmtId="10" formatCode="&quot;¥&quot;#,##0;[Red]&quot;¥&quot;\-#,##0"/>
    </dxf>
    <dxf>
      <numFmt numFmtId="10" formatCode="&quot;¥&quot;#,##0;[Red]&quot;¥&quot;\-#,##0"/>
    </dxf>
    <dxf>
      <font>
        <color rgb="FFF1F7ED"/>
      </font>
    </dxf>
    <dxf>
      <numFmt numFmtId="9" formatCode="&quot;¥&quot;#,##0;&quot;¥&quot;\-#,##0"/>
    </dxf>
    <dxf>
      <numFmt numFmtId="10" formatCode="&quot;¥&quot;#,##0;[Red]&quot;¥&quot;\-#,##0"/>
    </dxf>
    <dxf>
      <numFmt numFmtId="10" formatCode="&quot;¥&quot;#,##0;[Red]&quot;¥&quot;\-#,##0"/>
    </dxf>
    <dxf>
      <font>
        <b/>
        <i val="0"/>
        <color rgb="FF007E39"/>
      </font>
    </dxf>
    <dxf>
      <font>
        <color theme="0"/>
      </font>
    </dxf>
    <dxf>
      <font>
        <b/>
        <i val="0"/>
        <color auto="1"/>
      </font>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numFmt numFmtId="9" formatCode="&quot;¥&quot;#,##0;&quot;¥&quot;\-#,##0"/>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b/>
        <i val="0"/>
        <color rgb="FF007E3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color theme="0" tint="-0.499984740745262"/>
      </font>
    </dxf>
    <dxf>
      <font>
        <strike/>
        <color theme="0" tint="-0.499984740745262"/>
      </font>
    </dxf>
    <dxf>
      <font>
        <strike/>
        <color theme="0" tint="-0.499984740745262"/>
      </font>
    </dxf>
    <dxf>
      <font>
        <strike/>
        <color theme="0" tint="-0.499984740745262"/>
      </font>
    </dxf>
    <dxf>
      <font>
        <strike/>
        <color theme="0" tint="-0.499984740745262"/>
      </font>
    </dxf>
    <dxf>
      <font>
        <b/>
        <i val="0"/>
        <color rgb="FF007E39"/>
      </font>
    </dxf>
    <dxf>
      <numFmt numFmtId="10" formatCode="&quot;¥&quot;#,##0;[Red]&quot;¥&quot;\-#,##0"/>
    </dxf>
    <dxf>
      <font>
        <strike/>
        <color theme="0" tint="-0.499984740745262"/>
      </font>
    </dxf>
    <dxf>
      <font>
        <strike/>
        <color theme="0" tint="-0.499984740745262"/>
      </font>
    </dxf>
    <dxf>
      <font>
        <color theme="0"/>
      </font>
      <fill>
        <patternFill>
          <bgColor theme="0"/>
        </patternFill>
      </fill>
      <border>
        <left/>
        <right/>
        <top/>
        <bottom/>
        <vertical/>
        <horizontal/>
      </border>
    </dxf>
    <dxf>
      <numFmt numFmtId="10" formatCode="&quot;¥&quot;#,##0;[Red]&quot;¥&quot;\-#,##0"/>
    </dxf>
    <dxf>
      <font>
        <color rgb="FFF1F7ED"/>
      </font>
    </dxf>
    <dxf>
      <font>
        <b/>
        <i val="0"/>
        <color auto="1"/>
      </font>
    </dxf>
    <dxf>
      <font>
        <b/>
        <i val="0"/>
        <color auto="1"/>
      </font>
    </dxf>
    <dxf>
      <font>
        <b/>
        <i val="0"/>
        <u val="none"/>
        <color auto="1"/>
      </font>
    </dxf>
    <dxf>
      <font>
        <u val="none"/>
        <color theme="0"/>
      </font>
    </dxf>
    <dxf>
      <font>
        <u val="none"/>
        <color theme="0"/>
      </font>
    </dxf>
    <dxf>
      <font>
        <u val="none"/>
        <color theme="0"/>
      </font>
    </dxf>
    <dxf>
      <numFmt numFmtId="9" formatCode="&quot;¥&quot;#,##0;&quot;¥&quot;\-#,##0"/>
    </dxf>
    <dxf>
      <numFmt numFmtId="10" formatCode="&quot;¥&quot;#,##0;[Red]&quot;¥&quot;\-#,##0"/>
    </dxf>
    <dxf>
      <font>
        <color theme="0"/>
      </font>
      <fill>
        <patternFill>
          <bgColor theme="0"/>
        </patternFill>
      </fill>
      <border>
        <left/>
        <right/>
        <top/>
        <bottom/>
        <vertical/>
        <horizontal/>
      </border>
    </dxf>
    <dxf>
      <numFmt numFmtId="10" formatCode="&quot;¥&quot;#,##0;[Red]&quot;¥&quot;\-#,##0"/>
    </dxf>
    <dxf>
      <font>
        <b/>
        <i val="0"/>
        <color rgb="FF007E39"/>
      </font>
    </dxf>
    <dxf>
      <font>
        <color theme="0"/>
      </font>
    </dxf>
    <dxf>
      <fill>
        <patternFill>
          <bgColor theme="8" tint="0.79998168889431442"/>
        </patternFill>
      </fill>
    </dxf>
    <dxf>
      <fill>
        <patternFill>
          <bgColor theme="5" tint="0.79998168889431442"/>
        </patternFill>
      </fill>
    </dxf>
    <dxf>
      <fill>
        <patternFill>
          <bgColor rgb="FFF8F8F8"/>
        </patternFill>
      </fill>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fill>
        <patternFill>
          <bgColor rgb="FFF1F7ED"/>
        </patternFill>
      </fill>
    </dxf>
    <dxf>
      <font>
        <b/>
        <i val="0"/>
        <color rgb="FF5E544E"/>
      </font>
      <fill>
        <patternFill>
          <bgColor rgb="FFDDCD91"/>
        </patternFill>
      </fill>
    </dxf>
    <dxf>
      <font>
        <b/>
        <i val="0"/>
        <color rgb="FF8BC42F"/>
      </font>
      <fill>
        <patternFill>
          <bgColor rgb="FF303030"/>
        </patternFill>
      </fill>
    </dxf>
    <dxf>
      <font>
        <b/>
        <i val="0"/>
        <color rgb="FFFFCC01"/>
      </font>
      <fill>
        <patternFill>
          <bgColor rgb="FF555246"/>
        </patternFill>
      </fill>
    </dxf>
    <dxf>
      <font>
        <color rgb="FFF8F8F8"/>
      </font>
    </dxf>
    <dxf>
      <fill>
        <patternFill>
          <bgColor rgb="FFF8F8F8"/>
        </patternFill>
      </fill>
    </dxf>
    <dxf>
      <numFmt numFmtId="190" formatCode="&quot;¥&quot;#,##0;[Red]&quot;¥&quot;#,##0"/>
    </dxf>
    <dxf>
      <font>
        <color theme="0"/>
      </font>
    </dxf>
    <dxf>
      <numFmt numFmtId="10" formatCode="&quot;¥&quot;#,##0;[Red]&quot;¥&quot;\-#,##0"/>
    </dxf>
    <dxf>
      <font>
        <b/>
        <i val="0"/>
        <color rgb="FF007E39"/>
      </font>
    </dxf>
    <dxf>
      <font>
        <color theme="0"/>
      </font>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theme="0"/>
      </font>
      <fill>
        <patternFill>
          <bgColor rgb="FFD5006A"/>
        </patternFill>
      </fill>
    </dxf>
    <dxf>
      <font>
        <b/>
        <i val="0"/>
        <color rgb="FF00CCFF"/>
      </font>
      <fill>
        <patternFill>
          <bgColor rgb="FF002769"/>
        </patternFill>
      </fill>
    </dxf>
    <dxf>
      <font>
        <b/>
        <i val="0"/>
        <color theme="0"/>
      </font>
      <fill>
        <patternFill>
          <bgColor rgb="FF182447"/>
        </patternFill>
      </fill>
    </dxf>
    <dxf>
      <font>
        <b/>
        <i val="0"/>
        <color theme="0"/>
      </font>
      <fill>
        <patternFill>
          <bgColor rgb="FFEE31A4"/>
        </patternFill>
      </fill>
    </dxf>
    <dxf>
      <font>
        <b/>
        <i val="0"/>
        <color rgb="FF442F17"/>
      </font>
      <fill>
        <patternFill>
          <bgColor rgb="FFF9F9F9"/>
        </patternFill>
      </fill>
      <border>
        <left style="thin">
          <color theme="1" tint="0.499984740745262"/>
        </left>
        <right style="thin">
          <color theme="1" tint="0.499984740745262"/>
        </right>
      </border>
    </dxf>
    <dxf>
      <font>
        <b/>
        <i val="0"/>
        <color rgb="FFEF8DB9"/>
      </font>
      <fill>
        <patternFill>
          <bgColor rgb="FF1A133C"/>
        </patternFill>
      </fill>
    </dxf>
    <dxf>
      <font>
        <b/>
        <i val="0"/>
        <color rgb="FFFCF8D8"/>
      </font>
      <fill>
        <patternFill>
          <bgColor rgb="FF548014"/>
        </patternFill>
      </fill>
    </dxf>
    <dxf>
      <font>
        <b/>
        <i val="0"/>
        <color theme="0"/>
      </font>
      <fill>
        <patternFill>
          <bgColor rgb="FF0D2858"/>
        </patternFill>
      </fill>
    </dxf>
    <dxf>
      <font>
        <b/>
        <i val="0"/>
        <color theme="0"/>
      </font>
      <fill>
        <patternFill>
          <bgColor rgb="FFFD5C3C"/>
        </patternFill>
      </fill>
    </dxf>
    <dxf>
      <font>
        <b/>
        <i val="0"/>
        <color theme="0"/>
      </font>
      <fill>
        <patternFill>
          <bgColor rgb="FF0B1010"/>
        </patternFill>
      </fill>
    </dxf>
    <dxf>
      <font>
        <b/>
        <i val="0"/>
        <color rgb="FF007E39"/>
      </font>
    </dxf>
    <dxf>
      <font>
        <color theme="0"/>
      </font>
    </dxf>
    <dxf>
      <font>
        <color rgb="FFF8F8F8"/>
      </font>
    </dxf>
    <dxf>
      <font>
        <color rgb="FF007E39"/>
      </font>
    </dxf>
    <dxf>
      <fill>
        <patternFill>
          <bgColor theme="8" tint="0.79998168889431442"/>
        </patternFill>
      </fill>
    </dxf>
    <dxf>
      <fill>
        <patternFill>
          <bgColor theme="5" tint="0.79998168889431442"/>
        </patternFill>
      </fill>
    </dxf>
    <dxf>
      <fill>
        <patternFill>
          <bgColor rgb="FFF8F8F8"/>
        </patternFill>
      </fill>
    </dxf>
    <dxf>
      <font>
        <color theme="9" tint="0.79998168889431442"/>
      </font>
      <fill>
        <patternFill>
          <bgColor theme="9" tint="0.79998168889431442"/>
        </patternFill>
      </fill>
    </dxf>
    <dxf>
      <font>
        <color rgb="FFFFE1E1"/>
      </font>
      <fill>
        <patternFill>
          <bgColor rgb="FFFFE1E1"/>
        </patternFill>
      </fill>
    </dxf>
    <dxf>
      <font>
        <color theme="9" tint="0.79998168889431442"/>
      </font>
      <fill>
        <patternFill>
          <bgColor theme="9" tint="0.79998168889431442"/>
        </patternFill>
      </fill>
    </dxf>
    <dxf>
      <font>
        <color rgb="FFFFE1E1"/>
      </font>
      <fill>
        <patternFill>
          <bgColor rgb="FFFFE1E1"/>
        </patternFill>
      </fill>
    </dxf>
    <dxf>
      <font>
        <color theme="9" tint="0.79998168889431442"/>
      </font>
      <fill>
        <patternFill>
          <bgColor theme="9" tint="0.79998168889431442"/>
        </patternFill>
      </fill>
    </dxf>
    <dxf>
      <font>
        <color rgb="FFFFE1E1"/>
      </font>
      <fill>
        <patternFill>
          <bgColor rgb="FFFFE1E1"/>
        </patternFill>
      </fill>
    </dxf>
    <dxf>
      <font>
        <color theme="9" tint="0.79998168889431442"/>
      </font>
      <fill>
        <patternFill>
          <bgColor theme="9" tint="0.79998168889431442"/>
        </patternFill>
      </fill>
    </dxf>
    <dxf>
      <font>
        <color rgb="FFFFE1E1"/>
      </font>
      <fill>
        <patternFill>
          <bgColor rgb="FFFFE1E1"/>
        </patternFill>
      </fill>
    </dxf>
    <dxf>
      <font>
        <color theme="9" tint="0.79998168889431442"/>
      </font>
      <fill>
        <patternFill>
          <bgColor theme="9" tint="0.79998168889431442"/>
        </patternFill>
      </fill>
    </dxf>
    <dxf>
      <font>
        <color rgb="FFFFE1E1"/>
      </font>
      <fill>
        <patternFill>
          <bgColor rgb="FFFFE1E1"/>
        </patternFill>
      </fill>
    </dxf>
    <dxf>
      <font>
        <color theme="9" tint="0.79998168889431442"/>
      </font>
      <fill>
        <patternFill>
          <bgColor theme="9" tint="0.79998168889431442"/>
        </patternFill>
      </fill>
    </dxf>
    <dxf>
      <font>
        <b val="0"/>
        <i val="0"/>
        <color rgb="FFFFE1E1"/>
      </font>
      <fill>
        <patternFill>
          <bgColor rgb="FFFFE1E1"/>
        </patternFill>
      </fill>
    </dxf>
    <dxf>
      <font>
        <color rgb="FF007E39"/>
      </font>
    </dxf>
    <dxf>
      <font>
        <b/>
        <i val="0"/>
        <color rgb="FF007E39"/>
      </font>
    </dxf>
    <dxf>
      <font>
        <color theme="0"/>
      </font>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patternType="none">
          <bgColor auto="1"/>
        </patternFill>
      </fill>
    </dxf>
    <dxf>
      <fill>
        <patternFill>
          <bgColor rgb="FFFFE1E1"/>
        </patternFill>
      </fill>
    </dxf>
    <dxf>
      <fill>
        <patternFill>
          <bgColor theme="9" tint="0.79998168889431442"/>
        </patternFill>
      </fill>
    </dxf>
    <dxf>
      <fill>
        <patternFill>
          <bgColor theme="9" tint="0.79998168889431442"/>
        </patternFill>
      </fill>
    </dxf>
    <dxf>
      <font>
        <color theme="0" tint="-0.24994659260841701"/>
      </font>
    </dxf>
    <dxf>
      <font>
        <color theme="0" tint="-0.24994659260841701"/>
      </font>
    </dxf>
    <dxf>
      <font>
        <color theme="0" tint="-0.24994659260841701"/>
      </font>
    </dxf>
    <dxf>
      <font>
        <b/>
        <i val="0"/>
        <color theme="0" tint="-0.24994659260841701"/>
      </font>
    </dxf>
    <dxf>
      <font>
        <b/>
        <i val="0"/>
        <color theme="0" tint="-0.24994659260841701"/>
      </font>
    </dxf>
    <dxf>
      <font>
        <b/>
        <i val="0"/>
        <color rgb="FF007E39"/>
      </font>
    </dxf>
    <dxf>
      <font>
        <color theme="0"/>
      </font>
    </dxf>
    <dxf>
      <numFmt numFmtId="9" formatCode="&quot;¥&quot;#,##0;&quot;¥&quot;\-#,##0"/>
    </dxf>
    <dxf>
      <font>
        <b/>
        <i val="0"/>
        <color rgb="FF007E39"/>
      </font>
    </dxf>
    <dxf>
      <font>
        <color theme="0" tint="-0.34998626667073579"/>
      </font>
    </dxf>
    <dxf>
      <font>
        <color rgb="FF007E39"/>
      </font>
    </dxf>
    <dxf>
      <font>
        <color theme="0" tint="-0.34998626667073579"/>
      </font>
    </dxf>
    <dxf>
      <font>
        <color rgb="FF007E39"/>
      </font>
    </dxf>
    <dxf>
      <numFmt numFmtId="10" formatCode="&quot;¥&quot;#,##0;[Red]&quot;¥&quot;\-#,##0"/>
    </dxf>
    <dxf>
      <font>
        <color theme="0"/>
      </font>
      <fill>
        <patternFill patternType="none">
          <bgColor auto="1"/>
        </patternFill>
      </fill>
    </dxf>
    <dxf>
      <font>
        <b/>
        <i val="0"/>
        <color rgb="FF007E39"/>
      </font>
    </dxf>
    <dxf>
      <font>
        <color theme="0" tint="-0.34998626667073579"/>
      </font>
    </dxf>
    <dxf>
      <font>
        <color rgb="FF007E39"/>
      </font>
    </dxf>
    <dxf>
      <font>
        <color theme="0"/>
      </font>
    </dxf>
    <dxf>
      <numFmt numFmtId="10" formatCode="&quot;¥&quot;#,##0;[Red]&quot;¥&quot;\-#,##0"/>
    </dxf>
    <dxf>
      <fill>
        <patternFill>
          <bgColor rgb="FFF8F8F8"/>
        </patternFill>
      </fill>
    </dxf>
    <dxf>
      <font>
        <strike/>
        <color theme="0" tint="-0.499984740745262"/>
      </font>
    </dxf>
    <dxf>
      <fill>
        <patternFill>
          <bgColor rgb="FFF8F8F8"/>
        </patternFill>
      </fill>
    </dxf>
    <dxf>
      <fill>
        <patternFill>
          <bgColor rgb="FFF8F8F8"/>
        </patternFill>
      </fill>
    </dxf>
  </dxfs>
  <tableStyles count="0" defaultTableStyle="TableStyleMedium2" defaultPivotStyle="PivotStyleLight16"/>
  <colors>
    <mruColors>
      <color rgb="FFF8F8F8"/>
      <color rgb="FFF7F7F7"/>
      <color rgb="FFF1F7ED"/>
      <color rgb="FFEDEDED"/>
      <color rgb="FFECF4FA"/>
      <color rgb="FFF9FBFD"/>
      <color rgb="FF007E39"/>
      <color rgb="FFFBFBFB"/>
      <color rgb="FFFFE1E1"/>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ltUpDiag">
                <a:fgClr>
                  <a:schemeClr val="accent1"/>
                </a:fgClr>
                <a:bgClr>
                  <a:schemeClr val="accent1">
                    <a:lumMod val="20000"/>
                    <a:lumOff val="80000"/>
                  </a:schemeClr>
                </a:bgClr>
              </a:pattFill>
              <a:ln w="19050">
                <a:solidFill>
                  <a:schemeClr val="lt1"/>
                </a:solidFill>
              </a:ln>
              <a:effectLst>
                <a:innerShdw blurRad="114300">
                  <a:schemeClr val="accent1"/>
                </a:innerShdw>
              </a:effectLst>
            </c:spPr>
            <c:extLst>
              <c:ext xmlns:c16="http://schemas.microsoft.com/office/drawing/2014/chart" uri="{C3380CC4-5D6E-409C-BE32-E72D297353CC}">
                <c16:uniqueId val="{00000002-4213-42F6-A5D4-E052240447E6}"/>
              </c:ext>
            </c:extLst>
          </c:dPt>
          <c:dPt>
            <c:idx val="1"/>
            <c:bubble3D val="0"/>
            <c:spPr>
              <a:pattFill prst="ltUpDiag">
                <a:fgClr>
                  <a:schemeClr val="accent2"/>
                </a:fgClr>
                <a:bgClr>
                  <a:schemeClr val="accent2">
                    <a:lumMod val="20000"/>
                    <a:lumOff val="80000"/>
                  </a:schemeClr>
                </a:bgClr>
              </a:pattFill>
              <a:ln w="19050">
                <a:solidFill>
                  <a:schemeClr val="lt1"/>
                </a:solidFill>
              </a:ln>
              <a:effectLst>
                <a:innerShdw blurRad="114300">
                  <a:schemeClr val="accent2"/>
                </a:innerShdw>
              </a:effectLst>
            </c:spPr>
            <c:extLst>
              <c:ext xmlns:c16="http://schemas.microsoft.com/office/drawing/2014/chart" uri="{C3380CC4-5D6E-409C-BE32-E72D297353CC}">
                <c16:uniqueId val="{00000006-4213-42F6-A5D4-E052240447E6}"/>
              </c:ext>
            </c:extLst>
          </c:dPt>
          <c:dPt>
            <c:idx val="2"/>
            <c:bubble3D val="0"/>
            <c:spPr>
              <a:pattFill prst="ltUpDiag">
                <a:fgClr>
                  <a:schemeClr val="accent3"/>
                </a:fgClr>
                <a:bgClr>
                  <a:schemeClr val="accent3">
                    <a:lumMod val="20000"/>
                    <a:lumOff val="80000"/>
                  </a:schemeClr>
                </a:bgClr>
              </a:pattFill>
              <a:ln w="19050">
                <a:solidFill>
                  <a:schemeClr val="lt1"/>
                </a:solidFill>
              </a:ln>
              <a:effectLst>
                <a:innerShdw blurRad="114300">
                  <a:schemeClr val="accent3"/>
                </a:innerShdw>
              </a:effectLst>
            </c:spPr>
            <c:extLst>
              <c:ext xmlns:c16="http://schemas.microsoft.com/office/drawing/2014/chart" uri="{C3380CC4-5D6E-409C-BE32-E72D297353CC}">
                <c16:uniqueId val="{00000005-289E-4754-90ED-2D1E9BD56A6D}"/>
              </c:ext>
            </c:extLst>
          </c:dPt>
          <c:dPt>
            <c:idx val="3"/>
            <c:bubble3D val="0"/>
            <c:spPr>
              <a:pattFill prst="ltUpDiag">
                <a:fgClr>
                  <a:schemeClr val="accent4"/>
                </a:fgClr>
                <a:bgClr>
                  <a:schemeClr val="accent4">
                    <a:lumMod val="20000"/>
                    <a:lumOff val="80000"/>
                  </a:schemeClr>
                </a:bgClr>
              </a:pattFill>
              <a:ln w="19050">
                <a:solidFill>
                  <a:schemeClr val="lt1"/>
                </a:solidFill>
              </a:ln>
              <a:effectLst>
                <a:innerShdw blurRad="114300">
                  <a:schemeClr val="accent4"/>
                </a:innerShdw>
              </a:effectLst>
            </c:spPr>
            <c:extLst>
              <c:ext xmlns:c16="http://schemas.microsoft.com/office/drawing/2014/chart" uri="{C3380CC4-5D6E-409C-BE32-E72D297353CC}">
                <c16:uniqueId val="{00000005-4213-42F6-A5D4-E052240447E6}"/>
              </c:ext>
            </c:extLst>
          </c:dPt>
          <c:dPt>
            <c:idx val="4"/>
            <c:bubble3D val="0"/>
            <c:spPr>
              <a:pattFill prst="ltUpDiag">
                <a:fgClr>
                  <a:schemeClr val="accent5"/>
                </a:fgClr>
                <a:bgClr>
                  <a:schemeClr val="accent5">
                    <a:lumMod val="20000"/>
                    <a:lumOff val="80000"/>
                  </a:schemeClr>
                </a:bgClr>
              </a:pattFill>
              <a:ln w="19050">
                <a:solidFill>
                  <a:schemeClr val="lt1"/>
                </a:solidFill>
              </a:ln>
              <a:effectLst>
                <a:innerShdw blurRad="114300">
                  <a:schemeClr val="accent5"/>
                </a:innerShdw>
              </a:effectLst>
            </c:spPr>
            <c:extLst>
              <c:ext xmlns:c16="http://schemas.microsoft.com/office/drawing/2014/chart" uri="{C3380CC4-5D6E-409C-BE32-E72D297353CC}">
                <c16:uniqueId val="{00000004-4213-42F6-A5D4-E052240447E6}"/>
              </c:ext>
            </c:extLst>
          </c:dPt>
          <c:dPt>
            <c:idx val="5"/>
            <c:bubble3D val="0"/>
            <c:spPr>
              <a:pattFill prst="ltUpDiag">
                <a:fgClr>
                  <a:schemeClr val="accent6"/>
                </a:fgClr>
                <a:bgClr>
                  <a:schemeClr val="accent6">
                    <a:lumMod val="20000"/>
                    <a:lumOff val="80000"/>
                  </a:schemeClr>
                </a:bgClr>
              </a:pattFill>
              <a:ln w="19050">
                <a:solidFill>
                  <a:schemeClr val="lt1"/>
                </a:solidFill>
              </a:ln>
              <a:effectLst>
                <a:innerShdw blurRad="114300">
                  <a:schemeClr val="accent6"/>
                </a:innerShdw>
              </a:effectLst>
            </c:spPr>
            <c:extLst>
              <c:ext xmlns:c16="http://schemas.microsoft.com/office/drawing/2014/chart" uri="{C3380CC4-5D6E-409C-BE32-E72D297353CC}">
                <c16:uniqueId val="{00000003-4213-42F6-A5D4-E052240447E6}"/>
              </c:ext>
            </c:extLst>
          </c:dPt>
          <c:dPt>
            <c:idx val="6"/>
            <c:bubble3D val="0"/>
            <c:spPr>
              <a:pattFill prst="ltUpDiag">
                <a:fgClr>
                  <a:schemeClr val="accent1">
                    <a:lumMod val="60000"/>
                  </a:schemeClr>
                </a:fgClr>
                <a:bgClr>
                  <a:schemeClr val="accent1">
                    <a:lumMod val="60000"/>
                    <a:lumMod val="20000"/>
                    <a:lumOff val="80000"/>
                  </a:schemeClr>
                </a:bgClr>
              </a:pattFill>
              <a:ln w="19050">
                <a:solidFill>
                  <a:schemeClr val="lt1"/>
                </a:solidFill>
              </a:ln>
              <a:effectLst>
                <a:innerShdw blurRad="114300">
                  <a:schemeClr val="accent1">
                    <a:lumMod val="60000"/>
                  </a:schemeClr>
                </a:innerShdw>
              </a:effectLst>
            </c:spPr>
            <c:extLst>
              <c:ext xmlns:c16="http://schemas.microsoft.com/office/drawing/2014/chart" uri="{C3380CC4-5D6E-409C-BE32-E72D297353CC}">
                <c16:uniqueId val="{0000000D-289E-4754-90ED-2D1E9BD56A6D}"/>
              </c:ext>
            </c:extLst>
          </c:dPt>
          <c:dPt>
            <c:idx val="7"/>
            <c:bubble3D val="0"/>
            <c:spPr>
              <a:pattFill prst="ltUpDiag">
                <a:fgClr>
                  <a:schemeClr val="accent2">
                    <a:lumMod val="60000"/>
                  </a:schemeClr>
                </a:fgClr>
                <a:bgClr>
                  <a:schemeClr val="accent2">
                    <a:lumMod val="60000"/>
                    <a:lumMod val="20000"/>
                    <a:lumOff val="80000"/>
                  </a:schemeClr>
                </a:bgClr>
              </a:pattFill>
              <a:ln w="19050">
                <a:solidFill>
                  <a:schemeClr val="lt1"/>
                </a:solidFill>
              </a:ln>
              <a:effectLst>
                <a:innerShdw blurRad="114300">
                  <a:schemeClr val="accent2">
                    <a:lumMod val="60000"/>
                  </a:schemeClr>
                </a:innerShdw>
              </a:effectLst>
            </c:spPr>
            <c:extLst>
              <c:ext xmlns:c16="http://schemas.microsoft.com/office/drawing/2014/chart" uri="{C3380CC4-5D6E-409C-BE32-E72D297353CC}">
                <c16:uniqueId val="{0000000F-B36B-4750-B300-6872521C3908}"/>
              </c:ext>
            </c:extLst>
          </c:dPt>
          <c:dPt>
            <c:idx val="8"/>
            <c:bubble3D val="0"/>
            <c:spPr>
              <a:pattFill prst="ltUpDiag">
                <a:fgClr>
                  <a:schemeClr val="accent3">
                    <a:lumMod val="60000"/>
                  </a:schemeClr>
                </a:fgClr>
                <a:bgClr>
                  <a:schemeClr val="accent3">
                    <a:lumMod val="60000"/>
                    <a:lumMod val="20000"/>
                    <a:lumOff val="80000"/>
                  </a:schemeClr>
                </a:bgClr>
              </a:pattFill>
              <a:ln w="19050">
                <a:solidFill>
                  <a:schemeClr val="lt1"/>
                </a:solidFill>
              </a:ln>
              <a:effectLst>
                <a:innerShdw blurRad="114300">
                  <a:schemeClr val="accent3">
                    <a:lumMod val="60000"/>
                  </a:schemeClr>
                </a:innerShdw>
              </a:effectLst>
            </c:spPr>
            <c:extLst>
              <c:ext xmlns:c16="http://schemas.microsoft.com/office/drawing/2014/chart" uri="{C3380CC4-5D6E-409C-BE32-E72D297353CC}">
                <c16:uniqueId val="{00000011-B36B-4750-B300-6872521C3908}"/>
              </c:ext>
            </c:extLst>
          </c:dPt>
          <c:dPt>
            <c:idx val="9"/>
            <c:bubble3D val="0"/>
            <c:spPr>
              <a:pattFill prst="ltUpDiag">
                <a:fgClr>
                  <a:schemeClr val="accent4">
                    <a:lumMod val="60000"/>
                  </a:schemeClr>
                </a:fgClr>
                <a:bgClr>
                  <a:schemeClr val="accent4">
                    <a:lumMod val="60000"/>
                    <a:lumMod val="20000"/>
                    <a:lumOff val="80000"/>
                  </a:schemeClr>
                </a:bgClr>
              </a:pattFill>
              <a:ln w="19050">
                <a:solidFill>
                  <a:schemeClr val="lt1"/>
                </a:solidFill>
              </a:ln>
              <a:effectLst>
                <a:innerShdw blurRad="114300">
                  <a:schemeClr val="accent4">
                    <a:lumMod val="60000"/>
                  </a:schemeClr>
                </a:innerShdw>
              </a:effectLst>
            </c:spPr>
            <c:extLst>
              <c:ext xmlns:c16="http://schemas.microsoft.com/office/drawing/2014/chart" uri="{C3380CC4-5D6E-409C-BE32-E72D297353CC}">
                <c16:uniqueId val="{00000013-B36B-4750-B300-6872521C3908}"/>
              </c:ext>
            </c:extLst>
          </c:dPt>
          <c:dPt>
            <c:idx val="10"/>
            <c:bubble3D val="0"/>
            <c:spPr>
              <a:pattFill prst="ltUpDiag">
                <a:fgClr>
                  <a:schemeClr val="accent5">
                    <a:lumMod val="60000"/>
                  </a:schemeClr>
                </a:fgClr>
                <a:bgClr>
                  <a:schemeClr val="accent5">
                    <a:lumMod val="60000"/>
                    <a:lumMod val="20000"/>
                    <a:lumOff val="80000"/>
                  </a:schemeClr>
                </a:bgClr>
              </a:pattFill>
              <a:ln w="19050">
                <a:solidFill>
                  <a:schemeClr val="lt1"/>
                </a:solidFill>
              </a:ln>
              <a:effectLst>
                <a:innerShdw blurRad="114300">
                  <a:schemeClr val="accent5">
                    <a:lumMod val="60000"/>
                  </a:schemeClr>
                </a:innerShdw>
              </a:effectLst>
            </c:spPr>
            <c:extLst>
              <c:ext xmlns:c16="http://schemas.microsoft.com/office/drawing/2014/chart" uri="{C3380CC4-5D6E-409C-BE32-E72D297353CC}">
                <c16:uniqueId val="{00000015-D89C-4830-B549-B5BBFA0F67B4}"/>
              </c:ext>
            </c:extLst>
          </c:dPt>
          <c:dPt>
            <c:idx val="11"/>
            <c:bubble3D val="0"/>
            <c:spPr>
              <a:pattFill prst="ltUpDiag">
                <a:fgClr>
                  <a:schemeClr val="accent6">
                    <a:lumMod val="60000"/>
                  </a:schemeClr>
                </a:fgClr>
                <a:bgClr>
                  <a:schemeClr val="accent6">
                    <a:lumMod val="60000"/>
                    <a:lumMod val="20000"/>
                    <a:lumOff val="80000"/>
                  </a:schemeClr>
                </a:bgClr>
              </a:pattFill>
              <a:ln w="19050">
                <a:solidFill>
                  <a:schemeClr val="lt1"/>
                </a:solidFill>
              </a:ln>
              <a:effectLst>
                <a:innerShdw blurRad="114300">
                  <a:schemeClr val="accent6">
                    <a:lumMod val="60000"/>
                  </a:schemeClr>
                </a:innerShdw>
              </a:effectLst>
            </c:spPr>
            <c:extLst>
              <c:ext xmlns:c16="http://schemas.microsoft.com/office/drawing/2014/chart" uri="{C3380CC4-5D6E-409C-BE32-E72D297353CC}">
                <c16:uniqueId val="{00000016-D89C-4830-B549-B5BBFA0F67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サマリー!$Z$3:$Z$14</c:f>
              <c:strCache>
                <c:ptCount val="12"/>
                <c:pt idx="10">
                  <c:v>オンカジ内</c:v>
                </c:pt>
                <c:pt idx="11">
                  <c:v>着金待ち</c:v>
                </c:pt>
              </c:strCache>
            </c:strRef>
          </c:cat>
          <c:val>
            <c:numRef>
              <c:f>サマリー!$AC$3:$AC$14</c:f>
              <c:numCache>
                <c:formatCode>\$#,##0;[Red]\-\$#,##0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4213-42F6-A5D4-E052240447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7E39">
                <a:alpha val="50196"/>
              </a:srgbClr>
            </a:solidFill>
            <a:ln>
              <a:noFill/>
            </a:ln>
            <a:effectLst/>
          </c:spPr>
          <c:invertIfNegative val="1"/>
          <c:cat>
            <c:numRef>
              <c:f>カレンダー・グラフ!$B$72:$AF$72</c:f>
              <c:numCache>
                <c:formatCode>d</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カレンダー・グラフ!$B$73:$AF$73</c:f>
              <c:numCache>
                <c:formatCode>\$#,##0.00;[Red]\-\$#,##0.00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0-5B29-4364-A123-715B3B78A4E2}"/>
            </c:ext>
          </c:extLst>
        </c:ser>
        <c:dLbls>
          <c:showLegendKey val="0"/>
          <c:showVal val="0"/>
          <c:showCatName val="0"/>
          <c:showSerName val="0"/>
          <c:showPercent val="0"/>
          <c:showBubbleSize val="0"/>
        </c:dLbls>
        <c:gapWidth val="219"/>
        <c:axId val="704507504"/>
        <c:axId val="704487536"/>
      </c:barChart>
      <c:lineChart>
        <c:grouping val="standard"/>
        <c:varyColors val="0"/>
        <c:ser>
          <c:idx val="1"/>
          <c:order val="1"/>
          <c:spPr>
            <a:ln w="19050" cap="rnd">
              <a:solidFill>
                <a:schemeClr val="tx1">
                  <a:lumMod val="75000"/>
                  <a:lumOff val="25000"/>
                  <a:alpha val="67000"/>
                </a:schemeClr>
              </a:solidFill>
              <a:round/>
            </a:ln>
            <a:effectLst/>
          </c:spPr>
          <c:marker>
            <c:symbol val="none"/>
          </c:marker>
          <c:cat>
            <c:numRef>
              <c:f>カレンダー・グラフ!$B$72:$AF$72</c:f>
              <c:numCache>
                <c:formatCode>d</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カレンダー・グラフ!$B$74:$AF$74</c:f>
              <c:numCache>
                <c:formatCode>\$#,##0.00;[Red]\-\$#,##0.00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5B29-4364-A123-715B3B78A4E2}"/>
            </c:ext>
          </c:extLst>
        </c:ser>
        <c:dLbls>
          <c:showLegendKey val="0"/>
          <c:showVal val="0"/>
          <c:showCatName val="0"/>
          <c:showSerName val="0"/>
          <c:showPercent val="0"/>
          <c:showBubbleSize val="0"/>
        </c:dLbls>
        <c:marker val="1"/>
        <c:smooth val="0"/>
        <c:axId val="704507504"/>
        <c:axId val="704487536"/>
      </c:lineChart>
      <c:dateAx>
        <c:axId val="704507504"/>
        <c:scaling>
          <c:orientation val="minMax"/>
        </c:scaling>
        <c:delete val="0"/>
        <c:axPos val="b"/>
        <c:numFmt formatCode="d"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487536"/>
        <c:crosses val="autoZero"/>
        <c:auto val="1"/>
        <c:lblOffset val="100"/>
        <c:baseTimeUnit val="days"/>
      </c:dateAx>
      <c:valAx>
        <c:axId val="704487536"/>
        <c:scaling>
          <c:orientation val="minMax"/>
        </c:scaling>
        <c:delete val="0"/>
        <c:axPos val="l"/>
        <c:majorGridlines>
          <c:spPr>
            <a:ln w="9525" cap="flat" cmpd="sng" algn="ctr">
              <a:solidFill>
                <a:schemeClr val="tx1">
                  <a:lumMod val="15000"/>
                  <a:lumOff val="85000"/>
                </a:schemeClr>
              </a:solidFill>
              <a:round/>
            </a:ln>
            <a:effectLst/>
          </c:spPr>
        </c:majorGridlines>
        <c:numFmt formatCode="\$#,##0.00;[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507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hyperlink" Target="https://koooome.com/kome-community/" TargetMode="External"/><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s://koooome.com/kome-community/"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463550</xdr:colOff>
      <xdr:row>0</xdr:row>
      <xdr:rowOff>50800</xdr:rowOff>
    </xdr:from>
    <xdr:to>
      <xdr:col>14</xdr:col>
      <xdr:colOff>222407</xdr:colOff>
      <xdr:row>2</xdr:row>
      <xdr:rowOff>69880</xdr:rowOff>
    </xdr:to>
    <xdr:pic>
      <xdr:nvPicPr>
        <xdr:cNvPr id="9" name="図 8">
          <a:extLst>
            <a:ext uri="{FF2B5EF4-FFF2-40B4-BE49-F238E27FC236}">
              <a16:creationId xmlns:a16="http://schemas.microsoft.com/office/drawing/2014/main" id="{87AA2420-2919-42B7-86D3-C17A94F265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16600" y="50800"/>
          <a:ext cx="3060857" cy="577880"/>
        </a:xfrm>
        <a:prstGeom prst="rect">
          <a:avLst/>
        </a:prstGeom>
      </xdr:spPr>
    </xdr:pic>
    <xdr:clientData/>
  </xdr:twoCellAnchor>
  <xdr:twoCellAnchor editAs="oneCell">
    <xdr:from>
      <xdr:col>8</xdr:col>
      <xdr:colOff>381000</xdr:colOff>
      <xdr:row>4</xdr:row>
      <xdr:rowOff>222250</xdr:rowOff>
    </xdr:from>
    <xdr:to>
      <xdr:col>14</xdr:col>
      <xdr:colOff>603465</xdr:colOff>
      <xdr:row>7</xdr:row>
      <xdr:rowOff>152439</xdr:rowOff>
    </xdr:to>
    <xdr:pic>
      <xdr:nvPicPr>
        <xdr:cNvPr id="11" name="図 10">
          <a:extLst>
            <a:ext uri="{FF2B5EF4-FFF2-40B4-BE49-F238E27FC236}">
              <a16:creationId xmlns:a16="http://schemas.microsoft.com/office/drawing/2014/main" id="{35F93024-7B19-4EC1-A094-3C0A731890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73650" y="1289050"/>
          <a:ext cx="4184865" cy="768389"/>
        </a:xfrm>
        <a:prstGeom prst="rect">
          <a:avLst/>
        </a:prstGeom>
      </xdr:spPr>
    </xdr:pic>
    <xdr:clientData/>
  </xdr:twoCellAnchor>
  <xdr:twoCellAnchor editAs="oneCell">
    <xdr:from>
      <xdr:col>8</xdr:col>
      <xdr:colOff>571500</xdr:colOff>
      <xdr:row>11</xdr:row>
      <xdr:rowOff>82550</xdr:rowOff>
    </xdr:from>
    <xdr:to>
      <xdr:col>15</xdr:col>
      <xdr:colOff>432030</xdr:colOff>
      <xdr:row>13</xdr:row>
      <xdr:rowOff>254038</xdr:rowOff>
    </xdr:to>
    <xdr:pic>
      <xdr:nvPicPr>
        <xdr:cNvPr id="13" name="図 12">
          <a:extLst>
            <a:ext uri="{FF2B5EF4-FFF2-40B4-BE49-F238E27FC236}">
              <a16:creationId xmlns:a16="http://schemas.microsoft.com/office/drawing/2014/main" id="{BF9FB235-9973-4A2E-882F-407BFC74D1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64150" y="3054350"/>
          <a:ext cx="4483330" cy="730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101600</xdr:colOff>
      <xdr:row>1</xdr:row>
      <xdr:rowOff>247650</xdr:rowOff>
    </xdr:from>
    <xdr:to>
      <xdr:col>7</xdr:col>
      <xdr:colOff>626800</xdr:colOff>
      <xdr:row>6</xdr:row>
      <xdr:rowOff>114640</xdr:rowOff>
    </xdr:to>
    <xdr:pic>
      <xdr:nvPicPr>
        <xdr:cNvPr id="9" name="図 8">
          <a:extLst>
            <a:ext uri="{FF2B5EF4-FFF2-40B4-BE49-F238E27FC236}">
              <a16:creationId xmlns:a16="http://schemas.microsoft.com/office/drawing/2014/main" id="{FCA73D2D-DBC0-44C1-A2E9-9B7BE10882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600" y="247650"/>
          <a:ext cx="5148000" cy="1035390"/>
        </a:xfrm>
        <a:prstGeom prst="rect">
          <a:avLst/>
        </a:prstGeom>
      </xdr:spPr>
    </xdr:pic>
    <xdr:clientData/>
  </xdr:twoCellAnchor>
  <xdr:twoCellAnchor editAs="oneCell">
    <xdr:from>
      <xdr:col>8</xdr:col>
      <xdr:colOff>158750</xdr:colOff>
      <xdr:row>1</xdr:row>
      <xdr:rowOff>234951</xdr:rowOff>
    </xdr:from>
    <xdr:to>
      <xdr:col>16</xdr:col>
      <xdr:colOff>635550</xdr:colOff>
      <xdr:row>5</xdr:row>
      <xdr:rowOff>209452</xdr:rowOff>
    </xdr:to>
    <xdr:pic>
      <xdr:nvPicPr>
        <xdr:cNvPr id="11" name="図 10">
          <a:hlinkClick xmlns:r="http://schemas.openxmlformats.org/officeDocument/2006/relationships" r:id="rId2"/>
          <a:extLst>
            <a:ext uri="{FF2B5EF4-FFF2-40B4-BE49-F238E27FC236}">
              <a16:creationId xmlns:a16="http://schemas.microsoft.com/office/drawing/2014/main" id="{D2AC198F-FFBB-4984-8215-278359C885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41950" y="304801"/>
          <a:ext cx="5760000" cy="9143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561104</xdr:colOff>
      <xdr:row>2</xdr:row>
      <xdr:rowOff>153516</xdr:rowOff>
    </xdr:from>
    <xdr:to>
      <xdr:col>24</xdr:col>
      <xdr:colOff>418822</xdr:colOff>
      <xdr:row>22</xdr:row>
      <xdr:rowOff>167471</xdr:rowOff>
    </xdr:to>
    <xdr:graphicFrame macro="">
      <xdr:nvGraphicFramePr>
        <xdr:cNvPr id="3" name="グラフ 2">
          <a:extLst>
            <a:ext uri="{FF2B5EF4-FFF2-40B4-BE49-F238E27FC236}">
              <a16:creationId xmlns:a16="http://schemas.microsoft.com/office/drawing/2014/main" id="{428AED8A-B21C-4CFD-B0C6-22CCE1AE31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577850</xdr:colOff>
      <xdr:row>50</xdr:row>
      <xdr:rowOff>190501</xdr:rowOff>
    </xdr:from>
    <xdr:to>
      <xdr:col>16</xdr:col>
      <xdr:colOff>0</xdr:colOff>
      <xdr:row>70</xdr:row>
      <xdr:rowOff>76200</xdr:rowOff>
    </xdr:to>
    <xdr:graphicFrame macro="">
      <xdr:nvGraphicFramePr>
        <xdr:cNvPr id="3" name="グラフ 2">
          <a:extLst>
            <a:ext uri="{FF2B5EF4-FFF2-40B4-BE49-F238E27FC236}">
              <a16:creationId xmlns:a16="http://schemas.microsoft.com/office/drawing/2014/main" id="{FED87E16-4DBD-47B4-9DCA-44298ABB758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173</xdr:row>
      <xdr:rowOff>0</xdr:rowOff>
    </xdr:from>
    <xdr:to>
      <xdr:col>17</xdr:col>
      <xdr:colOff>463150</xdr:colOff>
      <xdr:row>175</xdr:row>
      <xdr:rowOff>131373</xdr:rowOff>
    </xdr:to>
    <xdr:pic>
      <xdr:nvPicPr>
        <xdr:cNvPr id="4" name="図 3">
          <a:hlinkClick xmlns:r="http://schemas.openxmlformats.org/officeDocument/2006/relationships" r:id="rId1"/>
          <a:extLst>
            <a:ext uri="{FF2B5EF4-FFF2-40B4-BE49-F238E27FC236}">
              <a16:creationId xmlns:a16="http://schemas.microsoft.com/office/drawing/2014/main" id="{E583B436-416D-4F83-91F4-489BAE4153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39547800"/>
          <a:ext cx="3708000" cy="588573"/>
        </a:xfrm>
        <a:prstGeom prst="rect">
          <a:avLst/>
        </a:prstGeom>
      </xdr:spPr>
    </xdr:pic>
    <xdr:clientData/>
  </xdr:twoCellAnchor>
  <xdr:twoCellAnchor editAs="oneCell">
    <xdr:from>
      <xdr:col>10</xdr:col>
      <xdr:colOff>0</xdr:colOff>
      <xdr:row>345</xdr:row>
      <xdr:rowOff>0</xdr:rowOff>
    </xdr:from>
    <xdr:to>
      <xdr:col>17</xdr:col>
      <xdr:colOff>463150</xdr:colOff>
      <xdr:row>347</xdr:row>
      <xdr:rowOff>131373</xdr:rowOff>
    </xdr:to>
    <xdr:pic>
      <xdr:nvPicPr>
        <xdr:cNvPr id="5" name="図 4">
          <a:hlinkClick xmlns:r="http://schemas.openxmlformats.org/officeDocument/2006/relationships" r:id="rId1"/>
          <a:extLst>
            <a:ext uri="{FF2B5EF4-FFF2-40B4-BE49-F238E27FC236}">
              <a16:creationId xmlns:a16="http://schemas.microsoft.com/office/drawing/2014/main" id="{C7C117B0-463E-47C8-9A7E-C39E66D7BC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78867000"/>
          <a:ext cx="3708000" cy="588573"/>
        </a:xfrm>
        <a:prstGeom prst="rect">
          <a:avLst/>
        </a:prstGeom>
      </xdr:spPr>
    </xdr:pic>
    <xdr:clientData/>
  </xdr:twoCellAnchor>
  <xdr:twoCellAnchor editAs="oneCell">
    <xdr:from>
      <xdr:col>10</xdr:col>
      <xdr:colOff>0</xdr:colOff>
      <xdr:row>1</xdr:row>
      <xdr:rowOff>0</xdr:rowOff>
    </xdr:from>
    <xdr:to>
      <xdr:col>17</xdr:col>
      <xdr:colOff>463150</xdr:colOff>
      <xdr:row>3</xdr:row>
      <xdr:rowOff>131373</xdr:rowOff>
    </xdr:to>
    <xdr:pic>
      <xdr:nvPicPr>
        <xdr:cNvPr id="6" name="図 5">
          <a:hlinkClick xmlns:r="http://schemas.openxmlformats.org/officeDocument/2006/relationships" r:id="rId1"/>
          <a:extLst>
            <a:ext uri="{FF2B5EF4-FFF2-40B4-BE49-F238E27FC236}">
              <a16:creationId xmlns:a16="http://schemas.microsoft.com/office/drawing/2014/main" id="{E18CFD7C-3B62-48B3-8147-D1A7A05457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228600"/>
          <a:ext cx="3708000" cy="588573"/>
        </a:xfrm>
        <a:prstGeom prst="rect">
          <a:avLst/>
        </a:prstGeom>
      </xdr:spPr>
    </xdr:pic>
    <xdr:clientData/>
  </xdr:twoCellAnchor>
  <xdr:twoCellAnchor editAs="oneCell">
    <xdr:from>
      <xdr:col>10</xdr:col>
      <xdr:colOff>0</xdr:colOff>
      <xdr:row>517</xdr:row>
      <xdr:rowOff>0</xdr:rowOff>
    </xdr:from>
    <xdr:to>
      <xdr:col>17</xdr:col>
      <xdr:colOff>463150</xdr:colOff>
      <xdr:row>519</xdr:row>
      <xdr:rowOff>131373</xdr:rowOff>
    </xdr:to>
    <xdr:pic>
      <xdr:nvPicPr>
        <xdr:cNvPr id="7" name="図 6">
          <a:hlinkClick xmlns:r="http://schemas.openxmlformats.org/officeDocument/2006/relationships" r:id="rId1"/>
          <a:extLst>
            <a:ext uri="{FF2B5EF4-FFF2-40B4-BE49-F238E27FC236}">
              <a16:creationId xmlns:a16="http://schemas.microsoft.com/office/drawing/2014/main" id="{C287DCE1-4B52-470E-B89F-44728433F4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118186200"/>
          <a:ext cx="3708000" cy="588573"/>
        </a:xfrm>
        <a:prstGeom prst="rect">
          <a:avLst/>
        </a:prstGeom>
      </xdr:spPr>
    </xdr:pic>
    <xdr:clientData/>
  </xdr:twoCellAnchor>
  <xdr:twoCellAnchor editAs="oneCell">
    <xdr:from>
      <xdr:col>10</xdr:col>
      <xdr:colOff>0</xdr:colOff>
      <xdr:row>689</xdr:row>
      <xdr:rowOff>0</xdr:rowOff>
    </xdr:from>
    <xdr:to>
      <xdr:col>17</xdr:col>
      <xdr:colOff>463150</xdr:colOff>
      <xdr:row>691</xdr:row>
      <xdr:rowOff>131373</xdr:rowOff>
    </xdr:to>
    <xdr:pic>
      <xdr:nvPicPr>
        <xdr:cNvPr id="8" name="図 7">
          <a:hlinkClick xmlns:r="http://schemas.openxmlformats.org/officeDocument/2006/relationships" r:id="rId1"/>
          <a:extLst>
            <a:ext uri="{FF2B5EF4-FFF2-40B4-BE49-F238E27FC236}">
              <a16:creationId xmlns:a16="http://schemas.microsoft.com/office/drawing/2014/main" id="{316FCAFE-BDAF-46D3-8973-44EC2A0A1A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157505400"/>
          <a:ext cx="3708000" cy="588573"/>
        </a:xfrm>
        <a:prstGeom prst="rect">
          <a:avLst/>
        </a:prstGeom>
      </xdr:spPr>
    </xdr:pic>
    <xdr:clientData/>
  </xdr:twoCellAnchor>
  <xdr:twoCellAnchor editAs="oneCell">
    <xdr:from>
      <xdr:col>10</xdr:col>
      <xdr:colOff>0</xdr:colOff>
      <xdr:row>861</xdr:row>
      <xdr:rowOff>0</xdr:rowOff>
    </xdr:from>
    <xdr:to>
      <xdr:col>17</xdr:col>
      <xdr:colOff>463150</xdr:colOff>
      <xdr:row>863</xdr:row>
      <xdr:rowOff>131373</xdr:rowOff>
    </xdr:to>
    <xdr:pic>
      <xdr:nvPicPr>
        <xdr:cNvPr id="9" name="図 8">
          <a:hlinkClick xmlns:r="http://schemas.openxmlformats.org/officeDocument/2006/relationships" r:id="rId1"/>
          <a:extLst>
            <a:ext uri="{FF2B5EF4-FFF2-40B4-BE49-F238E27FC236}">
              <a16:creationId xmlns:a16="http://schemas.microsoft.com/office/drawing/2014/main" id="{1C0B1212-C27E-452A-B28A-201E3C153F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196824600"/>
          <a:ext cx="3708000" cy="588573"/>
        </a:xfrm>
        <a:prstGeom prst="rect">
          <a:avLst/>
        </a:prstGeom>
      </xdr:spPr>
    </xdr:pic>
    <xdr:clientData/>
  </xdr:twoCellAnchor>
  <xdr:twoCellAnchor editAs="oneCell">
    <xdr:from>
      <xdr:col>10</xdr:col>
      <xdr:colOff>0</xdr:colOff>
      <xdr:row>1033</xdr:row>
      <xdr:rowOff>0</xdr:rowOff>
    </xdr:from>
    <xdr:to>
      <xdr:col>17</xdr:col>
      <xdr:colOff>463150</xdr:colOff>
      <xdr:row>1035</xdr:row>
      <xdr:rowOff>131373</xdr:rowOff>
    </xdr:to>
    <xdr:pic>
      <xdr:nvPicPr>
        <xdr:cNvPr id="10" name="図 9">
          <a:hlinkClick xmlns:r="http://schemas.openxmlformats.org/officeDocument/2006/relationships" r:id="rId1"/>
          <a:extLst>
            <a:ext uri="{FF2B5EF4-FFF2-40B4-BE49-F238E27FC236}">
              <a16:creationId xmlns:a16="http://schemas.microsoft.com/office/drawing/2014/main" id="{03317CC5-65DE-4A2C-A6AD-6D46686F28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236143800"/>
          <a:ext cx="3708000" cy="588573"/>
        </a:xfrm>
        <a:prstGeom prst="rect">
          <a:avLst/>
        </a:prstGeom>
      </xdr:spPr>
    </xdr:pic>
    <xdr:clientData/>
  </xdr:twoCellAnchor>
  <xdr:twoCellAnchor editAs="oneCell">
    <xdr:from>
      <xdr:col>10</xdr:col>
      <xdr:colOff>0</xdr:colOff>
      <xdr:row>1205</xdr:row>
      <xdr:rowOff>0</xdr:rowOff>
    </xdr:from>
    <xdr:to>
      <xdr:col>17</xdr:col>
      <xdr:colOff>463150</xdr:colOff>
      <xdr:row>1207</xdr:row>
      <xdr:rowOff>131373</xdr:rowOff>
    </xdr:to>
    <xdr:pic>
      <xdr:nvPicPr>
        <xdr:cNvPr id="11" name="図 10">
          <a:hlinkClick xmlns:r="http://schemas.openxmlformats.org/officeDocument/2006/relationships" r:id="rId1"/>
          <a:extLst>
            <a:ext uri="{FF2B5EF4-FFF2-40B4-BE49-F238E27FC236}">
              <a16:creationId xmlns:a16="http://schemas.microsoft.com/office/drawing/2014/main" id="{0B667E5B-950F-44FC-B063-E8DF3B306E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275463000"/>
          <a:ext cx="3708000" cy="588573"/>
        </a:xfrm>
        <a:prstGeom prst="rect">
          <a:avLst/>
        </a:prstGeom>
      </xdr:spPr>
    </xdr:pic>
    <xdr:clientData/>
  </xdr:twoCellAnchor>
  <xdr:twoCellAnchor editAs="oneCell">
    <xdr:from>
      <xdr:col>10</xdr:col>
      <xdr:colOff>0</xdr:colOff>
      <xdr:row>1377</xdr:row>
      <xdr:rowOff>0</xdr:rowOff>
    </xdr:from>
    <xdr:to>
      <xdr:col>17</xdr:col>
      <xdr:colOff>463150</xdr:colOff>
      <xdr:row>1379</xdr:row>
      <xdr:rowOff>131373</xdr:rowOff>
    </xdr:to>
    <xdr:pic>
      <xdr:nvPicPr>
        <xdr:cNvPr id="12" name="図 11">
          <a:hlinkClick xmlns:r="http://schemas.openxmlformats.org/officeDocument/2006/relationships" r:id="rId1"/>
          <a:extLst>
            <a:ext uri="{FF2B5EF4-FFF2-40B4-BE49-F238E27FC236}">
              <a16:creationId xmlns:a16="http://schemas.microsoft.com/office/drawing/2014/main" id="{C980AECA-1FDF-4019-8191-6F9BEA34C0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314782200"/>
          <a:ext cx="3708000" cy="588573"/>
        </a:xfrm>
        <a:prstGeom prst="rect">
          <a:avLst/>
        </a:prstGeom>
      </xdr:spPr>
    </xdr:pic>
    <xdr:clientData/>
  </xdr:twoCellAnchor>
  <xdr:twoCellAnchor editAs="oneCell">
    <xdr:from>
      <xdr:col>10</xdr:col>
      <xdr:colOff>0</xdr:colOff>
      <xdr:row>1549</xdr:row>
      <xdr:rowOff>0</xdr:rowOff>
    </xdr:from>
    <xdr:to>
      <xdr:col>17</xdr:col>
      <xdr:colOff>463150</xdr:colOff>
      <xdr:row>1551</xdr:row>
      <xdr:rowOff>131373</xdr:rowOff>
    </xdr:to>
    <xdr:pic>
      <xdr:nvPicPr>
        <xdr:cNvPr id="13" name="図 12">
          <a:hlinkClick xmlns:r="http://schemas.openxmlformats.org/officeDocument/2006/relationships" r:id="rId1"/>
          <a:extLst>
            <a:ext uri="{FF2B5EF4-FFF2-40B4-BE49-F238E27FC236}">
              <a16:creationId xmlns:a16="http://schemas.microsoft.com/office/drawing/2014/main" id="{06451A59-B203-444A-A615-60A667CD2F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354101400"/>
          <a:ext cx="3708000" cy="588573"/>
        </a:xfrm>
        <a:prstGeom prst="rect">
          <a:avLst/>
        </a:prstGeom>
      </xdr:spPr>
    </xdr:pic>
    <xdr:clientData/>
  </xdr:twoCellAnchor>
  <xdr:twoCellAnchor editAs="oneCell">
    <xdr:from>
      <xdr:col>10</xdr:col>
      <xdr:colOff>0</xdr:colOff>
      <xdr:row>1721</xdr:row>
      <xdr:rowOff>0</xdr:rowOff>
    </xdr:from>
    <xdr:to>
      <xdr:col>17</xdr:col>
      <xdr:colOff>463150</xdr:colOff>
      <xdr:row>1723</xdr:row>
      <xdr:rowOff>131373</xdr:rowOff>
    </xdr:to>
    <xdr:pic>
      <xdr:nvPicPr>
        <xdr:cNvPr id="14" name="図 13">
          <a:hlinkClick xmlns:r="http://schemas.openxmlformats.org/officeDocument/2006/relationships" r:id="rId1"/>
          <a:extLst>
            <a:ext uri="{FF2B5EF4-FFF2-40B4-BE49-F238E27FC236}">
              <a16:creationId xmlns:a16="http://schemas.microsoft.com/office/drawing/2014/main" id="{16DE9F1D-E85B-4296-9846-AECA566791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393420600"/>
          <a:ext cx="3708000" cy="588573"/>
        </a:xfrm>
        <a:prstGeom prst="rect">
          <a:avLst/>
        </a:prstGeom>
      </xdr:spPr>
    </xdr:pic>
    <xdr:clientData/>
  </xdr:twoCellAnchor>
  <xdr:twoCellAnchor editAs="oneCell">
    <xdr:from>
      <xdr:col>10</xdr:col>
      <xdr:colOff>0</xdr:colOff>
      <xdr:row>1893</xdr:row>
      <xdr:rowOff>0</xdr:rowOff>
    </xdr:from>
    <xdr:to>
      <xdr:col>17</xdr:col>
      <xdr:colOff>463150</xdr:colOff>
      <xdr:row>1895</xdr:row>
      <xdr:rowOff>131373</xdr:rowOff>
    </xdr:to>
    <xdr:pic>
      <xdr:nvPicPr>
        <xdr:cNvPr id="15" name="図 14">
          <a:hlinkClick xmlns:r="http://schemas.openxmlformats.org/officeDocument/2006/relationships" r:id="rId1"/>
          <a:extLst>
            <a:ext uri="{FF2B5EF4-FFF2-40B4-BE49-F238E27FC236}">
              <a16:creationId xmlns:a16="http://schemas.microsoft.com/office/drawing/2014/main" id="{D7707B32-7EA7-4C40-8B52-8000D70E44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432739800"/>
          <a:ext cx="3708000" cy="588573"/>
        </a:xfrm>
        <a:prstGeom prst="rect">
          <a:avLst/>
        </a:prstGeom>
      </xdr:spPr>
    </xdr:pic>
    <xdr:clientData/>
  </xdr:twoCellAnchor>
  <xdr:twoCellAnchor editAs="oneCell">
    <xdr:from>
      <xdr:col>10</xdr:col>
      <xdr:colOff>0</xdr:colOff>
      <xdr:row>2065</xdr:row>
      <xdr:rowOff>0</xdr:rowOff>
    </xdr:from>
    <xdr:to>
      <xdr:col>17</xdr:col>
      <xdr:colOff>463150</xdr:colOff>
      <xdr:row>2067</xdr:row>
      <xdr:rowOff>131373</xdr:rowOff>
    </xdr:to>
    <xdr:pic>
      <xdr:nvPicPr>
        <xdr:cNvPr id="16" name="図 15">
          <a:hlinkClick xmlns:r="http://schemas.openxmlformats.org/officeDocument/2006/relationships" r:id="rId1"/>
          <a:extLst>
            <a:ext uri="{FF2B5EF4-FFF2-40B4-BE49-F238E27FC236}">
              <a16:creationId xmlns:a16="http://schemas.microsoft.com/office/drawing/2014/main" id="{705C9BFF-6774-4E4B-B067-07EB51991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472059000"/>
          <a:ext cx="3708000" cy="588573"/>
        </a:xfrm>
        <a:prstGeom prst="rect">
          <a:avLst/>
        </a:prstGeom>
      </xdr:spPr>
    </xdr:pic>
    <xdr:clientData/>
  </xdr:twoCellAnchor>
  <xdr:twoCellAnchor editAs="oneCell">
    <xdr:from>
      <xdr:col>10</xdr:col>
      <xdr:colOff>0</xdr:colOff>
      <xdr:row>2237</xdr:row>
      <xdr:rowOff>0</xdr:rowOff>
    </xdr:from>
    <xdr:to>
      <xdr:col>17</xdr:col>
      <xdr:colOff>463150</xdr:colOff>
      <xdr:row>2239</xdr:row>
      <xdr:rowOff>131373</xdr:rowOff>
    </xdr:to>
    <xdr:pic>
      <xdr:nvPicPr>
        <xdr:cNvPr id="17" name="図 16">
          <a:hlinkClick xmlns:r="http://schemas.openxmlformats.org/officeDocument/2006/relationships" r:id="rId1"/>
          <a:extLst>
            <a:ext uri="{FF2B5EF4-FFF2-40B4-BE49-F238E27FC236}">
              <a16:creationId xmlns:a16="http://schemas.microsoft.com/office/drawing/2014/main" id="{A851AF11-A264-4AF6-B9F5-2E5A7B5A90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511378200"/>
          <a:ext cx="3708000" cy="588573"/>
        </a:xfrm>
        <a:prstGeom prst="rect">
          <a:avLst/>
        </a:prstGeom>
      </xdr:spPr>
    </xdr:pic>
    <xdr:clientData/>
  </xdr:twoCellAnchor>
  <xdr:twoCellAnchor editAs="oneCell">
    <xdr:from>
      <xdr:col>10</xdr:col>
      <xdr:colOff>0</xdr:colOff>
      <xdr:row>2409</xdr:row>
      <xdr:rowOff>0</xdr:rowOff>
    </xdr:from>
    <xdr:to>
      <xdr:col>17</xdr:col>
      <xdr:colOff>463150</xdr:colOff>
      <xdr:row>2411</xdr:row>
      <xdr:rowOff>131373</xdr:rowOff>
    </xdr:to>
    <xdr:pic>
      <xdr:nvPicPr>
        <xdr:cNvPr id="18" name="図 17">
          <a:hlinkClick xmlns:r="http://schemas.openxmlformats.org/officeDocument/2006/relationships" r:id="rId1"/>
          <a:extLst>
            <a:ext uri="{FF2B5EF4-FFF2-40B4-BE49-F238E27FC236}">
              <a16:creationId xmlns:a16="http://schemas.microsoft.com/office/drawing/2014/main" id="{E2B942FD-3718-40DE-A9F9-35C168DC25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550697400"/>
          <a:ext cx="3708000" cy="588573"/>
        </a:xfrm>
        <a:prstGeom prst="rect">
          <a:avLst/>
        </a:prstGeom>
      </xdr:spPr>
    </xdr:pic>
    <xdr:clientData/>
  </xdr:twoCellAnchor>
  <xdr:twoCellAnchor editAs="oneCell">
    <xdr:from>
      <xdr:col>10</xdr:col>
      <xdr:colOff>0</xdr:colOff>
      <xdr:row>2581</xdr:row>
      <xdr:rowOff>0</xdr:rowOff>
    </xdr:from>
    <xdr:to>
      <xdr:col>17</xdr:col>
      <xdr:colOff>463150</xdr:colOff>
      <xdr:row>2583</xdr:row>
      <xdr:rowOff>131373</xdr:rowOff>
    </xdr:to>
    <xdr:pic>
      <xdr:nvPicPr>
        <xdr:cNvPr id="19" name="図 18">
          <a:hlinkClick xmlns:r="http://schemas.openxmlformats.org/officeDocument/2006/relationships" r:id="rId1"/>
          <a:extLst>
            <a:ext uri="{FF2B5EF4-FFF2-40B4-BE49-F238E27FC236}">
              <a16:creationId xmlns:a16="http://schemas.microsoft.com/office/drawing/2014/main" id="{E2666339-1DE3-4974-86F5-3F5CC25EF8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590016600"/>
          <a:ext cx="3708000" cy="58857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8A2CA88-5AC3-492D-93E9-E8626982A328}" name="テーブル4" displayName="テーブル4" ref="D2:D3" insertRow="1" totalsRowShown="0" headerRowDxfId="16" dataDxfId="15" tableBorderDxfId="14">
  <autoFilter ref="D2:D3" xr:uid="{18A2CA88-5AC3-492D-93E9-E8626982A328}"/>
  <tableColumns count="1">
    <tableColumn id="1" xr3:uid="{0404295A-E3F9-45DF-A680-BA840C9BAABA}" name="使用オンカジリスト" dataDxfId="13"/>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B80A620-853D-46F0-91C5-B1D4C0CEBEE9}" name="テーブル2" displayName="テーブル2" ref="G2:G3" totalsRowShown="0" headerRowDxfId="12" dataDxfId="11" tableBorderDxfId="10">
  <autoFilter ref="G2:G3" xr:uid="{2B80A620-853D-46F0-91C5-B1D4C0CEBEE9}"/>
  <tableColumns count="1">
    <tableColumn id="1" xr3:uid="{0D7B48D1-CA72-46CE-8210-FBB804AF488A}" name="使用ウォレットリスト" dataDxfId="9"/>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0F087F-B2D3-43A8-BE7C-A6830D66C936}" name="テーブル1" displayName="テーブル1" ref="J2:J47" totalsRowShown="0" headerRowDxfId="8" tableBorderDxfId="7">
  <autoFilter ref="J2:J47" xr:uid="{110F087F-B2D3-43A8-BE7C-A6830D66C936}"/>
  <tableColumns count="1">
    <tableColumn id="1" xr3:uid="{92735DD2-B529-4C01-9B67-F809388DF3EA}" name="オンカジ 全リスト" dataDxfId="6"/>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0B565D-F51C-40F0-B35D-CB09848F74F8}" name="テーブル3" displayName="テーブル3" ref="M2:M18" totalsRowShown="0" headerRowDxfId="5" tableBorderDxfId="4">
  <autoFilter ref="M2:M18" xr:uid="{CF0B565D-F51C-40F0-B35D-CB09848F74F8}"/>
  <tableColumns count="1">
    <tableColumn id="1" xr3:uid="{F9042426-ECEF-445B-B66F-ADF396F0C0EE}" name="入出金手段 全リスト" dataDxfId="3"/>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1EF543C-E8FC-4EEC-92B2-7B156A2F5FF9}" name="テーブル6" displayName="テーブル6" ref="P2:P6" totalsRowShown="0" headerRowDxfId="2" tableBorderDxfId="1">
  <autoFilter ref="P2:P6" xr:uid="{81EF543C-E8FC-4EEC-92B2-7B156A2F5FF9}"/>
  <tableColumns count="1">
    <tableColumn id="1" xr3:uid="{708FFAAA-134C-40AE-A2BB-FE59B3D13B96}" name="プレー種別" dataDxfId="0"/>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twitter.com/NattoRoulett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koooome.com/community-contents/" TargetMode="External"/><Relationship Id="rId7" Type="http://schemas.openxmlformats.org/officeDocument/2006/relationships/drawing" Target="../drawings/drawing2.xml"/><Relationship Id="rId2" Type="http://schemas.openxmlformats.org/officeDocument/2006/relationships/hyperlink" Target="https://koooome.com/kome-community/" TargetMode="External"/><Relationship Id="rId1" Type="http://schemas.openxmlformats.org/officeDocument/2006/relationships/hyperlink" Target="https://oncadi.com/ohs-01" TargetMode="External"/><Relationship Id="rId6" Type="http://schemas.openxmlformats.org/officeDocument/2006/relationships/hyperlink" Target="https://oncadi.com/ohs-web" TargetMode="External"/><Relationship Id="rId5" Type="http://schemas.openxmlformats.org/officeDocument/2006/relationships/hyperlink" Target="https://oncadi.com/ohs-sp" TargetMode="External"/><Relationship Id="rId4" Type="http://schemas.openxmlformats.org/officeDocument/2006/relationships/hyperlink" Target="https://oncadi.com/ohs-0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hyperlink" Target="https://koooome.com/kome-community/" TargetMode="External"/><Relationship Id="rId18" Type="http://schemas.openxmlformats.org/officeDocument/2006/relationships/hyperlink" Target="https://koooome.com/kome-community/" TargetMode="External"/><Relationship Id="rId26" Type="http://schemas.openxmlformats.org/officeDocument/2006/relationships/hyperlink" Target="https://koooome.com/community-contents/" TargetMode="External"/><Relationship Id="rId39" Type="http://schemas.openxmlformats.org/officeDocument/2006/relationships/hyperlink" Target="https://koooome.com/kome-community/" TargetMode="External"/><Relationship Id="rId21" Type="http://schemas.openxmlformats.org/officeDocument/2006/relationships/hyperlink" Target="https://koooome.com/community-contents/" TargetMode="External"/><Relationship Id="rId34" Type="http://schemas.openxmlformats.org/officeDocument/2006/relationships/hyperlink" Target="https://koooome.com/community-contents/" TargetMode="External"/><Relationship Id="rId42" Type="http://schemas.openxmlformats.org/officeDocument/2006/relationships/hyperlink" Target="https://koooome.com/community-contents/" TargetMode="External"/><Relationship Id="rId47" Type="http://schemas.openxmlformats.org/officeDocument/2006/relationships/printerSettings" Target="../printerSettings/printerSettings6.bin"/><Relationship Id="rId7" Type="http://schemas.openxmlformats.org/officeDocument/2006/relationships/hyperlink" Target="https://koooome.com/kome-community/" TargetMode="External"/><Relationship Id="rId2" Type="http://schemas.openxmlformats.org/officeDocument/2006/relationships/hyperlink" Target="https://koooome.com/kome-community/" TargetMode="External"/><Relationship Id="rId16" Type="http://schemas.openxmlformats.org/officeDocument/2006/relationships/hyperlink" Target="https://koooome.com/kome-community/" TargetMode="External"/><Relationship Id="rId29" Type="http://schemas.openxmlformats.org/officeDocument/2006/relationships/hyperlink" Target="https://koooome.com/kome-community/" TargetMode="External"/><Relationship Id="rId1" Type="http://schemas.openxmlformats.org/officeDocument/2006/relationships/hyperlink" Target="https://koooome.com/kome-community/" TargetMode="External"/><Relationship Id="rId6" Type="http://schemas.openxmlformats.org/officeDocument/2006/relationships/hyperlink" Target="https://koooome.com/kome-community/" TargetMode="External"/><Relationship Id="rId11" Type="http://schemas.openxmlformats.org/officeDocument/2006/relationships/hyperlink" Target="https://koooome.com/kome-community/" TargetMode="External"/><Relationship Id="rId24" Type="http://schemas.openxmlformats.org/officeDocument/2006/relationships/hyperlink" Target="https://koooome.com/kome-community/" TargetMode="External"/><Relationship Id="rId32" Type="http://schemas.openxmlformats.org/officeDocument/2006/relationships/hyperlink" Target="https://koooome.com/community-contents/" TargetMode="External"/><Relationship Id="rId37" Type="http://schemas.openxmlformats.org/officeDocument/2006/relationships/hyperlink" Target="https://koooome.com/kome-community/" TargetMode="External"/><Relationship Id="rId40" Type="http://schemas.openxmlformats.org/officeDocument/2006/relationships/hyperlink" Target="https://koooome.com/community-contents/" TargetMode="External"/><Relationship Id="rId45" Type="http://schemas.openxmlformats.org/officeDocument/2006/relationships/hyperlink" Target="https://koooome.com/kome-community/" TargetMode="External"/><Relationship Id="rId5" Type="http://schemas.openxmlformats.org/officeDocument/2006/relationships/hyperlink" Target="https://koooome.com/kome-community/" TargetMode="External"/><Relationship Id="rId15" Type="http://schemas.openxmlformats.org/officeDocument/2006/relationships/hyperlink" Target="https://koooome.com/kome-community/" TargetMode="External"/><Relationship Id="rId23" Type="http://schemas.openxmlformats.org/officeDocument/2006/relationships/hyperlink" Target="https://koooome.com/community-contents/" TargetMode="External"/><Relationship Id="rId28" Type="http://schemas.openxmlformats.org/officeDocument/2006/relationships/hyperlink" Target="https://koooome.com/community-contents/" TargetMode="External"/><Relationship Id="rId36" Type="http://schemas.openxmlformats.org/officeDocument/2006/relationships/hyperlink" Target="https://koooome.com/community-contents/" TargetMode="External"/><Relationship Id="rId10" Type="http://schemas.openxmlformats.org/officeDocument/2006/relationships/hyperlink" Target="https://koooome.com/kome-community/" TargetMode="External"/><Relationship Id="rId19" Type="http://schemas.openxmlformats.org/officeDocument/2006/relationships/hyperlink" Target="https://koooome.com/community-contents/" TargetMode="External"/><Relationship Id="rId31" Type="http://schemas.openxmlformats.org/officeDocument/2006/relationships/hyperlink" Target="https://koooome.com/kome-community/" TargetMode="External"/><Relationship Id="rId44" Type="http://schemas.openxmlformats.org/officeDocument/2006/relationships/hyperlink" Target="https://koooome.com/community-contents/" TargetMode="External"/><Relationship Id="rId4" Type="http://schemas.openxmlformats.org/officeDocument/2006/relationships/hyperlink" Target="https://koooome.com/kome-community/" TargetMode="External"/><Relationship Id="rId9" Type="http://schemas.openxmlformats.org/officeDocument/2006/relationships/hyperlink" Target="https://koooome.com/kome-community/" TargetMode="External"/><Relationship Id="rId14" Type="http://schemas.openxmlformats.org/officeDocument/2006/relationships/hyperlink" Target="https://koooome.com/kome-community/" TargetMode="External"/><Relationship Id="rId22" Type="http://schemas.openxmlformats.org/officeDocument/2006/relationships/hyperlink" Target="https://koooome.com/kome-community/" TargetMode="External"/><Relationship Id="rId27" Type="http://schemas.openxmlformats.org/officeDocument/2006/relationships/hyperlink" Target="https://koooome.com/kome-community/" TargetMode="External"/><Relationship Id="rId30" Type="http://schemas.openxmlformats.org/officeDocument/2006/relationships/hyperlink" Target="https://koooome.com/community-contents/" TargetMode="External"/><Relationship Id="rId35" Type="http://schemas.openxmlformats.org/officeDocument/2006/relationships/hyperlink" Target="https://koooome.com/kome-community/" TargetMode="External"/><Relationship Id="rId43" Type="http://schemas.openxmlformats.org/officeDocument/2006/relationships/hyperlink" Target="https://koooome.com/kome-community/" TargetMode="External"/><Relationship Id="rId48" Type="http://schemas.openxmlformats.org/officeDocument/2006/relationships/drawing" Target="../drawings/drawing5.xml"/><Relationship Id="rId8" Type="http://schemas.openxmlformats.org/officeDocument/2006/relationships/hyperlink" Target="https://koooome.com/kome-community/" TargetMode="External"/><Relationship Id="rId3" Type="http://schemas.openxmlformats.org/officeDocument/2006/relationships/hyperlink" Target="https://koooome.com/kome-community/" TargetMode="External"/><Relationship Id="rId12" Type="http://schemas.openxmlformats.org/officeDocument/2006/relationships/hyperlink" Target="https://koooome.com/kome-community/" TargetMode="External"/><Relationship Id="rId17" Type="http://schemas.openxmlformats.org/officeDocument/2006/relationships/hyperlink" Target="https://koooome.com/community-contents/" TargetMode="External"/><Relationship Id="rId25" Type="http://schemas.openxmlformats.org/officeDocument/2006/relationships/hyperlink" Target="https://koooome.com/kome-community/" TargetMode="External"/><Relationship Id="rId33" Type="http://schemas.openxmlformats.org/officeDocument/2006/relationships/hyperlink" Target="https://koooome.com/kome-community/" TargetMode="External"/><Relationship Id="rId38" Type="http://schemas.openxmlformats.org/officeDocument/2006/relationships/hyperlink" Target="https://koooome.com/community-contents/" TargetMode="External"/><Relationship Id="rId46" Type="http://schemas.openxmlformats.org/officeDocument/2006/relationships/hyperlink" Target="https://koooome.com/community-contents/" TargetMode="External"/><Relationship Id="rId20" Type="http://schemas.openxmlformats.org/officeDocument/2006/relationships/hyperlink" Target="https://koooome.com/kome-community/" TargetMode="External"/><Relationship Id="rId41" Type="http://schemas.openxmlformats.org/officeDocument/2006/relationships/hyperlink" Target="https://koooome.com/kome-community/"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7.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017CF-6999-48A1-85DA-69BCE4B30C9C}">
  <dimension ref="B1:C14"/>
  <sheetViews>
    <sheetView showGridLines="0" tabSelected="1" workbookViewId="0">
      <selection activeCell="C37" sqref="C37"/>
    </sheetView>
  </sheetViews>
  <sheetFormatPr defaultRowHeight="18"/>
  <cols>
    <col min="1" max="1" width="0.9140625" customWidth="1"/>
  </cols>
  <sheetData>
    <row r="1" spans="2:3" ht="22" customHeight="1">
      <c r="B1" t="s">
        <v>187</v>
      </c>
    </row>
    <row r="2" spans="2:3" ht="22" customHeight="1">
      <c r="B2" s="13" t="s">
        <v>185</v>
      </c>
      <c r="C2" s="245" t="s">
        <v>186</v>
      </c>
    </row>
    <row r="3" spans="2:3" ht="22" customHeight="1">
      <c r="B3" t="s">
        <v>189</v>
      </c>
    </row>
    <row r="4" spans="2:3" ht="18" customHeight="1"/>
    <row r="5" spans="2:3" ht="22" customHeight="1">
      <c r="B5" t="s">
        <v>188</v>
      </c>
    </row>
    <row r="6" spans="2:3" ht="22" customHeight="1">
      <c r="B6" t="s">
        <v>190</v>
      </c>
    </row>
    <row r="7" spans="2:3" ht="22" customHeight="1">
      <c r="B7" t="s">
        <v>191</v>
      </c>
    </row>
    <row r="8" spans="2:3" ht="22" customHeight="1">
      <c r="B8" t="s">
        <v>193</v>
      </c>
    </row>
    <row r="9" spans="2:3" ht="18" customHeight="1"/>
    <row r="10" spans="2:3" ht="22" customHeight="1">
      <c r="B10" t="s">
        <v>192</v>
      </c>
    </row>
    <row r="11" spans="2:3" ht="22" customHeight="1">
      <c r="B11" t="s">
        <v>194</v>
      </c>
    </row>
    <row r="12" spans="2:3" ht="22" customHeight="1">
      <c r="B12" t="s">
        <v>195</v>
      </c>
    </row>
    <row r="13" spans="2:3" ht="22" customHeight="1">
      <c r="B13" t="s">
        <v>196</v>
      </c>
    </row>
    <row r="14" spans="2:3" ht="22" customHeight="1">
      <c r="B14" t="s">
        <v>197</v>
      </c>
    </row>
  </sheetData>
  <sheetProtection algorithmName="SHA-512" hashValue="W6HItahSLjkqWraZOj/I2rPuh3eVbN5+oGQ/guwvzY51N5RQsN3rfwvrIrMmY0hQAawtOv9GiqU4wIH9Y4Qnag==" saltValue="q+5RoZBHUx+8/jt1PUC22g==" spinCount="100000" sheet="1" objects="1" scenarios="1"/>
  <phoneticPr fontId="1"/>
  <hyperlinks>
    <hyperlink ref="C2" r:id="rId1" xr:uid="{154CB212-1FA1-416A-B3A8-5665F813C59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02A0A-4CE6-42E1-A8BD-82D8F4FF7488}">
  <dimension ref="A1:Q25"/>
  <sheetViews>
    <sheetView showGridLines="0" workbookViewId="0">
      <selection activeCell="A25" sqref="A25"/>
    </sheetView>
  </sheetViews>
  <sheetFormatPr defaultRowHeight="18"/>
  <sheetData>
    <row r="1" spans="1:17" s="135" customFormat="1" ht="5.5" customHeight="1">
      <c r="H1" s="284"/>
    </row>
    <row r="2" spans="1:17" ht="20">
      <c r="A2" s="282" t="s">
        <v>290</v>
      </c>
      <c r="B2" s="283"/>
      <c r="C2" s="283"/>
      <c r="D2" s="283"/>
      <c r="E2" s="283"/>
      <c r="F2" s="283"/>
      <c r="G2" s="283"/>
      <c r="H2" s="285"/>
      <c r="I2" s="282" t="s">
        <v>291</v>
      </c>
      <c r="J2" s="283"/>
      <c r="K2" s="283"/>
      <c r="L2" s="283"/>
      <c r="M2" s="283"/>
      <c r="N2" s="283"/>
      <c r="O2" s="283"/>
      <c r="P2" s="283"/>
      <c r="Q2" s="283"/>
    </row>
    <row r="3" spans="1:17">
      <c r="H3" s="284"/>
    </row>
    <row r="4" spans="1:17">
      <c r="H4" s="284"/>
    </row>
    <row r="5" spans="1:17">
      <c r="H5" s="284"/>
    </row>
    <row r="6" spans="1:17">
      <c r="H6" s="284"/>
    </row>
    <row r="7" spans="1:17" ht="20">
      <c r="H7" s="284"/>
      <c r="I7" s="322" t="s">
        <v>292</v>
      </c>
      <c r="J7" s="323"/>
      <c r="K7" s="323"/>
      <c r="L7" s="323"/>
      <c r="M7" s="323"/>
      <c r="N7" s="323"/>
      <c r="O7" s="323"/>
      <c r="P7" s="323"/>
      <c r="Q7" s="323"/>
    </row>
    <row r="8" spans="1:17">
      <c r="H8" s="284"/>
      <c r="I8" t="s">
        <v>299</v>
      </c>
    </row>
    <row r="9" spans="1:17" ht="20">
      <c r="A9" s="279" t="s">
        <v>287</v>
      </c>
      <c r="B9" s="325" t="s">
        <v>285</v>
      </c>
      <c r="C9" s="325"/>
      <c r="D9" s="325"/>
      <c r="E9" s="325"/>
      <c r="F9" s="325"/>
      <c r="G9" s="325"/>
      <c r="H9" s="284"/>
      <c r="I9" t="s">
        <v>293</v>
      </c>
    </row>
    <row r="10" spans="1:17">
      <c r="A10" s="280"/>
      <c r="H10" s="284"/>
      <c r="I10" t="s">
        <v>294</v>
      </c>
    </row>
    <row r="11" spans="1:17" ht="20">
      <c r="A11" s="281" t="s">
        <v>287</v>
      </c>
      <c r="B11" s="325" t="s">
        <v>286</v>
      </c>
      <c r="C11" s="325"/>
      <c r="D11" s="325"/>
      <c r="E11" s="325"/>
      <c r="F11" s="325"/>
      <c r="G11" s="325"/>
      <c r="H11" s="284"/>
      <c r="I11" s="287" t="s">
        <v>296</v>
      </c>
      <c r="J11" s="288"/>
      <c r="K11" s="288"/>
      <c r="L11" s="288"/>
      <c r="M11" s="288"/>
      <c r="N11" s="288"/>
      <c r="O11" s="288"/>
      <c r="P11" s="288"/>
      <c r="Q11" s="288"/>
    </row>
    <row r="12" spans="1:17">
      <c r="A12" s="280"/>
      <c r="B12" s="135"/>
      <c r="C12" s="135"/>
      <c r="D12" s="135"/>
      <c r="E12" s="135"/>
      <c r="F12" s="135"/>
      <c r="G12" s="135"/>
      <c r="H12" s="284"/>
      <c r="I12" s="287" t="s">
        <v>298</v>
      </c>
      <c r="J12" s="288"/>
      <c r="K12" s="288"/>
      <c r="L12" s="288"/>
      <c r="M12" s="288"/>
      <c r="N12" s="288"/>
      <c r="O12" s="288"/>
      <c r="P12" s="288"/>
      <c r="Q12" s="288"/>
    </row>
    <row r="13" spans="1:17" ht="20">
      <c r="A13" s="281" t="s">
        <v>287</v>
      </c>
      <c r="B13" s="325" t="s">
        <v>288</v>
      </c>
      <c r="C13" s="325"/>
      <c r="D13" s="325"/>
      <c r="E13" s="325"/>
      <c r="F13" s="325"/>
      <c r="G13" s="325"/>
      <c r="H13" s="284"/>
      <c r="I13" s="287" t="s">
        <v>295</v>
      </c>
      <c r="J13" s="288"/>
      <c r="K13" s="288"/>
      <c r="L13" s="288"/>
      <c r="M13" s="288"/>
      <c r="N13" s="288"/>
      <c r="O13" s="288"/>
      <c r="P13" s="288"/>
      <c r="Q13" s="288"/>
    </row>
    <row r="14" spans="1:17">
      <c r="A14" s="280"/>
      <c r="B14" s="135"/>
      <c r="C14" s="135"/>
      <c r="D14" s="135"/>
      <c r="E14" s="135"/>
      <c r="F14" s="135"/>
      <c r="G14" s="135"/>
      <c r="H14" s="284"/>
      <c r="I14" t="s">
        <v>302</v>
      </c>
    </row>
    <row r="15" spans="1:17" ht="20">
      <c r="A15" s="281" t="s">
        <v>287</v>
      </c>
      <c r="B15" s="325" t="s">
        <v>289</v>
      </c>
      <c r="C15" s="325"/>
      <c r="D15" s="325"/>
      <c r="E15" s="325"/>
      <c r="F15" s="325"/>
      <c r="G15" s="325"/>
      <c r="H15" s="284"/>
      <c r="I15" t="s">
        <v>297</v>
      </c>
    </row>
    <row r="16" spans="1:17">
      <c r="H16" s="284"/>
      <c r="I16" s="286" t="s">
        <v>300</v>
      </c>
      <c r="K16" s="324" t="s">
        <v>301</v>
      </c>
      <c r="L16" s="324"/>
      <c r="M16" s="324"/>
      <c r="N16" s="324"/>
      <c r="O16" s="324"/>
      <c r="P16" s="324"/>
      <c r="Q16" s="324"/>
    </row>
    <row r="17" spans="8:8">
      <c r="H17" s="284"/>
    </row>
    <row r="18" spans="8:8">
      <c r="H18" s="284"/>
    </row>
    <row r="19" spans="8:8">
      <c r="H19" s="284"/>
    </row>
    <row r="20" spans="8:8">
      <c r="H20" s="284"/>
    </row>
    <row r="21" spans="8:8">
      <c r="H21" s="284"/>
    </row>
    <row r="22" spans="8:8">
      <c r="H22" s="284"/>
    </row>
    <row r="23" spans="8:8">
      <c r="H23" s="284"/>
    </row>
    <row r="24" spans="8:8">
      <c r="H24" s="284"/>
    </row>
    <row r="25" spans="8:8">
      <c r="H25" s="284"/>
    </row>
  </sheetData>
  <sheetProtection sheet="1" objects="1" scenarios="1"/>
  <mergeCells count="6">
    <mergeCell ref="I7:Q7"/>
    <mergeCell ref="K16:Q16"/>
    <mergeCell ref="B9:G9"/>
    <mergeCell ref="B11:G11"/>
    <mergeCell ref="B13:G13"/>
    <mergeCell ref="B15:G15"/>
  </mergeCells>
  <phoneticPr fontId="1"/>
  <hyperlinks>
    <hyperlink ref="B9" r:id="rId1" xr:uid="{1394DA63-08C3-4F08-8B77-D526649EDF79}"/>
    <hyperlink ref="I7:Q7" r:id="rId2" display="オンカジ必勝倶楽部" xr:uid="{5F13C90F-B520-44EF-A64F-7B6861134F9B}"/>
    <hyperlink ref="K16:Q16" r:id="rId3" display="『オンラインコミュニティ【オンカジ必勝俱楽部】の全容を大公開！』" xr:uid="{AA602586-34BE-459B-9D4E-7E681ED3A057}"/>
    <hyperlink ref="B11:G11" r:id="rId4" display="『オンカジ必勝収支表の使い方＜プレー記録入力編＞』" xr:uid="{0FC57B77-5D24-4FAA-86BB-8D8D6F33214F}"/>
    <hyperlink ref="B13:G13" r:id="rId5" display="『スマホ版Excelでオンカジ必勝収支表を使う方法』" xr:uid="{C6934F5E-D22E-4712-8A8E-09884366AEFD}"/>
    <hyperlink ref="B15:G15" r:id="rId6" display="『Web版Excelでオンカジ必勝収支表を使う方法』" xr:uid="{AC2D8BDD-7BB8-4166-AB0D-16C7A8E5B7E1}"/>
  </hyperlinks>
  <pageMargins left="0.7" right="0.7" top="0.75" bottom="0.75" header="0.3" footer="0.3"/>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FBDCB-D642-492F-8123-EF2C3610A03E}">
  <dimension ref="B1:I32"/>
  <sheetViews>
    <sheetView showGridLines="0" zoomScale="90" zoomScaleNormal="90" workbookViewId="0">
      <pane ySplit="2" topLeftCell="A3" activePane="bottomLeft" state="frozen"/>
      <selection pane="bottomLeft" activeCell="C3" sqref="C3"/>
    </sheetView>
  </sheetViews>
  <sheetFormatPr defaultRowHeight="18"/>
  <cols>
    <col min="1" max="1" width="1.25" customWidth="1"/>
    <col min="2" max="2" width="7.08203125" style="1" customWidth="1"/>
    <col min="3" max="3" width="45.58203125" customWidth="1"/>
    <col min="4" max="4" width="2.58203125" customWidth="1"/>
    <col min="5" max="5" width="7.08203125" style="135" customWidth="1"/>
    <col min="6" max="6" width="45.58203125" style="135" customWidth="1"/>
    <col min="7" max="7" width="2.58203125" style="135" customWidth="1"/>
    <col min="8" max="8" width="4.58203125" style="1" customWidth="1"/>
    <col min="9" max="9" width="45.58203125" customWidth="1"/>
  </cols>
  <sheetData>
    <row r="1" spans="2:9" ht="7.5" customHeight="1"/>
    <row r="2" spans="2:9" ht="20" customHeight="1">
      <c r="B2" s="67" t="s">
        <v>113</v>
      </c>
      <c r="C2" s="68" t="s">
        <v>114</v>
      </c>
      <c r="E2" s="67" t="s">
        <v>113</v>
      </c>
      <c r="F2" s="68" t="s">
        <v>139</v>
      </c>
      <c r="H2" s="165" t="s">
        <v>130</v>
      </c>
      <c r="I2" s="68" t="s">
        <v>131</v>
      </c>
    </row>
    <row r="3" spans="2:9" ht="20" customHeight="1">
      <c r="B3" s="150"/>
      <c r="C3" s="151"/>
      <c r="D3" s="69"/>
      <c r="E3" s="150"/>
      <c r="F3" s="151"/>
      <c r="G3" s="69"/>
      <c r="H3" s="150"/>
      <c r="I3" s="151"/>
    </row>
    <row r="4" spans="2:9" ht="20" customHeight="1">
      <c r="B4" s="152"/>
      <c r="C4" s="153"/>
      <c r="D4" s="69"/>
      <c r="E4" s="152"/>
      <c r="F4" s="153"/>
      <c r="G4" s="69"/>
      <c r="H4" s="152"/>
      <c r="I4" s="153"/>
    </row>
    <row r="5" spans="2:9" ht="20" customHeight="1">
      <c r="B5" s="152"/>
      <c r="C5" s="153"/>
      <c r="D5" s="69"/>
      <c r="E5" s="152"/>
      <c r="F5" s="153"/>
      <c r="G5" s="69"/>
      <c r="H5" s="152"/>
      <c r="I5" s="153"/>
    </row>
    <row r="6" spans="2:9" ht="20" customHeight="1">
      <c r="B6" s="152"/>
      <c r="C6" s="153"/>
      <c r="D6" s="69"/>
      <c r="E6" s="152"/>
      <c r="F6" s="153"/>
      <c r="G6" s="69"/>
      <c r="H6" s="152"/>
      <c r="I6" s="153"/>
    </row>
    <row r="7" spans="2:9" ht="20" customHeight="1">
      <c r="B7" s="152"/>
      <c r="C7" s="153"/>
      <c r="D7" s="69"/>
      <c r="E7" s="152"/>
      <c r="F7" s="153"/>
      <c r="G7" s="69"/>
      <c r="H7" s="152"/>
      <c r="I7" s="153"/>
    </row>
    <row r="8" spans="2:9" ht="20" customHeight="1">
      <c r="B8" s="152"/>
      <c r="C8" s="153"/>
      <c r="D8" s="69"/>
      <c r="E8" s="152"/>
      <c r="F8" s="153"/>
      <c r="G8" s="69"/>
      <c r="H8" s="152"/>
      <c r="I8" s="153"/>
    </row>
    <row r="9" spans="2:9" ht="20" customHeight="1">
      <c r="B9" s="152"/>
      <c r="C9" s="153"/>
      <c r="D9" s="69"/>
      <c r="E9" s="152"/>
      <c r="F9" s="153"/>
      <c r="G9" s="69"/>
      <c r="H9" s="152"/>
      <c r="I9" s="153"/>
    </row>
    <row r="10" spans="2:9" ht="20" customHeight="1">
      <c r="B10" s="152"/>
      <c r="C10" s="153"/>
      <c r="D10" s="69"/>
      <c r="E10" s="152"/>
      <c r="F10" s="153"/>
      <c r="G10" s="69"/>
      <c r="H10" s="152"/>
      <c r="I10" s="153"/>
    </row>
    <row r="11" spans="2:9" ht="20" customHeight="1">
      <c r="B11" s="152"/>
      <c r="C11" s="153"/>
      <c r="E11" s="152"/>
      <c r="F11" s="153"/>
      <c r="H11" s="152"/>
      <c r="I11" s="153"/>
    </row>
    <row r="12" spans="2:9" ht="20" customHeight="1">
      <c r="B12" s="152"/>
      <c r="C12" s="153"/>
      <c r="E12" s="152"/>
      <c r="F12" s="153"/>
      <c r="H12" s="152"/>
      <c r="I12" s="153"/>
    </row>
    <row r="13" spans="2:9" ht="20" customHeight="1">
      <c r="B13" s="152"/>
      <c r="C13" s="153"/>
      <c r="E13" s="152"/>
      <c r="F13" s="153"/>
      <c r="H13" s="152"/>
      <c r="I13" s="153"/>
    </row>
    <row r="14" spans="2:9" ht="20" customHeight="1">
      <c r="B14" s="152"/>
      <c r="C14" s="153"/>
      <c r="E14" s="152"/>
      <c r="F14" s="153"/>
      <c r="H14" s="152"/>
      <c r="I14" s="153"/>
    </row>
    <row r="15" spans="2:9" ht="20" customHeight="1">
      <c r="B15" s="152"/>
      <c r="C15" s="153"/>
      <c r="E15" s="152"/>
      <c r="F15" s="153"/>
      <c r="H15" s="152"/>
      <c r="I15" s="153"/>
    </row>
    <row r="16" spans="2:9" ht="20" customHeight="1">
      <c r="B16" s="152"/>
      <c r="C16" s="153"/>
      <c r="E16" s="152"/>
      <c r="F16" s="153"/>
      <c r="H16" s="152"/>
      <c r="I16" s="153"/>
    </row>
    <row r="17" spans="2:9" ht="20" customHeight="1">
      <c r="B17" s="152"/>
      <c r="C17" s="153"/>
      <c r="E17" s="152"/>
      <c r="F17" s="153"/>
      <c r="H17" s="152"/>
      <c r="I17" s="153"/>
    </row>
    <row r="18" spans="2:9" ht="20" customHeight="1">
      <c r="B18" s="152"/>
      <c r="C18" s="153"/>
      <c r="E18" s="152"/>
      <c r="F18" s="153"/>
      <c r="H18" s="152"/>
      <c r="I18" s="153"/>
    </row>
    <row r="19" spans="2:9" ht="20" customHeight="1">
      <c r="B19" s="152"/>
      <c r="C19" s="153"/>
      <c r="E19" s="152"/>
      <c r="F19" s="153"/>
      <c r="H19" s="152"/>
      <c r="I19" s="153"/>
    </row>
    <row r="20" spans="2:9" ht="20" customHeight="1">
      <c r="B20" s="152"/>
      <c r="C20" s="153"/>
      <c r="E20" s="152"/>
      <c r="F20" s="153"/>
      <c r="H20" s="152"/>
      <c r="I20" s="153"/>
    </row>
    <row r="21" spans="2:9" ht="20" customHeight="1">
      <c r="B21" s="152"/>
      <c r="C21" s="153"/>
      <c r="E21" s="152"/>
      <c r="F21" s="153"/>
      <c r="H21" s="152"/>
      <c r="I21" s="153"/>
    </row>
    <row r="22" spans="2:9" ht="20" customHeight="1">
      <c r="B22" s="152"/>
      <c r="C22" s="153"/>
      <c r="E22" s="152"/>
      <c r="F22" s="153"/>
      <c r="H22" s="152"/>
      <c r="I22" s="153"/>
    </row>
    <row r="23" spans="2:9" ht="20" customHeight="1">
      <c r="B23" s="152"/>
      <c r="C23" s="153"/>
      <c r="E23" s="152"/>
      <c r="F23" s="153"/>
      <c r="H23" s="152"/>
      <c r="I23" s="153"/>
    </row>
    <row r="24" spans="2:9" ht="20" customHeight="1">
      <c r="B24" s="152"/>
      <c r="C24" s="153"/>
      <c r="E24" s="152"/>
      <c r="F24" s="153"/>
      <c r="H24" s="152"/>
      <c r="I24" s="153"/>
    </row>
    <row r="25" spans="2:9" ht="20" customHeight="1">
      <c r="B25" s="152"/>
      <c r="C25" s="153"/>
      <c r="E25" s="152"/>
      <c r="F25" s="153"/>
      <c r="H25" s="152"/>
      <c r="I25" s="153"/>
    </row>
    <row r="26" spans="2:9" ht="20" customHeight="1">
      <c r="B26" s="152"/>
      <c r="C26" s="153"/>
      <c r="E26" s="152"/>
      <c r="F26" s="153"/>
      <c r="H26" s="152"/>
      <c r="I26" s="153"/>
    </row>
    <row r="27" spans="2:9" ht="20" customHeight="1">
      <c r="B27" s="152"/>
      <c r="C27" s="153"/>
      <c r="E27" s="152"/>
      <c r="F27" s="153"/>
      <c r="H27" s="152"/>
      <c r="I27" s="153"/>
    </row>
    <row r="28" spans="2:9" ht="20" customHeight="1">
      <c r="B28" s="152"/>
      <c r="C28" s="153"/>
      <c r="E28" s="152"/>
      <c r="F28" s="153"/>
      <c r="H28" s="152"/>
      <c r="I28" s="153"/>
    </row>
    <row r="29" spans="2:9" ht="20" customHeight="1">
      <c r="B29" s="152"/>
      <c r="C29" s="153"/>
      <c r="E29" s="152"/>
      <c r="F29" s="153"/>
      <c r="H29" s="152"/>
      <c r="I29" s="153"/>
    </row>
    <row r="30" spans="2:9" ht="20" customHeight="1">
      <c r="B30" s="152"/>
      <c r="C30" s="153"/>
      <c r="E30" s="152"/>
      <c r="F30" s="153"/>
      <c r="H30" s="152"/>
      <c r="I30" s="153"/>
    </row>
    <row r="31" spans="2:9" ht="20" customHeight="1">
      <c r="B31" s="152"/>
      <c r="C31" s="153"/>
      <c r="E31" s="152"/>
      <c r="F31" s="153"/>
      <c r="H31" s="152"/>
      <c r="I31" s="153"/>
    </row>
    <row r="32" spans="2:9" ht="20" customHeight="1">
      <c r="B32" s="154"/>
      <c r="C32" s="155"/>
      <c r="E32" s="154"/>
      <c r="F32" s="155"/>
      <c r="H32" s="154"/>
      <c r="I32" s="155"/>
    </row>
  </sheetData>
  <sheetProtection sheet="1" objects="1" scenarios="1"/>
  <phoneticPr fontId="1"/>
  <conditionalFormatting sqref="B3:C32">
    <cfRule type="expression" dxfId="6808" priority="4">
      <formula>MOD(ROW(),2)=0</formula>
    </cfRule>
  </conditionalFormatting>
  <conditionalFormatting sqref="H3:I32">
    <cfRule type="expression" dxfId="6807" priority="3">
      <formula>MOD(ROW(),2)=0</formula>
    </cfRule>
  </conditionalFormatting>
  <conditionalFormatting sqref="I3:I32">
    <cfRule type="expression" dxfId="6806" priority="2">
      <formula>$H3="✓"</formula>
    </cfRule>
  </conditionalFormatting>
  <conditionalFormatting sqref="E3:F32">
    <cfRule type="expression" dxfId="6805" priority="1">
      <formula>MOD(ROW(),2)=0</formula>
    </cfRule>
  </conditionalFormatting>
  <dataValidations count="3">
    <dataValidation type="list" allowBlank="1" showInputMessage="1" showErrorMessage="1" sqref="B3:B32" xr:uid="{94AC3FFD-D267-4766-AC5A-899537D68EF0}">
      <formula1>"1,2,3,4"</formula1>
    </dataValidation>
    <dataValidation type="list" allowBlank="1" showInputMessage="1" showErrorMessage="1" sqref="H3:H32" xr:uid="{325AC887-1C3C-469B-B453-F3E5DBD5CAA9}">
      <formula1>"✓"</formula1>
    </dataValidation>
    <dataValidation type="list" allowBlank="1" showInputMessage="1" showErrorMessage="1" sqref="E3:E32" xr:uid="{E3D55CD2-E3A1-4DB3-BD77-A90F76F893FB}">
      <formula1>"1,2,3,4,5,6"</formula1>
    </dataValidation>
  </dataValidations>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E607F-BC50-47BC-BD5E-9866AC0B5F2F}">
  <dimension ref="A1:AN51"/>
  <sheetViews>
    <sheetView showGridLines="0" zoomScaleNormal="100" workbookViewId="0"/>
  </sheetViews>
  <sheetFormatPr defaultRowHeight="18"/>
  <cols>
    <col min="1" max="1" width="1.25" customWidth="1"/>
    <col min="2" max="14" width="11.58203125" customWidth="1"/>
    <col min="15" max="15" width="2.58203125" customWidth="1"/>
    <col min="16" max="17" width="11.58203125" customWidth="1"/>
    <col min="26" max="27" width="7.58203125" customWidth="1"/>
    <col min="28" max="29" width="11.58203125" customWidth="1"/>
    <col min="30" max="30" width="7.1640625" customWidth="1"/>
    <col min="31" max="32" width="11.08203125" customWidth="1"/>
    <col min="33" max="34" width="11.58203125" customWidth="1"/>
    <col min="35" max="35" width="4.58203125" customWidth="1"/>
    <col min="36" max="37" width="5.58203125" customWidth="1"/>
    <col min="38" max="38" width="20.58203125" customWidth="1"/>
    <col min="39" max="39" width="14.58203125" customWidth="1"/>
    <col min="40" max="40" width="12.58203125" customWidth="1"/>
  </cols>
  <sheetData>
    <row r="1" spans="1:40" ht="7.5" customHeight="1" thickBot="1"/>
    <row r="2" spans="1:40" ht="20" customHeight="1">
      <c r="A2" s="45"/>
      <c r="B2" s="26" t="s">
        <v>40</v>
      </c>
      <c r="C2" s="27" t="s">
        <v>42</v>
      </c>
      <c r="D2" s="27" t="s">
        <v>41</v>
      </c>
      <c r="E2" s="27" t="s">
        <v>38</v>
      </c>
      <c r="F2" s="27" t="s">
        <v>36</v>
      </c>
      <c r="G2" s="27" t="s">
        <v>35</v>
      </c>
      <c r="H2" s="28" t="s">
        <v>43</v>
      </c>
      <c r="I2" s="28" t="s">
        <v>37</v>
      </c>
      <c r="J2" s="256" t="s">
        <v>44</v>
      </c>
      <c r="K2" s="257" t="s">
        <v>282</v>
      </c>
      <c r="L2" s="258" t="s">
        <v>29</v>
      </c>
      <c r="M2" s="326" t="s">
        <v>308</v>
      </c>
      <c r="N2" s="327"/>
      <c r="P2" s="333" t="s">
        <v>54</v>
      </c>
      <c r="Q2" s="333"/>
      <c r="Z2" s="330" t="s">
        <v>34</v>
      </c>
      <c r="AA2" s="331"/>
      <c r="AB2" s="267" t="s">
        <v>127</v>
      </c>
      <c r="AC2" s="268" t="s">
        <v>126</v>
      </c>
      <c r="AD2" s="13" t="s">
        <v>138</v>
      </c>
      <c r="AE2" s="330" t="s">
        <v>137</v>
      </c>
      <c r="AF2" s="331"/>
      <c r="AG2" s="267" t="s">
        <v>127</v>
      </c>
      <c r="AH2" s="268" t="s">
        <v>126</v>
      </c>
      <c r="AI2" s="337" t="s">
        <v>181</v>
      </c>
      <c r="AJ2" s="268" t="s">
        <v>3</v>
      </c>
      <c r="AK2" s="268" t="s">
        <v>0</v>
      </c>
      <c r="AL2" s="268" t="s">
        <v>137</v>
      </c>
      <c r="AM2" s="268" t="s">
        <v>34</v>
      </c>
      <c r="AN2" s="268" t="s">
        <v>306</v>
      </c>
    </row>
    <row r="3" spans="1:40" ht="20" customHeight="1" thickBot="1">
      <c r="B3" s="166">
        <f>収支表!E4</f>
        <v>0</v>
      </c>
      <c r="C3" s="167">
        <f>COUNTIF(収支表!$E$5:$E$35,"&gt;0")</f>
        <v>0</v>
      </c>
      <c r="D3" s="167">
        <f>COUNTIF(収支表!$E$5:$E$35,"&lt;0")</f>
        <v>0</v>
      </c>
      <c r="E3" s="168" t="str">
        <f>IFERROR(C3/(C3+D3),"")</f>
        <v/>
      </c>
      <c r="F3" s="169">
        <f>SUMIF(収支表!$E$5:$E$35,"&gt;0",収支表!$E$5:$E$35)</f>
        <v>0</v>
      </c>
      <c r="G3" s="169">
        <f>SUMIF(収支表!$E$5:$E$35,"&lt;0",収支表!$E$5:$E$35)</f>
        <v>0</v>
      </c>
      <c r="H3" s="169" t="str">
        <f>IFERROR(F3/C3,"")</f>
        <v/>
      </c>
      <c r="I3" s="169" t="str">
        <f>IFERROR(G3/D3,"")</f>
        <v/>
      </c>
      <c r="J3" s="259" t="str">
        <f>IFERROR(ROUND(H3/ABS(I3),2),"")</f>
        <v/>
      </c>
      <c r="K3" s="169">
        <f>収支表!C4</f>
        <v>0</v>
      </c>
      <c r="L3" s="260">
        <f>収支表!D4</f>
        <v>0</v>
      </c>
      <c r="M3" s="326" t="s">
        <v>310</v>
      </c>
      <c r="N3" s="327"/>
      <c r="P3" s="31" t="s">
        <v>34</v>
      </c>
      <c r="Q3" s="48">
        <f>SUMIF(AC3:AC12,"&lt;&gt;#N/A",AC3:AC12)-Q4</f>
        <v>0</v>
      </c>
      <c r="R3" s="50" t="str">
        <f>IF(Q3=0,"",IF(Q3&lt;P11,"","!! 換金 !!"))</f>
        <v/>
      </c>
      <c r="Z3" s="332" t="str">
        <f>IF(リスト!G3="","",リスト!G3)</f>
        <v/>
      </c>
      <c r="AA3" s="332"/>
      <c r="AB3" s="144">
        <f>IF(Z3="現金預金 円",INDEX(ウォレット!$C$1:$FZ$1,1,MATCH(サマリー!Z3,ウォレット!$C$2:$FZ$2,0))-$P$9,INDEX(ウォレット!$C$1:$FZ$1,1,MATCH(サマリー!Z3,ウォレット!$C$2:$FZ$2,0)))</f>
        <v>0</v>
      </c>
      <c r="AC3" s="47" t="e">
        <f t="shared" ref="AC3:AC14" si="0">IF(AB3=0,NA(),IF(Z3="クレカ入金",NA(),IF(COUNTIF(Z3,"*円*")=1,ROUNDUP(AB3/$P$12,2),AB3)))</f>
        <v>#N/A</v>
      </c>
      <c r="AD3" s="273"/>
      <c r="AE3" s="332" t="str">
        <f>IF(リスト!D3="","",リスト!D3)</f>
        <v/>
      </c>
      <c r="AF3" s="332"/>
      <c r="AG3" s="144" cm="1">
        <f t="array" ref="AG3">IFERROR(INDEX(プレー記録!$W$12:$W$2662,MATCH(LARGE((プレー記録!$X$12:$X$2662=サマリー!AE3)*ISNUMBER(プレー記録!$H$12:$H$2662)/ROW(プレー記録!$X$12:$X$2662),COUNTIFS(プレー記録!$X$12:$X$2662,サマリー!AE3,プレー記録!$H$12:$H$2662,"&gt;=0")),1/ROW(プレー記録!$X$12:$X$2662),0),1),0)</f>
        <v>0</v>
      </c>
      <c r="AH3" s="144">
        <f t="shared" ref="AH3:AH32" si="1">IFERROR(IF(AD3="",AG3,ROUNDUP(AG3/$P$12,2)),0)</f>
        <v>0</v>
      </c>
      <c r="AI3" s="338"/>
      <c r="AJ3" s="261">
        <v>1</v>
      </c>
      <c r="AK3" s="293" t="str">
        <f>IFERROR(INDEX(プレー記録!$AF$14:$AF$2664,MATCH(サマリー!AJ3,プレー記録!$AA$14:$AA$2664,0),1),"")</f>
        <v/>
      </c>
      <c r="AL3" s="261" t="str">
        <f>IFERROR(INDEX(プレー記録!$AC$14:$AC$2664,MATCH(サマリー!AJ3,プレー記録!$AA$14:$AA$2664,0),1),"")</f>
        <v/>
      </c>
      <c r="AM3" s="261" t="str">
        <f>IFERROR(INDEX(プレー記録!$AD$14:$AD$2664,MATCH(サマリー!AJ3,プレー記録!$AA$14:$AA$2664,0),1),"")</f>
        <v/>
      </c>
      <c r="AN3" s="262" t="str">
        <f>IFERROR(INDEX(プレー記録!$AE$14:$AE$2664,MATCH(サマリー!AJ3,プレー記録!$AA$14:$AA$2664,0),1),"")</f>
        <v/>
      </c>
    </row>
    <row r="4" spans="1:40">
      <c r="B4" s="1" t="s">
        <v>45</v>
      </c>
      <c r="P4" s="31" t="s">
        <v>55</v>
      </c>
      <c r="Q4" s="48">
        <f>_xlfn.IFNA(INDEX($AC$3:$AC$9,MATCH("現金預金 円",$Z$3:$Z$9,0),1),0)</f>
        <v>0</v>
      </c>
      <c r="Z4" s="328" t="str">
        <f>IF(リスト!G4="","",リスト!G4)</f>
        <v/>
      </c>
      <c r="AA4" s="328"/>
      <c r="AB4" s="145">
        <f>IF(Z4="現金預金 円",INDEX(ウォレット!$C$1:$FZ$1,1,MATCH(サマリー!Z4,ウォレット!$C$2:$FZ$2,0))-$P$9,INDEX(ウォレット!$C$1:$FZ$1,1,MATCH(サマリー!Z4,ウォレット!$C$2:$FZ$2,0)))</f>
        <v>0</v>
      </c>
      <c r="AC4" s="146" t="e">
        <f t="shared" si="0"/>
        <v>#N/A</v>
      </c>
      <c r="AD4" s="273"/>
      <c r="AE4" s="328" t="str">
        <f>IF(リスト!D4="","",リスト!D4)</f>
        <v/>
      </c>
      <c r="AF4" s="328"/>
      <c r="AG4" s="145" cm="1">
        <f t="array" ref="AG4">IFERROR(INDEX(プレー記録!$W$12:$W$2662,MATCH(LARGE((プレー記録!$X$12:$X$2662=サマリー!AE4)*ISNUMBER(プレー記録!$H$12:$H$2662)/ROW(プレー記録!$X$12:$X$2662),COUNTIFS(プレー記録!$X$12:$X$2662,サマリー!AE4,プレー記録!$H$12:$H$2662,"&gt;=0")),1/ROW(プレー記録!$X$12:$X$2662),0),1),0)</f>
        <v>0</v>
      </c>
      <c r="AH4" s="145">
        <f t="shared" si="1"/>
        <v>0</v>
      </c>
      <c r="AI4" s="338"/>
      <c r="AJ4" s="263">
        <v>2</v>
      </c>
      <c r="AK4" s="294" t="str">
        <f>IFERROR(INDEX(プレー記録!$AF$14:$AF$2664,MATCH(サマリー!AJ4,プレー記録!$AA$14:$AA$2664,0),1),"")</f>
        <v/>
      </c>
      <c r="AL4" s="263" t="str">
        <f>IFERROR(INDEX(プレー記録!$AC$14:$AC$2664,MATCH(サマリー!AJ4,プレー記録!$AA$14:$AA$2664,0),1),"")</f>
        <v/>
      </c>
      <c r="AM4" s="263" t="str">
        <f>IFERROR(INDEX(プレー記録!$AD$14:$AD$2664,MATCH(サマリー!AJ4,プレー記録!$AA$14:$AA$2664,0),1),"")</f>
        <v/>
      </c>
      <c r="AN4" s="264" t="str">
        <f>IFERROR(INDEX(プレー記録!$AE$14:$AE$2664,MATCH(サマリー!AJ4,プレー記録!$AA$14:$AA$2664,0),1),"")</f>
        <v/>
      </c>
    </row>
    <row r="5" spans="1:40">
      <c r="B5" s="147" t="s">
        <v>47</v>
      </c>
      <c r="D5" s="29"/>
      <c r="E5" s="147" t="s">
        <v>48</v>
      </c>
      <c r="F5" s="1"/>
      <c r="G5" s="249" t="s">
        <v>1</v>
      </c>
      <c r="H5" s="250" t="s">
        <v>281</v>
      </c>
      <c r="I5" s="249" t="s">
        <v>5</v>
      </c>
      <c r="J5" s="1"/>
      <c r="L5" s="249" t="s">
        <v>1</v>
      </c>
      <c r="M5" s="250" t="s">
        <v>281</v>
      </c>
      <c r="N5" s="249" t="s">
        <v>5</v>
      </c>
      <c r="P5" s="31" t="s">
        <v>56</v>
      </c>
      <c r="Q5" s="185">
        <f>AH33</f>
        <v>0</v>
      </c>
      <c r="Z5" s="332" t="str">
        <f>IF(リスト!G5="","",リスト!G5)</f>
        <v/>
      </c>
      <c r="AA5" s="332"/>
      <c r="AB5" s="144">
        <f>IF(Z5="現金預金 円",INDEX(ウォレット!$C$1:$FZ$1,1,MATCH(サマリー!Z5,ウォレット!$C$2:$FZ$2,0))-$P$9,INDEX(ウォレット!$C$1:$FZ$1,1,MATCH(サマリー!Z5,ウォレット!$C$2:$FZ$2,0)))</f>
        <v>0</v>
      </c>
      <c r="AC5" s="47" t="e">
        <f t="shared" si="0"/>
        <v>#N/A</v>
      </c>
      <c r="AD5" s="273"/>
      <c r="AE5" s="332" t="str">
        <f>IF(リスト!D5="","",リスト!D5)</f>
        <v/>
      </c>
      <c r="AF5" s="332"/>
      <c r="AG5" s="144" cm="1">
        <f t="array" ref="AG5">IFERROR(INDEX(プレー記録!$W$12:$W$2662,MATCH(LARGE((プレー記録!$X$12:$X$2662=サマリー!AE5)*ISNUMBER(プレー記録!$H$12:$H$2662)/ROW(プレー記録!$X$12:$X$2662),COUNTIFS(プレー記録!$X$12:$X$2662,サマリー!AE5,プレー記録!$H$12:$H$2662,"&gt;=0")),1/ROW(プレー記録!$X$12:$X$2662),0),1),0)</f>
        <v>0</v>
      </c>
      <c r="AH5" s="144">
        <f t="shared" si="1"/>
        <v>0</v>
      </c>
      <c r="AI5" s="338"/>
      <c r="AJ5" s="261">
        <v>3</v>
      </c>
      <c r="AK5" s="293" t="str">
        <f>IFERROR(INDEX(プレー記録!$AF$14:$AF$2664,MATCH(サマリー!AJ5,プレー記録!$AA$14:$AA$2664,0),1),"")</f>
        <v/>
      </c>
      <c r="AL5" s="261" t="str">
        <f>IFERROR(INDEX(プレー記録!$AC$14:$AC$2664,MATCH(サマリー!AJ5,プレー記録!$AA$14:$AA$2664,0),1),"")</f>
        <v/>
      </c>
      <c r="AM5" s="261" t="str">
        <f>IFERROR(INDEX(プレー記録!$AD$14:$AD$2664,MATCH(サマリー!AJ5,プレー記録!$AA$14:$AA$2664,0),1),"")</f>
        <v/>
      </c>
      <c r="AN5" s="262" t="str">
        <f>IFERROR(INDEX(プレー記録!$AE$14:$AE$2664,MATCH(サマリー!AJ5,プレー記録!$AA$14:$AA$2664,0),1),"")</f>
        <v/>
      </c>
    </row>
    <row r="6" spans="1:40">
      <c r="A6" s="13"/>
      <c r="B6" s="261" t="s">
        <v>49</v>
      </c>
      <c r="C6" s="262" t="str">
        <f>IF(B3&lt;0,ROUND(ABS(B3)/3,0),"")</f>
        <v/>
      </c>
      <c r="D6" t="s">
        <v>46</v>
      </c>
      <c r="E6" s="332" t="str">
        <f>IFERROR(IF(INDEX(使用オンカジ,MATCH(ROW()-5,リスト!$C$3:$C$32,0),1)="","",INDEX(使用オンカジ,MATCH(ROW()-5,リスト!$C$3:$C$32,0),1)),"")</f>
        <v/>
      </c>
      <c r="F6" s="332"/>
      <c r="G6" s="251">
        <f>INDEX(収支表!$F$4:$BM$4,1,MATCH("j"&amp;ROW()-5,収支表!$F$37:$BM$37,0))</f>
        <v>0</v>
      </c>
      <c r="H6" s="252">
        <f>INDEX(収支表!$F$4:$BM$4,1,MATCH("b"&amp;ROW()-5,収支表!$F$37:$BM$37,0))</f>
        <v>0</v>
      </c>
      <c r="I6" s="269">
        <f>G6+H6</f>
        <v>0</v>
      </c>
      <c r="J6" s="332" t="str">
        <f>IFERROR(IF(INDEX(使用オンカジ,MATCH(ROW()+10,リスト!$C$3:$C$32,0),1)="","",INDEX(使用オンカジ,MATCH(ROW()+10,リスト!$C$3:$C$32,0),1)),"")</f>
        <v/>
      </c>
      <c r="K6" s="332"/>
      <c r="L6" s="251">
        <f>INDEX(収支表!$F$4:$BM$4,1,MATCH("j"&amp;ROW()+10,収支表!$F$37:$BM$37,0))</f>
        <v>0</v>
      </c>
      <c r="M6" s="252">
        <f>INDEX(収支表!$F$4:$BM$4,1,MATCH("b"&amp;ROW()+10,収支表!$F$37:$BM$37,0))</f>
        <v>0</v>
      </c>
      <c r="N6" s="269">
        <f>L6+M6</f>
        <v>0</v>
      </c>
      <c r="P6" s="31" t="s">
        <v>181</v>
      </c>
      <c r="Q6" s="196">
        <f>AB14</f>
        <v>0</v>
      </c>
      <c r="Z6" s="328" t="str">
        <f>IF(リスト!G6="","",リスト!G6)</f>
        <v/>
      </c>
      <c r="AA6" s="328"/>
      <c r="AB6" s="145">
        <f>IF(Z6="現金預金 円",INDEX(ウォレット!$C$1:$FZ$1,1,MATCH(サマリー!Z6,ウォレット!$C$2:$FZ$2,0))-$P$9,INDEX(ウォレット!$C$1:$FZ$1,1,MATCH(サマリー!Z6,ウォレット!$C$2:$FZ$2,0)))</f>
        <v>0</v>
      </c>
      <c r="AC6" s="146" t="e">
        <f t="shared" si="0"/>
        <v>#N/A</v>
      </c>
      <c r="AD6" s="273"/>
      <c r="AE6" s="328" t="str">
        <f>IF(リスト!D6="","",リスト!D6)</f>
        <v/>
      </c>
      <c r="AF6" s="328"/>
      <c r="AG6" s="145" cm="1">
        <f t="array" ref="AG6">IFERROR(INDEX(プレー記録!$W$12:$W$2662,MATCH(LARGE((プレー記録!$X$12:$X$2662=サマリー!AE6)*ISNUMBER(プレー記録!$H$12:$H$2662)/ROW(プレー記録!$X$12:$X$2662),COUNTIFS(プレー記録!$X$12:$X$2662,サマリー!AE6,プレー記録!$H$12:$H$2662,"&gt;=0")),1/ROW(プレー記録!$X$12:$X$2662),0),1),0)</f>
        <v>0</v>
      </c>
      <c r="AH6" s="145">
        <f t="shared" si="1"/>
        <v>0</v>
      </c>
      <c r="AI6" s="135"/>
      <c r="AJ6" s="263">
        <v>4</v>
      </c>
      <c r="AK6" s="294" t="str">
        <f>IFERROR(INDEX(プレー記録!$AF$14:$AF$2664,MATCH(サマリー!AJ6,プレー記録!$AA$14:$AA$2664,0),1),"")</f>
        <v/>
      </c>
      <c r="AL6" s="263" t="str">
        <f>IFERROR(INDEX(プレー記録!$AC$14:$AC$2664,MATCH(サマリー!AJ6,プレー記録!$AA$14:$AA$2664,0),1),"")</f>
        <v/>
      </c>
      <c r="AM6" s="263" t="str">
        <f>IFERROR(INDEX(プレー記録!$AD$14:$AD$2664,MATCH(サマリー!AJ6,プレー記録!$AA$14:$AA$2664,0),1),"")</f>
        <v/>
      </c>
      <c r="AN6" s="264" t="str">
        <f>IFERROR(INDEX(プレー記録!$AE$14:$AE$2664,MATCH(サマリー!AJ6,プレー記録!$AA$14:$AA$2664,0),1),"")</f>
        <v/>
      </c>
    </row>
    <row r="7" spans="1:40" ht="18.5" thickBot="1">
      <c r="A7" s="13"/>
      <c r="B7" s="263" t="s">
        <v>50</v>
      </c>
      <c r="C7" s="264" t="str">
        <f>IF(B3&lt;0,ROUND(ABS(B3)/7,0),"")</f>
        <v/>
      </c>
      <c r="D7" t="s">
        <v>46</v>
      </c>
      <c r="E7" s="328" t="str">
        <f>IFERROR(IF(INDEX(使用オンカジ,MATCH(ROW()-5,リスト!$C$3:$C$32,0),1)="","",INDEX(使用オンカジ,MATCH(ROW()-5,リスト!$C$3:$C$32,0),1)),"")</f>
        <v/>
      </c>
      <c r="F7" s="328"/>
      <c r="G7" s="253">
        <f>INDEX(収支表!$F$4:$BM$4,1,MATCH("j"&amp;ROW()-5,収支表!$F$37:$BM$37,0))</f>
        <v>0</v>
      </c>
      <c r="H7" s="254">
        <f>INDEX(収支表!$F$4:$BM$4,1,MATCH("b"&amp;ROW()-5,収支表!$F$37:$BM$37,0))</f>
        <v>0</v>
      </c>
      <c r="I7" s="270">
        <f t="shared" ref="I7:I20" si="2">G7+H7</f>
        <v>0</v>
      </c>
      <c r="J7" s="328" t="str">
        <f>IFERROR(IF(INDEX(使用オンカジ,MATCH(ROW()+10,リスト!$C$3:$C$32,0),1)="","",INDEX(使用オンカジ,MATCH(ROW()+10,リスト!$C$3:$C$32,0),1)),"")</f>
        <v/>
      </c>
      <c r="K7" s="328"/>
      <c r="L7" s="253">
        <f>INDEX(収支表!$F$4:$BM$4,1,MATCH("j"&amp;ROW()+10,収支表!$F$37:$BM$37,0))</f>
        <v>0</v>
      </c>
      <c r="M7" s="254">
        <f>INDEX(収支表!$F$4:$BM$4,1,MATCH("b"&amp;ROW()+10,収支表!$F$37:$BM$37,0))</f>
        <v>0</v>
      </c>
      <c r="N7" s="270">
        <f t="shared" ref="N7:N20" si="3">L7+M7</f>
        <v>0</v>
      </c>
      <c r="P7" s="32" t="s">
        <v>57</v>
      </c>
      <c r="Q7" s="49">
        <f>SUMIF(Q3:Q6,"&lt;&gt;#N/A",Q3:Q6)</f>
        <v>0</v>
      </c>
      <c r="Z7" s="332" t="str">
        <f>IF(リスト!G7="","",リスト!G7)</f>
        <v/>
      </c>
      <c r="AA7" s="332"/>
      <c r="AB7" s="144">
        <f>IF(Z7="現金預金 円",INDEX(ウォレット!$C$1:$FZ$1,1,MATCH(サマリー!Z7,ウォレット!$C$2:$FZ$2,0))-$P$9,INDEX(ウォレット!$C$1:$FZ$1,1,MATCH(サマリー!Z7,ウォレット!$C$2:$FZ$2,0)))</f>
        <v>0</v>
      </c>
      <c r="AC7" s="47" t="e">
        <f t="shared" si="0"/>
        <v>#N/A</v>
      </c>
      <c r="AD7" s="273"/>
      <c r="AE7" s="332" t="str">
        <f>IF(リスト!D7="","",リスト!D7)</f>
        <v/>
      </c>
      <c r="AF7" s="332"/>
      <c r="AG7" s="144" cm="1">
        <f t="array" ref="AG7">IFERROR(INDEX(プレー記録!$W$12:$W$2662,MATCH(LARGE((プレー記録!$X$12:$X$2662=サマリー!AE7)*ISNUMBER(プレー記録!$H$12:$H$2662)/ROW(プレー記録!$X$12:$X$2662),COUNTIFS(プレー記録!$X$12:$X$2662,サマリー!AE7,プレー記録!$H$12:$H$2662,"&gt;=0")),1/ROW(プレー記録!$X$12:$X$2662),0),1),0)</f>
        <v>0</v>
      </c>
      <c r="AH7" s="144">
        <f t="shared" si="1"/>
        <v>0</v>
      </c>
      <c r="AI7" s="135"/>
      <c r="AJ7" s="261">
        <v>5</v>
      </c>
      <c r="AK7" s="293" t="str">
        <f>IFERROR(INDEX(プレー記録!$AF$14:$AF$2664,MATCH(サマリー!AJ7,プレー記録!$AA$14:$AA$2664,0),1),"")</f>
        <v/>
      </c>
      <c r="AL7" s="261" t="str">
        <f>IFERROR(INDEX(プレー記録!$AC$14:$AC$2664,MATCH(サマリー!AJ7,プレー記録!$AA$14:$AA$2664,0),1),"")</f>
        <v/>
      </c>
      <c r="AM7" s="261" t="str">
        <f>IFERROR(INDEX(プレー記録!$AD$14:$AD$2664,MATCH(サマリー!AJ7,プレー記録!$AA$14:$AA$2664,0),1),"")</f>
        <v/>
      </c>
      <c r="AN7" s="262" t="str">
        <f>IFERROR(INDEX(プレー記録!$AE$14:$AE$2664,MATCH(サマリー!AJ7,プレー記録!$AA$14:$AA$2664,0),1),"")</f>
        <v/>
      </c>
    </row>
    <row r="8" spans="1:40" ht="18.5" thickTop="1">
      <c r="A8" s="13"/>
      <c r="B8" s="261" t="s">
        <v>51</v>
      </c>
      <c r="C8" s="262" t="str">
        <f>IF(B3&lt;0,ROUND(ABS(B3)/10,0),"")</f>
        <v/>
      </c>
      <c r="D8" t="s">
        <v>46</v>
      </c>
      <c r="E8" s="332" t="str">
        <f>IFERROR(IF(INDEX(使用オンカジ,MATCH(ROW()-5,リスト!$C$3:$C$32,0),1)="","",INDEX(使用オンカジ,MATCH(ROW()-5,リスト!$C$3:$C$32,0),1)),"")</f>
        <v/>
      </c>
      <c r="F8" s="332"/>
      <c r="G8" s="251">
        <f>INDEX(収支表!$F$4:$BM$4,1,MATCH("j"&amp;ROW()-5,収支表!$F$37:$BM$37,0))</f>
        <v>0</v>
      </c>
      <c r="H8" s="252">
        <f>INDEX(収支表!$F$4:$BM$4,1,MATCH("b"&amp;ROW()-5,収支表!$F$37:$BM$37,0))</f>
        <v>0</v>
      </c>
      <c r="I8" s="269">
        <f t="shared" si="2"/>
        <v>0</v>
      </c>
      <c r="J8" s="332" t="str">
        <f>IFERROR(IF(INDEX(使用オンカジ,MATCH(ROW()+10,リスト!$C$3:$C$32,0),1)="","",INDEX(使用オンカジ,MATCH(ROW()+10,リスト!$C$3:$C$32,0),1)),"")</f>
        <v/>
      </c>
      <c r="K8" s="332"/>
      <c r="L8" s="251">
        <f>INDEX(収支表!$F$4:$BM$4,1,MATCH("j"&amp;ROW()+10,収支表!$F$37:$BM$37,0))</f>
        <v>0</v>
      </c>
      <c r="M8" s="252">
        <f>INDEX(収支表!$F$4:$BM$4,1,MATCH("b"&amp;ROW()+10,収支表!$F$37:$BM$37,0))</f>
        <v>0</v>
      </c>
      <c r="N8" s="269">
        <f t="shared" si="3"/>
        <v>0</v>
      </c>
      <c r="Z8" s="328" t="str">
        <f>IF(リスト!G8="","",リスト!G8)</f>
        <v/>
      </c>
      <c r="AA8" s="328"/>
      <c r="AB8" s="145">
        <f>IF(Z8="現金預金 円",INDEX(ウォレット!$C$1:$FZ$1,1,MATCH(サマリー!Z8,ウォレット!$C$2:$FZ$2,0))-$P$9,INDEX(ウォレット!$C$1:$FZ$1,1,MATCH(サマリー!Z8,ウォレット!$C$2:$FZ$2,0)))</f>
        <v>0</v>
      </c>
      <c r="AC8" s="146" t="e">
        <f t="shared" si="0"/>
        <v>#N/A</v>
      </c>
      <c r="AD8" s="273"/>
      <c r="AE8" s="328" t="str">
        <f>IF(リスト!D8="","",リスト!D8)</f>
        <v/>
      </c>
      <c r="AF8" s="328"/>
      <c r="AG8" s="145" cm="1">
        <f t="array" ref="AG8">IFERROR(INDEX(プレー記録!$W$12:$W$2662,MATCH(LARGE((プレー記録!$X$12:$X$2662=サマリー!AE8)*ISNUMBER(プレー記録!$H$12:$H$2662)/ROW(プレー記録!$X$12:$X$2662),COUNTIFS(プレー記録!$X$12:$X$2662,サマリー!AE8,プレー記録!$H$12:$H$2662,"&gt;=0")),1/ROW(プレー記録!$X$12:$X$2662),0),1),0)</f>
        <v>0</v>
      </c>
      <c r="AH8" s="145">
        <f t="shared" si="1"/>
        <v>0</v>
      </c>
      <c r="AI8" s="135"/>
      <c r="AJ8" s="263">
        <v>6</v>
      </c>
      <c r="AK8" s="294" t="str">
        <f>IFERROR(INDEX(プレー記録!$AF$14:$AF$2664,MATCH(サマリー!AJ8,プレー記録!$AA$14:$AA$2664,0),1),"")</f>
        <v/>
      </c>
      <c r="AL8" s="263" t="str">
        <f>IFERROR(INDEX(プレー記録!$AC$14:$AC$2664,MATCH(サマリー!AJ8,プレー記録!$AA$14:$AA$2664,0),1),"")</f>
        <v/>
      </c>
      <c r="AM8" s="263" t="str">
        <f>IFERROR(INDEX(プレー記録!$AD$14:$AD$2664,MATCH(サマリー!AJ8,プレー記録!$AA$14:$AA$2664,0),1),"")</f>
        <v/>
      </c>
      <c r="AN8" s="264" t="str">
        <f>IFERROR(INDEX(プレー記録!$AE$14:$AE$2664,MATCH(サマリー!AJ8,プレー記録!$AA$14:$AA$2664,0),1),"")</f>
        <v/>
      </c>
    </row>
    <row r="9" spans="1:40">
      <c r="A9" s="13"/>
      <c r="B9" s="263" t="s">
        <v>52</v>
      </c>
      <c r="C9" s="264" t="str">
        <f>IF(B3&lt;0,ROUND(ABS(B3)/20,0),"")</f>
        <v/>
      </c>
      <c r="D9" t="s">
        <v>46</v>
      </c>
      <c r="E9" s="328" t="str">
        <f>IFERROR(IF(INDEX(使用オンカジ,MATCH(ROW()-5,リスト!$C$3:$C$32,0),1)="","",INDEX(使用オンカジ,MATCH(ROW()-5,リスト!$C$3:$C$32,0),1)),"")</f>
        <v/>
      </c>
      <c r="F9" s="328"/>
      <c r="G9" s="253">
        <f>INDEX(収支表!$F$4:$BM$4,1,MATCH("j"&amp;ROW()-5,収支表!$F$37:$BM$37,0))</f>
        <v>0</v>
      </c>
      <c r="H9" s="254">
        <f>INDEX(収支表!$F$4:$BM$4,1,MATCH("b"&amp;ROW()-5,収支表!$F$37:$BM$37,0))</f>
        <v>0</v>
      </c>
      <c r="I9" s="270">
        <f t="shared" si="2"/>
        <v>0</v>
      </c>
      <c r="J9" s="328" t="str">
        <f>IFERROR(IF(INDEX(使用オンカジ,MATCH(ROW()+10,リスト!$C$3:$C$32,0),1)="","",INDEX(使用オンカジ,MATCH(ROW()+10,リスト!$C$3:$C$32,0),1)),"")</f>
        <v/>
      </c>
      <c r="K9" s="328"/>
      <c r="L9" s="253">
        <f>INDEX(収支表!$F$4:$BM$4,1,MATCH("j"&amp;ROW()+10,収支表!$F$37:$BM$37,0))</f>
        <v>0</v>
      </c>
      <c r="M9" s="254">
        <f>INDEX(収支表!$F$4:$BM$4,1,MATCH("b"&amp;ROW()+10,収支表!$F$37:$BM$37,0))</f>
        <v>0</v>
      </c>
      <c r="N9" s="270">
        <f t="shared" si="3"/>
        <v>0</v>
      </c>
      <c r="P9" s="291"/>
      <c r="Q9" s="290" t="s">
        <v>311</v>
      </c>
      <c r="Z9" s="332" t="str">
        <f>IF(リスト!G9="","",リスト!G9)</f>
        <v/>
      </c>
      <c r="AA9" s="332"/>
      <c r="AB9" s="144">
        <f>IF(Z9="現金預金 円",INDEX(ウォレット!$C$1:$FZ$1,1,MATCH(サマリー!Z9,ウォレット!$C$2:$FZ$2,0))-$P$9,INDEX(ウォレット!$C$1:$FZ$1,1,MATCH(サマリー!Z9,ウォレット!$C$2:$FZ$2,0)))</f>
        <v>0</v>
      </c>
      <c r="AC9" s="47" t="e">
        <f t="shared" si="0"/>
        <v>#N/A</v>
      </c>
      <c r="AD9" s="273"/>
      <c r="AE9" s="332" t="str">
        <f>IF(リスト!D9="","",リスト!D9)</f>
        <v/>
      </c>
      <c r="AF9" s="332"/>
      <c r="AG9" s="144" cm="1">
        <f t="array" ref="AG9">IFERROR(INDEX(プレー記録!$W$12:$W$2662,MATCH(LARGE((プレー記録!$X$12:$X$2662=サマリー!AE9)*ISNUMBER(プレー記録!$H$12:$H$2662)/ROW(プレー記録!$X$12:$X$2662),COUNTIFS(プレー記録!$X$12:$X$2662,サマリー!AE9,プレー記録!$H$12:$H$2662,"&gt;=0")),1/ROW(プレー記録!$X$12:$X$2662),0),1),0)</f>
        <v>0</v>
      </c>
      <c r="AH9" s="144">
        <f t="shared" si="1"/>
        <v>0</v>
      </c>
      <c r="AI9" s="135"/>
      <c r="AJ9" s="261">
        <v>7</v>
      </c>
      <c r="AK9" s="293" t="str">
        <f>IFERROR(INDEX(プレー記録!$AF$14:$AF$2664,MATCH(サマリー!AJ9,プレー記録!$AA$14:$AA$2664,0),1),"")</f>
        <v/>
      </c>
      <c r="AL9" s="261" t="str">
        <f>IFERROR(INDEX(プレー記録!$AC$14:$AC$2664,MATCH(サマリー!AJ9,プレー記録!$AA$14:$AA$2664,0),1),"")</f>
        <v/>
      </c>
      <c r="AM9" s="261" t="str">
        <f>IFERROR(INDEX(プレー記録!$AD$14:$AD$2664,MATCH(サマリー!AJ9,プレー記録!$AA$14:$AA$2664,0),1),"")</f>
        <v/>
      </c>
      <c r="AN9" s="262" t="str">
        <f>IFERROR(INDEX(プレー記録!$AE$14:$AE$2664,MATCH(サマリー!AJ9,プレー記録!$AA$14:$AA$2664,0),1),"")</f>
        <v/>
      </c>
    </row>
    <row r="10" spans="1:40">
      <c r="A10" s="13"/>
      <c r="B10" s="261" t="s">
        <v>53</v>
      </c>
      <c r="C10" s="262" t="str">
        <f ca="1">IF(B3&lt;0,ROUND(ABS(B3)/(DATE(YEAR(TODAY()),MONTH(TODAY())+1,0)-TODAY()),0),"")</f>
        <v/>
      </c>
      <c r="D10" t="s">
        <v>46</v>
      </c>
      <c r="E10" s="332" t="str">
        <f>IFERROR(IF(INDEX(使用オンカジ,MATCH(ROW()-5,リスト!$C$3:$C$32,0),1)="","",INDEX(使用オンカジ,MATCH(ROW()-5,リスト!$C$3:$C$32,0),1)),"")</f>
        <v/>
      </c>
      <c r="F10" s="332"/>
      <c r="G10" s="251">
        <f>INDEX(収支表!$F$4:$BM$4,1,MATCH("j"&amp;ROW()-5,収支表!$F$37:$BM$37,0))</f>
        <v>0</v>
      </c>
      <c r="H10" s="252">
        <f>INDEX(収支表!$F$4:$BM$4,1,MATCH("b"&amp;ROW()-5,収支表!$F$37:$BM$37,0))</f>
        <v>0</v>
      </c>
      <c r="I10" s="269">
        <f t="shared" si="2"/>
        <v>0</v>
      </c>
      <c r="J10" s="332" t="str">
        <f>IFERROR(IF(INDEX(使用オンカジ,MATCH(ROW()+10,リスト!$C$3:$C$32,0),1)="","",INDEX(使用オンカジ,MATCH(ROW()+10,リスト!$C$3:$C$32,0),1)),"")</f>
        <v/>
      </c>
      <c r="K10" s="332"/>
      <c r="L10" s="251">
        <f>INDEX(収支表!$F$4:$BM$4,1,MATCH("j"&amp;ROW()+10,収支表!$F$37:$BM$37,0))</f>
        <v>0</v>
      </c>
      <c r="M10" s="252">
        <f>INDEX(収支表!$F$4:$BM$4,1,MATCH("b"&amp;ROW()+10,収支表!$F$37:$BM$37,0))</f>
        <v>0</v>
      </c>
      <c r="N10" s="269">
        <f t="shared" si="3"/>
        <v>0</v>
      </c>
      <c r="Z10" s="328" t="str">
        <f>IF(リスト!G10="","",リスト!G10)</f>
        <v/>
      </c>
      <c r="AA10" s="328"/>
      <c r="AB10" s="145">
        <f>IF(Z10="現金預金 円",INDEX(ウォレット!$C$1:$FZ$1,1,MATCH(サマリー!Z10,ウォレット!$C$2:$FZ$2,0))-$P$9,INDEX(ウォレット!$C$1:$FZ$1,1,MATCH(サマリー!Z10,ウォレット!$C$2:$FZ$2,0)))</f>
        <v>0</v>
      </c>
      <c r="AC10" s="146" t="e">
        <f t="shared" si="0"/>
        <v>#N/A</v>
      </c>
      <c r="AD10" s="273"/>
      <c r="AE10" s="328" t="str">
        <f>IF(リスト!D10="","",リスト!D10)</f>
        <v/>
      </c>
      <c r="AF10" s="328"/>
      <c r="AG10" s="145" cm="1">
        <f t="array" ref="AG10">IFERROR(INDEX(プレー記録!$W$12:$W$2662,MATCH(LARGE((プレー記録!$X$12:$X$2662=サマリー!AE10)*ISNUMBER(プレー記録!$H$12:$H$2662)/ROW(プレー記録!$X$12:$X$2662),COUNTIFS(プレー記録!$X$12:$X$2662,サマリー!AE10,プレー記録!$H$12:$H$2662,"&gt;=0")),1/ROW(プレー記録!$X$12:$X$2662),0),1),0)</f>
        <v>0</v>
      </c>
      <c r="AH10" s="145">
        <f t="shared" si="1"/>
        <v>0</v>
      </c>
      <c r="AI10" s="135"/>
      <c r="AJ10" s="263">
        <v>8</v>
      </c>
      <c r="AK10" s="294" t="str">
        <f>IFERROR(INDEX(プレー記録!$AF$14:$AF$2664,MATCH(サマリー!AJ10,プレー記録!$AA$14:$AA$2664,0),1),"")</f>
        <v/>
      </c>
      <c r="AL10" s="263" t="str">
        <f>IFERROR(INDEX(プレー記録!$AC$14:$AC$2664,MATCH(サマリー!AJ10,プレー記録!$AA$14:$AA$2664,0),1),"")</f>
        <v/>
      </c>
      <c r="AM10" s="263" t="str">
        <f>IFERROR(INDEX(プレー記録!$AD$14:$AD$2664,MATCH(サマリー!AJ10,プレー記録!$AA$14:$AA$2664,0),1),"")</f>
        <v/>
      </c>
      <c r="AN10" s="264" t="str">
        <f>IFERROR(INDEX(プレー記録!$AE$14:$AE$2664,MATCH(サマリー!AJ10,プレー記録!$AA$14:$AA$2664,0),1),"")</f>
        <v/>
      </c>
    </row>
    <row r="11" spans="1:40">
      <c r="C11" s="45"/>
      <c r="E11" s="332" t="str">
        <f>IFERROR(IF(INDEX(使用オンカジ,MATCH(ROW()-5,リスト!$C$3:$C$32,0),1)="","",INDEX(使用オンカジ,MATCH(ROW()-5,リスト!$C$3:$C$32,0),1)),"")</f>
        <v/>
      </c>
      <c r="F11" s="332"/>
      <c r="G11" s="251">
        <f>INDEX(収支表!$F$4:$BM$4,1,MATCH("j"&amp;ROW()-5,収支表!$F$37:$BM$37,0))</f>
        <v>0</v>
      </c>
      <c r="H11" s="252">
        <f>INDEX(収支表!$F$4:$BM$4,1,MATCH("b"&amp;ROW()-5,収支表!$F$37:$BM$37,0))</f>
        <v>0</v>
      </c>
      <c r="I11" s="269">
        <f t="shared" si="2"/>
        <v>0</v>
      </c>
      <c r="J11" s="332" t="str">
        <f>IFERROR(IF(INDEX(使用オンカジ,MATCH(ROW()+10,リスト!$C$3:$C$32,0),1)="","",INDEX(使用オンカジ,MATCH(ROW()+10,リスト!$C$3:$C$32,0),1)),"")</f>
        <v/>
      </c>
      <c r="K11" s="332"/>
      <c r="L11" s="251">
        <f>INDEX(収支表!$F$4:$BM$4,1,MATCH("j"&amp;ROW()+10,収支表!$F$37:$BM$37,0))</f>
        <v>0</v>
      </c>
      <c r="M11" s="252">
        <f>INDEX(収支表!$F$4:$BM$4,1,MATCH("b"&amp;ROW()+10,収支表!$F$37:$BM$37,0))</f>
        <v>0</v>
      </c>
      <c r="N11" s="269">
        <f t="shared" si="3"/>
        <v>0</v>
      </c>
      <c r="P11" s="156"/>
      <c r="Q11" s="290" t="s">
        <v>58</v>
      </c>
      <c r="Z11" s="332" t="str">
        <f>IF(リスト!G11="","",リスト!G11)</f>
        <v/>
      </c>
      <c r="AA11" s="332"/>
      <c r="AB11" s="144">
        <f>IF(Z11="現金預金 円",INDEX(ウォレット!$C$1:$FZ$1,1,MATCH(サマリー!Z11,ウォレット!$C$2:$FZ$2,0))-$P$9,INDEX(ウォレット!$C$1:$FZ$1,1,MATCH(サマリー!Z11,ウォレット!$C$2:$FZ$2,0)))</f>
        <v>0</v>
      </c>
      <c r="AC11" s="47" t="e">
        <f t="shared" si="0"/>
        <v>#N/A</v>
      </c>
      <c r="AD11" s="273"/>
      <c r="AE11" s="332" t="str">
        <f>IF(リスト!D11="","",リスト!D11)</f>
        <v/>
      </c>
      <c r="AF11" s="332"/>
      <c r="AG11" s="144" cm="1">
        <f t="array" ref="AG11">IFERROR(INDEX(プレー記録!$W$12:$W$2662,MATCH(LARGE((プレー記録!$X$12:$X$2662=サマリー!AE11)*ISNUMBER(プレー記録!$H$12:$H$2662)/ROW(プレー記録!$X$12:$X$2662),COUNTIFS(プレー記録!$X$12:$X$2662,サマリー!AE11,プレー記録!$H$12:$H$2662,"&gt;=0")),1/ROW(プレー記録!$X$12:$X$2662),0),1),0)</f>
        <v>0</v>
      </c>
      <c r="AH11" s="144">
        <f t="shared" si="1"/>
        <v>0</v>
      </c>
      <c r="AI11" s="135"/>
      <c r="AJ11" s="261">
        <v>9</v>
      </c>
      <c r="AK11" s="293" t="str">
        <f>IFERROR(INDEX(プレー記録!$AF$14:$AF$2664,MATCH(サマリー!AJ11,プレー記録!$AA$14:$AA$2664,0),1),"")</f>
        <v/>
      </c>
      <c r="AL11" s="261" t="str">
        <f>IFERROR(INDEX(プレー記録!$AC$14:$AC$2664,MATCH(サマリー!AJ11,プレー記録!$AA$14:$AA$2664,0),1),"")</f>
        <v/>
      </c>
      <c r="AM11" s="261" t="str">
        <f>IFERROR(INDEX(プレー記録!$AD$14:$AD$2664,MATCH(サマリー!AJ11,プレー記録!$AA$14:$AA$2664,0),1),"")</f>
        <v/>
      </c>
      <c r="AN11" s="262" t="str">
        <f>IFERROR(INDEX(プレー記録!$AE$14:$AE$2664,MATCH(サマリー!AJ11,プレー記録!$AA$14:$AA$2664,0),1),"")</f>
        <v/>
      </c>
    </row>
    <row r="12" spans="1:40" s="135" customFormat="1">
      <c r="B12" s="33" t="s">
        <v>283</v>
      </c>
      <c r="C12" s="45"/>
      <c r="E12" s="328" t="str">
        <f>IFERROR(IF(INDEX(使用オンカジ,MATCH(ROW()-5,リスト!$C$3:$C$32,0),1)="","",INDEX(使用オンカジ,MATCH(ROW()-5,リスト!$C$3:$C$32,0),1)),"")</f>
        <v/>
      </c>
      <c r="F12" s="328"/>
      <c r="G12" s="253">
        <f>INDEX(収支表!$F$4:$BM$4,1,MATCH("j"&amp;ROW()-5,収支表!$F$37:$BM$37,0))</f>
        <v>0</v>
      </c>
      <c r="H12" s="254">
        <f>INDEX(収支表!$F$4:$BM$4,1,MATCH("b"&amp;ROW()-5,収支表!$F$37:$BM$37,0))</f>
        <v>0</v>
      </c>
      <c r="I12" s="270">
        <f t="shared" si="2"/>
        <v>0</v>
      </c>
      <c r="J12" s="328" t="str">
        <f>IFERROR(IF(INDEX(使用オンカジ,MATCH(ROW()+10,リスト!$C$3:$C$32,0),1)="","",INDEX(使用オンカジ,MATCH(ROW()+10,リスト!$C$3:$C$32,0),1)),"")</f>
        <v/>
      </c>
      <c r="K12" s="328"/>
      <c r="L12" s="253">
        <f>INDEX(収支表!$F$4:$BM$4,1,MATCH("j"&amp;ROW()+10,収支表!$F$37:$BM$37,0))</f>
        <v>0</v>
      </c>
      <c r="M12" s="254">
        <f>INDEX(収支表!$F$4:$BM$4,1,MATCH("b"&amp;ROW()+10,収支表!$F$37:$BM$37,0))</f>
        <v>0</v>
      </c>
      <c r="N12" s="270">
        <f t="shared" si="3"/>
        <v>0</v>
      </c>
      <c r="P12" s="244"/>
      <c r="Q12" s="290" t="s">
        <v>59</v>
      </c>
      <c r="Z12" s="328" t="str">
        <f>IF(リスト!G12="","",リスト!G12)</f>
        <v/>
      </c>
      <c r="AA12" s="328"/>
      <c r="AB12" s="145">
        <f>IF(Z12="現金預金 円",INDEX(ウォレット!$C$1:$FZ$1,1,MATCH(サマリー!Z12,ウォレット!$C$2:$FZ$2,0))-$P$9,INDEX(ウォレット!$C$1:$FZ$1,1,MATCH(サマリー!Z12,ウォレット!$C$2:$FZ$2,0)))</f>
        <v>0</v>
      </c>
      <c r="AC12" s="146" t="e">
        <f t="shared" si="0"/>
        <v>#N/A</v>
      </c>
      <c r="AD12" s="273"/>
      <c r="AE12" s="328" t="str">
        <f>IF(リスト!D12="","",リスト!D12)</f>
        <v/>
      </c>
      <c r="AF12" s="328"/>
      <c r="AG12" s="145" cm="1">
        <f t="array" ref="AG12">IFERROR(INDEX(プレー記録!$W$12:$W$2662,MATCH(LARGE((プレー記録!$X$12:$X$2662=サマリー!AE12)*ISNUMBER(プレー記録!$H$12:$H$2662)/ROW(プレー記録!$X$12:$X$2662),COUNTIFS(プレー記録!$X$12:$X$2662,サマリー!AE12,プレー記録!$H$12:$H$2662,"&gt;=0")),1/ROW(プレー記録!$X$12:$X$2662),0),1),0)</f>
        <v>0</v>
      </c>
      <c r="AH12" s="145">
        <f t="shared" si="1"/>
        <v>0</v>
      </c>
      <c r="AJ12" s="263">
        <v>10</v>
      </c>
      <c r="AK12" s="294" t="str">
        <f>IFERROR(INDEX(プレー記録!$AF$14:$AF$2664,MATCH(サマリー!AJ12,プレー記録!$AA$14:$AA$2664,0),1),"")</f>
        <v/>
      </c>
      <c r="AL12" s="263" t="str">
        <f>IFERROR(INDEX(プレー記録!$AC$14:$AC$2664,MATCH(サマリー!AJ12,プレー記録!$AA$14:$AA$2664,0),1),"")</f>
        <v/>
      </c>
      <c r="AM12" s="263" t="str">
        <f>IFERROR(INDEX(プレー記録!$AD$14:$AD$2664,MATCH(サマリー!AJ12,プレー記録!$AA$14:$AA$2664,0),1),"")</f>
        <v/>
      </c>
      <c r="AN12" s="264" t="str">
        <f>IFERROR(INDEX(プレー記録!$AE$14:$AE$2664,MATCH(サマリー!AJ12,プレー記録!$AA$14:$AA$2664,0),1),"")</f>
        <v/>
      </c>
    </row>
    <row r="13" spans="1:40" s="135" customFormat="1">
      <c r="B13" s="265" t="str">
        <f>リスト!P3&amp;""</f>
        <v/>
      </c>
      <c r="C13" s="144">
        <f>SUMIF(プレー記録!$Y$11:$Y$2644,サマリー!B13,プレー記録!$Z$11:$Z$2644)</f>
        <v>0</v>
      </c>
      <c r="E13" s="332" t="str">
        <f>IFERROR(IF(INDEX(使用オンカジ,MATCH(ROW()-5,リスト!$C$3:$C$32,0),1)="","",INDEX(使用オンカジ,MATCH(ROW()-5,リスト!$C$3:$C$32,0),1)),"")</f>
        <v/>
      </c>
      <c r="F13" s="332"/>
      <c r="G13" s="251">
        <f>INDEX(収支表!$F$4:$BM$4,1,MATCH("j"&amp;ROW()-5,収支表!$F$37:$BM$37,0))</f>
        <v>0</v>
      </c>
      <c r="H13" s="252">
        <f>INDEX(収支表!$F$4:$BM$4,1,MATCH("b"&amp;ROW()-5,収支表!$F$37:$BM$37,0))</f>
        <v>0</v>
      </c>
      <c r="I13" s="269">
        <f t="shared" si="2"/>
        <v>0</v>
      </c>
      <c r="J13" s="332" t="str">
        <f>IFERROR(IF(INDEX(使用オンカジ,MATCH(ROW()+10,リスト!$C$3:$C$32,0),1)="","",INDEX(使用オンカジ,MATCH(ROW()+10,リスト!$C$3:$C$32,0),1)),"")</f>
        <v/>
      </c>
      <c r="K13" s="332"/>
      <c r="L13" s="251">
        <f>INDEX(収支表!$F$4:$BM$4,1,MATCH("j"&amp;ROW()+10,収支表!$F$37:$BM$37,0))</f>
        <v>0</v>
      </c>
      <c r="M13" s="252">
        <f>INDEX(収支表!$F$4:$BM$4,1,MATCH("b"&amp;ROW()+10,収支表!$F$37:$BM$37,0))</f>
        <v>0</v>
      </c>
      <c r="N13" s="269">
        <f t="shared" si="3"/>
        <v>0</v>
      </c>
      <c r="Z13" s="335" t="s">
        <v>56</v>
      </c>
      <c r="AA13" s="335"/>
      <c r="AB13" s="198">
        <f>AH33</f>
        <v>0</v>
      </c>
      <c r="AC13" s="199" t="e">
        <f t="shared" si="0"/>
        <v>#N/A</v>
      </c>
      <c r="AD13" s="274"/>
      <c r="AE13" s="334" t="str">
        <f>IF(リスト!D13="","",リスト!D13)</f>
        <v/>
      </c>
      <c r="AF13" s="334"/>
      <c r="AG13" s="189" cm="1">
        <f t="array" ref="AG13">IFERROR(INDEX(プレー記録!$W$12:$W$2662,MATCH(LARGE((プレー記録!$X$12:$X$2662=サマリー!AE13)*ISNUMBER(プレー記録!$H$12:$H$2662)/ROW(プレー記録!$X$12:$X$2662),COUNTIFS(プレー記録!$X$12:$X$2662,サマリー!AE13,プレー記録!$H$12:$H$2662,"&gt;=0")),1/ROW(プレー記録!$X$12:$X$2662),0),1),0)</f>
        <v>0</v>
      </c>
      <c r="AH13" s="189">
        <f t="shared" si="1"/>
        <v>0</v>
      </c>
    </row>
    <row r="14" spans="1:40" s="135" customFormat="1">
      <c r="B14" s="265" t="str">
        <f>リスト!P4&amp;""</f>
        <v/>
      </c>
      <c r="C14" s="144">
        <f>SUMIF(プレー記録!$Y$11:$Y$2644,サマリー!B14,プレー記録!$Z$11:$Z$2644)</f>
        <v>0</v>
      </c>
      <c r="E14" s="328" t="str">
        <f>IFERROR(IF(INDEX(使用オンカジ,MATCH(ROW()-5,リスト!$C$3:$C$32,0),1)="","",INDEX(使用オンカジ,MATCH(ROW()-5,リスト!$C$3:$C$32,0),1)),"")</f>
        <v/>
      </c>
      <c r="F14" s="328"/>
      <c r="G14" s="253">
        <f>INDEX(収支表!$F$4:$BM$4,1,MATCH("j"&amp;ROW()-5,収支表!$F$37:$BM$37,0))</f>
        <v>0</v>
      </c>
      <c r="H14" s="254">
        <f>INDEX(収支表!$F$4:$BM$4,1,MATCH("b"&amp;ROW()-5,収支表!$F$37:$BM$37,0))</f>
        <v>0</v>
      </c>
      <c r="I14" s="270">
        <f t="shared" si="2"/>
        <v>0</v>
      </c>
      <c r="J14" s="328" t="str">
        <f>IFERROR(IF(INDEX(使用オンカジ,MATCH(ROW()+10,リスト!$C$3:$C$32,0),1)="","",INDEX(使用オンカジ,MATCH(ROW()+10,リスト!$C$3:$C$32,0),1)),"")</f>
        <v/>
      </c>
      <c r="K14" s="328"/>
      <c r="L14" s="253">
        <f>INDEX(収支表!$F$4:$BM$4,1,MATCH("j"&amp;ROW()+10,収支表!$F$37:$BM$37,0))</f>
        <v>0</v>
      </c>
      <c r="M14" s="254">
        <f>INDEX(収支表!$F$4:$BM$4,1,MATCH("b"&amp;ROW()+10,収支表!$F$37:$BM$37,0))</f>
        <v>0</v>
      </c>
      <c r="N14" s="270">
        <f t="shared" si="3"/>
        <v>0</v>
      </c>
      <c r="Q14" s="33"/>
      <c r="Z14" s="336" t="s">
        <v>181</v>
      </c>
      <c r="AA14" s="336"/>
      <c r="AB14" s="200">
        <f>IFERROR(SUMIFS(プレー記録!$G$14:$G$2664,プレー記録!$H$14:$H$2664,"",プレー記録!$F$14:$F$2664,"&lt;&gt;*円*")+ROUNDUP(SUMIFS(プレー記録!$G$14:$G$2664,プレー記録!$H$14:$H$2664,"",プレー記録!$F$14:$F$2664,"*円*")/P12,2),0)</f>
        <v>0</v>
      </c>
      <c r="AC14" s="201" t="e">
        <f t="shared" si="0"/>
        <v>#N/A</v>
      </c>
      <c r="AD14" s="273"/>
      <c r="AE14" s="328" t="str">
        <f>IF(リスト!D14="","",リスト!D14)</f>
        <v/>
      </c>
      <c r="AF14" s="328"/>
      <c r="AG14" s="145" cm="1">
        <f t="array" ref="AG14">IFERROR(INDEX(プレー記録!$W$12:$W$2662,MATCH(LARGE((プレー記録!$X$12:$X$2662=サマリー!AE14)*ISNUMBER(プレー記録!$H$12:$H$2662)/ROW(プレー記録!$X$12:$X$2662),COUNTIFS(プレー記録!$X$12:$X$2662,サマリー!AE14,プレー記録!$H$12:$H$2662,"&gt;=0")),1/ROW(プレー記録!$X$12:$X$2662),0),1),0)</f>
        <v>0</v>
      </c>
      <c r="AH14" s="145">
        <f t="shared" si="1"/>
        <v>0</v>
      </c>
      <c r="AJ14" s="319" t="s">
        <v>352</v>
      </c>
      <c r="AK14" s="283"/>
      <c r="AN14" s="289" t="s">
        <v>284</v>
      </c>
    </row>
    <row r="15" spans="1:40" s="135" customFormat="1" ht="18.5" thickBot="1">
      <c r="B15" s="265" t="str">
        <f>リスト!P5&amp;""</f>
        <v/>
      </c>
      <c r="C15" s="144">
        <f>SUMIF(プレー記録!$Y$11:$Y$2644,サマリー!B15,プレー記録!$Z$11:$Z$2644)</f>
        <v>0</v>
      </c>
      <c r="E15" s="332" t="str">
        <f>IFERROR(IF(INDEX(使用オンカジ,MATCH(ROW()-5,リスト!$C$3:$C$32,0),1)="","",INDEX(使用オンカジ,MATCH(ROW()-5,リスト!$C$3:$C$32,0),1)),"")</f>
        <v/>
      </c>
      <c r="F15" s="332"/>
      <c r="G15" s="251">
        <f>INDEX(収支表!$F$4:$BM$4,1,MATCH("j"&amp;ROW()-5,収支表!$F$37:$BM$37,0))</f>
        <v>0</v>
      </c>
      <c r="H15" s="252">
        <f>INDEX(収支表!$F$4:$BM$4,1,MATCH("b"&amp;ROW()-5,収支表!$F$37:$BM$37,0))</f>
        <v>0</v>
      </c>
      <c r="I15" s="269">
        <f t="shared" si="2"/>
        <v>0</v>
      </c>
      <c r="J15" s="332" t="str">
        <f>IFERROR(IF(INDEX(使用オンカジ,MATCH(ROW()+10,リスト!$C$3:$C$32,0),1)="","",INDEX(使用オンカジ,MATCH(ROW()+10,リスト!$C$3:$C$32,0),1)),"")</f>
        <v/>
      </c>
      <c r="K15" s="332"/>
      <c r="L15" s="251">
        <f>INDEX(収支表!$F$4:$BM$4,1,MATCH("j"&amp;ROW()+10,収支表!$F$37:$BM$37,0))</f>
        <v>0</v>
      </c>
      <c r="M15" s="252">
        <f>INDEX(収支表!$F$4:$BM$4,1,MATCH("b"&amp;ROW()+10,収支表!$F$37:$BM$37,0))</f>
        <v>0</v>
      </c>
      <c r="N15" s="269">
        <f t="shared" si="3"/>
        <v>0</v>
      </c>
      <c r="Q15" s="51"/>
      <c r="Z15"/>
      <c r="AA15"/>
      <c r="AB15" s="13" t="s">
        <v>61</v>
      </c>
      <c r="AC15" s="197">
        <f>SUMIF(AC3:AC14,"&lt;&gt;#n/a",AC3:AC14)</f>
        <v>0</v>
      </c>
      <c r="AD15" s="273"/>
      <c r="AE15" s="334" t="str">
        <f>IF(リスト!D15="","",リスト!D15)</f>
        <v/>
      </c>
      <c r="AF15" s="334"/>
      <c r="AG15" s="189" cm="1">
        <f t="array" ref="AG15">IFERROR(INDEX(プレー記録!$W$12:$W$2662,MATCH(LARGE((プレー記録!$X$12:$X$2662=サマリー!AE15)*ISNUMBER(プレー記録!$H$12:$H$2662)/ROW(プレー記録!$X$12:$X$2662),COUNTIFS(プレー記録!$X$12:$X$2662,サマリー!AE15,プレー記録!$H$12:$H$2662,"&gt;=0")),1/ROW(プレー記録!$X$12:$X$2662),0),1),0)</f>
        <v>0</v>
      </c>
      <c r="AH15" s="189">
        <f t="shared" si="1"/>
        <v>0</v>
      </c>
      <c r="AJ15" s="268" t="s">
        <v>0</v>
      </c>
      <c r="AK15" s="268" t="s">
        <v>3</v>
      </c>
      <c r="AN15" s="33"/>
    </row>
    <row r="16" spans="1:40" s="135" customFormat="1" ht="18.5" thickTop="1">
      <c r="B16" s="265" t="str">
        <f>リスト!P6&amp;""</f>
        <v/>
      </c>
      <c r="C16" s="144">
        <f>SUMIF(プレー記録!$Y$11:$Y$2644,サマリー!B16,プレー記録!$Z$11:$Z$2644)</f>
        <v>0</v>
      </c>
      <c r="E16" s="332" t="str">
        <f>IFERROR(IF(INDEX(使用オンカジ,MATCH(ROW()-5,リスト!$C$3:$C$32,0),1)="","",INDEX(使用オンカジ,MATCH(ROW()-5,リスト!$C$3:$C$32,0),1)),"")</f>
        <v/>
      </c>
      <c r="F16" s="332"/>
      <c r="G16" s="251">
        <f>INDEX(収支表!$F$4:$BM$4,1,MATCH("j"&amp;ROW()-5,収支表!$F$37:$BM$37,0))</f>
        <v>0</v>
      </c>
      <c r="H16" s="252">
        <f>INDEX(収支表!$F$4:$BM$4,1,MATCH("b"&amp;ROW()-5,収支表!$F$37:$BM$37,0))</f>
        <v>0</v>
      </c>
      <c r="I16" s="269">
        <f t="shared" si="2"/>
        <v>0</v>
      </c>
      <c r="J16" s="332" t="str">
        <f>IFERROR(IF(INDEX(使用オンカジ,MATCH(ROW()+10,リスト!$C$3:$C$32,0),1)="","",INDEX(使用オンカジ,MATCH(ROW()+10,リスト!$C$3:$C$32,0),1)),"")</f>
        <v/>
      </c>
      <c r="K16" s="332"/>
      <c r="L16" s="251">
        <f>INDEX(収支表!$F$4:$BM$4,1,MATCH("j"&amp;ROW()+10,収支表!$F$37:$BM$37,0))</f>
        <v>0</v>
      </c>
      <c r="M16" s="252">
        <f>INDEX(収支表!$F$4:$BM$4,1,MATCH("b"&amp;ROW()+10,収支表!$F$37:$BM$37,0))</f>
        <v>0</v>
      </c>
      <c r="N16" s="269">
        <f t="shared" si="3"/>
        <v>0</v>
      </c>
      <c r="Z16"/>
      <c r="AA16"/>
      <c r="AB16"/>
      <c r="AC16"/>
      <c r="AD16" s="273"/>
      <c r="AE16" s="328" t="str">
        <f>IF(リスト!D16="","",リスト!D16)</f>
        <v/>
      </c>
      <c r="AF16" s="328"/>
      <c r="AG16" s="145" cm="1">
        <f t="array" ref="AG16">IFERROR(INDEX(プレー記録!$W$12:$W$2662,MATCH(LARGE((プレー記録!$X$12:$X$2662=サマリー!AE16)*ISNUMBER(プレー記録!$H$12:$H$2662)/ROW(プレー記録!$X$12:$X$2662),COUNTIFS(プレー記録!$X$12:$X$2662,サマリー!AE16,プレー記録!$H$12:$H$2662,"&gt;=0")),1/ROW(プレー記録!$X$12:$X$2662),0),1),0)</f>
        <v>0</v>
      </c>
      <c r="AH16" s="145">
        <f t="shared" si="1"/>
        <v>0</v>
      </c>
      <c r="AJ16" s="293" t="str">
        <f>IFERROR(INDEX(プレー記録!$B$14:$B$2664,MATCH(1,プレー記録!$AJ$14:$AJ$2664,0),1),"")</f>
        <v/>
      </c>
      <c r="AK16" s="261" t="str">
        <f>IFERROR(INDEX(プレー記録!$AK$14:$AK$2664,MATCH(1,プレー記録!$AJ$14:$AJ$2664,0),1),"")</f>
        <v/>
      </c>
      <c r="AN16" s="289" t="s">
        <v>307</v>
      </c>
    </row>
    <row r="17" spans="2:37" s="135" customFormat="1" ht="18.5" thickBot="1">
      <c r="B17" s="271" t="s">
        <v>61</v>
      </c>
      <c r="C17" s="272">
        <f>SUM(C13:C16)</f>
        <v>0</v>
      </c>
      <c r="E17" s="328" t="str">
        <f>IFERROR(IF(INDEX(使用オンカジ,MATCH(ROW()-5,リスト!$C$3:$C$32,0),1)="","",INDEX(使用オンカジ,MATCH(ROW()-5,リスト!$C$3:$C$32,0),1)),"")</f>
        <v/>
      </c>
      <c r="F17" s="328"/>
      <c r="G17" s="253">
        <f>INDEX(収支表!$F$4:$BM$4,1,MATCH("j"&amp;ROW()-5,収支表!$F$37:$BM$37,0))</f>
        <v>0</v>
      </c>
      <c r="H17" s="254">
        <f>INDEX(収支表!$F$4:$BM$4,1,MATCH("b"&amp;ROW()-5,収支表!$F$37:$BM$37,0))</f>
        <v>0</v>
      </c>
      <c r="I17" s="270">
        <f t="shared" si="2"/>
        <v>0</v>
      </c>
      <c r="J17" s="328" t="str">
        <f>IFERROR(IF(INDEX(使用オンカジ,MATCH(ROW()+10,リスト!$C$3:$C$32,0),1)="","",INDEX(使用オンカジ,MATCH(ROW()+10,リスト!$C$3:$C$32,0),1)),"")</f>
        <v/>
      </c>
      <c r="K17" s="328"/>
      <c r="L17" s="253">
        <f>INDEX(収支表!$F$4:$BM$4,1,MATCH("j"&amp;ROW()+10,収支表!$F$37:$BM$37,0))</f>
        <v>0</v>
      </c>
      <c r="M17" s="254">
        <f>INDEX(収支表!$F$4:$BM$4,1,MATCH("b"&amp;ROW()+10,収支表!$F$37:$BM$37,0))</f>
        <v>0</v>
      </c>
      <c r="N17" s="270">
        <f t="shared" si="3"/>
        <v>0</v>
      </c>
      <c r="Q17" s="149" t="s">
        <v>60</v>
      </c>
      <c r="Z17"/>
      <c r="AA17"/>
      <c r="AB17"/>
      <c r="AC17"/>
      <c r="AD17" s="273"/>
      <c r="AE17" s="334" t="str">
        <f>IF(リスト!D17="","",リスト!D17)</f>
        <v/>
      </c>
      <c r="AF17" s="334"/>
      <c r="AG17" s="189" cm="1">
        <f t="array" ref="AG17">IFERROR(INDEX(プレー記録!$W$12:$W$2662,MATCH(LARGE((プレー記録!$X$12:$X$2662=サマリー!AE17)*ISNUMBER(プレー記録!$H$12:$H$2662)/ROW(プレー記録!$X$12:$X$2662),COUNTIFS(プレー記録!$X$12:$X$2662,サマリー!AE17,プレー記録!$H$12:$H$2662,"&gt;=0")),1/ROW(プレー記録!$X$12:$X$2662),0),1),0)</f>
        <v>0</v>
      </c>
      <c r="AH17" s="189">
        <f t="shared" si="1"/>
        <v>0</v>
      </c>
      <c r="AJ17" s="294" t="str">
        <f>IFERROR(INDEX(プレー記録!$B$14:$B$2664,MATCH(2,プレー記録!$AJ$14:$AJ$2664,0),1),"")</f>
        <v/>
      </c>
      <c r="AK17" s="263" t="str">
        <f>IFERROR(INDEX(プレー記録!$AK$14:$AK$2664,MATCH(2,プレー記録!$AJ$14:$AJ$2664,0),1),"")</f>
        <v/>
      </c>
    </row>
    <row r="18" spans="2:37" s="135" customFormat="1" ht="18.5" thickTop="1">
      <c r="C18" s="45"/>
      <c r="E18" s="332" t="str">
        <f>IFERROR(IF(INDEX(使用オンカジ,MATCH(ROW()-5,リスト!$C$3:$C$32,0),1)="","",INDEX(使用オンカジ,MATCH(ROW()-5,リスト!$C$3:$C$32,0),1)),"")</f>
        <v/>
      </c>
      <c r="F18" s="332"/>
      <c r="G18" s="251">
        <f>INDEX(収支表!$F$4:$BM$4,1,MATCH("j"&amp;ROW()-5,収支表!$F$37:$BM$37,0))</f>
        <v>0</v>
      </c>
      <c r="H18" s="252">
        <f>INDEX(収支表!$F$4:$BM$4,1,MATCH("b"&amp;ROW()-5,収支表!$F$37:$BM$37,0))</f>
        <v>0</v>
      </c>
      <c r="I18" s="269">
        <f t="shared" si="2"/>
        <v>0</v>
      </c>
      <c r="J18" s="332" t="str">
        <f>IFERROR(IF(INDEX(使用オンカジ,MATCH(ROW()+10,リスト!$C$3:$C$32,0),1)="","",INDEX(使用オンカジ,MATCH(ROW()+10,リスト!$C$3:$C$32,0),1)),"")</f>
        <v/>
      </c>
      <c r="K18" s="332"/>
      <c r="L18" s="251">
        <f>INDEX(収支表!$F$4:$BM$4,1,MATCH("j"&amp;ROW()+10,収支表!$F$37:$BM$37,0))</f>
        <v>0</v>
      </c>
      <c r="M18" s="252">
        <f>INDEX(収支表!$F$4:$BM$4,1,MATCH("b"&amp;ROW()+10,収支表!$F$37:$BM$37,0))</f>
        <v>0</v>
      </c>
      <c r="N18" s="269">
        <f t="shared" si="3"/>
        <v>0</v>
      </c>
      <c r="Q18" s="246">
        <f>IFERROR(INDEX($AB$3:$AB$12,MATCH("クレカ入金",$Z$3:$Z$12,0),1),0)</f>
        <v>0</v>
      </c>
      <c r="Z18"/>
      <c r="AA18"/>
      <c r="AB18"/>
      <c r="AC18"/>
      <c r="AD18" s="273"/>
      <c r="AE18" s="328" t="str">
        <f>IF(リスト!D18="","",リスト!D18)</f>
        <v/>
      </c>
      <c r="AF18" s="328"/>
      <c r="AG18" s="145" cm="1">
        <f t="array" ref="AG18">IFERROR(INDEX(プレー記録!$W$12:$W$2662,MATCH(LARGE((プレー記録!$X$12:$X$2662=サマリー!AE18)*ISNUMBER(プレー記録!$H$12:$H$2662)/ROW(プレー記録!$X$12:$X$2662),COUNTIFS(プレー記録!$X$12:$X$2662,サマリー!AE18,プレー記録!$H$12:$H$2662,"&gt;=0")),1/ROW(プレー記録!$X$12:$X$2662),0),1),0)</f>
        <v>0</v>
      </c>
      <c r="AH18" s="145">
        <f t="shared" si="1"/>
        <v>0</v>
      </c>
      <c r="AJ18" s="293" t="str">
        <f>IFERROR(INDEX(プレー記録!$B$14:$B$2664,MATCH(3,プレー記録!$AJ$14:$AJ$2664,0),1),"")</f>
        <v/>
      </c>
      <c r="AK18" s="261" t="str">
        <f>IFERROR(INDEX(プレー記録!$AK$14:$AK$2664,MATCH(3,プレー記録!$AJ$14:$AJ$2664,0),1),"")</f>
        <v/>
      </c>
    </row>
    <row r="19" spans="2:37" s="135" customFormat="1">
      <c r="C19" s="45"/>
      <c r="E19" s="328" t="str">
        <f>IFERROR(IF(INDEX(使用オンカジ,MATCH(ROW()-5,リスト!$C$3:$C$32,0),1)="","",INDEX(使用オンカジ,MATCH(ROW()-5,リスト!$C$3:$C$32,0),1)),"")</f>
        <v/>
      </c>
      <c r="F19" s="328"/>
      <c r="G19" s="253">
        <f>INDEX(収支表!$F$4:$BM$4,1,MATCH("j"&amp;ROW()-5,収支表!$F$37:$BM$37,0))</f>
        <v>0</v>
      </c>
      <c r="H19" s="254">
        <f>INDEX(収支表!$F$4:$BM$4,1,MATCH("b"&amp;ROW()-5,収支表!$F$37:$BM$37,0))</f>
        <v>0</v>
      </c>
      <c r="I19" s="270">
        <f t="shared" si="2"/>
        <v>0</v>
      </c>
      <c r="J19" s="328" t="str">
        <f>IFERROR(IF(INDEX(使用オンカジ,MATCH(ROW()+10,リスト!$C$3:$C$32,0),1)="","",INDEX(使用オンカジ,MATCH(ROW()+10,リスト!$C$3:$C$32,0),1)),"")</f>
        <v/>
      </c>
      <c r="K19" s="328"/>
      <c r="L19" s="253">
        <f>INDEX(収支表!$F$4:$BM$4,1,MATCH("j"&amp;ROW()+10,収支表!$F$37:$BM$37,0))</f>
        <v>0</v>
      </c>
      <c r="M19" s="254">
        <f>INDEX(収支表!$F$4:$BM$4,1,MATCH("b"&amp;ROW()+10,収支表!$F$37:$BM$37,0))</f>
        <v>0</v>
      </c>
      <c r="N19" s="270">
        <f t="shared" si="3"/>
        <v>0</v>
      </c>
      <c r="Z19"/>
      <c r="AA19"/>
      <c r="AB19"/>
      <c r="AC19"/>
      <c r="AD19" s="273"/>
      <c r="AE19" s="334" t="str">
        <f>IF(リスト!D19="","",リスト!D19)</f>
        <v/>
      </c>
      <c r="AF19" s="334"/>
      <c r="AG19" s="189" cm="1">
        <f t="array" ref="AG19">IFERROR(INDEX(プレー記録!$W$12:$W$2662,MATCH(LARGE((プレー記録!$X$12:$X$2662=サマリー!AE19)*ISNUMBER(プレー記録!$H$12:$H$2662)/ROW(プレー記録!$X$12:$X$2662),COUNTIFS(プレー記録!$X$12:$X$2662,サマリー!AE19,プレー記録!$H$12:$H$2662,"&gt;=0")),1/ROW(プレー記録!$X$12:$X$2662),0),1),0)</f>
        <v>0</v>
      </c>
      <c r="AH19" s="189">
        <f t="shared" si="1"/>
        <v>0</v>
      </c>
      <c r="AJ19" s="294" t="str">
        <f>IFERROR(INDEX(プレー記録!$B$14:$B$2664,MATCH(4,プレー記録!$AJ$14:$AJ$2664,0),1),"")</f>
        <v/>
      </c>
      <c r="AK19" s="263" t="str">
        <f>IFERROR(INDEX(プレー記録!$AK$14:$AK$2664,MATCH(4,プレー記録!$AJ$14:$AJ$2664,0),1),"")</f>
        <v/>
      </c>
    </row>
    <row r="20" spans="2:37" s="135" customFormat="1">
      <c r="C20" s="45"/>
      <c r="E20" s="332" t="str">
        <f>IFERROR(IF(INDEX(使用オンカジ,MATCH(ROW()-5,リスト!$C$3:$C$32,0),1)="","",INDEX(使用オンカジ,MATCH(ROW()-5,リスト!$C$3:$C$32,0),1)),"")</f>
        <v/>
      </c>
      <c r="F20" s="332"/>
      <c r="G20" s="251">
        <f>INDEX(収支表!$F$4:$BM$4,1,MATCH("j"&amp;ROW()-5,収支表!$F$37:$BM$37,0))</f>
        <v>0</v>
      </c>
      <c r="H20" s="252">
        <f>INDEX(収支表!$F$4:$BM$4,1,MATCH("b"&amp;ROW()-5,収支表!$F$37:$BM$37,0))</f>
        <v>0</v>
      </c>
      <c r="I20" s="269">
        <f t="shared" si="2"/>
        <v>0</v>
      </c>
      <c r="J20" s="332" t="str">
        <f>IFERROR(IF(INDEX(使用オンカジ,MATCH(ROW()+10,リスト!$C$3:$C$32,0),1)="","",INDEX(使用オンカジ,MATCH(ROW()+10,リスト!$C$3:$C$32,0),1)),"")</f>
        <v/>
      </c>
      <c r="K20" s="332"/>
      <c r="L20" s="251">
        <f>INDEX(収支表!$F$4:$BM$4,1,MATCH("j"&amp;ROW()+10,収支表!$F$37:$BM$37,0))</f>
        <v>0</v>
      </c>
      <c r="M20" s="252">
        <f>INDEX(収支表!$F$4:$BM$4,1,MATCH("b"&amp;ROW()+10,収支表!$F$37:$BM$37,0))</f>
        <v>0</v>
      </c>
      <c r="N20" s="269">
        <f t="shared" si="3"/>
        <v>0</v>
      </c>
      <c r="P20" s="289" t="s">
        <v>284</v>
      </c>
      <c r="Q20" s="289"/>
      <c r="Z20"/>
      <c r="AA20"/>
      <c r="AB20" s="327" t="s">
        <v>309</v>
      </c>
      <c r="AC20" s="327"/>
      <c r="AD20" s="273"/>
      <c r="AE20" s="328" t="str">
        <f>IF(リスト!D20="","",リスト!D20)</f>
        <v/>
      </c>
      <c r="AF20" s="328"/>
      <c r="AG20" s="145" cm="1">
        <f t="array" ref="AG20">IFERROR(INDEX(プレー記録!$W$12:$W$2662,MATCH(LARGE((プレー記録!$X$12:$X$2662=サマリー!AE20)*ISNUMBER(プレー記録!$H$12:$H$2662)/ROW(プレー記録!$X$12:$X$2662),COUNTIFS(プレー記録!$X$12:$X$2662,サマリー!AE20,プレー記録!$H$12:$H$2662,"&gt;=0")),1/ROW(プレー記録!$X$12:$X$2662),0),1),0)</f>
        <v>0</v>
      </c>
      <c r="AH20" s="145">
        <f t="shared" si="1"/>
        <v>0</v>
      </c>
      <c r="AJ20" s="293" t="str">
        <f>IFERROR(INDEX(プレー記録!$B$14:$B$2664,MATCH(5,プレー記録!$AJ$14:$AJ$2664,0),1),"")</f>
        <v/>
      </c>
      <c r="AK20" s="261" t="str">
        <f>IFERROR(INDEX(プレー記録!$AK$14:$AK$2664,MATCH(5,プレー記録!$AJ$14:$AJ$2664,0),1),"")</f>
        <v/>
      </c>
    </row>
    <row r="21" spans="2:37" s="135" customFormat="1">
      <c r="C21" s="45"/>
      <c r="E21" s="46"/>
      <c r="F21" s="45"/>
      <c r="Z21"/>
      <c r="AA21"/>
      <c r="AB21"/>
      <c r="AC21"/>
      <c r="AD21" s="273"/>
      <c r="AE21" s="334" t="str">
        <f>IF(リスト!D21="","",リスト!D21)</f>
        <v/>
      </c>
      <c r="AF21" s="334"/>
      <c r="AG21" s="189" cm="1">
        <f t="array" ref="AG21">IFERROR(INDEX(プレー記録!$W$12:$W$2662,MATCH(LARGE((プレー記録!$X$12:$X$2662=サマリー!AE21)*ISNUMBER(プレー記録!$H$12:$H$2662)/ROW(プレー記録!$X$12:$X$2662),COUNTIFS(プレー記録!$X$12:$X$2662,サマリー!AE21,プレー記録!$H$12:$H$2662,"&gt;=0")),1/ROW(プレー記録!$X$12:$X$2662),0),1),0)</f>
        <v>0</v>
      </c>
      <c r="AH21" s="189">
        <f t="shared" si="1"/>
        <v>0</v>
      </c>
      <c r="AJ21" s="318"/>
      <c r="AK21" s="1"/>
    </row>
    <row r="22" spans="2:37" s="135" customFormat="1">
      <c r="E22" s="46"/>
      <c r="F22" s="45"/>
      <c r="Z22"/>
      <c r="AA22"/>
      <c r="AB22"/>
      <c r="AC22"/>
      <c r="AD22" s="273"/>
      <c r="AE22" s="328" t="str">
        <f>IF(リスト!D22="","",リスト!D22)</f>
        <v/>
      </c>
      <c r="AF22" s="328"/>
      <c r="AG22" s="145" cm="1">
        <f t="array" ref="AG22">IFERROR(INDEX(プレー記録!$W$12:$W$2662,MATCH(LARGE((プレー記録!$X$12:$X$2662=サマリー!AE22)*ISNUMBER(プレー記録!$H$12:$H$2662)/ROW(プレー記録!$X$12:$X$2662),COUNTIFS(プレー記録!$X$12:$X$2662,サマリー!AE22,プレー記録!$H$12:$H$2662,"&gt;=0")),1/ROW(プレー記録!$X$12:$X$2662),0),1),0)</f>
        <v>0</v>
      </c>
      <c r="AH22" s="145">
        <f t="shared" si="1"/>
        <v>0</v>
      </c>
      <c r="AJ22" s="318"/>
      <c r="AK22" s="1"/>
    </row>
    <row r="23" spans="2:37" s="135" customFormat="1">
      <c r="E23" s="46"/>
      <c r="F23" s="45"/>
      <c r="Z23"/>
      <c r="AA23"/>
      <c r="AB23"/>
      <c r="AC23"/>
      <c r="AD23" s="275"/>
      <c r="AE23" s="329" t="str">
        <f>IF(リスト!D23="","",リスト!D23)</f>
        <v/>
      </c>
      <c r="AF23" s="329"/>
      <c r="AG23" s="255" cm="1">
        <f t="array" ref="AG23">IFERROR(INDEX(プレー記録!$W$12:$W$2662,MATCH(LARGE((プレー記録!$X$12:$X$2662=サマリー!AE23)*ISNUMBER(プレー記録!$H$12:$H$2662)/ROW(プレー記録!$X$12:$X$2662),COUNTIFS(プレー記録!$X$12:$X$2662,サマリー!AE23,プレー記録!$H$12:$H$2662,"&gt;=0")),1/ROW(プレー記録!$X$12:$X$2662),0),1),0)</f>
        <v>0</v>
      </c>
      <c r="AH23" s="255">
        <f t="shared" si="1"/>
        <v>0</v>
      </c>
    </row>
    <row r="24" spans="2:37" s="135" customFormat="1">
      <c r="E24" s="46"/>
      <c r="F24" s="45"/>
      <c r="Z24" s="13"/>
      <c r="AA24" s="13"/>
      <c r="AB24"/>
      <c r="AC24"/>
      <c r="AD24" s="275"/>
      <c r="AE24" s="328" t="str">
        <f>IF(リスト!D24="","",リスト!D24)</f>
        <v/>
      </c>
      <c r="AF24" s="328"/>
      <c r="AG24" s="145" cm="1">
        <f t="array" ref="AG24">IFERROR(INDEX(プレー記録!$W$12:$W$2662,MATCH(LARGE((プレー記録!$X$12:$X$2662=サマリー!AE24)*ISNUMBER(プレー記録!$H$12:$H$2662)/ROW(プレー記録!$X$12:$X$2662),COUNTIFS(プレー記録!$X$12:$X$2662,サマリー!AE24,プレー記録!$H$12:$H$2662,"&gt;=0")),1/ROW(プレー記録!$X$12:$X$2662),0),1),0)</f>
        <v>0</v>
      </c>
      <c r="AH24" s="145">
        <f t="shared" si="1"/>
        <v>0</v>
      </c>
    </row>
    <row r="25" spans="2:37" s="135" customFormat="1">
      <c r="E25" s="46"/>
      <c r="F25" s="45"/>
      <c r="Z25"/>
      <c r="AA25"/>
      <c r="AB25"/>
      <c r="AC25"/>
      <c r="AD25" s="275"/>
      <c r="AE25" s="329" t="str">
        <f>IF(リスト!D25="","",リスト!D25)</f>
        <v/>
      </c>
      <c r="AF25" s="329"/>
      <c r="AG25" s="255" cm="1">
        <f t="array" ref="AG25">IFERROR(INDEX(プレー記録!$W$12:$W$2662,MATCH(LARGE((プレー記録!$X$12:$X$2662=サマリー!AE25)*ISNUMBER(プレー記録!$H$12:$H$2662)/ROW(プレー記録!$X$12:$X$2662),COUNTIFS(プレー記録!$X$12:$X$2662,サマリー!AE25,プレー記録!$H$12:$H$2662,"&gt;=0")),1/ROW(プレー記録!$X$12:$X$2662),0),1),0)</f>
        <v>0</v>
      </c>
      <c r="AH25" s="255">
        <f t="shared" si="1"/>
        <v>0</v>
      </c>
    </row>
    <row r="26" spans="2:37" s="135" customFormat="1">
      <c r="E26" s="46"/>
      <c r="F26" s="45"/>
      <c r="Z26"/>
      <c r="AA26"/>
      <c r="AB26"/>
      <c r="AC26"/>
      <c r="AD26" s="275"/>
      <c r="AE26" s="328" t="str">
        <f>IF(リスト!D26="","",リスト!D26)</f>
        <v/>
      </c>
      <c r="AF26" s="328"/>
      <c r="AG26" s="145" cm="1">
        <f t="array" ref="AG26">IFERROR(INDEX(プレー記録!$W$12:$W$2662,MATCH(LARGE((プレー記録!$X$12:$X$2662=サマリー!AE26)*ISNUMBER(プレー記録!$H$12:$H$2662)/ROW(プレー記録!$X$12:$X$2662),COUNTIFS(プレー記録!$X$12:$X$2662,サマリー!AE26,プレー記録!$H$12:$H$2662,"&gt;=0")),1/ROW(プレー記録!$X$12:$X$2662),0),1),0)</f>
        <v>0</v>
      </c>
      <c r="AH26" s="145">
        <f t="shared" si="1"/>
        <v>0</v>
      </c>
    </row>
    <row r="27" spans="2:37" s="135" customFormat="1">
      <c r="E27" s="46"/>
      <c r="F27" s="45"/>
      <c r="Z27"/>
      <c r="AA27"/>
      <c r="AB27"/>
      <c r="AC27"/>
      <c r="AD27" s="275"/>
      <c r="AE27" s="329" t="str">
        <f>IF(リスト!D27="","",リスト!D27)</f>
        <v/>
      </c>
      <c r="AF27" s="329"/>
      <c r="AG27" s="255" cm="1">
        <f t="array" ref="AG27">IFERROR(INDEX(プレー記録!$W$12:$W$2662,MATCH(LARGE((プレー記録!$X$12:$X$2662=サマリー!AE27)*ISNUMBER(プレー記録!$H$12:$H$2662)/ROW(プレー記録!$X$12:$X$2662),COUNTIFS(プレー記録!$X$12:$X$2662,サマリー!AE27,プレー記録!$H$12:$H$2662,"&gt;=0")),1/ROW(プレー記録!$X$12:$X$2662),0),1),0)</f>
        <v>0</v>
      </c>
      <c r="AH27" s="255">
        <f t="shared" si="1"/>
        <v>0</v>
      </c>
    </row>
    <row r="28" spans="2:37" s="135" customFormat="1">
      <c r="E28" s="46"/>
      <c r="F28" s="45"/>
      <c r="Z28"/>
      <c r="AA28"/>
      <c r="AB28"/>
      <c r="AC28"/>
      <c r="AD28" s="275"/>
      <c r="AE28" s="328" t="str">
        <f>IF(リスト!D28="","",リスト!D28)</f>
        <v/>
      </c>
      <c r="AF28" s="328"/>
      <c r="AG28" s="145" cm="1">
        <f t="array" ref="AG28">IFERROR(INDEX(プレー記録!$W$12:$W$2662,MATCH(LARGE((プレー記録!$X$12:$X$2662=サマリー!AE28)*ISNUMBER(プレー記録!$H$12:$H$2662)/ROW(プレー記録!$X$12:$X$2662),COUNTIFS(プレー記録!$X$12:$X$2662,サマリー!AE28,プレー記録!$H$12:$H$2662,"&gt;=0")),1/ROW(プレー記録!$X$12:$X$2662),0),1),0)</f>
        <v>0</v>
      </c>
      <c r="AH28" s="145">
        <f t="shared" si="1"/>
        <v>0</v>
      </c>
    </row>
    <row r="29" spans="2:37" s="135" customFormat="1">
      <c r="E29" s="46"/>
      <c r="F29" s="45"/>
      <c r="Z29"/>
      <c r="AA29"/>
      <c r="AB29"/>
      <c r="AC29"/>
      <c r="AD29" s="275"/>
      <c r="AE29" s="329" t="str">
        <f>IF(リスト!D29="","",リスト!D29)</f>
        <v/>
      </c>
      <c r="AF29" s="329"/>
      <c r="AG29" s="255" cm="1">
        <f t="array" ref="AG29">IFERROR(INDEX(プレー記録!$W$12:$W$2662,MATCH(LARGE((プレー記録!$X$12:$X$2662=サマリー!AE29)*ISNUMBER(プレー記録!$H$12:$H$2662)/ROW(プレー記録!$X$12:$X$2662),COUNTIFS(プレー記録!$X$12:$X$2662,サマリー!AE29,プレー記録!$H$12:$H$2662,"&gt;=0")),1/ROW(プレー記録!$X$12:$X$2662),0),1),0)</f>
        <v>0</v>
      </c>
      <c r="AH29" s="255">
        <f t="shared" si="1"/>
        <v>0</v>
      </c>
    </row>
    <row r="30" spans="2:37" s="135" customFormat="1">
      <c r="E30" s="46"/>
      <c r="F30" s="45"/>
      <c r="Z30"/>
      <c r="AA30"/>
      <c r="AB30"/>
      <c r="AC30"/>
      <c r="AD30" s="275"/>
      <c r="AE30" s="328" t="str">
        <f>IF(リスト!D30="","",リスト!D30)</f>
        <v/>
      </c>
      <c r="AF30" s="328"/>
      <c r="AG30" s="145" cm="1">
        <f t="array" ref="AG30">IFERROR(INDEX(プレー記録!$W$12:$W$2662,MATCH(LARGE((プレー記録!$X$12:$X$2662=サマリー!AE30)*ISNUMBER(プレー記録!$H$12:$H$2662)/ROW(プレー記録!$X$12:$X$2662),COUNTIFS(プレー記録!$X$12:$X$2662,サマリー!AE30,プレー記録!$H$12:$H$2662,"&gt;=0")),1/ROW(プレー記録!$X$12:$X$2662),0),1),0)</f>
        <v>0</v>
      </c>
      <c r="AH30" s="145">
        <f t="shared" si="1"/>
        <v>0</v>
      </c>
    </row>
    <row r="31" spans="2:37" s="135" customFormat="1">
      <c r="E31" s="46"/>
      <c r="F31" s="45"/>
      <c r="Z31"/>
      <c r="AA31"/>
      <c r="AB31"/>
      <c r="AC31"/>
      <c r="AD31" s="275"/>
      <c r="AE31" s="329" t="str">
        <f>IF(リスト!D31="","",リスト!D31)</f>
        <v/>
      </c>
      <c r="AF31" s="329"/>
      <c r="AG31" s="255" cm="1">
        <f t="array" ref="AG31">IFERROR(INDEX(プレー記録!$W$12:$W$2662,MATCH(LARGE((プレー記録!$X$12:$X$2662=サマリー!AE31)*ISNUMBER(プレー記録!$H$12:$H$2662)/ROW(プレー記録!$X$12:$X$2662),COUNTIFS(プレー記録!$X$12:$X$2662,サマリー!AE31,プレー記録!$H$12:$H$2662,"&gt;=0")),1/ROW(プレー記録!$X$12:$X$2662),0),1),0)</f>
        <v>0</v>
      </c>
      <c r="AH31" s="255">
        <f t="shared" si="1"/>
        <v>0</v>
      </c>
    </row>
    <row r="32" spans="2:37" s="135" customFormat="1">
      <c r="C32" s="45"/>
      <c r="E32" s="46"/>
      <c r="F32" s="45"/>
      <c r="Z32"/>
      <c r="AA32"/>
      <c r="AB32"/>
      <c r="AC32"/>
      <c r="AD32" s="275"/>
      <c r="AE32" s="328" t="str">
        <f>IF(リスト!D32="","",リスト!D32)</f>
        <v/>
      </c>
      <c r="AF32" s="328"/>
      <c r="AG32" s="145" cm="1">
        <f t="array" ref="AG32">IFERROR(INDEX(プレー記録!$W$12:$W$2662,MATCH(LARGE((プレー記録!$X$12:$X$2662=サマリー!AE32)*ISNUMBER(プレー記録!$H$12:$H$2662)/ROW(プレー記録!$X$12:$X$2662),COUNTIFS(プレー記録!$X$12:$X$2662,サマリー!AE32,プレー記録!$H$12:$H$2662,"&gt;=0")),1/ROW(プレー記録!$X$12:$X$2662),0),1),0)</f>
        <v>0</v>
      </c>
      <c r="AH32" s="145">
        <f t="shared" si="1"/>
        <v>0</v>
      </c>
    </row>
    <row r="33" spans="1:34" s="135" customFormat="1" ht="18.5" thickBot="1">
      <c r="C33" s="45"/>
      <c r="E33" s="46"/>
      <c r="F33" s="45"/>
      <c r="Z33"/>
      <c r="AA33"/>
      <c r="AB33"/>
      <c r="AC33"/>
      <c r="AD33"/>
      <c r="AE33"/>
      <c r="AF33"/>
      <c r="AG33" s="13" t="s">
        <v>57</v>
      </c>
      <c r="AH33" s="192">
        <f>SUM(AH3:AH32)</f>
        <v>0</v>
      </c>
    </row>
    <row r="34" spans="1:34" s="135" customFormat="1" ht="18.5" thickTop="1">
      <c r="C34" s="45"/>
      <c r="E34" s="46"/>
      <c r="F34" s="45"/>
    </row>
    <row r="35" spans="1:34" s="135" customFormat="1">
      <c r="C35" s="45"/>
      <c r="E35" s="46"/>
      <c r="F35" s="45"/>
    </row>
    <row r="36" spans="1:34" s="135" customFormat="1">
      <c r="C36" s="45"/>
      <c r="E36" s="46"/>
      <c r="F36" s="45"/>
    </row>
    <row r="37" spans="1:34" s="135" customFormat="1">
      <c r="C37" s="45"/>
      <c r="E37" s="46"/>
      <c r="F37" s="45"/>
    </row>
    <row r="38" spans="1:34" s="135" customFormat="1">
      <c r="C38" s="45"/>
      <c r="E38" s="46"/>
      <c r="F38" s="45"/>
    </row>
    <row r="39" spans="1:34" s="135" customFormat="1">
      <c r="C39" s="45"/>
      <c r="E39" s="46"/>
      <c r="F39" s="45"/>
    </row>
    <row r="40" spans="1:34" s="135" customFormat="1">
      <c r="C40" s="45"/>
      <c r="E40" s="46"/>
      <c r="F40" s="45"/>
    </row>
    <row r="41" spans="1:34" s="135" customFormat="1">
      <c r="C41" s="45"/>
      <c r="E41" s="46"/>
      <c r="F41" s="45"/>
    </row>
    <row r="43" spans="1:34" ht="20" customHeight="1"/>
    <row r="44" spans="1:34" ht="20" customHeight="1">
      <c r="A44" s="30">
        <v>1</v>
      </c>
    </row>
    <row r="45" spans="1:34" ht="20" customHeight="1">
      <c r="A45" s="30">
        <v>2</v>
      </c>
    </row>
    <row r="46" spans="1:34" ht="20" customHeight="1">
      <c r="A46" s="30">
        <v>3</v>
      </c>
    </row>
    <row r="47" spans="1:34" ht="20" customHeight="1">
      <c r="A47" s="30">
        <v>4</v>
      </c>
    </row>
    <row r="48" spans="1:34">
      <c r="A48" s="30">
        <v>5</v>
      </c>
    </row>
    <row r="49" spans="1:1">
      <c r="A49" s="30">
        <v>6</v>
      </c>
    </row>
    <row r="50" spans="1:1" ht="18" customHeight="1">
      <c r="A50" s="30"/>
    </row>
    <row r="51" spans="1:1" ht="3" customHeight="1">
      <c r="A51" s="30">
        <v>7</v>
      </c>
    </row>
  </sheetData>
  <sheetProtection sheet="1" objects="1" scenarios="1"/>
  <mergeCells count="79">
    <mergeCell ref="AI2:AI5"/>
    <mergeCell ref="AB20:AC20"/>
    <mergeCell ref="M3:N3"/>
    <mergeCell ref="E15:F15"/>
    <mergeCell ref="J15:K15"/>
    <mergeCell ref="E16:F16"/>
    <mergeCell ref="J16:K16"/>
    <mergeCell ref="E20:F20"/>
    <mergeCell ref="J20:K20"/>
    <mergeCell ref="E17:F17"/>
    <mergeCell ref="J17:K17"/>
    <mergeCell ref="E18:F18"/>
    <mergeCell ref="J18:K18"/>
    <mergeCell ref="E19:F19"/>
    <mergeCell ref="J19:K19"/>
    <mergeCell ref="AE20:AF20"/>
    <mergeCell ref="AE21:AF21"/>
    <mergeCell ref="AE22:AF22"/>
    <mergeCell ref="AE15:AF15"/>
    <mergeCell ref="AE16:AF16"/>
    <mergeCell ref="AE17:AF17"/>
    <mergeCell ref="AE18:AF18"/>
    <mergeCell ref="AE19:AF19"/>
    <mergeCell ref="Z11:AA11"/>
    <mergeCell ref="Z12:AA12"/>
    <mergeCell ref="AE13:AF13"/>
    <mergeCell ref="AE14:AF14"/>
    <mergeCell ref="AE12:AF12"/>
    <mergeCell ref="Z13:AA13"/>
    <mergeCell ref="Z14:AA14"/>
    <mergeCell ref="E11:F11"/>
    <mergeCell ref="E14:F14"/>
    <mergeCell ref="J6:K6"/>
    <mergeCell ref="J7:K7"/>
    <mergeCell ref="J8:K8"/>
    <mergeCell ref="J9:K9"/>
    <mergeCell ref="J10:K10"/>
    <mergeCell ref="J11:K11"/>
    <mergeCell ref="E12:F12"/>
    <mergeCell ref="J12:K12"/>
    <mergeCell ref="E13:F13"/>
    <mergeCell ref="J13:K13"/>
    <mergeCell ref="J14:K14"/>
    <mergeCell ref="E10:F10"/>
    <mergeCell ref="P2:Q2"/>
    <mergeCell ref="Z3:AA3"/>
    <mergeCell ref="Z4:AA4"/>
    <mergeCell ref="Z5:AA5"/>
    <mergeCell ref="Z6:AA6"/>
    <mergeCell ref="Z8:AA8"/>
    <mergeCell ref="Z10:AA10"/>
    <mergeCell ref="E6:F6"/>
    <mergeCell ref="E7:F7"/>
    <mergeCell ref="E8:F8"/>
    <mergeCell ref="E9:F9"/>
    <mergeCell ref="Z9:AA9"/>
    <mergeCell ref="AE31:AF31"/>
    <mergeCell ref="AE32:AF32"/>
    <mergeCell ref="AE23:AF23"/>
    <mergeCell ref="AE24:AF24"/>
    <mergeCell ref="AE25:AF25"/>
    <mergeCell ref="AE26:AF26"/>
    <mergeCell ref="AE27:AF27"/>
    <mergeCell ref="M2:N2"/>
    <mergeCell ref="AE28:AF28"/>
    <mergeCell ref="AE29:AF29"/>
    <mergeCell ref="AE30:AF30"/>
    <mergeCell ref="Z2:AA2"/>
    <mergeCell ref="AE2:AF2"/>
    <mergeCell ref="AE3:AF3"/>
    <mergeCell ref="AE4:AF4"/>
    <mergeCell ref="AE5:AF5"/>
    <mergeCell ref="AE6:AF6"/>
    <mergeCell ref="AE7:AF7"/>
    <mergeCell ref="AE8:AF8"/>
    <mergeCell ref="AE9:AF9"/>
    <mergeCell ref="AE10:AF10"/>
    <mergeCell ref="AE11:AF11"/>
    <mergeCell ref="Z7:AA7"/>
  </mergeCells>
  <phoneticPr fontId="1"/>
  <conditionalFormatting sqref="AB3:AB14">
    <cfRule type="expression" dxfId="6804" priority="16">
      <formula>OR(COUNTIF(Z3,"*円*")=1,Z3="クレカ入金")=TRUE</formula>
    </cfRule>
  </conditionalFormatting>
  <conditionalFormatting sqref="AC3:AC14">
    <cfRule type="expression" dxfId="6803" priority="14">
      <formula>_xlfn.IFNA(AC3,1)=1</formula>
    </cfRule>
  </conditionalFormatting>
  <conditionalFormatting sqref="G6:I10 L6:N10">
    <cfRule type="cellIs" dxfId="6802" priority="13" operator="greaterThan">
      <formula>0</formula>
    </cfRule>
  </conditionalFormatting>
  <conditionalFormatting sqref="G6:I10 L6:N10">
    <cfRule type="cellIs" dxfId="6801" priority="12" operator="equal">
      <formula>0</formula>
    </cfRule>
  </conditionalFormatting>
  <conditionalFormatting sqref="B3">
    <cfRule type="cellIs" dxfId="6800" priority="11" operator="greaterThan">
      <formula>0</formula>
    </cfRule>
  </conditionalFormatting>
  <conditionalFormatting sqref="R3">
    <cfRule type="cellIs" dxfId="6799" priority="10" operator="equal">
      <formula>""</formula>
    </cfRule>
  </conditionalFormatting>
  <conditionalFormatting sqref="AG3:AG32">
    <cfRule type="expression" dxfId="6798" priority="7">
      <formula>AD3="JPY"</formula>
    </cfRule>
  </conditionalFormatting>
  <conditionalFormatting sqref="G11:I15 L11:N15">
    <cfRule type="cellIs" dxfId="6797" priority="6" operator="greaterThan">
      <formula>0</formula>
    </cfRule>
  </conditionalFormatting>
  <conditionalFormatting sqref="G11:I15 L11:N15">
    <cfRule type="cellIs" dxfId="6796" priority="5" operator="equal">
      <formula>0</formula>
    </cfRule>
  </conditionalFormatting>
  <conditionalFormatting sqref="G16:I20 L16:N20">
    <cfRule type="cellIs" dxfId="6795" priority="4" operator="greaterThan">
      <formula>0</formula>
    </cfRule>
  </conditionalFormatting>
  <conditionalFormatting sqref="G16:I20 L16:N20">
    <cfRule type="cellIs" dxfId="6794" priority="3" operator="equal">
      <formula>0</formula>
    </cfRule>
  </conditionalFormatting>
  <conditionalFormatting sqref="C13:C17 K3:L3">
    <cfRule type="cellIs" dxfId="6793" priority="2" operator="greaterThan">
      <formula>0</formula>
    </cfRule>
  </conditionalFormatting>
  <conditionalFormatting sqref="AN3:AN12">
    <cfRule type="expression" dxfId="6792" priority="1">
      <formula>COUNTIF(AM3,"*円*")=1</formula>
    </cfRule>
  </conditionalFormatting>
  <dataValidations count="1">
    <dataValidation type="list" allowBlank="1" showInputMessage="1" showErrorMessage="1" sqref="AD3:AD32" xr:uid="{12790F7D-71E8-4D1A-8F8B-005F227C6B62}">
      <formula1>"JPY"</formula1>
    </dataValidation>
  </dataValidations>
  <hyperlinks>
    <hyperlink ref="M2" location="サマリー!P2:AH2" display="軍資金サマリー⇒" xr:uid="{868084E8-74F8-4BF5-A791-22FF9B1D4B6A}"/>
    <hyperlink ref="P20:Q20" location="サマリー!A1" display="← 収支サマリー" xr:uid="{CE0238BC-4BD9-48F4-B65B-4A1A0BDA0453}"/>
    <hyperlink ref="M2:N2" location="サマリー!O1:AH1" display="軍資金サマリー⇒" xr:uid="{9C82FA88-099D-42FA-BFC8-86C07BB8BA9E}"/>
    <hyperlink ref="AN14" location="サマリー!A1" display="← 収支サマリー" xr:uid="{E1F46651-EA60-40AF-A77E-28B92198A07D}"/>
    <hyperlink ref="AN16" location="サマリー!O1:AH1" display="← 軍資金サマリー" xr:uid="{16B44B29-6ACE-401A-AA97-95C0FA81A02A}"/>
    <hyperlink ref="AB20:AC20" location="サマリー!AI1:AP1" display="着金待ちリスト→　" xr:uid="{32247EA8-06BC-4AC8-9A20-FFF110290CED}"/>
    <hyperlink ref="M3:N3" location="サマリー!AI1:AP1" display="着金待ちリスト→" xr:uid="{32F366B5-80A7-49B3-A8D6-5D514CEC69CB}"/>
  </hyperlinks>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9323C-EC11-4146-857E-11A9ABBD9706}">
  <dimension ref="B1:AF80"/>
  <sheetViews>
    <sheetView showGridLines="0" workbookViewId="0">
      <selection activeCell="B2" sqref="B2"/>
    </sheetView>
  </sheetViews>
  <sheetFormatPr defaultRowHeight="18" outlineLevelRow="1"/>
  <cols>
    <col min="1" max="1" width="1.25" customWidth="1"/>
    <col min="2" max="2" width="8.58203125" style="35" customWidth="1"/>
    <col min="3" max="3" width="4.58203125" style="35" customWidth="1"/>
    <col min="4" max="4" width="14.58203125" customWidth="1"/>
    <col min="5" max="5" width="4.58203125" style="35" customWidth="1"/>
    <col min="6" max="6" width="14.58203125" customWidth="1"/>
    <col min="7" max="7" width="4.58203125" style="35" customWidth="1"/>
    <col min="8" max="8" width="14.58203125" customWidth="1"/>
    <col min="9" max="9" width="4.58203125" style="35" customWidth="1"/>
    <col min="10" max="10" width="14.58203125" customWidth="1"/>
    <col min="11" max="11" width="4.58203125" style="35" customWidth="1"/>
    <col min="12" max="12" width="14.58203125" customWidth="1"/>
    <col min="13" max="13" width="4.58203125" style="35" customWidth="1"/>
    <col min="14" max="14" width="14.58203125" customWidth="1"/>
    <col min="15" max="15" width="4.58203125" style="35" customWidth="1"/>
    <col min="16" max="16" width="14.58203125" customWidth="1"/>
    <col min="17" max="17" width="11.08203125" bestFit="1" customWidth="1"/>
  </cols>
  <sheetData>
    <row r="1" spans="2:17" ht="7.5" customHeight="1" thickBot="1"/>
    <row r="2" spans="2:17" ht="22" customHeight="1" thickBot="1">
      <c r="B2" s="216"/>
      <c r="C2" s="347" t="s">
        <v>105</v>
      </c>
      <c r="D2" s="348"/>
      <c r="E2" s="348" t="s">
        <v>106</v>
      </c>
      <c r="F2" s="348"/>
      <c r="G2" s="348" t="s">
        <v>107</v>
      </c>
      <c r="H2" s="348"/>
      <c r="I2" s="348" t="s">
        <v>108</v>
      </c>
      <c r="J2" s="348"/>
      <c r="K2" s="348" t="s">
        <v>109</v>
      </c>
      <c r="L2" s="348"/>
      <c r="M2" s="350" t="s">
        <v>110</v>
      </c>
      <c r="N2" s="350"/>
      <c r="O2" s="345" t="s">
        <v>111</v>
      </c>
      <c r="P2" s="346"/>
    </row>
    <row r="3" spans="2:17" ht="22" customHeight="1" thickTop="1">
      <c r="B3" s="217">
        <f>B2</f>
        <v>0</v>
      </c>
      <c r="C3" s="218">
        <f>B2-(WEEKDAY(B2,2)-1)</f>
        <v>-5</v>
      </c>
      <c r="D3" s="66" t="str">
        <f>IFERROR(INDEX(収支表!$E$5:$E$35,MATCH(カレンダー・グラフ!C3,収支表!$B$5:$B$35,0),1),"")</f>
        <v/>
      </c>
      <c r="E3" s="62">
        <f>C3+1</f>
        <v>-4</v>
      </c>
      <c r="F3" s="66" t="str">
        <f>IFERROR(INDEX(収支表!$E$5:$E$35,MATCH(カレンダー・グラフ!E3,収支表!$B$5:$B$35,0),1),"")</f>
        <v/>
      </c>
      <c r="G3" s="62">
        <f>E3+1</f>
        <v>-3</v>
      </c>
      <c r="H3" s="66" t="str">
        <f>IFERROR(INDEX(収支表!$E$5:$E$35,MATCH(カレンダー・グラフ!G3,収支表!$B$5:$B$35,0),1),"")</f>
        <v/>
      </c>
      <c r="I3" s="62">
        <f>G3+1</f>
        <v>-2</v>
      </c>
      <c r="J3" s="66" t="str">
        <f>IFERROR(INDEX(収支表!$E$5:$E$35,MATCH(カレンダー・グラフ!I3,収支表!$B$5:$B$35,0),1),"")</f>
        <v/>
      </c>
      <c r="K3" s="62">
        <f>I3+1</f>
        <v>-1</v>
      </c>
      <c r="L3" s="66" t="str">
        <f>IFERROR(INDEX(収支表!$E$5:$E$35,MATCH(カレンダー・グラフ!K3,収支表!$B$5:$B$35,0),1),"")</f>
        <v/>
      </c>
      <c r="M3" s="63">
        <f>K3+1</f>
        <v>0</v>
      </c>
      <c r="N3" s="66">
        <f>IFERROR(INDEX(収支表!$E$5:$E$35,MATCH(カレンダー・グラフ!M3,収支表!$B$5:$B$35,0),1),"")</f>
        <v>0</v>
      </c>
      <c r="O3" s="64">
        <f>M3+1</f>
        <v>1</v>
      </c>
      <c r="P3" s="219">
        <f>IFERROR(INDEX(収支表!$E$5:$E$35,MATCH(カレンダー・グラフ!O3,収支表!$B$5:$B$35,0),1),"")</f>
        <v>0</v>
      </c>
    </row>
    <row r="4" spans="2:17" ht="17" customHeight="1">
      <c r="B4" s="157" t="str">
        <f>IF(収支表!$E$4&lt;0,収支表!$E$4,"+$"&amp;ROUNDUP(収支表!$E$4,0))</f>
        <v>+$0</v>
      </c>
      <c r="C4" s="220" t="s">
        <v>1</v>
      </c>
      <c r="D4" s="65" t="str">
        <f>IFERROR(INDEX(収支表!$C$5:$C$35,MATCH(カレンダー・グラフ!C3,収支表!$B$5:$B$35,0),1),"")</f>
        <v/>
      </c>
      <c r="E4" s="61" t="s">
        <v>1</v>
      </c>
      <c r="F4" s="65" t="str">
        <f>IFERROR(INDEX(収支表!$C$5:$C$35,MATCH(カレンダー・グラフ!E3,収支表!$B$5:$B$35,0),1),"")</f>
        <v/>
      </c>
      <c r="G4" s="61" t="s">
        <v>1</v>
      </c>
      <c r="H4" s="65" t="str">
        <f>IFERROR(INDEX(収支表!$C$5:$C$35,MATCH(カレンダー・グラフ!G3,収支表!$B$5:$B$35,0),1),"")</f>
        <v/>
      </c>
      <c r="I4" s="61" t="s">
        <v>1</v>
      </c>
      <c r="J4" s="65" t="str">
        <f>IFERROR(INDEX(収支表!$C$5:$C$35,MATCH(カレンダー・グラフ!I3,収支表!$B$5:$B$35,0),1),"")</f>
        <v/>
      </c>
      <c r="K4" s="213" t="s">
        <v>1</v>
      </c>
      <c r="L4" s="65" t="str">
        <f>IFERROR(INDEX(収支表!$C$5:$C$35,MATCH(カレンダー・グラフ!K3,収支表!$B$5:$B$35,0),1),"")</f>
        <v/>
      </c>
      <c r="M4" s="213" t="s">
        <v>1</v>
      </c>
      <c r="N4" s="65">
        <f>IFERROR(INDEX(収支表!$C$5:$C$35,MATCH(カレンダー・グラフ!M3,収支表!$B$5:$B$35,0),1),"")</f>
        <v>0</v>
      </c>
      <c r="O4" s="213" t="s">
        <v>1</v>
      </c>
      <c r="P4" s="221">
        <f>IFERROR(INDEX(収支表!$C$5:$C$35,MATCH(カレンダー・グラフ!O3,収支表!$B$5:$B$35,0),1),"")</f>
        <v>0</v>
      </c>
    </row>
    <row r="5" spans="2:17" ht="17" customHeight="1">
      <c r="B5" s="202" t="s">
        <v>128</v>
      </c>
      <c r="C5" s="222" t="s">
        <v>112</v>
      </c>
      <c r="D5" s="205" t="str">
        <f>IFERROR(INDEX(収支表!$D$5:$D$35,MATCH(カレンダー・グラフ!C3,収支表!$B$5:$B$35,0),1),"")</f>
        <v/>
      </c>
      <c r="E5" s="204" t="s">
        <v>112</v>
      </c>
      <c r="F5" s="205" t="str">
        <f>IFERROR(INDEX(収支表!$D$5:$D$35,MATCH(カレンダー・グラフ!E3,収支表!$B$5:$B$35,0),1),"")</f>
        <v/>
      </c>
      <c r="G5" s="204" t="s">
        <v>112</v>
      </c>
      <c r="H5" s="205" t="str">
        <f>IFERROR(INDEX(収支表!$D$5:$D$35,MATCH(カレンダー・グラフ!G3,収支表!$B$5:$B$35,0),1),"")</f>
        <v/>
      </c>
      <c r="I5" s="204" t="s">
        <v>112</v>
      </c>
      <c r="J5" s="205" t="str">
        <f>IFERROR(INDEX(収支表!$D$5:$D$35,MATCH(カレンダー・グラフ!I3,収支表!$B$5:$B$35,0),1),"")</f>
        <v/>
      </c>
      <c r="K5" s="204" t="s">
        <v>112</v>
      </c>
      <c r="L5" s="205" t="str">
        <f>IFERROR(INDEX(収支表!$D$5:$D$35,MATCH(カレンダー・グラフ!K3,収支表!$B$5:$B$35,0),1),"")</f>
        <v/>
      </c>
      <c r="M5" s="204" t="s">
        <v>112</v>
      </c>
      <c r="N5" s="205">
        <f>IFERROR(INDEX(収支表!$D$5:$D$35,MATCH(カレンダー・グラフ!M3,収支表!$B$5:$B$35,0),1),"")</f>
        <v>0</v>
      </c>
      <c r="O5" s="204" t="s">
        <v>112</v>
      </c>
      <c r="P5" s="223">
        <f>IFERROR(INDEX(収支表!$D$5:$D$35,MATCH(カレンダー・グラフ!O3,収支表!$B$5:$B$35,0),1),"")</f>
        <v>0</v>
      </c>
    </row>
    <row r="6" spans="2:17" s="135" customFormat="1" ht="17" hidden="1" customHeight="1" outlineLevel="1">
      <c r="B6" s="202"/>
      <c r="C6" s="224" t="s">
        <v>182</v>
      </c>
      <c r="D6" s="237"/>
      <c r="E6" s="206" t="s">
        <v>182</v>
      </c>
      <c r="F6" s="237"/>
      <c r="G6" s="206" t="s">
        <v>182</v>
      </c>
      <c r="H6" s="237"/>
      <c r="I6" s="206" t="s">
        <v>182</v>
      </c>
      <c r="J6" s="237"/>
      <c r="K6" s="206" t="s">
        <v>182</v>
      </c>
      <c r="L6" s="237"/>
      <c r="M6" s="206" t="s">
        <v>182</v>
      </c>
      <c r="N6" s="237"/>
      <c r="O6" s="206" t="s">
        <v>182</v>
      </c>
      <c r="P6" s="238"/>
    </row>
    <row r="7" spans="2:17" s="135" customFormat="1" ht="17" hidden="1" customHeight="1" outlineLevel="1">
      <c r="B7" s="202"/>
      <c r="C7" s="342"/>
      <c r="D7" s="343"/>
      <c r="E7" s="344"/>
      <c r="F7" s="343"/>
      <c r="G7" s="344"/>
      <c r="H7" s="343"/>
      <c r="I7" s="344"/>
      <c r="J7" s="343"/>
      <c r="K7" s="344"/>
      <c r="L7" s="343"/>
      <c r="M7" s="344"/>
      <c r="N7" s="343"/>
      <c r="O7" s="344"/>
      <c r="P7" s="349"/>
    </row>
    <row r="8" spans="2:17" s="135" customFormat="1" ht="17" hidden="1" customHeight="1" outlineLevel="1">
      <c r="B8" s="202"/>
      <c r="C8" s="342"/>
      <c r="D8" s="343"/>
      <c r="E8" s="344"/>
      <c r="F8" s="343"/>
      <c r="G8" s="344"/>
      <c r="H8" s="343"/>
      <c r="I8" s="344"/>
      <c r="J8" s="343"/>
      <c r="K8" s="344"/>
      <c r="L8" s="343"/>
      <c r="M8" s="344"/>
      <c r="N8" s="343"/>
      <c r="O8" s="344"/>
      <c r="P8" s="349"/>
    </row>
    <row r="9" spans="2:17" s="135" customFormat="1" ht="17" hidden="1" customHeight="1" outlineLevel="1">
      <c r="B9" s="202"/>
      <c r="C9" s="342"/>
      <c r="D9" s="343"/>
      <c r="E9" s="344"/>
      <c r="F9" s="343"/>
      <c r="G9" s="344"/>
      <c r="H9" s="343"/>
      <c r="I9" s="344"/>
      <c r="J9" s="343"/>
      <c r="K9" s="344"/>
      <c r="L9" s="343"/>
      <c r="M9" s="344"/>
      <c r="N9" s="343"/>
      <c r="O9" s="344"/>
      <c r="P9" s="349"/>
    </row>
    <row r="10" spans="2:17" s="135" customFormat="1" ht="17" hidden="1" customHeight="1" outlineLevel="1">
      <c r="B10" s="202"/>
      <c r="C10" s="339"/>
      <c r="D10" s="340"/>
      <c r="E10" s="341"/>
      <c r="F10" s="340"/>
      <c r="G10" s="341"/>
      <c r="H10" s="340"/>
      <c r="I10" s="341"/>
      <c r="J10" s="340"/>
      <c r="K10" s="341"/>
      <c r="L10" s="340"/>
      <c r="M10" s="341"/>
      <c r="N10" s="340"/>
      <c r="O10" s="341"/>
      <c r="P10" s="351"/>
    </row>
    <row r="11" spans="2:17" ht="22" customHeight="1" collapsed="1">
      <c r="C11" s="225">
        <f>C3+7</f>
        <v>2</v>
      </c>
      <c r="D11" s="210">
        <f>IFERROR(INDEX(収支表!$E$5:$E$35,MATCH(カレンダー・グラフ!C11,収支表!$B$5:$B$35,0),1),"")</f>
        <v>0</v>
      </c>
      <c r="E11" s="209">
        <f>E3+7</f>
        <v>3</v>
      </c>
      <c r="F11" s="210">
        <f>IFERROR(INDEX(収支表!$E$5:$E$35,MATCH(カレンダー・グラフ!E11,収支表!$B$5:$B$35,0),1),"")</f>
        <v>0</v>
      </c>
      <c r="G11" s="209">
        <f>G3+7</f>
        <v>4</v>
      </c>
      <c r="H11" s="210">
        <f>IFERROR(INDEX(収支表!$E$5:$E$35,MATCH(カレンダー・グラフ!G11,収支表!$B$5:$B$35,0),1),"")</f>
        <v>0</v>
      </c>
      <c r="I11" s="209">
        <f>I3+7</f>
        <v>5</v>
      </c>
      <c r="J11" s="210">
        <f>IFERROR(INDEX(収支表!$E$5:$E$35,MATCH(カレンダー・グラフ!I11,収支表!$B$5:$B$35,0),1),"")</f>
        <v>0</v>
      </c>
      <c r="K11" s="209">
        <f>K3+7</f>
        <v>6</v>
      </c>
      <c r="L11" s="210">
        <f>IFERROR(INDEX(収支表!$E$5:$E$35,MATCH(カレンダー・グラフ!K11,収支表!$B$5:$B$35,0),1),"")</f>
        <v>0</v>
      </c>
      <c r="M11" s="211">
        <f>M3+7</f>
        <v>7</v>
      </c>
      <c r="N11" s="210">
        <f>IFERROR(INDEX(収支表!$E$5:$E$35,MATCH(カレンダー・グラフ!M11,収支表!$B$5:$B$35,0),1),"")</f>
        <v>0</v>
      </c>
      <c r="O11" s="212">
        <f>O3+7</f>
        <v>8</v>
      </c>
      <c r="P11" s="226">
        <f>IFERROR(INDEX(収支表!$E$5:$E$35,MATCH(カレンダー・グラフ!O11,収支表!$B$5:$B$35,0),1),"")</f>
        <v>0</v>
      </c>
    </row>
    <row r="12" spans="2:17" ht="17" customHeight="1">
      <c r="C12" s="227" t="s">
        <v>1</v>
      </c>
      <c r="D12" s="65">
        <f>IFERROR(INDEX(収支表!$C$5:$C$35,MATCH(カレンダー・グラフ!C11,収支表!$B$5:$B$35,0),1),"")</f>
        <v>0</v>
      </c>
      <c r="E12" s="213" t="s">
        <v>1</v>
      </c>
      <c r="F12" s="65">
        <f>IFERROR(INDEX(収支表!$C$5:$C$35,MATCH(カレンダー・グラフ!E11,収支表!$B$5:$B$35,0),1),"")</f>
        <v>0</v>
      </c>
      <c r="G12" s="213" t="s">
        <v>1</v>
      </c>
      <c r="H12" s="65">
        <f>IFERROR(INDEX(収支表!$C$5:$C$35,MATCH(カレンダー・グラフ!G11,収支表!$B$5:$B$35,0),1),"")</f>
        <v>0</v>
      </c>
      <c r="I12" s="213" t="s">
        <v>1</v>
      </c>
      <c r="J12" s="65">
        <f>IFERROR(INDEX(収支表!$C$5:$C$35,MATCH(カレンダー・グラフ!I11,収支表!$B$5:$B$35,0),1),"")</f>
        <v>0</v>
      </c>
      <c r="K12" s="213" t="s">
        <v>1</v>
      </c>
      <c r="L12" s="65">
        <f>IFERROR(INDEX(収支表!$C$5:$C$35,MATCH(カレンダー・グラフ!K11,収支表!$B$5:$B$35,0),1),"")</f>
        <v>0</v>
      </c>
      <c r="M12" s="213" t="s">
        <v>1</v>
      </c>
      <c r="N12" s="65">
        <f>IFERROR(INDEX(収支表!$C$5:$C$35,MATCH(カレンダー・グラフ!M11,収支表!$B$5:$B$35,0),1),"")</f>
        <v>0</v>
      </c>
      <c r="O12" s="213" t="s">
        <v>1</v>
      </c>
      <c r="P12" s="221">
        <f>IFERROR(INDEX(収支表!$C$5:$C$35,MATCH(カレンダー・グラフ!O11,収支表!$B$5:$B$35,0),1),"")</f>
        <v>0</v>
      </c>
    </row>
    <row r="13" spans="2:17" ht="17" customHeight="1">
      <c r="B13" s="148"/>
      <c r="C13" s="228" t="s">
        <v>112</v>
      </c>
      <c r="D13" s="215">
        <f>IFERROR(INDEX(収支表!$D$5:$D$35,MATCH(カレンダー・グラフ!C11,収支表!$B$5:$B$35,0),1),"")</f>
        <v>0</v>
      </c>
      <c r="E13" s="214" t="s">
        <v>112</v>
      </c>
      <c r="F13" s="215">
        <f>IFERROR(INDEX(収支表!$D$5:$D$35,MATCH(カレンダー・グラフ!E11,収支表!$B$5:$B$35,0),1),"")</f>
        <v>0</v>
      </c>
      <c r="G13" s="214" t="s">
        <v>112</v>
      </c>
      <c r="H13" s="215">
        <f>IFERROR(INDEX(収支表!$D$5:$D$35,MATCH(カレンダー・グラフ!G11,収支表!$B$5:$B$35,0),1),"")</f>
        <v>0</v>
      </c>
      <c r="I13" s="214" t="s">
        <v>112</v>
      </c>
      <c r="J13" s="215">
        <f>IFERROR(INDEX(収支表!$D$5:$D$35,MATCH(カレンダー・グラフ!I11,収支表!$B$5:$B$35,0),1),"")</f>
        <v>0</v>
      </c>
      <c r="K13" s="214" t="s">
        <v>112</v>
      </c>
      <c r="L13" s="215">
        <f>IFERROR(INDEX(収支表!$D$5:$D$35,MATCH(カレンダー・グラフ!K11,収支表!$B$5:$B$35,0),1),"")</f>
        <v>0</v>
      </c>
      <c r="M13" s="214" t="s">
        <v>112</v>
      </c>
      <c r="N13" s="215">
        <f>IFERROR(INDEX(収支表!$D$5:$D$35,MATCH(カレンダー・グラフ!M11,収支表!$B$5:$B$35,0),1),"")</f>
        <v>0</v>
      </c>
      <c r="O13" s="214" t="s">
        <v>112</v>
      </c>
      <c r="P13" s="229">
        <f>IFERROR(INDEX(収支表!$D$5:$D$35,MATCH(カレンダー・グラフ!O11,収支表!$B$5:$B$35,0),1),"")</f>
        <v>0</v>
      </c>
      <c r="Q13" s="45"/>
    </row>
    <row r="14" spans="2:17" s="135" customFormat="1" ht="17" hidden="1" customHeight="1" outlineLevel="1">
      <c r="B14" s="148"/>
      <c r="C14" s="224" t="s">
        <v>182</v>
      </c>
      <c r="D14" s="237"/>
      <c r="E14" s="206" t="s">
        <v>182</v>
      </c>
      <c r="F14" s="237"/>
      <c r="G14" s="206" t="s">
        <v>182</v>
      </c>
      <c r="H14" s="237"/>
      <c r="I14" s="206" t="s">
        <v>182</v>
      </c>
      <c r="J14" s="237"/>
      <c r="K14" s="206" t="s">
        <v>182</v>
      </c>
      <c r="L14" s="237"/>
      <c r="M14" s="206" t="s">
        <v>182</v>
      </c>
      <c r="N14" s="237"/>
      <c r="O14" s="206" t="s">
        <v>182</v>
      </c>
      <c r="P14" s="238"/>
      <c r="Q14" s="45"/>
    </row>
    <row r="15" spans="2:17" s="135" customFormat="1" ht="17" hidden="1" customHeight="1" outlineLevel="1">
      <c r="B15" s="148"/>
      <c r="C15" s="342"/>
      <c r="D15" s="343"/>
      <c r="E15" s="344"/>
      <c r="F15" s="343"/>
      <c r="G15" s="344"/>
      <c r="H15" s="343"/>
      <c r="I15" s="344"/>
      <c r="J15" s="343"/>
      <c r="K15" s="344"/>
      <c r="L15" s="343"/>
      <c r="M15" s="344"/>
      <c r="N15" s="343"/>
      <c r="O15" s="344"/>
      <c r="P15" s="349"/>
      <c r="Q15" s="45"/>
    </row>
    <row r="16" spans="2:17" s="135" customFormat="1" ht="17" hidden="1" customHeight="1" outlineLevel="1">
      <c r="B16" s="148"/>
      <c r="C16" s="342"/>
      <c r="D16" s="343"/>
      <c r="E16" s="344"/>
      <c r="F16" s="343"/>
      <c r="G16" s="344"/>
      <c r="H16" s="343"/>
      <c r="I16" s="344"/>
      <c r="J16" s="343"/>
      <c r="K16" s="344"/>
      <c r="L16" s="343"/>
      <c r="M16" s="344"/>
      <c r="N16" s="343"/>
      <c r="O16" s="344"/>
      <c r="P16" s="349"/>
      <c r="Q16" s="45"/>
    </row>
    <row r="17" spans="2:17" s="135" customFormat="1" ht="17" hidden="1" customHeight="1" outlineLevel="1">
      <c r="B17" s="148"/>
      <c r="C17" s="342"/>
      <c r="D17" s="343"/>
      <c r="E17" s="344"/>
      <c r="F17" s="343"/>
      <c r="G17" s="344"/>
      <c r="H17" s="343"/>
      <c r="I17" s="344"/>
      <c r="J17" s="343"/>
      <c r="K17" s="344"/>
      <c r="L17" s="343"/>
      <c r="M17" s="344"/>
      <c r="N17" s="343"/>
      <c r="O17" s="344"/>
      <c r="P17" s="349"/>
      <c r="Q17" s="45"/>
    </row>
    <row r="18" spans="2:17" s="135" customFormat="1" ht="17" hidden="1" customHeight="1" outlineLevel="1">
      <c r="B18" s="148"/>
      <c r="C18" s="339"/>
      <c r="D18" s="340"/>
      <c r="E18" s="341"/>
      <c r="F18" s="340"/>
      <c r="G18" s="341"/>
      <c r="H18" s="340"/>
      <c r="I18" s="341"/>
      <c r="J18" s="340"/>
      <c r="K18" s="341"/>
      <c r="L18" s="340"/>
      <c r="M18" s="341"/>
      <c r="N18" s="340"/>
      <c r="O18" s="341"/>
      <c r="P18" s="351"/>
      <c r="Q18" s="45"/>
    </row>
    <row r="19" spans="2:17" ht="22" customHeight="1" collapsed="1">
      <c r="C19" s="225">
        <f>C11+7</f>
        <v>9</v>
      </c>
      <c r="D19" s="210">
        <f>IFERROR(INDEX(収支表!$E$5:$E$35,MATCH(カレンダー・グラフ!C19,収支表!$B$5:$B$35,0),1),"")</f>
        <v>0</v>
      </c>
      <c r="E19" s="209">
        <f>E11+7</f>
        <v>10</v>
      </c>
      <c r="F19" s="210">
        <f>IFERROR(INDEX(収支表!$E$5:$E$35,MATCH(カレンダー・グラフ!E19,収支表!$B$5:$B$35,0),1),"")</f>
        <v>0</v>
      </c>
      <c r="G19" s="209">
        <f>G11+7</f>
        <v>11</v>
      </c>
      <c r="H19" s="210">
        <f>IFERROR(INDEX(収支表!$E$5:$E$35,MATCH(カレンダー・グラフ!G19,収支表!$B$5:$B$35,0),1),"")</f>
        <v>0</v>
      </c>
      <c r="I19" s="209">
        <f>I11+7</f>
        <v>12</v>
      </c>
      <c r="J19" s="210">
        <f>IFERROR(INDEX(収支表!$E$5:$E$35,MATCH(カレンダー・グラフ!I19,収支表!$B$5:$B$35,0),1),"")</f>
        <v>0</v>
      </c>
      <c r="K19" s="209">
        <f>K11+7</f>
        <v>13</v>
      </c>
      <c r="L19" s="210">
        <f>IFERROR(INDEX(収支表!$E$5:$E$35,MATCH(カレンダー・グラフ!K19,収支表!$B$5:$B$35,0),1),"")</f>
        <v>0</v>
      </c>
      <c r="M19" s="211">
        <f>M11+7</f>
        <v>14</v>
      </c>
      <c r="N19" s="210">
        <f>IFERROR(INDEX(収支表!$E$5:$E$35,MATCH(カレンダー・グラフ!M19,収支表!$B$5:$B$35,0),1),"")</f>
        <v>0</v>
      </c>
      <c r="O19" s="212">
        <f>O11+7</f>
        <v>15</v>
      </c>
      <c r="P19" s="226">
        <f>IFERROR(INDEX(収支表!$E$5:$E$35,MATCH(カレンダー・グラフ!O19,収支表!$B$5:$B$35,0),1),"")</f>
        <v>0</v>
      </c>
    </row>
    <row r="20" spans="2:17" ht="17" customHeight="1">
      <c r="C20" s="230" t="s">
        <v>1</v>
      </c>
      <c r="D20" s="65">
        <f>IFERROR(INDEX(収支表!$C$5:$C$35,MATCH(カレンダー・グラフ!C19,収支表!$B$5:$B$35,0),1),"")</f>
        <v>0</v>
      </c>
      <c r="E20" s="213" t="s">
        <v>1</v>
      </c>
      <c r="F20" s="65">
        <f>IFERROR(INDEX(収支表!$C$5:$C$35,MATCH(カレンダー・グラフ!E19,収支表!$B$5:$B$35,0),1),"")</f>
        <v>0</v>
      </c>
      <c r="G20" s="213" t="s">
        <v>1</v>
      </c>
      <c r="H20" s="65">
        <f>IFERROR(INDEX(収支表!$C$5:$C$35,MATCH(カレンダー・グラフ!G19,収支表!$B$5:$B$35,0),1),"")</f>
        <v>0</v>
      </c>
      <c r="I20" s="213" t="s">
        <v>1</v>
      </c>
      <c r="J20" s="65">
        <f>IFERROR(INDEX(収支表!$C$5:$C$35,MATCH(カレンダー・グラフ!I19,収支表!$B$5:$B$35,0),1),"")</f>
        <v>0</v>
      </c>
      <c r="K20" s="213" t="s">
        <v>1</v>
      </c>
      <c r="L20" s="65">
        <f>IFERROR(INDEX(収支表!$C$5:$C$35,MATCH(カレンダー・グラフ!K19,収支表!$B$5:$B$35,0),1),"")</f>
        <v>0</v>
      </c>
      <c r="M20" s="213" t="s">
        <v>1</v>
      </c>
      <c r="N20" s="65">
        <f>IFERROR(INDEX(収支表!$C$5:$C$35,MATCH(カレンダー・グラフ!M19,収支表!$B$5:$B$35,0),1),"")</f>
        <v>0</v>
      </c>
      <c r="O20" s="213" t="s">
        <v>1</v>
      </c>
      <c r="P20" s="221">
        <f>IFERROR(INDEX(収支表!$C$5:$C$35,MATCH(カレンダー・グラフ!O19,収支表!$B$5:$B$35,0),1),"")</f>
        <v>0</v>
      </c>
    </row>
    <row r="21" spans="2:17" ht="17" customHeight="1">
      <c r="C21" s="228" t="s">
        <v>112</v>
      </c>
      <c r="D21" s="215">
        <f>IFERROR(INDEX(収支表!$D$5:$D$35,MATCH(カレンダー・グラフ!C19,収支表!$B$5:$B$35,0),1),"")</f>
        <v>0</v>
      </c>
      <c r="E21" s="214" t="s">
        <v>112</v>
      </c>
      <c r="F21" s="215">
        <f>IFERROR(INDEX(収支表!$D$5:$D$35,MATCH(カレンダー・グラフ!E19,収支表!$B$5:$B$35,0),1),"")</f>
        <v>0</v>
      </c>
      <c r="G21" s="214" t="s">
        <v>112</v>
      </c>
      <c r="H21" s="215">
        <f>IFERROR(INDEX(収支表!$D$5:$D$35,MATCH(カレンダー・グラフ!G19,収支表!$B$5:$B$35,0),1),"")</f>
        <v>0</v>
      </c>
      <c r="I21" s="214" t="s">
        <v>112</v>
      </c>
      <c r="J21" s="215">
        <f>IFERROR(INDEX(収支表!$D$5:$D$35,MATCH(カレンダー・グラフ!I19,収支表!$B$5:$B$35,0),1),"")</f>
        <v>0</v>
      </c>
      <c r="K21" s="214" t="s">
        <v>112</v>
      </c>
      <c r="L21" s="215">
        <f>IFERROR(INDEX(収支表!$D$5:$D$35,MATCH(カレンダー・グラフ!K19,収支表!$B$5:$B$35,0),1),"")</f>
        <v>0</v>
      </c>
      <c r="M21" s="214" t="s">
        <v>112</v>
      </c>
      <c r="N21" s="215">
        <f>IFERROR(INDEX(収支表!$D$5:$D$35,MATCH(カレンダー・グラフ!M19,収支表!$B$5:$B$35,0),1),"")</f>
        <v>0</v>
      </c>
      <c r="O21" s="214" t="s">
        <v>112</v>
      </c>
      <c r="P21" s="229">
        <f>IFERROR(INDEX(収支表!$D$5:$D$35,MATCH(カレンダー・グラフ!O19,収支表!$B$5:$B$35,0),1),"")</f>
        <v>0</v>
      </c>
    </row>
    <row r="22" spans="2:17" s="135" customFormat="1" ht="17" hidden="1" customHeight="1" outlineLevel="1">
      <c r="C22" s="224" t="s">
        <v>182</v>
      </c>
      <c r="D22" s="237"/>
      <c r="E22" s="206" t="s">
        <v>182</v>
      </c>
      <c r="F22" s="237"/>
      <c r="G22" s="206" t="s">
        <v>182</v>
      </c>
      <c r="H22" s="237"/>
      <c r="I22" s="206" t="s">
        <v>182</v>
      </c>
      <c r="J22" s="237"/>
      <c r="K22" s="206" t="s">
        <v>182</v>
      </c>
      <c r="L22" s="237"/>
      <c r="M22" s="206" t="s">
        <v>182</v>
      </c>
      <c r="N22" s="237"/>
      <c r="O22" s="206" t="s">
        <v>182</v>
      </c>
      <c r="P22" s="238"/>
    </row>
    <row r="23" spans="2:17" s="135" customFormat="1" ht="17" hidden="1" customHeight="1" outlineLevel="1">
      <c r="C23" s="342"/>
      <c r="D23" s="343"/>
      <c r="E23" s="344"/>
      <c r="F23" s="343"/>
      <c r="G23" s="344"/>
      <c r="H23" s="343"/>
      <c r="I23" s="344"/>
      <c r="J23" s="343"/>
      <c r="K23" s="344"/>
      <c r="L23" s="343"/>
      <c r="M23" s="344"/>
      <c r="N23" s="343"/>
      <c r="O23" s="344"/>
      <c r="P23" s="349"/>
    </row>
    <row r="24" spans="2:17" s="135" customFormat="1" ht="17" hidden="1" customHeight="1" outlineLevel="1">
      <c r="C24" s="342"/>
      <c r="D24" s="343"/>
      <c r="E24" s="344"/>
      <c r="F24" s="343"/>
      <c r="G24" s="344"/>
      <c r="H24" s="343"/>
      <c r="I24" s="344"/>
      <c r="J24" s="343"/>
      <c r="K24" s="344"/>
      <c r="L24" s="343"/>
      <c r="M24" s="344"/>
      <c r="N24" s="343"/>
      <c r="O24" s="344"/>
      <c r="P24" s="349"/>
    </row>
    <row r="25" spans="2:17" s="135" customFormat="1" ht="17" hidden="1" customHeight="1" outlineLevel="1">
      <c r="C25" s="342"/>
      <c r="D25" s="343"/>
      <c r="E25" s="344"/>
      <c r="F25" s="343"/>
      <c r="G25" s="344"/>
      <c r="H25" s="343"/>
      <c r="I25" s="344"/>
      <c r="J25" s="343"/>
      <c r="K25" s="344"/>
      <c r="L25" s="343"/>
      <c r="M25" s="344"/>
      <c r="N25" s="343"/>
      <c r="O25" s="344"/>
      <c r="P25" s="349"/>
    </row>
    <row r="26" spans="2:17" s="135" customFormat="1" ht="17" hidden="1" customHeight="1" outlineLevel="1">
      <c r="C26" s="339"/>
      <c r="D26" s="340"/>
      <c r="E26" s="341"/>
      <c r="F26" s="340"/>
      <c r="G26" s="341"/>
      <c r="H26" s="340"/>
      <c r="I26" s="341"/>
      <c r="J26" s="340"/>
      <c r="K26" s="341"/>
      <c r="L26" s="340"/>
      <c r="M26" s="341"/>
      <c r="N26" s="340"/>
      <c r="O26" s="341"/>
      <c r="P26" s="351"/>
    </row>
    <row r="27" spans="2:17" ht="22" customHeight="1" collapsed="1">
      <c r="C27" s="225">
        <f>C19+7</f>
        <v>16</v>
      </c>
      <c r="D27" s="210">
        <f>IFERROR(INDEX(収支表!$E$5:$E$35,MATCH(カレンダー・グラフ!C27,収支表!$B$5:$B$35,0),1),"")</f>
        <v>0</v>
      </c>
      <c r="E27" s="209">
        <f>E19+7</f>
        <v>17</v>
      </c>
      <c r="F27" s="210">
        <f>IFERROR(INDEX(収支表!$E$5:$E$35,MATCH(カレンダー・グラフ!E27,収支表!$B$5:$B$35,0),1),"")</f>
        <v>0</v>
      </c>
      <c r="G27" s="209">
        <f>G19+7</f>
        <v>18</v>
      </c>
      <c r="H27" s="210">
        <f>IFERROR(INDEX(収支表!$E$5:$E$35,MATCH(カレンダー・グラフ!G27,収支表!$B$5:$B$35,0),1),"")</f>
        <v>0</v>
      </c>
      <c r="I27" s="209">
        <f>I19+7</f>
        <v>19</v>
      </c>
      <c r="J27" s="210">
        <f>IFERROR(INDEX(収支表!$E$5:$E$35,MATCH(カレンダー・グラフ!I27,収支表!$B$5:$B$35,0),1),"")</f>
        <v>0</v>
      </c>
      <c r="K27" s="209">
        <f>K19+7</f>
        <v>20</v>
      </c>
      <c r="L27" s="210">
        <f>IFERROR(INDEX(収支表!$E$5:$E$35,MATCH(カレンダー・グラフ!K27,収支表!$B$5:$B$35,0),1),"")</f>
        <v>0</v>
      </c>
      <c r="M27" s="211">
        <f>M19+7</f>
        <v>21</v>
      </c>
      <c r="N27" s="210">
        <f>IFERROR(INDEX(収支表!$E$5:$E$35,MATCH(カレンダー・グラフ!M27,収支表!$B$5:$B$35,0),1),"")</f>
        <v>0</v>
      </c>
      <c r="O27" s="212">
        <f>O19+7</f>
        <v>22</v>
      </c>
      <c r="P27" s="226">
        <f>IFERROR(INDEX(収支表!$E$5:$E$35,MATCH(カレンダー・グラフ!O27,収支表!$B$5:$B$35,0),1),"")</f>
        <v>0</v>
      </c>
    </row>
    <row r="28" spans="2:17" ht="17" customHeight="1">
      <c r="C28" s="231" t="s">
        <v>1</v>
      </c>
      <c r="D28" s="65">
        <f>IFERROR(INDEX(収支表!$C$5:$C$35,MATCH(カレンダー・グラフ!C27,収支表!$B$5:$B$35,0),1),"")</f>
        <v>0</v>
      </c>
      <c r="E28" s="213" t="s">
        <v>1</v>
      </c>
      <c r="F28" s="65">
        <f>IFERROR(INDEX(収支表!$C$5:$C$35,MATCH(カレンダー・グラフ!E27,収支表!$B$5:$B$35,0),1),"")</f>
        <v>0</v>
      </c>
      <c r="G28" s="213" t="s">
        <v>1</v>
      </c>
      <c r="H28" s="65">
        <f>IFERROR(INDEX(収支表!$C$5:$C$35,MATCH(カレンダー・グラフ!G27,収支表!$B$5:$B$35,0),1),"")</f>
        <v>0</v>
      </c>
      <c r="I28" s="61" t="s">
        <v>1</v>
      </c>
      <c r="J28" s="65">
        <f>IFERROR(INDEX(収支表!$C$5:$C$35,MATCH(カレンダー・グラフ!I27,収支表!$B$5:$B$35,0),1),"")</f>
        <v>0</v>
      </c>
      <c r="K28" s="61" t="s">
        <v>1</v>
      </c>
      <c r="L28" s="65">
        <f>IFERROR(INDEX(収支表!$C$5:$C$35,MATCH(カレンダー・グラフ!K27,収支表!$B$5:$B$35,0),1),"")</f>
        <v>0</v>
      </c>
      <c r="M28" s="61" t="s">
        <v>1</v>
      </c>
      <c r="N28" s="65">
        <f>IFERROR(INDEX(収支表!$C$5:$C$35,MATCH(カレンダー・グラフ!M27,収支表!$B$5:$B$35,0),1),"")</f>
        <v>0</v>
      </c>
      <c r="O28" s="61" t="s">
        <v>1</v>
      </c>
      <c r="P28" s="221">
        <f>IFERROR(INDEX(収支表!$C$5:$C$35,MATCH(カレンダー・グラフ!O27,収支表!$B$5:$B$35,0),1),"")</f>
        <v>0</v>
      </c>
    </row>
    <row r="29" spans="2:17" ht="17" customHeight="1">
      <c r="C29" s="228" t="s">
        <v>112</v>
      </c>
      <c r="D29" s="215">
        <f>IFERROR(INDEX(収支表!$D$5:$D$35,MATCH(カレンダー・グラフ!C27,収支表!$B$5:$B$35,0),1),"")</f>
        <v>0</v>
      </c>
      <c r="E29" s="214" t="s">
        <v>112</v>
      </c>
      <c r="F29" s="215">
        <f>IFERROR(INDEX(収支表!$D$5:$D$35,MATCH(カレンダー・グラフ!E27,収支表!$B$5:$B$35,0),1),"")</f>
        <v>0</v>
      </c>
      <c r="G29" s="214" t="s">
        <v>112</v>
      </c>
      <c r="H29" s="215">
        <f>IFERROR(INDEX(収支表!$D$5:$D$35,MATCH(カレンダー・グラフ!G27,収支表!$B$5:$B$35,0),1),"")</f>
        <v>0</v>
      </c>
      <c r="I29" s="214" t="s">
        <v>112</v>
      </c>
      <c r="J29" s="215">
        <f>IFERROR(INDEX(収支表!$D$5:$D$35,MATCH(カレンダー・グラフ!I27,収支表!$B$5:$B$35,0),1),"")</f>
        <v>0</v>
      </c>
      <c r="K29" s="214" t="s">
        <v>112</v>
      </c>
      <c r="L29" s="215">
        <f>IFERROR(INDEX(収支表!$D$5:$D$35,MATCH(カレンダー・グラフ!K27,収支表!$B$5:$B$35,0),1),"")</f>
        <v>0</v>
      </c>
      <c r="M29" s="214" t="s">
        <v>112</v>
      </c>
      <c r="N29" s="215">
        <f>IFERROR(INDEX(収支表!$D$5:$D$35,MATCH(カレンダー・グラフ!M27,収支表!$B$5:$B$35,0),1),"")</f>
        <v>0</v>
      </c>
      <c r="O29" s="214" t="s">
        <v>112</v>
      </c>
      <c r="P29" s="229">
        <f>IFERROR(INDEX(収支表!$D$5:$D$35,MATCH(カレンダー・グラフ!O27,収支表!$B$5:$B$35,0),1),"")</f>
        <v>0</v>
      </c>
    </row>
    <row r="30" spans="2:17" s="135" customFormat="1" ht="17" hidden="1" customHeight="1" outlineLevel="1">
      <c r="C30" s="224" t="s">
        <v>182</v>
      </c>
      <c r="D30" s="237"/>
      <c r="E30" s="206" t="s">
        <v>182</v>
      </c>
      <c r="F30" s="237"/>
      <c r="G30" s="206" t="s">
        <v>182</v>
      </c>
      <c r="H30" s="237"/>
      <c r="I30" s="206" t="s">
        <v>182</v>
      </c>
      <c r="J30" s="237"/>
      <c r="K30" s="206" t="s">
        <v>182</v>
      </c>
      <c r="L30" s="237"/>
      <c r="M30" s="206" t="s">
        <v>182</v>
      </c>
      <c r="N30" s="237"/>
      <c r="O30" s="206" t="s">
        <v>182</v>
      </c>
      <c r="P30" s="238"/>
    </row>
    <row r="31" spans="2:17" s="135" customFormat="1" ht="17" hidden="1" customHeight="1" outlineLevel="1">
      <c r="C31" s="342"/>
      <c r="D31" s="343"/>
      <c r="E31" s="344"/>
      <c r="F31" s="343"/>
      <c r="G31" s="344"/>
      <c r="H31" s="343"/>
      <c r="I31" s="344"/>
      <c r="J31" s="343"/>
      <c r="K31" s="344"/>
      <c r="L31" s="343"/>
      <c r="M31" s="344"/>
      <c r="N31" s="343"/>
      <c r="O31" s="344"/>
      <c r="P31" s="349"/>
    </row>
    <row r="32" spans="2:17" s="135" customFormat="1" ht="17" hidden="1" customHeight="1" outlineLevel="1">
      <c r="C32" s="342"/>
      <c r="D32" s="343"/>
      <c r="E32" s="344"/>
      <c r="F32" s="343"/>
      <c r="G32" s="344"/>
      <c r="H32" s="343"/>
      <c r="I32" s="344"/>
      <c r="J32" s="343"/>
      <c r="K32" s="344"/>
      <c r="L32" s="343"/>
      <c r="M32" s="344"/>
      <c r="N32" s="343"/>
      <c r="O32" s="344"/>
      <c r="P32" s="349"/>
    </row>
    <row r="33" spans="3:17" s="135" customFormat="1" ht="17" hidden="1" customHeight="1" outlineLevel="1">
      <c r="C33" s="342"/>
      <c r="D33" s="343"/>
      <c r="E33" s="344"/>
      <c r="F33" s="343"/>
      <c r="G33" s="344"/>
      <c r="H33" s="343"/>
      <c r="I33" s="344"/>
      <c r="J33" s="343"/>
      <c r="K33" s="344"/>
      <c r="L33" s="343"/>
      <c r="M33" s="344"/>
      <c r="N33" s="343"/>
      <c r="O33" s="344"/>
      <c r="P33" s="349"/>
    </row>
    <row r="34" spans="3:17" s="135" customFormat="1" ht="17" hidden="1" customHeight="1" outlineLevel="1">
      <c r="C34" s="339"/>
      <c r="D34" s="340"/>
      <c r="E34" s="341"/>
      <c r="F34" s="340"/>
      <c r="G34" s="341"/>
      <c r="H34" s="340"/>
      <c r="I34" s="341"/>
      <c r="J34" s="340"/>
      <c r="K34" s="341"/>
      <c r="L34" s="340"/>
      <c r="M34" s="341"/>
      <c r="N34" s="340"/>
      <c r="O34" s="341"/>
      <c r="P34" s="351"/>
    </row>
    <row r="35" spans="3:17" ht="22" customHeight="1" collapsed="1">
      <c r="C35" s="225">
        <f>C27+7</f>
        <v>23</v>
      </c>
      <c r="D35" s="210">
        <f>IFERROR(INDEX(収支表!$E$5:$E$35,MATCH(カレンダー・グラフ!C35,収支表!$B$5:$B$35,0),1),"")</f>
        <v>0</v>
      </c>
      <c r="E35" s="209">
        <f>E27+7</f>
        <v>24</v>
      </c>
      <c r="F35" s="210">
        <f>IFERROR(INDEX(収支表!$E$5:$E$35,MATCH(カレンダー・グラフ!E35,収支表!$B$5:$B$35,0),1),"")</f>
        <v>0</v>
      </c>
      <c r="G35" s="209">
        <f>G27+7</f>
        <v>25</v>
      </c>
      <c r="H35" s="210">
        <f>IFERROR(INDEX(収支表!$E$5:$E$35,MATCH(カレンダー・グラフ!G35,収支表!$B$5:$B$35,0),1),"")</f>
        <v>0</v>
      </c>
      <c r="I35" s="209">
        <f>I27+7</f>
        <v>26</v>
      </c>
      <c r="J35" s="210">
        <f>IFERROR(INDEX(収支表!$E$5:$E$35,MATCH(カレンダー・グラフ!I35,収支表!$B$5:$B$35,0),1),"")</f>
        <v>0</v>
      </c>
      <c r="K35" s="209">
        <f>K27+7</f>
        <v>27</v>
      </c>
      <c r="L35" s="210">
        <f>IFERROR(INDEX(収支表!$E$5:$E$35,MATCH(カレンダー・グラフ!K35,収支表!$B$5:$B$35,0),1),"")</f>
        <v>0</v>
      </c>
      <c r="M35" s="211">
        <f>M27+7</f>
        <v>28</v>
      </c>
      <c r="N35" s="210">
        <f>IFERROR(INDEX(収支表!$E$5:$E$35,MATCH(カレンダー・グラフ!M35,収支表!$B$5:$B$35,0),1),"")</f>
        <v>0</v>
      </c>
      <c r="O35" s="212">
        <f>O27+7</f>
        <v>29</v>
      </c>
      <c r="P35" s="226">
        <f>IFERROR(INDEX(収支表!$E$5:$E$35,MATCH(カレンダー・グラフ!O35,収支表!$B$5:$B$35,0),1),"")</f>
        <v>0</v>
      </c>
    </row>
    <row r="36" spans="3:17" ht="17" customHeight="1">
      <c r="C36" s="220" t="s">
        <v>1</v>
      </c>
      <c r="D36" s="65">
        <f>IFERROR(INDEX(収支表!$C$5:$C$35,MATCH(カレンダー・グラフ!C35,収支表!$B$5:$B$35,0),1),"")</f>
        <v>0</v>
      </c>
      <c r="E36" s="61" t="s">
        <v>1</v>
      </c>
      <c r="F36" s="65">
        <f>IFERROR(INDEX(収支表!$C$5:$C$35,MATCH(カレンダー・グラフ!E35,収支表!$B$5:$B$35,0),1),"")</f>
        <v>0</v>
      </c>
      <c r="G36" s="61" t="s">
        <v>1</v>
      </c>
      <c r="H36" s="65">
        <f>IFERROR(INDEX(収支表!$C$5:$C$35,MATCH(カレンダー・グラフ!G35,収支表!$B$5:$B$35,0),1),"")</f>
        <v>0</v>
      </c>
      <c r="I36" s="61" t="s">
        <v>1</v>
      </c>
      <c r="J36" s="65">
        <f>IFERROR(INDEX(収支表!$C$5:$C$35,MATCH(カレンダー・グラフ!I35,収支表!$B$5:$B$35,0),1),"")</f>
        <v>0</v>
      </c>
      <c r="K36" s="61" t="s">
        <v>1</v>
      </c>
      <c r="L36" s="65">
        <f>IFERROR(INDEX(収支表!$C$5:$C$35,MATCH(カレンダー・グラフ!K35,収支表!$B$5:$B$35,0),1),"")</f>
        <v>0</v>
      </c>
      <c r="M36" s="61" t="s">
        <v>1</v>
      </c>
      <c r="N36" s="65">
        <f>IFERROR(INDEX(収支表!$C$5:$C$35,MATCH(カレンダー・グラフ!M35,収支表!$B$5:$B$35,0),1),"")</f>
        <v>0</v>
      </c>
      <c r="O36" s="61" t="s">
        <v>1</v>
      </c>
      <c r="P36" s="221">
        <f>IFERROR(INDEX(収支表!$C$5:$C$35,MATCH(カレンダー・グラフ!O35,収支表!$B$5:$B$35,0),1),"")</f>
        <v>0</v>
      </c>
      <c r="Q36" s="45"/>
    </row>
    <row r="37" spans="3:17" ht="17" customHeight="1">
      <c r="C37" s="228" t="s">
        <v>112</v>
      </c>
      <c r="D37" s="215">
        <f>IFERROR(INDEX(収支表!$D$5:$D$35,MATCH(カレンダー・グラフ!C35,収支表!$B$5:$B$35,0),1),"")</f>
        <v>0</v>
      </c>
      <c r="E37" s="214" t="s">
        <v>112</v>
      </c>
      <c r="F37" s="215">
        <f>IFERROR(INDEX(収支表!$D$5:$D$35,MATCH(カレンダー・グラフ!E35,収支表!$B$5:$B$35,0),1),"")</f>
        <v>0</v>
      </c>
      <c r="G37" s="214" t="s">
        <v>112</v>
      </c>
      <c r="H37" s="215">
        <f>IFERROR(INDEX(収支表!$D$5:$D$35,MATCH(カレンダー・グラフ!G35,収支表!$B$5:$B$35,0),1),"")</f>
        <v>0</v>
      </c>
      <c r="I37" s="214" t="s">
        <v>112</v>
      </c>
      <c r="J37" s="215">
        <f>IFERROR(INDEX(収支表!$D$5:$D$35,MATCH(カレンダー・グラフ!I35,収支表!$B$5:$B$35,0),1),"")</f>
        <v>0</v>
      </c>
      <c r="K37" s="214" t="s">
        <v>112</v>
      </c>
      <c r="L37" s="215">
        <f>IFERROR(INDEX(収支表!$D$5:$D$35,MATCH(カレンダー・グラフ!K35,収支表!$B$5:$B$35,0),1),"")</f>
        <v>0</v>
      </c>
      <c r="M37" s="214" t="s">
        <v>112</v>
      </c>
      <c r="N37" s="215">
        <f>IFERROR(INDEX(収支表!$D$5:$D$35,MATCH(カレンダー・グラフ!M35,収支表!$B$5:$B$35,0),1),"")</f>
        <v>0</v>
      </c>
      <c r="O37" s="214" t="s">
        <v>112</v>
      </c>
      <c r="P37" s="229">
        <f>IFERROR(INDEX(収支表!$D$5:$D$35,MATCH(カレンダー・グラフ!O35,収支表!$B$5:$B$35,0),1),"")</f>
        <v>0</v>
      </c>
    </row>
    <row r="38" spans="3:17" s="135" customFormat="1" ht="17" hidden="1" customHeight="1" outlineLevel="1">
      <c r="C38" s="224" t="s">
        <v>182</v>
      </c>
      <c r="D38" s="237"/>
      <c r="E38" s="206" t="s">
        <v>182</v>
      </c>
      <c r="F38" s="237"/>
      <c r="G38" s="206" t="s">
        <v>182</v>
      </c>
      <c r="H38" s="237"/>
      <c r="I38" s="206" t="s">
        <v>182</v>
      </c>
      <c r="J38" s="237"/>
      <c r="K38" s="206" t="s">
        <v>182</v>
      </c>
      <c r="L38" s="237"/>
      <c r="M38" s="206" t="s">
        <v>182</v>
      </c>
      <c r="N38" s="237"/>
      <c r="O38" s="206" t="s">
        <v>182</v>
      </c>
      <c r="P38" s="238"/>
    </row>
    <row r="39" spans="3:17" s="135" customFormat="1" ht="17" hidden="1" customHeight="1" outlineLevel="1">
      <c r="C39" s="342"/>
      <c r="D39" s="343"/>
      <c r="E39" s="344"/>
      <c r="F39" s="343"/>
      <c r="G39" s="344"/>
      <c r="H39" s="343"/>
      <c r="I39" s="344"/>
      <c r="J39" s="343"/>
      <c r="K39" s="344"/>
      <c r="L39" s="343"/>
      <c r="M39" s="344"/>
      <c r="N39" s="343"/>
      <c r="O39" s="344"/>
      <c r="P39" s="349"/>
    </row>
    <row r="40" spans="3:17" s="135" customFormat="1" ht="17" hidden="1" customHeight="1" outlineLevel="1">
      <c r="C40" s="342"/>
      <c r="D40" s="343"/>
      <c r="E40" s="344"/>
      <c r="F40" s="343"/>
      <c r="G40" s="344"/>
      <c r="H40" s="343"/>
      <c r="I40" s="344"/>
      <c r="J40" s="343"/>
      <c r="K40" s="344"/>
      <c r="L40" s="343"/>
      <c r="M40" s="344"/>
      <c r="N40" s="343"/>
      <c r="O40" s="344"/>
      <c r="P40" s="349"/>
    </row>
    <row r="41" spans="3:17" s="135" customFormat="1" ht="17" hidden="1" customHeight="1" outlineLevel="1">
      <c r="C41" s="342"/>
      <c r="D41" s="343"/>
      <c r="E41" s="344"/>
      <c r="F41" s="343"/>
      <c r="G41" s="344"/>
      <c r="H41" s="343"/>
      <c r="I41" s="344"/>
      <c r="J41" s="343"/>
      <c r="K41" s="344"/>
      <c r="L41" s="343"/>
      <c r="M41" s="344"/>
      <c r="N41" s="343"/>
      <c r="O41" s="344"/>
      <c r="P41" s="349"/>
    </row>
    <row r="42" spans="3:17" s="135" customFormat="1" ht="17" hidden="1" customHeight="1" outlineLevel="1">
      <c r="C42" s="339"/>
      <c r="D42" s="340"/>
      <c r="E42" s="341"/>
      <c r="F42" s="340"/>
      <c r="G42" s="341"/>
      <c r="H42" s="340"/>
      <c r="I42" s="341"/>
      <c r="J42" s="340"/>
      <c r="K42" s="341"/>
      <c r="L42" s="340"/>
      <c r="M42" s="341"/>
      <c r="N42" s="340"/>
      <c r="O42" s="341"/>
      <c r="P42" s="351"/>
    </row>
    <row r="43" spans="3:17" ht="22" customHeight="1" collapsed="1">
      <c r="C43" s="225">
        <f>C35+7</f>
        <v>30</v>
      </c>
      <c r="D43" s="210">
        <f>IFERROR(INDEX(収支表!$E$5:$E$35,MATCH(カレンダー・グラフ!C43,収支表!$B$5:$B$35,0),1),"")</f>
        <v>0</v>
      </c>
      <c r="E43" s="209">
        <f>E35+7</f>
        <v>31</v>
      </c>
      <c r="F43" s="210" t="str">
        <f>IFERROR(INDEX(収支表!$E$5:$E$35,MATCH(カレンダー・グラフ!E43,収支表!$B$5:$B$35,0),1),"")</f>
        <v/>
      </c>
      <c r="G43" s="209">
        <f>G35+7</f>
        <v>32</v>
      </c>
      <c r="H43" s="210" t="str">
        <f>IFERROR(INDEX(収支表!$E$5:$E$35,MATCH(カレンダー・グラフ!G43,収支表!$B$5:$B$35,0),1),"")</f>
        <v/>
      </c>
      <c r="I43" s="209">
        <f>I35+7</f>
        <v>33</v>
      </c>
      <c r="J43" s="210" t="str">
        <f>IFERROR(INDEX(収支表!$E$5:$E$35,MATCH(カレンダー・グラフ!I43,収支表!$B$5:$B$35,0),1),"")</f>
        <v/>
      </c>
      <c r="K43" s="209">
        <f>K35+7</f>
        <v>34</v>
      </c>
      <c r="L43" s="210" t="str">
        <f>IFERROR(INDEX(収支表!$E$5:$E$35,MATCH(カレンダー・グラフ!K43,収支表!$B$5:$B$35,0),1),"")</f>
        <v/>
      </c>
      <c r="M43" s="211">
        <f>M35+7</f>
        <v>35</v>
      </c>
      <c r="N43" s="210" t="str">
        <f>IFERROR(INDEX(収支表!$E$5:$E$35,MATCH(カレンダー・グラフ!M43,収支表!$B$5:$B$35,0),1),"")</f>
        <v/>
      </c>
      <c r="O43" s="212">
        <f>O35+7</f>
        <v>36</v>
      </c>
      <c r="P43" s="226" t="str">
        <f>IFERROR(INDEX(収支表!$E$5:$E$35,MATCH(カレンダー・グラフ!O43,収支表!$B$5:$B$35,0),1),"")</f>
        <v/>
      </c>
    </row>
    <row r="44" spans="3:17" ht="17" customHeight="1">
      <c r="C44" s="220" t="s">
        <v>1</v>
      </c>
      <c r="D44" s="65">
        <f>IFERROR(INDEX(収支表!$C$5:$C$35,MATCH(カレンダー・グラフ!C43,収支表!$B$5:$B$35,0),1),"")</f>
        <v>0</v>
      </c>
      <c r="E44" s="61" t="s">
        <v>1</v>
      </c>
      <c r="F44" s="65" t="str">
        <f>IFERROR(INDEX(収支表!$C$5:$C$35,MATCH(カレンダー・グラフ!E43,収支表!$B$5:$B$35,0),1),"")</f>
        <v/>
      </c>
      <c r="G44" s="61" t="s">
        <v>1</v>
      </c>
      <c r="H44" s="65" t="str">
        <f>IFERROR(INDEX(収支表!$C$5:$C$35,MATCH(カレンダー・グラフ!G43,収支表!$B$5:$B$35,0),1),"")</f>
        <v/>
      </c>
      <c r="I44" s="61" t="s">
        <v>1</v>
      </c>
      <c r="J44" s="65" t="str">
        <f>IFERROR(INDEX(収支表!$C$5:$C$35,MATCH(カレンダー・グラフ!I43,収支表!$B$5:$B$35,0),1),"")</f>
        <v/>
      </c>
      <c r="K44" s="61" t="s">
        <v>1</v>
      </c>
      <c r="L44" s="65" t="str">
        <f>IFERROR(INDEX(収支表!$C$5:$C$35,MATCH(カレンダー・グラフ!K43,収支表!$B$5:$B$35,0),1),"")</f>
        <v/>
      </c>
      <c r="M44" s="61" t="s">
        <v>1</v>
      </c>
      <c r="N44" s="65" t="str">
        <f>IFERROR(INDEX(収支表!$C$5:$C$35,MATCH(カレンダー・グラフ!M43,収支表!$B$5:$B$35,0),1),"")</f>
        <v/>
      </c>
      <c r="O44" s="61" t="s">
        <v>1</v>
      </c>
      <c r="P44" s="221" t="str">
        <f>IFERROR(INDEX(収支表!$C$5:$C$35,MATCH(カレンダー・グラフ!O43,収支表!$B$5:$B$35,0),1),"")</f>
        <v/>
      </c>
    </row>
    <row r="45" spans="3:17" ht="17" customHeight="1" thickBot="1">
      <c r="C45" s="232" t="s">
        <v>112</v>
      </c>
      <c r="D45" s="233">
        <f>IFERROR(INDEX(収支表!$D$5:$D$35,MATCH(カレンダー・グラフ!C43,収支表!$B$5:$B$35,0),1),"")</f>
        <v>0</v>
      </c>
      <c r="E45" s="234" t="s">
        <v>112</v>
      </c>
      <c r="F45" s="233" t="str">
        <f>IFERROR(INDEX(収支表!$D$5:$D$35,MATCH(カレンダー・グラフ!E43,収支表!$B$5:$B$35,0),1),"")</f>
        <v/>
      </c>
      <c r="G45" s="234" t="s">
        <v>112</v>
      </c>
      <c r="H45" s="233" t="str">
        <f>IFERROR(INDEX(収支表!$D$5:$D$35,MATCH(カレンダー・グラフ!G43,収支表!$B$5:$B$35,0),1),"")</f>
        <v/>
      </c>
      <c r="I45" s="234" t="s">
        <v>112</v>
      </c>
      <c r="J45" s="233" t="str">
        <f>IFERROR(INDEX(収支表!$D$5:$D$35,MATCH(カレンダー・グラフ!I43,収支表!$B$5:$B$35,0),1),"")</f>
        <v/>
      </c>
      <c r="K45" s="234" t="s">
        <v>112</v>
      </c>
      <c r="L45" s="233" t="str">
        <f>IFERROR(INDEX(収支表!$D$5:$D$35,MATCH(カレンダー・グラフ!K43,収支表!$B$5:$B$35,0),1),"")</f>
        <v/>
      </c>
      <c r="M45" s="234" t="s">
        <v>112</v>
      </c>
      <c r="N45" s="233" t="str">
        <f>IFERROR(INDEX(収支表!$D$5:$D$35,MATCH(カレンダー・グラフ!M43,収支表!$B$5:$B$35,0),1),"")</f>
        <v/>
      </c>
      <c r="O45" s="234" t="s">
        <v>112</v>
      </c>
      <c r="P45" s="235" t="str">
        <f>IFERROR(INDEX(収支表!$D$5:$D$35,MATCH(カレンダー・グラフ!O43,収支表!$B$5:$B$35,0),1),"")</f>
        <v/>
      </c>
    </row>
    <row r="46" spans="3:17" s="135" customFormat="1" ht="17" hidden="1" customHeight="1" outlineLevel="1">
      <c r="C46" s="208" t="s">
        <v>182</v>
      </c>
      <c r="D46" s="239"/>
      <c r="E46" s="208" t="s">
        <v>182</v>
      </c>
      <c r="F46" s="239"/>
      <c r="G46" s="208" t="s">
        <v>182</v>
      </c>
      <c r="H46" s="239"/>
      <c r="I46" s="208" t="s">
        <v>182</v>
      </c>
      <c r="J46" s="239"/>
      <c r="K46" s="208" t="s">
        <v>182</v>
      </c>
      <c r="L46" s="239"/>
      <c r="M46" s="208" t="s">
        <v>182</v>
      </c>
      <c r="N46" s="239"/>
      <c r="O46" s="208" t="s">
        <v>182</v>
      </c>
      <c r="P46" s="239"/>
    </row>
    <row r="47" spans="3:17" s="135" customFormat="1" ht="17" hidden="1" customHeight="1" outlineLevel="1">
      <c r="C47" s="344"/>
      <c r="D47" s="343"/>
      <c r="E47" s="344"/>
      <c r="F47" s="343"/>
      <c r="G47" s="344"/>
      <c r="H47" s="343"/>
      <c r="I47" s="344"/>
      <c r="J47" s="343"/>
      <c r="K47" s="344"/>
      <c r="L47" s="343"/>
      <c r="M47" s="344"/>
      <c r="N47" s="343"/>
      <c r="O47" s="344"/>
      <c r="P47" s="343"/>
    </row>
    <row r="48" spans="3:17" s="135" customFormat="1" ht="17" hidden="1" customHeight="1" outlineLevel="1">
      <c r="C48" s="344"/>
      <c r="D48" s="343"/>
      <c r="E48" s="344"/>
      <c r="F48" s="343"/>
      <c r="G48" s="344"/>
      <c r="H48" s="343"/>
      <c r="I48" s="344"/>
      <c r="J48" s="343"/>
      <c r="K48" s="344"/>
      <c r="L48" s="343"/>
      <c r="M48" s="344"/>
      <c r="N48" s="343"/>
      <c r="O48" s="344"/>
      <c r="P48" s="343"/>
    </row>
    <row r="49" spans="3:16" s="135" customFormat="1" ht="17" hidden="1" customHeight="1" outlineLevel="1">
      <c r="C49" s="344"/>
      <c r="D49" s="343"/>
      <c r="E49" s="344"/>
      <c r="F49" s="343"/>
      <c r="G49" s="344"/>
      <c r="H49" s="343"/>
      <c r="I49" s="344"/>
      <c r="J49" s="343"/>
      <c r="K49" s="344"/>
      <c r="L49" s="343"/>
      <c r="M49" s="344"/>
      <c r="N49" s="343"/>
      <c r="O49" s="344"/>
      <c r="P49" s="343"/>
    </row>
    <row r="50" spans="3:16" s="135" customFormat="1" ht="17" hidden="1" customHeight="1" outlineLevel="1">
      <c r="C50" s="341"/>
      <c r="D50" s="340"/>
      <c r="E50" s="341"/>
      <c r="F50" s="340"/>
      <c r="G50" s="341"/>
      <c r="H50" s="340"/>
      <c r="I50" s="341"/>
      <c r="J50" s="340"/>
      <c r="K50" s="341"/>
      <c r="L50" s="340"/>
      <c r="M50" s="341"/>
      <c r="N50" s="340"/>
      <c r="O50" s="341"/>
      <c r="P50" s="340"/>
    </row>
    <row r="51" spans="3:16" collapsed="1"/>
    <row r="70" spans="2:32">
      <c r="B70" s="203" t="s">
        <v>129</v>
      </c>
    </row>
    <row r="71" spans="2:32" s="207" customFormat="1"/>
    <row r="72" spans="2:32" s="307" customFormat="1">
      <c r="B72" s="310">
        <f>収支表!B5</f>
        <v>0</v>
      </c>
      <c r="C72" s="310">
        <f>B72+1</f>
        <v>1</v>
      </c>
      <c r="D72" s="310">
        <f t="shared" ref="D72:AF72" si="0">C72+1</f>
        <v>2</v>
      </c>
      <c r="E72" s="310">
        <f t="shared" si="0"/>
        <v>3</v>
      </c>
      <c r="F72" s="310">
        <f t="shared" si="0"/>
        <v>4</v>
      </c>
      <c r="G72" s="310">
        <f t="shared" si="0"/>
        <v>5</v>
      </c>
      <c r="H72" s="310">
        <f t="shared" si="0"/>
        <v>6</v>
      </c>
      <c r="I72" s="310">
        <f t="shared" si="0"/>
        <v>7</v>
      </c>
      <c r="J72" s="310">
        <f t="shared" si="0"/>
        <v>8</v>
      </c>
      <c r="K72" s="310">
        <f t="shared" si="0"/>
        <v>9</v>
      </c>
      <c r="L72" s="310">
        <f t="shared" si="0"/>
        <v>10</v>
      </c>
      <c r="M72" s="310">
        <f t="shared" si="0"/>
        <v>11</v>
      </c>
      <c r="N72" s="310">
        <f t="shared" si="0"/>
        <v>12</v>
      </c>
      <c r="O72" s="310">
        <f t="shared" si="0"/>
        <v>13</v>
      </c>
      <c r="P72" s="310">
        <f t="shared" si="0"/>
        <v>14</v>
      </c>
      <c r="Q72" s="310">
        <f>P72+1</f>
        <v>15</v>
      </c>
      <c r="R72" s="310">
        <f t="shared" si="0"/>
        <v>16</v>
      </c>
      <c r="S72" s="310">
        <f t="shared" si="0"/>
        <v>17</v>
      </c>
      <c r="T72" s="310">
        <f t="shared" si="0"/>
        <v>18</v>
      </c>
      <c r="U72" s="310">
        <f t="shared" si="0"/>
        <v>19</v>
      </c>
      <c r="V72" s="310">
        <f t="shared" si="0"/>
        <v>20</v>
      </c>
      <c r="W72" s="310">
        <f t="shared" si="0"/>
        <v>21</v>
      </c>
      <c r="X72" s="310">
        <f t="shared" si="0"/>
        <v>22</v>
      </c>
      <c r="Y72" s="310">
        <f t="shared" si="0"/>
        <v>23</v>
      </c>
      <c r="Z72" s="310">
        <f t="shared" si="0"/>
        <v>24</v>
      </c>
      <c r="AA72" s="310">
        <f t="shared" si="0"/>
        <v>25</v>
      </c>
      <c r="AB72" s="310">
        <f t="shared" si="0"/>
        <v>26</v>
      </c>
      <c r="AC72" s="310">
        <f t="shared" si="0"/>
        <v>27</v>
      </c>
      <c r="AD72" s="310">
        <f t="shared" si="0"/>
        <v>28</v>
      </c>
      <c r="AE72" s="310">
        <f t="shared" si="0"/>
        <v>29</v>
      </c>
      <c r="AF72" s="310">
        <f t="shared" si="0"/>
        <v>30</v>
      </c>
    </row>
    <row r="73" spans="2:32" s="307" customFormat="1">
      <c r="B73" s="311">
        <f ca="1">IF(TODAY()&gt;=B72,INDEX(収支表!$E$5:$E$35,MATCH(カレンダー・グラフ!B72,収支表!$B$5:$B$35,0),1),NA())</f>
        <v>0</v>
      </c>
      <c r="C73" s="311">
        <f ca="1">IF(TODAY()&gt;=C72,INDEX(収支表!$E$5:$E$35,MATCH(カレンダー・グラフ!C72,収支表!$B$5:$B$35,0),1),NA())</f>
        <v>0</v>
      </c>
      <c r="D73" s="311">
        <f ca="1">IF(TODAY()&gt;=D72,INDEX(収支表!$E$5:$E$35,MATCH(カレンダー・グラフ!D72,収支表!$B$5:$B$35,0),1),NA())</f>
        <v>0</v>
      </c>
      <c r="E73" s="311">
        <f ca="1">IF(TODAY()&gt;=E72,INDEX(収支表!$E$5:$E$35,MATCH(カレンダー・グラフ!E72,収支表!$B$5:$B$35,0),1),NA())</f>
        <v>0</v>
      </c>
      <c r="F73" s="311">
        <f ca="1">IF(TODAY()&gt;=F72,INDEX(収支表!$E$5:$E$35,MATCH(カレンダー・グラフ!F72,収支表!$B$5:$B$35,0),1),NA())</f>
        <v>0</v>
      </c>
      <c r="G73" s="311">
        <f ca="1">IF(TODAY()&gt;=G72,INDEX(収支表!$E$5:$E$35,MATCH(カレンダー・グラフ!G72,収支表!$B$5:$B$35,0),1),NA())</f>
        <v>0</v>
      </c>
      <c r="H73" s="311">
        <f ca="1">IF(TODAY()&gt;=H72,INDEX(収支表!$E$5:$E$35,MATCH(カレンダー・グラフ!H72,収支表!$B$5:$B$35,0),1),NA())</f>
        <v>0</v>
      </c>
      <c r="I73" s="311">
        <f ca="1">IF(TODAY()&gt;=I72,INDEX(収支表!$E$5:$E$35,MATCH(カレンダー・グラフ!I72,収支表!$B$5:$B$35,0),1),NA())</f>
        <v>0</v>
      </c>
      <c r="J73" s="311">
        <f ca="1">IF(TODAY()&gt;=J72,INDEX(収支表!$E$5:$E$35,MATCH(カレンダー・グラフ!J72,収支表!$B$5:$B$35,0),1),NA())</f>
        <v>0</v>
      </c>
      <c r="K73" s="311">
        <f ca="1">IF(TODAY()&gt;=K72,INDEX(収支表!$E$5:$E$35,MATCH(カレンダー・グラフ!K72,収支表!$B$5:$B$35,0),1),NA())</f>
        <v>0</v>
      </c>
      <c r="L73" s="311">
        <f ca="1">IF(TODAY()&gt;=L72,INDEX(収支表!$E$5:$E$35,MATCH(カレンダー・グラフ!L72,収支表!$B$5:$B$35,0),1),NA())</f>
        <v>0</v>
      </c>
      <c r="M73" s="311">
        <f ca="1">IF(TODAY()&gt;=M72,INDEX(収支表!$E$5:$E$35,MATCH(カレンダー・グラフ!M72,収支表!$B$5:$B$35,0),1),NA())</f>
        <v>0</v>
      </c>
      <c r="N73" s="311">
        <f ca="1">IF(TODAY()&gt;=N72,INDEX(収支表!$E$5:$E$35,MATCH(カレンダー・グラフ!N72,収支表!$B$5:$B$35,0),1),NA())</f>
        <v>0</v>
      </c>
      <c r="O73" s="311">
        <f ca="1">IF(TODAY()&gt;=O72,INDEX(収支表!$E$5:$E$35,MATCH(カレンダー・グラフ!O72,収支表!$B$5:$B$35,0),1),NA())</f>
        <v>0</v>
      </c>
      <c r="P73" s="311">
        <f ca="1">IF(TODAY()&gt;=P72,INDEX(収支表!$E$5:$E$35,MATCH(カレンダー・グラフ!P72,収支表!$B$5:$B$35,0),1),NA())</f>
        <v>0</v>
      </c>
      <c r="Q73" s="311">
        <f ca="1">IF(TODAY()&gt;=Q72,INDEX(収支表!$E$5:$E$35,MATCH(カレンダー・グラフ!Q72,収支表!$B$5:$B$35,0),1),NA())</f>
        <v>0</v>
      </c>
      <c r="R73" s="311">
        <f ca="1">IF(TODAY()&gt;=R72,INDEX(収支表!$E$5:$E$35,MATCH(カレンダー・グラフ!R72,収支表!$B$5:$B$35,0),1),NA())</f>
        <v>0</v>
      </c>
      <c r="S73" s="311">
        <f ca="1">IF(TODAY()&gt;=S72,INDEX(収支表!$E$5:$E$35,MATCH(カレンダー・グラフ!S72,収支表!$B$5:$B$35,0),1),NA())</f>
        <v>0</v>
      </c>
      <c r="T73" s="311">
        <f ca="1">IF(TODAY()&gt;=T72,INDEX(収支表!$E$5:$E$35,MATCH(カレンダー・グラフ!T72,収支表!$B$5:$B$35,0),1),NA())</f>
        <v>0</v>
      </c>
      <c r="U73" s="311">
        <f ca="1">IF(TODAY()&gt;=U72,INDEX(収支表!$E$5:$E$35,MATCH(カレンダー・グラフ!U72,収支表!$B$5:$B$35,0),1),NA())</f>
        <v>0</v>
      </c>
      <c r="V73" s="311">
        <f ca="1">IF(TODAY()&gt;=V72,INDEX(収支表!$E$5:$E$35,MATCH(カレンダー・グラフ!V72,収支表!$B$5:$B$35,0),1),NA())</f>
        <v>0</v>
      </c>
      <c r="W73" s="311">
        <f ca="1">IF(TODAY()&gt;=W72,INDEX(収支表!$E$5:$E$35,MATCH(カレンダー・グラフ!W72,収支表!$B$5:$B$35,0),1),NA())</f>
        <v>0</v>
      </c>
      <c r="X73" s="311">
        <f ca="1">IF(TODAY()&gt;=X72,INDEX(収支表!$E$5:$E$35,MATCH(カレンダー・グラフ!X72,収支表!$B$5:$B$35,0),1),NA())</f>
        <v>0</v>
      </c>
      <c r="Y73" s="311">
        <f ca="1">IF(TODAY()&gt;=Y72,INDEX(収支表!$E$5:$E$35,MATCH(カレンダー・グラフ!Y72,収支表!$B$5:$B$35,0),1),NA())</f>
        <v>0</v>
      </c>
      <c r="Z73" s="311">
        <f ca="1">IF(TODAY()&gt;=Z72,INDEX(収支表!$E$5:$E$35,MATCH(カレンダー・グラフ!Z72,収支表!$B$5:$B$35,0),1),NA())</f>
        <v>0</v>
      </c>
      <c r="AA73" s="311">
        <f ca="1">IF(TODAY()&gt;=AA72,INDEX(収支表!$E$5:$E$35,MATCH(カレンダー・グラフ!AA72,収支表!$B$5:$B$35,0),1),NA())</f>
        <v>0</v>
      </c>
      <c r="AB73" s="311">
        <f ca="1">IF(TODAY()&gt;=AB72,INDEX(収支表!$E$5:$E$35,MATCH(カレンダー・グラフ!AB72,収支表!$B$5:$B$35,0),1),NA())</f>
        <v>0</v>
      </c>
      <c r="AC73" s="311">
        <f ca="1">IF(TODAY()&gt;=AC72,INDEX(収支表!$E$5:$E$35,MATCH(カレンダー・グラフ!AC72,収支表!$B$5:$B$35,0),1),NA())</f>
        <v>0</v>
      </c>
      <c r="AD73" s="311">
        <f ca="1">IF(TODAY()&gt;=AD72,INDEX(収支表!$E$5:$E$35,MATCH(カレンダー・グラフ!AD72,収支表!$B$5:$B$35,0),1),NA())</f>
        <v>0</v>
      </c>
      <c r="AE73" s="311">
        <f ca="1">IF(TODAY()&gt;=AE72,INDEX(収支表!$E$5:$E$35,MATCH(カレンダー・グラフ!AE72,収支表!$B$5:$B$35,0),1),NA())</f>
        <v>0</v>
      </c>
      <c r="AF73" s="311">
        <f ca="1">IF(TODAY()&gt;=AF72,INDEX(収支表!$E$5:$E$35,MATCH(カレンダー・グラフ!AF72,収支表!$B$5:$B$35,0),1),NA())</f>
        <v>0</v>
      </c>
    </row>
    <row r="74" spans="2:32" s="307" customFormat="1">
      <c r="B74" s="311">
        <f ca="1">IF(TODAY()&gt;=B72,SUM($B$73:B73),NA())</f>
        <v>0</v>
      </c>
      <c r="C74" s="311">
        <f ca="1">IF(TODAY()&gt;=C72,SUM($B$73:C73),NA())</f>
        <v>0</v>
      </c>
      <c r="D74" s="311">
        <f ca="1">IF(TODAY()&gt;=D72,SUM($B$73:D73),NA())</f>
        <v>0</v>
      </c>
      <c r="E74" s="311">
        <f ca="1">IF(TODAY()&gt;=E72,SUM($B$73:E73),NA())</f>
        <v>0</v>
      </c>
      <c r="F74" s="311">
        <f ca="1">IF(TODAY()&gt;=F72,SUM($B$73:F73),NA())</f>
        <v>0</v>
      </c>
      <c r="G74" s="311">
        <f ca="1">IF(TODAY()&gt;=G72,SUM($B$73:G73),NA())</f>
        <v>0</v>
      </c>
      <c r="H74" s="311">
        <f ca="1">IF(TODAY()&gt;=H72,SUM($B$73:H73),NA())</f>
        <v>0</v>
      </c>
      <c r="I74" s="311">
        <f ca="1">IF(TODAY()&gt;=I72,SUM($B$73:I73),NA())</f>
        <v>0</v>
      </c>
      <c r="J74" s="311">
        <f ca="1">IF(TODAY()&gt;=J72,SUM($B$73:J73),NA())</f>
        <v>0</v>
      </c>
      <c r="K74" s="311">
        <f ca="1">IF(TODAY()&gt;=K72,SUM($B$73:K73),NA())</f>
        <v>0</v>
      </c>
      <c r="L74" s="311">
        <f ca="1">IF(TODAY()&gt;=L72,SUM($B$73:L73),NA())</f>
        <v>0</v>
      </c>
      <c r="M74" s="311">
        <f ca="1">IF(TODAY()&gt;=M72,SUM($B$73:M73),NA())</f>
        <v>0</v>
      </c>
      <c r="N74" s="311">
        <f ca="1">IF(TODAY()&gt;=N72,SUM($B$73:N73),NA())</f>
        <v>0</v>
      </c>
      <c r="O74" s="311">
        <f ca="1">IF(TODAY()&gt;=O72,SUM($B$73:O73),NA())</f>
        <v>0</v>
      </c>
      <c r="P74" s="311">
        <f ca="1">IF(TODAY()&gt;=P72,SUM($B$73:P73),NA())</f>
        <v>0</v>
      </c>
      <c r="Q74" s="311">
        <f ca="1">IF(TODAY()&gt;=Q72,SUM($B$73:Q73),NA())</f>
        <v>0</v>
      </c>
      <c r="R74" s="311">
        <f ca="1">IF(TODAY()&gt;=R72,SUM($B$73:R73),NA())</f>
        <v>0</v>
      </c>
      <c r="S74" s="311">
        <f ca="1">IF(TODAY()&gt;=S72,SUM($B$73:S73),NA())</f>
        <v>0</v>
      </c>
      <c r="T74" s="311">
        <f ca="1">IF(TODAY()&gt;=T72,SUM($B$73:T73),NA())</f>
        <v>0</v>
      </c>
      <c r="U74" s="311">
        <f ca="1">IF(TODAY()&gt;=U72,SUM($B$73:U73),NA())</f>
        <v>0</v>
      </c>
      <c r="V74" s="311">
        <f ca="1">IF(TODAY()&gt;=V72,SUM($B$73:V73),NA())</f>
        <v>0</v>
      </c>
      <c r="W74" s="311">
        <f ca="1">IF(TODAY()&gt;=W72,SUM($B$73:W73),NA())</f>
        <v>0</v>
      </c>
      <c r="X74" s="311">
        <f ca="1">IF(TODAY()&gt;=X72,SUM($B$73:X73),NA())</f>
        <v>0</v>
      </c>
      <c r="Y74" s="311">
        <f ca="1">IF(TODAY()&gt;=Y72,SUM($B$73:Y73),NA())</f>
        <v>0</v>
      </c>
      <c r="Z74" s="311">
        <f ca="1">IF(TODAY()&gt;=Z72,SUM($B$73:Z73),NA())</f>
        <v>0</v>
      </c>
      <c r="AA74" s="311">
        <f ca="1">IF(TODAY()&gt;=AA72,SUM($B$73:AA73),NA())</f>
        <v>0</v>
      </c>
      <c r="AB74" s="311">
        <f ca="1">IF(TODAY()&gt;=AB72,SUM($B$73:AB73),NA())</f>
        <v>0</v>
      </c>
      <c r="AC74" s="311">
        <f ca="1">IF(TODAY()&gt;=AC72,SUM($B$73:AC73),NA())</f>
        <v>0</v>
      </c>
      <c r="AD74" s="311">
        <f ca="1">IF(TODAY()&gt;=AD72,SUM($B$73:AD73),NA())</f>
        <v>0</v>
      </c>
      <c r="AE74" s="311">
        <f ca="1">IF(TODAY()&gt;=AE72,SUM($B$73:AE73),NA())</f>
        <v>0</v>
      </c>
      <c r="AF74" s="311">
        <f ca="1">IF(TODAY()&gt;=AF72,SUM($B$73:AF73),NA())</f>
        <v>0</v>
      </c>
    </row>
    <row r="75" spans="2:32" s="207" customFormat="1"/>
    <row r="76" spans="2:32" s="207" customFormat="1"/>
    <row r="77" spans="2:32" s="207" customFormat="1"/>
    <row r="78" spans="2:32" s="207" customFormat="1"/>
    <row r="79" spans="2:32" s="207" customFormat="1"/>
    <row r="80" spans="2:32" s="207" customFormat="1"/>
  </sheetData>
  <sheetProtection formatRows="0"/>
  <mergeCells count="175">
    <mergeCell ref="M49:N49"/>
    <mergeCell ref="O49:P49"/>
    <mergeCell ref="C50:D50"/>
    <mergeCell ref="E50:F50"/>
    <mergeCell ref="G50:H50"/>
    <mergeCell ref="I50:J50"/>
    <mergeCell ref="K50:L50"/>
    <mergeCell ref="M50:N50"/>
    <mergeCell ref="O50:P50"/>
    <mergeCell ref="C49:D49"/>
    <mergeCell ref="E49:F49"/>
    <mergeCell ref="G49:H49"/>
    <mergeCell ref="I49:J49"/>
    <mergeCell ref="K49:L49"/>
    <mergeCell ref="M47:N47"/>
    <mergeCell ref="O47:P47"/>
    <mergeCell ref="C48:D48"/>
    <mergeCell ref="E48:F48"/>
    <mergeCell ref="G48:H48"/>
    <mergeCell ref="I48:J48"/>
    <mergeCell ref="K48:L48"/>
    <mergeCell ref="M48:N48"/>
    <mergeCell ref="O48:P48"/>
    <mergeCell ref="C47:D47"/>
    <mergeCell ref="E47:F47"/>
    <mergeCell ref="G47:H47"/>
    <mergeCell ref="I47:J47"/>
    <mergeCell ref="K47:L47"/>
    <mergeCell ref="M41:N41"/>
    <mergeCell ref="O41:P41"/>
    <mergeCell ref="C42:D42"/>
    <mergeCell ref="E42:F42"/>
    <mergeCell ref="G42:H42"/>
    <mergeCell ref="I42:J42"/>
    <mergeCell ref="K42:L42"/>
    <mergeCell ref="M42:N42"/>
    <mergeCell ref="O42:P42"/>
    <mergeCell ref="C41:D41"/>
    <mergeCell ref="E41:F41"/>
    <mergeCell ref="G41:H41"/>
    <mergeCell ref="I41:J41"/>
    <mergeCell ref="K41:L41"/>
    <mergeCell ref="M39:N39"/>
    <mergeCell ref="O39:P39"/>
    <mergeCell ref="C40:D40"/>
    <mergeCell ref="E40:F40"/>
    <mergeCell ref="G40:H40"/>
    <mergeCell ref="I40:J40"/>
    <mergeCell ref="K40:L40"/>
    <mergeCell ref="M40:N40"/>
    <mergeCell ref="O40:P40"/>
    <mergeCell ref="C39:D39"/>
    <mergeCell ref="E39:F39"/>
    <mergeCell ref="G39:H39"/>
    <mergeCell ref="I39:J39"/>
    <mergeCell ref="K39:L39"/>
    <mergeCell ref="M33:N33"/>
    <mergeCell ref="O33:P33"/>
    <mergeCell ref="C34:D34"/>
    <mergeCell ref="E34:F34"/>
    <mergeCell ref="G34:H34"/>
    <mergeCell ref="I34:J34"/>
    <mergeCell ref="K34:L34"/>
    <mergeCell ref="M34:N34"/>
    <mergeCell ref="O34:P34"/>
    <mergeCell ref="C33:D33"/>
    <mergeCell ref="E33:F33"/>
    <mergeCell ref="G33:H33"/>
    <mergeCell ref="I33:J33"/>
    <mergeCell ref="K33:L33"/>
    <mergeCell ref="M31:N31"/>
    <mergeCell ref="O31:P31"/>
    <mergeCell ref="C32:D32"/>
    <mergeCell ref="E32:F32"/>
    <mergeCell ref="G32:H32"/>
    <mergeCell ref="I32:J32"/>
    <mergeCell ref="K32:L32"/>
    <mergeCell ref="M32:N32"/>
    <mergeCell ref="O32:P32"/>
    <mergeCell ref="C31:D31"/>
    <mergeCell ref="E31:F31"/>
    <mergeCell ref="G31:H31"/>
    <mergeCell ref="I31:J31"/>
    <mergeCell ref="K31:L31"/>
    <mergeCell ref="M25:N25"/>
    <mergeCell ref="O25:P25"/>
    <mergeCell ref="C26:D26"/>
    <mergeCell ref="E26:F26"/>
    <mergeCell ref="G26:H26"/>
    <mergeCell ref="I26:J26"/>
    <mergeCell ref="K26:L26"/>
    <mergeCell ref="M26:N26"/>
    <mergeCell ref="O26:P26"/>
    <mergeCell ref="C25:D25"/>
    <mergeCell ref="E25:F25"/>
    <mergeCell ref="G25:H25"/>
    <mergeCell ref="I25:J25"/>
    <mergeCell ref="K25:L25"/>
    <mergeCell ref="M23:N23"/>
    <mergeCell ref="O23:P23"/>
    <mergeCell ref="C24:D24"/>
    <mergeCell ref="E24:F24"/>
    <mergeCell ref="G24:H24"/>
    <mergeCell ref="I24:J24"/>
    <mergeCell ref="K24:L24"/>
    <mergeCell ref="M24:N24"/>
    <mergeCell ref="O24:P24"/>
    <mergeCell ref="C23:D23"/>
    <mergeCell ref="E23:F23"/>
    <mergeCell ref="G23:H23"/>
    <mergeCell ref="I23:J23"/>
    <mergeCell ref="K23:L23"/>
    <mergeCell ref="M18:N18"/>
    <mergeCell ref="O18:P18"/>
    <mergeCell ref="C17:D17"/>
    <mergeCell ref="E17:F17"/>
    <mergeCell ref="G17:H17"/>
    <mergeCell ref="I17:J17"/>
    <mergeCell ref="K17:L17"/>
    <mergeCell ref="O16:P16"/>
    <mergeCell ref="C15:D15"/>
    <mergeCell ref="E15:F15"/>
    <mergeCell ref="G15:H15"/>
    <mergeCell ref="I15:J15"/>
    <mergeCell ref="K15:L15"/>
    <mergeCell ref="I16:J16"/>
    <mergeCell ref="K16:L16"/>
    <mergeCell ref="M16:N16"/>
    <mergeCell ref="M17:N17"/>
    <mergeCell ref="O17:P17"/>
    <mergeCell ref="C18:D18"/>
    <mergeCell ref="E18:F18"/>
    <mergeCell ref="G18:H18"/>
    <mergeCell ref="I18:J18"/>
    <mergeCell ref="K18:L18"/>
    <mergeCell ref="M7:N7"/>
    <mergeCell ref="O10:P10"/>
    <mergeCell ref="G9:H9"/>
    <mergeCell ref="I9:J9"/>
    <mergeCell ref="K9:L9"/>
    <mergeCell ref="M9:N9"/>
    <mergeCell ref="O9:P9"/>
    <mergeCell ref="M15:N15"/>
    <mergeCell ref="O15:P15"/>
    <mergeCell ref="K10:L10"/>
    <mergeCell ref="M10:N10"/>
    <mergeCell ref="K8:L8"/>
    <mergeCell ref="M8:N8"/>
    <mergeCell ref="G7:H7"/>
    <mergeCell ref="I7:J7"/>
    <mergeCell ref="K7:L7"/>
    <mergeCell ref="C10:D10"/>
    <mergeCell ref="E10:F10"/>
    <mergeCell ref="G10:H10"/>
    <mergeCell ref="I10:J10"/>
    <mergeCell ref="C16:D16"/>
    <mergeCell ref="E16:F16"/>
    <mergeCell ref="G16:H16"/>
    <mergeCell ref="O2:P2"/>
    <mergeCell ref="C2:D2"/>
    <mergeCell ref="E2:F2"/>
    <mergeCell ref="G2:H2"/>
    <mergeCell ref="I2:J2"/>
    <mergeCell ref="K2:L2"/>
    <mergeCell ref="C7:D7"/>
    <mergeCell ref="C8:D8"/>
    <mergeCell ref="C9:D9"/>
    <mergeCell ref="O8:P8"/>
    <mergeCell ref="O7:P7"/>
    <mergeCell ref="E7:F7"/>
    <mergeCell ref="E8:F8"/>
    <mergeCell ref="E9:F9"/>
    <mergeCell ref="M2:N2"/>
    <mergeCell ref="G8:H8"/>
    <mergeCell ref="I8:J8"/>
  </mergeCells>
  <phoneticPr fontId="1"/>
  <conditionalFormatting sqref="B72:AF74">
    <cfRule type="cellIs" dxfId="6791" priority="111" operator="lessThan">
      <formula>0</formula>
    </cfRule>
  </conditionalFormatting>
  <conditionalFormatting sqref="B4">
    <cfRule type="cellIs" dxfId="6790" priority="110" operator="greaterThan">
      <formula>0</formula>
    </cfRule>
  </conditionalFormatting>
  <conditionalFormatting sqref="C3 E3 G3 I3 K3 M3 O3">
    <cfRule type="expression" dxfId="6789" priority="59">
      <formula>C3&lt;DATE(YEAR($B$2),MONTH($B$2),1)</formula>
    </cfRule>
  </conditionalFormatting>
  <conditionalFormatting sqref="C35 E35 G35 I35 K35 M35 O35 C43 E43 G43 I43 K43 N43 M43 O43">
    <cfRule type="expression" dxfId="6788" priority="58">
      <formula>C35&gt;DATE(YEAR($B$2),MONTH($B$2)+1,0)</formula>
    </cfRule>
  </conditionalFormatting>
  <conditionalFormatting sqref="C36:C38 E36:E38 G36:G38 I36:I38 K36:K38 M36:M38 O36:O38">
    <cfRule type="expression" dxfId="6787" priority="56">
      <formula>C$35&gt;DATE(YEAR($B$2),MONTH($B$2)+1,0)</formula>
    </cfRule>
  </conditionalFormatting>
  <conditionalFormatting sqref="C44:C46 E44:E46 G44:G46 I44:I46 K44:K46 M44:M46 O44:O46">
    <cfRule type="expression" dxfId="6786" priority="55">
      <formula>C$43&gt;DATE(YEAR($B$2),MONTH($B$2)+1,0)</formula>
    </cfRule>
  </conditionalFormatting>
  <conditionalFormatting sqref="C4:C6 E4:E6 G4:G6 I4:I6 K4:K6 M4:M6 O4:O6">
    <cfRule type="expression" dxfId="6785" priority="54">
      <formula>C$3&lt;DATE(YEAR($B$2),MONTH($B$2),1)</formula>
    </cfRule>
  </conditionalFormatting>
  <conditionalFormatting sqref="C3:C6 E3:E6 G3:G6 I3:I6 K3:K6 M3:M6 O3:O6">
    <cfRule type="expression" dxfId="6784" priority="52">
      <formula>D$3&gt;0</formula>
    </cfRule>
  </conditionalFormatting>
  <conditionalFormatting sqref="C7:D10 E7:F10 G7:H10 I7:J10 K7:L10 M7:N10 O7:P10">
    <cfRule type="expression" dxfId="6783" priority="51">
      <formula>D$3&gt;0</formula>
    </cfRule>
  </conditionalFormatting>
  <conditionalFormatting sqref="D3:D6 F3:F6 H3:H6 J3:J6 L3:L6 N3:N6 P3:P6">
    <cfRule type="expression" dxfId="6782" priority="26">
      <formula>D$3&lt;0</formula>
    </cfRule>
    <cfRule type="expression" dxfId="6781" priority="38">
      <formula>D$3=""</formula>
    </cfRule>
    <cfRule type="expression" dxfId="6780" priority="50">
      <formula>D$3&gt;0</formula>
    </cfRule>
  </conditionalFormatting>
  <conditionalFormatting sqref="C11:C14 E11:E14 G11:G14 I11:I14 K11:K14 M11:M14 O11:O14 C15:D18 E15:F18 G15:H18 I15:J18 K15:L18 M15:N18 O15:P18">
    <cfRule type="expression" dxfId="6779" priority="25">
      <formula>D$11&lt;0</formula>
    </cfRule>
    <cfRule type="expression" dxfId="6778" priority="37">
      <formula>D$11=""</formula>
    </cfRule>
    <cfRule type="expression" dxfId="6777" priority="49">
      <formula>D$11&gt;0</formula>
    </cfRule>
  </conditionalFormatting>
  <conditionalFormatting sqref="D11:D14 F11:F14 H11:H14 J11:J14 L11:L14 N11:N14 P11:P14">
    <cfRule type="expression" dxfId="6776" priority="24">
      <formula>D$11&lt;0</formula>
    </cfRule>
    <cfRule type="expression" dxfId="6775" priority="36">
      <formula>D$11=""</formula>
    </cfRule>
    <cfRule type="expression" dxfId="6774" priority="48">
      <formula>D$11&gt;0</formula>
    </cfRule>
  </conditionalFormatting>
  <conditionalFormatting sqref="C19:C22 E19:E22 G19:G22 I19:I22 K19:K22 M19:M22 O19:O22 C23:D26 E23:F26 G23:H26 I23:J26 K23:L26 M23:N26 O23:P26">
    <cfRule type="expression" dxfId="6773" priority="23">
      <formula>D$19&lt;0</formula>
    </cfRule>
    <cfRule type="expression" dxfId="6772" priority="35">
      <formula>D$19=""</formula>
    </cfRule>
    <cfRule type="expression" dxfId="6771" priority="47">
      <formula>D$19&gt;0</formula>
    </cfRule>
  </conditionalFormatting>
  <conditionalFormatting sqref="D19:D22 F19:F22 H19:H22 J19:J22 L19:L22 N19:N22 P19:P22">
    <cfRule type="expression" dxfId="6770" priority="22">
      <formula>D$19&lt;0</formula>
    </cfRule>
    <cfRule type="expression" dxfId="6769" priority="34">
      <formula>D$19=""</formula>
    </cfRule>
    <cfRule type="expression" dxfId="6768" priority="46">
      <formula>D$19&gt;0</formula>
    </cfRule>
  </conditionalFormatting>
  <conditionalFormatting sqref="C27:C30 E27:E30 G27:G30 I27:I30 K27:K30 M27:M30 O27:O30 C31:D34 E31:F34 G31:H34 I31:J34 K31:L34 M31:N34 O31:P34">
    <cfRule type="expression" dxfId="6767" priority="21">
      <formula>D$27&lt;0</formula>
    </cfRule>
    <cfRule type="expression" dxfId="6766" priority="33">
      <formula>D$27=""</formula>
    </cfRule>
    <cfRule type="expression" dxfId="6765" priority="45">
      <formula>D$27&gt;0</formula>
    </cfRule>
  </conditionalFormatting>
  <conditionalFormatting sqref="D27:D30 F27:F30 H27:H30 J27:J30 L27:L30 N27:N30 P27:P30">
    <cfRule type="expression" dxfId="6764" priority="20">
      <formula>D$27&lt;0</formula>
    </cfRule>
    <cfRule type="expression" dxfId="6763" priority="32">
      <formula>D$27=""</formula>
    </cfRule>
    <cfRule type="expression" dxfId="6762" priority="44">
      <formula>D$27&gt;0</formula>
    </cfRule>
  </conditionalFormatting>
  <conditionalFormatting sqref="C35:C38 E35:E38 G35:G38 I35:I38 K35:K38 M35:M38 O35:O38 C39:D42 E39:F42 G39:H42 I39:J42 K39:L42 M39:N42 O39:P42">
    <cfRule type="expression" dxfId="6761" priority="19">
      <formula>D$35&lt;0</formula>
    </cfRule>
    <cfRule type="expression" dxfId="6760" priority="31">
      <formula>D$35=""</formula>
    </cfRule>
    <cfRule type="expression" dxfId="6759" priority="43">
      <formula>D$35&gt;0</formula>
    </cfRule>
  </conditionalFormatting>
  <conditionalFormatting sqref="D35:D38 F35:F38 H35:H38 J35:J38 L35:L38 N35:N38 P35:P38">
    <cfRule type="expression" dxfId="6758" priority="18">
      <formula>D$35&lt;0</formula>
    </cfRule>
    <cfRule type="expression" dxfId="6757" priority="30">
      <formula>D$35=""</formula>
    </cfRule>
    <cfRule type="expression" dxfId="6756" priority="42">
      <formula>D$35&gt;0</formula>
    </cfRule>
  </conditionalFormatting>
  <conditionalFormatting sqref="C43:C46 E43:E46 G43:G46 I43:I46 K43:K46 M43:M46 O43:O46 C47:D50 E47:F50 G47:H50 I47:J50 K47:L50 M47:N50 O47:P50">
    <cfRule type="expression" dxfId="6755" priority="17">
      <formula>D$43&lt;0</formula>
    </cfRule>
    <cfRule type="expression" dxfId="6754" priority="29">
      <formula>D$43=""</formula>
    </cfRule>
    <cfRule type="expression" dxfId="6753" priority="41">
      <formula>D$43&gt;0</formula>
    </cfRule>
  </conditionalFormatting>
  <conditionalFormatting sqref="D43:D46 F43:F46 H43:H46 J43:J46 L43:L46 N43:N46 P43:P46">
    <cfRule type="expression" dxfId="6752" priority="16">
      <formula>D$43&lt;0</formula>
    </cfRule>
    <cfRule type="expression" dxfId="6751" priority="28">
      <formula>D$43=""</formula>
    </cfRule>
    <cfRule type="expression" dxfId="6750" priority="40">
      <formula>D$43&gt;0</formula>
    </cfRule>
  </conditionalFormatting>
  <conditionalFormatting sqref="C3:C6 C7:D10 E3:E6 E7:F10 G3:G6 G7:H10 I3:I6 I7:J10 K3:K6 K7:L10 M3:M6 M7:N10 O3:O6 O7:P10">
    <cfRule type="expression" dxfId="6749" priority="27">
      <formula>D$3&lt;0</formula>
    </cfRule>
    <cfRule type="expression" dxfId="6748" priority="39">
      <formula>D$3=""</formula>
    </cfRule>
  </conditionalFormatting>
  <conditionalFormatting sqref="D3:D5 F3:F5 H3:H5 J3:J5 L3:L5 N3:N5 P3:P5 D11:D13 F11:F13 H11:H13 J11:J13 L11:L13 N11:N13 P11:P13 D19:D21 F19:F21 H19:H21 J19:J21 L19:L21 N19:N21 P19:P21 D27:D29 F27:F29 H27:H29 J27:J29 L27:L29 N27:N29 P27:P29 D35:D37 F35:F37 H35:H37 J35:J37 L35:L37 N35:N37 P35:P37 D43:D45 F43:F45 H43:H45 L43:L45 J43:J45 N43:N45 P43:P45">
    <cfRule type="cellIs" dxfId="6747" priority="15" operator="equal">
      <formula>0</formula>
    </cfRule>
  </conditionalFormatting>
  <conditionalFormatting sqref="D3 F3 H3 J3 L3 N3 P3 D11 F11 H11 J11 L11 N11 P11 D19 F19 H19 J19 L19 N19 P19 D27 F27 H27 J27 L27 N27 P27 D35 F35 H35 J35 L35 N35 P35 D43 F43 H43 J43 L43 N43 P43">
    <cfRule type="cellIs" dxfId="6746" priority="14" operator="greaterThan">
      <formula>0</formula>
    </cfRule>
  </conditionalFormatting>
  <conditionalFormatting sqref="D4:D5 F4:F5 H4:H5 J4:J5 L4:L5 N4:N5 P4:P5 D12:D13 F12:F13 H12:H13 J12:J13 L12:L13 N12:N13 P12:P13 D20:D21 F20:F21 H20:H21 J20:J21 L20:L21 N20:N21 P20:P21 D28:D29 F28:F29 H28:H29 J28:J29 L28:L29 N28:N29 P28:P29 D36:D37 F36:F37 H36:H37 J36:J37 L36:L37 N36:N37 P36:P37 D44:D45 F44:F45 H44:H45 J44:J45 L44:L45 N44:N45 P44:P45">
    <cfRule type="cellIs" dxfId="6745" priority="13" operator="greaterThan">
      <formula>0</formula>
    </cfRule>
  </conditionalFormatting>
  <conditionalFormatting sqref="D12:D13 F12:F13 H12:H13 J12:J13 L12:L13 N12:N13 P12:P13">
    <cfRule type="expression" dxfId="6744" priority="11">
      <formula>AND(D$11&lt;0,D12=0)=TRUE</formula>
    </cfRule>
    <cfRule type="expression" dxfId="6743" priority="12">
      <formula>AND(D$11&gt;0,D12=0)=TRUE</formula>
    </cfRule>
  </conditionalFormatting>
  <conditionalFormatting sqref="D4:D5 F4:F5 H4:H5 J4:J5 L4:L5 N4:N5 P4:P5">
    <cfRule type="expression" dxfId="6742" priority="9">
      <formula>AND(D$3&lt;0,D4=0)=TRUE</formula>
    </cfRule>
    <cfRule type="expression" dxfId="6741" priority="10">
      <formula>AND(D$3&gt;0,D4=0)=TRUE</formula>
    </cfRule>
  </conditionalFormatting>
  <conditionalFormatting sqref="D20:D21 F20:F21 H20:H21 J20:J21 L20:L21 N20:N21 P20:P21">
    <cfRule type="expression" dxfId="6740" priority="7">
      <formula>AND(D$19&lt;0,D20=0)=TRUE</formula>
    </cfRule>
    <cfRule type="expression" dxfId="6739" priority="8">
      <formula>AND(D$19&gt;0,D20=0)=TRUE</formula>
    </cfRule>
  </conditionalFormatting>
  <conditionalFormatting sqref="D28:D29 F28:F29 H28:H29 J28:J29 L28:L29 N28:N29 P28:P29">
    <cfRule type="expression" dxfId="6738" priority="5">
      <formula>AND(D$27&lt;0,D28=0)=TRUE</formula>
    </cfRule>
    <cfRule type="expression" dxfId="6737" priority="6">
      <formula>AND(D$27&gt;0,D28=0)=TRUE</formula>
    </cfRule>
  </conditionalFormatting>
  <conditionalFormatting sqref="D36:D37 F36:F37 H36:H37 J36:J37 L36:L37 N36:N37 P36:P37">
    <cfRule type="expression" dxfId="6736" priority="3">
      <formula>AND(D$35&lt;0,D36=0)=TRUE</formula>
    </cfRule>
    <cfRule type="expression" dxfId="6735" priority="4">
      <formula>AND(D$35&gt;0,D36=0)=TRUE</formula>
    </cfRule>
  </conditionalFormatting>
  <conditionalFormatting sqref="D44:D45 F44:F45 H44:H45 J44:J45 L44:L45 N44:N45 P44:P45">
    <cfRule type="expression" dxfId="6734" priority="1">
      <formula>AND(D$43&lt;0,D44=0)=TRUE</formula>
    </cfRule>
    <cfRule type="expression" dxfId="6733" priority="2">
      <formula>AND(D$43&gt;0,D44=0)=TRUE</formula>
    </cfRule>
  </conditionalFormatting>
  <hyperlinks>
    <hyperlink ref="B5" location="カレンダー・グラフ!A52:A70" display="↓グラフ" xr:uid="{D97952E9-8211-43C7-B9B5-5A4E234B09AE}"/>
    <hyperlink ref="B70" location="カレンダー・グラフ!A1" display="↑TOP" xr:uid="{724BA2B1-8D92-4C58-9427-3BE9B1FCDA52}"/>
  </hyperlinks>
  <pageMargins left="0.7" right="0.7" top="0.75" bottom="0.75" header="0.3" footer="0.3"/>
  <pageSetup paperSize="9" orientation="portrait" horizontalDpi="4294967293" verticalDpi="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R44"/>
  <sheetViews>
    <sheetView showGridLines="0" zoomScaleNormal="100" workbookViewId="0">
      <pane xSplit="5" ySplit="4" topLeftCell="R5" activePane="bottomRight" state="frozen"/>
      <selection pane="topRight" activeCell="F1" sqref="F1"/>
      <selection pane="bottomLeft" activeCell="A5" sqref="A5"/>
      <selection pane="bottomRight" activeCell="E4" sqref="E4"/>
    </sheetView>
  </sheetViews>
  <sheetFormatPr defaultRowHeight="18"/>
  <cols>
    <col min="1" max="1" width="1.25" style="3" customWidth="1"/>
    <col min="2" max="2" width="9.58203125" style="2" customWidth="1"/>
    <col min="3" max="5" width="11.58203125" style="2" customWidth="1"/>
    <col min="6" max="70" width="11.58203125" style="3" customWidth="1"/>
    <col min="71" max="16384" width="8.6640625" style="3"/>
  </cols>
  <sheetData>
    <row r="1" spans="1:70" s="190" customFormat="1" ht="20" customHeight="1" thickBot="1">
      <c r="B1" s="191"/>
      <c r="C1" s="191"/>
      <c r="D1" s="191"/>
      <c r="E1" s="236" t="s">
        <v>140</v>
      </c>
      <c r="F1" s="193">
        <f>サマリー!AG3</f>
        <v>0</v>
      </c>
      <c r="G1" s="117">
        <f>F4+G4</f>
        <v>0</v>
      </c>
      <c r="H1" s="193">
        <f>サマリー!AG4</f>
        <v>0</v>
      </c>
      <c r="I1" s="117">
        <f>H4+I4</f>
        <v>0</v>
      </c>
      <c r="J1" s="193">
        <f>サマリー!AG5</f>
        <v>0</v>
      </c>
      <c r="K1" s="117">
        <f>J4+K4</f>
        <v>0</v>
      </c>
      <c r="L1" s="193">
        <f>サマリー!AG6</f>
        <v>0</v>
      </c>
      <c r="M1" s="117">
        <f>L4+M4</f>
        <v>0</v>
      </c>
      <c r="N1" s="193">
        <f>サマリー!AG7</f>
        <v>0</v>
      </c>
      <c r="O1" s="117">
        <f>N4+O4</f>
        <v>0</v>
      </c>
      <c r="P1" s="193">
        <f>サマリー!AG8</f>
        <v>0</v>
      </c>
      <c r="Q1" s="117">
        <f>P4+Q4</f>
        <v>0</v>
      </c>
      <c r="R1" s="193">
        <f>サマリー!AG9</f>
        <v>0</v>
      </c>
      <c r="S1" s="117">
        <f>R4+S4</f>
        <v>0</v>
      </c>
      <c r="T1" s="193">
        <f>サマリー!AG10</f>
        <v>0</v>
      </c>
      <c r="U1" s="117">
        <f>T4+U4</f>
        <v>0</v>
      </c>
      <c r="V1" s="193">
        <f>サマリー!AG11</f>
        <v>0</v>
      </c>
      <c r="W1" s="117">
        <f>V4+W4</f>
        <v>0</v>
      </c>
      <c r="X1" s="193">
        <f>サマリー!AG12</f>
        <v>0</v>
      </c>
      <c r="Y1" s="117">
        <f>X4+Y4</f>
        <v>0</v>
      </c>
      <c r="Z1" s="193">
        <f>サマリー!AG13</f>
        <v>0</v>
      </c>
      <c r="AA1" s="117">
        <f>Z4+AA4</f>
        <v>0</v>
      </c>
      <c r="AB1" s="193">
        <f>サマリー!AG14</f>
        <v>0</v>
      </c>
      <c r="AC1" s="117">
        <f>AB4+AC4</f>
        <v>0</v>
      </c>
      <c r="AD1" s="193">
        <f>サマリー!AG15</f>
        <v>0</v>
      </c>
      <c r="AE1" s="117">
        <f>AD4+AE4</f>
        <v>0</v>
      </c>
      <c r="AF1" s="193">
        <f>サマリー!AG16</f>
        <v>0</v>
      </c>
      <c r="AG1" s="117">
        <f>AF4+AG4</f>
        <v>0</v>
      </c>
      <c r="AH1" s="193">
        <f>サマリー!AG17</f>
        <v>0</v>
      </c>
      <c r="AI1" s="117">
        <f>AH4+AI4</f>
        <v>0</v>
      </c>
      <c r="AJ1" s="193">
        <f>サマリー!AG18</f>
        <v>0</v>
      </c>
      <c r="AK1" s="117">
        <f>AJ4+AK4</f>
        <v>0</v>
      </c>
      <c r="AL1" s="193">
        <f>サマリー!AG19</f>
        <v>0</v>
      </c>
      <c r="AM1" s="117">
        <f>AL4+AM4</f>
        <v>0</v>
      </c>
      <c r="AN1" s="193">
        <f>サマリー!AG20</f>
        <v>0</v>
      </c>
      <c r="AO1" s="117">
        <f>AN4+AO4</f>
        <v>0</v>
      </c>
      <c r="AP1" s="193">
        <f>サマリー!AG21</f>
        <v>0</v>
      </c>
      <c r="AQ1" s="117">
        <f>AP4+AQ4</f>
        <v>0</v>
      </c>
      <c r="AR1" s="193">
        <f>サマリー!AG22</f>
        <v>0</v>
      </c>
      <c r="AS1" s="117">
        <f>AR4+AS4</f>
        <v>0</v>
      </c>
      <c r="AT1" s="193">
        <f>サマリー!AG23</f>
        <v>0</v>
      </c>
      <c r="AU1" s="117">
        <f>AT4+AU4</f>
        <v>0</v>
      </c>
      <c r="AV1" s="193">
        <f>サマリー!AG24</f>
        <v>0</v>
      </c>
      <c r="AW1" s="117">
        <f>AV4+AW4</f>
        <v>0</v>
      </c>
      <c r="AX1" s="193">
        <f>サマリー!AG25</f>
        <v>0</v>
      </c>
      <c r="AY1" s="117">
        <f t="shared" ref="AY1" si="0">AX4+AY4</f>
        <v>0</v>
      </c>
      <c r="AZ1" s="193">
        <f>サマリー!AG26</f>
        <v>0</v>
      </c>
      <c r="BA1" s="117">
        <f t="shared" ref="BA1" si="1">AZ4+BA4</f>
        <v>0</v>
      </c>
      <c r="BB1" s="193">
        <f>サマリー!AG27</f>
        <v>0</v>
      </c>
      <c r="BC1" s="117">
        <f t="shared" ref="BC1" si="2">BB4+BC4</f>
        <v>0</v>
      </c>
      <c r="BD1" s="193">
        <f>サマリー!AG28</f>
        <v>0</v>
      </c>
      <c r="BE1" s="117">
        <f t="shared" ref="BE1" si="3">BD4+BE4</f>
        <v>0</v>
      </c>
      <c r="BF1" s="193">
        <f>サマリー!AG29</f>
        <v>0</v>
      </c>
      <c r="BG1" s="117">
        <f t="shared" ref="BG1" si="4">BF4+BG4</f>
        <v>0</v>
      </c>
      <c r="BH1" s="193">
        <f>サマリー!AG30</f>
        <v>0</v>
      </c>
      <c r="BI1" s="117">
        <f t="shared" ref="BI1" si="5">BH4+BI4</f>
        <v>0</v>
      </c>
      <c r="BJ1" s="193">
        <f>サマリー!AG31</f>
        <v>0</v>
      </c>
      <c r="BK1" s="117">
        <f t="shared" ref="BK1" si="6">BJ4+BK4</f>
        <v>0</v>
      </c>
      <c r="BL1" s="193">
        <f>サマリー!AG32</f>
        <v>0</v>
      </c>
      <c r="BM1" s="117">
        <f t="shared" ref="BM1" si="7">BL4+BM4</f>
        <v>0</v>
      </c>
    </row>
    <row r="2" spans="1:70" ht="20" customHeight="1">
      <c r="B2" s="36">
        <f>カレンダー・グラフ!B2</f>
        <v>0</v>
      </c>
      <c r="C2" s="356" t="s">
        <v>6</v>
      </c>
      <c r="D2" s="357"/>
      <c r="E2" s="358"/>
      <c r="F2" s="360" t="str">
        <f>INDEX(リスト!$D$3:$D$32,MATCH(1,リスト!$C$3:$C$32,0),1)&amp;""</f>
        <v/>
      </c>
      <c r="G2" s="359"/>
      <c r="H2" s="359" t="str">
        <f>INDEX(リスト!$D$3:$D$32,MATCH(2,リスト!$C$3:$C$32,0),1)&amp;""</f>
        <v/>
      </c>
      <c r="I2" s="359"/>
      <c r="J2" s="359" t="str">
        <f>INDEX(リスト!$D$3:$D$32,MATCH(3,リスト!$C$3:$C$32,0),1)&amp;""</f>
        <v/>
      </c>
      <c r="K2" s="359"/>
      <c r="L2" s="359" t="str">
        <f>INDEX(リスト!$D$3:$D$32,MATCH(4,リスト!$C$3:$C$32,0),1)&amp;""</f>
        <v/>
      </c>
      <c r="M2" s="359"/>
      <c r="N2" s="359" t="str">
        <f>INDEX(リスト!$D$3:$D$32,MATCH(5,リスト!$C$3:$C$32,0),1)&amp;""</f>
        <v/>
      </c>
      <c r="O2" s="359"/>
      <c r="P2" s="359" t="str">
        <f>INDEX(リスト!$D$3:$D$32,MATCH(6,リスト!$C$3:$C$32,0),1)&amp;""</f>
        <v/>
      </c>
      <c r="Q2" s="359"/>
      <c r="R2" s="359" t="str">
        <f>INDEX(リスト!$D$3:$D$32,MATCH(7,リスト!$C$3:$C$32,0),1)&amp;""</f>
        <v/>
      </c>
      <c r="S2" s="359"/>
      <c r="T2" s="359" t="str">
        <f>INDEX(リスト!$D$3:$D$32,MATCH(8,リスト!$C$3:$C$32,0),1)&amp;""</f>
        <v/>
      </c>
      <c r="U2" s="359"/>
      <c r="V2" s="359" t="str">
        <f>INDEX(リスト!$D$3:$D$32,MATCH(9,リスト!$C$3:$C$32,0),1)&amp;""</f>
        <v/>
      </c>
      <c r="W2" s="359"/>
      <c r="X2" s="352" t="str">
        <f>INDEX(リスト!$D$3:$D$32,MATCH(10,リスト!$C$3:$C$32,0),1)&amp;""</f>
        <v/>
      </c>
      <c r="Y2" s="353"/>
      <c r="Z2" s="352" t="str">
        <f>INDEX(リスト!$D$3:$D$32,MATCH(11,リスト!$C$3:$C$32,0),1)&amp;""</f>
        <v/>
      </c>
      <c r="AA2" s="353"/>
      <c r="AB2" s="352" t="str">
        <f>INDEX(リスト!$D$3:$D$32,MATCH(12,リスト!$C$3:$C$32,0),1)&amp;""</f>
        <v/>
      </c>
      <c r="AC2" s="353"/>
      <c r="AD2" s="352" t="str">
        <f>INDEX(リスト!$D$3:$D$32,MATCH(13,リスト!$C$3:$C$32,0),1)&amp;""</f>
        <v/>
      </c>
      <c r="AE2" s="353"/>
      <c r="AF2" s="352" t="str">
        <f>INDEX(リスト!$D$3:$D$32,MATCH(14,リスト!$C$3:$C$32,0),1)&amp;""</f>
        <v/>
      </c>
      <c r="AG2" s="353"/>
      <c r="AH2" s="352" t="str">
        <f>INDEX(リスト!$D$3:$D$32,MATCH(15,リスト!$C$3:$C$32,0),1)&amp;""</f>
        <v/>
      </c>
      <c r="AI2" s="353"/>
      <c r="AJ2" s="352" t="str">
        <f>INDEX(リスト!$D$3:$D$32,MATCH(16,リスト!$C$3:$C$32,0),1)&amp;""</f>
        <v/>
      </c>
      <c r="AK2" s="353"/>
      <c r="AL2" s="352" t="str">
        <f>INDEX(リスト!$D$3:$D$32,MATCH(17,リスト!$C$3:$C$32,0),1)&amp;""</f>
        <v/>
      </c>
      <c r="AM2" s="353"/>
      <c r="AN2" s="352" t="str">
        <f>INDEX(リスト!$D$3:$D$32,MATCH(18,リスト!$C$3:$C$32,0),1)&amp;""</f>
        <v/>
      </c>
      <c r="AO2" s="353"/>
      <c r="AP2" s="352" t="str">
        <f>INDEX(リスト!$D$3:$D$32,MATCH(19,リスト!$C$3:$C$32,0),1)&amp;""</f>
        <v/>
      </c>
      <c r="AQ2" s="353"/>
      <c r="AR2" s="352" t="str">
        <f>INDEX(リスト!$D$3:$D$32,MATCH(20,リスト!$C$3:$C$32,0),1)&amp;""</f>
        <v/>
      </c>
      <c r="AS2" s="353"/>
      <c r="AT2" s="352" t="str">
        <f>INDEX(リスト!$D$3:$D$32,MATCH(21,リスト!$C$3:$C$32,0),1)&amp;""</f>
        <v/>
      </c>
      <c r="AU2" s="353"/>
      <c r="AV2" s="352" t="str">
        <f>INDEX(リスト!$D$3:$D$32,MATCH(22,リスト!$C$3:$C$32,0),1)&amp;""</f>
        <v/>
      </c>
      <c r="AW2" s="353"/>
      <c r="AX2" s="352" t="str">
        <f>INDEX(リスト!$D$3:$D$32,MATCH(23,リスト!$C$3:$C$32,0),1)&amp;""</f>
        <v/>
      </c>
      <c r="AY2" s="353"/>
      <c r="AZ2" s="352" t="str">
        <f>INDEX(リスト!$D$3:$D$32,MATCH(24,リスト!$C$3:$C$32,0),1)&amp;""</f>
        <v/>
      </c>
      <c r="BA2" s="353"/>
      <c r="BB2" s="352" t="str">
        <f>INDEX(リスト!$D$3:$D$32,MATCH(25,リスト!$C$3:$C$32,0),1)&amp;""</f>
        <v/>
      </c>
      <c r="BC2" s="353"/>
      <c r="BD2" s="352" t="str">
        <f>INDEX(リスト!$D$3:$D$32,MATCH(26,リスト!$C$3:$C$32,0),1)&amp;""</f>
        <v/>
      </c>
      <c r="BE2" s="353"/>
      <c r="BF2" s="352" t="str">
        <f>INDEX(リスト!$D$3:$D$32,MATCH(27,リスト!$C$3:$C$32,0),1)&amp;""</f>
        <v/>
      </c>
      <c r="BG2" s="353"/>
      <c r="BH2" s="352" t="str">
        <f>INDEX(リスト!$D$3:$D$32,MATCH(28,リスト!$C$3:$C$32,0),1)&amp;""</f>
        <v/>
      </c>
      <c r="BI2" s="353"/>
      <c r="BJ2" s="352" t="str">
        <f>INDEX(リスト!$D$3:$D$32,MATCH(29,リスト!$C$3:$C$32,0),1)&amp;""</f>
        <v/>
      </c>
      <c r="BK2" s="353"/>
      <c r="BL2" s="361" t="str">
        <f>INDEX(リスト!$D$3:$D$32,MATCH(30,リスト!$C$3:$C$32,0),1)&amp;""</f>
        <v/>
      </c>
      <c r="BM2" s="353"/>
    </row>
    <row r="3" spans="1:70" ht="20" customHeight="1" thickBot="1">
      <c r="B3" s="37" t="s">
        <v>0</v>
      </c>
      <c r="C3" s="38" t="s">
        <v>1</v>
      </c>
      <c r="D3" s="39" t="s">
        <v>7</v>
      </c>
      <c r="E3" s="40" t="s">
        <v>5</v>
      </c>
      <c r="F3" s="41" t="s">
        <v>1</v>
      </c>
      <c r="G3" s="42" t="s">
        <v>7</v>
      </c>
      <c r="H3" s="43" t="s">
        <v>1</v>
      </c>
      <c r="I3" s="42" t="s">
        <v>7</v>
      </c>
      <c r="J3" s="43" t="s">
        <v>1</v>
      </c>
      <c r="K3" s="42" t="s">
        <v>7</v>
      </c>
      <c r="L3" s="43" t="s">
        <v>1</v>
      </c>
      <c r="M3" s="42" t="s">
        <v>7</v>
      </c>
      <c r="N3" s="43" t="s">
        <v>1</v>
      </c>
      <c r="O3" s="42" t="s">
        <v>7</v>
      </c>
      <c r="P3" s="43" t="s">
        <v>1</v>
      </c>
      <c r="Q3" s="42" t="s">
        <v>7</v>
      </c>
      <c r="R3" s="43" t="s">
        <v>1</v>
      </c>
      <c r="S3" s="42" t="s">
        <v>7</v>
      </c>
      <c r="T3" s="43" t="s">
        <v>1</v>
      </c>
      <c r="U3" s="42" t="s">
        <v>7</v>
      </c>
      <c r="V3" s="43" t="s">
        <v>1</v>
      </c>
      <c r="W3" s="42" t="s">
        <v>7</v>
      </c>
      <c r="X3" s="43" t="s">
        <v>1</v>
      </c>
      <c r="Y3" s="42" t="s">
        <v>7</v>
      </c>
      <c r="Z3" s="43" t="s">
        <v>1</v>
      </c>
      <c r="AA3" s="42" t="s">
        <v>7</v>
      </c>
      <c r="AB3" s="43" t="s">
        <v>1</v>
      </c>
      <c r="AC3" s="42" t="s">
        <v>7</v>
      </c>
      <c r="AD3" s="43" t="s">
        <v>1</v>
      </c>
      <c r="AE3" s="42" t="s">
        <v>7</v>
      </c>
      <c r="AF3" s="43" t="s">
        <v>1</v>
      </c>
      <c r="AG3" s="42" t="s">
        <v>7</v>
      </c>
      <c r="AH3" s="43" t="s">
        <v>1</v>
      </c>
      <c r="AI3" s="42" t="s">
        <v>7</v>
      </c>
      <c r="AJ3" s="43" t="s">
        <v>1</v>
      </c>
      <c r="AK3" s="42" t="s">
        <v>7</v>
      </c>
      <c r="AL3" s="43" t="s">
        <v>1</v>
      </c>
      <c r="AM3" s="42" t="s">
        <v>7</v>
      </c>
      <c r="AN3" s="43" t="s">
        <v>1</v>
      </c>
      <c r="AO3" s="42" t="s">
        <v>7</v>
      </c>
      <c r="AP3" s="43" t="s">
        <v>1</v>
      </c>
      <c r="AQ3" s="42" t="s">
        <v>7</v>
      </c>
      <c r="AR3" s="43" t="s">
        <v>1</v>
      </c>
      <c r="AS3" s="42" t="s">
        <v>7</v>
      </c>
      <c r="AT3" s="43" t="s">
        <v>1</v>
      </c>
      <c r="AU3" s="42" t="s">
        <v>7</v>
      </c>
      <c r="AV3" s="43" t="s">
        <v>1</v>
      </c>
      <c r="AW3" s="42" t="s">
        <v>7</v>
      </c>
      <c r="AX3" s="43" t="s">
        <v>1</v>
      </c>
      <c r="AY3" s="42" t="s">
        <v>7</v>
      </c>
      <c r="AZ3" s="43" t="s">
        <v>1</v>
      </c>
      <c r="BA3" s="42" t="s">
        <v>7</v>
      </c>
      <c r="BB3" s="43" t="s">
        <v>1</v>
      </c>
      <c r="BC3" s="42" t="s">
        <v>7</v>
      </c>
      <c r="BD3" s="43" t="s">
        <v>1</v>
      </c>
      <c r="BE3" s="42" t="s">
        <v>7</v>
      </c>
      <c r="BF3" s="43" t="s">
        <v>1</v>
      </c>
      <c r="BG3" s="42" t="s">
        <v>7</v>
      </c>
      <c r="BH3" s="43" t="s">
        <v>1</v>
      </c>
      <c r="BI3" s="42" t="s">
        <v>7</v>
      </c>
      <c r="BJ3" s="43" t="s">
        <v>1</v>
      </c>
      <c r="BK3" s="42" t="s">
        <v>7</v>
      </c>
      <c r="BL3" s="43" t="s">
        <v>1</v>
      </c>
      <c r="BM3" s="42" t="s">
        <v>7</v>
      </c>
      <c r="BN3" s="354" t="s">
        <v>104</v>
      </c>
      <c r="BO3" s="355"/>
      <c r="BP3" s="355"/>
      <c r="BQ3" s="355"/>
      <c r="BR3" s="355"/>
    </row>
    <row r="4" spans="1:70" ht="20" customHeight="1" thickTop="1" thickBot="1">
      <c r="B4" s="34" t="s">
        <v>8</v>
      </c>
      <c r="C4" s="18">
        <f>SUM(C5:C35)</f>
        <v>0</v>
      </c>
      <c r="D4" s="19">
        <f>SUM(D5:D35)</f>
        <v>0</v>
      </c>
      <c r="E4" s="22">
        <f>SUM(E5:E35)</f>
        <v>0</v>
      </c>
      <c r="F4" s="21">
        <f t="shared" ref="F4:W4" si="8">SUM(F5:F35)</f>
        <v>0</v>
      </c>
      <c r="G4" s="20">
        <f t="shared" si="8"/>
        <v>0</v>
      </c>
      <c r="H4" s="18">
        <f t="shared" si="8"/>
        <v>0</v>
      </c>
      <c r="I4" s="20">
        <f t="shared" si="8"/>
        <v>0</v>
      </c>
      <c r="J4" s="18">
        <f t="shared" si="8"/>
        <v>0</v>
      </c>
      <c r="K4" s="20">
        <f t="shared" si="8"/>
        <v>0</v>
      </c>
      <c r="L4" s="18">
        <f t="shared" si="8"/>
        <v>0</v>
      </c>
      <c r="M4" s="20">
        <f t="shared" si="8"/>
        <v>0</v>
      </c>
      <c r="N4" s="18">
        <f t="shared" si="8"/>
        <v>0</v>
      </c>
      <c r="O4" s="20">
        <f t="shared" si="8"/>
        <v>0</v>
      </c>
      <c r="P4" s="18">
        <f t="shared" si="8"/>
        <v>0</v>
      </c>
      <c r="Q4" s="20">
        <f t="shared" si="8"/>
        <v>0</v>
      </c>
      <c r="R4" s="18">
        <f t="shared" si="8"/>
        <v>0</v>
      </c>
      <c r="S4" s="20">
        <f t="shared" si="8"/>
        <v>0</v>
      </c>
      <c r="T4" s="18">
        <f t="shared" si="8"/>
        <v>0</v>
      </c>
      <c r="U4" s="20">
        <f t="shared" si="8"/>
        <v>0</v>
      </c>
      <c r="V4" s="18">
        <f t="shared" si="8"/>
        <v>0</v>
      </c>
      <c r="W4" s="20">
        <f t="shared" si="8"/>
        <v>0</v>
      </c>
      <c r="X4" s="18">
        <f>SUM(X5:X35)</f>
        <v>0</v>
      </c>
      <c r="Y4" s="20">
        <f t="shared" ref="Y4" si="9">SUM(Y5:Y35)</f>
        <v>0</v>
      </c>
      <c r="Z4" s="18">
        <f>SUM(Z5:Z35)</f>
        <v>0</v>
      </c>
      <c r="AA4" s="20">
        <f t="shared" ref="AA4" si="10">SUM(AA5:AA35)</f>
        <v>0</v>
      </c>
      <c r="AB4" s="18">
        <f>SUM(AB5:AB35)</f>
        <v>0</v>
      </c>
      <c r="AC4" s="20">
        <f t="shared" ref="AC4" si="11">SUM(AC5:AC35)</f>
        <v>0</v>
      </c>
      <c r="AD4" s="18">
        <f>SUM(AD5:AD35)</f>
        <v>0</v>
      </c>
      <c r="AE4" s="20">
        <f t="shared" ref="AE4" si="12">SUM(AE5:AE35)</f>
        <v>0</v>
      </c>
      <c r="AF4" s="18">
        <f>SUM(AF5:AF35)</f>
        <v>0</v>
      </c>
      <c r="AG4" s="20">
        <f t="shared" ref="AG4" si="13">SUM(AG5:AG35)</f>
        <v>0</v>
      </c>
      <c r="AH4" s="18">
        <f>SUM(AH5:AH35)</f>
        <v>0</v>
      </c>
      <c r="AI4" s="20">
        <f t="shared" ref="AI4" si="14">SUM(AI5:AI35)</f>
        <v>0</v>
      </c>
      <c r="AJ4" s="18">
        <f>SUM(AJ5:AJ35)</f>
        <v>0</v>
      </c>
      <c r="AK4" s="20">
        <f t="shared" ref="AK4" si="15">SUM(AK5:AK35)</f>
        <v>0</v>
      </c>
      <c r="AL4" s="18">
        <f>SUM(AL5:AL35)</f>
        <v>0</v>
      </c>
      <c r="AM4" s="20">
        <f t="shared" ref="AM4" si="16">SUM(AM5:AM35)</f>
        <v>0</v>
      </c>
      <c r="AN4" s="18">
        <f>SUM(AN5:AN35)</f>
        <v>0</v>
      </c>
      <c r="AO4" s="20">
        <f t="shared" ref="AO4" si="17">SUM(AO5:AO35)</f>
        <v>0</v>
      </c>
      <c r="AP4" s="18">
        <f>SUM(AP5:AP35)</f>
        <v>0</v>
      </c>
      <c r="AQ4" s="20">
        <f t="shared" ref="AQ4" si="18">SUM(AQ5:AQ35)</f>
        <v>0</v>
      </c>
      <c r="AR4" s="18">
        <f t="shared" ref="AR4:BM4" si="19">SUM(AR5:AR35)</f>
        <v>0</v>
      </c>
      <c r="AS4" s="20">
        <f t="shared" si="19"/>
        <v>0</v>
      </c>
      <c r="AT4" s="18">
        <f t="shared" si="19"/>
        <v>0</v>
      </c>
      <c r="AU4" s="20">
        <f t="shared" si="19"/>
        <v>0</v>
      </c>
      <c r="AV4" s="18">
        <f t="shared" si="19"/>
        <v>0</v>
      </c>
      <c r="AW4" s="20">
        <f t="shared" si="19"/>
        <v>0</v>
      </c>
      <c r="AX4" s="18">
        <f t="shared" si="19"/>
        <v>0</v>
      </c>
      <c r="AY4" s="20">
        <f t="shared" si="19"/>
        <v>0</v>
      </c>
      <c r="AZ4" s="18">
        <f t="shared" si="19"/>
        <v>0</v>
      </c>
      <c r="BA4" s="20">
        <f t="shared" si="19"/>
        <v>0</v>
      </c>
      <c r="BB4" s="18">
        <f t="shared" si="19"/>
        <v>0</v>
      </c>
      <c r="BC4" s="20">
        <f t="shared" si="19"/>
        <v>0</v>
      </c>
      <c r="BD4" s="18">
        <f t="shared" si="19"/>
        <v>0</v>
      </c>
      <c r="BE4" s="20">
        <f t="shared" si="19"/>
        <v>0</v>
      </c>
      <c r="BF4" s="18">
        <f t="shared" si="19"/>
        <v>0</v>
      </c>
      <c r="BG4" s="20">
        <f t="shared" si="19"/>
        <v>0</v>
      </c>
      <c r="BH4" s="18">
        <f t="shared" si="19"/>
        <v>0</v>
      </c>
      <c r="BI4" s="20">
        <f t="shared" si="19"/>
        <v>0</v>
      </c>
      <c r="BJ4" s="18">
        <f t="shared" si="19"/>
        <v>0</v>
      </c>
      <c r="BK4" s="20">
        <f t="shared" si="19"/>
        <v>0</v>
      </c>
      <c r="BL4" s="18">
        <f t="shared" si="19"/>
        <v>0</v>
      </c>
      <c r="BM4" s="20">
        <f t="shared" si="19"/>
        <v>0</v>
      </c>
      <c r="BN4" s="52">
        <v>3</v>
      </c>
      <c r="BO4" s="53">
        <v>7</v>
      </c>
      <c r="BP4" s="53">
        <v>10</v>
      </c>
      <c r="BQ4" s="53">
        <v>20</v>
      </c>
      <c r="BR4" s="54" t="s">
        <v>39</v>
      </c>
    </row>
    <row r="5" spans="1:70" ht="20" customHeight="1" thickTop="1">
      <c r="A5" s="12"/>
      <c r="B5" s="23">
        <f>B2</f>
        <v>0</v>
      </c>
      <c r="C5" s="16">
        <f>F5+H5+J5+L5+N5+P5+R5+T5+V5+X5+Z5+AB5+AD5+AF5+AH5+AJ5+AL5+AN5+AP5+AR5+AT5+AV5+AX5+AZ5+BB5+BD5+BF5+BH5+BJ5+BL5</f>
        <v>0</v>
      </c>
      <c r="D5" s="16">
        <f>G5+I5+K5+M5+O5+Q5+S5+U5+W5+Y5+AA5+AC5+AE5+AG5+AI5+AK5+AM5+AO5+AQ5+AS5+AU5+AW5+AY5+BA5+BC5+BE5+BG5+BI5+BK5+BM5</f>
        <v>0</v>
      </c>
      <c r="E5" s="114">
        <f>C5+D5</f>
        <v>0</v>
      </c>
      <c r="F5" s="17">
        <f>SUMIFS(プレー記録!$D$14:$D$2664,プレー記録!$B$14:$B$2664,収支表!$B5,プレー記録!$A$14:$A$2664,収支表!F$2)</f>
        <v>0</v>
      </c>
      <c r="G5" s="8">
        <f>SUMIFS(プレー記録!$E$14:$E$2664,プレー記録!$B$14:$B$2664,収支表!$B5,プレー記録!$A$14:$A$2664,収支表!F$2)</f>
        <v>0</v>
      </c>
      <c r="H5" s="9">
        <f>SUMIFS(プレー記録!$D$14:$D$2664,プレー記録!$B$14:$B$2664,収支表!$B5,プレー記録!$A$14:$A$2664,収支表!H$2)</f>
        <v>0</v>
      </c>
      <c r="I5" s="8">
        <f>SUMIFS(プレー記録!$E$14:$E$2664,プレー記録!$B$14:$B$2664,収支表!$B5,プレー記録!$A$14:$A$2664,収支表!H$2)</f>
        <v>0</v>
      </c>
      <c r="J5" s="9">
        <f>SUMIFS(プレー記録!$D$14:$D$2664,プレー記録!$B$14:$B$2664,収支表!$B5,プレー記録!$A$14:$A$2664,収支表!J$2)</f>
        <v>0</v>
      </c>
      <c r="K5" s="8">
        <f>SUMIFS(プレー記録!$E$14:$E$2664,プレー記録!$B$14:$B$2664,収支表!$B5,プレー記録!$A$14:$A$2664,収支表!J$2)</f>
        <v>0</v>
      </c>
      <c r="L5" s="9">
        <f>SUMIFS(プレー記録!$D$14:$D$2664,プレー記録!$B$14:$B$2664,収支表!$B5,プレー記録!$A$14:$A$2664,収支表!L$2)</f>
        <v>0</v>
      </c>
      <c r="M5" s="8">
        <f>SUMIFS(プレー記録!$E$14:$E$2664,プレー記録!$B$14:$B$2664,収支表!$B5,プレー記録!$A$14:$A$2664,収支表!L$2)</f>
        <v>0</v>
      </c>
      <c r="N5" s="9">
        <f>SUMIFS(プレー記録!$D$14:$D$2664,プレー記録!$B$14:$B$2664,収支表!$B5,プレー記録!$A$14:$A$2664,収支表!N$2)</f>
        <v>0</v>
      </c>
      <c r="O5" s="8">
        <f>SUMIFS(プレー記録!$E$14:$E$2664,プレー記録!$B$14:$B$2664,収支表!$B5,プレー記録!$A$14:$A$2664,収支表!N$2)</f>
        <v>0</v>
      </c>
      <c r="P5" s="9">
        <f>SUMIFS(プレー記録!$D$14:$D$2664,プレー記録!$B$14:$B$2664,収支表!$B5,プレー記録!$A$14:$A$2664,収支表!P$2)</f>
        <v>0</v>
      </c>
      <c r="Q5" s="8">
        <f>SUMIFS(プレー記録!$E$14:$E$2664,プレー記録!$B$14:$B$2664,収支表!$B5,プレー記録!$A$14:$A$2664,収支表!P$2)</f>
        <v>0</v>
      </c>
      <c r="R5" s="9">
        <f>SUMIFS(プレー記録!$D$14:$D$2664,プレー記録!$B$14:$B$2664,収支表!$B5,プレー記録!$A$14:$A$2664,収支表!R$2)</f>
        <v>0</v>
      </c>
      <c r="S5" s="8">
        <f>SUMIFS(プレー記録!$E$14:$E$2664,プレー記録!$B$14:$B$2664,収支表!$B5,プレー記録!$A$14:$A$2664,収支表!R$2)</f>
        <v>0</v>
      </c>
      <c r="T5" s="9">
        <f>SUMIFS(プレー記録!$D$14:$D$2664,プレー記録!$B$14:$B$2664,収支表!$B5,プレー記録!$A$14:$A$2664,収支表!T$2)</f>
        <v>0</v>
      </c>
      <c r="U5" s="8">
        <f>SUMIFS(プレー記録!$E$14:$E$2664,プレー記録!$B$14:$B$2664,収支表!$B5,プレー記録!$A$14:$A$2664,収支表!T$2)</f>
        <v>0</v>
      </c>
      <c r="V5" s="9">
        <f>SUMIFS(プレー記録!$D$14:$D$2664,プレー記録!$B$14:$B$2664,収支表!$B5,プレー記録!$A$14:$A$2664,収支表!V$2)</f>
        <v>0</v>
      </c>
      <c r="W5" s="8">
        <f>SUMIFS(プレー記録!$E$14:$E$2664,プレー記録!$B$14:$B$2664,収支表!$B5,プレー記録!$A$14:$A$2664,収支表!V$2)</f>
        <v>0</v>
      </c>
      <c r="X5" s="9">
        <f>SUMIFS(プレー記録!$D$14:$D$2664,プレー記録!$B$14:$B$2664,収支表!$B5,プレー記録!$A$14:$A$2664,収支表!X$2)</f>
        <v>0</v>
      </c>
      <c r="Y5" s="8">
        <f>SUMIFS(プレー記録!$E$14:$E$2664,プレー記録!$B$14:$B$2664,収支表!$B5,プレー記録!$A$14:$A$2664,収支表!X$2)</f>
        <v>0</v>
      </c>
      <c r="Z5" s="9">
        <f>SUMIFS(プレー記録!$D$14:$D$2664,プレー記録!$B$14:$B$2664,収支表!$B5,プレー記録!$A$14:$A$2664,収支表!Z$2)</f>
        <v>0</v>
      </c>
      <c r="AA5" s="8">
        <f>SUMIFS(プレー記録!$E$14:$E$2664,プレー記録!$B$14:$B$2664,収支表!$B5,プレー記録!$A$14:$A$2664,収支表!Z$2)</f>
        <v>0</v>
      </c>
      <c r="AB5" s="9">
        <f>SUMIFS(プレー記録!$D$14:$D$2664,プレー記録!$B$14:$B$2664,収支表!$B5,プレー記録!$A$14:$A$2664,収支表!AB$2)</f>
        <v>0</v>
      </c>
      <c r="AC5" s="8">
        <f>SUMIFS(プレー記録!$E$14:$E$2664,プレー記録!$B$14:$B$2664,収支表!$B5,プレー記録!$A$14:$A$2664,収支表!AB$2)</f>
        <v>0</v>
      </c>
      <c r="AD5" s="9">
        <f>SUMIFS(プレー記録!$D$14:$D$2664,プレー記録!$B$14:$B$2664,収支表!$B5,プレー記録!$A$14:$A$2664,収支表!AD$2)</f>
        <v>0</v>
      </c>
      <c r="AE5" s="8">
        <f>SUMIFS(プレー記録!$E$14:$E$2664,プレー記録!$B$14:$B$2664,収支表!$B5,プレー記録!$A$14:$A$2664,収支表!AD$2)</f>
        <v>0</v>
      </c>
      <c r="AF5" s="9">
        <f>SUMIFS(プレー記録!$D$14:$D$2664,プレー記録!$B$14:$B$2664,収支表!$B5,プレー記録!$A$14:$A$2664,収支表!AF$2)</f>
        <v>0</v>
      </c>
      <c r="AG5" s="8">
        <f>SUMIFS(プレー記録!$E$14:$E$2664,プレー記録!$B$14:$B$2664,収支表!$B5,プレー記録!$A$14:$A$2664,収支表!AF$2)</f>
        <v>0</v>
      </c>
      <c r="AH5" s="9">
        <f>SUMIFS(プレー記録!$D$14:$D$2664,プレー記録!$B$14:$B$2664,収支表!$B5,プレー記録!$A$14:$A$2664,収支表!AH$2)</f>
        <v>0</v>
      </c>
      <c r="AI5" s="8">
        <f>SUMIFS(プレー記録!$E$14:$E$2664,プレー記録!$B$14:$B$2664,収支表!$B5,プレー記録!$A$14:$A$2664,収支表!AH$2)</f>
        <v>0</v>
      </c>
      <c r="AJ5" s="9">
        <f>SUMIFS(プレー記録!$D$14:$D$2664,プレー記録!$B$14:$B$2664,収支表!$B5,プレー記録!$A$14:$A$2664,収支表!AJ$2)</f>
        <v>0</v>
      </c>
      <c r="AK5" s="8">
        <f>SUMIFS(プレー記録!$E$14:$E$2664,プレー記録!$B$14:$B$2664,収支表!$B5,プレー記録!$A$14:$A$2664,収支表!AJ$2)</f>
        <v>0</v>
      </c>
      <c r="AL5" s="9">
        <f>SUMIFS(プレー記録!$D$14:$D$2664,プレー記録!$B$14:$B$2664,収支表!$B5,プレー記録!$A$14:$A$2664,収支表!AL$2)</f>
        <v>0</v>
      </c>
      <c r="AM5" s="8">
        <f>SUMIFS(プレー記録!$E$14:$E$2664,プレー記録!$B$14:$B$2664,収支表!$B5,プレー記録!$A$14:$A$2664,収支表!AL$2)</f>
        <v>0</v>
      </c>
      <c r="AN5" s="9">
        <f>SUMIFS(プレー記録!$D$14:$D$2664,プレー記録!$B$14:$B$2664,収支表!$B5,プレー記録!$A$14:$A$2664,収支表!AN$2)</f>
        <v>0</v>
      </c>
      <c r="AO5" s="8">
        <f>SUMIFS(プレー記録!$E$14:$E$2664,プレー記録!$B$14:$B$2664,収支表!$B5,プレー記録!$A$14:$A$2664,収支表!AN$2)</f>
        <v>0</v>
      </c>
      <c r="AP5" s="9">
        <f>SUMIFS(プレー記録!$D$14:$D$2664,プレー記録!$B$14:$B$2664,収支表!$B5,プレー記録!$A$14:$A$2664,収支表!AP$2)</f>
        <v>0</v>
      </c>
      <c r="AQ5" s="8">
        <f>SUMIFS(プレー記録!$E$14:$E$2664,プレー記録!$B$14:$B$2664,収支表!$B5,プレー記録!$A$14:$A$2664,収支表!AP$2)</f>
        <v>0</v>
      </c>
      <c r="AR5" s="9">
        <f>SUMIFS(プレー記録!$D$14:$D$2664,プレー記録!$B$14:$B$2664,収支表!$B5,プレー記録!$A$14:$A$2664,収支表!AR$2)</f>
        <v>0</v>
      </c>
      <c r="AS5" s="8">
        <f>SUMIFS(プレー記録!$E$14:$E$2664,プレー記録!$B$14:$B$2664,収支表!$B5,プレー記録!$A$14:$A$2664,収支表!AR$2)</f>
        <v>0</v>
      </c>
      <c r="AT5" s="9">
        <f>SUMIFS(プレー記録!$D$14:$D$2664,プレー記録!$B$14:$B$2664,収支表!$B5,プレー記録!$A$14:$A$2664,収支表!AT$2)</f>
        <v>0</v>
      </c>
      <c r="AU5" s="8">
        <f>SUMIFS(プレー記録!$E$14:$E$2664,プレー記録!$B$14:$B$2664,収支表!$B5,プレー記録!$A$14:$A$2664,収支表!AT$2)</f>
        <v>0</v>
      </c>
      <c r="AV5" s="9">
        <f>SUMIFS(プレー記録!$D$14:$D$2664,プレー記録!$B$14:$B$2664,収支表!$B5,プレー記録!$A$14:$A$2664,収支表!AV$2)</f>
        <v>0</v>
      </c>
      <c r="AW5" s="8">
        <f>SUMIFS(プレー記録!$E$14:$E$2664,プレー記録!$B$14:$B$2664,収支表!$B5,プレー記録!$A$14:$A$2664,収支表!AV$2)</f>
        <v>0</v>
      </c>
      <c r="AX5" s="9">
        <f>SUMIFS(プレー記録!$D$14:$D$2664,プレー記録!$B$14:$B$2664,収支表!$B5,プレー記録!$A$14:$A$2664,収支表!AX$2)</f>
        <v>0</v>
      </c>
      <c r="AY5" s="8">
        <f>SUMIFS(プレー記録!$E$14:$E$2664,プレー記録!$B$14:$B$2664,収支表!$B5,プレー記録!$A$14:$A$2664,収支表!AX$2)</f>
        <v>0</v>
      </c>
      <c r="AZ5" s="9">
        <f>SUMIFS(プレー記録!$D$14:$D$2664,プレー記録!$B$14:$B$2664,収支表!$B5,プレー記録!$A$14:$A$2664,収支表!AZ$2)</f>
        <v>0</v>
      </c>
      <c r="BA5" s="8">
        <f>SUMIFS(プレー記録!$E$14:$E$2664,プレー記録!$B$14:$B$2664,収支表!$B5,プレー記録!$A$14:$A$2664,収支表!AZ$2)</f>
        <v>0</v>
      </c>
      <c r="BB5" s="9">
        <f>SUMIFS(プレー記録!$D$14:$D$2664,プレー記録!$B$14:$B$2664,収支表!$B5,プレー記録!$A$14:$A$2664,収支表!BB$2)</f>
        <v>0</v>
      </c>
      <c r="BC5" s="8">
        <f>SUMIFS(プレー記録!$E$14:$E$2664,プレー記録!$B$14:$B$2664,収支表!$B5,プレー記録!$A$14:$A$2664,収支表!BB$2)</f>
        <v>0</v>
      </c>
      <c r="BD5" s="9">
        <f>SUMIFS(プレー記録!$D$14:$D$2664,プレー記録!$B$14:$B$2664,収支表!$B5,プレー記録!$A$14:$A$2664,収支表!BD$2)</f>
        <v>0</v>
      </c>
      <c r="BE5" s="8">
        <f>SUMIFS(プレー記録!$E$14:$E$2664,プレー記録!$B$14:$B$2664,収支表!$B5,プレー記録!$A$14:$A$2664,収支表!BD$2)</f>
        <v>0</v>
      </c>
      <c r="BF5" s="9">
        <f>SUMIFS(プレー記録!$D$14:$D$2664,プレー記録!$B$14:$B$2664,収支表!$B5,プレー記録!$A$14:$A$2664,収支表!BF$2)</f>
        <v>0</v>
      </c>
      <c r="BG5" s="8">
        <f>SUMIFS(プレー記録!$E$14:$E$2664,プレー記録!$B$14:$B$2664,収支表!$B5,プレー記録!$A$14:$A$2664,収支表!BF$2)</f>
        <v>0</v>
      </c>
      <c r="BH5" s="9">
        <f>SUMIFS(プレー記録!$D$14:$D$2664,プレー記録!$B$14:$B$2664,収支表!$B5,プレー記録!$A$14:$A$2664,収支表!BH$2)</f>
        <v>0</v>
      </c>
      <c r="BI5" s="8">
        <f>SUMIFS(プレー記録!$E$14:$E$2664,プレー記録!$B$14:$B$2664,収支表!$B5,プレー記録!$A$14:$A$2664,収支表!BH$2)</f>
        <v>0</v>
      </c>
      <c r="BJ5" s="9">
        <f>SUMIFS(プレー記録!$D$14:$D$2664,プレー記録!$B$14:$B$2664,収支表!$B5,プレー記録!$A$14:$A$2664,収支表!BJ$2)</f>
        <v>0</v>
      </c>
      <c r="BK5" s="8">
        <f>SUMIFS(プレー記録!$E$14:$E$2664,プレー記録!$B$14:$B$2664,収支表!$B5,プレー記録!$A$14:$A$2664,収支表!BJ$2)</f>
        <v>0</v>
      </c>
      <c r="BL5" s="9">
        <f>SUMIFS(プレー記録!$D$14:$D$2664,プレー記録!$B$14:$B$2664,収支表!$B5,プレー記録!$A$14:$A$2664,収支表!BL$2)</f>
        <v>0</v>
      </c>
      <c r="BM5" s="8">
        <f>SUMIFS(プレー記録!$E$14:$E$2664,プレー記録!$B$14:$B$2664,収支表!$B5,プレー記録!$A$14:$A$2664,収支表!BL$2)</f>
        <v>0</v>
      </c>
      <c r="BN5" s="55" t="str">
        <f>IF($E5&lt;0,ROUNDUP(ABS($E5)/BN$4,2),"")</f>
        <v/>
      </c>
      <c r="BO5" s="56" t="str">
        <f t="shared" ref="BO5:BQ20" si="20">IF($E5&lt;0,ROUNDUP(ABS($E5)/BO$4,2),"")</f>
        <v/>
      </c>
      <c r="BP5" s="56" t="str">
        <f t="shared" si="20"/>
        <v/>
      </c>
      <c r="BQ5" s="56" t="str">
        <f t="shared" si="20"/>
        <v/>
      </c>
      <c r="BR5" s="57" t="str">
        <f>IF($E5&lt;0,ROUNDUP(ABS($E5)/(DATE(YEAR(B5),MONTH(B5)+1,0)-B5),2),"")</f>
        <v/>
      </c>
    </row>
    <row r="6" spans="1:70" ht="20" customHeight="1">
      <c r="A6" s="12"/>
      <c r="B6" s="24">
        <f>B5+1</f>
        <v>1</v>
      </c>
      <c r="C6" s="6">
        <f t="shared" ref="C6:C35" si="21">F6+H6+J6+L6+N6+P6+R6+T6+V6+X6+Z6+AB6+AD6+AF6+AH6+AJ6+AL6+AN6+AP6+AR6+AT6+AV6+AX6+AZ6+BB6+BD6+BF6+BH6+BJ6+BL6</f>
        <v>0</v>
      </c>
      <c r="D6" s="6">
        <f t="shared" ref="D6:D35" si="22">G6+I6+K6+M6+O6+Q6+S6+U6+W6+Y6+AA6+AC6+AE6+AG6+AI6+AK6+AM6+AO6+AQ6+AS6+AU6+AW6+AY6+BA6+BC6+BE6+BG6+BI6+BK6+BM6</f>
        <v>0</v>
      </c>
      <c r="E6" s="115">
        <f t="shared" ref="E6:E35" si="23">C6+D6</f>
        <v>0</v>
      </c>
      <c r="F6" s="7">
        <f>SUMIFS(プレー記録!$D$14:$D$2664,プレー記録!$B$14:$B$2664,収支表!$B6,プレー記録!$A$14:$A$2664,収支表!F$2)</f>
        <v>0</v>
      </c>
      <c r="G6" s="5">
        <f>SUMIFS(プレー記録!$E$14:$E$2664,プレー記録!$B$14:$B$2664,収支表!$B6,プレー記録!$A$14:$A$2664,収支表!F$2)</f>
        <v>0</v>
      </c>
      <c r="H6" s="4">
        <f>SUMIFS(プレー記録!$D$14:$D$2664,プレー記録!$B$14:$B$2664,収支表!$B6,プレー記録!$A$14:$A$2664,収支表!H$2)</f>
        <v>0</v>
      </c>
      <c r="I6" s="5">
        <f>SUMIFS(プレー記録!$E$14:$E$2664,プレー記録!$B$14:$B$2664,収支表!$B6,プレー記録!$A$14:$A$2664,収支表!H$2)</f>
        <v>0</v>
      </c>
      <c r="J6" s="4">
        <f>SUMIFS(プレー記録!$D$14:$D$2664,プレー記録!$B$14:$B$2664,収支表!$B6,プレー記録!$A$14:$A$2664,収支表!J$2)</f>
        <v>0</v>
      </c>
      <c r="K6" s="5">
        <f>SUMIFS(プレー記録!$E$14:$E$2664,プレー記録!$B$14:$B$2664,収支表!$B6,プレー記録!$A$14:$A$2664,収支表!J$2)</f>
        <v>0</v>
      </c>
      <c r="L6" s="4">
        <f>SUMIFS(プレー記録!$D$14:$D$2664,プレー記録!$B$14:$B$2664,収支表!$B6,プレー記録!$A$14:$A$2664,収支表!L$2)</f>
        <v>0</v>
      </c>
      <c r="M6" s="5">
        <f>SUMIFS(プレー記録!$E$14:$E$2664,プレー記録!$B$14:$B$2664,収支表!$B6,プレー記録!$A$14:$A$2664,収支表!L$2)</f>
        <v>0</v>
      </c>
      <c r="N6" s="4">
        <f>SUMIFS(プレー記録!$D$14:$D$2664,プレー記録!$B$14:$B$2664,収支表!$B6,プレー記録!$A$14:$A$2664,収支表!N$2)</f>
        <v>0</v>
      </c>
      <c r="O6" s="5">
        <f>SUMIFS(プレー記録!$E$14:$E$2664,プレー記録!$B$14:$B$2664,収支表!$B6,プレー記録!$A$14:$A$2664,収支表!N$2)</f>
        <v>0</v>
      </c>
      <c r="P6" s="4">
        <f>SUMIFS(プレー記録!$D$14:$D$2664,プレー記録!$B$14:$B$2664,収支表!$B6,プレー記録!$A$14:$A$2664,収支表!P$2)</f>
        <v>0</v>
      </c>
      <c r="Q6" s="5">
        <f>SUMIFS(プレー記録!$E$14:$E$2664,プレー記録!$B$14:$B$2664,収支表!$B6,プレー記録!$A$14:$A$2664,収支表!P$2)</f>
        <v>0</v>
      </c>
      <c r="R6" s="4">
        <f>SUMIFS(プレー記録!$D$14:$D$2664,プレー記録!$B$14:$B$2664,収支表!$B6,プレー記録!$A$14:$A$2664,収支表!R$2)</f>
        <v>0</v>
      </c>
      <c r="S6" s="5">
        <f>SUMIFS(プレー記録!$E$14:$E$2664,プレー記録!$B$14:$B$2664,収支表!$B6,プレー記録!$A$14:$A$2664,収支表!R$2)</f>
        <v>0</v>
      </c>
      <c r="T6" s="4">
        <f>SUMIFS(プレー記録!$D$14:$D$2664,プレー記録!$B$14:$B$2664,収支表!$B6,プレー記録!$A$14:$A$2664,収支表!T$2)</f>
        <v>0</v>
      </c>
      <c r="U6" s="5">
        <f>SUMIFS(プレー記録!$E$14:$E$2664,プレー記録!$B$14:$B$2664,収支表!$B6,プレー記録!$A$14:$A$2664,収支表!T$2)</f>
        <v>0</v>
      </c>
      <c r="V6" s="4">
        <f>SUMIFS(プレー記録!$D$14:$D$2664,プレー記録!$B$14:$B$2664,収支表!$B6,プレー記録!$A$14:$A$2664,収支表!V$2)</f>
        <v>0</v>
      </c>
      <c r="W6" s="5">
        <f>SUMIFS(プレー記録!$E$14:$E$2664,プレー記録!$B$14:$B$2664,収支表!$B6,プレー記録!$A$14:$A$2664,収支表!V$2)</f>
        <v>0</v>
      </c>
      <c r="X6" s="4">
        <f>SUMIFS(プレー記録!$D$14:$D$2664,プレー記録!$B$14:$B$2664,収支表!$B6,プレー記録!$A$14:$A$2664,収支表!X$2)</f>
        <v>0</v>
      </c>
      <c r="Y6" s="5">
        <f>SUMIFS(プレー記録!$E$14:$E$2664,プレー記録!$B$14:$B$2664,収支表!$B6,プレー記録!$A$14:$A$2664,収支表!X$2)</f>
        <v>0</v>
      </c>
      <c r="Z6" s="4">
        <f>SUMIFS(プレー記録!$D$14:$D$2664,プレー記録!$B$14:$B$2664,収支表!$B6,プレー記録!$A$14:$A$2664,収支表!Z$2)</f>
        <v>0</v>
      </c>
      <c r="AA6" s="5">
        <f>SUMIFS(プレー記録!$E$14:$E$2664,プレー記録!$B$14:$B$2664,収支表!$B6,プレー記録!$A$14:$A$2664,収支表!Z$2)</f>
        <v>0</v>
      </c>
      <c r="AB6" s="4">
        <f>SUMIFS(プレー記録!$D$14:$D$2664,プレー記録!$B$14:$B$2664,収支表!$B6,プレー記録!$A$14:$A$2664,収支表!AB$2)</f>
        <v>0</v>
      </c>
      <c r="AC6" s="5">
        <f>SUMIFS(プレー記録!$E$14:$E$2664,プレー記録!$B$14:$B$2664,収支表!$B6,プレー記録!$A$14:$A$2664,収支表!AB$2)</f>
        <v>0</v>
      </c>
      <c r="AD6" s="4">
        <f>SUMIFS(プレー記録!$D$14:$D$2664,プレー記録!$B$14:$B$2664,収支表!$B6,プレー記録!$A$14:$A$2664,収支表!AD$2)</f>
        <v>0</v>
      </c>
      <c r="AE6" s="5">
        <f>SUMIFS(プレー記録!$E$14:$E$2664,プレー記録!$B$14:$B$2664,収支表!$B6,プレー記録!$A$14:$A$2664,収支表!AD$2)</f>
        <v>0</v>
      </c>
      <c r="AF6" s="4">
        <f>SUMIFS(プレー記録!$D$14:$D$2664,プレー記録!$B$14:$B$2664,収支表!$B6,プレー記録!$A$14:$A$2664,収支表!AF$2)</f>
        <v>0</v>
      </c>
      <c r="AG6" s="5">
        <f>SUMIFS(プレー記録!$E$14:$E$2664,プレー記録!$B$14:$B$2664,収支表!$B6,プレー記録!$A$14:$A$2664,収支表!AF$2)</f>
        <v>0</v>
      </c>
      <c r="AH6" s="4">
        <f>SUMIFS(プレー記録!$D$14:$D$2664,プレー記録!$B$14:$B$2664,収支表!$B6,プレー記録!$A$14:$A$2664,収支表!AH$2)</f>
        <v>0</v>
      </c>
      <c r="AI6" s="5">
        <f>SUMIFS(プレー記録!$E$14:$E$2664,プレー記録!$B$14:$B$2664,収支表!$B6,プレー記録!$A$14:$A$2664,収支表!AH$2)</f>
        <v>0</v>
      </c>
      <c r="AJ6" s="4">
        <f>SUMIFS(プレー記録!$D$14:$D$2664,プレー記録!$B$14:$B$2664,収支表!$B6,プレー記録!$A$14:$A$2664,収支表!AJ$2)</f>
        <v>0</v>
      </c>
      <c r="AK6" s="5">
        <f>SUMIFS(プレー記録!$E$14:$E$2664,プレー記録!$B$14:$B$2664,収支表!$B6,プレー記録!$A$14:$A$2664,収支表!AJ$2)</f>
        <v>0</v>
      </c>
      <c r="AL6" s="4">
        <f>SUMIFS(プレー記録!$D$14:$D$2664,プレー記録!$B$14:$B$2664,収支表!$B6,プレー記録!$A$14:$A$2664,収支表!AL$2)</f>
        <v>0</v>
      </c>
      <c r="AM6" s="5">
        <f>SUMIFS(プレー記録!$E$14:$E$2664,プレー記録!$B$14:$B$2664,収支表!$B6,プレー記録!$A$14:$A$2664,収支表!AL$2)</f>
        <v>0</v>
      </c>
      <c r="AN6" s="4">
        <f>SUMIFS(プレー記録!$D$14:$D$2664,プレー記録!$B$14:$B$2664,収支表!$B6,プレー記録!$A$14:$A$2664,収支表!AN$2)</f>
        <v>0</v>
      </c>
      <c r="AO6" s="5">
        <f>SUMIFS(プレー記録!$E$14:$E$2664,プレー記録!$B$14:$B$2664,収支表!$B6,プレー記録!$A$14:$A$2664,収支表!AN$2)</f>
        <v>0</v>
      </c>
      <c r="AP6" s="4">
        <f>SUMIFS(プレー記録!$D$14:$D$2664,プレー記録!$B$14:$B$2664,収支表!$B6,プレー記録!$A$14:$A$2664,収支表!AP$2)</f>
        <v>0</v>
      </c>
      <c r="AQ6" s="5">
        <f>SUMIFS(プレー記録!$E$14:$E$2664,プレー記録!$B$14:$B$2664,収支表!$B6,プレー記録!$A$14:$A$2664,収支表!AP$2)</f>
        <v>0</v>
      </c>
      <c r="AR6" s="4">
        <f>SUMIFS(プレー記録!$D$14:$D$2664,プレー記録!$B$14:$B$2664,収支表!$B6,プレー記録!$A$14:$A$2664,収支表!AR$2)</f>
        <v>0</v>
      </c>
      <c r="AS6" s="5">
        <f>SUMIFS(プレー記録!$E$14:$E$2664,プレー記録!$B$14:$B$2664,収支表!$B6,プレー記録!$A$14:$A$2664,収支表!AR$2)</f>
        <v>0</v>
      </c>
      <c r="AT6" s="4">
        <f>SUMIFS(プレー記録!$D$14:$D$2664,プレー記録!$B$14:$B$2664,収支表!$B6,プレー記録!$A$14:$A$2664,収支表!AT$2)</f>
        <v>0</v>
      </c>
      <c r="AU6" s="5">
        <f>SUMIFS(プレー記録!$E$14:$E$2664,プレー記録!$B$14:$B$2664,収支表!$B6,プレー記録!$A$14:$A$2664,収支表!AT$2)</f>
        <v>0</v>
      </c>
      <c r="AV6" s="4">
        <f>SUMIFS(プレー記録!$D$14:$D$2664,プレー記録!$B$14:$B$2664,収支表!$B6,プレー記録!$A$14:$A$2664,収支表!AV$2)</f>
        <v>0</v>
      </c>
      <c r="AW6" s="5">
        <f>SUMIFS(プレー記録!$E$14:$E$2664,プレー記録!$B$14:$B$2664,収支表!$B6,プレー記録!$A$14:$A$2664,収支表!AV$2)</f>
        <v>0</v>
      </c>
      <c r="AX6" s="4">
        <f>SUMIFS(プレー記録!$D$14:$D$2664,プレー記録!$B$14:$B$2664,収支表!$B6,プレー記録!$A$14:$A$2664,収支表!AX$2)</f>
        <v>0</v>
      </c>
      <c r="AY6" s="5">
        <f>SUMIFS(プレー記録!$E$14:$E$2664,プレー記録!$B$14:$B$2664,収支表!$B6,プレー記録!$A$14:$A$2664,収支表!AX$2)</f>
        <v>0</v>
      </c>
      <c r="AZ6" s="4">
        <f>SUMIFS(プレー記録!$D$14:$D$2664,プレー記録!$B$14:$B$2664,収支表!$B6,プレー記録!$A$14:$A$2664,収支表!AZ$2)</f>
        <v>0</v>
      </c>
      <c r="BA6" s="5">
        <f>SUMIFS(プレー記録!$E$14:$E$2664,プレー記録!$B$14:$B$2664,収支表!$B6,プレー記録!$A$14:$A$2664,収支表!AZ$2)</f>
        <v>0</v>
      </c>
      <c r="BB6" s="4">
        <f>SUMIFS(プレー記録!$D$14:$D$2664,プレー記録!$B$14:$B$2664,収支表!$B6,プレー記録!$A$14:$A$2664,収支表!BB$2)</f>
        <v>0</v>
      </c>
      <c r="BC6" s="5">
        <f>SUMIFS(プレー記録!$E$14:$E$2664,プレー記録!$B$14:$B$2664,収支表!$B6,プレー記録!$A$14:$A$2664,収支表!BB$2)</f>
        <v>0</v>
      </c>
      <c r="BD6" s="4">
        <f>SUMIFS(プレー記録!$D$14:$D$2664,プレー記録!$B$14:$B$2664,収支表!$B6,プレー記録!$A$14:$A$2664,収支表!BD$2)</f>
        <v>0</v>
      </c>
      <c r="BE6" s="5">
        <f>SUMIFS(プレー記録!$E$14:$E$2664,プレー記録!$B$14:$B$2664,収支表!$B6,プレー記録!$A$14:$A$2664,収支表!BD$2)</f>
        <v>0</v>
      </c>
      <c r="BF6" s="4">
        <f>SUMIFS(プレー記録!$D$14:$D$2664,プレー記録!$B$14:$B$2664,収支表!$B6,プレー記録!$A$14:$A$2664,収支表!BF$2)</f>
        <v>0</v>
      </c>
      <c r="BG6" s="5">
        <f>SUMIFS(プレー記録!$E$14:$E$2664,プレー記録!$B$14:$B$2664,収支表!$B6,プレー記録!$A$14:$A$2664,収支表!BF$2)</f>
        <v>0</v>
      </c>
      <c r="BH6" s="4">
        <f>SUMIFS(プレー記録!$D$14:$D$2664,プレー記録!$B$14:$B$2664,収支表!$B6,プレー記録!$A$14:$A$2664,収支表!BH$2)</f>
        <v>0</v>
      </c>
      <c r="BI6" s="5">
        <f>SUMIFS(プレー記録!$E$14:$E$2664,プレー記録!$B$14:$B$2664,収支表!$B6,プレー記録!$A$14:$A$2664,収支表!BH$2)</f>
        <v>0</v>
      </c>
      <c r="BJ6" s="4">
        <f>SUMIFS(プレー記録!$D$14:$D$2664,プレー記録!$B$14:$B$2664,収支表!$B6,プレー記録!$A$14:$A$2664,収支表!BJ$2)</f>
        <v>0</v>
      </c>
      <c r="BK6" s="5">
        <f>SUMIFS(プレー記録!$E$14:$E$2664,プレー記録!$B$14:$B$2664,収支表!$B6,プレー記録!$A$14:$A$2664,収支表!BJ$2)</f>
        <v>0</v>
      </c>
      <c r="BL6" s="4">
        <f>SUMIFS(プレー記録!$D$14:$D$2664,プレー記録!$B$14:$B$2664,収支表!$B6,プレー記録!$A$14:$A$2664,収支表!BL$2)</f>
        <v>0</v>
      </c>
      <c r="BM6" s="5">
        <f>SUMIFS(プレー記録!$E$14:$E$2664,プレー記録!$B$14:$B$2664,収支表!$B6,プレー記録!$A$14:$A$2664,収支表!BL$2)</f>
        <v>0</v>
      </c>
      <c r="BN6" s="55" t="str">
        <f t="shared" ref="BN6:BN7" si="24">IF($E6&lt;0,ROUNDUP(ABS($E6)/BN$4,2),"")</f>
        <v/>
      </c>
      <c r="BO6" s="56" t="str">
        <f t="shared" si="20"/>
        <v/>
      </c>
      <c r="BP6" s="56" t="str">
        <f t="shared" si="20"/>
        <v/>
      </c>
      <c r="BQ6" s="56" t="str">
        <f t="shared" si="20"/>
        <v/>
      </c>
      <c r="BR6" s="57" t="str">
        <f>IF($E6&lt;0,ROUNDUP(ABS($E6)/(DATE(YEAR(B6),MONTH(B6)+1,0)-B6),2),"")</f>
        <v/>
      </c>
    </row>
    <row r="7" spans="1:70" ht="20" customHeight="1">
      <c r="A7" s="12"/>
      <c r="B7" s="24">
        <f t="shared" ref="B7:B35" si="25">B6+1</f>
        <v>2</v>
      </c>
      <c r="C7" s="6">
        <f t="shared" si="21"/>
        <v>0</v>
      </c>
      <c r="D7" s="6">
        <f t="shared" si="22"/>
        <v>0</v>
      </c>
      <c r="E7" s="115">
        <f t="shared" si="23"/>
        <v>0</v>
      </c>
      <c r="F7" s="7">
        <f>SUMIFS(プレー記録!$D$14:$D$2664,プレー記録!$B$14:$B$2664,収支表!$B7,プレー記録!$A$14:$A$2664,収支表!F$2)</f>
        <v>0</v>
      </c>
      <c r="G7" s="5">
        <f>SUMIFS(プレー記録!$E$14:$E$2664,プレー記録!$B$14:$B$2664,収支表!$B7,プレー記録!$A$14:$A$2664,収支表!F$2)</f>
        <v>0</v>
      </c>
      <c r="H7" s="4">
        <f>SUMIFS(プレー記録!$D$14:$D$2664,プレー記録!$B$14:$B$2664,収支表!$B7,プレー記録!$A$14:$A$2664,収支表!H$2)</f>
        <v>0</v>
      </c>
      <c r="I7" s="5">
        <f>SUMIFS(プレー記録!$E$14:$E$2664,プレー記録!$B$14:$B$2664,収支表!$B7,プレー記録!$A$14:$A$2664,収支表!H$2)</f>
        <v>0</v>
      </c>
      <c r="J7" s="4">
        <f>SUMIFS(プレー記録!$D$14:$D$2664,プレー記録!$B$14:$B$2664,収支表!$B7,プレー記録!$A$14:$A$2664,収支表!J$2)</f>
        <v>0</v>
      </c>
      <c r="K7" s="5">
        <f>SUMIFS(プレー記録!$E$14:$E$2664,プレー記録!$B$14:$B$2664,収支表!$B7,プレー記録!$A$14:$A$2664,収支表!J$2)</f>
        <v>0</v>
      </c>
      <c r="L7" s="4">
        <f>SUMIFS(プレー記録!$D$14:$D$2664,プレー記録!$B$14:$B$2664,収支表!$B7,プレー記録!$A$14:$A$2664,収支表!L$2)</f>
        <v>0</v>
      </c>
      <c r="M7" s="5">
        <f>SUMIFS(プレー記録!$E$14:$E$2664,プレー記録!$B$14:$B$2664,収支表!$B7,プレー記録!$A$14:$A$2664,収支表!L$2)</f>
        <v>0</v>
      </c>
      <c r="N7" s="4">
        <f>SUMIFS(プレー記録!$D$14:$D$2664,プレー記録!$B$14:$B$2664,収支表!$B7,プレー記録!$A$14:$A$2664,収支表!N$2)</f>
        <v>0</v>
      </c>
      <c r="O7" s="5">
        <f>SUMIFS(プレー記録!$E$14:$E$2664,プレー記録!$B$14:$B$2664,収支表!$B7,プレー記録!$A$14:$A$2664,収支表!N$2)</f>
        <v>0</v>
      </c>
      <c r="P7" s="4">
        <f>SUMIFS(プレー記録!$D$14:$D$2664,プレー記録!$B$14:$B$2664,収支表!$B7,プレー記録!$A$14:$A$2664,収支表!P$2)</f>
        <v>0</v>
      </c>
      <c r="Q7" s="5">
        <f>SUMIFS(プレー記録!$E$14:$E$2664,プレー記録!$B$14:$B$2664,収支表!$B7,プレー記録!$A$14:$A$2664,収支表!P$2)</f>
        <v>0</v>
      </c>
      <c r="R7" s="4">
        <f>SUMIFS(プレー記録!$D$14:$D$2664,プレー記録!$B$14:$B$2664,収支表!$B7,プレー記録!$A$14:$A$2664,収支表!R$2)</f>
        <v>0</v>
      </c>
      <c r="S7" s="5">
        <f>SUMIFS(プレー記録!$E$14:$E$2664,プレー記録!$B$14:$B$2664,収支表!$B7,プレー記録!$A$14:$A$2664,収支表!R$2)</f>
        <v>0</v>
      </c>
      <c r="T7" s="4">
        <f>SUMIFS(プレー記録!$D$14:$D$2664,プレー記録!$B$14:$B$2664,収支表!$B7,プレー記録!$A$14:$A$2664,収支表!T$2)</f>
        <v>0</v>
      </c>
      <c r="U7" s="5">
        <f>SUMIFS(プレー記録!$E$14:$E$2664,プレー記録!$B$14:$B$2664,収支表!$B7,プレー記録!$A$14:$A$2664,収支表!T$2)</f>
        <v>0</v>
      </c>
      <c r="V7" s="44">
        <f>SUMIFS(プレー記録!$D$14:$D$2664,プレー記録!$B$14:$B$2664,収支表!$B7,プレー記録!$A$14:$A$2664,収支表!V$2)</f>
        <v>0</v>
      </c>
      <c r="W7" s="5">
        <f>SUMIFS(プレー記録!$E$14:$E$2664,プレー記録!$B$14:$B$2664,収支表!$B7,プレー記録!$A$14:$A$2664,収支表!V$2)</f>
        <v>0</v>
      </c>
      <c r="X7" s="44">
        <f>SUMIFS(プレー記録!$D$14:$D$2664,プレー記録!$B$14:$B$2664,収支表!$B7,プレー記録!$A$14:$A$2664,収支表!X$2)</f>
        <v>0</v>
      </c>
      <c r="Y7" s="5">
        <f>SUMIFS(プレー記録!$E$14:$E$2664,プレー記録!$B$14:$B$2664,収支表!$B7,プレー記録!$A$14:$A$2664,収支表!X$2)</f>
        <v>0</v>
      </c>
      <c r="Z7" s="44">
        <f>SUMIFS(プレー記録!$D$14:$D$2664,プレー記録!$B$14:$B$2664,収支表!$B7,プレー記録!$A$14:$A$2664,収支表!Z$2)</f>
        <v>0</v>
      </c>
      <c r="AA7" s="5">
        <f>SUMIFS(プレー記録!$E$14:$E$2664,プレー記録!$B$14:$B$2664,収支表!$B7,プレー記録!$A$14:$A$2664,収支表!Z$2)</f>
        <v>0</v>
      </c>
      <c r="AB7" s="44">
        <f>SUMIFS(プレー記録!$D$14:$D$2664,プレー記録!$B$14:$B$2664,収支表!$B7,プレー記録!$A$14:$A$2664,収支表!AB$2)</f>
        <v>0</v>
      </c>
      <c r="AC7" s="5">
        <f>SUMIFS(プレー記録!$E$14:$E$2664,プレー記録!$B$14:$B$2664,収支表!$B7,プレー記録!$A$14:$A$2664,収支表!AB$2)</f>
        <v>0</v>
      </c>
      <c r="AD7" s="44">
        <f>SUMIFS(プレー記録!$D$14:$D$2664,プレー記録!$B$14:$B$2664,収支表!$B7,プレー記録!$A$14:$A$2664,収支表!AD$2)</f>
        <v>0</v>
      </c>
      <c r="AE7" s="5">
        <f>SUMIFS(プレー記録!$E$14:$E$2664,プレー記録!$B$14:$B$2664,収支表!$B7,プレー記録!$A$14:$A$2664,収支表!AD$2)</f>
        <v>0</v>
      </c>
      <c r="AF7" s="44">
        <f>SUMIFS(プレー記録!$D$14:$D$2664,プレー記録!$B$14:$B$2664,収支表!$B7,プレー記録!$A$14:$A$2664,収支表!AF$2)</f>
        <v>0</v>
      </c>
      <c r="AG7" s="5">
        <f>SUMIFS(プレー記録!$E$14:$E$2664,プレー記録!$B$14:$B$2664,収支表!$B7,プレー記録!$A$14:$A$2664,収支表!AF$2)</f>
        <v>0</v>
      </c>
      <c r="AH7" s="44">
        <f>SUMIFS(プレー記録!$D$14:$D$2664,プレー記録!$B$14:$B$2664,収支表!$B7,プレー記録!$A$14:$A$2664,収支表!AH$2)</f>
        <v>0</v>
      </c>
      <c r="AI7" s="5">
        <f>SUMIFS(プレー記録!$E$14:$E$2664,プレー記録!$B$14:$B$2664,収支表!$B7,プレー記録!$A$14:$A$2664,収支表!AH$2)</f>
        <v>0</v>
      </c>
      <c r="AJ7" s="44">
        <f>SUMIFS(プレー記録!$D$14:$D$2664,プレー記録!$B$14:$B$2664,収支表!$B7,プレー記録!$A$14:$A$2664,収支表!AJ$2)</f>
        <v>0</v>
      </c>
      <c r="AK7" s="5">
        <f>SUMIFS(プレー記録!$E$14:$E$2664,プレー記録!$B$14:$B$2664,収支表!$B7,プレー記録!$A$14:$A$2664,収支表!AJ$2)</f>
        <v>0</v>
      </c>
      <c r="AL7" s="44">
        <f>SUMIFS(プレー記録!$D$14:$D$2664,プレー記録!$B$14:$B$2664,収支表!$B7,プレー記録!$A$14:$A$2664,収支表!AL$2)</f>
        <v>0</v>
      </c>
      <c r="AM7" s="5">
        <f>SUMIFS(プレー記録!$E$14:$E$2664,プレー記録!$B$14:$B$2664,収支表!$B7,プレー記録!$A$14:$A$2664,収支表!AL$2)</f>
        <v>0</v>
      </c>
      <c r="AN7" s="44">
        <f>SUMIFS(プレー記録!$D$14:$D$2664,プレー記録!$B$14:$B$2664,収支表!$B7,プレー記録!$A$14:$A$2664,収支表!AN$2)</f>
        <v>0</v>
      </c>
      <c r="AO7" s="5">
        <f>SUMIFS(プレー記録!$E$14:$E$2664,プレー記録!$B$14:$B$2664,収支表!$B7,プレー記録!$A$14:$A$2664,収支表!AN$2)</f>
        <v>0</v>
      </c>
      <c r="AP7" s="44">
        <f>SUMIFS(プレー記録!$D$14:$D$2664,プレー記録!$B$14:$B$2664,収支表!$B7,プレー記録!$A$14:$A$2664,収支表!AP$2)</f>
        <v>0</v>
      </c>
      <c r="AQ7" s="5">
        <f>SUMIFS(プレー記録!$E$14:$E$2664,プレー記録!$B$14:$B$2664,収支表!$B7,プレー記録!$A$14:$A$2664,収支表!AP$2)</f>
        <v>0</v>
      </c>
      <c r="AR7" s="44">
        <f>SUMIFS(プレー記録!$D$14:$D$2664,プレー記録!$B$14:$B$2664,収支表!$B7,プレー記録!$A$14:$A$2664,収支表!AR$2)</f>
        <v>0</v>
      </c>
      <c r="AS7" s="5">
        <f>SUMIFS(プレー記録!$E$14:$E$2664,プレー記録!$B$14:$B$2664,収支表!$B7,プレー記録!$A$14:$A$2664,収支表!AR$2)</f>
        <v>0</v>
      </c>
      <c r="AT7" s="44">
        <f>SUMIFS(プレー記録!$D$14:$D$2664,プレー記録!$B$14:$B$2664,収支表!$B7,プレー記録!$A$14:$A$2664,収支表!AT$2)</f>
        <v>0</v>
      </c>
      <c r="AU7" s="5">
        <f>SUMIFS(プレー記録!$E$14:$E$2664,プレー記録!$B$14:$B$2664,収支表!$B7,プレー記録!$A$14:$A$2664,収支表!AT$2)</f>
        <v>0</v>
      </c>
      <c r="AV7" s="44">
        <f>SUMIFS(プレー記録!$D$14:$D$2664,プレー記録!$B$14:$B$2664,収支表!$B7,プレー記録!$A$14:$A$2664,収支表!AV$2)</f>
        <v>0</v>
      </c>
      <c r="AW7" s="5">
        <f>SUMIFS(プレー記録!$E$14:$E$2664,プレー記録!$B$14:$B$2664,収支表!$B7,プレー記録!$A$14:$A$2664,収支表!AV$2)</f>
        <v>0</v>
      </c>
      <c r="AX7" s="44">
        <f>SUMIFS(プレー記録!$D$14:$D$2664,プレー記録!$B$14:$B$2664,収支表!$B7,プレー記録!$A$14:$A$2664,収支表!AX$2)</f>
        <v>0</v>
      </c>
      <c r="AY7" s="5">
        <f>SUMIFS(プレー記録!$E$14:$E$2664,プレー記録!$B$14:$B$2664,収支表!$B7,プレー記録!$A$14:$A$2664,収支表!AX$2)</f>
        <v>0</v>
      </c>
      <c r="AZ7" s="44">
        <f>SUMIFS(プレー記録!$D$14:$D$2664,プレー記録!$B$14:$B$2664,収支表!$B7,プレー記録!$A$14:$A$2664,収支表!AZ$2)</f>
        <v>0</v>
      </c>
      <c r="BA7" s="5">
        <f>SUMIFS(プレー記録!$E$14:$E$2664,プレー記録!$B$14:$B$2664,収支表!$B7,プレー記録!$A$14:$A$2664,収支表!AZ$2)</f>
        <v>0</v>
      </c>
      <c r="BB7" s="44">
        <f>SUMIFS(プレー記録!$D$14:$D$2664,プレー記録!$B$14:$B$2664,収支表!$B7,プレー記録!$A$14:$A$2664,収支表!BB$2)</f>
        <v>0</v>
      </c>
      <c r="BC7" s="5">
        <f>SUMIFS(プレー記録!$E$14:$E$2664,プレー記録!$B$14:$B$2664,収支表!$B7,プレー記録!$A$14:$A$2664,収支表!BB$2)</f>
        <v>0</v>
      </c>
      <c r="BD7" s="44">
        <f>SUMIFS(プレー記録!$D$14:$D$2664,プレー記録!$B$14:$B$2664,収支表!$B7,プレー記録!$A$14:$A$2664,収支表!BD$2)</f>
        <v>0</v>
      </c>
      <c r="BE7" s="5">
        <f>SUMIFS(プレー記録!$E$14:$E$2664,プレー記録!$B$14:$B$2664,収支表!$B7,プレー記録!$A$14:$A$2664,収支表!BD$2)</f>
        <v>0</v>
      </c>
      <c r="BF7" s="44">
        <f>SUMIFS(プレー記録!$D$14:$D$2664,プレー記録!$B$14:$B$2664,収支表!$B7,プレー記録!$A$14:$A$2664,収支表!BF$2)</f>
        <v>0</v>
      </c>
      <c r="BG7" s="5">
        <f>SUMIFS(プレー記録!$E$14:$E$2664,プレー記録!$B$14:$B$2664,収支表!$B7,プレー記録!$A$14:$A$2664,収支表!BF$2)</f>
        <v>0</v>
      </c>
      <c r="BH7" s="44">
        <f>SUMIFS(プレー記録!$D$14:$D$2664,プレー記録!$B$14:$B$2664,収支表!$B7,プレー記録!$A$14:$A$2664,収支表!BH$2)</f>
        <v>0</v>
      </c>
      <c r="BI7" s="5">
        <f>SUMIFS(プレー記録!$E$14:$E$2664,プレー記録!$B$14:$B$2664,収支表!$B7,プレー記録!$A$14:$A$2664,収支表!BH$2)</f>
        <v>0</v>
      </c>
      <c r="BJ7" s="44">
        <f>SUMIFS(プレー記録!$D$14:$D$2664,プレー記録!$B$14:$B$2664,収支表!$B7,プレー記録!$A$14:$A$2664,収支表!BJ$2)</f>
        <v>0</v>
      </c>
      <c r="BK7" s="5">
        <f>SUMIFS(プレー記録!$E$14:$E$2664,プレー記録!$B$14:$B$2664,収支表!$B7,プレー記録!$A$14:$A$2664,収支表!BJ$2)</f>
        <v>0</v>
      </c>
      <c r="BL7" s="44">
        <f>SUMIFS(プレー記録!$D$14:$D$2664,プレー記録!$B$14:$B$2664,収支表!$B7,プレー記録!$A$14:$A$2664,収支表!BL$2)</f>
        <v>0</v>
      </c>
      <c r="BM7" s="5">
        <f>SUMIFS(プレー記録!$E$14:$E$2664,プレー記録!$B$14:$B$2664,収支表!$B7,プレー記録!$A$14:$A$2664,収支表!BL$2)</f>
        <v>0</v>
      </c>
      <c r="BN7" s="55" t="str">
        <f t="shared" si="24"/>
        <v/>
      </c>
      <c r="BO7" s="56" t="str">
        <f t="shared" si="20"/>
        <v/>
      </c>
      <c r="BP7" s="56" t="str">
        <f t="shared" si="20"/>
        <v/>
      </c>
      <c r="BQ7" s="56" t="str">
        <f t="shared" si="20"/>
        <v/>
      </c>
      <c r="BR7" s="57" t="str">
        <f>IF($E7&lt;0,ROUNDUP(ABS($E7)/(DATE(YEAR(B7),MONTH(B7)+1,0)-B7),2),"")</f>
        <v/>
      </c>
    </row>
    <row r="8" spans="1:70" ht="20" customHeight="1">
      <c r="A8" s="12"/>
      <c r="B8" s="24">
        <f t="shared" si="25"/>
        <v>3</v>
      </c>
      <c r="C8" s="6">
        <f t="shared" si="21"/>
        <v>0</v>
      </c>
      <c r="D8" s="6">
        <f t="shared" si="22"/>
        <v>0</v>
      </c>
      <c r="E8" s="115">
        <f t="shared" si="23"/>
        <v>0</v>
      </c>
      <c r="F8" s="7">
        <f>SUMIFS(プレー記録!$D$14:$D$2664,プレー記録!$B$14:$B$2664,収支表!$B8,プレー記録!$A$14:$A$2664,収支表!F$2)</f>
        <v>0</v>
      </c>
      <c r="G8" s="5">
        <f>SUMIFS(プレー記録!$E$14:$E$2664,プレー記録!$B$14:$B$2664,収支表!$B8,プレー記録!$A$14:$A$2664,収支表!F$2)</f>
        <v>0</v>
      </c>
      <c r="H8" s="4">
        <f>SUMIFS(プレー記録!$D$14:$D$2664,プレー記録!$B$14:$B$2664,収支表!$B8,プレー記録!$A$14:$A$2664,収支表!H$2)</f>
        <v>0</v>
      </c>
      <c r="I8" s="5">
        <f>SUMIFS(プレー記録!$E$14:$E$2664,プレー記録!$B$14:$B$2664,収支表!$B8,プレー記録!$A$14:$A$2664,収支表!H$2)</f>
        <v>0</v>
      </c>
      <c r="J8" s="4">
        <f>SUMIFS(プレー記録!$D$14:$D$2664,プレー記録!$B$14:$B$2664,収支表!$B8,プレー記録!$A$14:$A$2664,収支表!J$2)</f>
        <v>0</v>
      </c>
      <c r="K8" s="5">
        <f>SUMIFS(プレー記録!$E$14:$E$2664,プレー記録!$B$14:$B$2664,収支表!$B8,プレー記録!$A$14:$A$2664,収支表!J$2)</f>
        <v>0</v>
      </c>
      <c r="L8" s="4">
        <f>SUMIFS(プレー記録!$D$14:$D$2664,プレー記録!$B$14:$B$2664,収支表!$B8,プレー記録!$A$14:$A$2664,収支表!L$2)</f>
        <v>0</v>
      </c>
      <c r="M8" s="5">
        <f>SUMIFS(プレー記録!$E$14:$E$2664,プレー記録!$B$14:$B$2664,収支表!$B8,プレー記録!$A$14:$A$2664,収支表!L$2)</f>
        <v>0</v>
      </c>
      <c r="N8" s="4">
        <f>SUMIFS(プレー記録!$D$14:$D$2664,プレー記録!$B$14:$B$2664,収支表!$B8,プレー記録!$A$14:$A$2664,収支表!N$2)</f>
        <v>0</v>
      </c>
      <c r="O8" s="5">
        <f>SUMIFS(プレー記録!$E$14:$E$2664,プレー記録!$B$14:$B$2664,収支表!$B8,プレー記録!$A$14:$A$2664,収支表!N$2)</f>
        <v>0</v>
      </c>
      <c r="P8" s="4">
        <f>SUMIFS(プレー記録!$D$14:$D$2664,プレー記録!$B$14:$B$2664,収支表!$B8,プレー記録!$A$14:$A$2664,収支表!P$2)</f>
        <v>0</v>
      </c>
      <c r="Q8" s="5">
        <f>SUMIFS(プレー記録!$E$14:$E$2664,プレー記録!$B$14:$B$2664,収支表!$B8,プレー記録!$A$14:$A$2664,収支表!P$2)</f>
        <v>0</v>
      </c>
      <c r="R8" s="4">
        <f>SUMIFS(プレー記録!$D$14:$D$2664,プレー記録!$B$14:$B$2664,収支表!$B8,プレー記録!$A$14:$A$2664,収支表!R$2)</f>
        <v>0</v>
      </c>
      <c r="S8" s="5">
        <f>SUMIFS(プレー記録!$E$14:$E$2664,プレー記録!$B$14:$B$2664,収支表!$B8,プレー記録!$A$14:$A$2664,収支表!R$2)</f>
        <v>0</v>
      </c>
      <c r="T8" s="4">
        <f>SUMIFS(プレー記録!$D$14:$D$2664,プレー記録!$B$14:$B$2664,収支表!$B8,プレー記録!$A$14:$A$2664,収支表!T$2)</f>
        <v>0</v>
      </c>
      <c r="U8" s="5">
        <f>SUMIFS(プレー記録!$E$14:$E$2664,プレー記録!$B$14:$B$2664,収支表!$B8,プレー記録!$A$14:$A$2664,収支表!T$2)</f>
        <v>0</v>
      </c>
      <c r="V8" s="4">
        <f>SUMIFS(プレー記録!$D$14:$D$2664,プレー記録!$B$14:$B$2664,収支表!$B8,プレー記録!$A$14:$A$2664,収支表!V$2)</f>
        <v>0</v>
      </c>
      <c r="W8" s="5">
        <f>SUMIFS(プレー記録!$E$14:$E$2664,プレー記録!$B$14:$B$2664,収支表!$B8,プレー記録!$A$14:$A$2664,収支表!V$2)</f>
        <v>0</v>
      </c>
      <c r="X8" s="4">
        <f>SUMIFS(プレー記録!$D$14:$D$2664,プレー記録!$B$14:$B$2664,収支表!$B8,プレー記録!$A$14:$A$2664,収支表!X$2)</f>
        <v>0</v>
      </c>
      <c r="Y8" s="5">
        <f>SUMIFS(プレー記録!$E$14:$E$2664,プレー記録!$B$14:$B$2664,収支表!$B8,プレー記録!$A$14:$A$2664,収支表!X$2)</f>
        <v>0</v>
      </c>
      <c r="Z8" s="4">
        <f>SUMIFS(プレー記録!$D$14:$D$2664,プレー記録!$B$14:$B$2664,収支表!$B8,プレー記録!$A$14:$A$2664,収支表!Z$2)</f>
        <v>0</v>
      </c>
      <c r="AA8" s="5">
        <f>SUMIFS(プレー記録!$E$14:$E$2664,プレー記録!$B$14:$B$2664,収支表!$B8,プレー記録!$A$14:$A$2664,収支表!Z$2)</f>
        <v>0</v>
      </c>
      <c r="AB8" s="4">
        <f>SUMIFS(プレー記録!$D$14:$D$2664,プレー記録!$B$14:$B$2664,収支表!$B8,プレー記録!$A$14:$A$2664,収支表!AB$2)</f>
        <v>0</v>
      </c>
      <c r="AC8" s="5">
        <f>SUMIFS(プレー記録!$E$14:$E$2664,プレー記録!$B$14:$B$2664,収支表!$B8,プレー記録!$A$14:$A$2664,収支表!AB$2)</f>
        <v>0</v>
      </c>
      <c r="AD8" s="4">
        <f>SUMIFS(プレー記録!$D$14:$D$2664,プレー記録!$B$14:$B$2664,収支表!$B8,プレー記録!$A$14:$A$2664,収支表!AD$2)</f>
        <v>0</v>
      </c>
      <c r="AE8" s="5">
        <f>SUMIFS(プレー記録!$E$14:$E$2664,プレー記録!$B$14:$B$2664,収支表!$B8,プレー記録!$A$14:$A$2664,収支表!AD$2)</f>
        <v>0</v>
      </c>
      <c r="AF8" s="4">
        <f>SUMIFS(プレー記録!$D$14:$D$2664,プレー記録!$B$14:$B$2664,収支表!$B8,プレー記録!$A$14:$A$2664,収支表!AF$2)</f>
        <v>0</v>
      </c>
      <c r="AG8" s="5">
        <f>SUMIFS(プレー記録!$E$14:$E$2664,プレー記録!$B$14:$B$2664,収支表!$B8,プレー記録!$A$14:$A$2664,収支表!AF$2)</f>
        <v>0</v>
      </c>
      <c r="AH8" s="4">
        <f>SUMIFS(プレー記録!$D$14:$D$2664,プレー記録!$B$14:$B$2664,収支表!$B8,プレー記録!$A$14:$A$2664,収支表!AH$2)</f>
        <v>0</v>
      </c>
      <c r="AI8" s="5">
        <f>SUMIFS(プレー記録!$E$14:$E$2664,プレー記録!$B$14:$B$2664,収支表!$B8,プレー記録!$A$14:$A$2664,収支表!AH$2)</f>
        <v>0</v>
      </c>
      <c r="AJ8" s="4">
        <f>SUMIFS(プレー記録!$D$14:$D$2664,プレー記録!$B$14:$B$2664,収支表!$B8,プレー記録!$A$14:$A$2664,収支表!AJ$2)</f>
        <v>0</v>
      </c>
      <c r="AK8" s="5">
        <f>SUMIFS(プレー記録!$E$14:$E$2664,プレー記録!$B$14:$B$2664,収支表!$B8,プレー記録!$A$14:$A$2664,収支表!AJ$2)</f>
        <v>0</v>
      </c>
      <c r="AL8" s="4">
        <f>SUMIFS(プレー記録!$D$14:$D$2664,プレー記録!$B$14:$B$2664,収支表!$B8,プレー記録!$A$14:$A$2664,収支表!AL$2)</f>
        <v>0</v>
      </c>
      <c r="AM8" s="5">
        <f>SUMIFS(プレー記録!$E$14:$E$2664,プレー記録!$B$14:$B$2664,収支表!$B8,プレー記録!$A$14:$A$2664,収支表!AL$2)</f>
        <v>0</v>
      </c>
      <c r="AN8" s="4">
        <f>SUMIFS(プレー記録!$D$14:$D$2664,プレー記録!$B$14:$B$2664,収支表!$B8,プレー記録!$A$14:$A$2664,収支表!AN$2)</f>
        <v>0</v>
      </c>
      <c r="AO8" s="5">
        <f>SUMIFS(プレー記録!$E$14:$E$2664,プレー記録!$B$14:$B$2664,収支表!$B8,プレー記録!$A$14:$A$2664,収支表!AN$2)</f>
        <v>0</v>
      </c>
      <c r="AP8" s="4">
        <f>SUMIFS(プレー記録!$D$14:$D$2664,プレー記録!$B$14:$B$2664,収支表!$B8,プレー記録!$A$14:$A$2664,収支表!AP$2)</f>
        <v>0</v>
      </c>
      <c r="AQ8" s="5">
        <f>SUMIFS(プレー記録!$E$14:$E$2664,プレー記録!$B$14:$B$2664,収支表!$B8,プレー記録!$A$14:$A$2664,収支表!AP$2)</f>
        <v>0</v>
      </c>
      <c r="AR8" s="4">
        <f>SUMIFS(プレー記録!$D$14:$D$2664,プレー記録!$B$14:$B$2664,収支表!$B8,プレー記録!$A$14:$A$2664,収支表!AR$2)</f>
        <v>0</v>
      </c>
      <c r="AS8" s="5">
        <f>SUMIFS(プレー記録!$E$14:$E$2664,プレー記録!$B$14:$B$2664,収支表!$B8,プレー記録!$A$14:$A$2664,収支表!AR$2)</f>
        <v>0</v>
      </c>
      <c r="AT8" s="4">
        <f>SUMIFS(プレー記録!$D$14:$D$2664,プレー記録!$B$14:$B$2664,収支表!$B8,プレー記録!$A$14:$A$2664,収支表!AT$2)</f>
        <v>0</v>
      </c>
      <c r="AU8" s="5">
        <f>SUMIFS(プレー記録!$E$14:$E$2664,プレー記録!$B$14:$B$2664,収支表!$B8,プレー記録!$A$14:$A$2664,収支表!AT$2)</f>
        <v>0</v>
      </c>
      <c r="AV8" s="4">
        <f>SUMIFS(プレー記録!$D$14:$D$2664,プレー記録!$B$14:$B$2664,収支表!$B8,プレー記録!$A$14:$A$2664,収支表!AV$2)</f>
        <v>0</v>
      </c>
      <c r="AW8" s="5">
        <f>SUMIFS(プレー記録!$E$14:$E$2664,プレー記録!$B$14:$B$2664,収支表!$B8,プレー記録!$A$14:$A$2664,収支表!AV$2)</f>
        <v>0</v>
      </c>
      <c r="AX8" s="4">
        <f>SUMIFS(プレー記録!$D$14:$D$2664,プレー記録!$B$14:$B$2664,収支表!$B8,プレー記録!$A$14:$A$2664,収支表!AX$2)</f>
        <v>0</v>
      </c>
      <c r="AY8" s="5">
        <f>SUMIFS(プレー記録!$E$14:$E$2664,プレー記録!$B$14:$B$2664,収支表!$B8,プレー記録!$A$14:$A$2664,収支表!AX$2)</f>
        <v>0</v>
      </c>
      <c r="AZ8" s="4">
        <f>SUMIFS(プレー記録!$D$14:$D$2664,プレー記録!$B$14:$B$2664,収支表!$B8,プレー記録!$A$14:$A$2664,収支表!AZ$2)</f>
        <v>0</v>
      </c>
      <c r="BA8" s="5">
        <f>SUMIFS(プレー記録!$E$14:$E$2664,プレー記録!$B$14:$B$2664,収支表!$B8,プレー記録!$A$14:$A$2664,収支表!AZ$2)</f>
        <v>0</v>
      </c>
      <c r="BB8" s="4">
        <f>SUMIFS(プレー記録!$D$14:$D$2664,プレー記録!$B$14:$B$2664,収支表!$B8,プレー記録!$A$14:$A$2664,収支表!BB$2)</f>
        <v>0</v>
      </c>
      <c r="BC8" s="5">
        <f>SUMIFS(プレー記録!$E$14:$E$2664,プレー記録!$B$14:$B$2664,収支表!$B8,プレー記録!$A$14:$A$2664,収支表!BB$2)</f>
        <v>0</v>
      </c>
      <c r="BD8" s="4">
        <f>SUMIFS(プレー記録!$D$14:$D$2664,プレー記録!$B$14:$B$2664,収支表!$B8,プレー記録!$A$14:$A$2664,収支表!BD$2)</f>
        <v>0</v>
      </c>
      <c r="BE8" s="5">
        <f>SUMIFS(プレー記録!$E$14:$E$2664,プレー記録!$B$14:$B$2664,収支表!$B8,プレー記録!$A$14:$A$2664,収支表!BD$2)</f>
        <v>0</v>
      </c>
      <c r="BF8" s="4">
        <f>SUMIFS(プレー記録!$D$14:$D$2664,プレー記録!$B$14:$B$2664,収支表!$B8,プレー記録!$A$14:$A$2664,収支表!BF$2)</f>
        <v>0</v>
      </c>
      <c r="BG8" s="5">
        <f>SUMIFS(プレー記録!$E$14:$E$2664,プレー記録!$B$14:$B$2664,収支表!$B8,プレー記録!$A$14:$A$2664,収支表!BF$2)</f>
        <v>0</v>
      </c>
      <c r="BH8" s="4">
        <f>SUMIFS(プレー記録!$D$14:$D$2664,プレー記録!$B$14:$B$2664,収支表!$B8,プレー記録!$A$14:$A$2664,収支表!BH$2)</f>
        <v>0</v>
      </c>
      <c r="BI8" s="5">
        <f>SUMIFS(プレー記録!$E$14:$E$2664,プレー記録!$B$14:$B$2664,収支表!$B8,プレー記録!$A$14:$A$2664,収支表!BH$2)</f>
        <v>0</v>
      </c>
      <c r="BJ8" s="4">
        <f>SUMIFS(プレー記録!$D$14:$D$2664,プレー記録!$B$14:$B$2664,収支表!$B8,プレー記録!$A$14:$A$2664,収支表!BJ$2)</f>
        <v>0</v>
      </c>
      <c r="BK8" s="5">
        <f>SUMIFS(プレー記録!$E$14:$E$2664,プレー記録!$B$14:$B$2664,収支表!$B8,プレー記録!$A$14:$A$2664,収支表!BJ$2)</f>
        <v>0</v>
      </c>
      <c r="BL8" s="4">
        <f>SUMIFS(プレー記録!$D$14:$D$2664,プレー記録!$B$14:$B$2664,収支表!$B8,プレー記録!$A$14:$A$2664,収支表!BL$2)</f>
        <v>0</v>
      </c>
      <c r="BM8" s="5">
        <f>SUMIFS(プレー記録!$E$14:$E$2664,プレー記録!$B$14:$B$2664,収支表!$B8,プレー記録!$A$14:$A$2664,収支表!BL$2)</f>
        <v>0</v>
      </c>
      <c r="BN8" s="55" t="str">
        <f>IF($E8&lt;0,ROUNDUP(ABS($E8)/BN$4,2),"")</f>
        <v/>
      </c>
      <c r="BO8" s="56" t="str">
        <f t="shared" si="20"/>
        <v/>
      </c>
      <c r="BP8" s="56" t="str">
        <f t="shared" si="20"/>
        <v/>
      </c>
      <c r="BQ8" s="56" t="str">
        <f t="shared" si="20"/>
        <v/>
      </c>
      <c r="BR8" s="57" t="str">
        <f>IF($E8&lt;0,ROUNDUP(ABS($E8)/(DATE(YEAR(B8),MONTH(B8)+1,0)-B8),2),"")</f>
        <v/>
      </c>
    </row>
    <row r="9" spans="1:70" ht="20" customHeight="1">
      <c r="A9" s="12"/>
      <c r="B9" s="24">
        <f t="shared" si="25"/>
        <v>4</v>
      </c>
      <c r="C9" s="6">
        <f t="shared" si="21"/>
        <v>0</v>
      </c>
      <c r="D9" s="6">
        <f t="shared" si="22"/>
        <v>0</v>
      </c>
      <c r="E9" s="115">
        <f t="shared" si="23"/>
        <v>0</v>
      </c>
      <c r="F9" s="7">
        <f>SUMIFS(プレー記録!$D$14:$D$2664,プレー記録!$B$14:$B$2664,収支表!$B9,プレー記録!$A$14:$A$2664,収支表!F$2)</f>
        <v>0</v>
      </c>
      <c r="G9" s="5">
        <f>SUMIFS(プレー記録!$E$14:$E$2664,プレー記録!$B$14:$B$2664,収支表!$B9,プレー記録!$A$14:$A$2664,収支表!F$2)</f>
        <v>0</v>
      </c>
      <c r="H9" s="4">
        <f>SUMIFS(プレー記録!$D$14:$D$2664,プレー記録!$B$14:$B$2664,収支表!$B9,プレー記録!$A$14:$A$2664,収支表!H$2)</f>
        <v>0</v>
      </c>
      <c r="I9" s="5">
        <f>SUMIFS(プレー記録!$E$14:$E$2664,プレー記録!$B$14:$B$2664,収支表!$B9,プレー記録!$A$14:$A$2664,収支表!H$2)</f>
        <v>0</v>
      </c>
      <c r="J9" s="4">
        <f>SUMIFS(プレー記録!$D$14:$D$2664,プレー記録!$B$14:$B$2664,収支表!$B9,プレー記録!$A$14:$A$2664,収支表!J$2)</f>
        <v>0</v>
      </c>
      <c r="K9" s="5">
        <f>SUMIFS(プレー記録!$E$14:$E$2664,プレー記録!$B$14:$B$2664,収支表!$B9,プレー記録!$A$14:$A$2664,収支表!J$2)</f>
        <v>0</v>
      </c>
      <c r="L9" s="4">
        <f>SUMIFS(プレー記録!$D$14:$D$2664,プレー記録!$B$14:$B$2664,収支表!$B9,プレー記録!$A$14:$A$2664,収支表!L$2)</f>
        <v>0</v>
      </c>
      <c r="M9" s="5">
        <f>SUMIFS(プレー記録!$E$14:$E$2664,プレー記録!$B$14:$B$2664,収支表!$B9,プレー記録!$A$14:$A$2664,収支表!L$2)</f>
        <v>0</v>
      </c>
      <c r="N9" s="4">
        <f>SUMIFS(プレー記録!$D$14:$D$2664,プレー記録!$B$14:$B$2664,収支表!$B9,プレー記録!$A$14:$A$2664,収支表!N$2)</f>
        <v>0</v>
      </c>
      <c r="O9" s="5">
        <f>SUMIFS(プレー記録!$E$14:$E$2664,プレー記録!$B$14:$B$2664,収支表!$B9,プレー記録!$A$14:$A$2664,収支表!N$2)</f>
        <v>0</v>
      </c>
      <c r="P9" s="4">
        <f>SUMIFS(プレー記録!$D$14:$D$2664,プレー記録!$B$14:$B$2664,収支表!$B9,プレー記録!$A$14:$A$2664,収支表!P$2)</f>
        <v>0</v>
      </c>
      <c r="Q9" s="5">
        <f>SUMIFS(プレー記録!$E$14:$E$2664,プレー記録!$B$14:$B$2664,収支表!$B9,プレー記録!$A$14:$A$2664,収支表!P$2)</f>
        <v>0</v>
      </c>
      <c r="R9" s="4">
        <f>SUMIFS(プレー記録!$D$14:$D$2664,プレー記録!$B$14:$B$2664,収支表!$B9,プレー記録!$A$14:$A$2664,収支表!R$2)</f>
        <v>0</v>
      </c>
      <c r="S9" s="5">
        <f>SUMIFS(プレー記録!$E$14:$E$2664,プレー記録!$B$14:$B$2664,収支表!$B9,プレー記録!$A$14:$A$2664,収支表!R$2)</f>
        <v>0</v>
      </c>
      <c r="T9" s="4">
        <f>SUMIFS(プレー記録!$D$14:$D$2664,プレー記録!$B$14:$B$2664,収支表!$B9,プレー記録!$A$14:$A$2664,収支表!T$2)</f>
        <v>0</v>
      </c>
      <c r="U9" s="5">
        <f>SUMIFS(プレー記録!$E$14:$E$2664,プレー記録!$B$14:$B$2664,収支表!$B9,プレー記録!$A$14:$A$2664,収支表!T$2)</f>
        <v>0</v>
      </c>
      <c r="V9" s="4">
        <f>SUMIFS(プレー記録!$D$14:$D$2664,プレー記録!$B$14:$B$2664,収支表!$B9,プレー記録!$A$14:$A$2664,収支表!V$2)</f>
        <v>0</v>
      </c>
      <c r="W9" s="5">
        <f>SUMIFS(プレー記録!$E$14:$E$2664,プレー記録!$B$14:$B$2664,収支表!$B9,プレー記録!$A$14:$A$2664,収支表!V$2)</f>
        <v>0</v>
      </c>
      <c r="X9" s="4">
        <f>SUMIFS(プレー記録!$D$14:$D$2664,プレー記録!$B$14:$B$2664,収支表!$B9,プレー記録!$A$14:$A$2664,収支表!X$2)</f>
        <v>0</v>
      </c>
      <c r="Y9" s="5">
        <f>SUMIFS(プレー記録!$E$14:$E$2664,プレー記録!$B$14:$B$2664,収支表!$B9,プレー記録!$A$14:$A$2664,収支表!X$2)</f>
        <v>0</v>
      </c>
      <c r="Z9" s="4">
        <f>SUMIFS(プレー記録!$D$14:$D$2664,プレー記録!$B$14:$B$2664,収支表!$B9,プレー記録!$A$14:$A$2664,収支表!Z$2)</f>
        <v>0</v>
      </c>
      <c r="AA9" s="5">
        <f>SUMIFS(プレー記録!$E$14:$E$2664,プレー記録!$B$14:$B$2664,収支表!$B9,プレー記録!$A$14:$A$2664,収支表!Z$2)</f>
        <v>0</v>
      </c>
      <c r="AB9" s="4">
        <f>SUMIFS(プレー記録!$D$14:$D$2664,プレー記録!$B$14:$B$2664,収支表!$B9,プレー記録!$A$14:$A$2664,収支表!AB$2)</f>
        <v>0</v>
      </c>
      <c r="AC9" s="5">
        <f>SUMIFS(プレー記録!$E$14:$E$2664,プレー記録!$B$14:$B$2664,収支表!$B9,プレー記録!$A$14:$A$2664,収支表!AB$2)</f>
        <v>0</v>
      </c>
      <c r="AD9" s="4">
        <f>SUMIFS(プレー記録!$D$14:$D$2664,プレー記録!$B$14:$B$2664,収支表!$B9,プレー記録!$A$14:$A$2664,収支表!AD$2)</f>
        <v>0</v>
      </c>
      <c r="AE9" s="5">
        <f>SUMIFS(プレー記録!$E$14:$E$2664,プレー記録!$B$14:$B$2664,収支表!$B9,プレー記録!$A$14:$A$2664,収支表!AD$2)</f>
        <v>0</v>
      </c>
      <c r="AF9" s="4">
        <f>SUMIFS(プレー記録!$D$14:$D$2664,プレー記録!$B$14:$B$2664,収支表!$B9,プレー記録!$A$14:$A$2664,収支表!AF$2)</f>
        <v>0</v>
      </c>
      <c r="AG9" s="5">
        <f>SUMIFS(プレー記録!$E$14:$E$2664,プレー記録!$B$14:$B$2664,収支表!$B9,プレー記録!$A$14:$A$2664,収支表!AF$2)</f>
        <v>0</v>
      </c>
      <c r="AH9" s="4">
        <f>SUMIFS(プレー記録!$D$14:$D$2664,プレー記録!$B$14:$B$2664,収支表!$B9,プレー記録!$A$14:$A$2664,収支表!AH$2)</f>
        <v>0</v>
      </c>
      <c r="AI9" s="5">
        <f>SUMIFS(プレー記録!$E$14:$E$2664,プレー記録!$B$14:$B$2664,収支表!$B9,プレー記録!$A$14:$A$2664,収支表!AH$2)</f>
        <v>0</v>
      </c>
      <c r="AJ9" s="4">
        <f>SUMIFS(プレー記録!$D$14:$D$2664,プレー記録!$B$14:$B$2664,収支表!$B9,プレー記録!$A$14:$A$2664,収支表!AJ$2)</f>
        <v>0</v>
      </c>
      <c r="AK9" s="5">
        <f>SUMIFS(プレー記録!$E$14:$E$2664,プレー記録!$B$14:$B$2664,収支表!$B9,プレー記録!$A$14:$A$2664,収支表!AJ$2)</f>
        <v>0</v>
      </c>
      <c r="AL9" s="4">
        <f>SUMIFS(プレー記録!$D$14:$D$2664,プレー記録!$B$14:$B$2664,収支表!$B9,プレー記録!$A$14:$A$2664,収支表!AL$2)</f>
        <v>0</v>
      </c>
      <c r="AM9" s="5">
        <f>SUMIFS(プレー記録!$E$14:$E$2664,プレー記録!$B$14:$B$2664,収支表!$B9,プレー記録!$A$14:$A$2664,収支表!AL$2)</f>
        <v>0</v>
      </c>
      <c r="AN9" s="4">
        <f>SUMIFS(プレー記録!$D$14:$D$2664,プレー記録!$B$14:$B$2664,収支表!$B9,プレー記録!$A$14:$A$2664,収支表!AN$2)</f>
        <v>0</v>
      </c>
      <c r="AO9" s="5">
        <f>SUMIFS(プレー記録!$E$14:$E$2664,プレー記録!$B$14:$B$2664,収支表!$B9,プレー記録!$A$14:$A$2664,収支表!AN$2)</f>
        <v>0</v>
      </c>
      <c r="AP9" s="4">
        <f>SUMIFS(プレー記録!$D$14:$D$2664,プレー記録!$B$14:$B$2664,収支表!$B9,プレー記録!$A$14:$A$2664,収支表!AP$2)</f>
        <v>0</v>
      </c>
      <c r="AQ9" s="5">
        <f>SUMIFS(プレー記録!$E$14:$E$2664,プレー記録!$B$14:$B$2664,収支表!$B9,プレー記録!$A$14:$A$2664,収支表!AP$2)</f>
        <v>0</v>
      </c>
      <c r="AR9" s="4">
        <f>SUMIFS(プレー記録!$D$14:$D$2664,プレー記録!$B$14:$B$2664,収支表!$B9,プレー記録!$A$14:$A$2664,収支表!AR$2)</f>
        <v>0</v>
      </c>
      <c r="AS9" s="5">
        <f>SUMIFS(プレー記録!$E$14:$E$2664,プレー記録!$B$14:$B$2664,収支表!$B9,プレー記録!$A$14:$A$2664,収支表!AR$2)</f>
        <v>0</v>
      </c>
      <c r="AT9" s="4">
        <f>SUMIFS(プレー記録!$D$14:$D$2664,プレー記録!$B$14:$B$2664,収支表!$B9,プレー記録!$A$14:$A$2664,収支表!AT$2)</f>
        <v>0</v>
      </c>
      <c r="AU9" s="5">
        <f>SUMIFS(プレー記録!$E$14:$E$2664,プレー記録!$B$14:$B$2664,収支表!$B9,プレー記録!$A$14:$A$2664,収支表!AT$2)</f>
        <v>0</v>
      </c>
      <c r="AV9" s="4">
        <f>SUMIFS(プレー記録!$D$14:$D$2664,プレー記録!$B$14:$B$2664,収支表!$B9,プレー記録!$A$14:$A$2664,収支表!AV$2)</f>
        <v>0</v>
      </c>
      <c r="AW9" s="5">
        <f>SUMIFS(プレー記録!$E$14:$E$2664,プレー記録!$B$14:$B$2664,収支表!$B9,プレー記録!$A$14:$A$2664,収支表!AV$2)</f>
        <v>0</v>
      </c>
      <c r="AX9" s="4">
        <f>SUMIFS(プレー記録!$D$14:$D$2664,プレー記録!$B$14:$B$2664,収支表!$B9,プレー記録!$A$14:$A$2664,収支表!AX$2)</f>
        <v>0</v>
      </c>
      <c r="AY9" s="5">
        <f>SUMIFS(プレー記録!$E$14:$E$2664,プレー記録!$B$14:$B$2664,収支表!$B9,プレー記録!$A$14:$A$2664,収支表!AX$2)</f>
        <v>0</v>
      </c>
      <c r="AZ9" s="4">
        <f>SUMIFS(プレー記録!$D$14:$D$2664,プレー記録!$B$14:$B$2664,収支表!$B9,プレー記録!$A$14:$A$2664,収支表!AZ$2)</f>
        <v>0</v>
      </c>
      <c r="BA9" s="5">
        <f>SUMIFS(プレー記録!$E$14:$E$2664,プレー記録!$B$14:$B$2664,収支表!$B9,プレー記録!$A$14:$A$2664,収支表!AZ$2)</f>
        <v>0</v>
      </c>
      <c r="BB9" s="4">
        <f>SUMIFS(プレー記録!$D$14:$D$2664,プレー記録!$B$14:$B$2664,収支表!$B9,プレー記録!$A$14:$A$2664,収支表!BB$2)</f>
        <v>0</v>
      </c>
      <c r="BC9" s="5">
        <f>SUMIFS(プレー記録!$E$14:$E$2664,プレー記録!$B$14:$B$2664,収支表!$B9,プレー記録!$A$14:$A$2664,収支表!BB$2)</f>
        <v>0</v>
      </c>
      <c r="BD9" s="4">
        <f>SUMIFS(プレー記録!$D$14:$D$2664,プレー記録!$B$14:$B$2664,収支表!$B9,プレー記録!$A$14:$A$2664,収支表!BD$2)</f>
        <v>0</v>
      </c>
      <c r="BE9" s="5">
        <f>SUMIFS(プレー記録!$E$14:$E$2664,プレー記録!$B$14:$B$2664,収支表!$B9,プレー記録!$A$14:$A$2664,収支表!BD$2)</f>
        <v>0</v>
      </c>
      <c r="BF9" s="4">
        <f>SUMIFS(プレー記録!$D$14:$D$2664,プレー記録!$B$14:$B$2664,収支表!$B9,プレー記録!$A$14:$A$2664,収支表!BF$2)</f>
        <v>0</v>
      </c>
      <c r="BG9" s="5">
        <f>SUMIFS(プレー記録!$E$14:$E$2664,プレー記録!$B$14:$B$2664,収支表!$B9,プレー記録!$A$14:$A$2664,収支表!BF$2)</f>
        <v>0</v>
      </c>
      <c r="BH9" s="4">
        <f>SUMIFS(プレー記録!$D$14:$D$2664,プレー記録!$B$14:$B$2664,収支表!$B9,プレー記録!$A$14:$A$2664,収支表!BH$2)</f>
        <v>0</v>
      </c>
      <c r="BI9" s="5">
        <f>SUMIFS(プレー記録!$E$14:$E$2664,プレー記録!$B$14:$B$2664,収支表!$B9,プレー記録!$A$14:$A$2664,収支表!BH$2)</f>
        <v>0</v>
      </c>
      <c r="BJ9" s="4">
        <f>SUMIFS(プレー記録!$D$14:$D$2664,プレー記録!$B$14:$B$2664,収支表!$B9,プレー記録!$A$14:$A$2664,収支表!BJ$2)</f>
        <v>0</v>
      </c>
      <c r="BK9" s="5">
        <f>SUMIFS(プレー記録!$E$14:$E$2664,プレー記録!$B$14:$B$2664,収支表!$B9,プレー記録!$A$14:$A$2664,収支表!BJ$2)</f>
        <v>0</v>
      </c>
      <c r="BL9" s="4">
        <f>SUMIFS(プレー記録!$D$14:$D$2664,プレー記録!$B$14:$B$2664,収支表!$B9,プレー記録!$A$14:$A$2664,収支表!BL$2)</f>
        <v>0</v>
      </c>
      <c r="BM9" s="5">
        <f>SUMIFS(プレー記録!$E$14:$E$2664,プレー記録!$B$14:$B$2664,収支表!$B9,プレー記録!$A$14:$A$2664,収支表!BL$2)</f>
        <v>0</v>
      </c>
      <c r="BN9" s="55" t="str">
        <f t="shared" ref="BN9:BQ35" si="26">IF($E9&lt;0,ROUNDUP(ABS($E9)/BN$4,2),"")</f>
        <v/>
      </c>
      <c r="BO9" s="56" t="str">
        <f t="shared" si="20"/>
        <v/>
      </c>
      <c r="BP9" s="56" t="str">
        <f t="shared" si="20"/>
        <v/>
      </c>
      <c r="BQ9" s="56" t="str">
        <f t="shared" si="20"/>
        <v/>
      </c>
      <c r="BR9" s="57" t="str">
        <f t="shared" ref="BR9:BR35" si="27">IF($E9&lt;0,ROUNDUP(ABS($E9)/(DATE(YEAR(B9),MONTH(B9)+1,0)-B9),2),"")</f>
        <v/>
      </c>
    </row>
    <row r="10" spans="1:70" ht="20" customHeight="1">
      <c r="A10" s="12"/>
      <c r="B10" s="24">
        <f t="shared" si="25"/>
        <v>5</v>
      </c>
      <c r="C10" s="6">
        <f>F10+H10+J10+L10+N10+P10+R10+T10+V10+X10+Z10+AB10+AD10+AF10+AH10+AJ10+AL10+AN10+AP10+AR10+AT10+AV10+AX10+AZ10+BB10+BD10+BF10+BH10+BJ10+BL10</f>
        <v>0</v>
      </c>
      <c r="D10" s="6">
        <f t="shared" si="22"/>
        <v>0</v>
      </c>
      <c r="E10" s="115">
        <f t="shared" si="23"/>
        <v>0</v>
      </c>
      <c r="F10" s="7">
        <f>SUMIFS(プレー記録!$D$14:$D$2664,プレー記録!$B$14:$B$2664,収支表!$B10,プレー記録!$A$14:$A$2664,収支表!F$2)</f>
        <v>0</v>
      </c>
      <c r="G10" s="5">
        <f>SUMIFS(プレー記録!$E$14:$E$2664,プレー記録!$B$14:$B$2664,収支表!$B10,プレー記録!$A$14:$A$2664,収支表!F$2)</f>
        <v>0</v>
      </c>
      <c r="H10" s="4">
        <f>SUMIFS(プレー記録!$D$14:$D$2664,プレー記録!$B$14:$B$2664,収支表!$B10,プレー記録!$A$14:$A$2664,収支表!H$2)</f>
        <v>0</v>
      </c>
      <c r="I10" s="5">
        <f>SUMIFS(プレー記録!$E$14:$E$2664,プレー記録!$B$14:$B$2664,収支表!$B10,プレー記録!$A$14:$A$2664,収支表!H$2)</f>
        <v>0</v>
      </c>
      <c r="J10" s="4">
        <f>SUMIFS(プレー記録!$D$14:$D$2664,プレー記録!$B$14:$B$2664,収支表!$B10,プレー記録!$A$14:$A$2664,収支表!J$2)</f>
        <v>0</v>
      </c>
      <c r="K10" s="5">
        <f>SUMIFS(プレー記録!$E$14:$E$2664,プレー記録!$B$14:$B$2664,収支表!$B10,プレー記録!$A$14:$A$2664,収支表!J$2)</f>
        <v>0</v>
      </c>
      <c r="L10" s="4">
        <f>SUMIFS(プレー記録!$D$14:$D$2664,プレー記録!$B$14:$B$2664,収支表!$B10,プレー記録!$A$14:$A$2664,収支表!L$2)</f>
        <v>0</v>
      </c>
      <c r="M10" s="5">
        <f>SUMIFS(プレー記録!$E$14:$E$2664,プレー記録!$B$14:$B$2664,収支表!$B10,プレー記録!$A$14:$A$2664,収支表!L$2)</f>
        <v>0</v>
      </c>
      <c r="N10" s="4">
        <f>SUMIFS(プレー記録!$D$14:$D$2664,プレー記録!$B$14:$B$2664,収支表!$B10,プレー記録!$A$14:$A$2664,収支表!N$2)</f>
        <v>0</v>
      </c>
      <c r="O10" s="5">
        <f>SUMIFS(プレー記録!$E$14:$E$2664,プレー記録!$B$14:$B$2664,収支表!$B10,プレー記録!$A$14:$A$2664,収支表!N$2)</f>
        <v>0</v>
      </c>
      <c r="P10" s="4">
        <f>SUMIFS(プレー記録!$D$14:$D$2664,プレー記録!$B$14:$B$2664,収支表!$B10,プレー記録!$A$14:$A$2664,収支表!P$2)</f>
        <v>0</v>
      </c>
      <c r="Q10" s="5">
        <f>SUMIFS(プレー記録!$E$14:$E$2664,プレー記録!$B$14:$B$2664,収支表!$B10,プレー記録!$A$14:$A$2664,収支表!P$2)</f>
        <v>0</v>
      </c>
      <c r="R10" s="4">
        <f>SUMIFS(プレー記録!$D$14:$D$2664,プレー記録!$B$14:$B$2664,収支表!$B10,プレー記録!$A$14:$A$2664,収支表!R$2)</f>
        <v>0</v>
      </c>
      <c r="S10" s="5">
        <f>SUMIFS(プレー記録!$E$14:$E$2664,プレー記録!$B$14:$B$2664,収支表!$B10,プレー記録!$A$14:$A$2664,収支表!R$2)</f>
        <v>0</v>
      </c>
      <c r="T10" s="4">
        <f>SUMIFS(プレー記録!$D$14:$D$2664,プレー記録!$B$14:$B$2664,収支表!$B10,プレー記録!$A$14:$A$2664,収支表!T$2)</f>
        <v>0</v>
      </c>
      <c r="U10" s="5">
        <f>SUMIFS(プレー記録!$E$14:$E$2664,プレー記録!$B$14:$B$2664,収支表!$B10,プレー記録!$A$14:$A$2664,収支表!T$2)</f>
        <v>0</v>
      </c>
      <c r="V10" s="4">
        <f>SUMIFS(プレー記録!$D$14:$D$2664,プレー記録!$B$14:$B$2664,収支表!$B10,プレー記録!$A$14:$A$2664,収支表!V$2)</f>
        <v>0</v>
      </c>
      <c r="W10" s="5">
        <f>SUMIFS(プレー記録!$E$14:$E$2664,プレー記録!$B$14:$B$2664,収支表!$B10,プレー記録!$A$14:$A$2664,収支表!V$2)</f>
        <v>0</v>
      </c>
      <c r="X10" s="4">
        <f>SUMIFS(プレー記録!$D$14:$D$2664,プレー記録!$B$14:$B$2664,収支表!$B10,プレー記録!$A$14:$A$2664,収支表!X$2)</f>
        <v>0</v>
      </c>
      <c r="Y10" s="5">
        <f>SUMIFS(プレー記録!$E$14:$E$2664,プレー記録!$B$14:$B$2664,収支表!$B10,プレー記録!$A$14:$A$2664,収支表!X$2)</f>
        <v>0</v>
      </c>
      <c r="Z10" s="4">
        <f>SUMIFS(プレー記録!$D$14:$D$2664,プレー記録!$B$14:$B$2664,収支表!$B10,プレー記録!$A$14:$A$2664,収支表!Z$2)</f>
        <v>0</v>
      </c>
      <c r="AA10" s="5">
        <f>SUMIFS(プレー記録!$E$14:$E$2664,プレー記録!$B$14:$B$2664,収支表!$B10,プレー記録!$A$14:$A$2664,収支表!Z$2)</f>
        <v>0</v>
      </c>
      <c r="AB10" s="4">
        <f>SUMIFS(プレー記録!$D$14:$D$2664,プレー記録!$B$14:$B$2664,収支表!$B10,プレー記録!$A$14:$A$2664,収支表!AB$2)</f>
        <v>0</v>
      </c>
      <c r="AC10" s="5">
        <f>SUMIFS(プレー記録!$E$14:$E$2664,プレー記録!$B$14:$B$2664,収支表!$B10,プレー記録!$A$14:$A$2664,収支表!AB$2)</f>
        <v>0</v>
      </c>
      <c r="AD10" s="4">
        <f>SUMIFS(プレー記録!$D$14:$D$2664,プレー記録!$B$14:$B$2664,収支表!$B10,プレー記録!$A$14:$A$2664,収支表!AD$2)</f>
        <v>0</v>
      </c>
      <c r="AE10" s="5">
        <f>SUMIFS(プレー記録!$E$14:$E$2664,プレー記録!$B$14:$B$2664,収支表!$B10,プレー記録!$A$14:$A$2664,収支表!AD$2)</f>
        <v>0</v>
      </c>
      <c r="AF10" s="4">
        <f>SUMIFS(プレー記録!$D$14:$D$2664,プレー記録!$B$14:$B$2664,収支表!$B10,プレー記録!$A$14:$A$2664,収支表!AF$2)</f>
        <v>0</v>
      </c>
      <c r="AG10" s="5">
        <f>SUMIFS(プレー記録!$E$14:$E$2664,プレー記録!$B$14:$B$2664,収支表!$B10,プレー記録!$A$14:$A$2664,収支表!AF$2)</f>
        <v>0</v>
      </c>
      <c r="AH10" s="4">
        <f>SUMIFS(プレー記録!$D$14:$D$2664,プレー記録!$B$14:$B$2664,収支表!$B10,プレー記録!$A$14:$A$2664,収支表!AH$2)</f>
        <v>0</v>
      </c>
      <c r="AI10" s="5">
        <f>SUMIFS(プレー記録!$E$14:$E$2664,プレー記録!$B$14:$B$2664,収支表!$B10,プレー記録!$A$14:$A$2664,収支表!AH$2)</f>
        <v>0</v>
      </c>
      <c r="AJ10" s="4">
        <f>SUMIFS(プレー記録!$D$14:$D$2664,プレー記録!$B$14:$B$2664,収支表!$B10,プレー記録!$A$14:$A$2664,収支表!AJ$2)</f>
        <v>0</v>
      </c>
      <c r="AK10" s="5">
        <f>SUMIFS(プレー記録!$E$14:$E$2664,プレー記録!$B$14:$B$2664,収支表!$B10,プレー記録!$A$14:$A$2664,収支表!AJ$2)</f>
        <v>0</v>
      </c>
      <c r="AL10" s="4">
        <f>SUMIFS(プレー記録!$D$14:$D$2664,プレー記録!$B$14:$B$2664,収支表!$B10,プレー記録!$A$14:$A$2664,収支表!AL$2)</f>
        <v>0</v>
      </c>
      <c r="AM10" s="5">
        <f>SUMIFS(プレー記録!$E$14:$E$2664,プレー記録!$B$14:$B$2664,収支表!$B10,プレー記録!$A$14:$A$2664,収支表!AL$2)</f>
        <v>0</v>
      </c>
      <c r="AN10" s="4">
        <f>SUMIFS(プレー記録!$D$14:$D$2664,プレー記録!$B$14:$B$2664,収支表!$B10,プレー記録!$A$14:$A$2664,収支表!AN$2)</f>
        <v>0</v>
      </c>
      <c r="AO10" s="5">
        <f>SUMIFS(プレー記録!$E$14:$E$2664,プレー記録!$B$14:$B$2664,収支表!$B10,プレー記録!$A$14:$A$2664,収支表!AN$2)</f>
        <v>0</v>
      </c>
      <c r="AP10" s="4">
        <f>SUMIFS(プレー記録!$D$14:$D$2664,プレー記録!$B$14:$B$2664,収支表!$B10,プレー記録!$A$14:$A$2664,収支表!AP$2)</f>
        <v>0</v>
      </c>
      <c r="AQ10" s="5">
        <f>SUMIFS(プレー記録!$E$14:$E$2664,プレー記録!$B$14:$B$2664,収支表!$B10,プレー記録!$A$14:$A$2664,収支表!AP$2)</f>
        <v>0</v>
      </c>
      <c r="AR10" s="4">
        <f>SUMIFS(プレー記録!$D$14:$D$2664,プレー記録!$B$14:$B$2664,収支表!$B10,プレー記録!$A$14:$A$2664,収支表!AR$2)</f>
        <v>0</v>
      </c>
      <c r="AS10" s="5">
        <f>SUMIFS(プレー記録!$E$14:$E$2664,プレー記録!$B$14:$B$2664,収支表!$B10,プレー記録!$A$14:$A$2664,収支表!AR$2)</f>
        <v>0</v>
      </c>
      <c r="AT10" s="4">
        <f>SUMIFS(プレー記録!$D$14:$D$2664,プレー記録!$B$14:$B$2664,収支表!$B10,プレー記録!$A$14:$A$2664,収支表!AT$2)</f>
        <v>0</v>
      </c>
      <c r="AU10" s="5">
        <f>SUMIFS(プレー記録!$E$14:$E$2664,プレー記録!$B$14:$B$2664,収支表!$B10,プレー記録!$A$14:$A$2664,収支表!AT$2)</f>
        <v>0</v>
      </c>
      <c r="AV10" s="4">
        <f>SUMIFS(プレー記録!$D$14:$D$2664,プレー記録!$B$14:$B$2664,収支表!$B10,プレー記録!$A$14:$A$2664,収支表!AV$2)</f>
        <v>0</v>
      </c>
      <c r="AW10" s="5">
        <f>SUMIFS(プレー記録!$E$14:$E$2664,プレー記録!$B$14:$B$2664,収支表!$B10,プレー記録!$A$14:$A$2664,収支表!AV$2)</f>
        <v>0</v>
      </c>
      <c r="AX10" s="4">
        <f>SUMIFS(プレー記録!$D$14:$D$2664,プレー記録!$B$14:$B$2664,収支表!$B10,プレー記録!$A$14:$A$2664,収支表!AX$2)</f>
        <v>0</v>
      </c>
      <c r="AY10" s="5">
        <f>SUMIFS(プレー記録!$E$14:$E$2664,プレー記録!$B$14:$B$2664,収支表!$B10,プレー記録!$A$14:$A$2664,収支表!AX$2)</f>
        <v>0</v>
      </c>
      <c r="AZ10" s="4">
        <f>SUMIFS(プレー記録!$D$14:$D$2664,プレー記録!$B$14:$B$2664,収支表!$B10,プレー記録!$A$14:$A$2664,収支表!AZ$2)</f>
        <v>0</v>
      </c>
      <c r="BA10" s="5">
        <f>SUMIFS(プレー記録!$E$14:$E$2664,プレー記録!$B$14:$B$2664,収支表!$B10,プレー記録!$A$14:$A$2664,収支表!AZ$2)</f>
        <v>0</v>
      </c>
      <c r="BB10" s="4">
        <f>SUMIFS(プレー記録!$D$14:$D$2664,プレー記録!$B$14:$B$2664,収支表!$B10,プレー記録!$A$14:$A$2664,収支表!BB$2)</f>
        <v>0</v>
      </c>
      <c r="BC10" s="5">
        <f>SUMIFS(プレー記録!$E$14:$E$2664,プレー記録!$B$14:$B$2664,収支表!$B10,プレー記録!$A$14:$A$2664,収支表!BB$2)</f>
        <v>0</v>
      </c>
      <c r="BD10" s="4">
        <f>SUMIFS(プレー記録!$D$14:$D$2664,プレー記録!$B$14:$B$2664,収支表!$B10,プレー記録!$A$14:$A$2664,収支表!BD$2)</f>
        <v>0</v>
      </c>
      <c r="BE10" s="5">
        <f>SUMIFS(プレー記録!$E$14:$E$2664,プレー記録!$B$14:$B$2664,収支表!$B10,プレー記録!$A$14:$A$2664,収支表!BD$2)</f>
        <v>0</v>
      </c>
      <c r="BF10" s="4">
        <f>SUMIFS(プレー記録!$D$14:$D$2664,プレー記録!$B$14:$B$2664,収支表!$B10,プレー記録!$A$14:$A$2664,収支表!BF$2)</f>
        <v>0</v>
      </c>
      <c r="BG10" s="5">
        <f>SUMIFS(プレー記録!$E$14:$E$2664,プレー記録!$B$14:$B$2664,収支表!$B10,プレー記録!$A$14:$A$2664,収支表!BF$2)</f>
        <v>0</v>
      </c>
      <c r="BH10" s="4">
        <f>SUMIFS(プレー記録!$D$14:$D$2664,プレー記録!$B$14:$B$2664,収支表!$B10,プレー記録!$A$14:$A$2664,収支表!BH$2)</f>
        <v>0</v>
      </c>
      <c r="BI10" s="5">
        <f>SUMIFS(プレー記録!$E$14:$E$2664,プレー記録!$B$14:$B$2664,収支表!$B10,プレー記録!$A$14:$A$2664,収支表!BH$2)</f>
        <v>0</v>
      </c>
      <c r="BJ10" s="4">
        <f>SUMIFS(プレー記録!$D$14:$D$2664,プレー記録!$B$14:$B$2664,収支表!$B10,プレー記録!$A$14:$A$2664,収支表!BJ$2)</f>
        <v>0</v>
      </c>
      <c r="BK10" s="5">
        <f>SUMIFS(プレー記録!$E$14:$E$2664,プレー記録!$B$14:$B$2664,収支表!$B10,プレー記録!$A$14:$A$2664,収支表!BJ$2)</f>
        <v>0</v>
      </c>
      <c r="BL10" s="4">
        <f>SUMIFS(プレー記録!$D$14:$D$2664,プレー記録!$B$14:$B$2664,収支表!$B10,プレー記録!$A$14:$A$2664,収支表!BL$2)</f>
        <v>0</v>
      </c>
      <c r="BM10" s="5">
        <f>SUMIFS(プレー記録!$E$14:$E$2664,プレー記録!$B$14:$B$2664,収支表!$B10,プレー記録!$A$14:$A$2664,収支表!BL$2)</f>
        <v>0</v>
      </c>
      <c r="BN10" s="55" t="str">
        <f t="shared" si="26"/>
        <v/>
      </c>
      <c r="BO10" s="56" t="str">
        <f t="shared" si="20"/>
        <v/>
      </c>
      <c r="BP10" s="56" t="str">
        <f t="shared" si="20"/>
        <v/>
      </c>
      <c r="BQ10" s="56" t="str">
        <f t="shared" si="20"/>
        <v/>
      </c>
      <c r="BR10" s="57" t="str">
        <f t="shared" si="27"/>
        <v/>
      </c>
    </row>
    <row r="11" spans="1:70" ht="20" customHeight="1">
      <c r="A11" s="12"/>
      <c r="B11" s="24">
        <f t="shared" si="25"/>
        <v>6</v>
      </c>
      <c r="C11" s="6">
        <f t="shared" si="21"/>
        <v>0</v>
      </c>
      <c r="D11" s="6">
        <f t="shared" si="22"/>
        <v>0</v>
      </c>
      <c r="E11" s="115">
        <f t="shared" si="23"/>
        <v>0</v>
      </c>
      <c r="F11" s="7">
        <f>SUMIFS(プレー記録!$D$14:$D$2664,プレー記録!$B$14:$B$2664,収支表!$B11,プレー記録!$A$14:$A$2664,収支表!F$2)</f>
        <v>0</v>
      </c>
      <c r="G11" s="5">
        <f>SUMIFS(プレー記録!$E$14:$E$2664,プレー記録!$B$14:$B$2664,収支表!$B11,プレー記録!$A$14:$A$2664,収支表!F$2)</f>
        <v>0</v>
      </c>
      <c r="H11" s="4">
        <f>SUMIFS(プレー記録!$D$14:$D$2664,プレー記録!$B$14:$B$2664,収支表!$B11,プレー記録!$A$14:$A$2664,収支表!H$2)</f>
        <v>0</v>
      </c>
      <c r="I11" s="5">
        <f>SUMIFS(プレー記録!$E$14:$E$2664,プレー記録!$B$14:$B$2664,収支表!$B11,プレー記録!$A$14:$A$2664,収支表!H$2)</f>
        <v>0</v>
      </c>
      <c r="J11" s="4">
        <f>SUMIFS(プレー記録!$D$14:$D$2664,プレー記録!$B$14:$B$2664,収支表!$B11,プレー記録!$A$14:$A$2664,収支表!J$2)</f>
        <v>0</v>
      </c>
      <c r="K11" s="5">
        <f>SUMIFS(プレー記録!$E$14:$E$2664,プレー記録!$B$14:$B$2664,収支表!$B11,プレー記録!$A$14:$A$2664,収支表!J$2)</f>
        <v>0</v>
      </c>
      <c r="L11" s="4">
        <f>SUMIFS(プレー記録!$D$14:$D$2664,プレー記録!$B$14:$B$2664,収支表!$B11,プレー記録!$A$14:$A$2664,収支表!L$2)</f>
        <v>0</v>
      </c>
      <c r="M11" s="5">
        <f>SUMIFS(プレー記録!$E$14:$E$2664,プレー記録!$B$14:$B$2664,収支表!$B11,プレー記録!$A$14:$A$2664,収支表!L$2)</f>
        <v>0</v>
      </c>
      <c r="N11" s="4">
        <f>SUMIFS(プレー記録!$D$14:$D$2664,プレー記録!$B$14:$B$2664,収支表!$B11,プレー記録!$A$14:$A$2664,収支表!N$2)</f>
        <v>0</v>
      </c>
      <c r="O11" s="5">
        <f>SUMIFS(プレー記録!$E$14:$E$2664,プレー記録!$B$14:$B$2664,収支表!$B11,プレー記録!$A$14:$A$2664,収支表!N$2)</f>
        <v>0</v>
      </c>
      <c r="P11" s="4">
        <f>SUMIFS(プレー記録!$D$14:$D$2664,プレー記録!$B$14:$B$2664,収支表!$B11,プレー記録!$A$14:$A$2664,収支表!P$2)</f>
        <v>0</v>
      </c>
      <c r="Q11" s="5">
        <f>SUMIFS(プレー記録!$E$14:$E$2664,プレー記録!$B$14:$B$2664,収支表!$B11,プレー記録!$A$14:$A$2664,収支表!P$2)</f>
        <v>0</v>
      </c>
      <c r="R11" s="4">
        <f>SUMIFS(プレー記録!$D$14:$D$2664,プレー記録!$B$14:$B$2664,収支表!$B11,プレー記録!$A$14:$A$2664,収支表!R$2)</f>
        <v>0</v>
      </c>
      <c r="S11" s="5">
        <f>SUMIFS(プレー記録!$E$14:$E$2664,プレー記録!$B$14:$B$2664,収支表!$B11,プレー記録!$A$14:$A$2664,収支表!R$2)</f>
        <v>0</v>
      </c>
      <c r="T11" s="4">
        <f>SUMIFS(プレー記録!$D$14:$D$2664,プレー記録!$B$14:$B$2664,収支表!$B11,プレー記録!$A$14:$A$2664,収支表!T$2)</f>
        <v>0</v>
      </c>
      <c r="U11" s="5">
        <f>SUMIFS(プレー記録!$E$14:$E$2664,プレー記録!$B$14:$B$2664,収支表!$B11,プレー記録!$A$14:$A$2664,収支表!T$2)</f>
        <v>0</v>
      </c>
      <c r="V11" s="4">
        <f>SUMIFS(プレー記録!$D$14:$D$2664,プレー記録!$B$14:$B$2664,収支表!$B11,プレー記録!$A$14:$A$2664,収支表!V$2)</f>
        <v>0</v>
      </c>
      <c r="W11" s="5">
        <f>SUMIFS(プレー記録!$E$14:$E$2664,プレー記録!$B$14:$B$2664,収支表!$B11,プレー記録!$A$14:$A$2664,収支表!V$2)</f>
        <v>0</v>
      </c>
      <c r="X11" s="4">
        <f>SUMIFS(プレー記録!$D$14:$D$2664,プレー記録!$B$14:$B$2664,収支表!$B11,プレー記録!$A$14:$A$2664,収支表!X$2)</f>
        <v>0</v>
      </c>
      <c r="Y11" s="5">
        <f>SUMIFS(プレー記録!$E$14:$E$2664,プレー記録!$B$14:$B$2664,収支表!$B11,プレー記録!$A$14:$A$2664,収支表!X$2)</f>
        <v>0</v>
      </c>
      <c r="Z11" s="4">
        <f>SUMIFS(プレー記録!$D$14:$D$2664,プレー記録!$B$14:$B$2664,収支表!$B11,プレー記録!$A$14:$A$2664,収支表!Z$2)</f>
        <v>0</v>
      </c>
      <c r="AA11" s="5">
        <f>SUMIFS(プレー記録!$E$14:$E$2664,プレー記録!$B$14:$B$2664,収支表!$B11,プレー記録!$A$14:$A$2664,収支表!Z$2)</f>
        <v>0</v>
      </c>
      <c r="AB11" s="4">
        <f>SUMIFS(プレー記録!$D$14:$D$2664,プレー記録!$B$14:$B$2664,収支表!$B11,プレー記録!$A$14:$A$2664,収支表!AB$2)</f>
        <v>0</v>
      </c>
      <c r="AC11" s="5">
        <f>SUMIFS(プレー記録!$E$14:$E$2664,プレー記録!$B$14:$B$2664,収支表!$B11,プレー記録!$A$14:$A$2664,収支表!AB$2)</f>
        <v>0</v>
      </c>
      <c r="AD11" s="4">
        <f>SUMIFS(プレー記録!$D$14:$D$2664,プレー記録!$B$14:$B$2664,収支表!$B11,プレー記録!$A$14:$A$2664,収支表!AD$2)</f>
        <v>0</v>
      </c>
      <c r="AE11" s="5">
        <f>SUMIFS(プレー記録!$E$14:$E$2664,プレー記録!$B$14:$B$2664,収支表!$B11,プレー記録!$A$14:$A$2664,収支表!AD$2)</f>
        <v>0</v>
      </c>
      <c r="AF11" s="4">
        <f>SUMIFS(プレー記録!$D$14:$D$2664,プレー記録!$B$14:$B$2664,収支表!$B11,プレー記録!$A$14:$A$2664,収支表!AF$2)</f>
        <v>0</v>
      </c>
      <c r="AG11" s="5">
        <f>SUMIFS(プレー記録!$E$14:$E$2664,プレー記録!$B$14:$B$2664,収支表!$B11,プレー記録!$A$14:$A$2664,収支表!AF$2)</f>
        <v>0</v>
      </c>
      <c r="AH11" s="4">
        <f>SUMIFS(プレー記録!$D$14:$D$2664,プレー記録!$B$14:$B$2664,収支表!$B11,プレー記録!$A$14:$A$2664,収支表!AH$2)</f>
        <v>0</v>
      </c>
      <c r="AI11" s="5">
        <f>SUMIFS(プレー記録!$E$14:$E$2664,プレー記録!$B$14:$B$2664,収支表!$B11,プレー記録!$A$14:$A$2664,収支表!AH$2)</f>
        <v>0</v>
      </c>
      <c r="AJ11" s="4">
        <f>SUMIFS(プレー記録!$D$14:$D$2664,プレー記録!$B$14:$B$2664,収支表!$B11,プレー記録!$A$14:$A$2664,収支表!AJ$2)</f>
        <v>0</v>
      </c>
      <c r="AK11" s="5">
        <f>SUMIFS(プレー記録!$E$14:$E$2664,プレー記録!$B$14:$B$2664,収支表!$B11,プレー記録!$A$14:$A$2664,収支表!AJ$2)</f>
        <v>0</v>
      </c>
      <c r="AL11" s="4">
        <f>SUMIFS(プレー記録!$D$14:$D$2664,プレー記録!$B$14:$B$2664,収支表!$B11,プレー記録!$A$14:$A$2664,収支表!AL$2)</f>
        <v>0</v>
      </c>
      <c r="AM11" s="5">
        <f>SUMIFS(プレー記録!$E$14:$E$2664,プレー記録!$B$14:$B$2664,収支表!$B11,プレー記録!$A$14:$A$2664,収支表!AL$2)</f>
        <v>0</v>
      </c>
      <c r="AN11" s="4">
        <f>SUMIFS(プレー記録!$D$14:$D$2664,プレー記録!$B$14:$B$2664,収支表!$B11,プレー記録!$A$14:$A$2664,収支表!AN$2)</f>
        <v>0</v>
      </c>
      <c r="AO11" s="5">
        <f>SUMIFS(プレー記録!$E$14:$E$2664,プレー記録!$B$14:$B$2664,収支表!$B11,プレー記録!$A$14:$A$2664,収支表!AN$2)</f>
        <v>0</v>
      </c>
      <c r="AP11" s="4">
        <f>SUMIFS(プレー記録!$D$14:$D$2664,プレー記録!$B$14:$B$2664,収支表!$B11,プレー記録!$A$14:$A$2664,収支表!AP$2)</f>
        <v>0</v>
      </c>
      <c r="AQ11" s="5">
        <f>SUMIFS(プレー記録!$E$14:$E$2664,プレー記録!$B$14:$B$2664,収支表!$B11,プレー記録!$A$14:$A$2664,収支表!AP$2)</f>
        <v>0</v>
      </c>
      <c r="AR11" s="4">
        <f>SUMIFS(プレー記録!$D$14:$D$2664,プレー記録!$B$14:$B$2664,収支表!$B11,プレー記録!$A$14:$A$2664,収支表!AR$2)</f>
        <v>0</v>
      </c>
      <c r="AS11" s="5">
        <f>SUMIFS(プレー記録!$E$14:$E$2664,プレー記録!$B$14:$B$2664,収支表!$B11,プレー記録!$A$14:$A$2664,収支表!AR$2)</f>
        <v>0</v>
      </c>
      <c r="AT11" s="4">
        <f>SUMIFS(プレー記録!$D$14:$D$2664,プレー記録!$B$14:$B$2664,収支表!$B11,プレー記録!$A$14:$A$2664,収支表!AT$2)</f>
        <v>0</v>
      </c>
      <c r="AU11" s="5">
        <f>SUMIFS(プレー記録!$E$14:$E$2664,プレー記録!$B$14:$B$2664,収支表!$B11,プレー記録!$A$14:$A$2664,収支表!AT$2)</f>
        <v>0</v>
      </c>
      <c r="AV11" s="4">
        <f>SUMIFS(プレー記録!$D$14:$D$2664,プレー記録!$B$14:$B$2664,収支表!$B11,プレー記録!$A$14:$A$2664,収支表!AV$2)</f>
        <v>0</v>
      </c>
      <c r="AW11" s="5">
        <f>SUMIFS(プレー記録!$E$14:$E$2664,プレー記録!$B$14:$B$2664,収支表!$B11,プレー記録!$A$14:$A$2664,収支表!AV$2)</f>
        <v>0</v>
      </c>
      <c r="AX11" s="4">
        <f>SUMIFS(プレー記録!$D$14:$D$2664,プレー記録!$B$14:$B$2664,収支表!$B11,プレー記録!$A$14:$A$2664,収支表!AX$2)</f>
        <v>0</v>
      </c>
      <c r="AY11" s="5">
        <f>SUMIFS(プレー記録!$E$14:$E$2664,プレー記録!$B$14:$B$2664,収支表!$B11,プレー記録!$A$14:$A$2664,収支表!AX$2)</f>
        <v>0</v>
      </c>
      <c r="AZ11" s="4">
        <f>SUMIFS(プレー記録!$D$14:$D$2664,プレー記録!$B$14:$B$2664,収支表!$B11,プレー記録!$A$14:$A$2664,収支表!AZ$2)</f>
        <v>0</v>
      </c>
      <c r="BA11" s="5">
        <f>SUMIFS(プレー記録!$E$14:$E$2664,プレー記録!$B$14:$B$2664,収支表!$B11,プレー記録!$A$14:$A$2664,収支表!AZ$2)</f>
        <v>0</v>
      </c>
      <c r="BB11" s="4">
        <f>SUMIFS(プレー記録!$D$14:$D$2664,プレー記録!$B$14:$B$2664,収支表!$B11,プレー記録!$A$14:$A$2664,収支表!BB$2)</f>
        <v>0</v>
      </c>
      <c r="BC11" s="5">
        <f>SUMIFS(プレー記録!$E$14:$E$2664,プレー記録!$B$14:$B$2664,収支表!$B11,プレー記録!$A$14:$A$2664,収支表!BB$2)</f>
        <v>0</v>
      </c>
      <c r="BD11" s="4">
        <f>SUMIFS(プレー記録!$D$14:$D$2664,プレー記録!$B$14:$B$2664,収支表!$B11,プレー記録!$A$14:$A$2664,収支表!BD$2)</f>
        <v>0</v>
      </c>
      <c r="BE11" s="5">
        <f>SUMIFS(プレー記録!$E$14:$E$2664,プレー記録!$B$14:$B$2664,収支表!$B11,プレー記録!$A$14:$A$2664,収支表!BD$2)</f>
        <v>0</v>
      </c>
      <c r="BF11" s="4">
        <f>SUMIFS(プレー記録!$D$14:$D$2664,プレー記録!$B$14:$B$2664,収支表!$B11,プレー記録!$A$14:$A$2664,収支表!BF$2)</f>
        <v>0</v>
      </c>
      <c r="BG11" s="5">
        <f>SUMIFS(プレー記録!$E$14:$E$2664,プレー記録!$B$14:$B$2664,収支表!$B11,プレー記録!$A$14:$A$2664,収支表!BF$2)</f>
        <v>0</v>
      </c>
      <c r="BH11" s="4">
        <f>SUMIFS(プレー記録!$D$14:$D$2664,プレー記録!$B$14:$B$2664,収支表!$B11,プレー記録!$A$14:$A$2664,収支表!BH$2)</f>
        <v>0</v>
      </c>
      <c r="BI11" s="5">
        <f>SUMIFS(プレー記録!$E$14:$E$2664,プレー記録!$B$14:$B$2664,収支表!$B11,プレー記録!$A$14:$A$2664,収支表!BH$2)</f>
        <v>0</v>
      </c>
      <c r="BJ11" s="4">
        <f>SUMIFS(プレー記録!$D$14:$D$2664,プレー記録!$B$14:$B$2664,収支表!$B11,プレー記録!$A$14:$A$2664,収支表!BJ$2)</f>
        <v>0</v>
      </c>
      <c r="BK11" s="5">
        <f>SUMIFS(プレー記録!$E$14:$E$2664,プレー記録!$B$14:$B$2664,収支表!$B11,プレー記録!$A$14:$A$2664,収支表!BJ$2)</f>
        <v>0</v>
      </c>
      <c r="BL11" s="4">
        <f>SUMIFS(プレー記録!$D$14:$D$2664,プレー記録!$B$14:$B$2664,収支表!$B11,プレー記録!$A$14:$A$2664,収支表!BL$2)</f>
        <v>0</v>
      </c>
      <c r="BM11" s="5">
        <f>SUMIFS(プレー記録!$E$14:$E$2664,プレー記録!$B$14:$B$2664,収支表!$B11,プレー記録!$A$14:$A$2664,収支表!BL$2)</f>
        <v>0</v>
      </c>
      <c r="BN11" s="55" t="str">
        <f t="shared" si="26"/>
        <v/>
      </c>
      <c r="BO11" s="56" t="str">
        <f t="shared" si="20"/>
        <v/>
      </c>
      <c r="BP11" s="56" t="str">
        <f t="shared" si="20"/>
        <v/>
      </c>
      <c r="BQ11" s="56" t="str">
        <f t="shared" si="20"/>
        <v/>
      </c>
      <c r="BR11" s="57" t="str">
        <f t="shared" si="27"/>
        <v/>
      </c>
    </row>
    <row r="12" spans="1:70" ht="20" customHeight="1">
      <c r="A12" s="12"/>
      <c r="B12" s="24">
        <f t="shared" si="25"/>
        <v>7</v>
      </c>
      <c r="C12" s="6">
        <f t="shared" si="21"/>
        <v>0</v>
      </c>
      <c r="D12" s="6">
        <f t="shared" si="22"/>
        <v>0</v>
      </c>
      <c r="E12" s="115">
        <f t="shared" si="23"/>
        <v>0</v>
      </c>
      <c r="F12" s="7">
        <f>SUMIFS(プレー記録!$D$14:$D$2664,プレー記録!$B$14:$B$2664,収支表!$B12,プレー記録!$A$14:$A$2664,収支表!F$2)</f>
        <v>0</v>
      </c>
      <c r="G12" s="5">
        <f>SUMIFS(プレー記録!$E$14:$E$2664,プレー記録!$B$14:$B$2664,収支表!$B12,プレー記録!$A$14:$A$2664,収支表!F$2)</f>
        <v>0</v>
      </c>
      <c r="H12" s="4">
        <f>SUMIFS(プレー記録!$D$14:$D$2664,プレー記録!$B$14:$B$2664,収支表!$B12,プレー記録!$A$14:$A$2664,収支表!H$2)</f>
        <v>0</v>
      </c>
      <c r="I12" s="5">
        <f>SUMIFS(プレー記録!$E$14:$E$2664,プレー記録!$B$14:$B$2664,収支表!$B12,プレー記録!$A$14:$A$2664,収支表!H$2)</f>
        <v>0</v>
      </c>
      <c r="J12" s="4">
        <f>SUMIFS(プレー記録!$D$14:$D$2664,プレー記録!$B$14:$B$2664,収支表!$B12,プレー記録!$A$14:$A$2664,収支表!J$2)</f>
        <v>0</v>
      </c>
      <c r="K12" s="5">
        <f>SUMIFS(プレー記録!$E$14:$E$2664,プレー記録!$B$14:$B$2664,収支表!$B12,プレー記録!$A$14:$A$2664,収支表!J$2)</f>
        <v>0</v>
      </c>
      <c r="L12" s="4">
        <f>SUMIFS(プレー記録!$D$14:$D$2664,プレー記録!$B$14:$B$2664,収支表!$B12,プレー記録!$A$14:$A$2664,収支表!L$2)</f>
        <v>0</v>
      </c>
      <c r="M12" s="5">
        <f>SUMIFS(プレー記録!$E$14:$E$2664,プレー記録!$B$14:$B$2664,収支表!$B12,プレー記録!$A$14:$A$2664,収支表!L$2)</f>
        <v>0</v>
      </c>
      <c r="N12" s="4">
        <f>SUMIFS(プレー記録!$D$14:$D$2664,プレー記録!$B$14:$B$2664,収支表!$B12,プレー記録!$A$14:$A$2664,収支表!N$2)</f>
        <v>0</v>
      </c>
      <c r="O12" s="5">
        <f>SUMIFS(プレー記録!$E$14:$E$2664,プレー記録!$B$14:$B$2664,収支表!$B12,プレー記録!$A$14:$A$2664,収支表!N$2)</f>
        <v>0</v>
      </c>
      <c r="P12" s="4">
        <f>SUMIFS(プレー記録!$D$14:$D$2664,プレー記録!$B$14:$B$2664,収支表!$B12,プレー記録!$A$14:$A$2664,収支表!P$2)</f>
        <v>0</v>
      </c>
      <c r="Q12" s="5">
        <f>SUMIFS(プレー記録!$E$14:$E$2664,プレー記録!$B$14:$B$2664,収支表!$B12,プレー記録!$A$14:$A$2664,収支表!P$2)</f>
        <v>0</v>
      </c>
      <c r="R12" s="4">
        <f>SUMIFS(プレー記録!$D$14:$D$2664,プレー記録!$B$14:$B$2664,収支表!$B12,プレー記録!$A$14:$A$2664,収支表!R$2)</f>
        <v>0</v>
      </c>
      <c r="S12" s="5">
        <f>SUMIFS(プレー記録!$E$14:$E$2664,プレー記録!$B$14:$B$2664,収支表!$B12,プレー記録!$A$14:$A$2664,収支表!R$2)</f>
        <v>0</v>
      </c>
      <c r="T12" s="4">
        <f>SUMIFS(プレー記録!$D$14:$D$2664,プレー記録!$B$14:$B$2664,収支表!$B12,プレー記録!$A$14:$A$2664,収支表!T$2)</f>
        <v>0</v>
      </c>
      <c r="U12" s="5">
        <f>SUMIFS(プレー記録!$E$14:$E$2664,プレー記録!$B$14:$B$2664,収支表!$B12,プレー記録!$A$14:$A$2664,収支表!T$2)</f>
        <v>0</v>
      </c>
      <c r="V12" s="4">
        <f>SUMIFS(プレー記録!$D$14:$D$2664,プレー記録!$B$14:$B$2664,収支表!$B12,プレー記録!$A$14:$A$2664,収支表!V$2)</f>
        <v>0</v>
      </c>
      <c r="W12" s="5">
        <f>SUMIFS(プレー記録!$E$14:$E$2664,プレー記録!$B$14:$B$2664,収支表!$B12,プレー記録!$A$14:$A$2664,収支表!V$2)</f>
        <v>0</v>
      </c>
      <c r="X12" s="4">
        <f>SUMIFS(プレー記録!$D$14:$D$2664,プレー記録!$B$14:$B$2664,収支表!$B12,プレー記録!$A$14:$A$2664,収支表!X$2)</f>
        <v>0</v>
      </c>
      <c r="Y12" s="5">
        <f>SUMIFS(プレー記録!$E$14:$E$2664,プレー記録!$B$14:$B$2664,収支表!$B12,プレー記録!$A$14:$A$2664,収支表!X$2)</f>
        <v>0</v>
      </c>
      <c r="Z12" s="4">
        <f>SUMIFS(プレー記録!$D$14:$D$2664,プレー記録!$B$14:$B$2664,収支表!$B12,プレー記録!$A$14:$A$2664,収支表!Z$2)</f>
        <v>0</v>
      </c>
      <c r="AA12" s="5">
        <f>SUMIFS(プレー記録!$E$14:$E$2664,プレー記録!$B$14:$B$2664,収支表!$B12,プレー記録!$A$14:$A$2664,収支表!Z$2)</f>
        <v>0</v>
      </c>
      <c r="AB12" s="4">
        <f>SUMIFS(プレー記録!$D$14:$D$2664,プレー記録!$B$14:$B$2664,収支表!$B12,プレー記録!$A$14:$A$2664,収支表!AB$2)</f>
        <v>0</v>
      </c>
      <c r="AC12" s="5">
        <f>SUMIFS(プレー記録!$E$14:$E$2664,プレー記録!$B$14:$B$2664,収支表!$B12,プレー記録!$A$14:$A$2664,収支表!AB$2)</f>
        <v>0</v>
      </c>
      <c r="AD12" s="4">
        <f>SUMIFS(プレー記録!$D$14:$D$2664,プレー記録!$B$14:$B$2664,収支表!$B12,プレー記録!$A$14:$A$2664,収支表!AD$2)</f>
        <v>0</v>
      </c>
      <c r="AE12" s="5">
        <f>SUMIFS(プレー記録!$E$14:$E$2664,プレー記録!$B$14:$B$2664,収支表!$B12,プレー記録!$A$14:$A$2664,収支表!AD$2)</f>
        <v>0</v>
      </c>
      <c r="AF12" s="4">
        <f>SUMIFS(プレー記録!$D$14:$D$2664,プレー記録!$B$14:$B$2664,収支表!$B12,プレー記録!$A$14:$A$2664,収支表!AF$2)</f>
        <v>0</v>
      </c>
      <c r="AG12" s="5">
        <f>SUMIFS(プレー記録!$E$14:$E$2664,プレー記録!$B$14:$B$2664,収支表!$B12,プレー記録!$A$14:$A$2664,収支表!AF$2)</f>
        <v>0</v>
      </c>
      <c r="AH12" s="4">
        <f>SUMIFS(プレー記録!$D$14:$D$2664,プレー記録!$B$14:$B$2664,収支表!$B12,プレー記録!$A$14:$A$2664,収支表!AH$2)</f>
        <v>0</v>
      </c>
      <c r="AI12" s="5">
        <f>SUMIFS(プレー記録!$E$14:$E$2664,プレー記録!$B$14:$B$2664,収支表!$B12,プレー記録!$A$14:$A$2664,収支表!AH$2)</f>
        <v>0</v>
      </c>
      <c r="AJ12" s="4">
        <f>SUMIFS(プレー記録!$D$14:$D$2664,プレー記録!$B$14:$B$2664,収支表!$B12,プレー記録!$A$14:$A$2664,収支表!AJ$2)</f>
        <v>0</v>
      </c>
      <c r="AK12" s="5">
        <f>SUMIFS(プレー記録!$E$14:$E$2664,プレー記録!$B$14:$B$2664,収支表!$B12,プレー記録!$A$14:$A$2664,収支表!AJ$2)</f>
        <v>0</v>
      </c>
      <c r="AL12" s="4">
        <f>SUMIFS(プレー記録!$D$14:$D$2664,プレー記録!$B$14:$B$2664,収支表!$B12,プレー記録!$A$14:$A$2664,収支表!AL$2)</f>
        <v>0</v>
      </c>
      <c r="AM12" s="5">
        <f>SUMIFS(プレー記録!$E$14:$E$2664,プレー記録!$B$14:$B$2664,収支表!$B12,プレー記録!$A$14:$A$2664,収支表!AL$2)</f>
        <v>0</v>
      </c>
      <c r="AN12" s="4">
        <f>SUMIFS(プレー記録!$D$14:$D$2664,プレー記録!$B$14:$B$2664,収支表!$B12,プレー記録!$A$14:$A$2664,収支表!AN$2)</f>
        <v>0</v>
      </c>
      <c r="AO12" s="5">
        <f>SUMIFS(プレー記録!$E$14:$E$2664,プレー記録!$B$14:$B$2664,収支表!$B12,プレー記録!$A$14:$A$2664,収支表!AN$2)</f>
        <v>0</v>
      </c>
      <c r="AP12" s="4">
        <f>SUMIFS(プレー記録!$D$14:$D$2664,プレー記録!$B$14:$B$2664,収支表!$B12,プレー記録!$A$14:$A$2664,収支表!AP$2)</f>
        <v>0</v>
      </c>
      <c r="AQ12" s="5">
        <f>SUMIFS(プレー記録!$E$14:$E$2664,プレー記録!$B$14:$B$2664,収支表!$B12,プレー記録!$A$14:$A$2664,収支表!AP$2)</f>
        <v>0</v>
      </c>
      <c r="AR12" s="4">
        <f>SUMIFS(プレー記録!$D$14:$D$2664,プレー記録!$B$14:$B$2664,収支表!$B12,プレー記録!$A$14:$A$2664,収支表!AR$2)</f>
        <v>0</v>
      </c>
      <c r="AS12" s="5">
        <f>SUMIFS(プレー記録!$E$14:$E$2664,プレー記録!$B$14:$B$2664,収支表!$B12,プレー記録!$A$14:$A$2664,収支表!AR$2)</f>
        <v>0</v>
      </c>
      <c r="AT12" s="4">
        <f>SUMIFS(プレー記録!$D$14:$D$2664,プレー記録!$B$14:$B$2664,収支表!$B12,プレー記録!$A$14:$A$2664,収支表!AT$2)</f>
        <v>0</v>
      </c>
      <c r="AU12" s="5">
        <f>SUMIFS(プレー記録!$E$14:$E$2664,プレー記録!$B$14:$B$2664,収支表!$B12,プレー記録!$A$14:$A$2664,収支表!AT$2)</f>
        <v>0</v>
      </c>
      <c r="AV12" s="4">
        <f>SUMIFS(プレー記録!$D$14:$D$2664,プレー記録!$B$14:$B$2664,収支表!$B12,プレー記録!$A$14:$A$2664,収支表!AV$2)</f>
        <v>0</v>
      </c>
      <c r="AW12" s="5">
        <f>SUMIFS(プレー記録!$E$14:$E$2664,プレー記録!$B$14:$B$2664,収支表!$B12,プレー記録!$A$14:$A$2664,収支表!AV$2)</f>
        <v>0</v>
      </c>
      <c r="AX12" s="4">
        <f>SUMIFS(プレー記録!$D$14:$D$2664,プレー記録!$B$14:$B$2664,収支表!$B12,プレー記録!$A$14:$A$2664,収支表!AX$2)</f>
        <v>0</v>
      </c>
      <c r="AY12" s="5">
        <f>SUMIFS(プレー記録!$E$14:$E$2664,プレー記録!$B$14:$B$2664,収支表!$B12,プレー記録!$A$14:$A$2664,収支表!AX$2)</f>
        <v>0</v>
      </c>
      <c r="AZ12" s="4">
        <f>SUMIFS(プレー記録!$D$14:$D$2664,プレー記録!$B$14:$B$2664,収支表!$B12,プレー記録!$A$14:$A$2664,収支表!AZ$2)</f>
        <v>0</v>
      </c>
      <c r="BA12" s="5">
        <f>SUMIFS(プレー記録!$E$14:$E$2664,プレー記録!$B$14:$B$2664,収支表!$B12,プレー記録!$A$14:$A$2664,収支表!AZ$2)</f>
        <v>0</v>
      </c>
      <c r="BB12" s="4">
        <f>SUMIFS(プレー記録!$D$14:$D$2664,プレー記録!$B$14:$B$2664,収支表!$B12,プレー記録!$A$14:$A$2664,収支表!BB$2)</f>
        <v>0</v>
      </c>
      <c r="BC12" s="5">
        <f>SUMIFS(プレー記録!$E$14:$E$2664,プレー記録!$B$14:$B$2664,収支表!$B12,プレー記録!$A$14:$A$2664,収支表!BB$2)</f>
        <v>0</v>
      </c>
      <c r="BD12" s="4">
        <f>SUMIFS(プレー記録!$D$14:$D$2664,プレー記録!$B$14:$B$2664,収支表!$B12,プレー記録!$A$14:$A$2664,収支表!BD$2)</f>
        <v>0</v>
      </c>
      <c r="BE12" s="5">
        <f>SUMIFS(プレー記録!$E$14:$E$2664,プレー記録!$B$14:$B$2664,収支表!$B12,プレー記録!$A$14:$A$2664,収支表!BD$2)</f>
        <v>0</v>
      </c>
      <c r="BF12" s="4">
        <f>SUMIFS(プレー記録!$D$14:$D$2664,プレー記録!$B$14:$B$2664,収支表!$B12,プレー記録!$A$14:$A$2664,収支表!BF$2)</f>
        <v>0</v>
      </c>
      <c r="BG12" s="5">
        <f>SUMIFS(プレー記録!$E$14:$E$2664,プレー記録!$B$14:$B$2664,収支表!$B12,プレー記録!$A$14:$A$2664,収支表!BF$2)</f>
        <v>0</v>
      </c>
      <c r="BH12" s="4">
        <f>SUMIFS(プレー記録!$D$14:$D$2664,プレー記録!$B$14:$B$2664,収支表!$B12,プレー記録!$A$14:$A$2664,収支表!BH$2)</f>
        <v>0</v>
      </c>
      <c r="BI12" s="5">
        <f>SUMIFS(プレー記録!$E$14:$E$2664,プレー記録!$B$14:$B$2664,収支表!$B12,プレー記録!$A$14:$A$2664,収支表!BH$2)</f>
        <v>0</v>
      </c>
      <c r="BJ12" s="4">
        <f>SUMIFS(プレー記録!$D$14:$D$2664,プレー記録!$B$14:$B$2664,収支表!$B12,プレー記録!$A$14:$A$2664,収支表!BJ$2)</f>
        <v>0</v>
      </c>
      <c r="BK12" s="5">
        <f>SUMIFS(プレー記録!$E$14:$E$2664,プレー記録!$B$14:$B$2664,収支表!$B12,プレー記録!$A$14:$A$2664,収支表!BJ$2)</f>
        <v>0</v>
      </c>
      <c r="BL12" s="4">
        <f>SUMIFS(プレー記録!$D$14:$D$2664,プレー記録!$B$14:$B$2664,収支表!$B12,プレー記録!$A$14:$A$2664,収支表!BL$2)</f>
        <v>0</v>
      </c>
      <c r="BM12" s="5">
        <f>SUMIFS(プレー記録!$E$14:$E$2664,プレー記録!$B$14:$B$2664,収支表!$B12,プレー記録!$A$14:$A$2664,収支表!BL$2)</f>
        <v>0</v>
      </c>
      <c r="BN12" s="55" t="str">
        <f t="shared" si="26"/>
        <v/>
      </c>
      <c r="BO12" s="56" t="str">
        <f t="shared" si="20"/>
        <v/>
      </c>
      <c r="BP12" s="56" t="str">
        <f t="shared" si="20"/>
        <v/>
      </c>
      <c r="BQ12" s="56" t="str">
        <f t="shared" si="20"/>
        <v/>
      </c>
      <c r="BR12" s="57" t="str">
        <f t="shared" si="27"/>
        <v/>
      </c>
    </row>
    <row r="13" spans="1:70" ht="20" customHeight="1">
      <c r="A13" s="12"/>
      <c r="B13" s="24">
        <f t="shared" si="25"/>
        <v>8</v>
      </c>
      <c r="C13" s="6">
        <f t="shared" si="21"/>
        <v>0</v>
      </c>
      <c r="D13" s="6">
        <f t="shared" si="22"/>
        <v>0</v>
      </c>
      <c r="E13" s="115">
        <f t="shared" si="23"/>
        <v>0</v>
      </c>
      <c r="F13" s="7">
        <f>SUMIFS(プレー記録!$D$14:$D$2664,プレー記録!$B$14:$B$2664,収支表!$B13,プレー記録!$A$14:$A$2664,収支表!F$2)</f>
        <v>0</v>
      </c>
      <c r="G13" s="5">
        <f>SUMIFS(プレー記録!$E$14:$E$2664,プレー記録!$B$14:$B$2664,収支表!$B13,プレー記録!$A$14:$A$2664,収支表!F$2)</f>
        <v>0</v>
      </c>
      <c r="H13" s="4">
        <f>SUMIFS(プレー記録!$D$14:$D$2664,プレー記録!$B$14:$B$2664,収支表!$B13,プレー記録!$A$14:$A$2664,収支表!H$2)</f>
        <v>0</v>
      </c>
      <c r="I13" s="5">
        <f>SUMIFS(プレー記録!$E$14:$E$2664,プレー記録!$B$14:$B$2664,収支表!$B13,プレー記録!$A$14:$A$2664,収支表!H$2)</f>
        <v>0</v>
      </c>
      <c r="J13" s="4">
        <f>SUMIFS(プレー記録!$D$14:$D$2664,プレー記録!$B$14:$B$2664,収支表!$B13,プレー記録!$A$14:$A$2664,収支表!J$2)</f>
        <v>0</v>
      </c>
      <c r="K13" s="5">
        <f>SUMIFS(プレー記録!$E$14:$E$2664,プレー記録!$B$14:$B$2664,収支表!$B13,プレー記録!$A$14:$A$2664,収支表!J$2)</f>
        <v>0</v>
      </c>
      <c r="L13" s="4">
        <f>SUMIFS(プレー記録!$D$14:$D$2664,プレー記録!$B$14:$B$2664,収支表!$B13,プレー記録!$A$14:$A$2664,収支表!L$2)</f>
        <v>0</v>
      </c>
      <c r="M13" s="5">
        <f>SUMIFS(プレー記録!$E$14:$E$2664,プレー記録!$B$14:$B$2664,収支表!$B13,プレー記録!$A$14:$A$2664,収支表!L$2)</f>
        <v>0</v>
      </c>
      <c r="N13" s="4">
        <f>SUMIFS(プレー記録!$D$14:$D$2664,プレー記録!$B$14:$B$2664,収支表!$B13,プレー記録!$A$14:$A$2664,収支表!N$2)</f>
        <v>0</v>
      </c>
      <c r="O13" s="5">
        <f>SUMIFS(プレー記録!$E$14:$E$2664,プレー記録!$B$14:$B$2664,収支表!$B13,プレー記録!$A$14:$A$2664,収支表!N$2)</f>
        <v>0</v>
      </c>
      <c r="P13" s="4">
        <f>SUMIFS(プレー記録!$D$14:$D$2664,プレー記録!$B$14:$B$2664,収支表!$B13,プレー記録!$A$14:$A$2664,収支表!P$2)</f>
        <v>0</v>
      </c>
      <c r="Q13" s="5">
        <f>SUMIFS(プレー記録!$E$14:$E$2664,プレー記録!$B$14:$B$2664,収支表!$B13,プレー記録!$A$14:$A$2664,収支表!P$2)</f>
        <v>0</v>
      </c>
      <c r="R13" s="4">
        <f>SUMIFS(プレー記録!$D$14:$D$2664,プレー記録!$B$14:$B$2664,収支表!$B13,プレー記録!$A$14:$A$2664,収支表!R$2)</f>
        <v>0</v>
      </c>
      <c r="S13" s="5">
        <f>SUMIFS(プレー記録!$E$14:$E$2664,プレー記録!$B$14:$B$2664,収支表!$B13,プレー記録!$A$14:$A$2664,収支表!R$2)</f>
        <v>0</v>
      </c>
      <c r="T13" s="4">
        <f>SUMIFS(プレー記録!$D$14:$D$2664,プレー記録!$B$14:$B$2664,収支表!$B13,プレー記録!$A$14:$A$2664,収支表!T$2)</f>
        <v>0</v>
      </c>
      <c r="U13" s="5">
        <f>SUMIFS(プレー記録!$E$14:$E$2664,プレー記録!$B$14:$B$2664,収支表!$B13,プレー記録!$A$14:$A$2664,収支表!T$2)</f>
        <v>0</v>
      </c>
      <c r="V13" s="4">
        <f>SUMIFS(プレー記録!$D$14:$D$2664,プレー記録!$B$14:$B$2664,収支表!$B13,プレー記録!$A$14:$A$2664,収支表!V$2)</f>
        <v>0</v>
      </c>
      <c r="W13" s="5">
        <f>SUMIFS(プレー記録!$E$14:$E$2664,プレー記録!$B$14:$B$2664,収支表!$B13,プレー記録!$A$14:$A$2664,収支表!V$2)</f>
        <v>0</v>
      </c>
      <c r="X13" s="4">
        <f>SUMIFS(プレー記録!$D$14:$D$2664,プレー記録!$B$14:$B$2664,収支表!$B13,プレー記録!$A$14:$A$2664,収支表!X$2)</f>
        <v>0</v>
      </c>
      <c r="Y13" s="5">
        <f>SUMIFS(プレー記録!$E$14:$E$2664,プレー記録!$B$14:$B$2664,収支表!$B13,プレー記録!$A$14:$A$2664,収支表!X$2)</f>
        <v>0</v>
      </c>
      <c r="Z13" s="4">
        <f>SUMIFS(プレー記録!$D$14:$D$2664,プレー記録!$B$14:$B$2664,収支表!$B13,プレー記録!$A$14:$A$2664,収支表!Z$2)</f>
        <v>0</v>
      </c>
      <c r="AA13" s="5">
        <f>SUMIFS(プレー記録!$E$14:$E$2664,プレー記録!$B$14:$B$2664,収支表!$B13,プレー記録!$A$14:$A$2664,収支表!Z$2)</f>
        <v>0</v>
      </c>
      <c r="AB13" s="4">
        <f>SUMIFS(プレー記録!$D$14:$D$2664,プレー記録!$B$14:$B$2664,収支表!$B13,プレー記録!$A$14:$A$2664,収支表!AB$2)</f>
        <v>0</v>
      </c>
      <c r="AC13" s="5">
        <f>SUMIFS(プレー記録!$E$14:$E$2664,プレー記録!$B$14:$B$2664,収支表!$B13,プレー記録!$A$14:$A$2664,収支表!AB$2)</f>
        <v>0</v>
      </c>
      <c r="AD13" s="4">
        <f>SUMIFS(プレー記録!$D$14:$D$2664,プレー記録!$B$14:$B$2664,収支表!$B13,プレー記録!$A$14:$A$2664,収支表!AD$2)</f>
        <v>0</v>
      </c>
      <c r="AE13" s="5">
        <f>SUMIFS(プレー記録!$E$14:$E$2664,プレー記録!$B$14:$B$2664,収支表!$B13,プレー記録!$A$14:$A$2664,収支表!AD$2)</f>
        <v>0</v>
      </c>
      <c r="AF13" s="4">
        <f>SUMIFS(プレー記録!$D$14:$D$2664,プレー記録!$B$14:$B$2664,収支表!$B13,プレー記録!$A$14:$A$2664,収支表!AF$2)</f>
        <v>0</v>
      </c>
      <c r="AG13" s="5">
        <f>SUMIFS(プレー記録!$E$14:$E$2664,プレー記録!$B$14:$B$2664,収支表!$B13,プレー記録!$A$14:$A$2664,収支表!AF$2)</f>
        <v>0</v>
      </c>
      <c r="AH13" s="4">
        <f>SUMIFS(プレー記録!$D$14:$D$2664,プレー記録!$B$14:$B$2664,収支表!$B13,プレー記録!$A$14:$A$2664,収支表!AH$2)</f>
        <v>0</v>
      </c>
      <c r="AI13" s="5">
        <f>SUMIFS(プレー記録!$E$14:$E$2664,プレー記録!$B$14:$B$2664,収支表!$B13,プレー記録!$A$14:$A$2664,収支表!AH$2)</f>
        <v>0</v>
      </c>
      <c r="AJ13" s="4">
        <f>SUMIFS(プレー記録!$D$14:$D$2664,プレー記録!$B$14:$B$2664,収支表!$B13,プレー記録!$A$14:$A$2664,収支表!AJ$2)</f>
        <v>0</v>
      </c>
      <c r="AK13" s="5">
        <f>SUMIFS(プレー記録!$E$14:$E$2664,プレー記録!$B$14:$B$2664,収支表!$B13,プレー記録!$A$14:$A$2664,収支表!AJ$2)</f>
        <v>0</v>
      </c>
      <c r="AL13" s="4">
        <f>SUMIFS(プレー記録!$D$14:$D$2664,プレー記録!$B$14:$B$2664,収支表!$B13,プレー記録!$A$14:$A$2664,収支表!AL$2)</f>
        <v>0</v>
      </c>
      <c r="AM13" s="5">
        <f>SUMIFS(プレー記録!$E$14:$E$2664,プレー記録!$B$14:$B$2664,収支表!$B13,プレー記録!$A$14:$A$2664,収支表!AL$2)</f>
        <v>0</v>
      </c>
      <c r="AN13" s="4">
        <f>SUMIFS(プレー記録!$D$14:$D$2664,プレー記録!$B$14:$B$2664,収支表!$B13,プレー記録!$A$14:$A$2664,収支表!AN$2)</f>
        <v>0</v>
      </c>
      <c r="AO13" s="5">
        <f>SUMIFS(プレー記録!$E$14:$E$2664,プレー記録!$B$14:$B$2664,収支表!$B13,プレー記録!$A$14:$A$2664,収支表!AN$2)</f>
        <v>0</v>
      </c>
      <c r="AP13" s="4">
        <f>SUMIFS(プレー記録!$D$14:$D$2664,プレー記録!$B$14:$B$2664,収支表!$B13,プレー記録!$A$14:$A$2664,収支表!AP$2)</f>
        <v>0</v>
      </c>
      <c r="AQ13" s="5">
        <f>SUMIFS(プレー記録!$E$14:$E$2664,プレー記録!$B$14:$B$2664,収支表!$B13,プレー記録!$A$14:$A$2664,収支表!AP$2)</f>
        <v>0</v>
      </c>
      <c r="AR13" s="4">
        <f>SUMIFS(プレー記録!$D$14:$D$2664,プレー記録!$B$14:$B$2664,収支表!$B13,プレー記録!$A$14:$A$2664,収支表!AR$2)</f>
        <v>0</v>
      </c>
      <c r="AS13" s="5">
        <f>SUMIFS(プレー記録!$E$14:$E$2664,プレー記録!$B$14:$B$2664,収支表!$B13,プレー記録!$A$14:$A$2664,収支表!AR$2)</f>
        <v>0</v>
      </c>
      <c r="AT13" s="4">
        <f>SUMIFS(プレー記録!$D$14:$D$2664,プレー記録!$B$14:$B$2664,収支表!$B13,プレー記録!$A$14:$A$2664,収支表!AT$2)</f>
        <v>0</v>
      </c>
      <c r="AU13" s="5">
        <f>SUMIFS(プレー記録!$E$14:$E$2664,プレー記録!$B$14:$B$2664,収支表!$B13,プレー記録!$A$14:$A$2664,収支表!AT$2)</f>
        <v>0</v>
      </c>
      <c r="AV13" s="4">
        <f>SUMIFS(プレー記録!$D$14:$D$2664,プレー記録!$B$14:$B$2664,収支表!$B13,プレー記録!$A$14:$A$2664,収支表!AV$2)</f>
        <v>0</v>
      </c>
      <c r="AW13" s="5">
        <f>SUMIFS(プレー記録!$E$14:$E$2664,プレー記録!$B$14:$B$2664,収支表!$B13,プレー記録!$A$14:$A$2664,収支表!AV$2)</f>
        <v>0</v>
      </c>
      <c r="AX13" s="4">
        <f>SUMIFS(プレー記録!$D$14:$D$2664,プレー記録!$B$14:$B$2664,収支表!$B13,プレー記録!$A$14:$A$2664,収支表!AX$2)</f>
        <v>0</v>
      </c>
      <c r="AY13" s="5">
        <f>SUMIFS(プレー記録!$E$14:$E$2664,プレー記録!$B$14:$B$2664,収支表!$B13,プレー記録!$A$14:$A$2664,収支表!AX$2)</f>
        <v>0</v>
      </c>
      <c r="AZ13" s="4">
        <f>SUMIFS(プレー記録!$D$14:$D$2664,プレー記録!$B$14:$B$2664,収支表!$B13,プレー記録!$A$14:$A$2664,収支表!AZ$2)</f>
        <v>0</v>
      </c>
      <c r="BA13" s="5">
        <f>SUMIFS(プレー記録!$E$14:$E$2664,プレー記録!$B$14:$B$2664,収支表!$B13,プレー記録!$A$14:$A$2664,収支表!AZ$2)</f>
        <v>0</v>
      </c>
      <c r="BB13" s="4">
        <f>SUMIFS(プレー記録!$D$14:$D$2664,プレー記録!$B$14:$B$2664,収支表!$B13,プレー記録!$A$14:$A$2664,収支表!BB$2)</f>
        <v>0</v>
      </c>
      <c r="BC13" s="5">
        <f>SUMIFS(プレー記録!$E$14:$E$2664,プレー記録!$B$14:$B$2664,収支表!$B13,プレー記録!$A$14:$A$2664,収支表!BB$2)</f>
        <v>0</v>
      </c>
      <c r="BD13" s="4">
        <f>SUMIFS(プレー記録!$D$14:$D$2664,プレー記録!$B$14:$B$2664,収支表!$B13,プレー記録!$A$14:$A$2664,収支表!BD$2)</f>
        <v>0</v>
      </c>
      <c r="BE13" s="5">
        <f>SUMIFS(プレー記録!$E$14:$E$2664,プレー記録!$B$14:$B$2664,収支表!$B13,プレー記録!$A$14:$A$2664,収支表!BD$2)</f>
        <v>0</v>
      </c>
      <c r="BF13" s="4">
        <f>SUMIFS(プレー記録!$D$14:$D$2664,プレー記録!$B$14:$B$2664,収支表!$B13,プレー記録!$A$14:$A$2664,収支表!BF$2)</f>
        <v>0</v>
      </c>
      <c r="BG13" s="5">
        <f>SUMIFS(プレー記録!$E$14:$E$2664,プレー記録!$B$14:$B$2664,収支表!$B13,プレー記録!$A$14:$A$2664,収支表!BF$2)</f>
        <v>0</v>
      </c>
      <c r="BH13" s="4">
        <f>SUMIFS(プレー記録!$D$14:$D$2664,プレー記録!$B$14:$B$2664,収支表!$B13,プレー記録!$A$14:$A$2664,収支表!BH$2)</f>
        <v>0</v>
      </c>
      <c r="BI13" s="5">
        <f>SUMIFS(プレー記録!$E$14:$E$2664,プレー記録!$B$14:$B$2664,収支表!$B13,プレー記録!$A$14:$A$2664,収支表!BH$2)</f>
        <v>0</v>
      </c>
      <c r="BJ13" s="4">
        <f>SUMIFS(プレー記録!$D$14:$D$2664,プレー記録!$B$14:$B$2664,収支表!$B13,プレー記録!$A$14:$A$2664,収支表!BJ$2)</f>
        <v>0</v>
      </c>
      <c r="BK13" s="5">
        <f>SUMIFS(プレー記録!$E$14:$E$2664,プレー記録!$B$14:$B$2664,収支表!$B13,プレー記録!$A$14:$A$2664,収支表!BJ$2)</f>
        <v>0</v>
      </c>
      <c r="BL13" s="4">
        <f>SUMIFS(プレー記録!$D$14:$D$2664,プレー記録!$B$14:$B$2664,収支表!$B13,プレー記録!$A$14:$A$2664,収支表!BL$2)</f>
        <v>0</v>
      </c>
      <c r="BM13" s="5">
        <f>SUMIFS(プレー記録!$E$14:$E$2664,プレー記録!$B$14:$B$2664,収支表!$B13,プレー記録!$A$14:$A$2664,収支表!BL$2)</f>
        <v>0</v>
      </c>
      <c r="BN13" s="55" t="str">
        <f t="shared" si="26"/>
        <v/>
      </c>
      <c r="BO13" s="56" t="str">
        <f t="shared" si="20"/>
        <v/>
      </c>
      <c r="BP13" s="56" t="str">
        <f t="shared" si="20"/>
        <v/>
      </c>
      <c r="BQ13" s="56" t="str">
        <f t="shared" si="20"/>
        <v/>
      </c>
      <c r="BR13" s="57" t="str">
        <f t="shared" si="27"/>
        <v/>
      </c>
    </row>
    <row r="14" spans="1:70" ht="20" customHeight="1">
      <c r="A14" s="12"/>
      <c r="B14" s="24">
        <f t="shared" si="25"/>
        <v>9</v>
      </c>
      <c r="C14" s="6">
        <f t="shared" si="21"/>
        <v>0</v>
      </c>
      <c r="D14" s="6">
        <f t="shared" si="22"/>
        <v>0</v>
      </c>
      <c r="E14" s="115">
        <f t="shared" si="23"/>
        <v>0</v>
      </c>
      <c r="F14" s="7">
        <f>SUMIFS(プレー記録!$D$14:$D$2664,プレー記録!$B$14:$B$2664,収支表!$B14,プレー記録!$A$14:$A$2664,収支表!F$2)</f>
        <v>0</v>
      </c>
      <c r="G14" s="5">
        <f>SUMIFS(プレー記録!$E$14:$E$2664,プレー記録!$B$14:$B$2664,収支表!$B14,プレー記録!$A$14:$A$2664,収支表!F$2)</f>
        <v>0</v>
      </c>
      <c r="H14" s="4">
        <f>SUMIFS(プレー記録!$D$14:$D$2664,プレー記録!$B$14:$B$2664,収支表!$B14,プレー記録!$A$14:$A$2664,収支表!H$2)</f>
        <v>0</v>
      </c>
      <c r="I14" s="5">
        <f>SUMIFS(プレー記録!$E$14:$E$2664,プレー記録!$B$14:$B$2664,収支表!$B14,プレー記録!$A$14:$A$2664,収支表!H$2)</f>
        <v>0</v>
      </c>
      <c r="J14" s="4">
        <f>SUMIFS(プレー記録!$D$14:$D$2664,プレー記録!$B$14:$B$2664,収支表!$B14,プレー記録!$A$14:$A$2664,収支表!J$2)</f>
        <v>0</v>
      </c>
      <c r="K14" s="5">
        <f>SUMIFS(プレー記録!$E$14:$E$2664,プレー記録!$B$14:$B$2664,収支表!$B14,プレー記録!$A$14:$A$2664,収支表!J$2)</f>
        <v>0</v>
      </c>
      <c r="L14" s="4">
        <f>SUMIFS(プレー記録!$D$14:$D$2664,プレー記録!$B$14:$B$2664,収支表!$B14,プレー記録!$A$14:$A$2664,収支表!L$2)</f>
        <v>0</v>
      </c>
      <c r="M14" s="5">
        <f>SUMIFS(プレー記録!$E$14:$E$2664,プレー記録!$B$14:$B$2664,収支表!$B14,プレー記録!$A$14:$A$2664,収支表!L$2)</f>
        <v>0</v>
      </c>
      <c r="N14" s="4">
        <f>SUMIFS(プレー記録!$D$14:$D$2664,プレー記録!$B$14:$B$2664,収支表!$B14,プレー記録!$A$14:$A$2664,収支表!N$2)</f>
        <v>0</v>
      </c>
      <c r="O14" s="5">
        <f>SUMIFS(プレー記録!$E$14:$E$2664,プレー記録!$B$14:$B$2664,収支表!$B14,プレー記録!$A$14:$A$2664,収支表!N$2)</f>
        <v>0</v>
      </c>
      <c r="P14" s="4">
        <f>SUMIFS(プレー記録!$D$14:$D$2664,プレー記録!$B$14:$B$2664,収支表!$B14,プレー記録!$A$14:$A$2664,収支表!P$2)</f>
        <v>0</v>
      </c>
      <c r="Q14" s="5">
        <f>SUMIFS(プレー記録!$E$14:$E$2664,プレー記録!$B$14:$B$2664,収支表!$B14,プレー記録!$A$14:$A$2664,収支表!P$2)</f>
        <v>0</v>
      </c>
      <c r="R14" s="4">
        <f>SUMIFS(プレー記録!$D$14:$D$2664,プレー記録!$B$14:$B$2664,収支表!$B14,プレー記録!$A$14:$A$2664,収支表!R$2)</f>
        <v>0</v>
      </c>
      <c r="S14" s="5">
        <f>SUMIFS(プレー記録!$E$14:$E$2664,プレー記録!$B$14:$B$2664,収支表!$B14,プレー記録!$A$14:$A$2664,収支表!R$2)</f>
        <v>0</v>
      </c>
      <c r="T14" s="4">
        <f>SUMIFS(プレー記録!$D$14:$D$2664,プレー記録!$B$14:$B$2664,収支表!$B14,プレー記録!$A$14:$A$2664,収支表!T$2)</f>
        <v>0</v>
      </c>
      <c r="U14" s="5">
        <f>SUMIFS(プレー記録!$E$14:$E$2664,プレー記録!$B$14:$B$2664,収支表!$B14,プレー記録!$A$14:$A$2664,収支表!T$2)</f>
        <v>0</v>
      </c>
      <c r="V14" s="4">
        <f>SUMIFS(プレー記録!$D$14:$D$2664,プレー記録!$B$14:$B$2664,収支表!$B14,プレー記録!$A$14:$A$2664,収支表!V$2)</f>
        <v>0</v>
      </c>
      <c r="W14" s="5">
        <f>SUMIFS(プレー記録!$E$14:$E$2664,プレー記録!$B$14:$B$2664,収支表!$B14,プレー記録!$A$14:$A$2664,収支表!V$2)</f>
        <v>0</v>
      </c>
      <c r="X14" s="4">
        <f>SUMIFS(プレー記録!$D$14:$D$2664,プレー記録!$B$14:$B$2664,収支表!$B14,プレー記録!$A$14:$A$2664,収支表!X$2)</f>
        <v>0</v>
      </c>
      <c r="Y14" s="5">
        <f>SUMIFS(プレー記録!$E$14:$E$2664,プレー記録!$B$14:$B$2664,収支表!$B14,プレー記録!$A$14:$A$2664,収支表!X$2)</f>
        <v>0</v>
      </c>
      <c r="Z14" s="4">
        <f>SUMIFS(プレー記録!$D$14:$D$2664,プレー記録!$B$14:$B$2664,収支表!$B14,プレー記録!$A$14:$A$2664,収支表!Z$2)</f>
        <v>0</v>
      </c>
      <c r="AA14" s="5">
        <f>SUMIFS(プレー記録!$E$14:$E$2664,プレー記録!$B$14:$B$2664,収支表!$B14,プレー記録!$A$14:$A$2664,収支表!Z$2)</f>
        <v>0</v>
      </c>
      <c r="AB14" s="4">
        <f>SUMIFS(プレー記録!$D$14:$D$2664,プレー記録!$B$14:$B$2664,収支表!$B14,プレー記録!$A$14:$A$2664,収支表!AB$2)</f>
        <v>0</v>
      </c>
      <c r="AC14" s="5">
        <f>SUMIFS(プレー記録!$E$14:$E$2664,プレー記録!$B$14:$B$2664,収支表!$B14,プレー記録!$A$14:$A$2664,収支表!AB$2)</f>
        <v>0</v>
      </c>
      <c r="AD14" s="4">
        <f>SUMIFS(プレー記録!$D$14:$D$2664,プレー記録!$B$14:$B$2664,収支表!$B14,プレー記録!$A$14:$A$2664,収支表!AD$2)</f>
        <v>0</v>
      </c>
      <c r="AE14" s="5">
        <f>SUMIFS(プレー記録!$E$14:$E$2664,プレー記録!$B$14:$B$2664,収支表!$B14,プレー記録!$A$14:$A$2664,収支表!AD$2)</f>
        <v>0</v>
      </c>
      <c r="AF14" s="4">
        <f>SUMIFS(プレー記録!$D$14:$D$2664,プレー記録!$B$14:$B$2664,収支表!$B14,プレー記録!$A$14:$A$2664,収支表!AF$2)</f>
        <v>0</v>
      </c>
      <c r="AG14" s="5">
        <f>SUMIFS(プレー記録!$E$14:$E$2664,プレー記録!$B$14:$B$2664,収支表!$B14,プレー記録!$A$14:$A$2664,収支表!AF$2)</f>
        <v>0</v>
      </c>
      <c r="AH14" s="4">
        <f>SUMIFS(プレー記録!$D$14:$D$2664,プレー記録!$B$14:$B$2664,収支表!$B14,プレー記録!$A$14:$A$2664,収支表!AH$2)</f>
        <v>0</v>
      </c>
      <c r="AI14" s="5">
        <f>SUMIFS(プレー記録!$E$14:$E$2664,プレー記録!$B$14:$B$2664,収支表!$B14,プレー記録!$A$14:$A$2664,収支表!AH$2)</f>
        <v>0</v>
      </c>
      <c r="AJ14" s="4">
        <f>SUMIFS(プレー記録!$D$14:$D$2664,プレー記録!$B$14:$B$2664,収支表!$B14,プレー記録!$A$14:$A$2664,収支表!AJ$2)</f>
        <v>0</v>
      </c>
      <c r="AK14" s="5">
        <f>SUMIFS(プレー記録!$E$14:$E$2664,プレー記録!$B$14:$B$2664,収支表!$B14,プレー記録!$A$14:$A$2664,収支表!AJ$2)</f>
        <v>0</v>
      </c>
      <c r="AL14" s="4">
        <f>SUMIFS(プレー記録!$D$14:$D$2664,プレー記録!$B$14:$B$2664,収支表!$B14,プレー記録!$A$14:$A$2664,収支表!AL$2)</f>
        <v>0</v>
      </c>
      <c r="AM14" s="5">
        <f>SUMIFS(プレー記録!$E$14:$E$2664,プレー記録!$B$14:$B$2664,収支表!$B14,プレー記録!$A$14:$A$2664,収支表!AL$2)</f>
        <v>0</v>
      </c>
      <c r="AN14" s="4">
        <f>SUMIFS(プレー記録!$D$14:$D$2664,プレー記録!$B$14:$B$2664,収支表!$B14,プレー記録!$A$14:$A$2664,収支表!AN$2)</f>
        <v>0</v>
      </c>
      <c r="AO14" s="5">
        <f>SUMIFS(プレー記録!$E$14:$E$2664,プレー記録!$B$14:$B$2664,収支表!$B14,プレー記録!$A$14:$A$2664,収支表!AN$2)</f>
        <v>0</v>
      </c>
      <c r="AP14" s="4">
        <f>SUMIFS(プレー記録!$D$14:$D$2664,プレー記録!$B$14:$B$2664,収支表!$B14,プレー記録!$A$14:$A$2664,収支表!AP$2)</f>
        <v>0</v>
      </c>
      <c r="AQ14" s="5">
        <f>SUMIFS(プレー記録!$E$14:$E$2664,プレー記録!$B$14:$B$2664,収支表!$B14,プレー記録!$A$14:$A$2664,収支表!AP$2)</f>
        <v>0</v>
      </c>
      <c r="AR14" s="4">
        <f>SUMIFS(プレー記録!$D$14:$D$2664,プレー記録!$B$14:$B$2664,収支表!$B14,プレー記録!$A$14:$A$2664,収支表!AR$2)</f>
        <v>0</v>
      </c>
      <c r="AS14" s="5">
        <f>SUMIFS(プレー記録!$E$14:$E$2664,プレー記録!$B$14:$B$2664,収支表!$B14,プレー記録!$A$14:$A$2664,収支表!AR$2)</f>
        <v>0</v>
      </c>
      <c r="AT14" s="4">
        <f>SUMIFS(プレー記録!$D$14:$D$2664,プレー記録!$B$14:$B$2664,収支表!$B14,プレー記録!$A$14:$A$2664,収支表!AT$2)</f>
        <v>0</v>
      </c>
      <c r="AU14" s="5">
        <f>SUMIFS(プレー記録!$E$14:$E$2664,プレー記録!$B$14:$B$2664,収支表!$B14,プレー記録!$A$14:$A$2664,収支表!AT$2)</f>
        <v>0</v>
      </c>
      <c r="AV14" s="4">
        <f>SUMIFS(プレー記録!$D$14:$D$2664,プレー記録!$B$14:$B$2664,収支表!$B14,プレー記録!$A$14:$A$2664,収支表!AV$2)</f>
        <v>0</v>
      </c>
      <c r="AW14" s="5">
        <f>SUMIFS(プレー記録!$E$14:$E$2664,プレー記録!$B$14:$B$2664,収支表!$B14,プレー記録!$A$14:$A$2664,収支表!AV$2)</f>
        <v>0</v>
      </c>
      <c r="AX14" s="4">
        <f>SUMIFS(プレー記録!$D$14:$D$2664,プレー記録!$B$14:$B$2664,収支表!$B14,プレー記録!$A$14:$A$2664,収支表!AX$2)</f>
        <v>0</v>
      </c>
      <c r="AY14" s="5">
        <f>SUMIFS(プレー記録!$E$14:$E$2664,プレー記録!$B$14:$B$2664,収支表!$B14,プレー記録!$A$14:$A$2664,収支表!AX$2)</f>
        <v>0</v>
      </c>
      <c r="AZ14" s="4">
        <f>SUMIFS(プレー記録!$D$14:$D$2664,プレー記録!$B$14:$B$2664,収支表!$B14,プレー記録!$A$14:$A$2664,収支表!AZ$2)</f>
        <v>0</v>
      </c>
      <c r="BA14" s="5">
        <f>SUMIFS(プレー記録!$E$14:$E$2664,プレー記録!$B$14:$B$2664,収支表!$B14,プレー記録!$A$14:$A$2664,収支表!AZ$2)</f>
        <v>0</v>
      </c>
      <c r="BB14" s="4">
        <f>SUMIFS(プレー記録!$D$14:$D$2664,プレー記録!$B$14:$B$2664,収支表!$B14,プレー記録!$A$14:$A$2664,収支表!BB$2)</f>
        <v>0</v>
      </c>
      <c r="BC14" s="5">
        <f>SUMIFS(プレー記録!$E$14:$E$2664,プレー記録!$B$14:$B$2664,収支表!$B14,プレー記録!$A$14:$A$2664,収支表!BB$2)</f>
        <v>0</v>
      </c>
      <c r="BD14" s="4">
        <f>SUMIFS(プレー記録!$D$14:$D$2664,プレー記録!$B$14:$B$2664,収支表!$B14,プレー記録!$A$14:$A$2664,収支表!BD$2)</f>
        <v>0</v>
      </c>
      <c r="BE14" s="5">
        <f>SUMIFS(プレー記録!$E$14:$E$2664,プレー記録!$B$14:$B$2664,収支表!$B14,プレー記録!$A$14:$A$2664,収支表!BD$2)</f>
        <v>0</v>
      </c>
      <c r="BF14" s="4">
        <f>SUMIFS(プレー記録!$D$14:$D$2664,プレー記録!$B$14:$B$2664,収支表!$B14,プレー記録!$A$14:$A$2664,収支表!BF$2)</f>
        <v>0</v>
      </c>
      <c r="BG14" s="5">
        <f>SUMIFS(プレー記録!$E$14:$E$2664,プレー記録!$B$14:$B$2664,収支表!$B14,プレー記録!$A$14:$A$2664,収支表!BF$2)</f>
        <v>0</v>
      </c>
      <c r="BH14" s="4">
        <f>SUMIFS(プレー記録!$D$14:$D$2664,プレー記録!$B$14:$B$2664,収支表!$B14,プレー記録!$A$14:$A$2664,収支表!BH$2)</f>
        <v>0</v>
      </c>
      <c r="BI14" s="5">
        <f>SUMIFS(プレー記録!$E$14:$E$2664,プレー記録!$B$14:$B$2664,収支表!$B14,プレー記録!$A$14:$A$2664,収支表!BH$2)</f>
        <v>0</v>
      </c>
      <c r="BJ14" s="4">
        <f>SUMIFS(プレー記録!$D$14:$D$2664,プレー記録!$B$14:$B$2664,収支表!$B14,プレー記録!$A$14:$A$2664,収支表!BJ$2)</f>
        <v>0</v>
      </c>
      <c r="BK14" s="5">
        <f>SUMIFS(プレー記録!$E$14:$E$2664,プレー記録!$B$14:$B$2664,収支表!$B14,プレー記録!$A$14:$A$2664,収支表!BJ$2)</f>
        <v>0</v>
      </c>
      <c r="BL14" s="4">
        <f>SUMIFS(プレー記録!$D$14:$D$2664,プレー記録!$B$14:$B$2664,収支表!$B14,プレー記録!$A$14:$A$2664,収支表!BL$2)</f>
        <v>0</v>
      </c>
      <c r="BM14" s="5">
        <f>SUMIFS(プレー記録!$E$14:$E$2664,プレー記録!$B$14:$B$2664,収支表!$B14,プレー記録!$A$14:$A$2664,収支表!BL$2)</f>
        <v>0</v>
      </c>
      <c r="BN14" s="55" t="str">
        <f t="shared" si="26"/>
        <v/>
      </c>
      <c r="BO14" s="56" t="str">
        <f t="shared" si="20"/>
        <v/>
      </c>
      <c r="BP14" s="56" t="str">
        <f t="shared" si="20"/>
        <v/>
      </c>
      <c r="BQ14" s="56" t="str">
        <f t="shared" si="20"/>
        <v/>
      </c>
      <c r="BR14" s="57" t="str">
        <f t="shared" si="27"/>
        <v/>
      </c>
    </row>
    <row r="15" spans="1:70" ht="20" customHeight="1">
      <c r="A15" s="12"/>
      <c r="B15" s="24">
        <f t="shared" si="25"/>
        <v>10</v>
      </c>
      <c r="C15" s="6">
        <f t="shared" si="21"/>
        <v>0</v>
      </c>
      <c r="D15" s="6">
        <f t="shared" si="22"/>
        <v>0</v>
      </c>
      <c r="E15" s="115">
        <f t="shared" si="23"/>
        <v>0</v>
      </c>
      <c r="F15" s="7">
        <f>SUMIFS(プレー記録!$D$14:$D$2664,プレー記録!$B$14:$B$2664,収支表!$B15,プレー記録!$A$14:$A$2664,収支表!F$2)</f>
        <v>0</v>
      </c>
      <c r="G15" s="5">
        <f>SUMIFS(プレー記録!$E$14:$E$2664,プレー記録!$B$14:$B$2664,収支表!$B15,プレー記録!$A$14:$A$2664,収支表!F$2)</f>
        <v>0</v>
      </c>
      <c r="H15" s="4">
        <f>SUMIFS(プレー記録!$D$14:$D$2664,プレー記録!$B$14:$B$2664,収支表!$B15,プレー記録!$A$14:$A$2664,収支表!H$2)</f>
        <v>0</v>
      </c>
      <c r="I15" s="5">
        <f>SUMIFS(プレー記録!$E$14:$E$2664,プレー記録!$B$14:$B$2664,収支表!$B15,プレー記録!$A$14:$A$2664,収支表!H$2)</f>
        <v>0</v>
      </c>
      <c r="J15" s="4">
        <f>SUMIFS(プレー記録!$D$14:$D$2664,プレー記録!$B$14:$B$2664,収支表!$B15,プレー記録!$A$14:$A$2664,収支表!J$2)</f>
        <v>0</v>
      </c>
      <c r="K15" s="5">
        <f>SUMIFS(プレー記録!$E$14:$E$2664,プレー記録!$B$14:$B$2664,収支表!$B15,プレー記録!$A$14:$A$2664,収支表!J$2)</f>
        <v>0</v>
      </c>
      <c r="L15" s="4">
        <f>SUMIFS(プレー記録!$D$14:$D$2664,プレー記録!$B$14:$B$2664,収支表!$B15,プレー記録!$A$14:$A$2664,収支表!L$2)</f>
        <v>0</v>
      </c>
      <c r="M15" s="5">
        <f>SUMIFS(プレー記録!$E$14:$E$2664,プレー記録!$B$14:$B$2664,収支表!$B15,プレー記録!$A$14:$A$2664,収支表!L$2)</f>
        <v>0</v>
      </c>
      <c r="N15" s="4">
        <f>SUMIFS(プレー記録!$D$14:$D$2664,プレー記録!$B$14:$B$2664,収支表!$B15,プレー記録!$A$14:$A$2664,収支表!N$2)</f>
        <v>0</v>
      </c>
      <c r="O15" s="5">
        <f>SUMIFS(プレー記録!$E$14:$E$2664,プレー記録!$B$14:$B$2664,収支表!$B15,プレー記録!$A$14:$A$2664,収支表!N$2)</f>
        <v>0</v>
      </c>
      <c r="P15" s="4">
        <f>SUMIFS(プレー記録!$D$14:$D$2664,プレー記録!$B$14:$B$2664,収支表!$B15,プレー記録!$A$14:$A$2664,収支表!P$2)</f>
        <v>0</v>
      </c>
      <c r="Q15" s="5">
        <f>SUMIFS(プレー記録!$E$14:$E$2664,プレー記録!$B$14:$B$2664,収支表!$B15,プレー記録!$A$14:$A$2664,収支表!P$2)</f>
        <v>0</v>
      </c>
      <c r="R15" s="4">
        <f>SUMIFS(プレー記録!$D$14:$D$2664,プレー記録!$B$14:$B$2664,収支表!$B15,プレー記録!$A$14:$A$2664,収支表!R$2)</f>
        <v>0</v>
      </c>
      <c r="S15" s="5">
        <f>SUMIFS(プレー記録!$E$14:$E$2664,プレー記録!$B$14:$B$2664,収支表!$B15,プレー記録!$A$14:$A$2664,収支表!R$2)</f>
        <v>0</v>
      </c>
      <c r="T15" s="4">
        <f>SUMIFS(プレー記録!$D$14:$D$2664,プレー記録!$B$14:$B$2664,収支表!$B15,プレー記録!$A$14:$A$2664,収支表!T$2)</f>
        <v>0</v>
      </c>
      <c r="U15" s="5">
        <f>SUMIFS(プレー記録!$E$14:$E$2664,プレー記録!$B$14:$B$2664,収支表!$B15,プレー記録!$A$14:$A$2664,収支表!T$2)</f>
        <v>0</v>
      </c>
      <c r="V15" s="4">
        <f>SUMIFS(プレー記録!$D$14:$D$2664,プレー記録!$B$14:$B$2664,収支表!$B15,プレー記録!$A$14:$A$2664,収支表!V$2)</f>
        <v>0</v>
      </c>
      <c r="W15" s="5">
        <f>SUMIFS(プレー記録!$E$14:$E$2664,プレー記録!$B$14:$B$2664,収支表!$B15,プレー記録!$A$14:$A$2664,収支表!V$2)</f>
        <v>0</v>
      </c>
      <c r="X15" s="4">
        <f>SUMIFS(プレー記録!$D$14:$D$2664,プレー記録!$B$14:$B$2664,収支表!$B15,プレー記録!$A$14:$A$2664,収支表!X$2)</f>
        <v>0</v>
      </c>
      <c r="Y15" s="5">
        <f>SUMIFS(プレー記録!$E$14:$E$2664,プレー記録!$B$14:$B$2664,収支表!$B15,プレー記録!$A$14:$A$2664,収支表!X$2)</f>
        <v>0</v>
      </c>
      <c r="Z15" s="4">
        <f>SUMIFS(プレー記録!$D$14:$D$2664,プレー記録!$B$14:$B$2664,収支表!$B15,プレー記録!$A$14:$A$2664,収支表!Z$2)</f>
        <v>0</v>
      </c>
      <c r="AA15" s="5">
        <f>SUMIFS(プレー記録!$E$14:$E$2664,プレー記録!$B$14:$B$2664,収支表!$B15,プレー記録!$A$14:$A$2664,収支表!Z$2)</f>
        <v>0</v>
      </c>
      <c r="AB15" s="4">
        <f>SUMIFS(プレー記録!$D$14:$D$2664,プレー記録!$B$14:$B$2664,収支表!$B15,プレー記録!$A$14:$A$2664,収支表!AB$2)</f>
        <v>0</v>
      </c>
      <c r="AC15" s="5">
        <f>SUMIFS(プレー記録!$E$14:$E$2664,プレー記録!$B$14:$B$2664,収支表!$B15,プレー記録!$A$14:$A$2664,収支表!AB$2)</f>
        <v>0</v>
      </c>
      <c r="AD15" s="4">
        <f>SUMIFS(プレー記録!$D$14:$D$2664,プレー記録!$B$14:$B$2664,収支表!$B15,プレー記録!$A$14:$A$2664,収支表!AD$2)</f>
        <v>0</v>
      </c>
      <c r="AE15" s="5">
        <f>SUMIFS(プレー記録!$E$14:$E$2664,プレー記録!$B$14:$B$2664,収支表!$B15,プレー記録!$A$14:$A$2664,収支表!AD$2)</f>
        <v>0</v>
      </c>
      <c r="AF15" s="4">
        <f>SUMIFS(プレー記録!$D$14:$D$2664,プレー記録!$B$14:$B$2664,収支表!$B15,プレー記録!$A$14:$A$2664,収支表!AF$2)</f>
        <v>0</v>
      </c>
      <c r="AG15" s="5">
        <f>SUMIFS(プレー記録!$E$14:$E$2664,プレー記録!$B$14:$B$2664,収支表!$B15,プレー記録!$A$14:$A$2664,収支表!AF$2)</f>
        <v>0</v>
      </c>
      <c r="AH15" s="4">
        <f>SUMIFS(プレー記録!$D$14:$D$2664,プレー記録!$B$14:$B$2664,収支表!$B15,プレー記録!$A$14:$A$2664,収支表!AH$2)</f>
        <v>0</v>
      </c>
      <c r="AI15" s="5">
        <f>SUMIFS(プレー記録!$E$14:$E$2664,プレー記録!$B$14:$B$2664,収支表!$B15,プレー記録!$A$14:$A$2664,収支表!AH$2)</f>
        <v>0</v>
      </c>
      <c r="AJ15" s="4">
        <f>SUMIFS(プレー記録!$D$14:$D$2664,プレー記録!$B$14:$B$2664,収支表!$B15,プレー記録!$A$14:$A$2664,収支表!AJ$2)</f>
        <v>0</v>
      </c>
      <c r="AK15" s="5">
        <f>SUMIFS(プレー記録!$E$14:$E$2664,プレー記録!$B$14:$B$2664,収支表!$B15,プレー記録!$A$14:$A$2664,収支表!AJ$2)</f>
        <v>0</v>
      </c>
      <c r="AL15" s="4">
        <f>SUMIFS(プレー記録!$D$14:$D$2664,プレー記録!$B$14:$B$2664,収支表!$B15,プレー記録!$A$14:$A$2664,収支表!AL$2)</f>
        <v>0</v>
      </c>
      <c r="AM15" s="5">
        <f>SUMIFS(プレー記録!$E$14:$E$2664,プレー記録!$B$14:$B$2664,収支表!$B15,プレー記録!$A$14:$A$2664,収支表!AL$2)</f>
        <v>0</v>
      </c>
      <c r="AN15" s="4">
        <f>SUMIFS(プレー記録!$D$14:$D$2664,プレー記録!$B$14:$B$2664,収支表!$B15,プレー記録!$A$14:$A$2664,収支表!AN$2)</f>
        <v>0</v>
      </c>
      <c r="AO15" s="5">
        <f>SUMIFS(プレー記録!$E$14:$E$2664,プレー記録!$B$14:$B$2664,収支表!$B15,プレー記録!$A$14:$A$2664,収支表!AN$2)</f>
        <v>0</v>
      </c>
      <c r="AP15" s="4">
        <f>SUMIFS(プレー記録!$D$14:$D$2664,プレー記録!$B$14:$B$2664,収支表!$B15,プレー記録!$A$14:$A$2664,収支表!AP$2)</f>
        <v>0</v>
      </c>
      <c r="AQ15" s="5">
        <f>SUMIFS(プレー記録!$E$14:$E$2664,プレー記録!$B$14:$B$2664,収支表!$B15,プレー記録!$A$14:$A$2664,収支表!AP$2)</f>
        <v>0</v>
      </c>
      <c r="AR15" s="4">
        <f>SUMIFS(プレー記録!$D$14:$D$2664,プレー記録!$B$14:$B$2664,収支表!$B15,プレー記録!$A$14:$A$2664,収支表!AR$2)</f>
        <v>0</v>
      </c>
      <c r="AS15" s="5">
        <f>SUMIFS(プレー記録!$E$14:$E$2664,プレー記録!$B$14:$B$2664,収支表!$B15,プレー記録!$A$14:$A$2664,収支表!AR$2)</f>
        <v>0</v>
      </c>
      <c r="AT15" s="4">
        <f>SUMIFS(プレー記録!$D$14:$D$2664,プレー記録!$B$14:$B$2664,収支表!$B15,プレー記録!$A$14:$A$2664,収支表!AT$2)</f>
        <v>0</v>
      </c>
      <c r="AU15" s="5">
        <f>SUMIFS(プレー記録!$E$14:$E$2664,プレー記録!$B$14:$B$2664,収支表!$B15,プレー記録!$A$14:$A$2664,収支表!AT$2)</f>
        <v>0</v>
      </c>
      <c r="AV15" s="4">
        <f>SUMIFS(プレー記録!$D$14:$D$2664,プレー記録!$B$14:$B$2664,収支表!$B15,プレー記録!$A$14:$A$2664,収支表!AV$2)</f>
        <v>0</v>
      </c>
      <c r="AW15" s="5">
        <f>SUMIFS(プレー記録!$E$14:$E$2664,プレー記録!$B$14:$B$2664,収支表!$B15,プレー記録!$A$14:$A$2664,収支表!AV$2)</f>
        <v>0</v>
      </c>
      <c r="AX15" s="4">
        <f>SUMIFS(プレー記録!$D$14:$D$2664,プレー記録!$B$14:$B$2664,収支表!$B15,プレー記録!$A$14:$A$2664,収支表!AX$2)</f>
        <v>0</v>
      </c>
      <c r="AY15" s="5">
        <f>SUMIFS(プレー記録!$E$14:$E$2664,プレー記録!$B$14:$B$2664,収支表!$B15,プレー記録!$A$14:$A$2664,収支表!AX$2)</f>
        <v>0</v>
      </c>
      <c r="AZ15" s="4">
        <f>SUMIFS(プレー記録!$D$14:$D$2664,プレー記録!$B$14:$B$2664,収支表!$B15,プレー記録!$A$14:$A$2664,収支表!AZ$2)</f>
        <v>0</v>
      </c>
      <c r="BA15" s="5">
        <f>SUMIFS(プレー記録!$E$14:$E$2664,プレー記録!$B$14:$B$2664,収支表!$B15,プレー記録!$A$14:$A$2664,収支表!AZ$2)</f>
        <v>0</v>
      </c>
      <c r="BB15" s="4">
        <f>SUMIFS(プレー記録!$D$14:$D$2664,プレー記録!$B$14:$B$2664,収支表!$B15,プレー記録!$A$14:$A$2664,収支表!BB$2)</f>
        <v>0</v>
      </c>
      <c r="BC15" s="5">
        <f>SUMIFS(プレー記録!$E$14:$E$2664,プレー記録!$B$14:$B$2664,収支表!$B15,プレー記録!$A$14:$A$2664,収支表!BB$2)</f>
        <v>0</v>
      </c>
      <c r="BD15" s="4">
        <f>SUMIFS(プレー記録!$D$14:$D$2664,プレー記録!$B$14:$B$2664,収支表!$B15,プレー記録!$A$14:$A$2664,収支表!BD$2)</f>
        <v>0</v>
      </c>
      <c r="BE15" s="5">
        <f>SUMIFS(プレー記録!$E$14:$E$2664,プレー記録!$B$14:$B$2664,収支表!$B15,プレー記録!$A$14:$A$2664,収支表!BD$2)</f>
        <v>0</v>
      </c>
      <c r="BF15" s="4">
        <f>SUMIFS(プレー記録!$D$14:$D$2664,プレー記録!$B$14:$B$2664,収支表!$B15,プレー記録!$A$14:$A$2664,収支表!BF$2)</f>
        <v>0</v>
      </c>
      <c r="BG15" s="5">
        <f>SUMIFS(プレー記録!$E$14:$E$2664,プレー記録!$B$14:$B$2664,収支表!$B15,プレー記録!$A$14:$A$2664,収支表!BF$2)</f>
        <v>0</v>
      </c>
      <c r="BH15" s="4">
        <f>SUMIFS(プレー記録!$D$14:$D$2664,プレー記録!$B$14:$B$2664,収支表!$B15,プレー記録!$A$14:$A$2664,収支表!BH$2)</f>
        <v>0</v>
      </c>
      <c r="BI15" s="5">
        <f>SUMIFS(プレー記録!$E$14:$E$2664,プレー記録!$B$14:$B$2664,収支表!$B15,プレー記録!$A$14:$A$2664,収支表!BH$2)</f>
        <v>0</v>
      </c>
      <c r="BJ15" s="4">
        <f>SUMIFS(プレー記録!$D$14:$D$2664,プレー記録!$B$14:$B$2664,収支表!$B15,プレー記録!$A$14:$A$2664,収支表!BJ$2)</f>
        <v>0</v>
      </c>
      <c r="BK15" s="5">
        <f>SUMIFS(プレー記録!$E$14:$E$2664,プレー記録!$B$14:$B$2664,収支表!$B15,プレー記録!$A$14:$A$2664,収支表!BJ$2)</f>
        <v>0</v>
      </c>
      <c r="BL15" s="4">
        <f>SUMIFS(プレー記録!$D$14:$D$2664,プレー記録!$B$14:$B$2664,収支表!$B15,プレー記録!$A$14:$A$2664,収支表!BL$2)</f>
        <v>0</v>
      </c>
      <c r="BM15" s="5">
        <f>SUMIFS(プレー記録!$E$14:$E$2664,プレー記録!$B$14:$B$2664,収支表!$B15,プレー記録!$A$14:$A$2664,収支表!BL$2)</f>
        <v>0</v>
      </c>
      <c r="BN15" s="55" t="str">
        <f t="shared" si="26"/>
        <v/>
      </c>
      <c r="BO15" s="56" t="str">
        <f t="shared" si="20"/>
        <v/>
      </c>
      <c r="BP15" s="56" t="str">
        <f t="shared" si="20"/>
        <v/>
      </c>
      <c r="BQ15" s="56" t="str">
        <f t="shared" si="20"/>
        <v/>
      </c>
      <c r="BR15" s="57" t="str">
        <f t="shared" si="27"/>
        <v/>
      </c>
    </row>
    <row r="16" spans="1:70" ht="20" customHeight="1">
      <c r="A16" s="12"/>
      <c r="B16" s="24">
        <f t="shared" si="25"/>
        <v>11</v>
      </c>
      <c r="C16" s="6">
        <f t="shared" si="21"/>
        <v>0</v>
      </c>
      <c r="D16" s="6">
        <f t="shared" si="22"/>
        <v>0</v>
      </c>
      <c r="E16" s="115">
        <f t="shared" si="23"/>
        <v>0</v>
      </c>
      <c r="F16" s="7">
        <f>SUMIFS(プレー記録!$D$14:$D$2664,プレー記録!$B$14:$B$2664,収支表!$B16,プレー記録!$A$14:$A$2664,収支表!F$2)</f>
        <v>0</v>
      </c>
      <c r="G16" s="5">
        <f>SUMIFS(プレー記録!$E$14:$E$2664,プレー記録!$B$14:$B$2664,収支表!$B16,プレー記録!$A$14:$A$2664,収支表!F$2)</f>
        <v>0</v>
      </c>
      <c r="H16" s="4">
        <f>SUMIFS(プレー記録!$D$14:$D$2664,プレー記録!$B$14:$B$2664,収支表!$B16,プレー記録!$A$14:$A$2664,収支表!H$2)</f>
        <v>0</v>
      </c>
      <c r="I16" s="5">
        <f>SUMIFS(プレー記録!$E$14:$E$2664,プレー記録!$B$14:$B$2664,収支表!$B16,プレー記録!$A$14:$A$2664,収支表!H$2)</f>
        <v>0</v>
      </c>
      <c r="J16" s="4">
        <f>SUMIFS(プレー記録!$D$14:$D$2664,プレー記録!$B$14:$B$2664,収支表!$B16,プレー記録!$A$14:$A$2664,収支表!J$2)</f>
        <v>0</v>
      </c>
      <c r="K16" s="5">
        <f>SUMIFS(プレー記録!$E$14:$E$2664,プレー記録!$B$14:$B$2664,収支表!$B16,プレー記録!$A$14:$A$2664,収支表!J$2)</f>
        <v>0</v>
      </c>
      <c r="L16" s="4">
        <f>SUMIFS(プレー記録!$D$14:$D$2664,プレー記録!$B$14:$B$2664,収支表!$B16,プレー記録!$A$14:$A$2664,収支表!L$2)</f>
        <v>0</v>
      </c>
      <c r="M16" s="5">
        <f>SUMIFS(プレー記録!$E$14:$E$2664,プレー記録!$B$14:$B$2664,収支表!$B16,プレー記録!$A$14:$A$2664,収支表!L$2)</f>
        <v>0</v>
      </c>
      <c r="N16" s="4">
        <f>SUMIFS(プレー記録!$D$14:$D$2664,プレー記録!$B$14:$B$2664,収支表!$B16,プレー記録!$A$14:$A$2664,収支表!N$2)</f>
        <v>0</v>
      </c>
      <c r="O16" s="5">
        <f>SUMIFS(プレー記録!$E$14:$E$2664,プレー記録!$B$14:$B$2664,収支表!$B16,プレー記録!$A$14:$A$2664,収支表!N$2)</f>
        <v>0</v>
      </c>
      <c r="P16" s="4">
        <f>SUMIFS(プレー記録!$D$14:$D$2664,プレー記録!$B$14:$B$2664,収支表!$B16,プレー記録!$A$14:$A$2664,収支表!P$2)</f>
        <v>0</v>
      </c>
      <c r="Q16" s="5">
        <f>SUMIFS(プレー記録!$E$14:$E$2664,プレー記録!$B$14:$B$2664,収支表!$B16,プレー記録!$A$14:$A$2664,収支表!P$2)</f>
        <v>0</v>
      </c>
      <c r="R16" s="4">
        <f>SUMIFS(プレー記録!$D$14:$D$2664,プレー記録!$B$14:$B$2664,収支表!$B16,プレー記録!$A$14:$A$2664,収支表!R$2)</f>
        <v>0</v>
      </c>
      <c r="S16" s="5">
        <f>SUMIFS(プレー記録!$E$14:$E$2664,プレー記録!$B$14:$B$2664,収支表!$B16,プレー記録!$A$14:$A$2664,収支表!R$2)</f>
        <v>0</v>
      </c>
      <c r="T16" s="4">
        <f>SUMIFS(プレー記録!$D$14:$D$2664,プレー記録!$B$14:$B$2664,収支表!$B16,プレー記録!$A$14:$A$2664,収支表!T$2)</f>
        <v>0</v>
      </c>
      <c r="U16" s="5">
        <f>SUMIFS(プレー記録!$E$14:$E$2664,プレー記録!$B$14:$B$2664,収支表!$B16,プレー記録!$A$14:$A$2664,収支表!T$2)</f>
        <v>0</v>
      </c>
      <c r="V16" s="4">
        <f>SUMIFS(プレー記録!$D$14:$D$2664,プレー記録!$B$14:$B$2664,収支表!$B16,プレー記録!$A$14:$A$2664,収支表!V$2)</f>
        <v>0</v>
      </c>
      <c r="W16" s="5">
        <f>SUMIFS(プレー記録!$E$14:$E$2664,プレー記録!$B$14:$B$2664,収支表!$B16,プレー記録!$A$14:$A$2664,収支表!V$2)</f>
        <v>0</v>
      </c>
      <c r="X16" s="4">
        <f>SUMIFS(プレー記録!$D$14:$D$2664,プレー記録!$B$14:$B$2664,収支表!$B16,プレー記録!$A$14:$A$2664,収支表!X$2)</f>
        <v>0</v>
      </c>
      <c r="Y16" s="5">
        <f>SUMIFS(プレー記録!$E$14:$E$2664,プレー記録!$B$14:$B$2664,収支表!$B16,プレー記録!$A$14:$A$2664,収支表!X$2)</f>
        <v>0</v>
      </c>
      <c r="Z16" s="4">
        <f>SUMIFS(プレー記録!$D$14:$D$2664,プレー記録!$B$14:$B$2664,収支表!$B16,プレー記録!$A$14:$A$2664,収支表!Z$2)</f>
        <v>0</v>
      </c>
      <c r="AA16" s="5">
        <f>SUMIFS(プレー記録!$E$14:$E$2664,プレー記録!$B$14:$B$2664,収支表!$B16,プレー記録!$A$14:$A$2664,収支表!Z$2)</f>
        <v>0</v>
      </c>
      <c r="AB16" s="4">
        <f>SUMIFS(プレー記録!$D$14:$D$2664,プレー記録!$B$14:$B$2664,収支表!$B16,プレー記録!$A$14:$A$2664,収支表!AB$2)</f>
        <v>0</v>
      </c>
      <c r="AC16" s="5">
        <f>SUMIFS(プレー記録!$E$14:$E$2664,プレー記録!$B$14:$B$2664,収支表!$B16,プレー記録!$A$14:$A$2664,収支表!AB$2)</f>
        <v>0</v>
      </c>
      <c r="AD16" s="4">
        <f>SUMIFS(プレー記録!$D$14:$D$2664,プレー記録!$B$14:$B$2664,収支表!$B16,プレー記録!$A$14:$A$2664,収支表!AD$2)</f>
        <v>0</v>
      </c>
      <c r="AE16" s="5">
        <f>SUMIFS(プレー記録!$E$14:$E$2664,プレー記録!$B$14:$B$2664,収支表!$B16,プレー記録!$A$14:$A$2664,収支表!AD$2)</f>
        <v>0</v>
      </c>
      <c r="AF16" s="4">
        <f>SUMIFS(プレー記録!$D$14:$D$2664,プレー記録!$B$14:$B$2664,収支表!$B16,プレー記録!$A$14:$A$2664,収支表!AF$2)</f>
        <v>0</v>
      </c>
      <c r="AG16" s="5">
        <f>SUMIFS(プレー記録!$E$14:$E$2664,プレー記録!$B$14:$B$2664,収支表!$B16,プレー記録!$A$14:$A$2664,収支表!AF$2)</f>
        <v>0</v>
      </c>
      <c r="AH16" s="4">
        <f>SUMIFS(プレー記録!$D$14:$D$2664,プレー記録!$B$14:$B$2664,収支表!$B16,プレー記録!$A$14:$A$2664,収支表!AH$2)</f>
        <v>0</v>
      </c>
      <c r="AI16" s="5">
        <f>SUMIFS(プレー記録!$E$14:$E$2664,プレー記録!$B$14:$B$2664,収支表!$B16,プレー記録!$A$14:$A$2664,収支表!AH$2)</f>
        <v>0</v>
      </c>
      <c r="AJ16" s="4">
        <f>SUMIFS(プレー記録!$D$14:$D$2664,プレー記録!$B$14:$B$2664,収支表!$B16,プレー記録!$A$14:$A$2664,収支表!AJ$2)</f>
        <v>0</v>
      </c>
      <c r="AK16" s="5">
        <f>SUMIFS(プレー記録!$E$14:$E$2664,プレー記録!$B$14:$B$2664,収支表!$B16,プレー記録!$A$14:$A$2664,収支表!AJ$2)</f>
        <v>0</v>
      </c>
      <c r="AL16" s="4">
        <f>SUMIFS(プレー記録!$D$14:$D$2664,プレー記録!$B$14:$B$2664,収支表!$B16,プレー記録!$A$14:$A$2664,収支表!AL$2)</f>
        <v>0</v>
      </c>
      <c r="AM16" s="5">
        <f>SUMIFS(プレー記録!$E$14:$E$2664,プレー記録!$B$14:$B$2664,収支表!$B16,プレー記録!$A$14:$A$2664,収支表!AL$2)</f>
        <v>0</v>
      </c>
      <c r="AN16" s="4">
        <f>SUMIFS(プレー記録!$D$14:$D$2664,プレー記録!$B$14:$B$2664,収支表!$B16,プレー記録!$A$14:$A$2664,収支表!AN$2)</f>
        <v>0</v>
      </c>
      <c r="AO16" s="5">
        <f>SUMIFS(プレー記録!$E$14:$E$2664,プレー記録!$B$14:$B$2664,収支表!$B16,プレー記録!$A$14:$A$2664,収支表!AN$2)</f>
        <v>0</v>
      </c>
      <c r="AP16" s="4">
        <f>SUMIFS(プレー記録!$D$14:$D$2664,プレー記録!$B$14:$B$2664,収支表!$B16,プレー記録!$A$14:$A$2664,収支表!AP$2)</f>
        <v>0</v>
      </c>
      <c r="AQ16" s="5">
        <f>SUMIFS(プレー記録!$E$14:$E$2664,プレー記録!$B$14:$B$2664,収支表!$B16,プレー記録!$A$14:$A$2664,収支表!AP$2)</f>
        <v>0</v>
      </c>
      <c r="AR16" s="4">
        <f>SUMIFS(プレー記録!$D$14:$D$2664,プレー記録!$B$14:$B$2664,収支表!$B16,プレー記録!$A$14:$A$2664,収支表!AR$2)</f>
        <v>0</v>
      </c>
      <c r="AS16" s="5">
        <f>SUMIFS(プレー記録!$E$14:$E$2664,プレー記録!$B$14:$B$2664,収支表!$B16,プレー記録!$A$14:$A$2664,収支表!AR$2)</f>
        <v>0</v>
      </c>
      <c r="AT16" s="4">
        <f>SUMIFS(プレー記録!$D$14:$D$2664,プレー記録!$B$14:$B$2664,収支表!$B16,プレー記録!$A$14:$A$2664,収支表!AT$2)</f>
        <v>0</v>
      </c>
      <c r="AU16" s="5">
        <f>SUMIFS(プレー記録!$E$14:$E$2664,プレー記録!$B$14:$B$2664,収支表!$B16,プレー記録!$A$14:$A$2664,収支表!AT$2)</f>
        <v>0</v>
      </c>
      <c r="AV16" s="4">
        <f>SUMIFS(プレー記録!$D$14:$D$2664,プレー記録!$B$14:$B$2664,収支表!$B16,プレー記録!$A$14:$A$2664,収支表!AV$2)</f>
        <v>0</v>
      </c>
      <c r="AW16" s="5">
        <f>SUMIFS(プレー記録!$E$14:$E$2664,プレー記録!$B$14:$B$2664,収支表!$B16,プレー記録!$A$14:$A$2664,収支表!AV$2)</f>
        <v>0</v>
      </c>
      <c r="AX16" s="4">
        <f>SUMIFS(プレー記録!$D$14:$D$2664,プレー記録!$B$14:$B$2664,収支表!$B16,プレー記録!$A$14:$A$2664,収支表!AX$2)</f>
        <v>0</v>
      </c>
      <c r="AY16" s="5">
        <f>SUMIFS(プレー記録!$E$14:$E$2664,プレー記録!$B$14:$B$2664,収支表!$B16,プレー記録!$A$14:$A$2664,収支表!AX$2)</f>
        <v>0</v>
      </c>
      <c r="AZ16" s="4">
        <f>SUMIFS(プレー記録!$D$14:$D$2664,プレー記録!$B$14:$B$2664,収支表!$B16,プレー記録!$A$14:$A$2664,収支表!AZ$2)</f>
        <v>0</v>
      </c>
      <c r="BA16" s="5">
        <f>SUMIFS(プレー記録!$E$14:$E$2664,プレー記録!$B$14:$B$2664,収支表!$B16,プレー記録!$A$14:$A$2664,収支表!AZ$2)</f>
        <v>0</v>
      </c>
      <c r="BB16" s="4">
        <f>SUMIFS(プレー記録!$D$14:$D$2664,プレー記録!$B$14:$B$2664,収支表!$B16,プレー記録!$A$14:$A$2664,収支表!BB$2)</f>
        <v>0</v>
      </c>
      <c r="BC16" s="5">
        <f>SUMIFS(プレー記録!$E$14:$E$2664,プレー記録!$B$14:$B$2664,収支表!$B16,プレー記録!$A$14:$A$2664,収支表!BB$2)</f>
        <v>0</v>
      </c>
      <c r="BD16" s="4">
        <f>SUMIFS(プレー記録!$D$14:$D$2664,プレー記録!$B$14:$B$2664,収支表!$B16,プレー記録!$A$14:$A$2664,収支表!BD$2)</f>
        <v>0</v>
      </c>
      <c r="BE16" s="5">
        <f>SUMIFS(プレー記録!$E$14:$E$2664,プレー記録!$B$14:$B$2664,収支表!$B16,プレー記録!$A$14:$A$2664,収支表!BD$2)</f>
        <v>0</v>
      </c>
      <c r="BF16" s="4">
        <f>SUMIFS(プレー記録!$D$14:$D$2664,プレー記録!$B$14:$B$2664,収支表!$B16,プレー記録!$A$14:$A$2664,収支表!BF$2)</f>
        <v>0</v>
      </c>
      <c r="BG16" s="5">
        <f>SUMIFS(プレー記録!$E$14:$E$2664,プレー記録!$B$14:$B$2664,収支表!$B16,プレー記録!$A$14:$A$2664,収支表!BF$2)</f>
        <v>0</v>
      </c>
      <c r="BH16" s="4">
        <f>SUMIFS(プレー記録!$D$14:$D$2664,プレー記録!$B$14:$B$2664,収支表!$B16,プレー記録!$A$14:$A$2664,収支表!BH$2)</f>
        <v>0</v>
      </c>
      <c r="BI16" s="5">
        <f>SUMIFS(プレー記録!$E$14:$E$2664,プレー記録!$B$14:$B$2664,収支表!$B16,プレー記録!$A$14:$A$2664,収支表!BH$2)</f>
        <v>0</v>
      </c>
      <c r="BJ16" s="4">
        <f>SUMIFS(プレー記録!$D$14:$D$2664,プレー記録!$B$14:$B$2664,収支表!$B16,プレー記録!$A$14:$A$2664,収支表!BJ$2)</f>
        <v>0</v>
      </c>
      <c r="BK16" s="5">
        <f>SUMIFS(プレー記録!$E$14:$E$2664,プレー記録!$B$14:$B$2664,収支表!$B16,プレー記録!$A$14:$A$2664,収支表!BJ$2)</f>
        <v>0</v>
      </c>
      <c r="BL16" s="4">
        <f>SUMIFS(プレー記録!$D$14:$D$2664,プレー記録!$B$14:$B$2664,収支表!$B16,プレー記録!$A$14:$A$2664,収支表!BL$2)</f>
        <v>0</v>
      </c>
      <c r="BM16" s="5">
        <f>SUMIFS(プレー記録!$E$14:$E$2664,プレー記録!$B$14:$B$2664,収支表!$B16,プレー記録!$A$14:$A$2664,収支表!BL$2)</f>
        <v>0</v>
      </c>
      <c r="BN16" s="55" t="str">
        <f t="shared" si="26"/>
        <v/>
      </c>
      <c r="BO16" s="56" t="str">
        <f t="shared" si="20"/>
        <v/>
      </c>
      <c r="BP16" s="56" t="str">
        <f t="shared" si="20"/>
        <v/>
      </c>
      <c r="BQ16" s="56" t="str">
        <f t="shared" si="20"/>
        <v/>
      </c>
      <c r="BR16" s="57" t="str">
        <f t="shared" si="27"/>
        <v/>
      </c>
    </row>
    <row r="17" spans="1:70" ht="20" customHeight="1">
      <c r="A17" s="12"/>
      <c r="B17" s="24">
        <f t="shared" si="25"/>
        <v>12</v>
      </c>
      <c r="C17" s="6">
        <f t="shared" si="21"/>
        <v>0</v>
      </c>
      <c r="D17" s="6">
        <f t="shared" si="22"/>
        <v>0</v>
      </c>
      <c r="E17" s="115">
        <f t="shared" si="23"/>
        <v>0</v>
      </c>
      <c r="F17" s="7">
        <f>SUMIFS(プレー記録!$D$14:$D$2664,プレー記録!$B$14:$B$2664,収支表!$B17,プレー記録!$A$14:$A$2664,収支表!F$2)</f>
        <v>0</v>
      </c>
      <c r="G17" s="5">
        <f>SUMIFS(プレー記録!$E$14:$E$2664,プレー記録!$B$14:$B$2664,収支表!$B17,プレー記録!$A$14:$A$2664,収支表!F$2)</f>
        <v>0</v>
      </c>
      <c r="H17" s="4">
        <f>SUMIFS(プレー記録!$D$14:$D$2664,プレー記録!$B$14:$B$2664,収支表!$B17,プレー記録!$A$14:$A$2664,収支表!H$2)</f>
        <v>0</v>
      </c>
      <c r="I17" s="5">
        <f>SUMIFS(プレー記録!$E$14:$E$2664,プレー記録!$B$14:$B$2664,収支表!$B17,プレー記録!$A$14:$A$2664,収支表!H$2)</f>
        <v>0</v>
      </c>
      <c r="J17" s="4">
        <f>SUMIFS(プレー記録!$D$14:$D$2664,プレー記録!$B$14:$B$2664,収支表!$B17,プレー記録!$A$14:$A$2664,収支表!J$2)</f>
        <v>0</v>
      </c>
      <c r="K17" s="5">
        <f>SUMIFS(プレー記録!$E$14:$E$2664,プレー記録!$B$14:$B$2664,収支表!$B17,プレー記録!$A$14:$A$2664,収支表!J$2)</f>
        <v>0</v>
      </c>
      <c r="L17" s="4">
        <f>SUMIFS(プレー記録!$D$14:$D$2664,プレー記録!$B$14:$B$2664,収支表!$B17,プレー記録!$A$14:$A$2664,収支表!L$2)</f>
        <v>0</v>
      </c>
      <c r="M17" s="5">
        <f>SUMIFS(プレー記録!$E$14:$E$2664,プレー記録!$B$14:$B$2664,収支表!$B17,プレー記録!$A$14:$A$2664,収支表!L$2)</f>
        <v>0</v>
      </c>
      <c r="N17" s="4">
        <f>SUMIFS(プレー記録!$D$14:$D$2664,プレー記録!$B$14:$B$2664,収支表!$B17,プレー記録!$A$14:$A$2664,収支表!N$2)</f>
        <v>0</v>
      </c>
      <c r="O17" s="5">
        <f>SUMIFS(プレー記録!$E$14:$E$2664,プレー記録!$B$14:$B$2664,収支表!$B17,プレー記録!$A$14:$A$2664,収支表!N$2)</f>
        <v>0</v>
      </c>
      <c r="P17" s="4">
        <f>SUMIFS(プレー記録!$D$14:$D$2664,プレー記録!$B$14:$B$2664,収支表!$B17,プレー記録!$A$14:$A$2664,収支表!P$2)</f>
        <v>0</v>
      </c>
      <c r="Q17" s="5">
        <f>SUMIFS(プレー記録!$E$14:$E$2664,プレー記録!$B$14:$B$2664,収支表!$B17,プレー記録!$A$14:$A$2664,収支表!P$2)</f>
        <v>0</v>
      </c>
      <c r="R17" s="4">
        <f>SUMIFS(プレー記録!$D$14:$D$2664,プレー記録!$B$14:$B$2664,収支表!$B17,プレー記録!$A$14:$A$2664,収支表!R$2)</f>
        <v>0</v>
      </c>
      <c r="S17" s="5">
        <f>SUMIFS(プレー記録!$E$14:$E$2664,プレー記録!$B$14:$B$2664,収支表!$B17,プレー記録!$A$14:$A$2664,収支表!R$2)</f>
        <v>0</v>
      </c>
      <c r="T17" s="4">
        <f>SUMIFS(プレー記録!$D$14:$D$2664,プレー記録!$B$14:$B$2664,収支表!$B17,プレー記録!$A$14:$A$2664,収支表!T$2)</f>
        <v>0</v>
      </c>
      <c r="U17" s="5">
        <f>SUMIFS(プレー記録!$E$14:$E$2664,プレー記録!$B$14:$B$2664,収支表!$B17,プレー記録!$A$14:$A$2664,収支表!T$2)</f>
        <v>0</v>
      </c>
      <c r="V17" s="4">
        <f>SUMIFS(プレー記録!$D$14:$D$2664,プレー記録!$B$14:$B$2664,収支表!$B17,プレー記録!$A$14:$A$2664,収支表!V$2)</f>
        <v>0</v>
      </c>
      <c r="W17" s="5">
        <f>SUMIFS(プレー記録!$E$14:$E$2664,プレー記録!$B$14:$B$2664,収支表!$B17,プレー記録!$A$14:$A$2664,収支表!V$2)</f>
        <v>0</v>
      </c>
      <c r="X17" s="4">
        <f>SUMIFS(プレー記録!$D$14:$D$2664,プレー記録!$B$14:$B$2664,収支表!$B17,プレー記録!$A$14:$A$2664,収支表!X$2)</f>
        <v>0</v>
      </c>
      <c r="Y17" s="5">
        <f>SUMIFS(プレー記録!$E$14:$E$2664,プレー記録!$B$14:$B$2664,収支表!$B17,プレー記録!$A$14:$A$2664,収支表!X$2)</f>
        <v>0</v>
      </c>
      <c r="Z17" s="4">
        <f>SUMIFS(プレー記録!$D$14:$D$2664,プレー記録!$B$14:$B$2664,収支表!$B17,プレー記録!$A$14:$A$2664,収支表!Z$2)</f>
        <v>0</v>
      </c>
      <c r="AA17" s="5">
        <f>SUMIFS(プレー記録!$E$14:$E$2664,プレー記録!$B$14:$B$2664,収支表!$B17,プレー記録!$A$14:$A$2664,収支表!Z$2)</f>
        <v>0</v>
      </c>
      <c r="AB17" s="4">
        <f>SUMIFS(プレー記録!$D$14:$D$2664,プレー記録!$B$14:$B$2664,収支表!$B17,プレー記録!$A$14:$A$2664,収支表!AB$2)</f>
        <v>0</v>
      </c>
      <c r="AC17" s="5">
        <f>SUMIFS(プレー記録!$E$14:$E$2664,プレー記録!$B$14:$B$2664,収支表!$B17,プレー記録!$A$14:$A$2664,収支表!AB$2)</f>
        <v>0</v>
      </c>
      <c r="AD17" s="4">
        <f>SUMIFS(プレー記録!$D$14:$D$2664,プレー記録!$B$14:$B$2664,収支表!$B17,プレー記録!$A$14:$A$2664,収支表!AD$2)</f>
        <v>0</v>
      </c>
      <c r="AE17" s="5">
        <f>SUMIFS(プレー記録!$E$14:$E$2664,プレー記録!$B$14:$B$2664,収支表!$B17,プレー記録!$A$14:$A$2664,収支表!AD$2)</f>
        <v>0</v>
      </c>
      <c r="AF17" s="4">
        <f>SUMIFS(プレー記録!$D$14:$D$2664,プレー記録!$B$14:$B$2664,収支表!$B17,プレー記録!$A$14:$A$2664,収支表!AF$2)</f>
        <v>0</v>
      </c>
      <c r="AG17" s="5">
        <f>SUMIFS(プレー記録!$E$14:$E$2664,プレー記録!$B$14:$B$2664,収支表!$B17,プレー記録!$A$14:$A$2664,収支表!AF$2)</f>
        <v>0</v>
      </c>
      <c r="AH17" s="4">
        <f>SUMIFS(プレー記録!$D$14:$D$2664,プレー記録!$B$14:$B$2664,収支表!$B17,プレー記録!$A$14:$A$2664,収支表!AH$2)</f>
        <v>0</v>
      </c>
      <c r="AI17" s="5">
        <f>SUMIFS(プレー記録!$E$14:$E$2664,プレー記録!$B$14:$B$2664,収支表!$B17,プレー記録!$A$14:$A$2664,収支表!AH$2)</f>
        <v>0</v>
      </c>
      <c r="AJ17" s="4">
        <f>SUMIFS(プレー記録!$D$14:$D$2664,プレー記録!$B$14:$B$2664,収支表!$B17,プレー記録!$A$14:$A$2664,収支表!AJ$2)</f>
        <v>0</v>
      </c>
      <c r="AK17" s="5">
        <f>SUMIFS(プレー記録!$E$14:$E$2664,プレー記録!$B$14:$B$2664,収支表!$B17,プレー記録!$A$14:$A$2664,収支表!AJ$2)</f>
        <v>0</v>
      </c>
      <c r="AL17" s="4">
        <f>SUMIFS(プレー記録!$D$14:$D$2664,プレー記録!$B$14:$B$2664,収支表!$B17,プレー記録!$A$14:$A$2664,収支表!AL$2)</f>
        <v>0</v>
      </c>
      <c r="AM17" s="5">
        <f>SUMIFS(プレー記録!$E$14:$E$2664,プレー記録!$B$14:$B$2664,収支表!$B17,プレー記録!$A$14:$A$2664,収支表!AL$2)</f>
        <v>0</v>
      </c>
      <c r="AN17" s="4">
        <f>SUMIFS(プレー記録!$D$14:$D$2664,プレー記録!$B$14:$B$2664,収支表!$B17,プレー記録!$A$14:$A$2664,収支表!AN$2)</f>
        <v>0</v>
      </c>
      <c r="AO17" s="5">
        <f>SUMIFS(プレー記録!$E$14:$E$2664,プレー記録!$B$14:$B$2664,収支表!$B17,プレー記録!$A$14:$A$2664,収支表!AN$2)</f>
        <v>0</v>
      </c>
      <c r="AP17" s="4">
        <f>SUMIFS(プレー記録!$D$14:$D$2664,プレー記録!$B$14:$B$2664,収支表!$B17,プレー記録!$A$14:$A$2664,収支表!AP$2)</f>
        <v>0</v>
      </c>
      <c r="AQ17" s="5">
        <f>SUMIFS(プレー記録!$E$14:$E$2664,プレー記録!$B$14:$B$2664,収支表!$B17,プレー記録!$A$14:$A$2664,収支表!AP$2)</f>
        <v>0</v>
      </c>
      <c r="AR17" s="4">
        <f>SUMIFS(プレー記録!$D$14:$D$2664,プレー記録!$B$14:$B$2664,収支表!$B17,プレー記録!$A$14:$A$2664,収支表!AR$2)</f>
        <v>0</v>
      </c>
      <c r="AS17" s="5">
        <f>SUMIFS(プレー記録!$E$14:$E$2664,プレー記録!$B$14:$B$2664,収支表!$B17,プレー記録!$A$14:$A$2664,収支表!AR$2)</f>
        <v>0</v>
      </c>
      <c r="AT17" s="4">
        <f>SUMIFS(プレー記録!$D$14:$D$2664,プレー記録!$B$14:$B$2664,収支表!$B17,プレー記録!$A$14:$A$2664,収支表!AT$2)</f>
        <v>0</v>
      </c>
      <c r="AU17" s="5">
        <f>SUMIFS(プレー記録!$E$14:$E$2664,プレー記録!$B$14:$B$2664,収支表!$B17,プレー記録!$A$14:$A$2664,収支表!AT$2)</f>
        <v>0</v>
      </c>
      <c r="AV17" s="4">
        <f>SUMIFS(プレー記録!$D$14:$D$2664,プレー記録!$B$14:$B$2664,収支表!$B17,プレー記録!$A$14:$A$2664,収支表!AV$2)</f>
        <v>0</v>
      </c>
      <c r="AW17" s="5">
        <f>SUMIFS(プレー記録!$E$14:$E$2664,プレー記録!$B$14:$B$2664,収支表!$B17,プレー記録!$A$14:$A$2664,収支表!AV$2)</f>
        <v>0</v>
      </c>
      <c r="AX17" s="4">
        <f>SUMIFS(プレー記録!$D$14:$D$2664,プレー記録!$B$14:$B$2664,収支表!$B17,プレー記録!$A$14:$A$2664,収支表!AX$2)</f>
        <v>0</v>
      </c>
      <c r="AY17" s="5">
        <f>SUMIFS(プレー記録!$E$14:$E$2664,プレー記録!$B$14:$B$2664,収支表!$B17,プレー記録!$A$14:$A$2664,収支表!AX$2)</f>
        <v>0</v>
      </c>
      <c r="AZ17" s="4">
        <f>SUMIFS(プレー記録!$D$14:$D$2664,プレー記録!$B$14:$B$2664,収支表!$B17,プレー記録!$A$14:$A$2664,収支表!AZ$2)</f>
        <v>0</v>
      </c>
      <c r="BA17" s="5">
        <f>SUMIFS(プレー記録!$E$14:$E$2664,プレー記録!$B$14:$B$2664,収支表!$B17,プレー記録!$A$14:$A$2664,収支表!AZ$2)</f>
        <v>0</v>
      </c>
      <c r="BB17" s="4">
        <f>SUMIFS(プレー記録!$D$14:$D$2664,プレー記録!$B$14:$B$2664,収支表!$B17,プレー記録!$A$14:$A$2664,収支表!BB$2)</f>
        <v>0</v>
      </c>
      <c r="BC17" s="5">
        <f>SUMIFS(プレー記録!$E$14:$E$2664,プレー記録!$B$14:$B$2664,収支表!$B17,プレー記録!$A$14:$A$2664,収支表!BB$2)</f>
        <v>0</v>
      </c>
      <c r="BD17" s="4">
        <f>SUMIFS(プレー記録!$D$14:$D$2664,プレー記録!$B$14:$B$2664,収支表!$B17,プレー記録!$A$14:$A$2664,収支表!BD$2)</f>
        <v>0</v>
      </c>
      <c r="BE17" s="5">
        <f>SUMIFS(プレー記録!$E$14:$E$2664,プレー記録!$B$14:$B$2664,収支表!$B17,プレー記録!$A$14:$A$2664,収支表!BD$2)</f>
        <v>0</v>
      </c>
      <c r="BF17" s="4">
        <f>SUMIFS(プレー記録!$D$14:$D$2664,プレー記録!$B$14:$B$2664,収支表!$B17,プレー記録!$A$14:$A$2664,収支表!BF$2)</f>
        <v>0</v>
      </c>
      <c r="BG17" s="5">
        <f>SUMIFS(プレー記録!$E$14:$E$2664,プレー記録!$B$14:$B$2664,収支表!$B17,プレー記録!$A$14:$A$2664,収支表!BF$2)</f>
        <v>0</v>
      </c>
      <c r="BH17" s="4">
        <f>SUMIFS(プレー記録!$D$14:$D$2664,プレー記録!$B$14:$B$2664,収支表!$B17,プレー記録!$A$14:$A$2664,収支表!BH$2)</f>
        <v>0</v>
      </c>
      <c r="BI17" s="5">
        <f>SUMIFS(プレー記録!$E$14:$E$2664,プレー記録!$B$14:$B$2664,収支表!$B17,プレー記録!$A$14:$A$2664,収支表!BH$2)</f>
        <v>0</v>
      </c>
      <c r="BJ17" s="4">
        <f>SUMIFS(プレー記録!$D$14:$D$2664,プレー記録!$B$14:$B$2664,収支表!$B17,プレー記録!$A$14:$A$2664,収支表!BJ$2)</f>
        <v>0</v>
      </c>
      <c r="BK17" s="5">
        <f>SUMIFS(プレー記録!$E$14:$E$2664,プレー記録!$B$14:$B$2664,収支表!$B17,プレー記録!$A$14:$A$2664,収支表!BJ$2)</f>
        <v>0</v>
      </c>
      <c r="BL17" s="4">
        <f>SUMIFS(プレー記録!$D$14:$D$2664,プレー記録!$B$14:$B$2664,収支表!$B17,プレー記録!$A$14:$A$2664,収支表!BL$2)</f>
        <v>0</v>
      </c>
      <c r="BM17" s="5">
        <f>SUMIFS(プレー記録!$E$14:$E$2664,プレー記録!$B$14:$B$2664,収支表!$B17,プレー記録!$A$14:$A$2664,収支表!BL$2)</f>
        <v>0</v>
      </c>
      <c r="BN17" s="55" t="str">
        <f t="shared" si="26"/>
        <v/>
      </c>
      <c r="BO17" s="56" t="str">
        <f t="shared" si="20"/>
        <v/>
      </c>
      <c r="BP17" s="56" t="str">
        <f t="shared" si="20"/>
        <v/>
      </c>
      <c r="BQ17" s="56" t="str">
        <f t="shared" si="20"/>
        <v/>
      </c>
      <c r="BR17" s="57" t="str">
        <f t="shared" si="27"/>
        <v/>
      </c>
    </row>
    <row r="18" spans="1:70" ht="20" customHeight="1">
      <c r="A18" s="12"/>
      <c r="B18" s="24">
        <f t="shared" si="25"/>
        <v>13</v>
      </c>
      <c r="C18" s="6">
        <f t="shared" si="21"/>
        <v>0</v>
      </c>
      <c r="D18" s="6">
        <f t="shared" si="22"/>
        <v>0</v>
      </c>
      <c r="E18" s="115">
        <f t="shared" si="23"/>
        <v>0</v>
      </c>
      <c r="F18" s="7">
        <f>SUMIFS(プレー記録!$D$14:$D$2664,プレー記録!$B$14:$B$2664,収支表!$B18,プレー記録!$A$14:$A$2664,収支表!F$2)</f>
        <v>0</v>
      </c>
      <c r="G18" s="5">
        <f>SUMIFS(プレー記録!$E$14:$E$2664,プレー記録!$B$14:$B$2664,収支表!$B18,プレー記録!$A$14:$A$2664,収支表!F$2)</f>
        <v>0</v>
      </c>
      <c r="H18" s="4">
        <f>SUMIFS(プレー記録!$D$14:$D$2664,プレー記録!$B$14:$B$2664,収支表!$B18,プレー記録!$A$14:$A$2664,収支表!H$2)</f>
        <v>0</v>
      </c>
      <c r="I18" s="5">
        <f>SUMIFS(プレー記録!$E$14:$E$2664,プレー記録!$B$14:$B$2664,収支表!$B18,プレー記録!$A$14:$A$2664,収支表!H$2)</f>
        <v>0</v>
      </c>
      <c r="J18" s="4">
        <f>SUMIFS(プレー記録!$D$14:$D$2664,プレー記録!$B$14:$B$2664,収支表!$B18,プレー記録!$A$14:$A$2664,収支表!J$2)</f>
        <v>0</v>
      </c>
      <c r="K18" s="5">
        <f>SUMIFS(プレー記録!$E$14:$E$2664,プレー記録!$B$14:$B$2664,収支表!$B18,プレー記録!$A$14:$A$2664,収支表!J$2)</f>
        <v>0</v>
      </c>
      <c r="L18" s="4">
        <f>SUMIFS(プレー記録!$D$14:$D$2664,プレー記録!$B$14:$B$2664,収支表!$B18,プレー記録!$A$14:$A$2664,収支表!L$2)</f>
        <v>0</v>
      </c>
      <c r="M18" s="5">
        <f>SUMIFS(プレー記録!$E$14:$E$2664,プレー記録!$B$14:$B$2664,収支表!$B18,プレー記録!$A$14:$A$2664,収支表!L$2)</f>
        <v>0</v>
      </c>
      <c r="N18" s="4">
        <f>SUMIFS(プレー記録!$D$14:$D$2664,プレー記録!$B$14:$B$2664,収支表!$B18,プレー記録!$A$14:$A$2664,収支表!N$2)</f>
        <v>0</v>
      </c>
      <c r="O18" s="5">
        <f>SUMIFS(プレー記録!$E$14:$E$2664,プレー記録!$B$14:$B$2664,収支表!$B18,プレー記録!$A$14:$A$2664,収支表!N$2)</f>
        <v>0</v>
      </c>
      <c r="P18" s="4">
        <f>SUMIFS(プレー記録!$D$14:$D$2664,プレー記録!$B$14:$B$2664,収支表!$B18,プレー記録!$A$14:$A$2664,収支表!P$2)</f>
        <v>0</v>
      </c>
      <c r="Q18" s="5">
        <f>SUMIFS(プレー記録!$E$14:$E$2664,プレー記録!$B$14:$B$2664,収支表!$B18,プレー記録!$A$14:$A$2664,収支表!P$2)</f>
        <v>0</v>
      </c>
      <c r="R18" s="4">
        <f>SUMIFS(プレー記録!$D$14:$D$2664,プレー記録!$B$14:$B$2664,収支表!$B18,プレー記録!$A$14:$A$2664,収支表!R$2)</f>
        <v>0</v>
      </c>
      <c r="S18" s="5">
        <f>SUMIFS(プレー記録!$E$14:$E$2664,プレー記録!$B$14:$B$2664,収支表!$B18,プレー記録!$A$14:$A$2664,収支表!R$2)</f>
        <v>0</v>
      </c>
      <c r="T18" s="4">
        <f>SUMIFS(プレー記録!$D$14:$D$2664,プレー記録!$B$14:$B$2664,収支表!$B18,プレー記録!$A$14:$A$2664,収支表!T$2)</f>
        <v>0</v>
      </c>
      <c r="U18" s="5">
        <f>SUMIFS(プレー記録!$E$14:$E$2664,プレー記録!$B$14:$B$2664,収支表!$B18,プレー記録!$A$14:$A$2664,収支表!T$2)</f>
        <v>0</v>
      </c>
      <c r="V18" s="4">
        <f>SUMIFS(プレー記録!$D$14:$D$2664,プレー記録!$B$14:$B$2664,収支表!$B18,プレー記録!$A$14:$A$2664,収支表!V$2)</f>
        <v>0</v>
      </c>
      <c r="W18" s="5">
        <f>SUMIFS(プレー記録!$E$14:$E$2664,プレー記録!$B$14:$B$2664,収支表!$B18,プレー記録!$A$14:$A$2664,収支表!V$2)</f>
        <v>0</v>
      </c>
      <c r="X18" s="4">
        <f>SUMIFS(プレー記録!$D$14:$D$2664,プレー記録!$B$14:$B$2664,収支表!$B18,プレー記録!$A$14:$A$2664,収支表!X$2)</f>
        <v>0</v>
      </c>
      <c r="Y18" s="5">
        <f>SUMIFS(プレー記録!$E$14:$E$2664,プレー記録!$B$14:$B$2664,収支表!$B18,プレー記録!$A$14:$A$2664,収支表!X$2)</f>
        <v>0</v>
      </c>
      <c r="Z18" s="4">
        <f>SUMIFS(プレー記録!$D$14:$D$2664,プレー記録!$B$14:$B$2664,収支表!$B18,プレー記録!$A$14:$A$2664,収支表!Z$2)</f>
        <v>0</v>
      </c>
      <c r="AA18" s="5">
        <f>SUMIFS(プレー記録!$E$14:$E$2664,プレー記録!$B$14:$B$2664,収支表!$B18,プレー記録!$A$14:$A$2664,収支表!Z$2)</f>
        <v>0</v>
      </c>
      <c r="AB18" s="4">
        <f>SUMIFS(プレー記録!$D$14:$D$2664,プレー記録!$B$14:$B$2664,収支表!$B18,プレー記録!$A$14:$A$2664,収支表!AB$2)</f>
        <v>0</v>
      </c>
      <c r="AC18" s="5">
        <f>SUMIFS(プレー記録!$E$14:$E$2664,プレー記録!$B$14:$B$2664,収支表!$B18,プレー記録!$A$14:$A$2664,収支表!AB$2)</f>
        <v>0</v>
      </c>
      <c r="AD18" s="4">
        <f>SUMIFS(プレー記録!$D$14:$D$2664,プレー記録!$B$14:$B$2664,収支表!$B18,プレー記録!$A$14:$A$2664,収支表!AD$2)</f>
        <v>0</v>
      </c>
      <c r="AE18" s="5">
        <f>SUMIFS(プレー記録!$E$14:$E$2664,プレー記録!$B$14:$B$2664,収支表!$B18,プレー記録!$A$14:$A$2664,収支表!AD$2)</f>
        <v>0</v>
      </c>
      <c r="AF18" s="4">
        <f>SUMIFS(プレー記録!$D$14:$D$2664,プレー記録!$B$14:$B$2664,収支表!$B18,プレー記録!$A$14:$A$2664,収支表!AF$2)</f>
        <v>0</v>
      </c>
      <c r="AG18" s="5">
        <f>SUMIFS(プレー記録!$E$14:$E$2664,プレー記録!$B$14:$B$2664,収支表!$B18,プレー記録!$A$14:$A$2664,収支表!AF$2)</f>
        <v>0</v>
      </c>
      <c r="AH18" s="4">
        <f>SUMIFS(プレー記録!$D$14:$D$2664,プレー記録!$B$14:$B$2664,収支表!$B18,プレー記録!$A$14:$A$2664,収支表!AH$2)</f>
        <v>0</v>
      </c>
      <c r="AI18" s="5">
        <f>SUMIFS(プレー記録!$E$14:$E$2664,プレー記録!$B$14:$B$2664,収支表!$B18,プレー記録!$A$14:$A$2664,収支表!AH$2)</f>
        <v>0</v>
      </c>
      <c r="AJ18" s="4">
        <f>SUMIFS(プレー記録!$D$14:$D$2664,プレー記録!$B$14:$B$2664,収支表!$B18,プレー記録!$A$14:$A$2664,収支表!AJ$2)</f>
        <v>0</v>
      </c>
      <c r="AK18" s="5">
        <f>SUMIFS(プレー記録!$E$14:$E$2664,プレー記録!$B$14:$B$2664,収支表!$B18,プレー記録!$A$14:$A$2664,収支表!AJ$2)</f>
        <v>0</v>
      </c>
      <c r="AL18" s="4">
        <f>SUMIFS(プレー記録!$D$14:$D$2664,プレー記録!$B$14:$B$2664,収支表!$B18,プレー記録!$A$14:$A$2664,収支表!AL$2)</f>
        <v>0</v>
      </c>
      <c r="AM18" s="5">
        <f>SUMIFS(プレー記録!$E$14:$E$2664,プレー記録!$B$14:$B$2664,収支表!$B18,プレー記録!$A$14:$A$2664,収支表!AL$2)</f>
        <v>0</v>
      </c>
      <c r="AN18" s="4">
        <f>SUMIFS(プレー記録!$D$14:$D$2664,プレー記録!$B$14:$B$2664,収支表!$B18,プレー記録!$A$14:$A$2664,収支表!AN$2)</f>
        <v>0</v>
      </c>
      <c r="AO18" s="5">
        <f>SUMIFS(プレー記録!$E$14:$E$2664,プレー記録!$B$14:$B$2664,収支表!$B18,プレー記録!$A$14:$A$2664,収支表!AN$2)</f>
        <v>0</v>
      </c>
      <c r="AP18" s="4">
        <f>SUMIFS(プレー記録!$D$14:$D$2664,プレー記録!$B$14:$B$2664,収支表!$B18,プレー記録!$A$14:$A$2664,収支表!AP$2)</f>
        <v>0</v>
      </c>
      <c r="AQ18" s="5">
        <f>SUMIFS(プレー記録!$E$14:$E$2664,プレー記録!$B$14:$B$2664,収支表!$B18,プレー記録!$A$14:$A$2664,収支表!AP$2)</f>
        <v>0</v>
      </c>
      <c r="AR18" s="4">
        <f>SUMIFS(プレー記録!$D$14:$D$2664,プレー記録!$B$14:$B$2664,収支表!$B18,プレー記録!$A$14:$A$2664,収支表!AR$2)</f>
        <v>0</v>
      </c>
      <c r="AS18" s="5">
        <f>SUMIFS(プレー記録!$E$14:$E$2664,プレー記録!$B$14:$B$2664,収支表!$B18,プレー記録!$A$14:$A$2664,収支表!AR$2)</f>
        <v>0</v>
      </c>
      <c r="AT18" s="4">
        <f>SUMIFS(プレー記録!$D$14:$D$2664,プレー記録!$B$14:$B$2664,収支表!$B18,プレー記録!$A$14:$A$2664,収支表!AT$2)</f>
        <v>0</v>
      </c>
      <c r="AU18" s="5">
        <f>SUMIFS(プレー記録!$E$14:$E$2664,プレー記録!$B$14:$B$2664,収支表!$B18,プレー記録!$A$14:$A$2664,収支表!AT$2)</f>
        <v>0</v>
      </c>
      <c r="AV18" s="4">
        <f>SUMIFS(プレー記録!$D$14:$D$2664,プレー記録!$B$14:$B$2664,収支表!$B18,プレー記録!$A$14:$A$2664,収支表!AV$2)</f>
        <v>0</v>
      </c>
      <c r="AW18" s="5">
        <f>SUMIFS(プレー記録!$E$14:$E$2664,プレー記録!$B$14:$B$2664,収支表!$B18,プレー記録!$A$14:$A$2664,収支表!AV$2)</f>
        <v>0</v>
      </c>
      <c r="AX18" s="4">
        <f>SUMIFS(プレー記録!$D$14:$D$2664,プレー記録!$B$14:$B$2664,収支表!$B18,プレー記録!$A$14:$A$2664,収支表!AX$2)</f>
        <v>0</v>
      </c>
      <c r="AY18" s="5">
        <f>SUMIFS(プレー記録!$E$14:$E$2664,プレー記録!$B$14:$B$2664,収支表!$B18,プレー記録!$A$14:$A$2664,収支表!AX$2)</f>
        <v>0</v>
      </c>
      <c r="AZ18" s="4">
        <f>SUMIFS(プレー記録!$D$14:$D$2664,プレー記録!$B$14:$B$2664,収支表!$B18,プレー記録!$A$14:$A$2664,収支表!AZ$2)</f>
        <v>0</v>
      </c>
      <c r="BA18" s="5">
        <f>SUMIFS(プレー記録!$E$14:$E$2664,プレー記録!$B$14:$B$2664,収支表!$B18,プレー記録!$A$14:$A$2664,収支表!AZ$2)</f>
        <v>0</v>
      </c>
      <c r="BB18" s="4">
        <f>SUMIFS(プレー記録!$D$14:$D$2664,プレー記録!$B$14:$B$2664,収支表!$B18,プレー記録!$A$14:$A$2664,収支表!BB$2)</f>
        <v>0</v>
      </c>
      <c r="BC18" s="5">
        <f>SUMIFS(プレー記録!$E$14:$E$2664,プレー記録!$B$14:$B$2664,収支表!$B18,プレー記録!$A$14:$A$2664,収支表!BB$2)</f>
        <v>0</v>
      </c>
      <c r="BD18" s="4">
        <f>SUMIFS(プレー記録!$D$14:$D$2664,プレー記録!$B$14:$B$2664,収支表!$B18,プレー記録!$A$14:$A$2664,収支表!BD$2)</f>
        <v>0</v>
      </c>
      <c r="BE18" s="5">
        <f>SUMIFS(プレー記録!$E$14:$E$2664,プレー記録!$B$14:$B$2664,収支表!$B18,プレー記録!$A$14:$A$2664,収支表!BD$2)</f>
        <v>0</v>
      </c>
      <c r="BF18" s="4">
        <f>SUMIFS(プレー記録!$D$14:$D$2664,プレー記録!$B$14:$B$2664,収支表!$B18,プレー記録!$A$14:$A$2664,収支表!BF$2)</f>
        <v>0</v>
      </c>
      <c r="BG18" s="5">
        <f>SUMIFS(プレー記録!$E$14:$E$2664,プレー記録!$B$14:$B$2664,収支表!$B18,プレー記録!$A$14:$A$2664,収支表!BF$2)</f>
        <v>0</v>
      </c>
      <c r="BH18" s="4">
        <f>SUMIFS(プレー記録!$D$14:$D$2664,プレー記録!$B$14:$B$2664,収支表!$B18,プレー記録!$A$14:$A$2664,収支表!BH$2)</f>
        <v>0</v>
      </c>
      <c r="BI18" s="5">
        <f>SUMIFS(プレー記録!$E$14:$E$2664,プレー記録!$B$14:$B$2664,収支表!$B18,プレー記録!$A$14:$A$2664,収支表!BH$2)</f>
        <v>0</v>
      </c>
      <c r="BJ18" s="4">
        <f>SUMIFS(プレー記録!$D$14:$D$2664,プレー記録!$B$14:$B$2664,収支表!$B18,プレー記録!$A$14:$A$2664,収支表!BJ$2)</f>
        <v>0</v>
      </c>
      <c r="BK18" s="5">
        <f>SUMIFS(プレー記録!$E$14:$E$2664,プレー記録!$B$14:$B$2664,収支表!$B18,プレー記録!$A$14:$A$2664,収支表!BJ$2)</f>
        <v>0</v>
      </c>
      <c r="BL18" s="4">
        <f>SUMIFS(プレー記録!$D$14:$D$2664,プレー記録!$B$14:$B$2664,収支表!$B18,プレー記録!$A$14:$A$2664,収支表!BL$2)</f>
        <v>0</v>
      </c>
      <c r="BM18" s="5">
        <f>SUMIFS(プレー記録!$E$14:$E$2664,プレー記録!$B$14:$B$2664,収支表!$B18,プレー記録!$A$14:$A$2664,収支表!BL$2)</f>
        <v>0</v>
      </c>
      <c r="BN18" s="55" t="str">
        <f t="shared" si="26"/>
        <v/>
      </c>
      <c r="BO18" s="56" t="str">
        <f t="shared" si="20"/>
        <v/>
      </c>
      <c r="BP18" s="56" t="str">
        <f t="shared" si="20"/>
        <v/>
      </c>
      <c r="BQ18" s="56" t="str">
        <f t="shared" si="20"/>
        <v/>
      </c>
      <c r="BR18" s="57" t="str">
        <f t="shared" si="27"/>
        <v/>
      </c>
    </row>
    <row r="19" spans="1:70" ht="20" customHeight="1">
      <c r="A19" s="12"/>
      <c r="B19" s="24">
        <f t="shared" si="25"/>
        <v>14</v>
      </c>
      <c r="C19" s="6">
        <f t="shared" si="21"/>
        <v>0</v>
      </c>
      <c r="D19" s="6">
        <f t="shared" si="22"/>
        <v>0</v>
      </c>
      <c r="E19" s="115">
        <f t="shared" si="23"/>
        <v>0</v>
      </c>
      <c r="F19" s="7">
        <f>SUMIFS(プレー記録!$D$14:$D$2664,プレー記録!$B$14:$B$2664,収支表!$B19,プレー記録!$A$14:$A$2664,収支表!F$2)</f>
        <v>0</v>
      </c>
      <c r="G19" s="5">
        <f>SUMIFS(プレー記録!$E$14:$E$2664,プレー記録!$B$14:$B$2664,収支表!$B19,プレー記録!$A$14:$A$2664,収支表!F$2)</f>
        <v>0</v>
      </c>
      <c r="H19" s="4">
        <f>SUMIFS(プレー記録!$D$14:$D$2664,プレー記録!$B$14:$B$2664,収支表!$B19,プレー記録!$A$14:$A$2664,収支表!H$2)</f>
        <v>0</v>
      </c>
      <c r="I19" s="5">
        <f>SUMIFS(プレー記録!$E$14:$E$2664,プレー記録!$B$14:$B$2664,収支表!$B19,プレー記録!$A$14:$A$2664,収支表!H$2)</f>
        <v>0</v>
      </c>
      <c r="J19" s="4">
        <f>SUMIFS(プレー記録!$D$14:$D$2664,プレー記録!$B$14:$B$2664,収支表!$B19,プレー記録!$A$14:$A$2664,収支表!J$2)</f>
        <v>0</v>
      </c>
      <c r="K19" s="5">
        <f>SUMIFS(プレー記録!$E$14:$E$2664,プレー記録!$B$14:$B$2664,収支表!$B19,プレー記録!$A$14:$A$2664,収支表!J$2)</f>
        <v>0</v>
      </c>
      <c r="L19" s="4">
        <f>SUMIFS(プレー記録!$D$14:$D$2664,プレー記録!$B$14:$B$2664,収支表!$B19,プレー記録!$A$14:$A$2664,収支表!L$2)</f>
        <v>0</v>
      </c>
      <c r="M19" s="5">
        <f>SUMIFS(プレー記録!$E$14:$E$2664,プレー記録!$B$14:$B$2664,収支表!$B19,プレー記録!$A$14:$A$2664,収支表!L$2)</f>
        <v>0</v>
      </c>
      <c r="N19" s="4">
        <f>SUMIFS(プレー記録!$D$14:$D$2664,プレー記録!$B$14:$B$2664,収支表!$B19,プレー記録!$A$14:$A$2664,収支表!N$2)</f>
        <v>0</v>
      </c>
      <c r="O19" s="5">
        <f>SUMIFS(プレー記録!$E$14:$E$2664,プレー記録!$B$14:$B$2664,収支表!$B19,プレー記録!$A$14:$A$2664,収支表!N$2)</f>
        <v>0</v>
      </c>
      <c r="P19" s="4">
        <f>SUMIFS(プレー記録!$D$14:$D$2664,プレー記録!$B$14:$B$2664,収支表!$B19,プレー記録!$A$14:$A$2664,収支表!P$2)</f>
        <v>0</v>
      </c>
      <c r="Q19" s="5">
        <f>SUMIFS(プレー記録!$E$14:$E$2664,プレー記録!$B$14:$B$2664,収支表!$B19,プレー記録!$A$14:$A$2664,収支表!P$2)</f>
        <v>0</v>
      </c>
      <c r="R19" s="4">
        <f>SUMIFS(プレー記録!$D$14:$D$2664,プレー記録!$B$14:$B$2664,収支表!$B19,プレー記録!$A$14:$A$2664,収支表!R$2)</f>
        <v>0</v>
      </c>
      <c r="S19" s="5">
        <f>SUMIFS(プレー記録!$E$14:$E$2664,プレー記録!$B$14:$B$2664,収支表!$B19,プレー記録!$A$14:$A$2664,収支表!R$2)</f>
        <v>0</v>
      </c>
      <c r="T19" s="4">
        <f>SUMIFS(プレー記録!$D$14:$D$2664,プレー記録!$B$14:$B$2664,収支表!$B19,プレー記録!$A$14:$A$2664,収支表!T$2)</f>
        <v>0</v>
      </c>
      <c r="U19" s="5">
        <f>SUMIFS(プレー記録!$E$14:$E$2664,プレー記録!$B$14:$B$2664,収支表!$B19,プレー記録!$A$14:$A$2664,収支表!T$2)</f>
        <v>0</v>
      </c>
      <c r="V19" s="4">
        <f>SUMIFS(プレー記録!$D$14:$D$2664,プレー記録!$B$14:$B$2664,収支表!$B19,プレー記録!$A$14:$A$2664,収支表!V$2)</f>
        <v>0</v>
      </c>
      <c r="W19" s="5">
        <f>SUMIFS(プレー記録!$E$14:$E$2664,プレー記録!$B$14:$B$2664,収支表!$B19,プレー記録!$A$14:$A$2664,収支表!V$2)</f>
        <v>0</v>
      </c>
      <c r="X19" s="4">
        <f>SUMIFS(プレー記録!$D$14:$D$2664,プレー記録!$B$14:$B$2664,収支表!$B19,プレー記録!$A$14:$A$2664,収支表!X$2)</f>
        <v>0</v>
      </c>
      <c r="Y19" s="5">
        <f>SUMIFS(プレー記録!$E$14:$E$2664,プレー記録!$B$14:$B$2664,収支表!$B19,プレー記録!$A$14:$A$2664,収支表!X$2)</f>
        <v>0</v>
      </c>
      <c r="Z19" s="4">
        <f>SUMIFS(プレー記録!$D$14:$D$2664,プレー記録!$B$14:$B$2664,収支表!$B19,プレー記録!$A$14:$A$2664,収支表!Z$2)</f>
        <v>0</v>
      </c>
      <c r="AA19" s="5">
        <f>SUMIFS(プレー記録!$E$14:$E$2664,プレー記録!$B$14:$B$2664,収支表!$B19,プレー記録!$A$14:$A$2664,収支表!Z$2)</f>
        <v>0</v>
      </c>
      <c r="AB19" s="4">
        <f>SUMIFS(プレー記録!$D$14:$D$2664,プレー記録!$B$14:$B$2664,収支表!$B19,プレー記録!$A$14:$A$2664,収支表!AB$2)</f>
        <v>0</v>
      </c>
      <c r="AC19" s="5">
        <f>SUMIFS(プレー記録!$E$14:$E$2664,プレー記録!$B$14:$B$2664,収支表!$B19,プレー記録!$A$14:$A$2664,収支表!AB$2)</f>
        <v>0</v>
      </c>
      <c r="AD19" s="4">
        <f>SUMIFS(プレー記録!$D$14:$D$2664,プレー記録!$B$14:$B$2664,収支表!$B19,プレー記録!$A$14:$A$2664,収支表!AD$2)</f>
        <v>0</v>
      </c>
      <c r="AE19" s="5">
        <f>SUMIFS(プレー記録!$E$14:$E$2664,プレー記録!$B$14:$B$2664,収支表!$B19,プレー記録!$A$14:$A$2664,収支表!AD$2)</f>
        <v>0</v>
      </c>
      <c r="AF19" s="4">
        <f>SUMIFS(プレー記録!$D$14:$D$2664,プレー記録!$B$14:$B$2664,収支表!$B19,プレー記録!$A$14:$A$2664,収支表!AF$2)</f>
        <v>0</v>
      </c>
      <c r="AG19" s="5">
        <f>SUMIFS(プレー記録!$E$14:$E$2664,プレー記録!$B$14:$B$2664,収支表!$B19,プレー記録!$A$14:$A$2664,収支表!AF$2)</f>
        <v>0</v>
      </c>
      <c r="AH19" s="4">
        <f>SUMIFS(プレー記録!$D$14:$D$2664,プレー記録!$B$14:$B$2664,収支表!$B19,プレー記録!$A$14:$A$2664,収支表!AH$2)</f>
        <v>0</v>
      </c>
      <c r="AI19" s="5">
        <f>SUMIFS(プレー記録!$E$14:$E$2664,プレー記録!$B$14:$B$2664,収支表!$B19,プレー記録!$A$14:$A$2664,収支表!AH$2)</f>
        <v>0</v>
      </c>
      <c r="AJ19" s="4">
        <f>SUMIFS(プレー記録!$D$14:$D$2664,プレー記録!$B$14:$B$2664,収支表!$B19,プレー記録!$A$14:$A$2664,収支表!AJ$2)</f>
        <v>0</v>
      </c>
      <c r="AK19" s="5">
        <f>SUMIFS(プレー記録!$E$14:$E$2664,プレー記録!$B$14:$B$2664,収支表!$B19,プレー記録!$A$14:$A$2664,収支表!AJ$2)</f>
        <v>0</v>
      </c>
      <c r="AL19" s="4">
        <f>SUMIFS(プレー記録!$D$14:$D$2664,プレー記録!$B$14:$B$2664,収支表!$B19,プレー記録!$A$14:$A$2664,収支表!AL$2)</f>
        <v>0</v>
      </c>
      <c r="AM19" s="5">
        <f>SUMIFS(プレー記録!$E$14:$E$2664,プレー記録!$B$14:$B$2664,収支表!$B19,プレー記録!$A$14:$A$2664,収支表!AL$2)</f>
        <v>0</v>
      </c>
      <c r="AN19" s="4">
        <f>SUMIFS(プレー記録!$D$14:$D$2664,プレー記録!$B$14:$B$2664,収支表!$B19,プレー記録!$A$14:$A$2664,収支表!AN$2)</f>
        <v>0</v>
      </c>
      <c r="AO19" s="5">
        <f>SUMIFS(プレー記録!$E$14:$E$2664,プレー記録!$B$14:$B$2664,収支表!$B19,プレー記録!$A$14:$A$2664,収支表!AN$2)</f>
        <v>0</v>
      </c>
      <c r="AP19" s="4">
        <f>SUMIFS(プレー記録!$D$14:$D$2664,プレー記録!$B$14:$B$2664,収支表!$B19,プレー記録!$A$14:$A$2664,収支表!AP$2)</f>
        <v>0</v>
      </c>
      <c r="AQ19" s="5">
        <f>SUMIFS(プレー記録!$E$14:$E$2664,プレー記録!$B$14:$B$2664,収支表!$B19,プレー記録!$A$14:$A$2664,収支表!AP$2)</f>
        <v>0</v>
      </c>
      <c r="AR19" s="4">
        <f>SUMIFS(プレー記録!$D$14:$D$2664,プレー記録!$B$14:$B$2664,収支表!$B19,プレー記録!$A$14:$A$2664,収支表!AR$2)</f>
        <v>0</v>
      </c>
      <c r="AS19" s="5">
        <f>SUMIFS(プレー記録!$E$14:$E$2664,プレー記録!$B$14:$B$2664,収支表!$B19,プレー記録!$A$14:$A$2664,収支表!AR$2)</f>
        <v>0</v>
      </c>
      <c r="AT19" s="4">
        <f>SUMIFS(プレー記録!$D$14:$D$2664,プレー記録!$B$14:$B$2664,収支表!$B19,プレー記録!$A$14:$A$2664,収支表!AT$2)</f>
        <v>0</v>
      </c>
      <c r="AU19" s="5">
        <f>SUMIFS(プレー記録!$E$14:$E$2664,プレー記録!$B$14:$B$2664,収支表!$B19,プレー記録!$A$14:$A$2664,収支表!AT$2)</f>
        <v>0</v>
      </c>
      <c r="AV19" s="4">
        <f>SUMIFS(プレー記録!$D$14:$D$2664,プレー記録!$B$14:$B$2664,収支表!$B19,プレー記録!$A$14:$A$2664,収支表!AV$2)</f>
        <v>0</v>
      </c>
      <c r="AW19" s="5">
        <f>SUMIFS(プレー記録!$E$14:$E$2664,プレー記録!$B$14:$B$2664,収支表!$B19,プレー記録!$A$14:$A$2664,収支表!AV$2)</f>
        <v>0</v>
      </c>
      <c r="AX19" s="4">
        <f>SUMIFS(プレー記録!$D$14:$D$2664,プレー記録!$B$14:$B$2664,収支表!$B19,プレー記録!$A$14:$A$2664,収支表!AX$2)</f>
        <v>0</v>
      </c>
      <c r="AY19" s="5">
        <f>SUMIFS(プレー記録!$E$14:$E$2664,プレー記録!$B$14:$B$2664,収支表!$B19,プレー記録!$A$14:$A$2664,収支表!AX$2)</f>
        <v>0</v>
      </c>
      <c r="AZ19" s="4">
        <f>SUMIFS(プレー記録!$D$14:$D$2664,プレー記録!$B$14:$B$2664,収支表!$B19,プレー記録!$A$14:$A$2664,収支表!AZ$2)</f>
        <v>0</v>
      </c>
      <c r="BA19" s="5">
        <f>SUMIFS(プレー記録!$E$14:$E$2664,プレー記録!$B$14:$B$2664,収支表!$B19,プレー記録!$A$14:$A$2664,収支表!AZ$2)</f>
        <v>0</v>
      </c>
      <c r="BB19" s="4">
        <f>SUMIFS(プレー記録!$D$14:$D$2664,プレー記録!$B$14:$B$2664,収支表!$B19,プレー記録!$A$14:$A$2664,収支表!BB$2)</f>
        <v>0</v>
      </c>
      <c r="BC19" s="5">
        <f>SUMIFS(プレー記録!$E$14:$E$2664,プレー記録!$B$14:$B$2664,収支表!$B19,プレー記録!$A$14:$A$2664,収支表!BB$2)</f>
        <v>0</v>
      </c>
      <c r="BD19" s="4">
        <f>SUMIFS(プレー記録!$D$14:$D$2664,プレー記録!$B$14:$B$2664,収支表!$B19,プレー記録!$A$14:$A$2664,収支表!BD$2)</f>
        <v>0</v>
      </c>
      <c r="BE19" s="5">
        <f>SUMIFS(プレー記録!$E$14:$E$2664,プレー記録!$B$14:$B$2664,収支表!$B19,プレー記録!$A$14:$A$2664,収支表!BD$2)</f>
        <v>0</v>
      </c>
      <c r="BF19" s="4">
        <f>SUMIFS(プレー記録!$D$14:$D$2664,プレー記録!$B$14:$B$2664,収支表!$B19,プレー記録!$A$14:$A$2664,収支表!BF$2)</f>
        <v>0</v>
      </c>
      <c r="BG19" s="5">
        <f>SUMIFS(プレー記録!$E$14:$E$2664,プレー記録!$B$14:$B$2664,収支表!$B19,プレー記録!$A$14:$A$2664,収支表!BF$2)</f>
        <v>0</v>
      </c>
      <c r="BH19" s="4">
        <f>SUMIFS(プレー記録!$D$14:$D$2664,プレー記録!$B$14:$B$2664,収支表!$B19,プレー記録!$A$14:$A$2664,収支表!BH$2)</f>
        <v>0</v>
      </c>
      <c r="BI19" s="5">
        <f>SUMIFS(プレー記録!$E$14:$E$2664,プレー記録!$B$14:$B$2664,収支表!$B19,プレー記録!$A$14:$A$2664,収支表!BH$2)</f>
        <v>0</v>
      </c>
      <c r="BJ19" s="4">
        <f>SUMIFS(プレー記録!$D$14:$D$2664,プレー記録!$B$14:$B$2664,収支表!$B19,プレー記録!$A$14:$A$2664,収支表!BJ$2)</f>
        <v>0</v>
      </c>
      <c r="BK19" s="5">
        <f>SUMIFS(プレー記録!$E$14:$E$2664,プレー記録!$B$14:$B$2664,収支表!$B19,プレー記録!$A$14:$A$2664,収支表!BJ$2)</f>
        <v>0</v>
      </c>
      <c r="BL19" s="4">
        <f>SUMIFS(プレー記録!$D$14:$D$2664,プレー記録!$B$14:$B$2664,収支表!$B19,プレー記録!$A$14:$A$2664,収支表!BL$2)</f>
        <v>0</v>
      </c>
      <c r="BM19" s="5">
        <f>SUMIFS(プレー記録!$E$14:$E$2664,プレー記録!$B$14:$B$2664,収支表!$B19,プレー記録!$A$14:$A$2664,収支表!BL$2)</f>
        <v>0</v>
      </c>
      <c r="BN19" s="55" t="str">
        <f t="shared" si="26"/>
        <v/>
      </c>
      <c r="BO19" s="56" t="str">
        <f t="shared" si="20"/>
        <v/>
      </c>
      <c r="BP19" s="56" t="str">
        <f t="shared" si="20"/>
        <v/>
      </c>
      <c r="BQ19" s="56" t="str">
        <f t="shared" si="20"/>
        <v/>
      </c>
      <c r="BR19" s="57" t="str">
        <f t="shared" si="27"/>
        <v/>
      </c>
    </row>
    <row r="20" spans="1:70" ht="20" customHeight="1">
      <c r="A20" s="12"/>
      <c r="B20" s="24">
        <f t="shared" si="25"/>
        <v>15</v>
      </c>
      <c r="C20" s="6">
        <f t="shared" si="21"/>
        <v>0</v>
      </c>
      <c r="D20" s="6">
        <f t="shared" si="22"/>
        <v>0</v>
      </c>
      <c r="E20" s="115">
        <f t="shared" si="23"/>
        <v>0</v>
      </c>
      <c r="F20" s="7">
        <f>SUMIFS(プレー記録!$D$14:$D$2664,プレー記録!$B$14:$B$2664,収支表!$B20,プレー記録!$A$14:$A$2664,収支表!F$2)</f>
        <v>0</v>
      </c>
      <c r="G20" s="5">
        <f>SUMIFS(プレー記録!$E$14:$E$2664,プレー記録!$B$14:$B$2664,収支表!$B20,プレー記録!$A$14:$A$2664,収支表!F$2)</f>
        <v>0</v>
      </c>
      <c r="H20" s="4">
        <f>SUMIFS(プレー記録!$D$14:$D$2664,プレー記録!$B$14:$B$2664,収支表!$B20,プレー記録!$A$14:$A$2664,収支表!H$2)</f>
        <v>0</v>
      </c>
      <c r="I20" s="5">
        <f>SUMIFS(プレー記録!$E$14:$E$2664,プレー記録!$B$14:$B$2664,収支表!$B20,プレー記録!$A$14:$A$2664,収支表!H$2)</f>
        <v>0</v>
      </c>
      <c r="J20" s="4">
        <f>SUMIFS(プレー記録!$D$14:$D$2664,プレー記録!$B$14:$B$2664,収支表!$B20,プレー記録!$A$14:$A$2664,収支表!J$2)</f>
        <v>0</v>
      </c>
      <c r="K20" s="5">
        <f>SUMIFS(プレー記録!$E$14:$E$2664,プレー記録!$B$14:$B$2664,収支表!$B20,プレー記録!$A$14:$A$2664,収支表!J$2)</f>
        <v>0</v>
      </c>
      <c r="L20" s="4">
        <f>SUMIFS(プレー記録!$D$14:$D$2664,プレー記録!$B$14:$B$2664,収支表!$B20,プレー記録!$A$14:$A$2664,収支表!L$2)</f>
        <v>0</v>
      </c>
      <c r="M20" s="5">
        <f>SUMIFS(プレー記録!$E$14:$E$2664,プレー記録!$B$14:$B$2664,収支表!$B20,プレー記録!$A$14:$A$2664,収支表!L$2)</f>
        <v>0</v>
      </c>
      <c r="N20" s="4">
        <f>SUMIFS(プレー記録!$D$14:$D$2664,プレー記録!$B$14:$B$2664,収支表!$B20,プレー記録!$A$14:$A$2664,収支表!N$2)</f>
        <v>0</v>
      </c>
      <c r="O20" s="5">
        <f>SUMIFS(プレー記録!$E$14:$E$2664,プレー記録!$B$14:$B$2664,収支表!$B20,プレー記録!$A$14:$A$2664,収支表!N$2)</f>
        <v>0</v>
      </c>
      <c r="P20" s="4">
        <f>SUMIFS(プレー記録!$D$14:$D$2664,プレー記録!$B$14:$B$2664,収支表!$B20,プレー記録!$A$14:$A$2664,収支表!P$2)</f>
        <v>0</v>
      </c>
      <c r="Q20" s="5">
        <f>SUMIFS(プレー記録!$E$14:$E$2664,プレー記録!$B$14:$B$2664,収支表!$B20,プレー記録!$A$14:$A$2664,収支表!P$2)</f>
        <v>0</v>
      </c>
      <c r="R20" s="4">
        <f>SUMIFS(プレー記録!$D$14:$D$2664,プレー記録!$B$14:$B$2664,収支表!$B20,プレー記録!$A$14:$A$2664,収支表!R$2)</f>
        <v>0</v>
      </c>
      <c r="S20" s="5">
        <f>SUMIFS(プレー記録!$E$14:$E$2664,プレー記録!$B$14:$B$2664,収支表!$B20,プレー記録!$A$14:$A$2664,収支表!R$2)</f>
        <v>0</v>
      </c>
      <c r="T20" s="4">
        <f>SUMIFS(プレー記録!$D$14:$D$2664,プレー記録!$B$14:$B$2664,収支表!$B20,プレー記録!$A$14:$A$2664,収支表!T$2)</f>
        <v>0</v>
      </c>
      <c r="U20" s="5">
        <f>SUMIFS(プレー記録!$E$14:$E$2664,プレー記録!$B$14:$B$2664,収支表!$B20,プレー記録!$A$14:$A$2664,収支表!T$2)</f>
        <v>0</v>
      </c>
      <c r="V20" s="4">
        <f>SUMIFS(プレー記録!$D$14:$D$2664,プレー記録!$B$14:$B$2664,収支表!$B20,プレー記録!$A$14:$A$2664,収支表!V$2)</f>
        <v>0</v>
      </c>
      <c r="W20" s="5">
        <f>SUMIFS(プレー記録!$E$14:$E$2664,プレー記録!$B$14:$B$2664,収支表!$B20,プレー記録!$A$14:$A$2664,収支表!V$2)</f>
        <v>0</v>
      </c>
      <c r="X20" s="4">
        <f>SUMIFS(プレー記録!$D$14:$D$2664,プレー記録!$B$14:$B$2664,収支表!$B20,プレー記録!$A$14:$A$2664,収支表!X$2)</f>
        <v>0</v>
      </c>
      <c r="Y20" s="5">
        <f>SUMIFS(プレー記録!$E$14:$E$2664,プレー記録!$B$14:$B$2664,収支表!$B20,プレー記録!$A$14:$A$2664,収支表!X$2)</f>
        <v>0</v>
      </c>
      <c r="Z20" s="4">
        <f>SUMIFS(プレー記録!$D$14:$D$2664,プレー記録!$B$14:$B$2664,収支表!$B20,プレー記録!$A$14:$A$2664,収支表!Z$2)</f>
        <v>0</v>
      </c>
      <c r="AA20" s="5">
        <f>SUMIFS(プレー記録!$E$14:$E$2664,プレー記録!$B$14:$B$2664,収支表!$B20,プレー記録!$A$14:$A$2664,収支表!Z$2)</f>
        <v>0</v>
      </c>
      <c r="AB20" s="4">
        <f>SUMIFS(プレー記録!$D$14:$D$2664,プレー記録!$B$14:$B$2664,収支表!$B20,プレー記録!$A$14:$A$2664,収支表!AB$2)</f>
        <v>0</v>
      </c>
      <c r="AC20" s="5">
        <f>SUMIFS(プレー記録!$E$14:$E$2664,プレー記録!$B$14:$B$2664,収支表!$B20,プレー記録!$A$14:$A$2664,収支表!AB$2)</f>
        <v>0</v>
      </c>
      <c r="AD20" s="4">
        <f>SUMIFS(プレー記録!$D$14:$D$2664,プレー記録!$B$14:$B$2664,収支表!$B20,プレー記録!$A$14:$A$2664,収支表!AD$2)</f>
        <v>0</v>
      </c>
      <c r="AE20" s="5">
        <f>SUMIFS(プレー記録!$E$14:$E$2664,プレー記録!$B$14:$B$2664,収支表!$B20,プレー記録!$A$14:$A$2664,収支表!AD$2)</f>
        <v>0</v>
      </c>
      <c r="AF20" s="4">
        <f>SUMIFS(プレー記録!$D$14:$D$2664,プレー記録!$B$14:$B$2664,収支表!$B20,プレー記録!$A$14:$A$2664,収支表!AF$2)</f>
        <v>0</v>
      </c>
      <c r="AG20" s="5">
        <f>SUMIFS(プレー記録!$E$14:$E$2664,プレー記録!$B$14:$B$2664,収支表!$B20,プレー記録!$A$14:$A$2664,収支表!AF$2)</f>
        <v>0</v>
      </c>
      <c r="AH20" s="4">
        <f>SUMIFS(プレー記録!$D$14:$D$2664,プレー記録!$B$14:$B$2664,収支表!$B20,プレー記録!$A$14:$A$2664,収支表!AH$2)</f>
        <v>0</v>
      </c>
      <c r="AI20" s="5">
        <f>SUMIFS(プレー記録!$E$14:$E$2664,プレー記録!$B$14:$B$2664,収支表!$B20,プレー記録!$A$14:$A$2664,収支表!AH$2)</f>
        <v>0</v>
      </c>
      <c r="AJ20" s="4">
        <f>SUMIFS(プレー記録!$D$14:$D$2664,プレー記録!$B$14:$B$2664,収支表!$B20,プレー記録!$A$14:$A$2664,収支表!AJ$2)</f>
        <v>0</v>
      </c>
      <c r="AK20" s="5">
        <f>SUMIFS(プレー記録!$E$14:$E$2664,プレー記録!$B$14:$B$2664,収支表!$B20,プレー記録!$A$14:$A$2664,収支表!AJ$2)</f>
        <v>0</v>
      </c>
      <c r="AL20" s="4">
        <f>SUMIFS(プレー記録!$D$14:$D$2664,プレー記録!$B$14:$B$2664,収支表!$B20,プレー記録!$A$14:$A$2664,収支表!AL$2)</f>
        <v>0</v>
      </c>
      <c r="AM20" s="5">
        <f>SUMIFS(プレー記録!$E$14:$E$2664,プレー記録!$B$14:$B$2664,収支表!$B20,プレー記録!$A$14:$A$2664,収支表!AL$2)</f>
        <v>0</v>
      </c>
      <c r="AN20" s="4">
        <f>SUMIFS(プレー記録!$D$14:$D$2664,プレー記録!$B$14:$B$2664,収支表!$B20,プレー記録!$A$14:$A$2664,収支表!AN$2)</f>
        <v>0</v>
      </c>
      <c r="AO20" s="5">
        <f>SUMIFS(プレー記録!$E$14:$E$2664,プレー記録!$B$14:$B$2664,収支表!$B20,プレー記録!$A$14:$A$2664,収支表!AN$2)</f>
        <v>0</v>
      </c>
      <c r="AP20" s="4">
        <f>SUMIFS(プレー記録!$D$14:$D$2664,プレー記録!$B$14:$B$2664,収支表!$B20,プレー記録!$A$14:$A$2664,収支表!AP$2)</f>
        <v>0</v>
      </c>
      <c r="AQ20" s="5">
        <f>SUMIFS(プレー記録!$E$14:$E$2664,プレー記録!$B$14:$B$2664,収支表!$B20,プレー記録!$A$14:$A$2664,収支表!AP$2)</f>
        <v>0</v>
      </c>
      <c r="AR20" s="4">
        <f>SUMIFS(プレー記録!$D$14:$D$2664,プレー記録!$B$14:$B$2664,収支表!$B20,プレー記録!$A$14:$A$2664,収支表!AR$2)</f>
        <v>0</v>
      </c>
      <c r="AS20" s="5">
        <f>SUMIFS(プレー記録!$E$14:$E$2664,プレー記録!$B$14:$B$2664,収支表!$B20,プレー記録!$A$14:$A$2664,収支表!AR$2)</f>
        <v>0</v>
      </c>
      <c r="AT20" s="4">
        <f>SUMIFS(プレー記録!$D$14:$D$2664,プレー記録!$B$14:$B$2664,収支表!$B20,プレー記録!$A$14:$A$2664,収支表!AT$2)</f>
        <v>0</v>
      </c>
      <c r="AU20" s="5">
        <f>SUMIFS(プレー記録!$E$14:$E$2664,プレー記録!$B$14:$B$2664,収支表!$B20,プレー記録!$A$14:$A$2664,収支表!AT$2)</f>
        <v>0</v>
      </c>
      <c r="AV20" s="4">
        <f>SUMIFS(プレー記録!$D$14:$D$2664,プレー記録!$B$14:$B$2664,収支表!$B20,プレー記録!$A$14:$A$2664,収支表!AV$2)</f>
        <v>0</v>
      </c>
      <c r="AW20" s="5">
        <f>SUMIFS(プレー記録!$E$14:$E$2664,プレー記録!$B$14:$B$2664,収支表!$B20,プレー記録!$A$14:$A$2664,収支表!AV$2)</f>
        <v>0</v>
      </c>
      <c r="AX20" s="4">
        <f>SUMIFS(プレー記録!$D$14:$D$2664,プレー記録!$B$14:$B$2664,収支表!$B20,プレー記録!$A$14:$A$2664,収支表!AX$2)</f>
        <v>0</v>
      </c>
      <c r="AY20" s="5">
        <f>SUMIFS(プレー記録!$E$14:$E$2664,プレー記録!$B$14:$B$2664,収支表!$B20,プレー記録!$A$14:$A$2664,収支表!AX$2)</f>
        <v>0</v>
      </c>
      <c r="AZ20" s="4">
        <f>SUMIFS(プレー記録!$D$14:$D$2664,プレー記録!$B$14:$B$2664,収支表!$B20,プレー記録!$A$14:$A$2664,収支表!AZ$2)</f>
        <v>0</v>
      </c>
      <c r="BA20" s="5">
        <f>SUMIFS(プレー記録!$E$14:$E$2664,プレー記録!$B$14:$B$2664,収支表!$B20,プレー記録!$A$14:$A$2664,収支表!AZ$2)</f>
        <v>0</v>
      </c>
      <c r="BB20" s="4">
        <f>SUMIFS(プレー記録!$D$14:$D$2664,プレー記録!$B$14:$B$2664,収支表!$B20,プレー記録!$A$14:$A$2664,収支表!BB$2)</f>
        <v>0</v>
      </c>
      <c r="BC20" s="5">
        <f>SUMIFS(プレー記録!$E$14:$E$2664,プレー記録!$B$14:$B$2664,収支表!$B20,プレー記録!$A$14:$A$2664,収支表!BB$2)</f>
        <v>0</v>
      </c>
      <c r="BD20" s="4">
        <f>SUMIFS(プレー記録!$D$14:$D$2664,プレー記録!$B$14:$B$2664,収支表!$B20,プレー記録!$A$14:$A$2664,収支表!BD$2)</f>
        <v>0</v>
      </c>
      <c r="BE20" s="5">
        <f>SUMIFS(プレー記録!$E$14:$E$2664,プレー記録!$B$14:$B$2664,収支表!$B20,プレー記録!$A$14:$A$2664,収支表!BD$2)</f>
        <v>0</v>
      </c>
      <c r="BF20" s="4">
        <f>SUMIFS(プレー記録!$D$14:$D$2664,プレー記録!$B$14:$B$2664,収支表!$B20,プレー記録!$A$14:$A$2664,収支表!BF$2)</f>
        <v>0</v>
      </c>
      <c r="BG20" s="5">
        <f>SUMIFS(プレー記録!$E$14:$E$2664,プレー記録!$B$14:$B$2664,収支表!$B20,プレー記録!$A$14:$A$2664,収支表!BF$2)</f>
        <v>0</v>
      </c>
      <c r="BH20" s="4">
        <f>SUMIFS(プレー記録!$D$14:$D$2664,プレー記録!$B$14:$B$2664,収支表!$B20,プレー記録!$A$14:$A$2664,収支表!BH$2)</f>
        <v>0</v>
      </c>
      <c r="BI20" s="5">
        <f>SUMIFS(プレー記録!$E$14:$E$2664,プレー記録!$B$14:$B$2664,収支表!$B20,プレー記録!$A$14:$A$2664,収支表!BH$2)</f>
        <v>0</v>
      </c>
      <c r="BJ20" s="4">
        <f>SUMIFS(プレー記録!$D$14:$D$2664,プレー記録!$B$14:$B$2664,収支表!$B20,プレー記録!$A$14:$A$2664,収支表!BJ$2)</f>
        <v>0</v>
      </c>
      <c r="BK20" s="5">
        <f>SUMIFS(プレー記録!$E$14:$E$2664,プレー記録!$B$14:$B$2664,収支表!$B20,プレー記録!$A$14:$A$2664,収支表!BJ$2)</f>
        <v>0</v>
      </c>
      <c r="BL20" s="4">
        <f>SUMIFS(プレー記録!$D$14:$D$2664,プレー記録!$B$14:$B$2664,収支表!$B20,プレー記録!$A$14:$A$2664,収支表!BL$2)</f>
        <v>0</v>
      </c>
      <c r="BM20" s="5">
        <f>SUMIFS(プレー記録!$E$14:$E$2664,プレー記録!$B$14:$B$2664,収支表!$B20,プレー記録!$A$14:$A$2664,収支表!BL$2)</f>
        <v>0</v>
      </c>
      <c r="BN20" s="55" t="str">
        <f t="shared" si="26"/>
        <v/>
      </c>
      <c r="BO20" s="56" t="str">
        <f t="shared" si="20"/>
        <v/>
      </c>
      <c r="BP20" s="56" t="str">
        <f t="shared" si="20"/>
        <v/>
      </c>
      <c r="BQ20" s="56" t="str">
        <f t="shared" si="20"/>
        <v/>
      </c>
      <c r="BR20" s="57" t="str">
        <f t="shared" si="27"/>
        <v/>
      </c>
    </row>
    <row r="21" spans="1:70" ht="20" customHeight="1">
      <c r="A21" s="12"/>
      <c r="B21" s="24">
        <f t="shared" si="25"/>
        <v>16</v>
      </c>
      <c r="C21" s="6">
        <f t="shared" si="21"/>
        <v>0</v>
      </c>
      <c r="D21" s="6">
        <f t="shared" si="22"/>
        <v>0</v>
      </c>
      <c r="E21" s="115">
        <f t="shared" si="23"/>
        <v>0</v>
      </c>
      <c r="F21" s="7">
        <f>SUMIFS(プレー記録!$D$14:$D$2664,プレー記録!$B$14:$B$2664,収支表!$B21,プレー記録!$A$14:$A$2664,収支表!F$2)</f>
        <v>0</v>
      </c>
      <c r="G21" s="5">
        <f>SUMIFS(プレー記録!$E$14:$E$2664,プレー記録!$B$14:$B$2664,収支表!$B21,プレー記録!$A$14:$A$2664,収支表!F$2)</f>
        <v>0</v>
      </c>
      <c r="H21" s="4">
        <f>SUMIFS(プレー記録!$D$14:$D$2664,プレー記録!$B$14:$B$2664,収支表!$B21,プレー記録!$A$14:$A$2664,収支表!H$2)</f>
        <v>0</v>
      </c>
      <c r="I21" s="5">
        <f>SUMIFS(プレー記録!$E$14:$E$2664,プレー記録!$B$14:$B$2664,収支表!$B21,プレー記録!$A$14:$A$2664,収支表!H$2)</f>
        <v>0</v>
      </c>
      <c r="J21" s="4">
        <f>SUMIFS(プレー記録!$D$14:$D$2664,プレー記録!$B$14:$B$2664,収支表!$B21,プレー記録!$A$14:$A$2664,収支表!J$2)</f>
        <v>0</v>
      </c>
      <c r="K21" s="5">
        <f>SUMIFS(プレー記録!$E$14:$E$2664,プレー記録!$B$14:$B$2664,収支表!$B21,プレー記録!$A$14:$A$2664,収支表!J$2)</f>
        <v>0</v>
      </c>
      <c r="L21" s="4">
        <f>SUMIFS(プレー記録!$D$14:$D$2664,プレー記録!$B$14:$B$2664,収支表!$B21,プレー記録!$A$14:$A$2664,収支表!L$2)</f>
        <v>0</v>
      </c>
      <c r="M21" s="5">
        <f>SUMIFS(プレー記録!$E$14:$E$2664,プレー記録!$B$14:$B$2664,収支表!$B21,プレー記録!$A$14:$A$2664,収支表!L$2)</f>
        <v>0</v>
      </c>
      <c r="N21" s="4">
        <f>SUMIFS(プレー記録!$D$14:$D$2664,プレー記録!$B$14:$B$2664,収支表!$B21,プレー記録!$A$14:$A$2664,収支表!N$2)</f>
        <v>0</v>
      </c>
      <c r="O21" s="5">
        <f>SUMIFS(プレー記録!$E$14:$E$2664,プレー記録!$B$14:$B$2664,収支表!$B21,プレー記録!$A$14:$A$2664,収支表!N$2)</f>
        <v>0</v>
      </c>
      <c r="P21" s="4">
        <f>SUMIFS(プレー記録!$D$14:$D$2664,プレー記録!$B$14:$B$2664,収支表!$B21,プレー記録!$A$14:$A$2664,収支表!P$2)</f>
        <v>0</v>
      </c>
      <c r="Q21" s="5">
        <f>SUMIFS(プレー記録!$E$14:$E$2664,プレー記録!$B$14:$B$2664,収支表!$B21,プレー記録!$A$14:$A$2664,収支表!P$2)</f>
        <v>0</v>
      </c>
      <c r="R21" s="4">
        <f>SUMIFS(プレー記録!$D$14:$D$2664,プレー記録!$B$14:$B$2664,収支表!$B21,プレー記録!$A$14:$A$2664,収支表!R$2)</f>
        <v>0</v>
      </c>
      <c r="S21" s="5">
        <f>SUMIFS(プレー記録!$E$14:$E$2664,プレー記録!$B$14:$B$2664,収支表!$B21,プレー記録!$A$14:$A$2664,収支表!R$2)</f>
        <v>0</v>
      </c>
      <c r="T21" s="4">
        <f>SUMIFS(プレー記録!$D$14:$D$2664,プレー記録!$B$14:$B$2664,収支表!$B21,プレー記録!$A$14:$A$2664,収支表!T$2)</f>
        <v>0</v>
      </c>
      <c r="U21" s="5">
        <f>SUMIFS(プレー記録!$E$14:$E$2664,プレー記録!$B$14:$B$2664,収支表!$B21,プレー記録!$A$14:$A$2664,収支表!T$2)</f>
        <v>0</v>
      </c>
      <c r="V21" s="4">
        <f>SUMIFS(プレー記録!$D$14:$D$2664,プレー記録!$B$14:$B$2664,収支表!$B21,プレー記録!$A$14:$A$2664,収支表!V$2)</f>
        <v>0</v>
      </c>
      <c r="W21" s="5">
        <f>SUMIFS(プレー記録!$E$14:$E$2664,プレー記録!$B$14:$B$2664,収支表!$B21,プレー記録!$A$14:$A$2664,収支表!V$2)</f>
        <v>0</v>
      </c>
      <c r="X21" s="4">
        <f>SUMIFS(プレー記録!$D$14:$D$2664,プレー記録!$B$14:$B$2664,収支表!$B21,プレー記録!$A$14:$A$2664,収支表!X$2)</f>
        <v>0</v>
      </c>
      <c r="Y21" s="5">
        <f>SUMIFS(プレー記録!$E$14:$E$2664,プレー記録!$B$14:$B$2664,収支表!$B21,プレー記録!$A$14:$A$2664,収支表!X$2)</f>
        <v>0</v>
      </c>
      <c r="Z21" s="4">
        <f>SUMIFS(プレー記録!$D$14:$D$2664,プレー記録!$B$14:$B$2664,収支表!$B21,プレー記録!$A$14:$A$2664,収支表!Z$2)</f>
        <v>0</v>
      </c>
      <c r="AA21" s="5">
        <f>SUMIFS(プレー記録!$E$14:$E$2664,プレー記録!$B$14:$B$2664,収支表!$B21,プレー記録!$A$14:$A$2664,収支表!Z$2)</f>
        <v>0</v>
      </c>
      <c r="AB21" s="4">
        <f>SUMIFS(プレー記録!$D$14:$D$2664,プレー記録!$B$14:$B$2664,収支表!$B21,プレー記録!$A$14:$A$2664,収支表!AB$2)</f>
        <v>0</v>
      </c>
      <c r="AC21" s="5">
        <f>SUMIFS(プレー記録!$E$14:$E$2664,プレー記録!$B$14:$B$2664,収支表!$B21,プレー記録!$A$14:$A$2664,収支表!AB$2)</f>
        <v>0</v>
      </c>
      <c r="AD21" s="4">
        <f>SUMIFS(プレー記録!$D$14:$D$2664,プレー記録!$B$14:$B$2664,収支表!$B21,プレー記録!$A$14:$A$2664,収支表!AD$2)</f>
        <v>0</v>
      </c>
      <c r="AE21" s="5">
        <f>SUMIFS(プレー記録!$E$14:$E$2664,プレー記録!$B$14:$B$2664,収支表!$B21,プレー記録!$A$14:$A$2664,収支表!AD$2)</f>
        <v>0</v>
      </c>
      <c r="AF21" s="4">
        <f>SUMIFS(プレー記録!$D$14:$D$2664,プレー記録!$B$14:$B$2664,収支表!$B21,プレー記録!$A$14:$A$2664,収支表!AF$2)</f>
        <v>0</v>
      </c>
      <c r="AG21" s="5">
        <f>SUMIFS(プレー記録!$E$14:$E$2664,プレー記録!$B$14:$B$2664,収支表!$B21,プレー記録!$A$14:$A$2664,収支表!AF$2)</f>
        <v>0</v>
      </c>
      <c r="AH21" s="4">
        <f>SUMIFS(プレー記録!$D$14:$D$2664,プレー記録!$B$14:$B$2664,収支表!$B21,プレー記録!$A$14:$A$2664,収支表!AH$2)</f>
        <v>0</v>
      </c>
      <c r="AI21" s="5">
        <f>SUMIFS(プレー記録!$E$14:$E$2664,プレー記録!$B$14:$B$2664,収支表!$B21,プレー記録!$A$14:$A$2664,収支表!AH$2)</f>
        <v>0</v>
      </c>
      <c r="AJ21" s="4">
        <f>SUMIFS(プレー記録!$D$14:$D$2664,プレー記録!$B$14:$B$2664,収支表!$B21,プレー記録!$A$14:$A$2664,収支表!AJ$2)</f>
        <v>0</v>
      </c>
      <c r="AK21" s="5">
        <f>SUMIFS(プレー記録!$E$14:$E$2664,プレー記録!$B$14:$B$2664,収支表!$B21,プレー記録!$A$14:$A$2664,収支表!AJ$2)</f>
        <v>0</v>
      </c>
      <c r="AL21" s="4">
        <f>SUMIFS(プレー記録!$D$14:$D$2664,プレー記録!$B$14:$B$2664,収支表!$B21,プレー記録!$A$14:$A$2664,収支表!AL$2)</f>
        <v>0</v>
      </c>
      <c r="AM21" s="5">
        <f>SUMIFS(プレー記録!$E$14:$E$2664,プレー記録!$B$14:$B$2664,収支表!$B21,プレー記録!$A$14:$A$2664,収支表!AL$2)</f>
        <v>0</v>
      </c>
      <c r="AN21" s="4">
        <f>SUMIFS(プレー記録!$D$14:$D$2664,プレー記録!$B$14:$B$2664,収支表!$B21,プレー記録!$A$14:$A$2664,収支表!AN$2)</f>
        <v>0</v>
      </c>
      <c r="AO21" s="5">
        <f>SUMIFS(プレー記録!$E$14:$E$2664,プレー記録!$B$14:$B$2664,収支表!$B21,プレー記録!$A$14:$A$2664,収支表!AN$2)</f>
        <v>0</v>
      </c>
      <c r="AP21" s="4">
        <f>SUMIFS(プレー記録!$D$14:$D$2664,プレー記録!$B$14:$B$2664,収支表!$B21,プレー記録!$A$14:$A$2664,収支表!AP$2)</f>
        <v>0</v>
      </c>
      <c r="AQ21" s="5">
        <f>SUMIFS(プレー記録!$E$14:$E$2664,プレー記録!$B$14:$B$2664,収支表!$B21,プレー記録!$A$14:$A$2664,収支表!AP$2)</f>
        <v>0</v>
      </c>
      <c r="AR21" s="4">
        <f>SUMIFS(プレー記録!$D$14:$D$2664,プレー記録!$B$14:$B$2664,収支表!$B21,プレー記録!$A$14:$A$2664,収支表!AR$2)</f>
        <v>0</v>
      </c>
      <c r="AS21" s="5">
        <f>SUMIFS(プレー記録!$E$14:$E$2664,プレー記録!$B$14:$B$2664,収支表!$B21,プレー記録!$A$14:$A$2664,収支表!AR$2)</f>
        <v>0</v>
      </c>
      <c r="AT21" s="4">
        <f>SUMIFS(プレー記録!$D$14:$D$2664,プレー記録!$B$14:$B$2664,収支表!$B21,プレー記録!$A$14:$A$2664,収支表!AT$2)</f>
        <v>0</v>
      </c>
      <c r="AU21" s="5">
        <f>SUMIFS(プレー記録!$E$14:$E$2664,プレー記録!$B$14:$B$2664,収支表!$B21,プレー記録!$A$14:$A$2664,収支表!AT$2)</f>
        <v>0</v>
      </c>
      <c r="AV21" s="4">
        <f>SUMIFS(プレー記録!$D$14:$D$2664,プレー記録!$B$14:$B$2664,収支表!$B21,プレー記録!$A$14:$A$2664,収支表!AV$2)</f>
        <v>0</v>
      </c>
      <c r="AW21" s="5">
        <f>SUMIFS(プレー記録!$E$14:$E$2664,プレー記録!$B$14:$B$2664,収支表!$B21,プレー記録!$A$14:$A$2664,収支表!AV$2)</f>
        <v>0</v>
      </c>
      <c r="AX21" s="4">
        <f>SUMIFS(プレー記録!$D$14:$D$2664,プレー記録!$B$14:$B$2664,収支表!$B21,プレー記録!$A$14:$A$2664,収支表!AX$2)</f>
        <v>0</v>
      </c>
      <c r="AY21" s="5">
        <f>SUMIFS(プレー記録!$E$14:$E$2664,プレー記録!$B$14:$B$2664,収支表!$B21,プレー記録!$A$14:$A$2664,収支表!AX$2)</f>
        <v>0</v>
      </c>
      <c r="AZ21" s="4">
        <f>SUMIFS(プレー記録!$D$14:$D$2664,プレー記録!$B$14:$B$2664,収支表!$B21,プレー記録!$A$14:$A$2664,収支表!AZ$2)</f>
        <v>0</v>
      </c>
      <c r="BA21" s="5">
        <f>SUMIFS(プレー記録!$E$14:$E$2664,プレー記録!$B$14:$B$2664,収支表!$B21,プレー記録!$A$14:$A$2664,収支表!AZ$2)</f>
        <v>0</v>
      </c>
      <c r="BB21" s="4">
        <f>SUMIFS(プレー記録!$D$14:$D$2664,プレー記録!$B$14:$B$2664,収支表!$B21,プレー記録!$A$14:$A$2664,収支表!BB$2)</f>
        <v>0</v>
      </c>
      <c r="BC21" s="5">
        <f>SUMIFS(プレー記録!$E$14:$E$2664,プレー記録!$B$14:$B$2664,収支表!$B21,プレー記録!$A$14:$A$2664,収支表!BB$2)</f>
        <v>0</v>
      </c>
      <c r="BD21" s="4">
        <f>SUMIFS(プレー記録!$D$14:$D$2664,プレー記録!$B$14:$B$2664,収支表!$B21,プレー記録!$A$14:$A$2664,収支表!BD$2)</f>
        <v>0</v>
      </c>
      <c r="BE21" s="5">
        <f>SUMIFS(プレー記録!$E$14:$E$2664,プレー記録!$B$14:$B$2664,収支表!$B21,プレー記録!$A$14:$A$2664,収支表!BD$2)</f>
        <v>0</v>
      </c>
      <c r="BF21" s="4">
        <f>SUMIFS(プレー記録!$D$14:$D$2664,プレー記録!$B$14:$B$2664,収支表!$B21,プレー記録!$A$14:$A$2664,収支表!BF$2)</f>
        <v>0</v>
      </c>
      <c r="BG21" s="5">
        <f>SUMIFS(プレー記録!$E$14:$E$2664,プレー記録!$B$14:$B$2664,収支表!$B21,プレー記録!$A$14:$A$2664,収支表!BF$2)</f>
        <v>0</v>
      </c>
      <c r="BH21" s="4">
        <f>SUMIFS(プレー記録!$D$14:$D$2664,プレー記録!$B$14:$B$2664,収支表!$B21,プレー記録!$A$14:$A$2664,収支表!BH$2)</f>
        <v>0</v>
      </c>
      <c r="BI21" s="5">
        <f>SUMIFS(プレー記録!$E$14:$E$2664,プレー記録!$B$14:$B$2664,収支表!$B21,プレー記録!$A$14:$A$2664,収支表!BH$2)</f>
        <v>0</v>
      </c>
      <c r="BJ21" s="4">
        <f>SUMIFS(プレー記録!$D$14:$D$2664,プレー記録!$B$14:$B$2664,収支表!$B21,プレー記録!$A$14:$A$2664,収支表!BJ$2)</f>
        <v>0</v>
      </c>
      <c r="BK21" s="5">
        <f>SUMIFS(プレー記録!$E$14:$E$2664,プレー記録!$B$14:$B$2664,収支表!$B21,プレー記録!$A$14:$A$2664,収支表!BJ$2)</f>
        <v>0</v>
      </c>
      <c r="BL21" s="4">
        <f>SUMIFS(プレー記録!$D$14:$D$2664,プレー記録!$B$14:$B$2664,収支表!$B21,プレー記録!$A$14:$A$2664,収支表!BL$2)</f>
        <v>0</v>
      </c>
      <c r="BM21" s="5">
        <f>SUMIFS(プレー記録!$E$14:$E$2664,プレー記録!$B$14:$B$2664,収支表!$B21,プレー記録!$A$14:$A$2664,収支表!BL$2)</f>
        <v>0</v>
      </c>
      <c r="BN21" s="55" t="str">
        <f t="shared" si="26"/>
        <v/>
      </c>
      <c r="BO21" s="56" t="str">
        <f t="shared" si="26"/>
        <v/>
      </c>
      <c r="BP21" s="56" t="str">
        <f t="shared" si="26"/>
        <v/>
      </c>
      <c r="BQ21" s="56" t="str">
        <f t="shared" si="26"/>
        <v/>
      </c>
      <c r="BR21" s="57" t="str">
        <f t="shared" si="27"/>
        <v/>
      </c>
    </row>
    <row r="22" spans="1:70" ht="20" customHeight="1">
      <c r="A22" s="12"/>
      <c r="B22" s="24">
        <f t="shared" si="25"/>
        <v>17</v>
      </c>
      <c r="C22" s="6">
        <f t="shared" si="21"/>
        <v>0</v>
      </c>
      <c r="D22" s="6">
        <f t="shared" si="22"/>
        <v>0</v>
      </c>
      <c r="E22" s="115">
        <f t="shared" si="23"/>
        <v>0</v>
      </c>
      <c r="F22" s="7">
        <f>SUMIFS(プレー記録!$D$14:$D$2664,プレー記録!$B$14:$B$2664,収支表!$B22,プレー記録!$A$14:$A$2664,収支表!F$2)</f>
        <v>0</v>
      </c>
      <c r="G22" s="5">
        <f>SUMIFS(プレー記録!$E$14:$E$2664,プレー記録!$B$14:$B$2664,収支表!$B22,プレー記録!$A$14:$A$2664,収支表!F$2)</f>
        <v>0</v>
      </c>
      <c r="H22" s="4">
        <f>SUMIFS(プレー記録!$D$14:$D$2664,プレー記録!$B$14:$B$2664,収支表!$B22,プレー記録!$A$14:$A$2664,収支表!H$2)</f>
        <v>0</v>
      </c>
      <c r="I22" s="5">
        <f>SUMIFS(プレー記録!$E$14:$E$2664,プレー記録!$B$14:$B$2664,収支表!$B22,プレー記録!$A$14:$A$2664,収支表!H$2)</f>
        <v>0</v>
      </c>
      <c r="J22" s="4">
        <f>SUMIFS(プレー記録!$D$14:$D$2664,プレー記録!$B$14:$B$2664,収支表!$B22,プレー記録!$A$14:$A$2664,収支表!J$2)</f>
        <v>0</v>
      </c>
      <c r="K22" s="5">
        <f>SUMIFS(プレー記録!$E$14:$E$2664,プレー記録!$B$14:$B$2664,収支表!$B22,プレー記録!$A$14:$A$2664,収支表!J$2)</f>
        <v>0</v>
      </c>
      <c r="L22" s="4">
        <f>SUMIFS(プレー記録!$D$14:$D$2664,プレー記録!$B$14:$B$2664,収支表!$B22,プレー記録!$A$14:$A$2664,収支表!L$2)</f>
        <v>0</v>
      </c>
      <c r="M22" s="5">
        <f>SUMIFS(プレー記録!$E$14:$E$2664,プレー記録!$B$14:$B$2664,収支表!$B22,プレー記録!$A$14:$A$2664,収支表!L$2)</f>
        <v>0</v>
      </c>
      <c r="N22" s="4">
        <f>SUMIFS(プレー記録!$D$14:$D$2664,プレー記録!$B$14:$B$2664,収支表!$B22,プレー記録!$A$14:$A$2664,収支表!N$2)</f>
        <v>0</v>
      </c>
      <c r="O22" s="5">
        <f>SUMIFS(プレー記録!$E$14:$E$2664,プレー記録!$B$14:$B$2664,収支表!$B22,プレー記録!$A$14:$A$2664,収支表!N$2)</f>
        <v>0</v>
      </c>
      <c r="P22" s="4">
        <f>SUMIFS(プレー記録!$D$14:$D$2664,プレー記録!$B$14:$B$2664,収支表!$B22,プレー記録!$A$14:$A$2664,収支表!P$2)</f>
        <v>0</v>
      </c>
      <c r="Q22" s="5">
        <f>SUMIFS(プレー記録!$E$14:$E$2664,プレー記録!$B$14:$B$2664,収支表!$B22,プレー記録!$A$14:$A$2664,収支表!P$2)</f>
        <v>0</v>
      </c>
      <c r="R22" s="4">
        <f>SUMIFS(プレー記録!$D$14:$D$2664,プレー記録!$B$14:$B$2664,収支表!$B22,プレー記録!$A$14:$A$2664,収支表!R$2)</f>
        <v>0</v>
      </c>
      <c r="S22" s="5">
        <f>SUMIFS(プレー記録!$E$14:$E$2664,プレー記録!$B$14:$B$2664,収支表!$B22,プレー記録!$A$14:$A$2664,収支表!R$2)</f>
        <v>0</v>
      </c>
      <c r="T22" s="4">
        <f>SUMIFS(プレー記録!$D$14:$D$2664,プレー記録!$B$14:$B$2664,収支表!$B22,プレー記録!$A$14:$A$2664,収支表!T$2)</f>
        <v>0</v>
      </c>
      <c r="U22" s="5">
        <f>SUMIFS(プレー記録!$E$14:$E$2664,プレー記録!$B$14:$B$2664,収支表!$B22,プレー記録!$A$14:$A$2664,収支表!T$2)</f>
        <v>0</v>
      </c>
      <c r="V22" s="4">
        <f>SUMIFS(プレー記録!$D$14:$D$2664,プレー記録!$B$14:$B$2664,収支表!$B22,プレー記録!$A$14:$A$2664,収支表!V$2)</f>
        <v>0</v>
      </c>
      <c r="W22" s="5">
        <f>SUMIFS(プレー記録!$E$14:$E$2664,プレー記録!$B$14:$B$2664,収支表!$B22,プレー記録!$A$14:$A$2664,収支表!V$2)</f>
        <v>0</v>
      </c>
      <c r="X22" s="4">
        <f>SUMIFS(プレー記録!$D$14:$D$2664,プレー記録!$B$14:$B$2664,収支表!$B22,プレー記録!$A$14:$A$2664,収支表!X$2)</f>
        <v>0</v>
      </c>
      <c r="Y22" s="5">
        <f>SUMIFS(プレー記録!$E$14:$E$2664,プレー記録!$B$14:$B$2664,収支表!$B22,プレー記録!$A$14:$A$2664,収支表!X$2)</f>
        <v>0</v>
      </c>
      <c r="Z22" s="4">
        <f>SUMIFS(プレー記録!$D$14:$D$2664,プレー記録!$B$14:$B$2664,収支表!$B22,プレー記録!$A$14:$A$2664,収支表!Z$2)</f>
        <v>0</v>
      </c>
      <c r="AA22" s="5">
        <f>SUMIFS(プレー記録!$E$14:$E$2664,プレー記録!$B$14:$B$2664,収支表!$B22,プレー記録!$A$14:$A$2664,収支表!Z$2)</f>
        <v>0</v>
      </c>
      <c r="AB22" s="4">
        <f>SUMIFS(プレー記録!$D$14:$D$2664,プレー記録!$B$14:$B$2664,収支表!$B22,プレー記録!$A$14:$A$2664,収支表!AB$2)</f>
        <v>0</v>
      </c>
      <c r="AC22" s="5">
        <f>SUMIFS(プレー記録!$E$14:$E$2664,プレー記録!$B$14:$B$2664,収支表!$B22,プレー記録!$A$14:$A$2664,収支表!AB$2)</f>
        <v>0</v>
      </c>
      <c r="AD22" s="4">
        <f>SUMIFS(プレー記録!$D$14:$D$2664,プレー記録!$B$14:$B$2664,収支表!$B22,プレー記録!$A$14:$A$2664,収支表!AD$2)</f>
        <v>0</v>
      </c>
      <c r="AE22" s="5">
        <f>SUMIFS(プレー記録!$E$14:$E$2664,プレー記録!$B$14:$B$2664,収支表!$B22,プレー記録!$A$14:$A$2664,収支表!AD$2)</f>
        <v>0</v>
      </c>
      <c r="AF22" s="4">
        <f>SUMIFS(プレー記録!$D$14:$D$2664,プレー記録!$B$14:$B$2664,収支表!$B22,プレー記録!$A$14:$A$2664,収支表!AF$2)</f>
        <v>0</v>
      </c>
      <c r="AG22" s="5">
        <f>SUMIFS(プレー記録!$E$14:$E$2664,プレー記録!$B$14:$B$2664,収支表!$B22,プレー記録!$A$14:$A$2664,収支表!AF$2)</f>
        <v>0</v>
      </c>
      <c r="AH22" s="4">
        <f>SUMIFS(プレー記録!$D$14:$D$2664,プレー記録!$B$14:$B$2664,収支表!$B22,プレー記録!$A$14:$A$2664,収支表!AH$2)</f>
        <v>0</v>
      </c>
      <c r="AI22" s="5">
        <f>SUMIFS(プレー記録!$E$14:$E$2664,プレー記録!$B$14:$B$2664,収支表!$B22,プレー記録!$A$14:$A$2664,収支表!AH$2)</f>
        <v>0</v>
      </c>
      <c r="AJ22" s="4">
        <f>SUMIFS(プレー記録!$D$14:$D$2664,プレー記録!$B$14:$B$2664,収支表!$B22,プレー記録!$A$14:$A$2664,収支表!AJ$2)</f>
        <v>0</v>
      </c>
      <c r="AK22" s="5">
        <f>SUMIFS(プレー記録!$E$14:$E$2664,プレー記録!$B$14:$B$2664,収支表!$B22,プレー記録!$A$14:$A$2664,収支表!AJ$2)</f>
        <v>0</v>
      </c>
      <c r="AL22" s="4">
        <f>SUMIFS(プレー記録!$D$14:$D$2664,プレー記録!$B$14:$B$2664,収支表!$B22,プレー記録!$A$14:$A$2664,収支表!AL$2)</f>
        <v>0</v>
      </c>
      <c r="AM22" s="5">
        <f>SUMIFS(プレー記録!$E$14:$E$2664,プレー記録!$B$14:$B$2664,収支表!$B22,プレー記録!$A$14:$A$2664,収支表!AL$2)</f>
        <v>0</v>
      </c>
      <c r="AN22" s="4">
        <f>SUMIFS(プレー記録!$D$14:$D$2664,プレー記録!$B$14:$B$2664,収支表!$B22,プレー記録!$A$14:$A$2664,収支表!AN$2)</f>
        <v>0</v>
      </c>
      <c r="AO22" s="5">
        <f>SUMIFS(プレー記録!$E$14:$E$2664,プレー記録!$B$14:$B$2664,収支表!$B22,プレー記録!$A$14:$A$2664,収支表!AN$2)</f>
        <v>0</v>
      </c>
      <c r="AP22" s="4">
        <f>SUMIFS(プレー記録!$D$14:$D$2664,プレー記録!$B$14:$B$2664,収支表!$B22,プレー記録!$A$14:$A$2664,収支表!AP$2)</f>
        <v>0</v>
      </c>
      <c r="AQ22" s="5">
        <f>SUMIFS(プレー記録!$E$14:$E$2664,プレー記録!$B$14:$B$2664,収支表!$B22,プレー記録!$A$14:$A$2664,収支表!AP$2)</f>
        <v>0</v>
      </c>
      <c r="AR22" s="4">
        <f>SUMIFS(プレー記録!$D$14:$D$2664,プレー記録!$B$14:$B$2664,収支表!$B22,プレー記録!$A$14:$A$2664,収支表!AR$2)</f>
        <v>0</v>
      </c>
      <c r="AS22" s="5">
        <f>SUMIFS(プレー記録!$E$14:$E$2664,プレー記録!$B$14:$B$2664,収支表!$B22,プレー記録!$A$14:$A$2664,収支表!AR$2)</f>
        <v>0</v>
      </c>
      <c r="AT22" s="4">
        <f>SUMIFS(プレー記録!$D$14:$D$2664,プレー記録!$B$14:$B$2664,収支表!$B22,プレー記録!$A$14:$A$2664,収支表!AT$2)</f>
        <v>0</v>
      </c>
      <c r="AU22" s="5">
        <f>SUMIFS(プレー記録!$E$14:$E$2664,プレー記録!$B$14:$B$2664,収支表!$B22,プレー記録!$A$14:$A$2664,収支表!AT$2)</f>
        <v>0</v>
      </c>
      <c r="AV22" s="4">
        <f>SUMIFS(プレー記録!$D$14:$D$2664,プレー記録!$B$14:$B$2664,収支表!$B22,プレー記録!$A$14:$A$2664,収支表!AV$2)</f>
        <v>0</v>
      </c>
      <c r="AW22" s="5">
        <f>SUMIFS(プレー記録!$E$14:$E$2664,プレー記録!$B$14:$B$2664,収支表!$B22,プレー記録!$A$14:$A$2664,収支表!AV$2)</f>
        <v>0</v>
      </c>
      <c r="AX22" s="4">
        <f>SUMIFS(プレー記録!$D$14:$D$2664,プレー記録!$B$14:$B$2664,収支表!$B22,プレー記録!$A$14:$A$2664,収支表!AX$2)</f>
        <v>0</v>
      </c>
      <c r="AY22" s="5">
        <f>SUMIFS(プレー記録!$E$14:$E$2664,プレー記録!$B$14:$B$2664,収支表!$B22,プレー記録!$A$14:$A$2664,収支表!AX$2)</f>
        <v>0</v>
      </c>
      <c r="AZ22" s="4">
        <f>SUMIFS(プレー記録!$D$14:$D$2664,プレー記録!$B$14:$B$2664,収支表!$B22,プレー記録!$A$14:$A$2664,収支表!AZ$2)</f>
        <v>0</v>
      </c>
      <c r="BA22" s="5">
        <f>SUMIFS(プレー記録!$E$14:$E$2664,プレー記録!$B$14:$B$2664,収支表!$B22,プレー記録!$A$14:$A$2664,収支表!AZ$2)</f>
        <v>0</v>
      </c>
      <c r="BB22" s="4">
        <f>SUMIFS(プレー記録!$D$14:$D$2664,プレー記録!$B$14:$B$2664,収支表!$B22,プレー記録!$A$14:$A$2664,収支表!BB$2)</f>
        <v>0</v>
      </c>
      <c r="BC22" s="5">
        <f>SUMIFS(プレー記録!$E$14:$E$2664,プレー記録!$B$14:$B$2664,収支表!$B22,プレー記録!$A$14:$A$2664,収支表!BB$2)</f>
        <v>0</v>
      </c>
      <c r="BD22" s="4">
        <f>SUMIFS(プレー記録!$D$14:$D$2664,プレー記録!$B$14:$B$2664,収支表!$B22,プレー記録!$A$14:$A$2664,収支表!BD$2)</f>
        <v>0</v>
      </c>
      <c r="BE22" s="5">
        <f>SUMIFS(プレー記録!$E$14:$E$2664,プレー記録!$B$14:$B$2664,収支表!$B22,プレー記録!$A$14:$A$2664,収支表!BD$2)</f>
        <v>0</v>
      </c>
      <c r="BF22" s="4">
        <f>SUMIFS(プレー記録!$D$14:$D$2664,プレー記録!$B$14:$B$2664,収支表!$B22,プレー記録!$A$14:$A$2664,収支表!BF$2)</f>
        <v>0</v>
      </c>
      <c r="BG22" s="5">
        <f>SUMIFS(プレー記録!$E$14:$E$2664,プレー記録!$B$14:$B$2664,収支表!$B22,プレー記録!$A$14:$A$2664,収支表!BF$2)</f>
        <v>0</v>
      </c>
      <c r="BH22" s="4">
        <f>SUMIFS(プレー記録!$D$14:$D$2664,プレー記録!$B$14:$B$2664,収支表!$B22,プレー記録!$A$14:$A$2664,収支表!BH$2)</f>
        <v>0</v>
      </c>
      <c r="BI22" s="5">
        <f>SUMIFS(プレー記録!$E$14:$E$2664,プレー記録!$B$14:$B$2664,収支表!$B22,プレー記録!$A$14:$A$2664,収支表!BH$2)</f>
        <v>0</v>
      </c>
      <c r="BJ22" s="4">
        <f>SUMIFS(プレー記録!$D$14:$D$2664,プレー記録!$B$14:$B$2664,収支表!$B22,プレー記録!$A$14:$A$2664,収支表!BJ$2)</f>
        <v>0</v>
      </c>
      <c r="BK22" s="5">
        <f>SUMIFS(プレー記録!$E$14:$E$2664,プレー記録!$B$14:$B$2664,収支表!$B22,プレー記録!$A$14:$A$2664,収支表!BJ$2)</f>
        <v>0</v>
      </c>
      <c r="BL22" s="4">
        <f>SUMIFS(プレー記録!$D$14:$D$2664,プレー記録!$B$14:$B$2664,収支表!$B22,プレー記録!$A$14:$A$2664,収支表!BL$2)</f>
        <v>0</v>
      </c>
      <c r="BM22" s="5">
        <f>SUMIFS(プレー記録!$E$14:$E$2664,プレー記録!$B$14:$B$2664,収支表!$B22,プレー記録!$A$14:$A$2664,収支表!BL$2)</f>
        <v>0</v>
      </c>
      <c r="BN22" s="55" t="str">
        <f t="shared" si="26"/>
        <v/>
      </c>
      <c r="BO22" s="56" t="str">
        <f t="shared" si="26"/>
        <v/>
      </c>
      <c r="BP22" s="56" t="str">
        <f t="shared" si="26"/>
        <v/>
      </c>
      <c r="BQ22" s="56" t="str">
        <f t="shared" si="26"/>
        <v/>
      </c>
      <c r="BR22" s="57" t="str">
        <f t="shared" si="27"/>
        <v/>
      </c>
    </row>
    <row r="23" spans="1:70" ht="20" customHeight="1">
      <c r="A23" s="12"/>
      <c r="B23" s="24">
        <f t="shared" si="25"/>
        <v>18</v>
      </c>
      <c r="C23" s="6">
        <f t="shared" si="21"/>
        <v>0</v>
      </c>
      <c r="D23" s="6">
        <f t="shared" si="22"/>
        <v>0</v>
      </c>
      <c r="E23" s="115">
        <f t="shared" si="23"/>
        <v>0</v>
      </c>
      <c r="F23" s="7">
        <f>SUMIFS(プレー記録!$D$14:$D$2664,プレー記録!$B$14:$B$2664,収支表!$B23,プレー記録!$A$14:$A$2664,収支表!F$2)</f>
        <v>0</v>
      </c>
      <c r="G23" s="5">
        <f>SUMIFS(プレー記録!$E$14:$E$2664,プレー記録!$B$14:$B$2664,収支表!$B23,プレー記録!$A$14:$A$2664,収支表!F$2)</f>
        <v>0</v>
      </c>
      <c r="H23" s="4">
        <f>SUMIFS(プレー記録!$D$14:$D$2664,プレー記録!$B$14:$B$2664,収支表!$B23,プレー記録!$A$14:$A$2664,収支表!H$2)</f>
        <v>0</v>
      </c>
      <c r="I23" s="5">
        <f>SUMIFS(プレー記録!$E$14:$E$2664,プレー記録!$B$14:$B$2664,収支表!$B23,プレー記録!$A$14:$A$2664,収支表!H$2)</f>
        <v>0</v>
      </c>
      <c r="J23" s="4">
        <f>SUMIFS(プレー記録!$D$14:$D$2664,プレー記録!$B$14:$B$2664,収支表!$B23,プレー記録!$A$14:$A$2664,収支表!J$2)</f>
        <v>0</v>
      </c>
      <c r="K23" s="5">
        <f>SUMIFS(プレー記録!$E$14:$E$2664,プレー記録!$B$14:$B$2664,収支表!$B23,プレー記録!$A$14:$A$2664,収支表!J$2)</f>
        <v>0</v>
      </c>
      <c r="L23" s="4">
        <f>SUMIFS(プレー記録!$D$14:$D$2664,プレー記録!$B$14:$B$2664,収支表!$B23,プレー記録!$A$14:$A$2664,収支表!L$2)</f>
        <v>0</v>
      </c>
      <c r="M23" s="5">
        <f>SUMIFS(プレー記録!$E$14:$E$2664,プレー記録!$B$14:$B$2664,収支表!$B23,プレー記録!$A$14:$A$2664,収支表!L$2)</f>
        <v>0</v>
      </c>
      <c r="N23" s="4">
        <f>SUMIFS(プレー記録!$D$14:$D$2664,プレー記録!$B$14:$B$2664,収支表!$B23,プレー記録!$A$14:$A$2664,収支表!N$2)</f>
        <v>0</v>
      </c>
      <c r="O23" s="5">
        <f>SUMIFS(プレー記録!$E$14:$E$2664,プレー記録!$B$14:$B$2664,収支表!$B23,プレー記録!$A$14:$A$2664,収支表!N$2)</f>
        <v>0</v>
      </c>
      <c r="P23" s="4">
        <f>SUMIFS(プレー記録!$D$14:$D$2664,プレー記録!$B$14:$B$2664,収支表!$B23,プレー記録!$A$14:$A$2664,収支表!P$2)</f>
        <v>0</v>
      </c>
      <c r="Q23" s="5">
        <f>SUMIFS(プレー記録!$E$14:$E$2664,プレー記録!$B$14:$B$2664,収支表!$B23,プレー記録!$A$14:$A$2664,収支表!P$2)</f>
        <v>0</v>
      </c>
      <c r="R23" s="4">
        <f>SUMIFS(プレー記録!$D$14:$D$2664,プレー記録!$B$14:$B$2664,収支表!$B23,プレー記録!$A$14:$A$2664,収支表!R$2)</f>
        <v>0</v>
      </c>
      <c r="S23" s="5">
        <f>SUMIFS(プレー記録!$E$14:$E$2664,プレー記録!$B$14:$B$2664,収支表!$B23,プレー記録!$A$14:$A$2664,収支表!R$2)</f>
        <v>0</v>
      </c>
      <c r="T23" s="4">
        <f>SUMIFS(プレー記録!$D$14:$D$2664,プレー記録!$B$14:$B$2664,収支表!$B23,プレー記録!$A$14:$A$2664,収支表!T$2)</f>
        <v>0</v>
      </c>
      <c r="U23" s="5">
        <f>SUMIFS(プレー記録!$E$14:$E$2664,プレー記録!$B$14:$B$2664,収支表!$B23,プレー記録!$A$14:$A$2664,収支表!T$2)</f>
        <v>0</v>
      </c>
      <c r="V23" s="4">
        <f>SUMIFS(プレー記録!$D$14:$D$2664,プレー記録!$B$14:$B$2664,収支表!$B23,プレー記録!$A$14:$A$2664,収支表!V$2)</f>
        <v>0</v>
      </c>
      <c r="W23" s="5">
        <f>SUMIFS(プレー記録!$E$14:$E$2664,プレー記録!$B$14:$B$2664,収支表!$B23,プレー記録!$A$14:$A$2664,収支表!V$2)</f>
        <v>0</v>
      </c>
      <c r="X23" s="4">
        <f>SUMIFS(プレー記録!$D$14:$D$2664,プレー記録!$B$14:$B$2664,収支表!$B23,プレー記録!$A$14:$A$2664,収支表!X$2)</f>
        <v>0</v>
      </c>
      <c r="Y23" s="5">
        <f>SUMIFS(プレー記録!$E$14:$E$2664,プレー記録!$B$14:$B$2664,収支表!$B23,プレー記録!$A$14:$A$2664,収支表!X$2)</f>
        <v>0</v>
      </c>
      <c r="Z23" s="4">
        <f>SUMIFS(プレー記録!$D$14:$D$2664,プレー記録!$B$14:$B$2664,収支表!$B23,プレー記録!$A$14:$A$2664,収支表!Z$2)</f>
        <v>0</v>
      </c>
      <c r="AA23" s="5">
        <f>SUMIFS(プレー記録!$E$14:$E$2664,プレー記録!$B$14:$B$2664,収支表!$B23,プレー記録!$A$14:$A$2664,収支表!Z$2)</f>
        <v>0</v>
      </c>
      <c r="AB23" s="4">
        <f>SUMIFS(プレー記録!$D$14:$D$2664,プレー記録!$B$14:$B$2664,収支表!$B23,プレー記録!$A$14:$A$2664,収支表!AB$2)</f>
        <v>0</v>
      </c>
      <c r="AC23" s="5">
        <f>SUMIFS(プレー記録!$E$14:$E$2664,プレー記録!$B$14:$B$2664,収支表!$B23,プレー記録!$A$14:$A$2664,収支表!AB$2)</f>
        <v>0</v>
      </c>
      <c r="AD23" s="4">
        <f>SUMIFS(プレー記録!$D$14:$D$2664,プレー記録!$B$14:$B$2664,収支表!$B23,プレー記録!$A$14:$A$2664,収支表!AD$2)</f>
        <v>0</v>
      </c>
      <c r="AE23" s="5">
        <f>SUMIFS(プレー記録!$E$14:$E$2664,プレー記録!$B$14:$B$2664,収支表!$B23,プレー記録!$A$14:$A$2664,収支表!AD$2)</f>
        <v>0</v>
      </c>
      <c r="AF23" s="4">
        <f>SUMIFS(プレー記録!$D$14:$D$2664,プレー記録!$B$14:$B$2664,収支表!$B23,プレー記録!$A$14:$A$2664,収支表!AF$2)</f>
        <v>0</v>
      </c>
      <c r="AG23" s="5">
        <f>SUMIFS(プレー記録!$E$14:$E$2664,プレー記録!$B$14:$B$2664,収支表!$B23,プレー記録!$A$14:$A$2664,収支表!AF$2)</f>
        <v>0</v>
      </c>
      <c r="AH23" s="4">
        <f>SUMIFS(プレー記録!$D$14:$D$2664,プレー記録!$B$14:$B$2664,収支表!$B23,プレー記録!$A$14:$A$2664,収支表!AH$2)</f>
        <v>0</v>
      </c>
      <c r="AI23" s="5">
        <f>SUMIFS(プレー記録!$E$14:$E$2664,プレー記録!$B$14:$B$2664,収支表!$B23,プレー記録!$A$14:$A$2664,収支表!AH$2)</f>
        <v>0</v>
      </c>
      <c r="AJ23" s="4">
        <f>SUMIFS(プレー記録!$D$14:$D$2664,プレー記録!$B$14:$B$2664,収支表!$B23,プレー記録!$A$14:$A$2664,収支表!AJ$2)</f>
        <v>0</v>
      </c>
      <c r="AK23" s="5">
        <f>SUMIFS(プレー記録!$E$14:$E$2664,プレー記録!$B$14:$B$2664,収支表!$B23,プレー記録!$A$14:$A$2664,収支表!AJ$2)</f>
        <v>0</v>
      </c>
      <c r="AL23" s="4">
        <f>SUMIFS(プレー記録!$D$14:$D$2664,プレー記録!$B$14:$B$2664,収支表!$B23,プレー記録!$A$14:$A$2664,収支表!AL$2)</f>
        <v>0</v>
      </c>
      <c r="AM23" s="5">
        <f>SUMIFS(プレー記録!$E$14:$E$2664,プレー記録!$B$14:$B$2664,収支表!$B23,プレー記録!$A$14:$A$2664,収支表!AL$2)</f>
        <v>0</v>
      </c>
      <c r="AN23" s="4">
        <f>SUMIFS(プレー記録!$D$14:$D$2664,プレー記録!$B$14:$B$2664,収支表!$B23,プレー記録!$A$14:$A$2664,収支表!AN$2)</f>
        <v>0</v>
      </c>
      <c r="AO23" s="5">
        <f>SUMIFS(プレー記録!$E$14:$E$2664,プレー記録!$B$14:$B$2664,収支表!$B23,プレー記録!$A$14:$A$2664,収支表!AN$2)</f>
        <v>0</v>
      </c>
      <c r="AP23" s="4">
        <f>SUMIFS(プレー記録!$D$14:$D$2664,プレー記録!$B$14:$B$2664,収支表!$B23,プレー記録!$A$14:$A$2664,収支表!AP$2)</f>
        <v>0</v>
      </c>
      <c r="AQ23" s="5">
        <f>SUMIFS(プレー記録!$E$14:$E$2664,プレー記録!$B$14:$B$2664,収支表!$B23,プレー記録!$A$14:$A$2664,収支表!AP$2)</f>
        <v>0</v>
      </c>
      <c r="AR23" s="4">
        <f>SUMIFS(プレー記録!$D$14:$D$2664,プレー記録!$B$14:$B$2664,収支表!$B23,プレー記録!$A$14:$A$2664,収支表!AR$2)</f>
        <v>0</v>
      </c>
      <c r="AS23" s="5">
        <f>SUMIFS(プレー記録!$E$14:$E$2664,プレー記録!$B$14:$B$2664,収支表!$B23,プレー記録!$A$14:$A$2664,収支表!AR$2)</f>
        <v>0</v>
      </c>
      <c r="AT23" s="4">
        <f>SUMIFS(プレー記録!$D$14:$D$2664,プレー記録!$B$14:$B$2664,収支表!$B23,プレー記録!$A$14:$A$2664,収支表!AT$2)</f>
        <v>0</v>
      </c>
      <c r="AU23" s="5">
        <f>SUMIFS(プレー記録!$E$14:$E$2664,プレー記録!$B$14:$B$2664,収支表!$B23,プレー記録!$A$14:$A$2664,収支表!AT$2)</f>
        <v>0</v>
      </c>
      <c r="AV23" s="4">
        <f>SUMIFS(プレー記録!$D$14:$D$2664,プレー記録!$B$14:$B$2664,収支表!$B23,プレー記録!$A$14:$A$2664,収支表!AV$2)</f>
        <v>0</v>
      </c>
      <c r="AW23" s="5">
        <f>SUMIFS(プレー記録!$E$14:$E$2664,プレー記録!$B$14:$B$2664,収支表!$B23,プレー記録!$A$14:$A$2664,収支表!AV$2)</f>
        <v>0</v>
      </c>
      <c r="AX23" s="4">
        <f>SUMIFS(プレー記録!$D$14:$D$2664,プレー記録!$B$14:$B$2664,収支表!$B23,プレー記録!$A$14:$A$2664,収支表!AX$2)</f>
        <v>0</v>
      </c>
      <c r="AY23" s="5">
        <f>SUMIFS(プレー記録!$E$14:$E$2664,プレー記録!$B$14:$B$2664,収支表!$B23,プレー記録!$A$14:$A$2664,収支表!AX$2)</f>
        <v>0</v>
      </c>
      <c r="AZ23" s="4">
        <f>SUMIFS(プレー記録!$D$14:$D$2664,プレー記録!$B$14:$B$2664,収支表!$B23,プレー記録!$A$14:$A$2664,収支表!AZ$2)</f>
        <v>0</v>
      </c>
      <c r="BA23" s="5">
        <f>SUMIFS(プレー記録!$E$14:$E$2664,プレー記録!$B$14:$B$2664,収支表!$B23,プレー記録!$A$14:$A$2664,収支表!AZ$2)</f>
        <v>0</v>
      </c>
      <c r="BB23" s="4">
        <f>SUMIFS(プレー記録!$D$14:$D$2664,プレー記録!$B$14:$B$2664,収支表!$B23,プレー記録!$A$14:$A$2664,収支表!BB$2)</f>
        <v>0</v>
      </c>
      <c r="BC23" s="5">
        <f>SUMIFS(プレー記録!$E$14:$E$2664,プレー記録!$B$14:$B$2664,収支表!$B23,プレー記録!$A$14:$A$2664,収支表!BB$2)</f>
        <v>0</v>
      </c>
      <c r="BD23" s="4">
        <f>SUMIFS(プレー記録!$D$14:$D$2664,プレー記録!$B$14:$B$2664,収支表!$B23,プレー記録!$A$14:$A$2664,収支表!BD$2)</f>
        <v>0</v>
      </c>
      <c r="BE23" s="5">
        <f>SUMIFS(プレー記録!$E$14:$E$2664,プレー記録!$B$14:$B$2664,収支表!$B23,プレー記録!$A$14:$A$2664,収支表!BD$2)</f>
        <v>0</v>
      </c>
      <c r="BF23" s="4">
        <f>SUMIFS(プレー記録!$D$14:$D$2664,プレー記録!$B$14:$B$2664,収支表!$B23,プレー記録!$A$14:$A$2664,収支表!BF$2)</f>
        <v>0</v>
      </c>
      <c r="BG23" s="5">
        <f>SUMIFS(プレー記録!$E$14:$E$2664,プレー記録!$B$14:$B$2664,収支表!$B23,プレー記録!$A$14:$A$2664,収支表!BF$2)</f>
        <v>0</v>
      </c>
      <c r="BH23" s="4">
        <f>SUMIFS(プレー記録!$D$14:$D$2664,プレー記録!$B$14:$B$2664,収支表!$B23,プレー記録!$A$14:$A$2664,収支表!BH$2)</f>
        <v>0</v>
      </c>
      <c r="BI23" s="5">
        <f>SUMIFS(プレー記録!$E$14:$E$2664,プレー記録!$B$14:$B$2664,収支表!$B23,プレー記録!$A$14:$A$2664,収支表!BH$2)</f>
        <v>0</v>
      </c>
      <c r="BJ23" s="4">
        <f>SUMIFS(プレー記録!$D$14:$D$2664,プレー記録!$B$14:$B$2664,収支表!$B23,プレー記録!$A$14:$A$2664,収支表!BJ$2)</f>
        <v>0</v>
      </c>
      <c r="BK23" s="5">
        <f>SUMIFS(プレー記録!$E$14:$E$2664,プレー記録!$B$14:$B$2664,収支表!$B23,プレー記録!$A$14:$A$2664,収支表!BJ$2)</f>
        <v>0</v>
      </c>
      <c r="BL23" s="4">
        <f>SUMIFS(プレー記録!$D$14:$D$2664,プレー記録!$B$14:$B$2664,収支表!$B23,プレー記録!$A$14:$A$2664,収支表!BL$2)</f>
        <v>0</v>
      </c>
      <c r="BM23" s="5">
        <f>SUMIFS(プレー記録!$E$14:$E$2664,プレー記録!$B$14:$B$2664,収支表!$B23,プレー記録!$A$14:$A$2664,収支表!BL$2)</f>
        <v>0</v>
      </c>
      <c r="BN23" s="55" t="str">
        <f t="shared" si="26"/>
        <v/>
      </c>
      <c r="BO23" s="56" t="str">
        <f t="shared" si="26"/>
        <v/>
      </c>
      <c r="BP23" s="56" t="str">
        <f t="shared" si="26"/>
        <v/>
      </c>
      <c r="BQ23" s="56" t="str">
        <f t="shared" si="26"/>
        <v/>
      </c>
      <c r="BR23" s="57" t="str">
        <f t="shared" si="27"/>
        <v/>
      </c>
    </row>
    <row r="24" spans="1:70" ht="20" customHeight="1">
      <c r="A24" s="12"/>
      <c r="B24" s="24">
        <f t="shared" si="25"/>
        <v>19</v>
      </c>
      <c r="C24" s="6">
        <f t="shared" si="21"/>
        <v>0</v>
      </c>
      <c r="D24" s="6">
        <f t="shared" si="22"/>
        <v>0</v>
      </c>
      <c r="E24" s="115">
        <f t="shared" si="23"/>
        <v>0</v>
      </c>
      <c r="F24" s="7">
        <f>SUMIFS(プレー記録!$D$14:$D$2664,プレー記録!$B$14:$B$2664,収支表!$B24,プレー記録!$A$14:$A$2664,収支表!F$2)</f>
        <v>0</v>
      </c>
      <c r="G24" s="5">
        <f>SUMIFS(プレー記録!$E$14:$E$2664,プレー記録!$B$14:$B$2664,収支表!$B24,プレー記録!$A$14:$A$2664,収支表!F$2)</f>
        <v>0</v>
      </c>
      <c r="H24" s="4">
        <f>SUMIFS(プレー記録!$D$14:$D$2664,プレー記録!$B$14:$B$2664,収支表!$B24,プレー記録!$A$14:$A$2664,収支表!H$2)</f>
        <v>0</v>
      </c>
      <c r="I24" s="5">
        <f>SUMIFS(プレー記録!$E$14:$E$2664,プレー記録!$B$14:$B$2664,収支表!$B24,プレー記録!$A$14:$A$2664,収支表!H$2)</f>
        <v>0</v>
      </c>
      <c r="J24" s="4">
        <f>SUMIFS(プレー記録!$D$14:$D$2664,プレー記録!$B$14:$B$2664,収支表!$B24,プレー記録!$A$14:$A$2664,収支表!J$2)</f>
        <v>0</v>
      </c>
      <c r="K24" s="5">
        <f>SUMIFS(プレー記録!$E$14:$E$2664,プレー記録!$B$14:$B$2664,収支表!$B24,プレー記録!$A$14:$A$2664,収支表!J$2)</f>
        <v>0</v>
      </c>
      <c r="L24" s="4">
        <f>SUMIFS(プレー記録!$D$14:$D$2664,プレー記録!$B$14:$B$2664,収支表!$B24,プレー記録!$A$14:$A$2664,収支表!L$2)</f>
        <v>0</v>
      </c>
      <c r="M24" s="5">
        <f>SUMIFS(プレー記録!$E$14:$E$2664,プレー記録!$B$14:$B$2664,収支表!$B24,プレー記録!$A$14:$A$2664,収支表!L$2)</f>
        <v>0</v>
      </c>
      <c r="N24" s="4">
        <f>SUMIFS(プレー記録!$D$14:$D$2664,プレー記録!$B$14:$B$2664,収支表!$B24,プレー記録!$A$14:$A$2664,収支表!N$2)</f>
        <v>0</v>
      </c>
      <c r="O24" s="5">
        <f>SUMIFS(プレー記録!$E$14:$E$2664,プレー記録!$B$14:$B$2664,収支表!$B24,プレー記録!$A$14:$A$2664,収支表!N$2)</f>
        <v>0</v>
      </c>
      <c r="P24" s="4">
        <f>SUMIFS(プレー記録!$D$14:$D$2664,プレー記録!$B$14:$B$2664,収支表!$B24,プレー記録!$A$14:$A$2664,収支表!P$2)</f>
        <v>0</v>
      </c>
      <c r="Q24" s="5">
        <f>SUMIFS(プレー記録!$E$14:$E$2664,プレー記録!$B$14:$B$2664,収支表!$B24,プレー記録!$A$14:$A$2664,収支表!P$2)</f>
        <v>0</v>
      </c>
      <c r="R24" s="4">
        <f>SUMIFS(プレー記録!$D$14:$D$2664,プレー記録!$B$14:$B$2664,収支表!$B24,プレー記録!$A$14:$A$2664,収支表!R$2)</f>
        <v>0</v>
      </c>
      <c r="S24" s="5">
        <f>SUMIFS(プレー記録!$E$14:$E$2664,プレー記録!$B$14:$B$2664,収支表!$B24,プレー記録!$A$14:$A$2664,収支表!R$2)</f>
        <v>0</v>
      </c>
      <c r="T24" s="4">
        <f>SUMIFS(プレー記録!$D$14:$D$2664,プレー記録!$B$14:$B$2664,収支表!$B24,プレー記録!$A$14:$A$2664,収支表!T$2)</f>
        <v>0</v>
      </c>
      <c r="U24" s="5">
        <f>SUMIFS(プレー記録!$E$14:$E$2664,プレー記録!$B$14:$B$2664,収支表!$B24,プレー記録!$A$14:$A$2664,収支表!T$2)</f>
        <v>0</v>
      </c>
      <c r="V24" s="4">
        <f>SUMIFS(プレー記録!$D$14:$D$2664,プレー記録!$B$14:$B$2664,収支表!$B24,プレー記録!$A$14:$A$2664,収支表!V$2)</f>
        <v>0</v>
      </c>
      <c r="W24" s="5">
        <f>SUMIFS(プレー記録!$E$14:$E$2664,プレー記録!$B$14:$B$2664,収支表!$B24,プレー記録!$A$14:$A$2664,収支表!V$2)</f>
        <v>0</v>
      </c>
      <c r="X24" s="4">
        <f>SUMIFS(プレー記録!$D$14:$D$2664,プレー記録!$B$14:$B$2664,収支表!$B24,プレー記録!$A$14:$A$2664,収支表!X$2)</f>
        <v>0</v>
      </c>
      <c r="Y24" s="5">
        <f>SUMIFS(プレー記録!$E$14:$E$2664,プレー記録!$B$14:$B$2664,収支表!$B24,プレー記録!$A$14:$A$2664,収支表!X$2)</f>
        <v>0</v>
      </c>
      <c r="Z24" s="4">
        <f>SUMIFS(プレー記録!$D$14:$D$2664,プレー記録!$B$14:$B$2664,収支表!$B24,プレー記録!$A$14:$A$2664,収支表!Z$2)</f>
        <v>0</v>
      </c>
      <c r="AA24" s="5">
        <f>SUMIFS(プレー記録!$E$14:$E$2664,プレー記録!$B$14:$B$2664,収支表!$B24,プレー記録!$A$14:$A$2664,収支表!Z$2)</f>
        <v>0</v>
      </c>
      <c r="AB24" s="4">
        <f>SUMIFS(プレー記録!$D$14:$D$2664,プレー記録!$B$14:$B$2664,収支表!$B24,プレー記録!$A$14:$A$2664,収支表!AB$2)</f>
        <v>0</v>
      </c>
      <c r="AC24" s="5">
        <f>SUMIFS(プレー記録!$E$14:$E$2664,プレー記録!$B$14:$B$2664,収支表!$B24,プレー記録!$A$14:$A$2664,収支表!AB$2)</f>
        <v>0</v>
      </c>
      <c r="AD24" s="4">
        <f>SUMIFS(プレー記録!$D$14:$D$2664,プレー記録!$B$14:$B$2664,収支表!$B24,プレー記録!$A$14:$A$2664,収支表!AD$2)</f>
        <v>0</v>
      </c>
      <c r="AE24" s="5">
        <f>SUMIFS(プレー記録!$E$14:$E$2664,プレー記録!$B$14:$B$2664,収支表!$B24,プレー記録!$A$14:$A$2664,収支表!AD$2)</f>
        <v>0</v>
      </c>
      <c r="AF24" s="4">
        <f>SUMIFS(プレー記録!$D$14:$D$2664,プレー記録!$B$14:$B$2664,収支表!$B24,プレー記録!$A$14:$A$2664,収支表!AF$2)</f>
        <v>0</v>
      </c>
      <c r="AG24" s="5">
        <f>SUMIFS(プレー記録!$E$14:$E$2664,プレー記録!$B$14:$B$2664,収支表!$B24,プレー記録!$A$14:$A$2664,収支表!AF$2)</f>
        <v>0</v>
      </c>
      <c r="AH24" s="4">
        <f>SUMIFS(プレー記録!$D$14:$D$2664,プレー記録!$B$14:$B$2664,収支表!$B24,プレー記録!$A$14:$A$2664,収支表!AH$2)</f>
        <v>0</v>
      </c>
      <c r="AI24" s="5">
        <f>SUMIFS(プレー記録!$E$14:$E$2664,プレー記録!$B$14:$B$2664,収支表!$B24,プレー記録!$A$14:$A$2664,収支表!AH$2)</f>
        <v>0</v>
      </c>
      <c r="AJ24" s="4">
        <f>SUMIFS(プレー記録!$D$14:$D$2664,プレー記録!$B$14:$B$2664,収支表!$B24,プレー記録!$A$14:$A$2664,収支表!AJ$2)</f>
        <v>0</v>
      </c>
      <c r="AK24" s="5">
        <f>SUMIFS(プレー記録!$E$14:$E$2664,プレー記録!$B$14:$B$2664,収支表!$B24,プレー記録!$A$14:$A$2664,収支表!AJ$2)</f>
        <v>0</v>
      </c>
      <c r="AL24" s="4">
        <f>SUMIFS(プレー記録!$D$14:$D$2664,プレー記録!$B$14:$B$2664,収支表!$B24,プレー記録!$A$14:$A$2664,収支表!AL$2)</f>
        <v>0</v>
      </c>
      <c r="AM24" s="5">
        <f>SUMIFS(プレー記録!$E$14:$E$2664,プレー記録!$B$14:$B$2664,収支表!$B24,プレー記録!$A$14:$A$2664,収支表!AL$2)</f>
        <v>0</v>
      </c>
      <c r="AN24" s="4">
        <f>SUMIFS(プレー記録!$D$14:$D$2664,プレー記録!$B$14:$B$2664,収支表!$B24,プレー記録!$A$14:$A$2664,収支表!AN$2)</f>
        <v>0</v>
      </c>
      <c r="AO24" s="5">
        <f>SUMIFS(プレー記録!$E$14:$E$2664,プレー記録!$B$14:$B$2664,収支表!$B24,プレー記録!$A$14:$A$2664,収支表!AN$2)</f>
        <v>0</v>
      </c>
      <c r="AP24" s="4">
        <f>SUMIFS(プレー記録!$D$14:$D$2664,プレー記録!$B$14:$B$2664,収支表!$B24,プレー記録!$A$14:$A$2664,収支表!AP$2)</f>
        <v>0</v>
      </c>
      <c r="AQ24" s="5">
        <f>SUMIFS(プレー記録!$E$14:$E$2664,プレー記録!$B$14:$B$2664,収支表!$B24,プレー記録!$A$14:$A$2664,収支表!AP$2)</f>
        <v>0</v>
      </c>
      <c r="AR24" s="4">
        <f>SUMIFS(プレー記録!$D$14:$D$2664,プレー記録!$B$14:$B$2664,収支表!$B24,プレー記録!$A$14:$A$2664,収支表!AR$2)</f>
        <v>0</v>
      </c>
      <c r="AS24" s="5">
        <f>SUMIFS(プレー記録!$E$14:$E$2664,プレー記録!$B$14:$B$2664,収支表!$B24,プレー記録!$A$14:$A$2664,収支表!AR$2)</f>
        <v>0</v>
      </c>
      <c r="AT24" s="4">
        <f>SUMIFS(プレー記録!$D$14:$D$2664,プレー記録!$B$14:$B$2664,収支表!$B24,プレー記録!$A$14:$A$2664,収支表!AT$2)</f>
        <v>0</v>
      </c>
      <c r="AU24" s="5">
        <f>SUMIFS(プレー記録!$E$14:$E$2664,プレー記録!$B$14:$B$2664,収支表!$B24,プレー記録!$A$14:$A$2664,収支表!AT$2)</f>
        <v>0</v>
      </c>
      <c r="AV24" s="4">
        <f>SUMIFS(プレー記録!$D$14:$D$2664,プレー記録!$B$14:$B$2664,収支表!$B24,プレー記録!$A$14:$A$2664,収支表!AV$2)</f>
        <v>0</v>
      </c>
      <c r="AW24" s="5">
        <f>SUMIFS(プレー記録!$E$14:$E$2664,プレー記録!$B$14:$B$2664,収支表!$B24,プレー記録!$A$14:$A$2664,収支表!AV$2)</f>
        <v>0</v>
      </c>
      <c r="AX24" s="4">
        <f>SUMIFS(プレー記録!$D$14:$D$2664,プレー記録!$B$14:$B$2664,収支表!$B24,プレー記録!$A$14:$A$2664,収支表!AX$2)</f>
        <v>0</v>
      </c>
      <c r="AY24" s="5">
        <f>SUMIFS(プレー記録!$E$14:$E$2664,プレー記録!$B$14:$B$2664,収支表!$B24,プレー記録!$A$14:$A$2664,収支表!AX$2)</f>
        <v>0</v>
      </c>
      <c r="AZ24" s="4">
        <f>SUMIFS(プレー記録!$D$14:$D$2664,プレー記録!$B$14:$B$2664,収支表!$B24,プレー記録!$A$14:$A$2664,収支表!AZ$2)</f>
        <v>0</v>
      </c>
      <c r="BA24" s="5">
        <f>SUMIFS(プレー記録!$E$14:$E$2664,プレー記録!$B$14:$B$2664,収支表!$B24,プレー記録!$A$14:$A$2664,収支表!AZ$2)</f>
        <v>0</v>
      </c>
      <c r="BB24" s="4">
        <f>SUMIFS(プレー記録!$D$14:$D$2664,プレー記録!$B$14:$B$2664,収支表!$B24,プレー記録!$A$14:$A$2664,収支表!BB$2)</f>
        <v>0</v>
      </c>
      <c r="BC24" s="5">
        <f>SUMIFS(プレー記録!$E$14:$E$2664,プレー記録!$B$14:$B$2664,収支表!$B24,プレー記録!$A$14:$A$2664,収支表!BB$2)</f>
        <v>0</v>
      </c>
      <c r="BD24" s="4">
        <f>SUMIFS(プレー記録!$D$14:$D$2664,プレー記録!$B$14:$B$2664,収支表!$B24,プレー記録!$A$14:$A$2664,収支表!BD$2)</f>
        <v>0</v>
      </c>
      <c r="BE24" s="5">
        <f>SUMIFS(プレー記録!$E$14:$E$2664,プレー記録!$B$14:$B$2664,収支表!$B24,プレー記録!$A$14:$A$2664,収支表!BD$2)</f>
        <v>0</v>
      </c>
      <c r="BF24" s="4">
        <f>SUMIFS(プレー記録!$D$14:$D$2664,プレー記録!$B$14:$B$2664,収支表!$B24,プレー記録!$A$14:$A$2664,収支表!BF$2)</f>
        <v>0</v>
      </c>
      <c r="BG24" s="5">
        <f>SUMIFS(プレー記録!$E$14:$E$2664,プレー記録!$B$14:$B$2664,収支表!$B24,プレー記録!$A$14:$A$2664,収支表!BF$2)</f>
        <v>0</v>
      </c>
      <c r="BH24" s="4">
        <f>SUMIFS(プレー記録!$D$14:$D$2664,プレー記録!$B$14:$B$2664,収支表!$B24,プレー記録!$A$14:$A$2664,収支表!BH$2)</f>
        <v>0</v>
      </c>
      <c r="BI24" s="5">
        <f>SUMIFS(プレー記録!$E$14:$E$2664,プレー記録!$B$14:$B$2664,収支表!$B24,プレー記録!$A$14:$A$2664,収支表!BH$2)</f>
        <v>0</v>
      </c>
      <c r="BJ24" s="4">
        <f>SUMIFS(プレー記録!$D$14:$D$2664,プレー記録!$B$14:$B$2664,収支表!$B24,プレー記録!$A$14:$A$2664,収支表!BJ$2)</f>
        <v>0</v>
      </c>
      <c r="BK24" s="5">
        <f>SUMIFS(プレー記録!$E$14:$E$2664,プレー記録!$B$14:$B$2664,収支表!$B24,プレー記録!$A$14:$A$2664,収支表!BJ$2)</f>
        <v>0</v>
      </c>
      <c r="BL24" s="4">
        <f>SUMIFS(プレー記録!$D$14:$D$2664,プレー記録!$B$14:$B$2664,収支表!$B24,プレー記録!$A$14:$A$2664,収支表!BL$2)</f>
        <v>0</v>
      </c>
      <c r="BM24" s="5">
        <f>SUMIFS(プレー記録!$E$14:$E$2664,プレー記録!$B$14:$B$2664,収支表!$B24,プレー記録!$A$14:$A$2664,収支表!BL$2)</f>
        <v>0</v>
      </c>
      <c r="BN24" s="55" t="str">
        <f t="shared" si="26"/>
        <v/>
      </c>
      <c r="BO24" s="56" t="str">
        <f t="shared" si="26"/>
        <v/>
      </c>
      <c r="BP24" s="56" t="str">
        <f t="shared" si="26"/>
        <v/>
      </c>
      <c r="BQ24" s="56" t="str">
        <f t="shared" si="26"/>
        <v/>
      </c>
      <c r="BR24" s="57" t="str">
        <f t="shared" si="27"/>
        <v/>
      </c>
    </row>
    <row r="25" spans="1:70" ht="20" customHeight="1">
      <c r="A25" s="12"/>
      <c r="B25" s="24">
        <f t="shared" si="25"/>
        <v>20</v>
      </c>
      <c r="C25" s="6">
        <f t="shared" si="21"/>
        <v>0</v>
      </c>
      <c r="D25" s="6">
        <f t="shared" si="22"/>
        <v>0</v>
      </c>
      <c r="E25" s="115">
        <f t="shared" si="23"/>
        <v>0</v>
      </c>
      <c r="F25" s="7">
        <f>SUMIFS(プレー記録!$D$14:$D$2664,プレー記録!$B$14:$B$2664,収支表!$B25,プレー記録!$A$14:$A$2664,収支表!F$2)</f>
        <v>0</v>
      </c>
      <c r="G25" s="5">
        <f>SUMIFS(プレー記録!$E$14:$E$2664,プレー記録!$B$14:$B$2664,収支表!$B25,プレー記録!$A$14:$A$2664,収支表!F$2)</f>
        <v>0</v>
      </c>
      <c r="H25" s="4">
        <f>SUMIFS(プレー記録!$D$14:$D$2664,プレー記録!$B$14:$B$2664,収支表!$B25,プレー記録!$A$14:$A$2664,収支表!H$2)</f>
        <v>0</v>
      </c>
      <c r="I25" s="5">
        <f>SUMIFS(プレー記録!$E$14:$E$2664,プレー記録!$B$14:$B$2664,収支表!$B25,プレー記録!$A$14:$A$2664,収支表!H$2)</f>
        <v>0</v>
      </c>
      <c r="J25" s="4">
        <f>SUMIFS(プレー記録!$D$14:$D$2664,プレー記録!$B$14:$B$2664,収支表!$B25,プレー記録!$A$14:$A$2664,収支表!J$2)</f>
        <v>0</v>
      </c>
      <c r="K25" s="5">
        <f>SUMIFS(プレー記録!$E$14:$E$2664,プレー記録!$B$14:$B$2664,収支表!$B25,プレー記録!$A$14:$A$2664,収支表!J$2)</f>
        <v>0</v>
      </c>
      <c r="L25" s="4">
        <f>SUMIFS(プレー記録!$D$14:$D$2664,プレー記録!$B$14:$B$2664,収支表!$B25,プレー記録!$A$14:$A$2664,収支表!L$2)</f>
        <v>0</v>
      </c>
      <c r="M25" s="5">
        <f>SUMIFS(プレー記録!$E$14:$E$2664,プレー記録!$B$14:$B$2664,収支表!$B25,プレー記録!$A$14:$A$2664,収支表!L$2)</f>
        <v>0</v>
      </c>
      <c r="N25" s="4">
        <f>SUMIFS(プレー記録!$D$14:$D$2664,プレー記録!$B$14:$B$2664,収支表!$B25,プレー記録!$A$14:$A$2664,収支表!N$2)</f>
        <v>0</v>
      </c>
      <c r="O25" s="5">
        <f>SUMIFS(プレー記録!$E$14:$E$2664,プレー記録!$B$14:$B$2664,収支表!$B25,プレー記録!$A$14:$A$2664,収支表!N$2)</f>
        <v>0</v>
      </c>
      <c r="P25" s="4">
        <f>SUMIFS(プレー記録!$D$14:$D$2664,プレー記録!$B$14:$B$2664,収支表!$B25,プレー記録!$A$14:$A$2664,収支表!P$2)</f>
        <v>0</v>
      </c>
      <c r="Q25" s="5">
        <f>SUMIFS(プレー記録!$E$14:$E$2664,プレー記録!$B$14:$B$2664,収支表!$B25,プレー記録!$A$14:$A$2664,収支表!P$2)</f>
        <v>0</v>
      </c>
      <c r="R25" s="4">
        <f>SUMIFS(プレー記録!$D$14:$D$2664,プレー記録!$B$14:$B$2664,収支表!$B25,プレー記録!$A$14:$A$2664,収支表!R$2)</f>
        <v>0</v>
      </c>
      <c r="S25" s="5">
        <f>SUMIFS(プレー記録!$E$14:$E$2664,プレー記録!$B$14:$B$2664,収支表!$B25,プレー記録!$A$14:$A$2664,収支表!R$2)</f>
        <v>0</v>
      </c>
      <c r="T25" s="4">
        <f>SUMIFS(プレー記録!$D$14:$D$2664,プレー記録!$B$14:$B$2664,収支表!$B25,プレー記録!$A$14:$A$2664,収支表!T$2)</f>
        <v>0</v>
      </c>
      <c r="U25" s="5">
        <f>SUMIFS(プレー記録!$E$14:$E$2664,プレー記録!$B$14:$B$2664,収支表!$B25,プレー記録!$A$14:$A$2664,収支表!T$2)</f>
        <v>0</v>
      </c>
      <c r="V25" s="4">
        <f>SUMIFS(プレー記録!$D$14:$D$2664,プレー記録!$B$14:$B$2664,収支表!$B25,プレー記録!$A$14:$A$2664,収支表!V$2)</f>
        <v>0</v>
      </c>
      <c r="W25" s="5">
        <f>SUMIFS(プレー記録!$E$14:$E$2664,プレー記録!$B$14:$B$2664,収支表!$B25,プレー記録!$A$14:$A$2664,収支表!V$2)</f>
        <v>0</v>
      </c>
      <c r="X25" s="4">
        <f>SUMIFS(プレー記録!$D$14:$D$2664,プレー記録!$B$14:$B$2664,収支表!$B25,プレー記録!$A$14:$A$2664,収支表!X$2)</f>
        <v>0</v>
      </c>
      <c r="Y25" s="5">
        <f>SUMIFS(プレー記録!$E$14:$E$2664,プレー記録!$B$14:$B$2664,収支表!$B25,プレー記録!$A$14:$A$2664,収支表!X$2)</f>
        <v>0</v>
      </c>
      <c r="Z25" s="4">
        <f>SUMIFS(プレー記録!$D$14:$D$2664,プレー記録!$B$14:$B$2664,収支表!$B25,プレー記録!$A$14:$A$2664,収支表!Z$2)</f>
        <v>0</v>
      </c>
      <c r="AA25" s="5">
        <f>SUMIFS(プレー記録!$E$14:$E$2664,プレー記録!$B$14:$B$2664,収支表!$B25,プレー記録!$A$14:$A$2664,収支表!Z$2)</f>
        <v>0</v>
      </c>
      <c r="AB25" s="4">
        <f>SUMIFS(プレー記録!$D$14:$D$2664,プレー記録!$B$14:$B$2664,収支表!$B25,プレー記録!$A$14:$A$2664,収支表!AB$2)</f>
        <v>0</v>
      </c>
      <c r="AC25" s="5">
        <f>SUMIFS(プレー記録!$E$14:$E$2664,プレー記録!$B$14:$B$2664,収支表!$B25,プレー記録!$A$14:$A$2664,収支表!AB$2)</f>
        <v>0</v>
      </c>
      <c r="AD25" s="4">
        <f>SUMIFS(プレー記録!$D$14:$D$2664,プレー記録!$B$14:$B$2664,収支表!$B25,プレー記録!$A$14:$A$2664,収支表!AD$2)</f>
        <v>0</v>
      </c>
      <c r="AE25" s="5">
        <f>SUMIFS(プレー記録!$E$14:$E$2664,プレー記録!$B$14:$B$2664,収支表!$B25,プレー記録!$A$14:$A$2664,収支表!AD$2)</f>
        <v>0</v>
      </c>
      <c r="AF25" s="4">
        <f>SUMIFS(プレー記録!$D$14:$D$2664,プレー記録!$B$14:$B$2664,収支表!$B25,プレー記録!$A$14:$A$2664,収支表!AF$2)</f>
        <v>0</v>
      </c>
      <c r="AG25" s="5">
        <f>SUMIFS(プレー記録!$E$14:$E$2664,プレー記録!$B$14:$B$2664,収支表!$B25,プレー記録!$A$14:$A$2664,収支表!AF$2)</f>
        <v>0</v>
      </c>
      <c r="AH25" s="4">
        <f>SUMIFS(プレー記録!$D$14:$D$2664,プレー記録!$B$14:$B$2664,収支表!$B25,プレー記録!$A$14:$A$2664,収支表!AH$2)</f>
        <v>0</v>
      </c>
      <c r="AI25" s="5">
        <f>SUMIFS(プレー記録!$E$14:$E$2664,プレー記録!$B$14:$B$2664,収支表!$B25,プレー記録!$A$14:$A$2664,収支表!AH$2)</f>
        <v>0</v>
      </c>
      <c r="AJ25" s="4">
        <f>SUMIFS(プレー記録!$D$14:$D$2664,プレー記録!$B$14:$B$2664,収支表!$B25,プレー記録!$A$14:$A$2664,収支表!AJ$2)</f>
        <v>0</v>
      </c>
      <c r="AK25" s="5">
        <f>SUMIFS(プレー記録!$E$14:$E$2664,プレー記録!$B$14:$B$2664,収支表!$B25,プレー記録!$A$14:$A$2664,収支表!AJ$2)</f>
        <v>0</v>
      </c>
      <c r="AL25" s="4">
        <f>SUMIFS(プレー記録!$D$14:$D$2664,プレー記録!$B$14:$B$2664,収支表!$B25,プレー記録!$A$14:$A$2664,収支表!AL$2)</f>
        <v>0</v>
      </c>
      <c r="AM25" s="5">
        <f>SUMIFS(プレー記録!$E$14:$E$2664,プレー記録!$B$14:$B$2664,収支表!$B25,プレー記録!$A$14:$A$2664,収支表!AL$2)</f>
        <v>0</v>
      </c>
      <c r="AN25" s="4">
        <f>SUMIFS(プレー記録!$D$14:$D$2664,プレー記録!$B$14:$B$2664,収支表!$B25,プレー記録!$A$14:$A$2664,収支表!AN$2)</f>
        <v>0</v>
      </c>
      <c r="AO25" s="5">
        <f>SUMIFS(プレー記録!$E$14:$E$2664,プレー記録!$B$14:$B$2664,収支表!$B25,プレー記録!$A$14:$A$2664,収支表!AN$2)</f>
        <v>0</v>
      </c>
      <c r="AP25" s="4">
        <f>SUMIFS(プレー記録!$D$14:$D$2664,プレー記録!$B$14:$B$2664,収支表!$B25,プレー記録!$A$14:$A$2664,収支表!AP$2)</f>
        <v>0</v>
      </c>
      <c r="AQ25" s="5">
        <f>SUMIFS(プレー記録!$E$14:$E$2664,プレー記録!$B$14:$B$2664,収支表!$B25,プレー記録!$A$14:$A$2664,収支表!AP$2)</f>
        <v>0</v>
      </c>
      <c r="AR25" s="4">
        <f>SUMIFS(プレー記録!$D$14:$D$2664,プレー記録!$B$14:$B$2664,収支表!$B25,プレー記録!$A$14:$A$2664,収支表!AR$2)</f>
        <v>0</v>
      </c>
      <c r="AS25" s="5">
        <f>SUMIFS(プレー記録!$E$14:$E$2664,プレー記録!$B$14:$B$2664,収支表!$B25,プレー記録!$A$14:$A$2664,収支表!AR$2)</f>
        <v>0</v>
      </c>
      <c r="AT25" s="4">
        <f>SUMIFS(プレー記録!$D$14:$D$2664,プレー記録!$B$14:$B$2664,収支表!$B25,プレー記録!$A$14:$A$2664,収支表!AT$2)</f>
        <v>0</v>
      </c>
      <c r="AU25" s="5">
        <f>SUMIFS(プレー記録!$E$14:$E$2664,プレー記録!$B$14:$B$2664,収支表!$B25,プレー記録!$A$14:$A$2664,収支表!AT$2)</f>
        <v>0</v>
      </c>
      <c r="AV25" s="4">
        <f>SUMIFS(プレー記録!$D$14:$D$2664,プレー記録!$B$14:$B$2664,収支表!$B25,プレー記録!$A$14:$A$2664,収支表!AV$2)</f>
        <v>0</v>
      </c>
      <c r="AW25" s="5">
        <f>SUMIFS(プレー記録!$E$14:$E$2664,プレー記録!$B$14:$B$2664,収支表!$B25,プレー記録!$A$14:$A$2664,収支表!AV$2)</f>
        <v>0</v>
      </c>
      <c r="AX25" s="4">
        <f>SUMIFS(プレー記録!$D$14:$D$2664,プレー記録!$B$14:$B$2664,収支表!$B25,プレー記録!$A$14:$A$2664,収支表!AX$2)</f>
        <v>0</v>
      </c>
      <c r="AY25" s="5">
        <f>SUMIFS(プレー記録!$E$14:$E$2664,プレー記録!$B$14:$B$2664,収支表!$B25,プレー記録!$A$14:$A$2664,収支表!AX$2)</f>
        <v>0</v>
      </c>
      <c r="AZ25" s="4">
        <f>SUMIFS(プレー記録!$D$14:$D$2664,プレー記録!$B$14:$B$2664,収支表!$B25,プレー記録!$A$14:$A$2664,収支表!AZ$2)</f>
        <v>0</v>
      </c>
      <c r="BA25" s="5">
        <f>SUMIFS(プレー記録!$E$14:$E$2664,プレー記録!$B$14:$B$2664,収支表!$B25,プレー記録!$A$14:$A$2664,収支表!AZ$2)</f>
        <v>0</v>
      </c>
      <c r="BB25" s="4">
        <f>SUMIFS(プレー記録!$D$14:$D$2664,プレー記録!$B$14:$B$2664,収支表!$B25,プレー記録!$A$14:$A$2664,収支表!BB$2)</f>
        <v>0</v>
      </c>
      <c r="BC25" s="5">
        <f>SUMIFS(プレー記録!$E$14:$E$2664,プレー記録!$B$14:$B$2664,収支表!$B25,プレー記録!$A$14:$A$2664,収支表!BB$2)</f>
        <v>0</v>
      </c>
      <c r="BD25" s="4">
        <f>SUMIFS(プレー記録!$D$14:$D$2664,プレー記録!$B$14:$B$2664,収支表!$B25,プレー記録!$A$14:$A$2664,収支表!BD$2)</f>
        <v>0</v>
      </c>
      <c r="BE25" s="5">
        <f>SUMIFS(プレー記録!$E$14:$E$2664,プレー記録!$B$14:$B$2664,収支表!$B25,プレー記録!$A$14:$A$2664,収支表!BD$2)</f>
        <v>0</v>
      </c>
      <c r="BF25" s="4">
        <f>SUMIFS(プレー記録!$D$14:$D$2664,プレー記録!$B$14:$B$2664,収支表!$B25,プレー記録!$A$14:$A$2664,収支表!BF$2)</f>
        <v>0</v>
      </c>
      <c r="BG25" s="5">
        <f>SUMIFS(プレー記録!$E$14:$E$2664,プレー記録!$B$14:$B$2664,収支表!$B25,プレー記録!$A$14:$A$2664,収支表!BF$2)</f>
        <v>0</v>
      </c>
      <c r="BH25" s="4">
        <f>SUMIFS(プレー記録!$D$14:$D$2664,プレー記録!$B$14:$B$2664,収支表!$B25,プレー記録!$A$14:$A$2664,収支表!BH$2)</f>
        <v>0</v>
      </c>
      <c r="BI25" s="5">
        <f>SUMIFS(プレー記録!$E$14:$E$2664,プレー記録!$B$14:$B$2664,収支表!$B25,プレー記録!$A$14:$A$2664,収支表!BH$2)</f>
        <v>0</v>
      </c>
      <c r="BJ25" s="4">
        <f>SUMIFS(プレー記録!$D$14:$D$2664,プレー記録!$B$14:$B$2664,収支表!$B25,プレー記録!$A$14:$A$2664,収支表!BJ$2)</f>
        <v>0</v>
      </c>
      <c r="BK25" s="5">
        <f>SUMIFS(プレー記録!$E$14:$E$2664,プレー記録!$B$14:$B$2664,収支表!$B25,プレー記録!$A$14:$A$2664,収支表!BJ$2)</f>
        <v>0</v>
      </c>
      <c r="BL25" s="4">
        <f>SUMIFS(プレー記録!$D$14:$D$2664,プレー記録!$B$14:$B$2664,収支表!$B25,プレー記録!$A$14:$A$2664,収支表!BL$2)</f>
        <v>0</v>
      </c>
      <c r="BM25" s="5">
        <f>SUMIFS(プレー記録!$E$14:$E$2664,プレー記録!$B$14:$B$2664,収支表!$B25,プレー記録!$A$14:$A$2664,収支表!BL$2)</f>
        <v>0</v>
      </c>
      <c r="BN25" s="55" t="str">
        <f t="shared" si="26"/>
        <v/>
      </c>
      <c r="BO25" s="56" t="str">
        <f t="shared" si="26"/>
        <v/>
      </c>
      <c r="BP25" s="56" t="str">
        <f t="shared" si="26"/>
        <v/>
      </c>
      <c r="BQ25" s="56" t="str">
        <f t="shared" si="26"/>
        <v/>
      </c>
      <c r="BR25" s="57" t="str">
        <f t="shared" si="27"/>
        <v/>
      </c>
    </row>
    <row r="26" spans="1:70" ht="20" customHeight="1">
      <c r="A26" s="12"/>
      <c r="B26" s="24">
        <f t="shared" si="25"/>
        <v>21</v>
      </c>
      <c r="C26" s="6">
        <f t="shared" si="21"/>
        <v>0</v>
      </c>
      <c r="D26" s="6">
        <f t="shared" si="22"/>
        <v>0</v>
      </c>
      <c r="E26" s="115">
        <f t="shared" si="23"/>
        <v>0</v>
      </c>
      <c r="F26" s="7">
        <f>SUMIFS(プレー記録!$D$14:$D$2664,プレー記録!$B$14:$B$2664,収支表!$B26,プレー記録!$A$14:$A$2664,収支表!F$2)</f>
        <v>0</v>
      </c>
      <c r="G26" s="5">
        <f>SUMIFS(プレー記録!$E$14:$E$2664,プレー記録!$B$14:$B$2664,収支表!$B26,プレー記録!$A$14:$A$2664,収支表!F$2)</f>
        <v>0</v>
      </c>
      <c r="H26" s="4">
        <f>SUMIFS(プレー記録!$D$14:$D$2664,プレー記録!$B$14:$B$2664,収支表!$B26,プレー記録!$A$14:$A$2664,収支表!H$2)</f>
        <v>0</v>
      </c>
      <c r="I26" s="5">
        <f>SUMIFS(プレー記録!$E$14:$E$2664,プレー記録!$B$14:$B$2664,収支表!$B26,プレー記録!$A$14:$A$2664,収支表!H$2)</f>
        <v>0</v>
      </c>
      <c r="J26" s="4">
        <f>SUMIFS(プレー記録!$D$14:$D$2664,プレー記録!$B$14:$B$2664,収支表!$B26,プレー記録!$A$14:$A$2664,収支表!J$2)</f>
        <v>0</v>
      </c>
      <c r="K26" s="5">
        <f>SUMIFS(プレー記録!$E$14:$E$2664,プレー記録!$B$14:$B$2664,収支表!$B26,プレー記録!$A$14:$A$2664,収支表!J$2)</f>
        <v>0</v>
      </c>
      <c r="L26" s="4">
        <f>SUMIFS(プレー記録!$D$14:$D$2664,プレー記録!$B$14:$B$2664,収支表!$B26,プレー記録!$A$14:$A$2664,収支表!L$2)</f>
        <v>0</v>
      </c>
      <c r="M26" s="5">
        <f>SUMIFS(プレー記録!$E$14:$E$2664,プレー記録!$B$14:$B$2664,収支表!$B26,プレー記録!$A$14:$A$2664,収支表!L$2)</f>
        <v>0</v>
      </c>
      <c r="N26" s="4">
        <f>SUMIFS(プレー記録!$D$14:$D$2664,プレー記録!$B$14:$B$2664,収支表!$B26,プレー記録!$A$14:$A$2664,収支表!N$2)</f>
        <v>0</v>
      </c>
      <c r="O26" s="5">
        <f>SUMIFS(プレー記録!$E$14:$E$2664,プレー記録!$B$14:$B$2664,収支表!$B26,プレー記録!$A$14:$A$2664,収支表!N$2)</f>
        <v>0</v>
      </c>
      <c r="P26" s="4">
        <f>SUMIFS(プレー記録!$D$14:$D$2664,プレー記録!$B$14:$B$2664,収支表!$B26,プレー記録!$A$14:$A$2664,収支表!P$2)</f>
        <v>0</v>
      </c>
      <c r="Q26" s="5">
        <f>SUMIFS(プレー記録!$E$14:$E$2664,プレー記録!$B$14:$B$2664,収支表!$B26,プレー記録!$A$14:$A$2664,収支表!P$2)</f>
        <v>0</v>
      </c>
      <c r="R26" s="4">
        <f>SUMIFS(プレー記録!$D$14:$D$2664,プレー記録!$B$14:$B$2664,収支表!$B26,プレー記録!$A$14:$A$2664,収支表!R$2)</f>
        <v>0</v>
      </c>
      <c r="S26" s="5">
        <f>SUMIFS(プレー記録!$E$14:$E$2664,プレー記録!$B$14:$B$2664,収支表!$B26,プレー記録!$A$14:$A$2664,収支表!R$2)</f>
        <v>0</v>
      </c>
      <c r="T26" s="4">
        <f>SUMIFS(プレー記録!$D$14:$D$2664,プレー記録!$B$14:$B$2664,収支表!$B26,プレー記録!$A$14:$A$2664,収支表!T$2)</f>
        <v>0</v>
      </c>
      <c r="U26" s="5">
        <f>SUMIFS(プレー記録!$E$14:$E$2664,プレー記録!$B$14:$B$2664,収支表!$B26,プレー記録!$A$14:$A$2664,収支表!T$2)</f>
        <v>0</v>
      </c>
      <c r="V26" s="4">
        <f>SUMIFS(プレー記録!$D$14:$D$2664,プレー記録!$B$14:$B$2664,収支表!$B26,プレー記録!$A$14:$A$2664,収支表!V$2)</f>
        <v>0</v>
      </c>
      <c r="W26" s="5">
        <f>SUMIFS(プレー記録!$E$14:$E$2664,プレー記録!$B$14:$B$2664,収支表!$B26,プレー記録!$A$14:$A$2664,収支表!V$2)</f>
        <v>0</v>
      </c>
      <c r="X26" s="4">
        <f>SUMIFS(プレー記録!$D$14:$D$2664,プレー記録!$B$14:$B$2664,収支表!$B26,プレー記録!$A$14:$A$2664,収支表!X$2)</f>
        <v>0</v>
      </c>
      <c r="Y26" s="5">
        <f>SUMIFS(プレー記録!$E$14:$E$2664,プレー記録!$B$14:$B$2664,収支表!$B26,プレー記録!$A$14:$A$2664,収支表!X$2)</f>
        <v>0</v>
      </c>
      <c r="Z26" s="4">
        <f>SUMIFS(プレー記録!$D$14:$D$2664,プレー記録!$B$14:$B$2664,収支表!$B26,プレー記録!$A$14:$A$2664,収支表!Z$2)</f>
        <v>0</v>
      </c>
      <c r="AA26" s="5">
        <f>SUMIFS(プレー記録!$E$14:$E$2664,プレー記録!$B$14:$B$2664,収支表!$B26,プレー記録!$A$14:$A$2664,収支表!Z$2)</f>
        <v>0</v>
      </c>
      <c r="AB26" s="4">
        <f>SUMIFS(プレー記録!$D$14:$D$2664,プレー記録!$B$14:$B$2664,収支表!$B26,プレー記録!$A$14:$A$2664,収支表!AB$2)</f>
        <v>0</v>
      </c>
      <c r="AC26" s="5">
        <f>SUMIFS(プレー記録!$E$14:$E$2664,プレー記録!$B$14:$B$2664,収支表!$B26,プレー記録!$A$14:$A$2664,収支表!AB$2)</f>
        <v>0</v>
      </c>
      <c r="AD26" s="4">
        <f>SUMIFS(プレー記録!$D$14:$D$2664,プレー記録!$B$14:$B$2664,収支表!$B26,プレー記録!$A$14:$A$2664,収支表!AD$2)</f>
        <v>0</v>
      </c>
      <c r="AE26" s="5">
        <f>SUMIFS(プレー記録!$E$14:$E$2664,プレー記録!$B$14:$B$2664,収支表!$B26,プレー記録!$A$14:$A$2664,収支表!AD$2)</f>
        <v>0</v>
      </c>
      <c r="AF26" s="4">
        <f>SUMIFS(プレー記録!$D$14:$D$2664,プレー記録!$B$14:$B$2664,収支表!$B26,プレー記録!$A$14:$A$2664,収支表!AF$2)</f>
        <v>0</v>
      </c>
      <c r="AG26" s="5">
        <f>SUMIFS(プレー記録!$E$14:$E$2664,プレー記録!$B$14:$B$2664,収支表!$B26,プレー記録!$A$14:$A$2664,収支表!AF$2)</f>
        <v>0</v>
      </c>
      <c r="AH26" s="4">
        <f>SUMIFS(プレー記録!$D$14:$D$2664,プレー記録!$B$14:$B$2664,収支表!$B26,プレー記録!$A$14:$A$2664,収支表!AH$2)</f>
        <v>0</v>
      </c>
      <c r="AI26" s="5">
        <f>SUMIFS(プレー記録!$E$14:$E$2664,プレー記録!$B$14:$B$2664,収支表!$B26,プレー記録!$A$14:$A$2664,収支表!AH$2)</f>
        <v>0</v>
      </c>
      <c r="AJ26" s="4">
        <f>SUMIFS(プレー記録!$D$14:$D$2664,プレー記録!$B$14:$B$2664,収支表!$B26,プレー記録!$A$14:$A$2664,収支表!AJ$2)</f>
        <v>0</v>
      </c>
      <c r="AK26" s="5">
        <f>SUMIFS(プレー記録!$E$14:$E$2664,プレー記録!$B$14:$B$2664,収支表!$B26,プレー記録!$A$14:$A$2664,収支表!AJ$2)</f>
        <v>0</v>
      </c>
      <c r="AL26" s="4">
        <f>SUMIFS(プレー記録!$D$14:$D$2664,プレー記録!$B$14:$B$2664,収支表!$B26,プレー記録!$A$14:$A$2664,収支表!AL$2)</f>
        <v>0</v>
      </c>
      <c r="AM26" s="5">
        <f>SUMIFS(プレー記録!$E$14:$E$2664,プレー記録!$B$14:$B$2664,収支表!$B26,プレー記録!$A$14:$A$2664,収支表!AL$2)</f>
        <v>0</v>
      </c>
      <c r="AN26" s="4">
        <f>SUMIFS(プレー記録!$D$14:$D$2664,プレー記録!$B$14:$B$2664,収支表!$B26,プレー記録!$A$14:$A$2664,収支表!AN$2)</f>
        <v>0</v>
      </c>
      <c r="AO26" s="5">
        <f>SUMIFS(プレー記録!$E$14:$E$2664,プレー記録!$B$14:$B$2664,収支表!$B26,プレー記録!$A$14:$A$2664,収支表!AN$2)</f>
        <v>0</v>
      </c>
      <c r="AP26" s="4">
        <f>SUMIFS(プレー記録!$D$14:$D$2664,プレー記録!$B$14:$B$2664,収支表!$B26,プレー記録!$A$14:$A$2664,収支表!AP$2)</f>
        <v>0</v>
      </c>
      <c r="AQ26" s="5">
        <f>SUMIFS(プレー記録!$E$14:$E$2664,プレー記録!$B$14:$B$2664,収支表!$B26,プレー記録!$A$14:$A$2664,収支表!AP$2)</f>
        <v>0</v>
      </c>
      <c r="AR26" s="4">
        <f>SUMIFS(プレー記録!$D$14:$D$2664,プレー記録!$B$14:$B$2664,収支表!$B26,プレー記録!$A$14:$A$2664,収支表!AR$2)</f>
        <v>0</v>
      </c>
      <c r="AS26" s="5">
        <f>SUMIFS(プレー記録!$E$14:$E$2664,プレー記録!$B$14:$B$2664,収支表!$B26,プレー記録!$A$14:$A$2664,収支表!AR$2)</f>
        <v>0</v>
      </c>
      <c r="AT26" s="4">
        <f>SUMIFS(プレー記録!$D$14:$D$2664,プレー記録!$B$14:$B$2664,収支表!$B26,プレー記録!$A$14:$A$2664,収支表!AT$2)</f>
        <v>0</v>
      </c>
      <c r="AU26" s="5">
        <f>SUMIFS(プレー記録!$E$14:$E$2664,プレー記録!$B$14:$B$2664,収支表!$B26,プレー記録!$A$14:$A$2664,収支表!AT$2)</f>
        <v>0</v>
      </c>
      <c r="AV26" s="4">
        <f>SUMIFS(プレー記録!$D$14:$D$2664,プレー記録!$B$14:$B$2664,収支表!$B26,プレー記録!$A$14:$A$2664,収支表!AV$2)</f>
        <v>0</v>
      </c>
      <c r="AW26" s="5">
        <f>SUMIFS(プレー記録!$E$14:$E$2664,プレー記録!$B$14:$B$2664,収支表!$B26,プレー記録!$A$14:$A$2664,収支表!AV$2)</f>
        <v>0</v>
      </c>
      <c r="AX26" s="4">
        <f>SUMIFS(プレー記録!$D$14:$D$2664,プレー記録!$B$14:$B$2664,収支表!$B26,プレー記録!$A$14:$A$2664,収支表!AX$2)</f>
        <v>0</v>
      </c>
      <c r="AY26" s="5">
        <f>SUMIFS(プレー記録!$E$14:$E$2664,プレー記録!$B$14:$B$2664,収支表!$B26,プレー記録!$A$14:$A$2664,収支表!AX$2)</f>
        <v>0</v>
      </c>
      <c r="AZ26" s="4">
        <f>SUMIFS(プレー記録!$D$14:$D$2664,プレー記録!$B$14:$B$2664,収支表!$B26,プレー記録!$A$14:$A$2664,収支表!AZ$2)</f>
        <v>0</v>
      </c>
      <c r="BA26" s="5">
        <f>SUMIFS(プレー記録!$E$14:$E$2664,プレー記録!$B$14:$B$2664,収支表!$B26,プレー記録!$A$14:$A$2664,収支表!AZ$2)</f>
        <v>0</v>
      </c>
      <c r="BB26" s="4">
        <f>SUMIFS(プレー記録!$D$14:$D$2664,プレー記録!$B$14:$B$2664,収支表!$B26,プレー記録!$A$14:$A$2664,収支表!BB$2)</f>
        <v>0</v>
      </c>
      <c r="BC26" s="5">
        <f>SUMIFS(プレー記録!$E$14:$E$2664,プレー記録!$B$14:$B$2664,収支表!$B26,プレー記録!$A$14:$A$2664,収支表!BB$2)</f>
        <v>0</v>
      </c>
      <c r="BD26" s="4">
        <f>SUMIFS(プレー記録!$D$14:$D$2664,プレー記録!$B$14:$B$2664,収支表!$B26,プレー記録!$A$14:$A$2664,収支表!BD$2)</f>
        <v>0</v>
      </c>
      <c r="BE26" s="5">
        <f>SUMIFS(プレー記録!$E$14:$E$2664,プレー記録!$B$14:$B$2664,収支表!$B26,プレー記録!$A$14:$A$2664,収支表!BD$2)</f>
        <v>0</v>
      </c>
      <c r="BF26" s="4">
        <f>SUMIFS(プレー記録!$D$14:$D$2664,プレー記録!$B$14:$B$2664,収支表!$B26,プレー記録!$A$14:$A$2664,収支表!BF$2)</f>
        <v>0</v>
      </c>
      <c r="BG26" s="5">
        <f>SUMIFS(プレー記録!$E$14:$E$2664,プレー記録!$B$14:$B$2664,収支表!$B26,プレー記録!$A$14:$A$2664,収支表!BF$2)</f>
        <v>0</v>
      </c>
      <c r="BH26" s="4">
        <f>SUMIFS(プレー記録!$D$14:$D$2664,プレー記録!$B$14:$B$2664,収支表!$B26,プレー記録!$A$14:$A$2664,収支表!BH$2)</f>
        <v>0</v>
      </c>
      <c r="BI26" s="5">
        <f>SUMIFS(プレー記録!$E$14:$E$2664,プレー記録!$B$14:$B$2664,収支表!$B26,プレー記録!$A$14:$A$2664,収支表!BH$2)</f>
        <v>0</v>
      </c>
      <c r="BJ26" s="4">
        <f>SUMIFS(プレー記録!$D$14:$D$2664,プレー記録!$B$14:$B$2664,収支表!$B26,プレー記録!$A$14:$A$2664,収支表!BJ$2)</f>
        <v>0</v>
      </c>
      <c r="BK26" s="5">
        <f>SUMIFS(プレー記録!$E$14:$E$2664,プレー記録!$B$14:$B$2664,収支表!$B26,プレー記録!$A$14:$A$2664,収支表!BJ$2)</f>
        <v>0</v>
      </c>
      <c r="BL26" s="4">
        <f>SUMIFS(プレー記録!$D$14:$D$2664,プレー記録!$B$14:$B$2664,収支表!$B26,プレー記録!$A$14:$A$2664,収支表!BL$2)</f>
        <v>0</v>
      </c>
      <c r="BM26" s="5">
        <f>SUMIFS(プレー記録!$E$14:$E$2664,プレー記録!$B$14:$B$2664,収支表!$B26,プレー記録!$A$14:$A$2664,収支表!BL$2)</f>
        <v>0</v>
      </c>
      <c r="BN26" s="55" t="str">
        <f t="shared" si="26"/>
        <v/>
      </c>
      <c r="BO26" s="56" t="str">
        <f t="shared" si="26"/>
        <v/>
      </c>
      <c r="BP26" s="56" t="str">
        <f t="shared" si="26"/>
        <v/>
      </c>
      <c r="BQ26" s="56" t="str">
        <f t="shared" si="26"/>
        <v/>
      </c>
      <c r="BR26" s="57" t="str">
        <f t="shared" si="27"/>
        <v/>
      </c>
    </row>
    <row r="27" spans="1:70" ht="20" customHeight="1">
      <c r="A27" s="12"/>
      <c r="B27" s="24">
        <f t="shared" si="25"/>
        <v>22</v>
      </c>
      <c r="C27" s="6">
        <f t="shared" si="21"/>
        <v>0</v>
      </c>
      <c r="D27" s="6">
        <f t="shared" si="22"/>
        <v>0</v>
      </c>
      <c r="E27" s="115">
        <f t="shared" si="23"/>
        <v>0</v>
      </c>
      <c r="F27" s="7">
        <f>SUMIFS(プレー記録!$D$14:$D$2664,プレー記録!$B$14:$B$2664,収支表!$B27,プレー記録!$A$14:$A$2664,収支表!F$2)</f>
        <v>0</v>
      </c>
      <c r="G27" s="5">
        <f>SUMIFS(プレー記録!$E$14:$E$2664,プレー記録!$B$14:$B$2664,収支表!$B27,プレー記録!$A$14:$A$2664,収支表!F$2)</f>
        <v>0</v>
      </c>
      <c r="H27" s="4">
        <f>SUMIFS(プレー記録!$D$14:$D$2664,プレー記録!$B$14:$B$2664,収支表!$B27,プレー記録!$A$14:$A$2664,収支表!H$2)</f>
        <v>0</v>
      </c>
      <c r="I27" s="5">
        <f>SUMIFS(プレー記録!$E$14:$E$2664,プレー記録!$B$14:$B$2664,収支表!$B27,プレー記録!$A$14:$A$2664,収支表!H$2)</f>
        <v>0</v>
      </c>
      <c r="J27" s="4">
        <f>SUMIFS(プレー記録!$D$14:$D$2664,プレー記録!$B$14:$B$2664,収支表!$B27,プレー記録!$A$14:$A$2664,収支表!J$2)</f>
        <v>0</v>
      </c>
      <c r="K27" s="5">
        <f>SUMIFS(プレー記録!$E$14:$E$2664,プレー記録!$B$14:$B$2664,収支表!$B27,プレー記録!$A$14:$A$2664,収支表!J$2)</f>
        <v>0</v>
      </c>
      <c r="L27" s="4">
        <f>SUMIFS(プレー記録!$D$14:$D$2664,プレー記録!$B$14:$B$2664,収支表!$B27,プレー記録!$A$14:$A$2664,収支表!L$2)</f>
        <v>0</v>
      </c>
      <c r="M27" s="5">
        <f>SUMIFS(プレー記録!$E$14:$E$2664,プレー記録!$B$14:$B$2664,収支表!$B27,プレー記録!$A$14:$A$2664,収支表!L$2)</f>
        <v>0</v>
      </c>
      <c r="N27" s="4">
        <f>SUMIFS(プレー記録!$D$14:$D$2664,プレー記録!$B$14:$B$2664,収支表!$B27,プレー記録!$A$14:$A$2664,収支表!N$2)</f>
        <v>0</v>
      </c>
      <c r="O27" s="5">
        <f>SUMIFS(プレー記録!$E$14:$E$2664,プレー記録!$B$14:$B$2664,収支表!$B27,プレー記録!$A$14:$A$2664,収支表!N$2)</f>
        <v>0</v>
      </c>
      <c r="P27" s="4">
        <f>SUMIFS(プレー記録!$D$14:$D$2664,プレー記録!$B$14:$B$2664,収支表!$B27,プレー記録!$A$14:$A$2664,収支表!P$2)</f>
        <v>0</v>
      </c>
      <c r="Q27" s="5">
        <f>SUMIFS(プレー記録!$E$14:$E$2664,プレー記録!$B$14:$B$2664,収支表!$B27,プレー記録!$A$14:$A$2664,収支表!P$2)</f>
        <v>0</v>
      </c>
      <c r="R27" s="4">
        <f>SUMIFS(プレー記録!$D$14:$D$2664,プレー記録!$B$14:$B$2664,収支表!$B27,プレー記録!$A$14:$A$2664,収支表!R$2)</f>
        <v>0</v>
      </c>
      <c r="S27" s="5">
        <f>SUMIFS(プレー記録!$E$14:$E$2664,プレー記録!$B$14:$B$2664,収支表!$B27,プレー記録!$A$14:$A$2664,収支表!R$2)</f>
        <v>0</v>
      </c>
      <c r="T27" s="4">
        <f>SUMIFS(プレー記録!$D$14:$D$2664,プレー記録!$B$14:$B$2664,収支表!$B27,プレー記録!$A$14:$A$2664,収支表!T$2)</f>
        <v>0</v>
      </c>
      <c r="U27" s="5">
        <f>SUMIFS(プレー記録!$E$14:$E$2664,プレー記録!$B$14:$B$2664,収支表!$B27,プレー記録!$A$14:$A$2664,収支表!T$2)</f>
        <v>0</v>
      </c>
      <c r="V27" s="4">
        <f>SUMIFS(プレー記録!$D$14:$D$2664,プレー記録!$B$14:$B$2664,収支表!$B27,プレー記録!$A$14:$A$2664,収支表!V$2)</f>
        <v>0</v>
      </c>
      <c r="W27" s="5">
        <f>SUMIFS(プレー記録!$E$14:$E$2664,プレー記録!$B$14:$B$2664,収支表!$B27,プレー記録!$A$14:$A$2664,収支表!V$2)</f>
        <v>0</v>
      </c>
      <c r="X27" s="4">
        <f>SUMIFS(プレー記録!$D$14:$D$2664,プレー記録!$B$14:$B$2664,収支表!$B27,プレー記録!$A$14:$A$2664,収支表!X$2)</f>
        <v>0</v>
      </c>
      <c r="Y27" s="5">
        <f>SUMIFS(プレー記録!$E$14:$E$2664,プレー記録!$B$14:$B$2664,収支表!$B27,プレー記録!$A$14:$A$2664,収支表!X$2)</f>
        <v>0</v>
      </c>
      <c r="Z27" s="4">
        <f>SUMIFS(プレー記録!$D$14:$D$2664,プレー記録!$B$14:$B$2664,収支表!$B27,プレー記録!$A$14:$A$2664,収支表!Z$2)</f>
        <v>0</v>
      </c>
      <c r="AA27" s="5">
        <f>SUMIFS(プレー記録!$E$14:$E$2664,プレー記録!$B$14:$B$2664,収支表!$B27,プレー記録!$A$14:$A$2664,収支表!Z$2)</f>
        <v>0</v>
      </c>
      <c r="AB27" s="4">
        <f>SUMIFS(プレー記録!$D$14:$D$2664,プレー記録!$B$14:$B$2664,収支表!$B27,プレー記録!$A$14:$A$2664,収支表!AB$2)</f>
        <v>0</v>
      </c>
      <c r="AC27" s="5">
        <f>SUMIFS(プレー記録!$E$14:$E$2664,プレー記録!$B$14:$B$2664,収支表!$B27,プレー記録!$A$14:$A$2664,収支表!AB$2)</f>
        <v>0</v>
      </c>
      <c r="AD27" s="4">
        <f>SUMIFS(プレー記録!$D$14:$D$2664,プレー記録!$B$14:$B$2664,収支表!$B27,プレー記録!$A$14:$A$2664,収支表!AD$2)</f>
        <v>0</v>
      </c>
      <c r="AE27" s="5">
        <f>SUMIFS(プレー記録!$E$14:$E$2664,プレー記録!$B$14:$B$2664,収支表!$B27,プレー記録!$A$14:$A$2664,収支表!AD$2)</f>
        <v>0</v>
      </c>
      <c r="AF27" s="4">
        <f>SUMIFS(プレー記録!$D$14:$D$2664,プレー記録!$B$14:$B$2664,収支表!$B27,プレー記録!$A$14:$A$2664,収支表!AF$2)</f>
        <v>0</v>
      </c>
      <c r="AG27" s="5">
        <f>SUMIFS(プレー記録!$E$14:$E$2664,プレー記録!$B$14:$B$2664,収支表!$B27,プレー記録!$A$14:$A$2664,収支表!AF$2)</f>
        <v>0</v>
      </c>
      <c r="AH27" s="4">
        <f>SUMIFS(プレー記録!$D$14:$D$2664,プレー記録!$B$14:$B$2664,収支表!$B27,プレー記録!$A$14:$A$2664,収支表!AH$2)</f>
        <v>0</v>
      </c>
      <c r="AI27" s="5">
        <f>SUMIFS(プレー記録!$E$14:$E$2664,プレー記録!$B$14:$B$2664,収支表!$B27,プレー記録!$A$14:$A$2664,収支表!AH$2)</f>
        <v>0</v>
      </c>
      <c r="AJ27" s="4">
        <f>SUMIFS(プレー記録!$D$14:$D$2664,プレー記録!$B$14:$B$2664,収支表!$B27,プレー記録!$A$14:$A$2664,収支表!AJ$2)</f>
        <v>0</v>
      </c>
      <c r="AK27" s="5">
        <f>SUMIFS(プレー記録!$E$14:$E$2664,プレー記録!$B$14:$B$2664,収支表!$B27,プレー記録!$A$14:$A$2664,収支表!AJ$2)</f>
        <v>0</v>
      </c>
      <c r="AL27" s="4">
        <f>SUMIFS(プレー記録!$D$14:$D$2664,プレー記録!$B$14:$B$2664,収支表!$B27,プレー記録!$A$14:$A$2664,収支表!AL$2)</f>
        <v>0</v>
      </c>
      <c r="AM27" s="5">
        <f>SUMIFS(プレー記録!$E$14:$E$2664,プレー記録!$B$14:$B$2664,収支表!$B27,プレー記録!$A$14:$A$2664,収支表!AL$2)</f>
        <v>0</v>
      </c>
      <c r="AN27" s="4">
        <f>SUMIFS(プレー記録!$D$14:$D$2664,プレー記録!$B$14:$B$2664,収支表!$B27,プレー記録!$A$14:$A$2664,収支表!AN$2)</f>
        <v>0</v>
      </c>
      <c r="AO27" s="5">
        <f>SUMIFS(プレー記録!$E$14:$E$2664,プレー記録!$B$14:$B$2664,収支表!$B27,プレー記録!$A$14:$A$2664,収支表!AN$2)</f>
        <v>0</v>
      </c>
      <c r="AP27" s="4">
        <f>SUMIFS(プレー記録!$D$14:$D$2664,プレー記録!$B$14:$B$2664,収支表!$B27,プレー記録!$A$14:$A$2664,収支表!AP$2)</f>
        <v>0</v>
      </c>
      <c r="AQ27" s="5">
        <f>SUMIFS(プレー記録!$E$14:$E$2664,プレー記録!$B$14:$B$2664,収支表!$B27,プレー記録!$A$14:$A$2664,収支表!AP$2)</f>
        <v>0</v>
      </c>
      <c r="AR27" s="4">
        <f>SUMIFS(プレー記録!$D$14:$D$2664,プレー記録!$B$14:$B$2664,収支表!$B27,プレー記録!$A$14:$A$2664,収支表!AR$2)</f>
        <v>0</v>
      </c>
      <c r="AS27" s="5">
        <f>SUMIFS(プレー記録!$E$14:$E$2664,プレー記録!$B$14:$B$2664,収支表!$B27,プレー記録!$A$14:$A$2664,収支表!AR$2)</f>
        <v>0</v>
      </c>
      <c r="AT27" s="4">
        <f>SUMIFS(プレー記録!$D$14:$D$2664,プレー記録!$B$14:$B$2664,収支表!$B27,プレー記録!$A$14:$A$2664,収支表!AT$2)</f>
        <v>0</v>
      </c>
      <c r="AU27" s="5">
        <f>SUMIFS(プレー記録!$E$14:$E$2664,プレー記録!$B$14:$B$2664,収支表!$B27,プレー記録!$A$14:$A$2664,収支表!AT$2)</f>
        <v>0</v>
      </c>
      <c r="AV27" s="4">
        <f>SUMIFS(プレー記録!$D$14:$D$2664,プレー記録!$B$14:$B$2664,収支表!$B27,プレー記録!$A$14:$A$2664,収支表!AV$2)</f>
        <v>0</v>
      </c>
      <c r="AW27" s="5">
        <f>SUMIFS(プレー記録!$E$14:$E$2664,プレー記録!$B$14:$B$2664,収支表!$B27,プレー記録!$A$14:$A$2664,収支表!AV$2)</f>
        <v>0</v>
      </c>
      <c r="AX27" s="4">
        <f>SUMIFS(プレー記録!$D$14:$D$2664,プレー記録!$B$14:$B$2664,収支表!$B27,プレー記録!$A$14:$A$2664,収支表!AX$2)</f>
        <v>0</v>
      </c>
      <c r="AY27" s="5">
        <f>SUMIFS(プレー記録!$E$14:$E$2664,プレー記録!$B$14:$B$2664,収支表!$B27,プレー記録!$A$14:$A$2664,収支表!AX$2)</f>
        <v>0</v>
      </c>
      <c r="AZ27" s="4">
        <f>SUMIFS(プレー記録!$D$14:$D$2664,プレー記録!$B$14:$B$2664,収支表!$B27,プレー記録!$A$14:$A$2664,収支表!AZ$2)</f>
        <v>0</v>
      </c>
      <c r="BA27" s="5">
        <f>SUMIFS(プレー記録!$E$14:$E$2664,プレー記録!$B$14:$B$2664,収支表!$B27,プレー記録!$A$14:$A$2664,収支表!AZ$2)</f>
        <v>0</v>
      </c>
      <c r="BB27" s="4">
        <f>SUMIFS(プレー記録!$D$14:$D$2664,プレー記録!$B$14:$B$2664,収支表!$B27,プレー記録!$A$14:$A$2664,収支表!BB$2)</f>
        <v>0</v>
      </c>
      <c r="BC27" s="5">
        <f>SUMIFS(プレー記録!$E$14:$E$2664,プレー記録!$B$14:$B$2664,収支表!$B27,プレー記録!$A$14:$A$2664,収支表!BB$2)</f>
        <v>0</v>
      </c>
      <c r="BD27" s="4">
        <f>SUMIFS(プレー記録!$D$14:$D$2664,プレー記録!$B$14:$B$2664,収支表!$B27,プレー記録!$A$14:$A$2664,収支表!BD$2)</f>
        <v>0</v>
      </c>
      <c r="BE27" s="5">
        <f>SUMIFS(プレー記録!$E$14:$E$2664,プレー記録!$B$14:$B$2664,収支表!$B27,プレー記録!$A$14:$A$2664,収支表!BD$2)</f>
        <v>0</v>
      </c>
      <c r="BF27" s="4">
        <f>SUMIFS(プレー記録!$D$14:$D$2664,プレー記録!$B$14:$B$2664,収支表!$B27,プレー記録!$A$14:$A$2664,収支表!BF$2)</f>
        <v>0</v>
      </c>
      <c r="BG27" s="5">
        <f>SUMIFS(プレー記録!$E$14:$E$2664,プレー記録!$B$14:$B$2664,収支表!$B27,プレー記録!$A$14:$A$2664,収支表!BF$2)</f>
        <v>0</v>
      </c>
      <c r="BH27" s="4">
        <f>SUMIFS(プレー記録!$D$14:$D$2664,プレー記録!$B$14:$B$2664,収支表!$B27,プレー記録!$A$14:$A$2664,収支表!BH$2)</f>
        <v>0</v>
      </c>
      <c r="BI27" s="5">
        <f>SUMIFS(プレー記録!$E$14:$E$2664,プレー記録!$B$14:$B$2664,収支表!$B27,プレー記録!$A$14:$A$2664,収支表!BH$2)</f>
        <v>0</v>
      </c>
      <c r="BJ27" s="4">
        <f>SUMIFS(プレー記録!$D$14:$D$2664,プレー記録!$B$14:$B$2664,収支表!$B27,プレー記録!$A$14:$A$2664,収支表!BJ$2)</f>
        <v>0</v>
      </c>
      <c r="BK27" s="5">
        <f>SUMIFS(プレー記録!$E$14:$E$2664,プレー記録!$B$14:$B$2664,収支表!$B27,プレー記録!$A$14:$A$2664,収支表!BJ$2)</f>
        <v>0</v>
      </c>
      <c r="BL27" s="4">
        <f>SUMIFS(プレー記録!$D$14:$D$2664,プレー記録!$B$14:$B$2664,収支表!$B27,プレー記録!$A$14:$A$2664,収支表!BL$2)</f>
        <v>0</v>
      </c>
      <c r="BM27" s="5">
        <f>SUMIFS(プレー記録!$E$14:$E$2664,プレー記録!$B$14:$B$2664,収支表!$B27,プレー記録!$A$14:$A$2664,収支表!BL$2)</f>
        <v>0</v>
      </c>
      <c r="BN27" s="55" t="str">
        <f t="shared" si="26"/>
        <v/>
      </c>
      <c r="BO27" s="56" t="str">
        <f t="shared" si="26"/>
        <v/>
      </c>
      <c r="BP27" s="56" t="str">
        <f t="shared" si="26"/>
        <v/>
      </c>
      <c r="BQ27" s="56" t="str">
        <f t="shared" si="26"/>
        <v/>
      </c>
      <c r="BR27" s="57" t="str">
        <f t="shared" si="27"/>
        <v/>
      </c>
    </row>
    <row r="28" spans="1:70" ht="20" customHeight="1">
      <c r="A28" s="12"/>
      <c r="B28" s="24">
        <f t="shared" si="25"/>
        <v>23</v>
      </c>
      <c r="C28" s="6">
        <f t="shared" si="21"/>
        <v>0</v>
      </c>
      <c r="D28" s="6">
        <f t="shared" si="22"/>
        <v>0</v>
      </c>
      <c r="E28" s="115">
        <f t="shared" si="23"/>
        <v>0</v>
      </c>
      <c r="F28" s="7">
        <f>SUMIFS(プレー記録!$D$14:$D$2664,プレー記録!$B$14:$B$2664,収支表!$B28,プレー記録!$A$14:$A$2664,収支表!F$2)</f>
        <v>0</v>
      </c>
      <c r="G28" s="5">
        <f>SUMIFS(プレー記録!$E$14:$E$2664,プレー記録!$B$14:$B$2664,収支表!$B28,プレー記録!$A$14:$A$2664,収支表!F$2)</f>
        <v>0</v>
      </c>
      <c r="H28" s="4">
        <f>SUMIFS(プレー記録!$D$14:$D$2664,プレー記録!$B$14:$B$2664,収支表!$B28,プレー記録!$A$14:$A$2664,収支表!H$2)</f>
        <v>0</v>
      </c>
      <c r="I28" s="5">
        <f>SUMIFS(プレー記録!$E$14:$E$2664,プレー記録!$B$14:$B$2664,収支表!$B28,プレー記録!$A$14:$A$2664,収支表!H$2)</f>
        <v>0</v>
      </c>
      <c r="J28" s="4">
        <f>SUMIFS(プレー記録!$D$14:$D$2664,プレー記録!$B$14:$B$2664,収支表!$B28,プレー記録!$A$14:$A$2664,収支表!J$2)</f>
        <v>0</v>
      </c>
      <c r="K28" s="5">
        <f>SUMIFS(プレー記録!$E$14:$E$2664,プレー記録!$B$14:$B$2664,収支表!$B28,プレー記録!$A$14:$A$2664,収支表!J$2)</f>
        <v>0</v>
      </c>
      <c r="L28" s="4">
        <f>SUMIFS(プレー記録!$D$14:$D$2664,プレー記録!$B$14:$B$2664,収支表!$B28,プレー記録!$A$14:$A$2664,収支表!L$2)</f>
        <v>0</v>
      </c>
      <c r="M28" s="5">
        <f>SUMIFS(プレー記録!$E$14:$E$2664,プレー記録!$B$14:$B$2664,収支表!$B28,プレー記録!$A$14:$A$2664,収支表!L$2)</f>
        <v>0</v>
      </c>
      <c r="N28" s="4">
        <f>SUMIFS(プレー記録!$D$14:$D$2664,プレー記録!$B$14:$B$2664,収支表!$B28,プレー記録!$A$14:$A$2664,収支表!N$2)</f>
        <v>0</v>
      </c>
      <c r="O28" s="5">
        <f>SUMIFS(プレー記録!$E$14:$E$2664,プレー記録!$B$14:$B$2664,収支表!$B28,プレー記録!$A$14:$A$2664,収支表!N$2)</f>
        <v>0</v>
      </c>
      <c r="P28" s="4">
        <f>SUMIFS(プレー記録!$D$14:$D$2664,プレー記録!$B$14:$B$2664,収支表!$B28,プレー記録!$A$14:$A$2664,収支表!P$2)</f>
        <v>0</v>
      </c>
      <c r="Q28" s="5">
        <f>SUMIFS(プレー記録!$E$14:$E$2664,プレー記録!$B$14:$B$2664,収支表!$B28,プレー記録!$A$14:$A$2664,収支表!P$2)</f>
        <v>0</v>
      </c>
      <c r="R28" s="4">
        <f>SUMIFS(プレー記録!$D$14:$D$2664,プレー記録!$B$14:$B$2664,収支表!$B28,プレー記録!$A$14:$A$2664,収支表!R$2)</f>
        <v>0</v>
      </c>
      <c r="S28" s="5">
        <f>SUMIFS(プレー記録!$E$14:$E$2664,プレー記録!$B$14:$B$2664,収支表!$B28,プレー記録!$A$14:$A$2664,収支表!R$2)</f>
        <v>0</v>
      </c>
      <c r="T28" s="4">
        <f>SUMIFS(プレー記録!$D$14:$D$2664,プレー記録!$B$14:$B$2664,収支表!$B28,プレー記録!$A$14:$A$2664,収支表!T$2)</f>
        <v>0</v>
      </c>
      <c r="U28" s="5">
        <f>SUMIFS(プレー記録!$E$14:$E$2664,プレー記録!$B$14:$B$2664,収支表!$B28,プレー記録!$A$14:$A$2664,収支表!T$2)</f>
        <v>0</v>
      </c>
      <c r="V28" s="4">
        <f>SUMIFS(プレー記録!$D$14:$D$2664,プレー記録!$B$14:$B$2664,収支表!$B28,プレー記録!$A$14:$A$2664,収支表!V$2)</f>
        <v>0</v>
      </c>
      <c r="W28" s="5">
        <f>SUMIFS(プレー記録!$E$14:$E$2664,プレー記録!$B$14:$B$2664,収支表!$B28,プレー記録!$A$14:$A$2664,収支表!V$2)</f>
        <v>0</v>
      </c>
      <c r="X28" s="4">
        <f>SUMIFS(プレー記録!$D$14:$D$2664,プレー記録!$B$14:$B$2664,収支表!$B28,プレー記録!$A$14:$A$2664,収支表!X$2)</f>
        <v>0</v>
      </c>
      <c r="Y28" s="5">
        <f>SUMIFS(プレー記録!$E$14:$E$2664,プレー記録!$B$14:$B$2664,収支表!$B28,プレー記録!$A$14:$A$2664,収支表!X$2)</f>
        <v>0</v>
      </c>
      <c r="Z28" s="4">
        <f>SUMIFS(プレー記録!$D$14:$D$2664,プレー記録!$B$14:$B$2664,収支表!$B28,プレー記録!$A$14:$A$2664,収支表!Z$2)</f>
        <v>0</v>
      </c>
      <c r="AA28" s="5">
        <f>SUMIFS(プレー記録!$E$14:$E$2664,プレー記録!$B$14:$B$2664,収支表!$B28,プレー記録!$A$14:$A$2664,収支表!Z$2)</f>
        <v>0</v>
      </c>
      <c r="AB28" s="4">
        <f>SUMIFS(プレー記録!$D$14:$D$2664,プレー記録!$B$14:$B$2664,収支表!$B28,プレー記録!$A$14:$A$2664,収支表!AB$2)</f>
        <v>0</v>
      </c>
      <c r="AC28" s="5">
        <f>SUMIFS(プレー記録!$E$14:$E$2664,プレー記録!$B$14:$B$2664,収支表!$B28,プレー記録!$A$14:$A$2664,収支表!AB$2)</f>
        <v>0</v>
      </c>
      <c r="AD28" s="4">
        <f>SUMIFS(プレー記録!$D$14:$D$2664,プレー記録!$B$14:$B$2664,収支表!$B28,プレー記録!$A$14:$A$2664,収支表!AD$2)</f>
        <v>0</v>
      </c>
      <c r="AE28" s="5">
        <f>SUMIFS(プレー記録!$E$14:$E$2664,プレー記録!$B$14:$B$2664,収支表!$B28,プレー記録!$A$14:$A$2664,収支表!AD$2)</f>
        <v>0</v>
      </c>
      <c r="AF28" s="4">
        <f>SUMIFS(プレー記録!$D$14:$D$2664,プレー記録!$B$14:$B$2664,収支表!$B28,プレー記録!$A$14:$A$2664,収支表!AF$2)</f>
        <v>0</v>
      </c>
      <c r="AG28" s="5">
        <f>SUMIFS(プレー記録!$E$14:$E$2664,プレー記録!$B$14:$B$2664,収支表!$B28,プレー記録!$A$14:$A$2664,収支表!AF$2)</f>
        <v>0</v>
      </c>
      <c r="AH28" s="4">
        <f>SUMIFS(プレー記録!$D$14:$D$2664,プレー記録!$B$14:$B$2664,収支表!$B28,プレー記録!$A$14:$A$2664,収支表!AH$2)</f>
        <v>0</v>
      </c>
      <c r="AI28" s="5">
        <f>SUMIFS(プレー記録!$E$14:$E$2664,プレー記録!$B$14:$B$2664,収支表!$B28,プレー記録!$A$14:$A$2664,収支表!AH$2)</f>
        <v>0</v>
      </c>
      <c r="AJ28" s="4">
        <f>SUMIFS(プレー記録!$D$14:$D$2664,プレー記録!$B$14:$B$2664,収支表!$B28,プレー記録!$A$14:$A$2664,収支表!AJ$2)</f>
        <v>0</v>
      </c>
      <c r="AK28" s="5">
        <f>SUMIFS(プレー記録!$E$14:$E$2664,プレー記録!$B$14:$B$2664,収支表!$B28,プレー記録!$A$14:$A$2664,収支表!AJ$2)</f>
        <v>0</v>
      </c>
      <c r="AL28" s="4">
        <f>SUMIFS(プレー記録!$D$14:$D$2664,プレー記録!$B$14:$B$2664,収支表!$B28,プレー記録!$A$14:$A$2664,収支表!AL$2)</f>
        <v>0</v>
      </c>
      <c r="AM28" s="5">
        <f>SUMIFS(プレー記録!$E$14:$E$2664,プレー記録!$B$14:$B$2664,収支表!$B28,プレー記録!$A$14:$A$2664,収支表!AL$2)</f>
        <v>0</v>
      </c>
      <c r="AN28" s="4">
        <f>SUMIFS(プレー記録!$D$14:$D$2664,プレー記録!$B$14:$B$2664,収支表!$B28,プレー記録!$A$14:$A$2664,収支表!AN$2)</f>
        <v>0</v>
      </c>
      <c r="AO28" s="5">
        <f>SUMIFS(プレー記録!$E$14:$E$2664,プレー記録!$B$14:$B$2664,収支表!$B28,プレー記録!$A$14:$A$2664,収支表!AN$2)</f>
        <v>0</v>
      </c>
      <c r="AP28" s="4">
        <f>SUMIFS(プレー記録!$D$14:$D$2664,プレー記録!$B$14:$B$2664,収支表!$B28,プレー記録!$A$14:$A$2664,収支表!AP$2)</f>
        <v>0</v>
      </c>
      <c r="AQ28" s="5">
        <f>SUMIFS(プレー記録!$E$14:$E$2664,プレー記録!$B$14:$B$2664,収支表!$B28,プレー記録!$A$14:$A$2664,収支表!AP$2)</f>
        <v>0</v>
      </c>
      <c r="AR28" s="4">
        <f>SUMIFS(プレー記録!$D$14:$D$2664,プレー記録!$B$14:$B$2664,収支表!$B28,プレー記録!$A$14:$A$2664,収支表!AR$2)</f>
        <v>0</v>
      </c>
      <c r="AS28" s="5">
        <f>SUMIFS(プレー記録!$E$14:$E$2664,プレー記録!$B$14:$B$2664,収支表!$B28,プレー記録!$A$14:$A$2664,収支表!AR$2)</f>
        <v>0</v>
      </c>
      <c r="AT28" s="4">
        <f>SUMIFS(プレー記録!$D$14:$D$2664,プレー記録!$B$14:$B$2664,収支表!$B28,プレー記録!$A$14:$A$2664,収支表!AT$2)</f>
        <v>0</v>
      </c>
      <c r="AU28" s="5">
        <f>SUMIFS(プレー記録!$E$14:$E$2664,プレー記録!$B$14:$B$2664,収支表!$B28,プレー記録!$A$14:$A$2664,収支表!AT$2)</f>
        <v>0</v>
      </c>
      <c r="AV28" s="4">
        <f>SUMIFS(プレー記録!$D$14:$D$2664,プレー記録!$B$14:$B$2664,収支表!$B28,プレー記録!$A$14:$A$2664,収支表!AV$2)</f>
        <v>0</v>
      </c>
      <c r="AW28" s="5">
        <f>SUMIFS(プレー記録!$E$14:$E$2664,プレー記録!$B$14:$B$2664,収支表!$B28,プレー記録!$A$14:$A$2664,収支表!AV$2)</f>
        <v>0</v>
      </c>
      <c r="AX28" s="4">
        <f>SUMIFS(プレー記録!$D$14:$D$2664,プレー記録!$B$14:$B$2664,収支表!$B28,プレー記録!$A$14:$A$2664,収支表!AX$2)</f>
        <v>0</v>
      </c>
      <c r="AY28" s="5">
        <f>SUMIFS(プレー記録!$E$14:$E$2664,プレー記録!$B$14:$B$2664,収支表!$B28,プレー記録!$A$14:$A$2664,収支表!AX$2)</f>
        <v>0</v>
      </c>
      <c r="AZ28" s="4">
        <f>SUMIFS(プレー記録!$D$14:$D$2664,プレー記録!$B$14:$B$2664,収支表!$B28,プレー記録!$A$14:$A$2664,収支表!AZ$2)</f>
        <v>0</v>
      </c>
      <c r="BA28" s="5">
        <f>SUMIFS(プレー記録!$E$14:$E$2664,プレー記録!$B$14:$B$2664,収支表!$B28,プレー記録!$A$14:$A$2664,収支表!AZ$2)</f>
        <v>0</v>
      </c>
      <c r="BB28" s="4">
        <f>SUMIFS(プレー記録!$D$14:$D$2664,プレー記録!$B$14:$B$2664,収支表!$B28,プレー記録!$A$14:$A$2664,収支表!BB$2)</f>
        <v>0</v>
      </c>
      <c r="BC28" s="5">
        <f>SUMIFS(プレー記録!$E$14:$E$2664,プレー記録!$B$14:$B$2664,収支表!$B28,プレー記録!$A$14:$A$2664,収支表!BB$2)</f>
        <v>0</v>
      </c>
      <c r="BD28" s="4">
        <f>SUMIFS(プレー記録!$D$14:$D$2664,プレー記録!$B$14:$B$2664,収支表!$B28,プレー記録!$A$14:$A$2664,収支表!BD$2)</f>
        <v>0</v>
      </c>
      <c r="BE28" s="5">
        <f>SUMIFS(プレー記録!$E$14:$E$2664,プレー記録!$B$14:$B$2664,収支表!$B28,プレー記録!$A$14:$A$2664,収支表!BD$2)</f>
        <v>0</v>
      </c>
      <c r="BF28" s="4">
        <f>SUMIFS(プレー記録!$D$14:$D$2664,プレー記録!$B$14:$B$2664,収支表!$B28,プレー記録!$A$14:$A$2664,収支表!BF$2)</f>
        <v>0</v>
      </c>
      <c r="BG28" s="5">
        <f>SUMIFS(プレー記録!$E$14:$E$2664,プレー記録!$B$14:$B$2664,収支表!$B28,プレー記録!$A$14:$A$2664,収支表!BF$2)</f>
        <v>0</v>
      </c>
      <c r="BH28" s="4">
        <f>SUMIFS(プレー記録!$D$14:$D$2664,プレー記録!$B$14:$B$2664,収支表!$B28,プレー記録!$A$14:$A$2664,収支表!BH$2)</f>
        <v>0</v>
      </c>
      <c r="BI28" s="5">
        <f>SUMIFS(プレー記録!$E$14:$E$2664,プレー記録!$B$14:$B$2664,収支表!$B28,プレー記録!$A$14:$A$2664,収支表!BH$2)</f>
        <v>0</v>
      </c>
      <c r="BJ28" s="4">
        <f>SUMIFS(プレー記録!$D$14:$D$2664,プレー記録!$B$14:$B$2664,収支表!$B28,プレー記録!$A$14:$A$2664,収支表!BJ$2)</f>
        <v>0</v>
      </c>
      <c r="BK28" s="5">
        <f>SUMIFS(プレー記録!$E$14:$E$2664,プレー記録!$B$14:$B$2664,収支表!$B28,プレー記録!$A$14:$A$2664,収支表!BJ$2)</f>
        <v>0</v>
      </c>
      <c r="BL28" s="4">
        <f>SUMIFS(プレー記録!$D$14:$D$2664,プレー記録!$B$14:$B$2664,収支表!$B28,プレー記録!$A$14:$A$2664,収支表!BL$2)</f>
        <v>0</v>
      </c>
      <c r="BM28" s="5">
        <f>SUMIFS(プレー記録!$E$14:$E$2664,プレー記録!$B$14:$B$2664,収支表!$B28,プレー記録!$A$14:$A$2664,収支表!BL$2)</f>
        <v>0</v>
      </c>
      <c r="BN28" s="55" t="str">
        <f t="shared" si="26"/>
        <v/>
      </c>
      <c r="BO28" s="56" t="str">
        <f t="shared" si="26"/>
        <v/>
      </c>
      <c r="BP28" s="56" t="str">
        <f t="shared" si="26"/>
        <v/>
      </c>
      <c r="BQ28" s="56" t="str">
        <f t="shared" si="26"/>
        <v/>
      </c>
      <c r="BR28" s="57" t="str">
        <f t="shared" si="27"/>
        <v/>
      </c>
    </row>
    <row r="29" spans="1:70" ht="20" customHeight="1">
      <c r="A29" s="12"/>
      <c r="B29" s="24">
        <f t="shared" si="25"/>
        <v>24</v>
      </c>
      <c r="C29" s="6">
        <f t="shared" si="21"/>
        <v>0</v>
      </c>
      <c r="D29" s="6">
        <f t="shared" si="22"/>
        <v>0</v>
      </c>
      <c r="E29" s="115">
        <f t="shared" si="23"/>
        <v>0</v>
      </c>
      <c r="F29" s="7">
        <f>SUMIFS(プレー記録!$D$14:$D$2664,プレー記録!$B$14:$B$2664,収支表!$B29,プレー記録!$A$14:$A$2664,収支表!F$2)</f>
        <v>0</v>
      </c>
      <c r="G29" s="5">
        <f>SUMIFS(プレー記録!$E$14:$E$2664,プレー記録!$B$14:$B$2664,収支表!$B29,プレー記録!$A$14:$A$2664,収支表!F$2)</f>
        <v>0</v>
      </c>
      <c r="H29" s="4">
        <f>SUMIFS(プレー記録!$D$14:$D$2664,プレー記録!$B$14:$B$2664,収支表!$B29,プレー記録!$A$14:$A$2664,収支表!H$2)</f>
        <v>0</v>
      </c>
      <c r="I29" s="5">
        <f>SUMIFS(プレー記録!$E$14:$E$2664,プレー記録!$B$14:$B$2664,収支表!$B29,プレー記録!$A$14:$A$2664,収支表!H$2)</f>
        <v>0</v>
      </c>
      <c r="J29" s="4">
        <f>SUMIFS(プレー記録!$D$14:$D$2664,プレー記録!$B$14:$B$2664,収支表!$B29,プレー記録!$A$14:$A$2664,収支表!J$2)</f>
        <v>0</v>
      </c>
      <c r="K29" s="5">
        <f>SUMIFS(プレー記録!$E$14:$E$2664,プレー記録!$B$14:$B$2664,収支表!$B29,プレー記録!$A$14:$A$2664,収支表!J$2)</f>
        <v>0</v>
      </c>
      <c r="L29" s="4">
        <f>SUMIFS(プレー記録!$D$14:$D$2664,プレー記録!$B$14:$B$2664,収支表!$B29,プレー記録!$A$14:$A$2664,収支表!L$2)</f>
        <v>0</v>
      </c>
      <c r="M29" s="5">
        <f>SUMIFS(プレー記録!$E$14:$E$2664,プレー記録!$B$14:$B$2664,収支表!$B29,プレー記録!$A$14:$A$2664,収支表!L$2)</f>
        <v>0</v>
      </c>
      <c r="N29" s="4">
        <f>SUMIFS(プレー記録!$D$14:$D$2664,プレー記録!$B$14:$B$2664,収支表!$B29,プレー記録!$A$14:$A$2664,収支表!N$2)</f>
        <v>0</v>
      </c>
      <c r="O29" s="5">
        <f>SUMIFS(プレー記録!$E$14:$E$2664,プレー記録!$B$14:$B$2664,収支表!$B29,プレー記録!$A$14:$A$2664,収支表!N$2)</f>
        <v>0</v>
      </c>
      <c r="P29" s="4">
        <f>SUMIFS(プレー記録!$D$14:$D$2664,プレー記録!$B$14:$B$2664,収支表!$B29,プレー記録!$A$14:$A$2664,収支表!P$2)</f>
        <v>0</v>
      </c>
      <c r="Q29" s="5">
        <f>SUMIFS(プレー記録!$E$14:$E$2664,プレー記録!$B$14:$B$2664,収支表!$B29,プレー記録!$A$14:$A$2664,収支表!P$2)</f>
        <v>0</v>
      </c>
      <c r="R29" s="4">
        <f>SUMIFS(プレー記録!$D$14:$D$2664,プレー記録!$B$14:$B$2664,収支表!$B29,プレー記録!$A$14:$A$2664,収支表!R$2)</f>
        <v>0</v>
      </c>
      <c r="S29" s="5">
        <f>SUMIFS(プレー記録!$E$14:$E$2664,プレー記録!$B$14:$B$2664,収支表!$B29,プレー記録!$A$14:$A$2664,収支表!R$2)</f>
        <v>0</v>
      </c>
      <c r="T29" s="4">
        <f>SUMIFS(プレー記録!$D$14:$D$2664,プレー記録!$B$14:$B$2664,収支表!$B29,プレー記録!$A$14:$A$2664,収支表!T$2)</f>
        <v>0</v>
      </c>
      <c r="U29" s="5">
        <f>SUMIFS(プレー記録!$E$14:$E$2664,プレー記録!$B$14:$B$2664,収支表!$B29,プレー記録!$A$14:$A$2664,収支表!T$2)</f>
        <v>0</v>
      </c>
      <c r="V29" s="4">
        <f>SUMIFS(プレー記録!$D$14:$D$2664,プレー記録!$B$14:$B$2664,収支表!$B29,プレー記録!$A$14:$A$2664,収支表!V$2)</f>
        <v>0</v>
      </c>
      <c r="W29" s="5">
        <f>SUMIFS(プレー記録!$E$14:$E$2664,プレー記録!$B$14:$B$2664,収支表!$B29,プレー記録!$A$14:$A$2664,収支表!V$2)</f>
        <v>0</v>
      </c>
      <c r="X29" s="4">
        <f>SUMIFS(プレー記録!$D$14:$D$2664,プレー記録!$B$14:$B$2664,収支表!$B29,プレー記録!$A$14:$A$2664,収支表!X$2)</f>
        <v>0</v>
      </c>
      <c r="Y29" s="5">
        <f>SUMIFS(プレー記録!$E$14:$E$2664,プレー記録!$B$14:$B$2664,収支表!$B29,プレー記録!$A$14:$A$2664,収支表!X$2)</f>
        <v>0</v>
      </c>
      <c r="Z29" s="4">
        <f>SUMIFS(プレー記録!$D$14:$D$2664,プレー記録!$B$14:$B$2664,収支表!$B29,プレー記録!$A$14:$A$2664,収支表!Z$2)</f>
        <v>0</v>
      </c>
      <c r="AA29" s="5">
        <f>SUMIFS(プレー記録!$E$14:$E$2664,プレー記録!$B$14:$B$2664,収支表!$B29,プレー記録!$A$14:$A$2664,収支表!Z$2)</f>
        <v>0</v>
      </c>
      <c r="AB29" s="4">
        <f>SUMIFS(プレー記録!$D$14:$D$2664,プレー記録!$B$14:$B$2664,収支表!$B29,プレー記録!$A$14:$A$2664,収支表!AB$2)</f>
        <v>0</v>
      </c>
      <c r="AC29" s="5">
        <f>SUMIFS(プレー記録!$E$14:$E$2664,プレー記録!$B$14:$B$2664,収支表!$B29,プレー記録!$A$14:$A$2664,収支表!AB$2)</f>
        <v>0</v>
      </c>
      <c r="AD29" s="4">
        <f>SUMIFS(プレー記録!$D$14:$D$2664,プレー記録!$B$14:$B$2664,収支表!$B29,プレー記録!$A$14:$A$2664,収支表!AD$2)</f>
        <v>0</v>
      </c>
      <c r="AE29" s="5">
        <f>SUMIFS(プレー記録!$E$14:$E$2664,プレー記録!$B$14:$B$2664,収支表!$B29,プレー記録!$A$14:$A$2664,収支表!AD$2)</f>
        <v>0</v>
      </c>
      <c r="AF29" s="4">
        <f>SUMIFS(プレー記録!$D$14:$D$2664,プレー記録!$B$14:$B$2664,収支表!$B29,プレー記録!$A$14:$A$2664,収支表!AF$2)</f>
        <v>0</v>
      </c>
      <c r="AG29" s="5">
        <f>SUMIFS(プレー記録!$E$14:$E$2664,プレー記録!$B$14:$B$2664,収支表!$B29,プレー記録!$A$14:$A$2664,収支表!AF$2)</f>
        <v>0</v>
      </c>
      <c r="AH29" s="4">
        <f>SUMIFS(プレー記録!$D$14:$D$2664,プレー記録!$B$14:$B$2664,収支表!$B29,プレー記録!$A$14:$A$2664,収支表!AH$2)</f>
        <v>0</v>
      </c>
      <c r="AI29" s="5">
        <f>SUMIFS(プレー記録!$E$14:$E$2664,プレー記録!$B$14:$B$2664,収支表!$B29,プレー記録!$A$14:$A$2664,収支表!AH$2)</f>
        <v>0</v>
      </c>
      <c r="AJ29" s="4">
        <f>SUMIFS(プレー記録!$D$14:$D$2664,プレー記録!$B$14:$B$2664,収支表!$B29,プレー記録!$A$14:$A$2664,収支表!AJ$2)</f>
        <v>0</v>
      </c>
      <c r="AK29" s="5">
        <f>SUMIFS(プレー記録!$E$14:$E$2664,プレー記録!$B$14:$B$2664,収支表!$B29,プレー記録!$A$14:$A$2664,収支表!AJ$2)</f>
        <v>0</v>
      </c>
      <c r="AL29" s="4">
        <f>SUMIFS(プレー記録!$D$14:$D$2664,プレー記録!$B$14:$B$2664,収支表!$B29,プレー記録!$A$14:$A$2664,収支表!AL$2)</f>
        <v>0</v>
      </c>
      <c r="AM29" s="5">
        <f>SUMIFS(プレー記録!$E$14:$E$2664,プレー記録!$B$14:$B$2664,収支表!$B29,プレー記録!$A$14:$A$2664,収支表!AL$2)</f>
        <v>0</v>
      </c>
      <c r="AN29" s="4">
        <f>SUMIFS(プレー記録!$D$14:$D$2664,プレー記録!$B$14:$B$2664,収支表!$B29,プレー記録!$A$14:$A$2664,収支表!AN$2)</f>
        <v>0</v>
      </c>
      <c r="AO29" s="5">
        <f>SUMIFS(プレー記録!$E$14:$E$2664,プレー記録!$B$14:$B$2664,収支表!$B29,プレー記録!$A$14:$A$2664,収支表!AN$2)</f>
        <v>0</v>
      </c>
      <c r="AP29" s="4">
        <f>SUMIFS(プレー記録!$D$14:$D$2664,プレー記録!$B$14:$B$2664,収支表!$B29,プレー記録!$A$14:$A$2664,収支表!AP$2)</f>
        <v>0</v>
      </c>
      <c r="AQ29" s="5">
        <f>SUMIFS(プレー記録!$E$14:$E$2664,プレー記録!$B$14:$B$2664,収支表!$B29,プレー記録!$A$14:$A$2664,収支表!AP$2)</f>
        <v>0</v>
      </c>
      <c r="AR29" s="4">
        <f>SUMIFS(プレー記録!$D$14:$D$2664,プレー記録!$B$14:$B$2664,収支表!$B29,プレー記録!$A$14:$A$2664,収支表!AR$2)</f>
        <v>0</v>
      </c>
      <c r="AS29" s="5">
        <f>SUMIFS(プレー記録!$E$14:$E$2664,プレー記録!$B$14:$B$2664,収支表!$B29,プレー記録!$A$14:$A$2664,収支表!AR$2)</f>
        <v>0</v>
      </c>
      <c r="AT29" s="4">
        <f>SUMIFS(プレー記録!$D$14:$D$2664,プレー記録!$B$14:$B$2664,収支表!$B29,プレー記録!$A$14:$A$2664,収支表!AT$2)</f>
        <v>0</v>
      </c>
      <c r="AU29" s="5">
        <f>SUMIFS(プレー記録!$E$14:$E$2664,プレー記録!$B$14:$B$2664,収支表!$B29,プレー記録!$A$14:$A$2664,収支表!AT$2)</f>
        <v>0</v>
      </c>
      <c r="AV29" s="4">
        <f>SUMIFS(プレー記録!$D$14:$D$2664,プレー記録!$B$14:$B$2664,収支表!$B29,プレー記録!$A$14:$A$2664,収支表!AV$2)</f>
        <v>0</v>
      </c>
      <c r="AW29" s="5">
        <f>SUMIFS(プレー記録!$E$14:$E$2664,プレー記録!$B$14:$B$2664,収支表!$B29,プレー記録!$A$14:$A$2664,収支表!AV$2)</f>
        <v>0</v>
      </c>
      <c r="AX29" s="4">
        <f>SUMIFS(プレー記録!$D$14:$D$2664,プレー記録!$B$14:$B$2664,収支表!$B29,プレー記録!$A$14:$A$2664,収支表!AX$2)</f>
        <v>0</v>
      </c>
      <c r="AY29" s="5">
        <f>SUMIFS(プレー記録!$E$14:$E$2664,プレー記録!$B$14:$B$2664,収支表!$B29,プレー記録!$A$14:$A$2664,収支表!AX$2)</f>
        <v>0</v>
      </c>
      <c r="AZ29" s="4">
        <f>SUMIFS(プレー記録!$D$14:$D$2664,プレー記録!$B$14:$B$2664,収支表!$B29,プレー記録!$A$14:$A$2664,収支表!AZ$2)</f>
        <v>0</v>
      </c>
      <c r="BA29" s="5">
        <f>SUMIFS(プレー記録!$E$14:$E$2664,プレー記録!$B$14:$B$2664,収支表!$B29,プレー記録!$A$14:$A$2664,収支表!AZ$2)</f>
        <v>0</v>
      </c>
      <c r="BB29" s="4">
        <f>SUMIFS(プレー記録!$D$14:$D$2664,プレー記録!$B$14:$B$2664,収支表!$B29,プレー記録!$A$14:$A$2664,収支表!BB$2)</f>
        <v>0</v>
      </c>
      <c r="BC29" s="5">
        <f>SUMIFS(プレー記録!$E$14:$E$2664,プレー記録!$B$14:$B$2664,収支表!$B29,プレー記録!$A$14:$A$2664,収支表!BB$2)</f>
        <v>0</v>
      </c>
      <c r="BD29" s="4">
        <f>SUMIFS(プレー記録!$D$14:$D$2664,プレー記録!$B$14:$B$2664,収支表!$B29,プレー記録!$A$14:$A$2664,収支表!BD$2)</f>
        <v>0</v>
      </c>
      <c r="BE29" s="5">
        <f>SUMIFS(プレー記録!$E$14:$E$2664,プレー記録!$B$14:$B$2664,収支表!$B29,プレー記録!$A$14:$A$2664,収支表!BD$2)</f>
        <v>0</v>
      </c>
      <c r="BF29" s="4">
        <f>SUMIFS(プレー記録!$D$14:$D$2664,プレー記録!$B$14:$B$2664,収支表!$B29,プレー記録!$A$14:$A$2664,収支表!BF$2)</f>
        <v>0</v>
      </c>
      <c r="BG29" s="5">
        <f>SUMIFS(プレー記録!$E$14:$E$2664,プレー記録!$B$14:$B$2664,収支表!$B29,プレー記録!$A$14:$A$2664,収支表!BF$2)</f>
        <v>0</v>
      </c>
      <c r="BH29" s="4">
        <f>SUMIFS(プレー記録!$D$14:$D$2664,プレー記録!$B$14:$B$2664,収支表!$B29,プレー記録!$A$14:$A$2664,収支表!BH$2)</f>
        <v>0</v>
      </c>
      <c r="BI29" s="5">
        <f>SUMIFS(プレー記録!$E$14:$E$2664,プレー記録!$B$14:$B$2664,収支表!$B29,プレー記録!$A$14:$A$2664,収支表!BH$2)</f>
        <v>0</v>
      </c>
      <c r="BJ29" s="4">
        <f>SUMIFS(プレー記録!$D$14:$D$2664,プレー記録!$B$14:$B$2664,収支表!$B29,プレー記録!$A$14:$A$2664,収支表!BJ$2)</f>
        <v>0</v>
      </c>
      <c r="BK29" s="5">
        <f>SUMIFS(プレー記録!$E$14:$E$2664,プレー記録!$B$14:$B$2664,収支表!$B29,プレー記録!$A$14:$A$2664,収支表!BJ$2)</f>
        <v>0</v>
      </c>
      <c r="BL29" s="4">
        <f>SUMIFS(プレー記録!$D$14:$D$2664,プレー記録!$B$14:$B$2664,収支表!$B29,プレー記録!$A$14:$A$2664,収支表!BL$2)</f>
        <v>0</v>
      </c>
      <c r="BM29" s="5">
        <f>SUMIFS(プレー記録!$E$14:$E$2664,プレー記録!$B$14:$B$2664,収支表!$B29,プレー記録!$A$14:$A$2664,収支表!BL$2)</f>
        <v>0</v>
      </c>
      <c r="BN29" s="55" t="str">
        <f t="shared" si="26"/>
        <v/>
      </c>
      <c r="BO29" s="56" t="str">
        <f t="shared" si="26"/>
        <v/>
      </c>
      <c r="BP29" s="56" t="str">
        <f t="shared" si="26"/>
        <v/>
      </c>
      <c r="BQ29" s="56" t="str">
        <f t="shared" si="26"/>
        <v/>
      </c>
      <c r="BR29" s="57" t="str">
        <f t="shared" si="27"/>
        <v/>
      </c>
    </row>
    <row r="30" spans="1:70" ht="20" customHeight="1">
      <c r="A30" s="12"/>
      <c r="B30" s="24">
        <f t="shared" si="25"/>
        <v>25</v>
      </c>
      <c r="C30" s="6">
        <f t="shared" si="21"/>
        <v>0</v>
      </c>
      <c r="D30" s="6">
        <f t="shared" si="22"/>
        <v>0</v>
      </c>
      <c r="E30" s="115">
        <f t="shared" si="23"/>
        <v>0</v>
      </c>
      <c r="F30" s="7">
        <f>SUMIFS(プレー記録!$D$14:$D$2664,プレー記録!$B$14:$B$2664,収支表!$B30,プレー記録!$A$14:$A$2664,収支表!F$2)</f>
        <v>0</v>
      </c>
      <c r="G30" s="5">
        <f>SUMIFS(プレー記録!$E$14:$E$2664,プレー記録!$B$14:$B$2664,収支表!$B30,プレー記録!$A$14:$A$2664,収支表!F$2)</f>
        <v>0</v>
      </c>
      <c r="H30" s="4">
        <f>SUMIFS(プレー記録!$D$14:$D$2664,プレー記録!$B$14:$B$2664,収支表!$B30,プレー記録!$A$14:$A$2664,収支表!H$2)</f>
        <v>0</v>
      </c>
      <c r="I30" s="5">
        <f>SUMIFS(プレー記録!$E$14:$E$2664,プレー記録!$B$14:$B$2664,収支表!$B30,プレー記録!$A$14:$A$2664,収支表!H$2)</f>
        <v>0</v>
      </c>
      <c r="J30" s="4">
        <f>SUMIFS(プレー記録!$D$14:$D$2664,プレー記録!$B$14:$B$2664,収支表!$B30,プレー記録!$A$14:$A$2664,収支表!J$2)</f>
        <v>0</v>
      </c>
      <c r="K30" s="5">
        <f>SUMIFS(プレー記録!$E$14:$E$2664,プレー記録!$B$14:$B$2664,収支表!$B30,プレー記録!$A$14:$A$2664,収支表!J$2)</f>
        <v>0</v>
      </c>
      <c r="L30" s="4">
        <f>SUMIFS(プレー記録!$D$14:$D$2664,プレー記録!$B$14:$B$2664,収支表!$B30,プレー記録!$A$14:$A$2664,収支表!L$2)</f>
        <v>0</v>
      </c>
      <c r="M30" s="5">
        <f>SUMIFS(プレー記録!$E$14:$E$2664,プレー記録!$B$14:$B$2664,収支表!$B30,プレー記録!$A$14:$A$2664,収支表!L$2)</f>
        <v>0</v>
      </c>
      <c r="N30" s="4">
        <f>SUMIFS(プレー記録!$D$14:$D$2664,プレー記録!$B$14:$B$2664,収支表!$B30,プレー記録!$A$14:$A$2664,収支表!N$2)</f>
        <v>0</v>
      </c>
      <c r="O30" s="5">
        <f>SUMIFS(プレー記録!$E$14:$E$2664,プレー記録!$B$14:$B$2664,収支表!$B30,プレー記録!$A$14:$A$2664,収支表!N$2)</f>
        <v>0</v>
      </c>
      <c r="P30" s="4">
        <f>SUMIFS(プレー記録!$D$14:$D$2664,プレー記録!$B$14:$B$2664,収支表!$B30,プレー記録!$A$14:$A$2664,収支表!P$2)</f>
        <v>0</v>
      </c>
      <c r="Q30" s="5">
        <f>SUMIFS(プレー記録!$E$14:$E$2664,プレー記録!$B$14:$B$2664,収支表!$B30,プレー記録!$A$14:$A$2664,収支表!P$2)</f>
        <v>0</v>
      </c>
      <c r="R30" s="4">
        <f>SUMIFS(プレー記録!$D$14:$D$2664,プレー記録!$B$14:$B$2664,収支表!$B30,プレー記録!$A$14:$A$2664,収支表!R$2)</f>
        <v>0</v>
      </c>
      <c r="S30" s="5">
        <f>SUMIFS(プレー記録!$E$14:$E$2664,プレー記録!$B$14:$B$2664,収支表!$B30,プレー記録!$A$14:$A$2664,収支表!R$2)</f>
        <v>0</v>
      </c>
      <c r="T30" s="4">
        <f>SUMIFS(プレー記録!$D$14:$D$2664,プレー記録!$B$14:$B$2664,収支表!$B30,プレー記録!$A$14:$A$2664,収支表!T$2)</f>
        <v>0</v>
      </c>
      <c r="U30" s="5">
        <f>SUMIFS(プレー記録!$E$14:$E$2664,プレー記録!$B$14:$B$2664,収支表!$B30,プレー記録!$A$14:$A$2664,収支表!T$2)</f>
        <v>0</v>
      </c>
      <c r="V30" s="4">
        <f>SUMIFS(プレー記録!$D$14:$D$2664,プレー記録!$B$14:$B$2664,収支表!$B30,プレー記録!$A$14:$A$2664,収支表!V$2)</f>
        <v>0</v>
      </c>
      <c r="W30" s="5">
        <f>SUMIFS(プレー記録!$E$14:$E$2664,プレー記録!$B$14:$B$2664,収支表!$B30,プレー記録!$A$14:$A$2664,収支表!V$2)</f>
        <v>0</v>
      </c>
      <c r="X30" s="4">
        <f>SUMIFS(プレー記録!$D$14:$D$2664,プレー記録!$B$14:$B$2664,収支表!$B30,プレー記録!$A$14:$A$2664,収支表!X$2)</f>
        <v>0</v>
      </c>
      <c r="Y30" s="5">
        <f>SUMIFS(プレー記録!$E$14:$E$2664,プレー記録!$B$14:$B$2664,収支表!$B30,プレー記録!$A$14:$A$2664,収支表!X$2)</f>
        <v>0</v>
      </c>
      <c r="Z30" s="4">
        <f>SUMIFS(プレー記録!$D$14:$D$2664,プレー記録!$B$14:$B$2664,収支表!$B30,プレー記録!$A$14:$A$2664,収支表!Z$2)</f>
        <v>0</v>
      </c>
      <c r="AA30" s="5">
        <f>SUMIFS(プレー記録!$E$14:$E$2664,プレー記録!$B$14:$B$2664,収支表!$B30,プレー記録!$A$14:$A$2664,収支表!Z$2)</f>
        <v>0</v>
      </c>
      <c r="AB30" s="4">
        <f>SUMIFS(プレー記録!$D$14:$D$2664,プレー記録!$B$14:$B$2664,収支表!$B30,プレー記録!$A$14:$A$2664,収支表!AB$2)</f>
        <v>0</v>
      </c>
      <c r="AC30" s="5">
        <f>SUMIFS(プレー記録!$E$14:$E$2664,プレー記録!$B$14:$B$2664,収支表!$B30,プレー記録!$A$14:$A$2664,収支表!AB$2)</f>
        <v>0</v>
      </c>
      <c r="AD30" s="4">
        <f>SUMIFS(プレー記録!$D$14:$D$2664,プレー記録!$B$14:$B$2664,収支表!$B30,プレー記録!$A$14:$A$2664,収支表!AD$2)</f>
        <v>0</v>
      </c>
      <c r="AE30" s="5">
        <f>SUMIFS(プレー記録!$E$14:$E$2664,プレー記録!$B$14:$B$2664,収支表!$B30,プレー記録!$A$14:$A$2664,収支表!AD$2)</f>
        <v>0</v>
      </c>
      <c r="AF30" s="4">
        <f>SUMIFS(プレー記録!$D$14:$D$2664,プレー記録!$B$14:$B$2664,収支表!$B30,プレー記録!$A$14:$A$2664,収支表!AF$2)</f>
        <v>0</v>
      </c>
      <c r="AG30" s="5">
        <f>SUMIFS(プレー記録!$E$14:$E$2664,プレー記録!$B$14:$B$2664,収支表!$B30,プレー記録!$A$14:$A$2664,収支表!AF$2)</f>
        <v>0</v>
      </c>
      <c r="AH30" s="4">
        <f>SUMIFS(プレー記録!$D$14:$D$2664,プレー記録!$B$14:$B$2664,収支表!$B30,プレー記録!$A$14:$A$2664,収支表!AH$2)</f>
        <v>0</v>
      </c>
      <c r="AI30" s="5">
        <f>SUMIFS(プレー記録!$E$14:$E$2664,プレー記録!$B$14:$B$2664,収支表!$B30,プレー記録!$A$14:$A$2664,収支表!AH$2)</f>
        <v>0</v>
      </c>
      <c r="AJ30" s="4">
        <f>SUMIFS(プレー記録!$D$14:$D$2664,プレー記録!$B$14:$B$2664,収支表!$B30,プレー記録!$A$14:$A$2664,収支表!AJ$2)</f>
        <v>0</v>
      </c>
      <c r="AK30" s="5">
        <f>SUMIFS(プレー記録!$E$14:$E$2664,プレー記録!$B$14:$B$2664,収支表!$B30,プレー記録!$A$14:$A$2664,収支表!AJ$2)</f>
        <v>0</v>
      </c>
      <c r="AL30" s="4">
        <f>SUMIFS(プレー記録!$D$14:$D$2664,プレー記録!$B$14:$B$2664,収支表!$B30,プレー記録!$A$14:$A$2664,収支表!AL$2)</f>
        <v>0</v>
      </c>
      <c r="AM30" s="5">
        <f>SUMIFS(プレー記録!$E$14:$E$2664,プレー記録!$B$14:$B$2664,収支表!$B30,プレー記録!$A$14:$A$2664,収支表!AL$2)</f>
        <v>0</v>
      </c>
      <c r="AN30" s="4">
        <f>SUMIFS(プレー記録!$D$14:$D$2664,プレー記録!$B$14:$B$2664,収支表!$B30,プレー記録!$A$14:$A$2664,収支表!AN$2)</f>
        <v>0</v>
      </c>
      <c r="AO30" s="5">
        <f>SUMIFS(プレー記録!$E$14:$E$2664,プレー記録!$B$14:$B$2664,収支表!$B30,プレー記録!$A$14:$A$2664,収支表!AN$2)</f>
        <v>0</v>
      </c>
      <c r="AP30" s="4">
        <f>SUMIFS(プレー記録!$D$14:$D$2664,プレー記録!$B$14:$B$2664,収支表!$B30,プレー記録!$A$14:$A$2664,収支表!AP$2)</f>
        <v>0</v>
      </c>
      <c r="AQ30" s="5">
        <f>SUMIFS(プレー記録!$E$14:$E$2664,プレー記録!$B$14:$B$2664,収支表!$B30,プレー記録!$A$14:$A$2664,収支表!AP$2)</f>
        <v>0</v>
      </c>
      <c r="AR30" s="4">
        <f>SUMIFS(プレー記録!$D$14:$D$2664,プレー記録!$B$14:$B$2664,収支表!$B30,プレー記録!$A$14:$A$2664,収支表!AR$2)</f>
        <v>0</v>
      </c>
      <c r="AS30" s="5">
        <f>SUMIFS(プレー記録!$E$14:$E$2664,プレー記録!$B$14:$B$2664,収支表!$B30,プレー記録!$A$14:$A$2664,収支表!AR$2)</f>
        <v>0</v>
      </c>
      <c r="AT30" s="4">
        <f>SUMIFS(プレー記録!$D$14:$D$2664,プレー記録!$B$14:$B$2664,収支表!$B30,プレー記録!$A$14:$A$2664,収支表!AT$2)</f>
        <v>0</v>
      </c>
      <c r="AU30" s="5">
        <f>SUMIFS(プレー記録!$E$14:$E$2664,プレー記録!$B$14:$B$2664,収支表!$B30,プレー記録!$A$14:$A$2664,収支表!AT$2)</f>
        <v>0</v>
      </c>
      <c r="AV30" s="4">
        <f>SUMIFS(プレー記録!$D$14:$D$2664,プレー記録!$B$14:$B$2664,収支表!$B30,プレー記録!$A$14:$A$2664,収支表!AV$2)</f>
        <v>0</v>
      </c>
      <c r="AW30" s="5">
        <f>SUMIFS(プレー記録!$E$14:$E$2664,プレー記録!$B$14:$B$2664,収支表!$B30,プレー記録!$A$14:$A$2664,収支表!AV$2)</f>
        <v>0</v>
      </c>
      <c r="AX30" s="4">
        <f>SUMIFS(プレー記録!$D$14:$D$2664,プレー記録!$B$14:$B$2664,収支表!$B30,プレー記録!$A$14:$A$2664,収支表!AX$2)</f>
        <v>0</v>
      </c>
      <c r="AY30" s="5">
        <f>SUMIFS(プレー記録!$E$14:$E$2664,プレー記録!$B$14:$B$2664,収支表!$B30,プレー記録!$A$14:$A$2664,収支表!AX$2)</f>
        <v>0</v>
      </c>
      <c r="AZ30" s="4">
        <f>SUMIFS(プレー記録!$D$14:$D$2664,プレー記録!$B$14:$B$2664,収支表!$B30,プレー記録!$A$14:$A$2664,収支表!AZ$2)</f>
        <v>0</v>
      </c>
      <c r="BA30" s="5">
        <f>SUMIFS(プレー記録!$E$14:$E$2664,プレー記録!$B$14:$B$2664,収支表!$B30,プレー記録!$A$14:$A$2664,収支表!AZ$2)</f>
        <v>0</v>
      </c>
      <c r="BB30" s="4">
        <f>SUMIFS(プレー記録!$D$14:$D$2664,プレー記録!$B$14:$B$2664,収支表!$B30,プレー記録!$A$14:$A$2664,収支表!BB$2)</f>
        <v>0</v>
      </c>
      <c r="BC30" s="5">
        <f>SUMIFS(プレー記録!$E$14:$E$2664,プレー記録!$B$14:$B$2664,収支表!$B30,プレー記録!$A$14:$A$2664,収支表!BB$2)</f>
        <v>0</v>
      </c>
      <c r="BD30" s="4">
        <f>SUMIFS(プレー記録!$D$14:$D$2664,プレー記録!$B$14:$B$2664,収支表!$B30,プレー記録!$A$14:$A$2664,収支表!BD$2)</f>
        <v>0</v>
      </c>
      <c r="BE30" s="5">
        <f>SUMIFS(プレー記録!$E$14:$E$2664,プレー記録!$B$14:$B$2664,収支表!$B30,プレー記録!$A$14:$A$2664,収支表!BD$2)</f>
        <v>0</v>
      </c>
      <c r="BF30" s="4">
        <f>SUMIFS(プレー記録!$D$14:$D$2664,プレー記録!$B$14:$B$2664,収支表!$B30,プレー記録!$A$14:$A$2664,収支表!BF$2)</f>
        <v>0</v>
      </c>
      <c r="BG30" s="5">
        <f>SUMIFS(プレー記録!$E$14:$E$2664,プレー記録!$B$14:$B$2664,収支表!$B30,プレー記録!$A$14:$A$2664,収支表!BF$2)</f>
        <v>0</v>
      </c>
      <c r="BH30" s="4">
        <f>SUMIFS(プレー記録!$D$14:$D$2664,プレー記録!$B$14:$B$2664,収支表!$B30,プレー記録!$A$14:$A$2664,収支表!BH$2)</f>
        <v>0</v>
      </c>
      <c r="BI30" s="5">
        <f>SUMIFS(プレー記録!$E$14:$E$2664,プレー記録!$B$14:$B$2664,収支表!$B30,プレー記録!$A$14:$A$2664,収支表!BH$2)</f>
        <v>0</v>
      </c>
      <c r="BJ30" s="4">
        <f>SUMIFS(プレー記録!$D$14:$D$2664,プレー記録!$B$14:$B$2664,収支表!$B30,プレー記録!$A$14:$A$2664,収支表!BJ$2)</f>
        <v>0</v>
      </c>
      <c r="BK30" s="5">
        <f>SUMIFS(プレー記録!$E$14:$E$2664,プレー記録!$B$14:$B$2664,収支表!$B30,プレー記録!$A$14:$A$2664,収支表!BJ$2)</f>
        <v>0</v>
      </c>
      <c r="BL30" s="4">
        <f>SUMIFS(プレー記録!$D$14:$D$2664,プレー記録!$B$14:$B$2664,収支表!$B30,プレー記録!$A$14:$A$2664,収支表!BL$2)</f>
        <v>0</v>
      </c>
      <c r="BM30" s="5">
        <f>SUMIFS(プレー記録!$E$14:$E$2664,プレー記録!$B$14:$B$2664,収支表!$B30,プレー記録!$A$14:$A$2664,収支表!BL$2)</f>
        <v>0</v>
      </c>
      <c r="BN30" s="55" t="str">
        <f t="shared" si="26"/>
        <v/>
      </c>
      <c r="BO30" s="56" t="str">
        <f t="shared" si="26"/>
        <v/>
      </c>
      <c r="BP30" s="56" t="str">
        <f t="shared" si="26"/>
        <v/>
      </c>
      <c r="BQ30" s="56" t="str">
        <f t="shared" si="26"/>
        <v/>
      </c>
      <c r="BR30" s="57" t="str">
        <f t="shared" si="27"/>
        <v/>
      </c>
    </row>
    <row r="31" spans="1:70" ht="20" customHeight="1">
      <c r="A31" s="12"/>
      <c r="B31" s="24">
        <f t="shared" si="25"/>
        <v>26</v>
      </c>
      <c r="C31" s="6">
        <f t="shared" si="21"/>
        <v>0</v>
      </c>
      <c r="D31" s="6">
        <f t="shared" si="22"/>
        <v>0</v>
      </c>
      <c r="E31" s="115">
        <f t="shared" si="23"/>
        <v>0</v>
      </c>
      <c r="F31" s="7">
        <f>SUMIFS(プレー記録!$D$14:$D$2664,プレー記録!$B$14:$B$2664,収支表!$B31,プレー記録!$A$14:$A$2664,収支表!F$2)</f>
        <v>0</v>
      </c>
      <c r="G31" s="5">
        <f>SUMIFS(プレー記録!$E$14:$E$2664,プレー記録!$B$14:$B$2664,収支表!$B31,プレー記録!$A$14:$A$2664,収支表!F$2)</f>
        <v>0</v>
      </c>
      <c r="H31" s="4">
        <f>SUMIFS(プレー記録!$D$14:$D$2664,プレー記録!$B$14:$B$2664,収支表!$B31,プレー記録!$A$14:$A$2664,収支表!H$2)</f>
        <v>0</v>
      </c>
      <c r="I31" s="5">
        <f>SUMIFS(プレー記録!$E$14:$E$2664,プレー記録!$B$14:$B$2664,収支表!$B31,プレー記録!$A$14:$A$2664,収支表!H$2)</f>
        <v>0</v>
      </c>
      <c r="J31" s="4">
        <f>SUMIFS(プレー記録!$D$14:$D$2664,プレー記録!$B$14:$B$2664,収支表!$B31,プレー記録!$A$14:$A$2664,収支表!J$2)</f>
        <v>0</v>
      </c>
      <c r="K31" s="5">
        <f>SUMIFS(プレー記録!$E$14:$E$2664,プレー記録!$B$14:$B$2664,収支表!$B31,プレー記録!$A$14:$A$2664,収支表!J$2)</f>
        <v>0</v>
      </c>
      <c r="L31" s="4">
        <f>SUMIFS(プレー記録!$D$14:$D$2664,プレー記録!$B$14:$B$2664,収支表!$B31,プレー記録!$A$14:$A$2664,収支表!L$2)</f>
        <v>0</v>
      </c>
      <c r="M31" s="5">
        <f>SUMIFS(プレー記録!$E$14:$E$2664,プレー記録!$B$14:$B$2664,収支表!$B31,プレー記録!$A$14:$A$2664,収支表!L$2)</f>
        <v>0</v>
      </c>
      <c r="N31" s="4">
        <f>SUMIFS(プレー記録!$D$14:$D$2664,プレー記録!$B$14:$B$2664,収支表!$B31,プレー記録!$A$14:$A$2664,収支表!N$2)</f>
        <v>0</v>
      </c>
      <c r="O31" s="5">
        <f>SUMIFS(プレー記録!$E$14:$E$2664,プレー記録!$B$14:$B$2664,収支表!$B31,プレー記録!$A$14:$A$2664,収支表!N$2)</f>
        <v>0</v>
      </c>
      <c r="P31" s="4">
        <f>SUMIFS(プレー記録!$D$14:$D$2664,プレー記録!$B$14:$B$2664,収支表!$B31,プレー記録!$A$14:$A$2664,収支表!P$2)</f>
        <v>0</v>
      </c>
      <c r="Q31" s="5">
        <f>SUMIFS(プレー記録!$E$14:$E$2664,プレー記録!$B$14:$B$2664,収支表!$B31,プレー記録!$A$14:$A$2664,収支表!P$2)</f>
        <v>0</v>
      </c>
      <c r="R31" s="4">
        <f>SUMIFS(プレー記録!$D$14:$D$2664,プレー記録!$B$14:$B$2664,収支表!$B31,プレー記録!$A$14:$A$2664,収支表!R$2)</f>
        <v>0</v>
      </c>
      <c r="S31" s="5">
        <f>SUMIFS(プレー記録!$E$14:$E$2664,プレー記録!$B$14:$B$2664,収支表!$B31,プレー記録!$A$14:$A$2664,収支表!R$2)</f>
        <v>0</v>
      </c>
      <c r="T31" s="4">
        <f>SUMIFS(プレー記録!$D$14:$D$2664,プレー記録!$B$14:$B$2664,収支表!$B31,プレー記録!$A$14:$A$2664,収支表!T$2)</f>
        <v>0</v>
      </c>
      <c r="U31" s="5">
        <f>SUMIFS(プレー記録!$E$14:$E$2664,プレー記録!$B$14:$B$2664,収支表!$B31,プレー記録!$A$14:$A$2664,収支表!T$2)</f>
        <v>0</v>
      </c>
      <c r="V31" s="4">
        <f>SUMIFS(プレー記録!$D$14:$D$2664,プレー記録!$B$14:$B$2664,収支表!$B31,プレー記録!$A$14:$A$2664,収支表!V$2)</f>
        <v>0</v>
      </c>
      <c r="W31" s="5">
        <f>SUMIFS(プレー記録!$E$14:$E$2664,プレー記録!$B$14:$B$2664,収支表!$B31,プレー記録!$A$14:$A$2664,収支表!V$2)</f>
        <v>0</v>
      </c>
      <c r="X31" s="4">
        <f>SUMIFS(プレー記録!$D$14:$D$2664,プレー記録!$B$14:$B$2664,収支表!$B31,プレー記録!$A$14:$A$2664,収支表!X$2)</f>
        <v>0</v>
      </c>
      <c r="Y31" s="5">
        <f>SUMIFS(プレー記録!$E$14:$E$2664,プレー記録!$B$14:$B$2664,収支表!$B31,プレー記録!$A$14:$A$2664,収支表!X$2)</f>
        <v>0</v>
      </c>
      <c r="Z31" s="4">
        <f>SUMIFS(プレー記録!$D$14:$D$2664,プレー記録!$B$14:$B$2664,収支表!$B31,プレー記録!$A$14:$A$2664,収支表!Z$2)</f>
        <v>0</v>
      </c>
      <c r="AA31" s="5">
        <f>SUMIFS(プレー記録!$E$14:$E$2664,プレー記録!$B$14:$B$2664,収支表!$B31,プレー記録!$A$14:$A$2664,収支表!Z$2)</f>
        <v>0</v>
      </c>
      <c r="AB31" s="4">
        <f>SUMIFS(プレー記録!$D$14:$D$2664,プレー記録!$B$14:$B$2664,収支表!$B31,プレー記録!$A$14:$A$2664,収支表!AB$2)</f>
        <v>0</v>
      </c>
      <c r="AC31" s="5">
        <f>SUMIFS(プレー記録!$E$14:$E$2664,プレー記録!$B$14:$B$2664,収支表!$B31,プレー記録!$A$14:$A$2664,収支表!AB$2)</f>
        <v>0</v>
      </c>
      <c r="AD31" s="4">
        <f>SUMIFS(プレー記録!$D$14:$D$2664,プレー記録!$B$14:$B$2664,収支表!$B31,プレー記録!$A$14:$A$2664,収支表!AD$2)</f>
        <v>0</v>
      </c>
      <c r="AE31" s="5">
        <f>SUMIFS(プレー記録!$E$14:$E$2664,プレー記録!$B$14:$B$2664,収支表!$B31,プレー記録!$A$14:$A$2664,収支表!AD$2)</f>
        <v>0</v>
      </c>
      <c r="AF31" s="4">
        <f>SUMIFS(プレー記録!$D$14:$D$2664,プレー記録!$B$14:$B$2664,収支表!$B31,プレー記録!$A$14:$A$2664,収支表!AF$2)</f>
        <v>0</v>
      </c>
      <c r="AG31" s="5">
        <f>SUMIFS(プレー記録!$E$14:$E$2664,プレー記録!$B$14:$B$2664,収支表!$B31,プレー記録!$A$14:$A$2664,収支表!AF$2)</f>
        <v>0</v>
      </c>
      <c r="AH31" s="4">
        <f>SUMIFS(プレー記録!$D$14:$D$2664,プレー記録!$B$14:$B$2664,収支表!$B31,プレー記録!$A$14:$A$2664,収支表!AH$2)</f>
        <v>0</v>
      </c>
      <c r="AI31" s="5">
        <f>SUMIFS(プレー記録!$E$14:$E$2664,プレー記録!$B$14:$B$2664,収支表!$B31,プレー記録!$A$14:$A$2664,収支表!AH$2)</f>
        <v>0</v>
      </c>
      <c r="AJ31" s="4">
        <f>SUMIFS(プレー記録!$D$14:$D$2664,プレー記録!$B$14:$B$2664,収支表!$B31,プレー記録!$A$14:$A$2664,収支表!AJ$2)</f>
        <v>0</v>
      </c>
      <c r="AK31" s="5">
        <f>SUMIFS(プレー記録!$E$14:$E$2664,プレー記録!$B$14:$B$2664,収支表!$B31,プレー記録!$A$14:$A$2664,収支表!AJ$2)</f>
        <v>0</v>
      </c>
      <c r="AL31" s="4">
        <f>SUMIFS(プレー記録!$D$14:$D$2664,プレー記録!$B$14:$B$2664,収支表!$B31,プレー記録!$A$14:$A$2664,収支表!AL$2)</f>
        <v>0</v>
      </c>
      <c r="AM31" s="5">
        <f>SUMIFS(プレー記録!$E$14:$E$2664,プレー記録!$B$14:$B$2664,収支表!$B31,プレー記録!$A$14:$A$2664,収支表!AL$2)</f>
        <v>0</v>
      </c>
      <c r="AN31" s="4">
        <f>SUMIFS(プレー記録!$D$14:$D$2664,プレー記録!$B$14:$B$2664,収支表!$B31,プレー記録!$A$14:$A$2664,収支表!AN$2)</f>
        <v>0</v>
      </c>
      <c r="AO31" s="5">
        <f>SUMIFS(プレー記録!$E$14:$E$2664,プレー記録!$B$14:$B$2664,収支表!$B31,プレー記録!$A$14:$A$2664,収支表!AN$2)</f>
        <v>0</v>
      </c>
      <c r="AP31" s="4">
        <f>SUMIFS(プレー記録!$D$14:$D$2664,プレー記録!$B$14:$B$2664,収支表!$B31,プレー記録!$A$14:$A$2664,収支表!AP$2)</f>
        <v>0</v>
      </c>
      <c r="AQ31" s="5">
        <f>SUMIFS(プレー記録!$E$14:$E$2664,プレー記録!$B$14:$B$2664,収支表!$B31,プレー記録!$A$14:$A$2664,収支表!AP$2)</f>
        <v>0</v>
      </c>
      <c r="AR31" s="4">
        <f>SUMIFS(プレー記録!$D$14:$D$2664,プレー記録!$B$14:$B$2664,収支表!$B31,プレー記録!$A$14:$A$2664,収支表!AR$2)</f>
        <v>0</v>
      </c>
      <c r="AS31" s="5">
        <f>SUMIFS(プレー記録!$E$14:$E$2664,プレー記録!$B$14:$B$2664,収支表!$B31,プレー記録!$A$14:$A$2664,収支表!AR$2)</f>
        <v>0</v>
      </c>
      <c r="AT31" s="4">
        <f>SUMIFS(プレー記録!$D$14:$D$2664,プレー記録!$B$14:$B$2664,収支表!$B31,プレー記録!$A$14:$A$2664,収支表!AT$2)</f>
        <v>0</v>
      </c>
      <c r="AU31" s="5">
        <f>SUMIFS(プレー記録!$E$14:$E$2664,プレー記録!$B$14:$B$2664,収支表!$B31,プレー記録!$A$14:$A$2664,収支表!AT$2)</f>
        <v>0</v>
      </c>
      <c r="AV31" s="4">
        <f>SUMIFS(プレー記録!$D$14:$D$2664,プレー記録!$B$14:$B$2664,収支表!$B31,プレー記録!$A$14:$A$2664,収支表!AV$2)</f>
        <v>0</v>
      </c>
      <c r="AW31" s="5">
        <f>SUMIFS(プレー記録!$E$14:$E$2664,プレー記録!$B$14:$B$2664,収支表!$B31,プレー記録!$A$14:$A$2664,収支表!AV$2)</f>
        <v>0</v>
      </c>
      <c r="AX31" s="4">
        <f>SUMIFS(プレー記録!$D$14:$D$2664,プレー記録!$B$14:$B$2664,収支表!$B31,プレー記録!$A$14:$A$2664,収支表!AX$2)</f>
        <v>0</v>
      </c>
      <c r="AY31" s="5">
        <f>SUMIFS(プレー記録!$E$14:$E$2664,プレー記録!$B$14:$B$2664,収支表!$B31,プレー記録!$A$14:$A$2664,収支表!AX$2)</f>
        <v>0</v>
      </c>
      <c r="AZ31" s="4">
        <f>SUMIFS(プレー記録!$D$14:$D$2664,プレー記録!$B$14:$B$2664,収支表!$B31,プレー記録!$A$14:$A$2664,収支表!AZ$2)</f>
        <v>0</v>
      </c>
      <c r="BA31" s="5">
        <f>SUMIFS(プレー記録!$E$14:$E$2664,プレー記録!$B$14:$B$2664,収支表!$B31,プレー記録!$A$14:$A$2664,収支表!AZ$2)</f>
        <v>0</v>
      </c>
      <c r="BB31" s="4">
        <f>SUMIFS(プレー記録!$D$14:$D$2664,プレー記録!$B$14:$B$2664,収支表!$B31,プレー記録!$A$14:$A$2664,収支表!BB$2)</f>
        <v>0</v>
      </c>
      <c r="BC31" s="5">
        <f>SUMIFS(プレー記録!$E$14:$E$2664,プレー記録!$B$14:$B$2664,収支表!$B31,プレー記録!$A$14:$A$2664,収支表!BB$2)</f>
        <v>0</v>
      </c>
      <c r="BD31" s="4">
        <f>SUMIFS(プレー記録!$D$14:$D$2664,プレー記録!$B$14:$B$2664,収支表!$B31,プレー記録!$A$14:$A$2664,収支表!BD$2)</f>
        <v>0</v>
      </c>
      <c r="BE31" s="5">
        <f>SUMIFS(プレー記録!$E$14:$E$2664,プレー記録!$B$14:$B$2664,収支表!$B31,プレー記録!$A$14:$A$2664,収支表!BD$2)</f>
        <v>0</v>
      </c>
      <c r="BF31" s="4">
        <f>SUMIFS(プレー記録!$D$14:$D$2664,プレー記録!$B$14:$B$2664,収支表!$B31,プレー記録!$A$14:$A$2664,収支表!BF$2)</f>
        <v>0</v>
      </c>
      <c r="BG31" s="5">
        <f>SUMIFS(プレー記録!$E$14:$E$2664,プレー記録!$B$14:$B$2664,収支表!$B31,プレー記録!$A$14:$A$2664,収支表!BF$2)</f>
        <v>0</v>
      </c>
      <c r="BH31" s="4">
        <f>SUMIFS(プレー記録!$D$14:$D$2664,プレー記録!$B$14:$B$2664,収支表!$B31,プレー記録!$A$14:$A$2664,収支表!BH$2)</f>
        <v>0</v>
      </c>
      <c r="BI31" s="5">
        <f>SUMIFS(プレー記録!$E$14:$E$2664,プレー記録!$B$14:$B$2664,収支表!$B31,プレー記録!$A$14:$A$2664,収支表!BH$2)</f>
        <v>0</v>
      </c>
      <c r="BJ31" s="4">
        <f>SUMIFS(プレー記録!$D$14:$D$2664,プレー記録!$B$14:$B$2664,収支表!$B31,プレー記録!$A$14:$A$2664,収支表!BJ$2)</f>
        <v>0</v>
      </c>
      <c r="BK31" s="5">
        <f>SUMIFS(プレー記録!$E$14:$E$2664,プレー記録!$B$14:$B$2664,収支表!$B31,プレー記録!$A$14:$A$2664,収支表!BJ$2)</f>
        <v>0</v>
      </c>
      <c r="BL31" s="4">
        <f>SUMIFS(プレー記録!$D$14:$D$2664,プレー記録!$B$14:$B$2664,収支表!$B31,プレー記録!$A$14:$A$2664,収支表!BL$2)</f>
        <v>0</v>
      </c>
      <c r="BM31" s="5">
        <f>SUMIFS(プレー記録!$E$14:$E$2664,プレー記録!$B$14:$B$2664,収支表!$B31,プレー記録!$A$14:$A$2664,収支表!BL$2)</f>
        <v>0</v>
      </c>
      <c r="BN31" s="55" t="str">
        <f t="shared" si="26"/>
        <v/>
      </c>
      <c r="BO31" s="56" t="str">
        <f t="shared" si="26"/>
        <v/>
      </c>
      <c r="BP31" s="56" t="str">
        <f t="shared" si="26"/>
        <v/>
      </c>
      <c r="BQ31" s="56" t="str">
        <f t="shared" si="26"/>
        <v/>
      </c>
      <c r="BR31" s="57" t="str">
        <f t="shared" si="27"/>
        <v/>
      </c>
    </row>
    <row r="32" spans="1:70" ht="20" customHeight="1">
      <c r="A32" s="12"/>
      <c r="B32" s="24">
        <f t="shared" si="25"/>
        <v>27</v>
      </c>
      <c r="C32" s="6">
        <f t="shared" si="21"/>
        <v>0</v>
      </c>
      <c r="D32" s="6">
        <f t="shared" si="22"/>
        <v>0</v>
      </c>
      <c r="E32" s="115">
        <f t="shared" si="23"/>
        <v>0</v>
      </c>
      <c r="F32" s="7">
        <f>SUMIFS(プレー記録!$D$14:$D$2664,プレー記録!$B$14:$B$2664,収支表!$B32,プレー記録!$A$14:$A$2664,収支表!F$2)</f>
        <v>0</v>
      </c>
      <c r="G32" s="5">
        <f>SUMIFS(プレー記録!$E$14:$E$2664,プレー記録!$B$14:$B$2664,収支表!$B32,プレー記録!$A$14:$A$2664,収支表!F$2)</f>
        <v>0</v>
      </c>
      <c r="H32" s="4">
        <f>SUMIFS(プレー記録!$D$14:$D$2664,プレー記録!$B$14:$B$2664,収支表!$B32,プレー記録!$A$14:$A$2664,収支表!H$2)</f>
        <v>0</v>
      </c>
      <c r="I32" s="5">
        <f>SUMIFS(プレー記録!$E$14:$E$2664,プレー記録!$B$14:$B$2664,収支表!$B32,プレー記録!$A$14:$A$2664,収支表!H$2)</f>
        <v>0</v>
      </c>
      <c r="J32" s="4">
        <f>SUMIFS(プレー記録!$D$14:$D$2664,プレー記録!$B$14:$B$2664,収支表!$B32,プレー記録!$A$14:$A$2664,収支表!J$2)</f>
        <v>0</v>
      </c>
      <c r="K32" s="5">
        <f>SUMIFS(プレー記録!$E$14:$E$2664,プレー記録!$B$14:$B$2664,収支表!$B32,プレー記録!$A$14:$A$2664,収支表!J$2)</f>
        <v>0</v>
      </c>
      <c r="L32" s="4">
        <f>SUMIFS(プレー記録!$D$14:$D$2664,プレー記録!$B$14:$B$2664,収支表!$B32,プレー記録!$A$14:$A$2664,収支表!L$2)</f>
        <v>0</v>
      </c>
      <c r="M32" s="5">
        <f>SUMIFS(プレー記録!$E$14:$E$2664,プレー記録!$B$14:$B$2664,収支表!$B32,プレー記録!$A$14:$A$2664,収支表!L$2)</f>
        <v>0</v>
      </c>
      <c r="N32" s="4">
        <f>SUMIFS(プレー記録!$D$14:$D$2664,プレー記録!$B$14:$B$2664,収支表!$B32,プレー記録!$A$14:$A$2664,収支表!N$2)</f>
        <v>0</v>
      </c>
      <c r="O32" s="5">
        <f>SUMIFS(プレー記録!$E$14:$E$2664,プレー記録!$B$14:$B$2664,収支表!$B32,プレー記録!$A$14:$A$2664,収支表!N$2)</f>
        <v>0</v>
      </c>
      <c r="P32" s="4">
        <f>SUMIFS(プレー記録!$D$14:$D$2664,プレー記録!$B$14:$B$2664,収支表!$B32,プレー記録!$A$14:$A$2664,収支表!P$2)</f>
        <v>0</v>
      </c>
      <c r="Q32" s="5">
        <f>SUMIFS(プレー記録!$E$14:$E$2664,プレー記録!$B$14:$B$2664,収支表!$B32,プレー記録!$A$14:$A$2664,収支表!P$2)</f>
        <v>0</v>
      </c>
      <c r="R32" s="4">
        <f>SUMIFS(プレー記録!$D$14:$D$2664,プレー記録!$B$14:$B$2664,収支表!$B32,プレー記録!$A$14:$A$2664,収支表!R$2)</f>
        <v>0</v>
      </c>
      <c r="S32" s="5">
        <f>SUMIFS(プレー記録!$E$14:$E$2664,プレー記録!$B$14:$B$2664,収支表!$B32,プレー記録!$A$14:$A$2664,収支表!R$2)</f>
        <v>0</v>
      </c>
      <c r="T32" s="4">
        <f>SUMIFS(プレー記録!$D$14:$D$2664,プレー記録!$B$14:$B$2664,収支表!$B32,プレー記録!$A$14:$A$2664,収支表!T$2)</f>
        <v>0</v>
      </c>
      <c r="U32" s="5">
        <f>SUMIFS(プレー記録!$E$14:$E$2664,プレー記録!$B$14:$B$2664,収支表!$B32,プレー記録!$A$14:$A$2664,収支表!T$2)</f>
        <v>0</v>
      </c>
      <c r="V32" s="4">
        <f>SUMIFS(プレー記録!$D$14:$D$2664,プレー記録!$B$14:$B$2664,収支表!$B32,プレー記録!$A$14:$A$2664,収支表!V$2)</f>
        <v>0</v>
      </c>
      <c r="W32" s="5">
        <f>SUMIFS(プレー記録!$E$14:$E$2664,プレー記録!$B$14:$B$2664,収支表!$B32,プレー記録!$A$14:$A$2664,収支表!V$2)</f>
        <v>0</v>
      </c>
      <c r="X32" s="4">
        <f>SUMIFS(プレー記録!$D$14:$D$2664,プレー記録!$B$14:$B$2664,収支表!$B32,プレー記録!$A$14:$A$2664,収支表!X$2)</f>
        <v>0</v>
      </c>
      <c r="Y32" s="5">
        <f>SUMIFS(プレー記録!$E$14:$E$2664,プレー記録!$B$14:$B$2664,収支表!$B32,プレー記録!$A$14:$A$2664,収支表!X$2)</f>
        <v>0</v>
      </c>
      <c r="Z32" s="4">
        <f>SUMIFS(プレー記録!$D$14:$D$2664,プレー記録!$B$14:$B$2664,収支表!$B32,プレー記録!$A$14:$A$2664,収支表!Z$2)</f>
        <v>0</v>
      </c>
      <c r="AA32" s="5">
        <f>SUMIFS(プレー記録!$E$14:$E$2664,プレー記録!$B$14:$B$2664,収支表!$B32,プレー記録!$A$14:$A$2664,収支表!Z$2)</f>
        <v>0</v>
      </c>
      <c r="AB32" s="4">
        <f>SUMIFS(プレー記録!$D$14:$D$2664,プレー記録!$B$14:$B$2664,収支表!$B32,プレー記録!$A$14:$A$2664,収支表!AB$2)</f>
        <v>0</v>
      </c>
      <c r="AC32" s="5">
        <f>SUMIFS(プレー記録!$E$14:$E$2664,プレー記録!$B$14:$B$2664,収支表!$B32,プレー記録!$A$14:$A$2664,収支表!AB$2)</f>
        <v>0</v>
      </c>
      <c r="AD32" s="4">
        <f>SUMIFS(プレー記録!$D$14:$D$2664,プレー記録!$B$14:$B$2664,収支表!$B32,プレー記録!$A$14:$A$2664,収支表!AD$2)</f>
        <v>0</v>
      </c>
      <c r="AE32" s="5">
        <f>SUMIFS(プレー記録!$E$14:$E$2664,プレー記録!$B$14:$B$2664,収支表!$B32,プレー記録!$A$14:$A$2664,収支表!AD$2)</f>
        <v>0</v>
      </c>
      <c r="AF32" s="4">
        <f>SUMIFS(プレー記録!$D$14:$D$2664,プレー記録!$B$14:$B$2664,収支表!$B32,プレー記録!$A$14:$A$2664,収支表!AF$2)</f>
        <v>0</v>
      </c>
      <c r="AG32" s="5">
        <f>SUMIFS(プレー記録!$E$14:$E$2664,プレー記録!$B$14:$B$2664,収支表!$B32,プレー記録!$A$14:$A$2664,収支表!AF$2)</f>
        <v>0</v>
      </c>
      <c r="AH32" s="4">
        <f>SUMIFS(プレー記録!$D$14:$D$2664,プレー記録!$B$14:$B$2664,収支表!$B32,プレー記録!$A$14:$A$2664,収支表!AH$2)</f>
        <v>0</v>
      </c>
      <c r="AI32" s="5">
        <f>SUMIFS(プレー記録!$E$14:$E$2664,プレー記録!$B$14:$B$2664,収支表!$B32,プレー記録!$A$14:$A$2664,収支表!AH$2)</f>
        <v>0</v>
      </c>
      <c r="AJ32" s="4">
        <f>SUMIFS(プレー記録!$D$14:$D$2664,プレー記録!$B$14:$B$2664,収支表!$B32,プレー記録!$A$14:$A$2664,収支表!AJ$2)</f>
        <v>0</v>
      </c>
      <c r="AK32" s="5">
        <f>SUMIFS(プレー記録!$E$14:$E$2664,プレー記録!$B$14:$B$2664,収支表!$B32,プレー記録!$A$14:$A$2664,収支表!AJ$2)</f>
        <v>0</v>
      </c>
      <c r="AL32" s="4">
        <f>SUMIFS(プレー記録!$D$14:$D$2664,プレー記録!$B$14:$B$2664,収支表!$B32,プレー記録!$A$14:$A$2664,収支表!AL$2)</f>
        <v>0</v>
      </c>
      <c r="AM32" s="5">
        <f>SUMIFS(プレー記録!$E$14:$E$2664,プレー記録!$B$14:$B$2664,収支表!$B32,プレー記録!$A$14:$A$2664,収支表!AL$2)</f>
        <v>0</v>
      </c>
      <c r="AN32" s="4">
        <f>SUMIFS(プレー記録!$D$14:$D$2664,プレー記録!$B$14:$B$2664,収支表!$B32,プレー記録!$A$14:$A$2664,収支表!AN$2)</f>
        <v>0</v>
      </c>
      <c r="AO32" s="5">
        <f>SUMIFS(プレー記録!$E$14:$E$2664,プレー記録!$B$14:$B$2664,収支表!$B32,プレー記録!$A$14:$A$2664,収支表!AN$2)</f>
        <v>0</v>
      </c>
      <c r="AP32" s="4">
        <f>SUMIFS(プレー記録!$D$14:$D$2664,プレー記録!$B$14:$B$2664,収支表!$B32,プレー記録!$A$14:$A$2664,収支表!AP$2)</f>
        <v>0</v>
      </c>
      <c r="AQ32" s="5">
        <f>SUMIFS(プレー記録!$E$14:$E$2664,プレー記録!$B$14:$B$2664,収支表!$B32,プレー記録!$A$14:$A$2664,収支表!AP$2)</f>
        <v>0</v>
      </c>
      <c r="AR32" s="4">
        <f>SUMIFS(プレー記録!$D$14:$D$2664,プレー記録!$B$14:$B$2664,収支表!$B32,プレー記録!$A$14:$A$2664,収支表!AR$2)</f>
        <v>0</v>
      </c>
      <c r="AS32" s="5">
        <f>SUMIFS(プレー記録!$E$14:$E$2664,プレー記録!$B$14:$B$2664,収支表!$B32,プレー記録!$A$14:$A$2664,収支表!AR$2)</f>
        <v>0</v>
      </c>
      <c r="AT32" s="4">
        <f>SUMIFS(プレー記録!$D$14:$D$2664,プレー記録!$B$14:$B$2664,収支表!$B32,プレー記録!$A$14:$A$2664,収支表!AT$2)</f>
        <v>0</v>
      </c>
      <c r="AU32" s="5">
        <f>SUMIFS(プレー記録!$E$14:$E$2664,プレー記録!$B$14:$B$2664,収支表!$B32,プレー記録!$A$14:$A$2664,収支表!AT$2)</f>
        <v>0</v>
      </c>
      <c r="AV32" s="4">
        <f>SUMIFS(プレー記録!$D$14:$D$2664,プレー記録!$B$14:$B$2664,収支表!$B32,プレー記録!$A$14:$A$2664,収支表!AV$2)</f>
        <v>0</v>
      </c>
      <c r="AW32" s="5">
        <f>SUMIFS(プレー記録!$E$14:$E$2664,プレー記録!$B$14:$B$2664,収支表!$B32,プレー記録!$A$14:$A$2664,収支表!AV$2)</f>
        <v>0</v>
      </c>
      <c r="AX32" s="4">
        <f>SUMIFS(プレー記録!$D$14:$D$2664,プレー記録!$B$14:$B$2664,収支表!$B32,プレー記録!$A$14:$A$2664,収支表!AX$2)</f>
        <v>0</v>
      </c>
      <c r="AY32" s="5">
        <f>SUMIFS(プレー記録!$E$14:$E$2664,プレー記録!$B$14:$B$2664,収支表!$B32,プレー記録!$A$14:$A$2664,収支表!AX$2)</f>
        <v>0</v>
      </c>
      <c r="AZ32" s="4">
        <f>SUMIFS(プレー記録!$D$14:$D$2664,プレー記録!$B$14:$B$2664,収支表!$B32,プレー記録!$A$14:$A$2664,収支表!AZ$2)</f>
        <v>0</v>
      </c>
      <c r="BA32" s="5">
        <f>SUMIFS(プレー記録!$E$14:$E$2664,プレー記録!$B$14:$B$2664,収支表!$B32,プレー記録!$A$14:$A$2664,収支表!AZ$2)</f>
        <v>0</v>
      </c>
      <c r="BB32" s="4">
        <f>SUMIFS(プレー記録!$D$14:$D$2664,プレー記録!$B$14:$B$2664,収支表!$B32,プレー記録!$A$14:$A$2664,収支表!BB$2)</f>
        <v>0</v>
      </c>
      <c r="BC32" s="5">
        <f>SUMIFS(プレー記録!$E$14:$E$2664,プレー記録!$B$14:$B$2664,収支表!$B32,プレー記録!$A$14:$A$2664,収支表!BB$2)</f>
        <v>0</v>
      </c>
      <c r="BD32" s="4">
        <f>SUMIFS(プレー記録!$D$14:$D$2664,プレー記録!$B$14:$B$2664,収支表!$B32,プレー記録!$A$14:$A$2664,収支表!BD$2)</f>
        <v>0</v>
      </c>
      <c r="BE32" s="5">
        <f>SUMIFS(プレー記録!$E$14:$E$2664,プレー記録!$B$14:$B$2664,収支表!$B32,プレー記録!$A$14:$A$2664,収支表!BD$2)</f>
        <v>0</v>
      </c>
      <c r="BF32" s="4">
        <f>SUMIFS(プレー記録!$D$14:$D$2664,プレー記録!$B$14:$B$2664,収支表!$B32,プレー記録!$A$14:$A$2664,収支表!BF$2)</f>
        <v>0</v>
      </c>
      <c r="BG32" s="5">
        <f>SUMIFS(プレー記録!$E$14:$E$2664,プレー記録!$B$14:$B$2664,収支表!$B32,プレー記録!$A$14:$A$2664,収支表!BF$2)</f>
        <v>0</v>
      </c>
      <c r="BH32" s="4">
        <f>SUMIFS(プレー記録!$D$14:$D$2664,プレー記録!$B$14:$B$2664,収支表!$B32,プレー記録!$A$14:$A$2664,収支表!BH$2)</f>
        <v>0</v>
      </c>
      <c r="BI32" s="5">
        <f>SUMIFS(プレー記録!$E$14:$E$2664,プレー記録!$B$14:$B$2664,収支表!$B32,プレー記録!$A$14:$A$2664,収支表!BH$2)</f>
        <v>0</v>
      </c>
      <c r="BJ32" s="4">
        <f>SUMIFS(プレー記録!$D$14:$D$2664,プレー記録!$B$14:$B$2664,収支表!$B32,プレー記録!$A$14:$A$2664,収支表!BJ$2)</f>
        <v>0</v>
      </c>
      <c r="BK32" s="5">
        <f>SUMIFS(プレー記録!$E$14:$E$2664,プレー記録!$B$14:$B$2664,収支表!$B32,プレー記録!$A$14:$A$2664,収支表!BJ$2)</f>
        <v>0</v>
      </c>
      <c r="BL32" s="4">
        <f>SUMIFS(プレー記録!$D$14:$D$2664,プレー記録!$B$14:$B$2664,収支表!$B32,プレー記録!$A$14:$A$2664,収支表!BL$2)</f>
        <v>0</v>
      </c>
      <c r="BM32" s="5">
        <f>SUMIFS(プレー記録!$E$14:$E$2664,プレー記録!$B$14:$B$2664,収支表!$B32,プレー記録!$A$14:$A$2664,収支表!BL$2)</f>
        <v>0</v>
      </c>
      <c r="BN32" s="55" t="str">
        <f t="shared" si="26"/>
        <v/>
      </c>
      <c r="BO32" s="56" t="str">
        <f t="shared" si="26"/>
        <v/>
      </c>
      <c r="BP32" s="56" t="str">
        <f t="shared" si="26"/>
        <v/>
      </c>
      <c r="BQ32" s="56" t="str">
        <f t="shared" si="26"/>
        <v/>
      </c>
      <c r="BR32" s="57" t="str">
        <f t="shared" si="27"/>
        <v/>
      </c>
    </row>
    <row r="33" spans="1:70" ht="20" customHeight="1">
      <c r="A33" s="12"/>
      <c r="B33" s="24">
        <f t="shared" si="25"/>
        <v>28</v>
      </c>
      <c r="C33" s="6">
        <f t="shared" si="21"/>
        <v>0</v>
      </c>
      <c r="D33" s="6">
        <f t="shared" si="22"/>
        <v>0</v>
      </c>
      <c r="E33" s="115">
        <f t="shared" si="23"/>
        <v>0</v>
      </c>
      <c r="F33" s="7">
        <f>SUMIFS(プレー記録!$D$14:$D$2664,プレー記録!$B$14:$B$2664,収支表!$B33,プレー記録!$A$14:$A$2664,収支表!F$2)</f>
        <v>0</v>
      </c>
      <c r="G33" s="5">
        <f>SUMIFS(プレー記録!$E$14:$E$2664,プレー記録!$B$14:$B$2664,収支表!$B33,プレー記録!$A$14:$A$2664,収支表!F$2)</f>
        <v>0</v>
      </c>
      <c r="H33" s="4">
        <f>SUMIFS(プレー記録!$D$14:$D$2664,プレー記録!$B$14:$B$2664,収支表!$B33,プレー記録!$A$14:$A$2664,収支表!H$2)</f>
        <v>0</v>
      </c>
      <c r="I33" s="5">
        <f>SUMIFS(プレー記録!$E$14:$E$2664,プレー記録!$B$14:$B$2664,収支表!$B33,プレー記録!$A$14:$A$2664,収支表!H$2)</f>
        <v>0</v>
      </c>
      <c r="J33" s="4">
        <f>SUMIFS(プレー記録!$D$14:$D$2664,プレー記録!$B$14:$B$2664,収支表!$B33,プレー記録!$A$14:$A$2664,収支表!J$2)</f>
        <v>0</v>
      </c>
      <c r="K33" s="5">
        <f>SUMIFS(プレー記録!$E$14:$E$2664,プレー記録!$B$14:$B$2664,収支表!$B33,プレー記録!$A$14:$A$2664,収支表!J$2)</f>
        <v>0</v>
      </c>
      <c r="L33" s="4">
        <f>SUMIFS(プレー記録!$D$14:$D$2664,プレー記録!$B$14:$B$2664,収支表!$B33,プレー記録!$A$14:$A$2664,収支表!L$2)</f>
        <v>0</v>
      </c>
      <c r="M33" s="5">
        <f>SUMIFS(プレー記録!$E$14:$E$2664,プレー記録!$B$14:$B$2664,収支表!$B33,プレー記録!$A$14:$A$2664,収支表!L$2)</f>
        <v>0</v>
      </c>
      <c r="N33" s="4">
        <f>SUMIFS(プレー記録!$D$14:$D$2664,プレー記録!$B$14:$B$2664,収支表!$B33,プレー記録!$A$14:$A$2664,収支表!N$2)</f>
        <v>0</v>
      </c>
      <c r="O33" s="5">
        <f>SUMIFS(プレー記録!$E$14:$E$2664,プレー記録!$B$14:$B$2664,収支表!$B33,プレー記録!$A$14:$A$2664,収支表!N$2)</f>
        <v>0</v>
      </c>
      <c r="P33" s="4">
        <f>SUMIFS(プレー記録!$D$14:$D$2664,プレー記録!$B$14:$B$2664,収支表!$B33,プレー記録!$A$14:$A$2664,収支表!P$2)</f>
        <v>0</v>
      </c>
      <c r="Q33" s="5">
        <f>SUMIFS(プレー記録!$E$14:$E$2664,プレー記録!$B$14:$B$2664,収支表!$B33,プレー記録!$A$14:$A$2664,収支表!P$2)</f>
        <v>0</v>
      </c>
      <c r="R33" s="4">
        <f>SUMIFS(プレー記録!$D$14:$D$2664,プレー記録!$B$14:$B$2664,収支表!$B33,プレー記録!$A$14:$A$2664,収支表!R$2)</f>
        <v>0</v>
      </c>
      <c r="S33" s="5">
        <f>SUMIFS(プレー記録!$E$14:$E$2664,プレー記録!$B$14:$B$2664,収支表!$B33,プレー記録!$A$14:$A$2664,収支表!R$2)</f>
        <v>0</v>
      </c>
      <c r="T33" s="4">
        <f>SUMIFS(プレー記録!$D$14:$D$2664,プレー記録!$B$14:$B$2664,収支表!$B33,プレー記録!$A$14:$A$2664,収支表!T$2)</f>
        <v>0</v>
      </c>
      <c r="U33" s="5">
        <f>SUMIFS(プレー記録!$E$14:$E$2664,プレー記録!$B$14:$B$2664,収支表!$B33,プレー記録!$A$14:$A$2664,収支表!T$2)</f>
        <v>0</v>
      </c>
      <c r="V33" s="4">
        <f>SUMIFS(プレー記録!$D$14:$D$2664,プレー記録!$B$14:$B$2664,収支表!$B33,プレー記録!$A$14:$A$2664,収支表!V$2)</f>
        <v>0</v>
      </c>
      <c r="W33" s="5">
        <f>SUMIFS(プレー記録!$E$14:$E$2664,プレー記録!$B$14:$B$2664,収支表!$B33,プレー記録!$A$14:$A$2664,収支表!V$2)</f>
        <v>0</v>
      </c>
      <c r="X33" s="4">
        <f>SUMIFS(プレー記録!$D$14:$D$2664,プレー記録!$B$14:$B$2664,収支表!$B33,プレー記録!$A$14:$A$2664,収支表!X$2)</f>
        <v>0</v>
      </c>
      <c r="Y33" s="5">
        <f>SUMIFS(プレー記録!$E$14:$E$2664,プレー記録!$B$14:$B$2664,収支表!$B33,プレー記録!$A$14:$A$2664,収支表!X$2)</f>
        <v>0</v>
      </c>
      <c r="Z33" s="4">
        <f>SUMIFS(プレー記録!$D$14:$D$2664,プレー記録!$B$14:$B$2664,収支表!$B33,プレー記録!$A$14:$A$2664,収支表!Z$2)</f>
        <v>0</v>
      </c>
      <c r="AA33" s="5">
        <f>SUMIFS(プレー記録!$E$14:$E$2664,プレー記録!$B$14:$B$2664,収支表!$B33,プレー記録!$A$14:$A$2664,収支表!Z$2)</f>
        <v>0</v>
      </c>
      <c r="AB33" s="4">
        <f>SUMIFS(プレー記録!$D$14:$D$2664,プレー記録!$B$14:$B$2664,収支表!$B33,プレー記録!$A$14:$A$2664,収支表!AB$2)</f>
        <v>0</v>
      </c>
      <c r="AC33" s="5">
        <f>SUMIFS(プレー記録!$E$14:$E$2664,プレー記録!$B$14:$B$2664,収支表!$B33,プレー記録!$A$14:$A$2664,収支表!AB$2)</f>
        <v>0</v>
      </c>
      <c r="AD33" s="4">
        <f>SUMIFS(プレー記録!$D$14:$D$2664,プレー記録!$B$14:$B$2664,収支表!$B33,プレー記録!$A$14:$A$2664,収支表!AD$2)</f>
        <v>0</v>
      </c>
      <c r="AE33" s="5">
        <f>SUMIFS(プレー記録!$E$14:$E$2664,プレー記録!$B$14:$B$2664,収支表!$B33,プレー記録!$A$14:$A$2664,収支表!AD$2)</f>
        <v>0</v>
      </c>
      <c r="AF33" s="4">
        <f>SUMIFS(プレー記録!$D$14:$D$2664,プレー記録!$B$14:$B$2664,収支表!$B33,プレー記録!$A$14:$A$2664,収支表!AF$2)</f>
        <v>0</v>
      </c>
      <c r="AG33" s="5">
        <f>SUMIFS(プレー記録!$E$14:$E$2664,プレー記録!$B$14:$B$2664,収支表!$B33,プレー記録!$A$14:$A$2664,収支表!AF$2)</f>
        <v>0</v>
      </c>
      <c r="AH33" s="4">
        <f>SUMIFS(プレー記録!$D$14:$D$2664,プレー記録!$B$14:$B$2664,収支表!$B33,プレー記録!$A$14:$A$2664,収支表!AH$2)</f>
        <v>0</v>
      </c>
      <c r="AI33" s="5">
        <f>SUMIFS(プレー記録!$E$14:$E$2664,プレー記録!$B$14:$B$2664,収支表!$B33,プレー記録!$A$14:$A$2664,収支表!AH$2)</f>
        <v>0</v>
      </c>
      <c r="AJ33" s="4">
        <f>SUMIFS(プレー記録!$D$14:$D$2664,プレー記録!$B$14:$B$2664,収支表!$B33,プレー記録!$A$14:$A$2664,収支表!AJ$2)</f>
        <v>0</v>
      </c>
      <c r="AK33" s="5">
        <f>SUMIFS(プレー記録!$E$14:$E$2664,プレー記録!$B$14:$B$2664,収支表!$B33,プレー記録!$A$14:$A$2664,収支表!AJ$2)</f>
        <v>0</v>
      </c>
      <c r="AL33" s="4">
        <f>SUMIFS(プレー記録!$D$14:$D$2664,プレー記録!$B$14:$B$2664,収支表!$B33,プレー記録!$A$14:$A$2664,収支表!AL$2)</f>
        <v>0</v>
      </c>
      <c r="AM33" s="5">
        <f>SUMIFS(プレー記録!$E$14:$E$2664,プレー記録!$B$14:$B$2664,収支表!$B33,プレー記録!$A$14:$A$2664,収支表!AL$2)</f>
        <v>0</v>
      </c>
      <c r="AN33" s="4">
        <f>SUMIFS(プレー記録!$D$14:$D$2664,プレー記録!$B$14:$B$2664,収支表!$B33,プレー記録!$A$14:$A$2664,収支表!AN$2)</f>
        <v>0</v>
      </c>
      <c r="AO33" s="5">
        <f>SUMIFS(プレー記録!$E$14:$E$2664,プレー記録!$B$14:$B$2664,収支表!$B33,プレー記録!$A$14:$A$2664,収支表!AN$2)</f>
        <v>0</v>
      </c>
      <c r="AP33" s="4">
        <f>SUMIFS(プレー記録!$D$14:$D$2664,プレー記録!$B$14:$B$2664,収支表!$B33,プレー記録!$A$14:$A$2664,収支表!AP$2)</f>
        <v>0</v>
      </c>
      <c r="AQ33" s="5">
        <f>SUMIFS(プレー記録!$E$14:$E$2664,プレー記録!$B$14:$B$2664,収支表!$B33,プレー記録!$A$14:$A$2664,収支表!AP$2)</f>
        <v>0</v>
      </c>
      <c r="AR33" s="4">
        <f>SUMIFS(プレー記録!$D$14:$D$2664,プレー記録!$B$14:$B$2664,収支表!$B33,プレー記録!$A$14:$A$2664,収支表!AR$2)</f>
        <v>0</v>
      </c>
      <c r="AS33" s="5">
        <f>SUMIFS(プレー記録!$E$14:$E$2664,プレー記録!$B$14:$B$2664,収支表!$B33,プレー記録!$A$14:$A$2664,収支表!AR$2)</f>
        <v>0</v>
      </c>
      <c r="AT33" s="4">
        <f>SUMIFS(プレー記録!$D$14:$D$2664,プレー記録!$B$14:$B$2664,収支表!$B33,プレー記録!$A$14:$A$2664,収支表!AT$2)</f>
        <v>0</v>
      </c>
      <c r="AU33" s="5">
        <f>SUMIFS(プレー記録!$E$14:$E$2664,プレー記録!$B$14:$B$2664,収支表!$B33,プレー記録!$A$14:$A$2664,収支表!AT$2)</f>
        <v>0</v>
      </c>
      <c r="AV33" s="4">
        <f>SUMIFS(プレー記録!$D$14:$D$2664,プレー記録!$B$14:$B$2664,収支表!$B33,プレー記録!$A$14:$A$2664,収支表!AV$2)</f>
        <v>0</v>
      </c>
      <c r="AW33" s="5">
        <f>SUMIFS(プレー記録!$E$14:$E$2664,プレー記録!$B$14:$B$2664,収支表!$B33,プレー記録!$A$14:$A$2664,収支表!AV$2)</f>
        <v>0</v>
      </c>
      <c r="AX33" s="4">
        <f>SUMIFS(プレー記録!$D$14:$D$2664,プレー記録!$B$14:$B$2664,収支表!$B33,プレー記録!$A$14:$A$2664,収支表!AX$2)</f>
        <v>0</v>
      </c>
      <c r="AY33" s="5">
        <f>SUMIFS(プレー記録!$E$14:$E$2664,プレー記録!$B$14:$B$2664,収支表!$B33,プレー記録!$A$14:$A$2664,収支表!AX$2)</f>
        <v>0</v>
      </c>
      <c r="AZ33" s="4">
        <f>SUMIFS(プレー記録!$D$14:$D$2664,プレー記録!$B$14:$B$2664,収支表!$B33,プレー記録!$A$14:$A$2664,収支表!AZ$2)</f>
        <v>0</v>
      </c>
      <c r="BA33" s="5">
        <f>SUMIFS(プレー記録!$E$14:$E$2664,プレー記録!$B$14:$B$2664,収支表!$B33,プレー記録!$A$14:$A$2664,収支表!AZ$2)</f>
        <v>0</v>
      </c>
      <c r="BB33" s="4">
        <f>SUMIFS(プレー記録!$D$14:$D$2664,プレー記録!$B$14:$B$2664,収支表!$B33,プレー記録!$A$14:$A$2664,収支表!BB$2)</f>
        <v>0</v>
      </c>
      <c r="BC33" s="5">
        <f>SUMIFS(プレー記録!$E$14:$E$2664,プレー記録!$B$14:$B$2664,収支表!$B33,プレー記録!$A$14:$A$2664,収支表!BB$2)</f>
        <v>0</v>
      </c>
      <c r="BD33" s="4">
        <f>SUMIFS(プレー記録!$D$14:$D$2664,プレー記録!$B$14:$B$2664,収支表!$B33,プレー記録!$A$14:$A$2664,収支表!BD$2)</f>
        <v>0</v>
      </c>
      <c r="BE33" s="5">
        <f>SUMIFS(プレー記録!$E$14:$E$2664,プレー記録!$B$14:$B$2664,収支表!$B33,プレー記録!$A$14:$A$2664,収支表!BD$2)</f>
        <v>0</v>
      </c>
      <c r="BF33" s="4">
        <f>SUMIFS(プレー記録!$D$14:$D$2664,プレー記録!$B$14:$B$2664,収支表!$B33,プレー記録!$A$14:$A$2664,収支表!BF$2)</f>
        <v>0</v>
      </c>
      <c r="BG33" s="5">
        <f>SUMIFS(プレー記録!$E$14:$E$2664,プレー記録!$B$14:$B$2664,収支表!$B33,プレー記録!$A$14:$A$2664,収支表!BF$2)</f>
        <v>0</v>
      </c>
      <c r="BH33" s="4">
        <f>SUMIFS(プレー記録!$D$14:$D$2664,プレー記録!$B$14:$B$2664,収支表!$B33,プレー記録!$A$14:$A$2664,収支表!BH$2)</f>
        <v>0</v>
      </c>
      <c r="BI33" s="5">
        <f>SUMIFS(プレー記録!$E$14:$E$2664,プレー記録!$B$14:$B$2664,収支表!$B33,プレー記録!$A$14:$A$2664,収支表!BH$2)</f>
        <v>0</v>
      </c>
      <c r="BJ33" s="4">
        <f>SUMIFS(プレー記録!$D$14:$D$2664,プレー記録!$B$14:$B$2664,収支表!$B33,プレー記録!$A$14:$A$2664,収支表!BJ$2)</f>
        <v>0</v>
      </c>
      <c r="BK33" s="5">
        <f>SUMIFS(プレー記録!$E$14:$E$2664,プレー記録!$B$14:$B$2664,収支表!$B33,プレー記録!$A$14:$A$2664,収支表!BJ$2)</f>
        <v>0</v>
      </c>
      <c r="BL33" s="4">
        <f>SUMIFS(プレー記録!$D$14:$D$2664,プレー記録!$B$14:$B$2664,収支表!$B33,プレー記録!$A$14:$A$2664,収支表!BL$2)</f>
        <v>0</v>
      </c>
      <c r="BM33" s="5">
        <f>SUMIFS(プレー記録!$E$14:$E$2664,プレー記録!$B$14:$B$2664,収支表!$B33,プレー記録!$A$14:$A$2664,収支表!BL$2)</f>
        <v>0</v>
      </c>
      <c r="BN33" s="55" t="str">
        <f t="shared" si="26"/>
        <v/>
      </c>
      <c r="BO33" s="56" t="str">
        <f t="shared" si="26"/>
        <v/>
      </c>
      <c r="BP33" s="56" t="str">
        <f t="shared" si="26"/>
        <v/>
      </c>
      <c r="BQ33" s="56" t="str">
        <f t="shared" si="26"/>
        <v/>
      </c>
      <c r="BR33" s="57" t="str">
        <f t="shared" si="27"/>
        <v/>
      </c>
    </row>
    <row r="34" spans="1:70" ht="20" customHeight="1">
      <c r="A34" s="12"/>
      <c r="B34" s="24">
        <f t="shared" si="25"/>
        <v>29</v>
      </c>
      <c r="C34" s="6">
        <f t="shared" si="21"/>
        <v>0</v>
      </c>
      <c r="D34" s="6">
        <f t="shared" si="22"/>
        <v>0</v>
      </c>
      <c r="E34" s="115">
        <f t="shared" si="23"/>
        <v>0</v>
      </c>
      <c r="F34" s="7">
        <f>SUMIFS(プレー記録!$D$14:$D$2664,プレー記録!$B$14:$B$2664,収支表!$B34,プレー記録!$A$14:$A$2664,収支表!F$2)</f>
        <v>0</v>
      </c>
      <c r="G34" s="5">
        <f>SUMIFS(プレー記録!$E$14:$E$2664,プレー記録!$B$14:$B$2664,収支表!$B34,プレー記録!$A$14:$A$2664,収支表!F$2)</f>
        <v>0</v>
      </c>
      <c r="H34" s="4">
        <f>SUMIFS(プレー記録!$D$14:$D$2664,プレー記録!$B$14:$B$2664,収支表!$B34,プレー記録!$A$14:$A$2664,収支表!H$2)</f>
        <v>0</v>
      </c>
      <c r="I34" s="5">
        <f>SUMIFS(プレー記録!$E$14:$E$2664,プレー記録!$B$14:$B$2664,収支表!$B34,プレー記録!$A$14:$A$2664,収支表!H$2)</f>
        <v>0</v>
      </c>
      <c r="J34" s="4">
        <f>SUMIFS(プレー記録!$D$14:$D$2664,プレー記録!$B$14:$B$2664,収支表!$B34,プレー記録!$A$14:$A$2664,収支表!J$2)</f>
        <v>0</v>
      </c>
      <c r="K34" s="5">
        <f>SUMIFS(プレー記録!$E$14:$E$2664,プレー記録!$B$14:$B$2664,収支表!$B34,プレー記録!$A$14:$A$2664,収支表!J$2)</f>
        <v>0</v>
      </c>
      <c r="L34" s="4">
        <f>SUMIFS(プレー記録!$D$14:$D$2664,プレー記録!$B$14:$B$2664,収支表!$B34,プレー記録!$A$14:$A$2664,収支表!L$2)</f>
        <v>0</v>
      </c>
      <c r="M34" s="5">
        <f>SUMIFS(プレー記録!$E$14:$E$2664,プレー記録!$B$14:$B$2664,収支表!$B34,プレー記録!$A$14:$A$2664,収支表!L$2)</f>
        <v>0</v>
      </c>
      <c r="N34" s="4">
        <f>SUMIFS(プレー記録!$D$14:$D$2664,プレー記録!$B$14:$B$2664,収支表!$B34,プレー記録!$A$14:$A$2664,収支表!N$2)</f>
        <v>0</v>
      </c>
      <c r="O34" s="5">
        <f>SUMIFS(プレー記録!$E$14:$E$2664,プレー記録!$B$14:$B$2664,収支表!$B34,プレー記録!$A$14:$A$2664,収支表!N$2)</f>
        <v>0</v>
      </c>
      <c r="P34" s="4">
        <f>SUMIFS(プレー記録!$D$14:$D$2664,プレー記録!$B$14:$B$2664,収支表!$B34,プレー記録!$A$14:$A$2664,収支表!P$2)</f>
        <v>0</v>
      </c>
      <c r="Q34" s="5">
        <f>SUMIFS(プレー記録!$E$14:$E$2664,プレー記録!$B$14:$B$2664,収支表!$B34,プレー記録!$A$14:$A$2664,収支表!P$2)</f>
        <v>0</v>
      </c>
      <c r="R34" s="4">
        <f>SUMIFS(プレー記録!$D$14:$D$2664,プレー記録!$B$14:$B$2664,収支表!$B34,プレー記録!$A$14:$A$2664,収支表!R$2)</f>
        <v>0</v>
      </c>
      <c r="S34" s="5">
        <f>SUMIFS(プレー記録!$E$14:$E$2664,プレー記録!$B$14:$B$2664,収支表!$B34,プレー記録!$A$14:$A$2664,収支表!R$2)</f>
        <v>0</v>
      </c>
      <c r="T34" s="4">
        <f>SUMIFS(プレー記録!$D$14:$D$2664,プレー記録!$B$14:$B$2664,収支表!$B34,プレー記録!$A$14:$A$2664,収支表!T$2)</f>
        <v>0</v>
      </c>
      <c r="U34" s="5">
        <f>SUMIFS(プレー記録!$E$14:$E$2664,プレー記録!$B$14:$B$2664,収支表!$B34,プレー記録!$A$14:$A$2664,収支表!T$2)</f>
        <v>0</v>
      </c>
      <c r="V34" s="4">
        <f>SUMIFS(プレー記録!$D$14:$D$2664,プレー記録!$B$14:$B$2664,収支表!$B34,プレー記録!$A$14:$A$2664,収支表!V$2)</f>
        <v>0</v>
      </c>
      <c r="W34" s="5">
        <f>SUMIFS(プレー記録!$E$14:$E$2664,プレー記録!$B$14:$B$2664,収支表!$B34,プレー記録!$A$14:$A$2664,収支表!V$2)</f>
        <v>0</v>
      </c>
      <c r="X34" s="4">
        <f>SUMIFS(プレー記録!$D$14:$D$2664,プレー記録!$B$14:$B$2664,収支表!$B34,プレー記録!$A$14:$A$2664,収支表!X$2)</f>
        <v>0</v>
      </c>
      <c r="Y34" s="5">
        <f>SUMIFS(プレー記録!$E$14:$E$2664,プレー記録!$B$14:$B$2664,収支表!$B34,プレー記録!$A$14:$A$2664,収支表!X$2)</f>
        <v>0</v>
      </c>
      <c r="Z34" s="4">
        <f>SUMIFS(プレー記録!$D$14:$D$2664,プレー記録!$B$14:$B$2664,収支表!$B34,プレー記録!$A$14:$A$2664,収支表!Z$2)</f>
        <v>0</v>
      </c>
      <c r="AA34" s="5">
        <f>SUMIFS(プレー記録!$E$14:$E$2664,プレー記録!$B$14:$B$2664,収支表!$B34,プレー記録!$A$14:$A$2664,収支表!Z$2)</f>
        <v>0</v>
      </c>
      <c r="AB34" s="4">
        <f>SUMIFS(プレー記録!$D$14:$D$2664,プレー記録!$B$14:$B$2664,収支表!$B34,プレー記録!$A$14:$A$2664,収支表!AB$2)</f>
        <v>0</v>
      </c>
      <c r="AC34" s="5">
        <f>SUMIFS(プレー記録!$E$14:$E$2664,プレー記録!$B$14:$B$2664,収支表!$B34,プレー記録!$A$14:$A$2664,収支表!AB$2)</f>
        <v>0</v>
      </c>
      <c r="AD34" s="4">
        <f>SUMIFS(プレー記録!$D$14:$D$2664,プレー記録!$B$14:$B$2664,収支表!$B34,プレー記録!$A$14:$A$2664,収支表!AD$2)</f>
        <v>0</v>
      </c>
      <c r="AE34" s="5">
        <f>SUMIFS(プレー記録!$E$14:$E$2664,プレー記録!$B$14:$B$2664,収支表!$B34,プレー記録!$A$14:$A$2664,収支表!AD$2)</f>
        <v>0</v>
      </c>
      <c r="AF34" s="4">
        <f>SUMIFS(プレー記録!$D$14:$D$2664,プレー記録!$B$14:$B$2664,収支表!$B34,プレー記録!$A$14:$A$2664,収支表!AF$2)</f>
        <v>0</v>
      </c>
      <c r="AG34" s="5">
        <f>SUMIFS(プレー記録!$E$14:$E$2664,プレー記録!$B$14:$B$2664,収支表!$B34,プレー記録!$A$14:$A$2664,収支表!AF$2)</f>
        <v>0</v>
      </c>
      <c r="AH34" s="4">
        <f>SUMIFS(プレー記録!$D$14:$D$2664,プレー記録!$B$14:$B$2664,収支表!$B34,プレー記録!$A$14:$A$2664,収支表!AH$2)</f>
        <v>0</v>
      </c>
      <c r="AI34" s="5">
        <f>SUMIFS(プレー記録!$E$14:$E$2664,プレー記録!$B$14:$B$2664,収支表!$B34,プレー記録!$A$14:$A$2664,収支表!AH$2)</f>
        <v>0</v>
      </c>
      <c r="AJ34" s="4">
        <f>SUMIFS(プレー記録!$D$14:$D$2664,プレー記録!$B$14:$B$2664,収支表!$B34,プレー記録!$A$14:$A$2664,収支表!AJ$2)</f>
        <v>0</v>
      </c>
      <c r="AK34" s="5">
        <f>SUMIFS(プレー記録!$E$14:$E$2664,プレー記録!$B$14:$B$2664,収支表!$B34,プレー記録!$A$14:$A$2664,収支表!AJ$2)</f>
        <v>0</v>
      </c>
      <c r="AL34" s="4">
        <f>SUMIFS(プレー記録!$D$14:$D$2664,プレー記録!$B$14:$B$2664,収支表!$B34,プレー記録!$A$14:$A$2664,収支表!AL$2)</f>
        <v>0</v>
      </c>
      <c r="AM34" s="5">
        <f>SUMIFS(プレー記録!$E$14:$E$2664,プレー記録!$B$14:$B$2664,収支表!$B34,プレー記録!$A$14:$A$2664,収支表!AL$2)</f>
        <v>0</v>
      </c>
      <c r="AN34" s="4">
        <f>SUMIFS(プレー記録!$D$14:$D$2664,プレー記録!$B$14:$B$2664,収支表!$B34,プレー記録!$A$14:$A$2664,収支表!AN$2)</f>
        <v>0</v>
      </c>
      <c r="AO34" s="5">
        <f>SUMIFS(プレー記録!$E$14:$E$2664,プレー記録!$B$14:$B$2664,収支表!$B34,プレー記録!$A$14:$A$2664,収支表!AN$2)</f>
        <v>0</v>
      </c>
      <c r="AP34" s="4">
        <f>SUMIFS(プレー記録!$D$14:$D$2664,プレー記録!$B$14:$B$2664,収支表!$B34,プレー記録!$A$14:$A$2664,収支表!AP$2)</f>
        <v>0</v>
      </c>
      <c r="AQ34" s="5">
        <f>SUMIFS(プレー記録!$E$14:$E$2664,プレー記録!$B$14:$B$2664,収支表!$B34,プレー記録!$A$14:$A$2664,収支表!AP$2)</f>
        <v>0</v>
      </c>
      <c r="AR34" s="4">
        <f>SUMIFS(プレー記録!$D$14:$D$2664,プレー記録!$B$14:$B$2664,収支表!$B34,プレー記録!$A$14:$A$2664,収支表!AR$2)</f>
        <v>0</v>
      </c>
      <c r="AS34" s="5">
        <f>SUMIFS(プレー記録!$E$14:$E$2664,プレー記録!$B$14:$B$2664,収支表!$B34,プレー記録!$A$14:$A$2664,収支表!AR$2)</f>
        <v>0</v>
      </c>
      <c r="AT34" s="4">
        <f>SUMIFS(プレー記録!$D$14:$D$2664,プレー記録!$B$14:$B$2664,収支表!$B34,プレー記録!$A$14:$A$2664,収支表!AT$2)</f>
        <v>0</v>
      </c>
      <c r="AU34" s="5">
        <f>SUMIFS(プレー記録!$E$14:$E$2664,プレー記録!$B$14:$B$2664,収支表!$B34,プレー記録!$A$14:$A$2664,収支表!AT$2)</f>
        <v>0</v>
      </c>
      <c r="AV34" s="4">
        <f>SUMIFS(プレー記録!$D$14:$D$2664,プレー記録!$B$14:$B$2664,収支表!$B34,プレー記録!$A$14:$A$2664,収支表!AV$2)</f>
        <v>0</v>
      </c>
      <c r="AW34" s="5">
        <f>SUMIFS(プレー記録!$E$14:$E$2664,プレー記録!$B$14:$B$2664,収支表!$B34,プレー記録!$A$14:$A$2664,収支表!AV$2)</f>
        <v>0</v>
      </c>
      <c r="AX34" s="4">
        <f>SUMIFS(プレー記録!$D$14:$D$2664,プレー記録!$B$14:$B$2664,収支表!$B34,プレー記録!$A$14:$A$2664,収支表!AX$2)</f>
        <v>0</v>
      </c>
      <c r="AY34" s="5">
        <f>SUMIFS(プレー記録!$E$14:$E$2664,プレー記録!$B$14:$B$2664,収支表!$B34,プレー記録!$A$14:$A$2664,収支表!AX$2)</f>
        <v>0</v>
      </c>
      <c r="AZ34" s="4">
        <f>SUMIFS(プレー記録!$D$14:$D$2664,プレー記録!$B$14:$B$2664,収支表!$B34,プレー記録!$A$14:$A$2664,収支表!AZ$2)</f>
        <v>0</v>
      </c>
      <c r="BA34" s="5">
        <f>SUMIFS(プレー記録!$E$14:$E$2664,プレー記録!$B$14:$B$2664,収支表!$B34,プレー記録!$A$14:$A$2664,収支表!AZ$2)</f>
        <v>0</v>
      </c>
      <c r="BB34" s="4">
        <f>SUMIFS(プレー記録!$D$14:$D$2664,プレー記録!$B$14:$B$2664,収支表!$B34,プレー記録!$A$14:$A$2664,収支表!BB$2)</f>
        <v>0</v>
      </c>
      <c r="BC34" s="5">
        <f>SUMIFS(プレー記録!$E$14:$E$2664,プレー記録!$B$14:$B$2664,収支表!$B34,プレー記録!$A$14:$A$2664,収支表!BB$2)</f>
        <v>0</v>
      </c>
      <c r="BD34" s="4">
        <f>SUMIFS(プレー記録!$D$14:$D$2664,プレー記録!$B$14:$B$2664,収支表!$B34,プレー記録!$A$14:$A$2664,収支表!BD$2)</f>
        <v>0</v>
      </c>
      <c r="BE34" s="5">
        <f>SUMIFS(プレー記録!$E$14:$E$2664,プレー記録!$B$14:$B$2664,収支表!$B34,プレー記録!$A$14:$A$2664,収支表!BD$2)</f>
        <v>0</v>
      </c>
      <c r="BF34" s="4">
        <f>SUMIFS(プレー記録!$D$14:$D$2664,プレー記録!$B$14:$B$2664,収支表!$B34,プレー記録!$A$14:$A$2664,収支表!BF$2)</f>
        <v>0</v>
      </c>
      <c r="BG34" s="5">
        <f>SUMIFS(プレー記録!$E$14:$E$2664,プレー記録!$B$14:$B$2664,収支表!$B34,プレー記録!$A$14:$A$2664,収支表!BF$2)</f>
        <v>0</v>
      </c>
      <c r="BH34" s="4">
        <f>SUMIFS(プレー記録!$D$14:$D$2664,プレー記録!$B$14:$B$2664,収支表!$B34,プレー記録!$A$14:$A$2664,収支表!BH$2)</f>
        <v>0</v>
      </c>
      <c r="BI34" s="5">
        <f>SUMIFS(プレー記録!$E$14:$E$2664,プレー記録!$B$14:$B$2664,収支表!$B34,プレー記録!$A$14:$A$2664,収支表!BH$2)</f>
        <v>0</v>
      </c>
      <c r="BJ34" s="4">
        <f>SUMIFS(プレー記録!$D$14:$D$2664,プレー記録!$B$14:$B$2664,収支表!$B34,プレー記録!$A$14:$A$2664,収支表!BJ$2)</f>
        <v>0</v>
      </c>
      <c r="BK34" s="5">
        <f>SUMIFS(プレー記録!$E$14:$E$2664,プレー記録!$B$14:$B$2664,収支表!$B34,プレー記録!$A$14:$A$2664,収支表!BJ$2)</f>
        <v>0</v>
      </c>
      <c r="BL34" s="4">
        <f>SUMIFS(プレー記録!$D$14:$D$2664,プレー記録!$B$14:$B$2664,収支表!$B34,プレー記録!$A$14:$A$2664,収支表!BL$2)</f>
        <v>0</v>
      </c>
      <c r="BM34" s="5">
        <f>SUMIFS(プレー記録!$E$14:$E$2664,プレー記録!$B$14:$B$2664,収支表!$B34,プレー記録!$A$14:$A$2664,収支表!BL$2)</f>
        <v>0</v>
      </c>
      <c r="BN34" s="55" t="str">
        <f t="shared" si="26"/>
        <v/>
      </c>
      <c r="BO34" s="56" t="str">
        <f t="shared" si="26"/>
        <v/>
      </c>
      <c r="BP34" s="56" t="str">
        <f t="shared" si="26"/>
        <v/>
      </c>
      <c r="BQ34" s="56" t="str">
        <f t="shared" si="26"/>
        <v/>
      </c>
      <c r="BR34" s="57" t="str">
        <f t="shared" si="27"/>
        <v/>
      </c>
    </row>
    <row r="35" spans="1:70" ht="20" customHeight="1" thickBot="1">
      <c r="A35" s="12"/>
      <c r="B35" s="25">
        <f t="shared" si="25"/>
        <v>30</v>
      </c>
      <c r="C35" s="15">
        <f t="shared" si="21"/>
        <v>0</v>
      </c>
      <c r="D35" s="15">
        <f t="shared" si="22"/>
        <v>0</v>
      </c>
      <c r="E35" s="116">
        <f t="shared" si="23"/>
        <v>0</v>
      </c>
      <c r="F35" s="14">
        <f>SUMIFS(プレー記録!$D$14:$D$2664,プレー記録!$B$14:$B$2664,収支表!$B35,プレー記録!$A$14:$A$2664,収支表!F$2)</f>
        <v>0</v>
      </c>
      <c r="G35" s="10">
        <f>SUMIFS(プレー記録!$E$14:$E$2664,プレー記録!$B$14:$B$2664,収支表!$B35,プレー記録!$A$14:$A$2664,収支表!F$2)</f>
        <v>0</v>
      </c>
      <c r="H35" s="11">
        <f>SUMIFS(プレー記録!$D$14:$D$2664,プレー記録!$B$14:$B$2664,収支表!$B35,プレー記録!$A$14:$A$2664,収支表!H$2)</f>
        <v>0</v>
      </c>
      <c r="I35" s="10">
        <f>SUMIFS(プレー記録!$E$14:$E$2664,プレー記録!$B$14:$B$2664,収支表!$B35,プレー記録!$A$14:$A$2664,収支表!H$2)</f>
        <v>0</v>
      </c>
      <c r="J35" s="11">
        <f>SUMIFS(プレー記録!$D$14:$D$2664,プレー記録!$B$14:$B$2664,収支表!$B35,プレー記録!$A$14:$A$2664,収支表!J$2)</f>
        <v>0</v>
      </c>
      <c r="K35" s="10">
        <f>SUMIFS(プレー記録!$E$14:$E$2664,プレー記録!$B$14:$B$2664,収支表!$B35,プレー記録!$A$14:$A$2664,収支表!J$2)</f>
        <v>0</v>
      </c>
      <c r="L35" s="11">
        <f>SUMIFS(プレー記録!$D$14:$D$2664,プレー記録!$B$14:$B$2664,収支表!$B35,プレー記録!$A$14:$A$2664,収支表!L$2)</f>
        <v>0</v>
      </c>
      <c r="M35" s="10">
        <f>SUMIFS(プレー記録!$E$14:$E$2664,プレー記録!$B$14:$B$2664,収支表!$B35,プレー記録!$A$14:$A$2664,収支表!L$2)</f>
        <v>0</v>
      </c>
      <c r="N35" s="11">
        <f>SUMIFS(プレー記録!$D$14:$D$2664,プレー記録!$B$14:$B$2664,収支表!$B35,プレー記録!$A$14:$A$2664,収支表!N$2)</f>
        <v>0</v>
      </c>
      <c r="O35" s="10">
        <f>SUMIFS(プレー記録!$E$14:$E$2664,プレー記録!$B$14:$B$2664,収支表!$B35,プレー記録!$A$14:$A$2664,収支表!N$2)</f>
        <v>0</v>
      </c>
      <c r="P35" s="11">
        <f>SUMIFS(プレー記録!$D$14:$D$2664,プレー記録!$B$14:$B$2664,収支表!$B35,プレー記録!$A$14:$A$2664,収支表!P$2)</f>
        <v>0</v>
      </c>
      <c r="Q35" s="10">
        <f>SUMIFS(プレー記録!$E$14:$E$2664,プレー記録!$B$14:$B$2664,収支表!$B35,プレー記録!$A$14:$A$2664,収支表!P$2)</f>
        <v>0</v>
      </c>
      <c r="R35" s="11">
        <f>SUMIFS(プレー記録!$D$14:$D$2664,プレー記録!$B$14:$B$2664,収支表!$B35,プレー記録!$A$14:$A$2664,収支表!R$2)</f>
        <v>0</v>
      </c>
      <c r="S35" s="10">
        <f>SUMIFS(プレー記録!$E$14:$E$2664,プレー記録!$B$14:$B$2664,収支表!$B35,プレー記録!$A$14:$A$2664,収支表!R$2)</f>
        <v>0</v>
      </c>
      <c r="T35" s="11">
        <f>SUMIFS(プレー記録!$D$14:$D$2664,プレー記録!$B$14:$B$2664,収支表!$B35,プレー記録!$A$14:$A$2664,収支表!T$2)</f>
        <v>0</v>
      </c>
      <c r="U35" s="10">
        <f>SUMIFS(プレー記録!$E$14:$E$2664,プレー記録!$B$14:$B$2664,収支表!$B35,プレー記録!$A$14:$A$2664,収支表!T$2)</f>
        <v>0</v>
      </c>
      <c r="V35" s="11">
        <f>SUMIFS(プレー記録!$D$14:$D$2664,プレー記録!$B$14:$B$2664,収支表!$B35,プレー記録!$A$14:$A$2664,収支表!V$2)</f>
        <v>0</v>
      </c>
      <c r="W35" s="10">
        <f>SUMIFS(プレー記録!$E$14:$E$2664,プレー記録!$B$14:$B$2664,収支表!$B35,プレー記録!$A$14:$A$2664,収支表!V$2)</f>
        <v>0</v>
      </c>
      <c r="X35" s="11">
        <f>SUMIFS(プレー記録!$D$14:$D$2664,プレー記録!$B$14:$B$2664,収支表!$B35,プレー記録!$A$14:$A$2664,収支表!X$2)</f>
        <v>0</v>
      </c>
      <c r="Y35" s="10">
        <f>SUMIFS(プレー記録!$E$14:$E$2664,プレー記録!$B$14:$B$2664,収支表!$B35,プレー記録!$A$14:$A$2664,収支表!X$2)</f>
        <v>0</v>
      </c>
      <c r="Z35" s="11">
        <f>SUMIFS(プレー記録!$D$14:$D$2664,プレー記録!$B$14:$B$2664,収支表!$B35,プレー記録!$A$14:$A$2664,収支表!Z$2)</f>
        <v>0</v>
      </c>
      <c r="AA35" s="10">
        <f>SUMIFS(プレー記録!$E$14:$E$2664,プレー記録!$B$14:$B$2664,収支表!$B35,プレー記録!$A$14:$A$2664,収支表!Z$2)</f>
        <v>0</v>
      </c>
      <c r="AB35" s="11">
        <f>SUMIFS(プレー記録!$D$14:$D$2664,プレー記録!$B$14:$B$2664,収支表!$B35,プレー記録!$A$14:$A$2664,収支表!AB$2)</f>
        <v>0</v>
      </c>
      <c r="AC35" s="10">
        <f>SUMIFS(プレー記録!$E$14:$E$2664,プレー記録!$B$14:$B$2664,収支表!$B35,プレー記録!$A$14:$A$2664,収支表!AB$2)</f>
        <v>0</v>
      </c>
      <c r="AD35" s="11">
        <f>SUMIFS(プレー記録!$D$14:$D$2664,プレー記録!$B$14:$B$2664,収支表!$B35,プレー記録!$A$14:$A$2664,収支表!AD$2)</f>
        <v>0</v>
      </c>
      <c r="AE35" s="10">
        <f>SUMIFS(プレー記録!$E$14:$E$2664,プレー記録!$B$14:$B$2664,収支表!$B35,プレー記録!$A$14:$A$2664,収支表!AD$2)</f>
        <v>0</v>
      </c>
      <c r="AF35" s="11">
        <f>SUMIFS(プレー記録!$D$14:$D$2664,プレー記録!$B$14:$B$2664,収支表!$B35,プレー記録!$A$14:$A$2664,収支表!AF$2)</f>
        <v>0</v>
      </c>
      <c r="AG35" s="10">
        <f>SUMIFS(プレー記録!$E$14:$E$2664,プレー記録!$B$14:$B$2664,収支表!$B35,プレー記録!$A$14:$A$2664,収支表!AF$2)</f>
        <v>0</v>
      </c>
      <c r="AH35" s="11">
        <f>SUMIFS(プレー記録!$D$14:$D$2664,プレー記録!$B$14:$B$2664,収支表!$B35,プレー記録!$A$14:$A$2664,収支表!AH$2)</f>
        <v>0</v>
      </c>
      <c r="AI35" s="10">
        <f>SUMIFS(プレー記録!$E$14:$E$2664,プレー記録!$B$14:$B$2664,収支表!$B35,プレー記録!$A$14:$A$2664,収支表!AH$2)</f>
        <v>0</v>
      </c>
      <c r="AJ35" s="11">
        <f>SUMIFS(プレー記録!$D$14:$D$2664,プレー記録!$B$14:$B$2664,収支表!$B35,プレー記録!$A$14:$A$2664,収支表!AJ$2)</f>
        <v>0</v>
      </c>
      <c r="AK35" s="10">
        <f>SUMIFS(プレー記録!$E$14:$E$2664,プレー記録!$B$14:$B$2664,収支表!$B35,プレー記録!$A$14:$A$2664,収支表!AJ$2)</f>
        <v>0</v>
      </c>
      <c r="AL35" s="11">
        <f>SUMIFS(プレー記録!$D$14:$D$2664,プレー記録!$B$14:$B$2664,収支表!$B35,プレー記録!$A$14:$A$2664,収支表!AL$2)</f>
        <v>0</v>
      </c>
      <c r="AM35" s="10">
        <f>SUMIFS(プレー記録!$E$14:$E$2664,プレー記録!$B$14:$B$2664,収支表!$B35,プレー記録!$A$14:$A$2664,収支表!AL$2)</f>
        <v>0</v>
      </c>
      <c r="AN35" s="11">
        <f>SUMIFS(プレー記録!$D$14:$D$2664,プレー記録!$B$14:$B$2664,収支表!$B35,プレー記録!$A$14:$A$2664,収支表!AN$2)</f>
        <v>0</v>
      </c>
      <c r="AO35" s="10">
        <f>SUMIFS(プレー記録!$E$14:$E$2664,プレー記録!$B$14:$B$2664,収支表!$B35,プレー記録!$A$14:$A$2664,収支表!AN$2)</f>
        <v>0</v>
      </c>
      <c r="AP35" s="11">
        <f>SUMIFS(プレー記録!$D$14:$D$2664,プレー記録!$B$14:$B$2664,収支表!$B35,プレー記録!$A$14:$A$2664,収支表!AP$2)</f>
        <v>0</v>
      </c>
      <c r="AQ35" s="10">
        <f>SUMIFS(プレー記録!$E$14:$E$2664,プレー記録!$B$14:$B$2664,収支表!$B35,プレー記録!$A$14:$A$2664,収支表!AP$2)</f>
        <v>0</v>
      </c>
      <c r="AR35" s="11">
        <f>SUMIFS(プレー記録!$D$14:$D$2664,プレー記録!$B$14:$B$2664,収支表!$B35,プレー記録!$A$14:$A$2664,収支表!AR$2)</f>
        <v>0</v>
      </c>
      <c r="AS35" s="10">
        <f>SUMIFS(プレー記録!$E$14:$E$2664,プレー記録!$B$14:$B$2664,収支表!$B35,プレー記録!$A$14:$A$2664,収支表!AR$2)</f>
        <v>0</v>
      </c>
      <c r="AT35" s="11">
        <f>SUMIFS(プレー記録!$D$14:$D$2664,プレー記録!$B$14:$B$2664,収支表!$B35,プレー記録!$A$14:$A$2664,収支表!AT$2)</f>
        <v>0</v>
      </c>
      <c r="AU35" s="10">
        <f>SUMIFS(プレー記録!$E$14:$E$2664,プレー記録!$B$14:$B$2664,収支表!$B35,プレー記録!$A$14:$A$2664,収支表!AT$2)</f>
        <v>0</v>
      </c>
      <c r="AV35" s="11">
        <f>SUMIFS(プレー記録!$D$14:$D$2664,プレー記録!$B$14:$B$2664,収支表!$B35,プレー記録!$A$14:$A$2664,収支表!AV$2)</f>
        <v>0</v>
      </c>
      <c r="AW35" s="10">
        <f>SUMIFS(プレー記録!$E$14:$E$2664,プレー記録!$B$14:$B$2664,収支表!$B35,プレー記録!$A$14:$A$2664,収支表!AV$2)</f>
        <v>0</v>
      </c>
      <c r="AX35" s="11">
        <f>SUMIFS(プレー記録!$D$14:$D$2664,プレー記録!$B$14:$B$2664,収支表!$B35,プレー記録!$A$14:$A$2664,収支表!AX$2)</f>
        <v>0</v>
      </c>
      <c r="AY35" s="10">
        <f>SUMIFS(プレー記録!$E$14:$E$2664,プレー記録!$B$14:$B$2664,収支表!$B35,プレー記録!$A$14:$A$2664,収支表!AX$2)</f>
        <v>0</v>
      </c>
      <c r="AZ35" s="11">
        <f>SUMIFS(プレー記録!$D$14:$D$2664,プレー記録!$B$14:$B$2664,収支表!$B35,プレー記録!$A$14:$A$2664,収支表!AZ$2)</f>
        <v>0</v>
      </c>
      <c r="BA35" s="10">
        <f>SUMIFS(プレー記録!$E$14:$E$2664,プレー記録!$B$14:$B$2664,収支表!$B35,プレー記録!$A$14:$A$2664,収支表!AZ$2)</f>
        <v>0</v>
      </c>
      <c r="BB35" s="11">
        <f>SUMIFS(プレー記録!$D$14:$D$2664,プレー記録!$B$14:$B$2664,収支表!$B35,プレー記録!$A$14:$A$2664,収支表!BB$2)</f>
        <v>0</v>
      </c>
      <c r="BC35" s="10">
        <f>SUMIFS(プレー記録!$E$14:$E$2664,プレー記録!$B$14:$B$2664,収支表!$B35,プレー記録!$A$14:$A$2664,収支表!BB$2)</f>
        <v>0</v>
      </c>
      <c r="BD35" s="11">
        <f>SUMIFS(プレー記録!$D$14:$D$2664,プレー記録!$B$14:$B$2664,収支表!$B35,プレー記録!$A$14:$A$2664,収支表!BD$2)</f>
        <v>0</v>
      </c>
      <c r="BE35" s="10">
        <f>SUMIFS(プレー記録!$E$14:$E$2664,プレー記録!$B$14:$B$2664,収支表!$B35,プレー記録!$A$14:$A$2664,収支表!BD$2)</f>
        <v>0</v>
      </c>
      <c r="BF35" s="11">
        <f>SUMIFS(プレー記録!$D$14:$D$2664,プレー記録!$B$14:$B$2664,収支表!$B35,プレー記録!$A$14:$A$2664,収支表!BF$2)</f>
        <v>0</v>
      </c>
      <c r="BG35" s="10">
        <f>SUMIFS(プレー記録!$E$14:$E$2664,プレー記録!$B$14:$B$2664,収支表!$B35,プレー記録!$A$14:$A$2664,収支表!BF$2)</f>
        <v>0</v>
      </c>
      <c r="BH35" s="11">
        <f>SUMIFS(プレー記録!$D$14:$D$2664,プレー記録!$B$14:$B$2664,収支表!$B35,プレー記録!$A$14:$A$2664,収支表!BH$2)</f>
        <v>0</v>
      </c>
      <c r="BI35" s="10">
        <f>SUMIFS(プレー記録!$E$14:$E$2664,プレー記録!$B$14:$B$2664,収支表!$B35,プレー記録!$A$14:$A$2664,収支表!BH$2)</f>
        <v>0</v>
      </c>
      <c r="BJ35" s="11">
        <f>SUMIFS(プレー記録!$D$14:$D$2664,プレー記録!$B$14:$B$2664,収支表!$B35,プレー記録!$A$14:$A$2664,収支表!BJ$2)</f>
        <v>0</v>
      </c>
      <c r="BK35" s="10">
        <f>SUMIFS(プレー記録!$E$14:$E$2664,プレー記録!$B$14:$B$2664,収支表!$B35,プレー記録!$A$14:$A$2664,収支表!BJ$2)</f>
        <v>0</v>
      </c>
      <c r="BL35" s="11">
        <f>SUMIFS(プレー記録!$D$14:$D$2664,プレー記録!$B$14:$B$2664,収支表!$B35,プレー記録!$A$14:$A$2664,収支表!BL$2)</f>
        <v>0</v>
      </c>
      <c r="BM35" s="10">
        <f>SUMIFS(プレー記録!$E$14:$E$2664,プレー記録!$B$14:$B$2664,収支表!$B35,プレー記録!$A$14:$A$2664,収支表!BL$2)</f>
        <v>0</v>
      </c>
      <c r="BN35" s="58" t="str">
        <f t="shared" si="26"/>
        <v/>
      </c>
      <c r="BO35" s="59" t="str">
        <f t="shared" si="26"/>
        <v/>
      </c>
      <c r="BP35" s="59" t="str">
        <f t="shared" si="26"/>
        <v/>
      </c>
      <c r="BQ35" s="59" t="str">
        <f t="shared" si="26"/>
        <v/>
      </c>
      <c r="BR35" s="60" t="str">
        <f t="shared" si="27"/>
        <v/>
      </c>
    </row>
    <row r="36" spans="1:70" s="247" customFormat="1" ht="20" hidden="1" customHeight="1">
      <c r="F36" s="248" t="s">
        <v>141</v>
      </c>
      <c r="G36" s="247" t="s">
        <v>142</v>
      </c>
      <c r="H36" s="248" t="s">
        <v>143</v>
      </c>
      <c r="I36" s="247" t="s">
        <v>144</v>
      </c>
      <c r="J36" s="248" t="s">
        <v>145</v>
      </c>
      <c r="K36" s="247" t="s">
        <v>146</v>
      </c>
      <c r="L36" s="248" t="s">
        <v>147</v>
      </c>
      <c r="M36" s="247" t="s">
        <v>148</v>
      </c>
      <c r="N36" s="248" t="s">
        <v>149</v>
      </c>
      <c r="O36" s="247" t="s">
        <v>150</v>
      </c>
      <c r="P36" s="248" t="s">
        <v>151</v>
      </c>
      <c r="Q36" s="247" t="s">
        <v>152</v>
      </c>
      <c r="R36" s="248" t="s">
        <v>153</v>
      </c>
      <c r="S36" s="247" t="s">
        <v>154</v>
      </c>
      <c r="T36" s="248" t="s">
        <v>155</v>
      </c>
      <c r="U36" s="247" t="s">
        <v>156</v>
      </c>
      <c r="V36" s="248" t="s">
        <v>157</v>
      </c>
      <c r="W36" s="247" t="s">
        <v>158</v>
      </c>
      <c r="X36" s="248" t="s">
        <v>159</v>
      </c>
      <c r="Y36" s="247" t="s">
        <v>160</v>
      </c>
      <c r="Z36" s="248" t="s">
        <v>161</v>
      </c>
      <c r="AA36" s="247" t="s">
        <v>162</v>
      </c>
      <c r="AB36" s="248" t="s">
        <v>163</v>
      </c>
      <c r="AC36" s="247" t="s">
        <v>164</v>
      </c>
      <c r="AD36" s="248" t="s">
        <v>165</v>
      </c>
      <c r="AE36" s="247" t="s">
        <v>166</v>
      </c>
      <c r="AF36" s="248" t="s">
        <v>167</v>
      </c>
      <c r="AG36" s="247" t="s">
        <v>168</v>
      </c>
      <c r="AH36" s="248" t="s">
        <v>169</v>
      </c>
      <c r="AI36" s="247" t="s">
        <v>170</v>
      </c>
      <c r="AJ36" s="248" t="s">
        <v>171</v>
      </c>
      <c r="AK36" s="247" t="s">
        <v>172</v>
      </c>
      <c r="AL36" s="248" t="s">
        <v>173</v>
      </c>
      <c r="AM36" s="247" t="s">
        <v>174</v>
      </c>
      <c r="AN36" s="248" t="s">
        <v>175</v>
      </c>
      <c r="AO36" s="247" t="s">
        <v>176</v>
      </c>
      <c r="AP36" s="248" t="s">
        <v>177</v>
      </c>
      <c r="AQ36" s="247" t="s">
        <v>178</v>
      </c>
      <c r="AR36" s="248" t="s">
        <v>179</v>
      </c>
      <c r="AS36" s="247" t="s">
        <v>180</v>
      </c>
      <c r="AT36" s="248" t="s">
        <v>261</v>
      </c>
      <c r="AU36" s="247" t="s">
        <v>262</v>
      </c>
      <c r="AV36" s="248" t="s">
        <v>263</v>
      </c>
      <c r="AW36" s="247" t="s">
        <v>264</v>
      </c>
      <c r="AX36" s="248" t="s">
        <v>265</v>
      </c>
      <c r="AY36" s="247" t="s">
        <v>266</v>
      </c>
      <c r="AZ36" s="248" t="s">
        <v>267</v>
      </c>
      <c r="BA36" s="247" t="s">
        <v>268</v>
      </c>
      <c r="BB36" s="248" t="s">
        <v>269</v>
      </c>
      <c r="BC36" s="247" t="s">
        <v>270</v>
      </c>
      <c r="BD36" s="248" t="s">
        <v>271</v>
      </c>
      <c r="BE36" s="247" t="s">
        <v>272</v>
      </c>
      <c r="BF36" s="248" t="s">
        <v>273</v>
      </c>
      <c r="BG36" s="247" t="s">
        <v>274</v>
      </c>
      <c r="BH36" s="248" t="s">
        <v>275</v>
      </c>
      <c r="BI36" s="247" t="s">
        <v>276</v>
      </c>
      <c r="BJ36" s="248" t="s">
        <v>277</v>
      </c>
      <c r="BK36" s="247" t="s">
        <v>278</v>
      </c>
      <c r="BL36" s="248" t="s">
        <v>279</v>
      </c>
      <c r="BM36" s="247" t="s">
        <v>280</v>
      </c>
    </row>
    <row r="37" spans="1:70" s="190" customFormat="1" ht="20" hidden="1" customHeight="1">
      <c r="B37" s="191"/>
      <c r="C37" s="191"/>
      <c r="D37" s="191"/>
      <c r="E37" s="191"/>
      <c r="F37" s="190" t="s">
        <v>201</v>
      </c>
      <c r="G37" s="190" t="s">
        <v>202</v>
      </c>
      <c r="H37" s="190" t="s">
        <v>203</v>
      </c>
      <c r="I37" s="190" t="s">
        <v>204</v>
      </c>
      <c r="J37" s="190" t="s">
        <v>205</v>
      </c>
      <c r="K37" s="190" t="s">
        <v>206</v>
      </c>
      <c r="L37" s="190" t="s">
        <v>207</v>
      </c>
      <c r="M37" s="190" t="s">
        <v>208</v>
      </c>
      <c r="N37" s="190" t="s">
        <v>209</v>
      </c>
      <c r="O37" s="190" t="s">
        <v>210</v>
      </c>
      <c r="P37" s="190" t="s">
        <v>211</v>
      </c>
      <c r="Q37" s="190" t="s">
        <v>212</v>
      </c>
      <c r="R37" s="190" t="s">
        <v>213</v>
      </c>
      <c r="S37" s="190" t="s">
        <v>214</v>
      </c>
      <c r="T37" s="190" t="s">
        <v>215</v>
      </c>
      <c r="U37" s="190" t="s">
        <v>216</v>
      </c>
      <c r="V37" s="190" t="s">
        <v>217</v>
      </c>
      <c r="W37" s="190" t="s">
        <v>218</v>
      </c>
      <c r="X37" s="190" t="s">
        <v>219</v>
      </c>
      <c r="Y37" s="190" t="s">
        <v>220</v>
      </c>
      <c r="Z37" s="190" t="s">
        <v>221</v>
      </c>
      <c r="AA37" s="190" t="s">
        <v>222</v>
      </c>
      <c r="AB37" s="190" t="s">
        <v>223</v>
      </c>
      <c r="AC37" s="190" t="s">
        <v>224</v>
      </c>
      <c r="AD37" s="190" t="s">
        <v>225</v>
      </c>
      <c r="AE37" s="190" t="s">
        <v>226</v>
      </c>
      <c r="AF37" s="190" t="s">
        <v>227</v>
      </c>
      <c r="AG37" s="190" t="s">
        <v>228</v>
      </c>
      <c r="AH37" s="190" t="s">
        <v>229</v>
      </c>
      <c r="AI37" s="190" t="s">
        <v>230</v>
      </c>
      <c r="AJ37" s="190" t="s">
        <v>231</v>
      </c>
      <c r="AK37" s="190" t="s">
        <v>232</v>
      </c>
      <c r="AL37" s="190" t="s">
        <v>233</v>
      </c>
      <c r="AM37" s="190" t="s">
        <v>234</v>
      </c>
      <c r="AN37" s="190" t="s">
        <v>235</v>
      </c>
      <c r="AO37" s="190" t="s">
        <v>236</v>
      </c>
      <c r="AP37" s="190" t="s">
        <v>237</v>
      </c>
      <c r="AQ37" s="190" t="s">
        <v>238</v>
      </c>
      <c r="AR37" s="190" t="s">
        <v>239</v>
      </c>
      <c r="AS37" s="190" t="s">
        <v>240</v>
      </c>
      <c r="AT37" s="190" t="s">
        <v>241</v>
      </c>
      <c r="AU37" s="190" t="s">
        <v>242</v>
      </c>
      <c r="AV37" s="190" t="s">
        <v>243</v>
      </c>
      <c r="AW37" s="190" t="s">
        <v>244</v>
      </c>
      <c r="AX37" s="190" t="s">
        <v>245</v>
      </c>
      <c r="AY37" s="190" t="s">
        <v>246</v>
      </c>
      <c r="AZ37" s="190" t="s">
        <v>247</v>
      </c>
      <c r="BA37" s="190" t="s">
        <v>248</v>
      </c>
      <c r="BB37" s="190" t="s">
        <v>249</v>
      </c>
      <c r="BC37" s="190" t="s">
        <v>250</v>
      </c>
      <c r="BD37" s="190" t="s">
        <v>251</v>
      </c>
      <c r="BE37" s="190" t="s">
        <v>252</v>
      </c>
      <c r="BF37" s="190" t="s">
        <v>253</v>
      </c>
      <c r="BG37" s="190" t="s">
        <v>254</v>
      </c>
      <c r="BH37" s="190" t="s">
        <v>255</v>
      </c>
      <c r="BI37" s="190" t="s">
        <v>256</v>
      </c>
      <c r="BJ37" s="190" t="s">
        <v>257</v>
      </c>
      <c r="BK37" s="190" t="s">
        <v>258</v>
      </c>
      <c r="BL37" s="190" t="s">
        <v>259</v>
      </c>
      <c r="BM37" s="190" t="s">
        <v>260</v>
      </c>
    </row>
    <row r="38" spans="1:70" s="190" customFormat="1" ht="20" customHeight="1">
      <c r="B38" s="191"/>
      <c r="C38" s="191"/>
      <c r="D38" s="191"/>
      <c r="E38" s="191"/>
    </row>
    <row r="39" spans="1:70" ht="20" customHeight="1"/>
    <row r="40" spans="1:70" ht="20" customHeight="1"/>
    <row r="41" spans="1:70" ht="20" customHeight="1"/>
    <row r="42" spans="1:70" ht="20" customHeight="1"/>
    <row r="43" spans="1:70" ht="20" customHeight="1"/>
    <row r="44" spans="1:70" ht="20" customHeight="1"/>
  </sheetData>
  <sheetProtection sheet="1" objects="1" scenarios="1"/>
  <mergeCells count="32">
    <mergeCell ref="BD2:BE2"/>
    <mergeCell ref="BF2:BG2"/>
    <mergeCell ref="BH2:BI2"/>
    <mergeCell ref="BJ2:BK2"/>
    <mergeCell ref="BL2:BM2"/>
    <mergeCell ref="AT2:AU2"/>
    <mergeCell ref="AV2:AW2"/>
    <mergeCell ref="AX2:AY2"/>
    <mergeCell ref="AZ2:BA2"/>
    <mergeCell ref="BB2:BC2"/>
    <mergeCell ref="BN3:BR3"/>
    <mergeCell ref="C2:E2"/>
    <mergeCell ref="R2:S2"/>
    <mergeCell ref="T2:U2"/>
    <mergeCell ref="V2:W2"/>
    <mergeCell ref="P2:Q2"/>
    <mergeCell ref="F2:G2"/>
    <mergeCell ref="H2:I2"/>
    <mergeCell ref="J2:K2"/>
    <mergeCell ref="L2:M2"/>
    <mergeCell ref="N2:O2"/>
    <mergeCell ref="X2:Y2"/>
    <mergeCell ref="Z2:AA2"/>
    <mergeCell ref="AB2:AC2"/>
    <mergeCell ref="AD2:AE2"/>
    <mergeCell ref="AR2:AS2"/>
    <mergeCell ref="AP2:AQ2"/>
    <mergeCell ref="AF2:AG2"/>
    <mergeCell ref="AH2:AI2"/>
    <mergeCell ref="AJ2:AK2"/>
    <mergeCell ref="AL2:AM2"/>
    <mergeCell ref="AN2:AO2"/>
  </mergeCells>
  <phoneticPr fontId="1"/>
  <conditionalFormatting sqref="B5:BR35">
    <cfRule type="expression" dxfId="6732" priority="165">
      <formula>MOD(ROW(),2)=1</formula>
    </cfRule>
  </conditionalFormatting>
  <conditionalFormatting sqref="B5:B35">
    <cfRule type="expression" dxfId="6731" priority="157">
      <formula>WEEKDAY(B5,1)=1</formula>
    </cfRule>
    <cfRule type="expression" dxfId="6730" priority="158">
      <formula>WEEKDAY(B5,1)=7</formula>
    </cfRule>
  </conditionalFormatting>
  <conditionalFormatting sqref="C5:BM35">
    <cfRule type="cellIs" dxfId="6729" priority="208" operator="greaterThan">
      <formula>0</formula>
    </cfRule>
    <cfRule type="expression" dxfId="6728" priority="210">
      <formula>AND(MOD(ROW(),2)=1,C5=0)=TRUE</formula>
    </cfRule>
  </conditionalFormatting>
  <conditionalFormatting sqref="G1 I1 K1 M1 O1 Q1 S1 U1 W1 Y1 AA1 AC1 AE1 AG1 AI1 AK1 AM1 AO1 AQ1 AS1 C4:BM35">
    <cfRule type="cellIs" dxfId="6727" priority="224" operator="equal">
      <formula>0</formula>
    </cfRule>
  </conditionalFormatting>
  <conditionalFormatting sqref="G1 I1 K1 M1 O1 Q1 S1 U1 W1 Y1 AA1 AC1 AE1 AG1 AI1 AK1 AM1 AO1 AQ1 AS1 C4:BM4">
    <cfRule type="cellIs" dxfId="6726" priority="147" operator="greaterThan">
      <formula>0</formula>
    </cfRule>
  </conditionalFormatting>
  <conditionalFormatting sqref="F2:Y2 Z2 AB2 AD2 AF2 AH2 AJ2 AL2 AN2 AR2 AP2 AR2">
    <cfRule type="cellIs" dxfId="6725" priority="148" operator="equal">
      <formula>"ボンズ"</formula>
    </cfRule>
    <cfRule type="cellIs" dxfId="6724" priority="149" operator="equal">
      <formula>"レオベガス"</formula>
    </cfRule>
    <cfRule type="cellIs" dxfId="6723" priority="150" operator="equal">
      <formula>"カジ旅"</formula>
    </cfRule>
    <cfRule type="cellIs" dxfId="6722" priority="151" operator="equal">
      <formula>"ワイルドジャングル"</formula>
    </cfRule>
    <cfRule type="cellIs" dxfId="6721" priority="152" operator="equal">
      <formula>"ギャンボラ"</formula>
    </cfRule>
    <cfRule type="cellIs" dxfId="6720" priority="153" operator="equal">
      <formula>"遊雅堂"</formula>
    </cfRule>
    <cfRule type="cellIs" dxfId="6719" priority="154" operator="equal">
      <formula>"ベラジョン"</formula>
    </cfRule>
    <cfRule type="cellIs" dxfId="6718" priority="155" operator="equal">
      <formula>"リリベット"</formula>
    </cfRule>
    <cfRule type="cellIs" dxfId="6717" priority="156" operator="equal">
      <formula>"賭けっ子リンリン"</formula>
    </cfRule>
    <cfRule type="cellIs" dxfId="6716" priority="166" operator="equal">
      <formula>"ミスティーノ"</formula>
    </cfRule>
  </conditionalFormatting>
  <conditionalFormatting sqref="AT2">
    <cfRule type="cellIs" dxfId="6715" priority="94" operator="equal">
      <formula>"ボンズ"</formula>
    </cfRule>
    <cfRule type="cellIs" dxfId="6714" priority="95" operator="equal">
      <formula>"レオベガス"</formula>
    </cfRule>
    <cfRule type="cellIs" dxfId="6713" priority="96" operator="equal">
      <formula>"カジ旅"</formula>
    </cfRule>
    <cfRule type="cellIs" dxfId="6712" priority="97" operator="equal">
      <formula>"ワイルドジャングル"</formula>
    </cfRule>
    <cfRule type="cellIs" dxfId="6711" priority="98" operator="equal">
      <formula>"ギャンボラ"</formula>
    </cfRule>
    <cfRule type="cellIs" dxfId="6710" priority="99" operator="equal">
      <formula>"遊雅堂"</formula>
    </cfRule>
    <cfRule type="cellIs" dxfId="6709" priority="100" operator="equal">
      <formula>"ベラジョン"</formula>
    </cfRule>
    <cfRule type="cellIs" dxfId="6708" priority="101" operator="equal">
      <formula>"リリベット"</formula>
    </cfRule>
    <cfRule type="cellIs" dxfId="6707" priority="102" operator="equal">
      <formula>"賭けっ子リンリン"</formula>
    </cfRule>
    <cfRule type="cellIs" dxfId="6706" priority="103" operator="equal">
      <formula>"ミスティーノ"</formula>
    </cfRule>
  </conditionalFormatting>
  <conditionalFormatting sqref="AV2">
    <cfRule type="cellIs" dxfId="6705" priority="84" operator="equal">
      <formula>"ボンズ"</formula>
    </cfRule>
    <cfRule type="cellIs" dxfId="6704" priority="85" operator="equal">
      <formula>"レオベガス"</formula>
    </cfRule>
    <cfRule type="cellIs" dxfId="6703" priority="86" operator="equal">
      <formula>"カジ旅"</formula>
    </cfRule>
    <cfRule type="cellIs" dxfId="6702" priority="87" operator="equal">
      <formula>"ワイルドジャングル"</formula>
    </cfRule>
    <cfRule type="cellIs" dxfId="6701" priority="88" operator="equal">
      <formula>"ギャンボラ"</formula>
    </cfRule>
    <cfRule type="cellIs" dxfId="6700" priority="89" operator="equal">
      <formula>"遊雅堂"</formula>
    </cfRule>
    <cfRule type="cellIs" dxfId="6699" priority="90" operator="equal">
      <formula>"ベラジョン"</formula>
    </cfRule>
    <cfRule type="cellIs" dxfId="6698" priority="91" operator="equal">
      <formula>"リリベット"</formula>
    </cfRule>
    <cfRule type="cellIs" dxfId="6697" priority="92" operator="equal">
      <formula>"賭けっ子リンリン"</formula>
    </cfRule>
    <cfRule type="cellIs" dxfId="6696" priority="93" operator="equal">
      <formula>"ミスティーノ"</formula>
    </cfRule>
  </conditionalFormatting>
  <conditionalFormatting sqref="AX2">
    <cfRule type="cellIs" dxfId="6695" priority="74" operator="equal">
      <formula>"ボンズ"</formula>
    </cfRule>
    <cfRule type="cellIs" dxfId="6694" priority="75" operator="equal">
      <formula>"レオベガス"</formula>
    </cfRule>
    <cfRule type="cellIs" dxfId="6693" priority="76" operator="equal">
      <formula>"カジ旅"</formula>
    </cfRule>
    <cfRule type="cellIs" dxfId="6692" priority="77" operator="equal">
      <formula>"ワイルドジャングル"</formula>
    </cfRule>
    <cfRule type="cellIs" dxfId="6691" priority="78" operator="equal">
      <formula>"ギャンボラ"</formula>
    </cfRule>
    <cfRule type="cellIs" dxfId="6690" priority="79" operator="equal">
      <formula>"遊雅堂"</formula>
    </cfRule>
    <cfRule type="cellIs" dxfId="6689" priority="80" operator="equal">
      <formula>"ベラジョン"</formula>
    </cfRule>
    <cfRule type="cellIs" dxfId="6688" priority="81" operator="equal">
      <formula>"リリベット"</formula>
    </cfRule>
    <cfRule type="cellIs" dxfId="6687" priority="82" operator="equal">
      <formula>"賭けっ子リンリン"</formula>
    </cfRule>
    <cfRule type="cellIs" dxfId="6686" priority="83" operator="equal">
      <formula>"ミスティーノ"</formula>
    </cfRule>
  </conditionalFormatting>
  <conditionalFormatting sqref="AZ2">
    <cfRule type="cellIs" dxfId="6685" priority="64" operator="equal">
      <formula>"ボンズ"</formula>
    </cfRule>
    <cfRule type="cellIs" dxfId="6684" priority="65" operator="equal">
      <formula>"レオベガス"</formula>
    </cfRule>
    <cfRule type="cellIs" dxfId="6683" priority="66" operator="equal">
      <formula>"カジ旅"</formula>
    </cfRule>
    <cfRule type="cellIs" dxfId="6682" priority="67" operator="equal">
      <formula>"ワイルドジャングル"</formula>
    </cfRule>
    <cfRule type="cellIs" dxfId="6681" priority="68" operator="equal">
      <formula>"ギャンボラ"</formula>
    </cfRule>
    <cfRule type="cellIs" dxfId="6680" priority="69" operator="equal">
      <formula>"遊雅堂"</formula>
    </cfRule>
    <cfRule type="cellIs" dxfId="6679" priority="70" operator="equal">
      <formula>"ベラジョン"</formula>
    </cfRule>
    <cfRule type="cellIs" dxfId="6678" priority="71" operator="equal">
      <formula>"リリベット"</formula>
    </cfRule>
    <cfRule type="cellIs" dxfId="6677" priority="72" operator="equal">
      <formula>"賭けっ子リンリン"</formula>
    </cfRule>
    <cfRule type="cellIs" dxfId="6676" priority="73" operator="equal">
      <formula>"ミスティーノ"</formula>
    </cfRule>
  </conditionalFormatting>
  <conditionalFormatting sqref="BB2">
    <cfRule type="cellIs" dxfId="6675" priority="54" operator="equal">
      <formula>"ボンズ"</formula>
    </cfRule>
    <cfRule type="cellIs" dxfId="6674" priority="55" operator="equal">
      <formula>"レオベガス"</formula>
    </cfRule>
    <cfRule type="cellIs" dxfId="6673" priority="56" operator="equal">
      <formula>"カジ旅"</formula>
    </cfRule>
    <cfRule type="cellIs" dxfId="6672" priority="57" operator="equal">
      <formula>"ワイルドジャングル"</formula>
    </cfRule>
    <cfRule type="cellIs" dxfId="6671" priority="58" operator="equal">
      <formula>"ギャンボラ"</formula>
    </cfRule>
    <cfRule type="cellIs" dxfId="6670" priority="59" operator="equal">
      <formula>"遊雅堂"</formula>
    </cfRule>
    <cfRule type="cellIs" dxfId="6669" priority="60" operator="equal">
      <formula>"ベラジョン"</formula>
    </cfRule>
    <cfRule type="cellIs" dxfId="6668" priority="61" operator="equal">
      <formula>"リリベット"</formula>
    </cfRule>
    <cfRule type="cellIs" dxfId="6667" priority="62" operator="equal">
      <formula>"賭けっ子リンリン"</formula>
    </cfRule>
    <cfRule type="cellIs" dxfId="6666" priority="63" operator="equal">
      <formula>"ミスティーノ"</formula>
    </cfRule>
  </conditionalFormatting>
  <conditionalFormatting sqref="BD2">
    <cfRule type="cellIs" dxfId="6665" priority="44" operator="equal">
      <formula>"ボンズ"</formula>
    </cfRule>
    <cfRule type="cellIs" dxfId="6664" priority="45" operator="equal">
      <formula>"レオベガス"</formula>
    </cfRule>
    <cfRule type="cellIs" dxfId="6663" priority="46" operator="equal">
      <formula>"カジ旅"</formula>
    </cfRule>
    <cfRule type="cellIs" dxfId="6662" priority="47" operator="equal">
      <formula>"ワイルドジャングル"</formula>
    </cfRule>
    <cfRule type="cellIs" dxfId="6661" priority="48" operator="equal">
      <formula>"ギャンボラ"</formula>
    </cfRule>
    <cfRule type="cellIs" dxfId="6660" priority="49" operator="equal">
      <formula>"遊雅堂"</formula>
    </cfRule>
    <cfRule type="cellIs" dxfId="6659" priority="50" operator="equal">
      <formula>"ベラジョン"</formula>
    </cfRule>
    <cfRule type="cellIs" dxfId="6658" priority="51" operator="equal">
      <formula>"リリベット"</formula>
    </cfRule>
    <cfRule type="cellIs" dxfId="6657" priority="52" operator="equal">
      <formula>"賭けっ子リンリン"</formula>
    </cfRule>
    <cfRule type="cellIs" dxfId="6656" priority="53" operator="equal">
      <formula>"ミスティーノ"</formula>
    </cfRule>
  </conditionalFormatting>
  <conditionalFormatting sqref="BF2">
    <cfRule type="cellIs" dxfId="6655" priority="34" operator="equal">
      <formula>"ボンズ"</formula>
    </cfRule>
    <cfRule type="cellIs" dxfId="6654" priority="35" operator="equal">
      <formula>"レオベガス"</formula>
    </cfRule>
    <cfRule type="cellIs" dxfId="6653" priority="36" operator="equal">
      <formula>"カジ旅"</formula>
    </cfRule>
    <cfRule type="cellIs" dxfId="6652" priority="37" operator="equal">
      <formula>"ワイルドジャングル"</formula>
    </cfRule>
    <cfRule type="cellIs" dxfId="6651" priority="38" operator="equal">
      <formula>"ギャンボラ"</formula>
    </cfRule>
    <cfRule type="cellIs" dxfId="6650" priority="39" operator="equal">
      <formula>"遊雅堂"</formula>
    </cfRule>
    <cfRule type="cellIs" dxfId="6649" priority="40" operator="equal">
      <formula>"ベラジョン"</formula>
    </cfRule>
    <cfRule type="cellIs" dxfId="6648" priority="41" operator="equal">
      <formula>"リリベット"</formula>
    </cfRule>
    <cfRule type="cellIs" dxfId="6647" priority="42" operator="equal">
      <formula>"賭けっ子リンリン"</formula>
    </cfRule>
    <cfRule type="cellIs" dxfId="6646" priority="43" operator="equal">
      <formula>"ミスティーノ"</formula>
    </cfRule>
  </conditionalFormatting>
  <conditionalFormatting sqref="BH2">
    <cfRule type="cellIs" dxfId="6645" priority="24" operator="equal">
      <formula>"ボンズ"</formula>
    </cfRule>
    <cfRule type="cellIs" dxfId="6644" priority="25" operator="equal">
      <formula>"レオベガス"</formula>
    </cfRule>
    <cfRule type="cellIs" dxfId="6643" priority="26" operator="equal">
      <formula>"カジ旅"</formula>
    </cfRule>
    <cfRule type="cellIs" dxfId="6642" priority="27" operator="equal">
      <formula>"ワイルドジャングル"</formula>
    </cfRule>
    <cfRule type="cellIs" dxfId="6641" priority="28" operator="equal">
      <formula>"ギャンボラ"</formula>
    </cfRule>
    <cfRule type="cellIs" dxfId="6640" priority="29" operator="equal">
      <formula>"遊雅堂"</formula>
    </cfRule>
    <cfRule type="cellIs" dxfId="6639" priority="30" operator="equal">
      <formula>"ベラジョン"</formula>
    </cfRule>
    <cfRule type="cellIs" dxfId="6638" priority="31" operator="equal">
      <formula>"リリベット"</formula>
    </cfRule>
    <cfRule type="cellIs" dxfId="6637" priority="32" operator="equal">
      <formula>"賭けっ子リンリン"</formula>
    </cfRule>
    <cfRule type="cellIs" dxfId="6636" priority="33" operator="equal">
      <formula>"ミスティーノ"</formula>
    </cfRule>
  </conditionalFormatting>
  <conditionalFormatting sqref="BJ2">
    <cfRule type="cellIs" dxfId="6635" priority="14" operator="equal">
      <formula>"ボンズ"</formula>
    </cfRule>
    <cfRule type="cellIs" dxfId="6634" priority="15" operator="equal">
      <formula>"レオベガス"</formula>
    </cfRule>
    <cfRule type="cellIs" dxfId="6633" priority="16" operator="equal">
      <formula>"カジ旅"</formula>
    </cfRule>
    <cfRule type="cellIs" dxfId="6632" priority="17" operator="equal">
      <formula>"ワイルドジャングル"</formula>
    </cfRule>
    <cfRule type="cellIs" dxfId="6631" priority="18" operator="equal">
      <formula>"ギャンボラ"</formula>
    </cfRule>
    <cfRule type="cellIs" dxfId="6630" priority="19" operator="equal">
      <formula>"遊雅堂"</formula>
    </cfRule>
    <cfRule type="cellIs" dxfId="6629" priority="20" operator="equal">
      <formula>"ベラジョン"</formula>
    </cfRule>
    <cfRule type="cellIs" dxfId="6628" priority="21" operator="equal">
      <formula>"リリベット"</formula>
    </cfRule>
    <cfRule type="cellIs" dxfId="6627" priority="22" operator="equal">
      <formula>"賭けっ子リンリン"</formula>
    </cfRule>
    <cfRule type="cellIs" dxfId="6626" priority="23" operator="equal">
      <formula>"ミスティーノ"</formula>
    </cfRule>
  </conditionalFormatting>
  <conditionalFormatting sqref="BL2">
    <cfRule type="cellIs" dxfId="6625" priority="4" operator="equal">
      <formula>"ボンズ"</formula>
    </cfRule>
    <cfRule type="cellIs" dxfId="6624" priority="5" operator="equal">
      <formula>"レオベガス"</formula>
    </cfRule>
    <cfRule type="cellIs" dxfId="6623" priority="6" operator="equal">
      <formula>"カジ旅"</formula>
    </cfRule>
    <cfRule type="cellIs" dxfId="6622" priority="7" operator="equal">
      <formula>"ワイルドジャングル"</formula>
    </cfRule>
    <cfRule type="cellIs" dxfId="6621" priority="8" operator="equal">
      <formula>"ギャンボラ"</formula>
    </cfRule>
    <cfRule type="cellIs" dxfId="6620" priority="9" operator="equal">
      <formula>"遊雅堂"</formula>
    </cfRule>
    <cfRule type="cellIs" dxfId="6619" priority="10" operator="equal">
      <formula>"ベラジョン"</formula>
    </cfRule>
    <cfRule type="cellIs" dxfId="6618" priority="11" operator="equal">
      <formula>"リリベット"</formula>
    </cfRule>
    <cfRule type="cellIs" dxfId="6617" priority="12" operator="equal">
      <formula>"賭けっ子リンリン"</formula>
    </cfRule>
    <cfRule type="cellIs" dxfId="6616" priority="13" operator="equal">
      <formula>"ミスティーノ"</formula>
    </cfRule>
  </conditionalFormatting>
  <conditionalFormatting sqref="AU1 AW1 AY1 BA1 BC1 BE1 BG1 BI1 BK1 BM1">
    <cfRule type="cellIs" dxfId="6615" priority="3" operator="equal">
      <formula>0</formula>
    </cfRule>
  </conditionalFormatting>
  <conditionalFormatting sqref="AU1 AW1 AY1 BA1 BC1 BE1 BG1 BI1 BK1 BM1">
    <cfRule type="cellIs" dxfId="6614" priority="2" operator="greaterThan">
      <formula>0</formula>
    </cfRule>
  </conditionalFormatting>
  <hyperlinks>
    <hyperlink ref="B5" location="プレー記録!B1:B84" display="プレー記録!B1:B84" xr:uid="{E0F3B00B-79A8-4C58-989A-B8A97CF445F6}"/>
    <hyperlink ref="B6" location="プレー記録!B87:B170" display="プレー記録!B87:B170" xr:uid="{16528119-EFB7-498B-AFB9-38D6AAF083AA}"/>
    <hyperlink ref="B7" location="プレー記録!B173:B256" display="プレー記録!B173:B256" xr:uid="{CED91B5C-F21C-4303-B44D-7AB51D3BDE24}"/>
    <hyperlink ref="B8" location="プレー記録!B259:B342" display="プレー記録!B259:B342" xr:uid="{FE5B1054-43D1-4AB8-9425-E0BDFB37FC2B}"/>
    <hyperlink ref="B9" location="プレー記録!B345:B428" display="プレー記録!B345:B428" xr:uid="{8F08C359-DB6A-4D22-9D07-FBD61008C360}"/>
    <hyperlink ref="B10" location="プレー記録!B431:B514" display="プレー記録!B431:B514" xr:uid="{A7405426-31F2-4A19-B045-7EFC2E68D3C1}"/>
    <hyperlink ref="B11" location="プレー記録!B517:B600" display="プレー記録!B517:B600" xr:uid="{042E9417-302D-4B7F-A36F-4C85CEBDBE2A}"/>
    <hyperlink ref="B12" location="プレー記録!B603:B686" display="プレー記録!B603:B686" xr:uid="{99C10B32-3E79-4DF3-BC92-82AF61DF9109}"/>
    <hyperlink ref="B13" location="プレー記録!B689:B772" display="プレー記録!B689:B772" xr:uid="{6D79EFB5-6ECD-4066-BDC5-0F829553E9F0}"/>
    <hyperlink ref="B14" location="プレー記録!B775:B858" display="プレー記録!B775:B858" xr:uid="{7A68079E-E029-40A4-804D-F68F8499A4CB}"/>
    <hyperlink ref="B15" location="プレー記録!B861:B944" display="プレー記録!B861:B944" xr:uid="{76B125E4-76BF-4406-9907-DA272D546BBE}"/>
    <hyperlink ref="B16" location="プレー記録!B947:B1030" display="プレー記録!B947:B1030" xr:uid="{28C0F1CE-0657-4B1C-B14B-B15B3A9ABCE6}"/>
    <hyperlink ref="B17" location="プレー記録!B1033:B1116" display="プレー記録!B1033:B1116" xr:uid="{5534F0D7-F9E4-4105-9BC2-ED046670633A}"/>
    <hyperlink ref="B18" location="プレー記録!B1119:B1202" display="プレー記録!B1119:B1202" xr:uid="{F8454D85-342A-4B61-8A58-3EFF3688AB33}"/>
    <hyperlink ref="B19" location="プレー記録!B1205:B1288" display="プレー記録!B1205:B1288" xr:uid="{7AA5E49D-BB8A-4759-99F8-D46F40C78CF0}"/>
    <hyperlink ref="B20" location="プレー記録!B1291:B1374" display="プレー記録!B1291:B1374" xr:uid="{B85EE8EC-07D5-4C25-8C01-45CD1AD97F8D}"/>
    <hyperlink ref="B21" location="プレー記録!B1377:B1460" display="プレー記録!B1377:B1460" xr:uid="{2B4A47C6-7991-4CD6-9853-C8609EA5F527}"/>
    <hyperlink ref="B22" location="プレー記録!B1463:B1546" display="プレー記録!B1463:B1546" xr:uid="{51C0B944-289E-4545-9B34-1014546F15D8}"/>
    <hyperlink ref="B23" location="プレー記録!B1549:B1632" display="プレー記録!B1549:B1632" xr:uid="{0260B6D1-C444-460A-A028-8CFBE50E16BC}"/>
    <hyperlink ref="B24" location="プレー記録!B1635:B1718" display="プレー記録!B1635:B1718" xr:uid="{446C0A4B-F111-404D-9410-08504BE98769}"/>
    <hyperlink ref="B25" location="プレー記録!B1721:B1804" display="プレー記録!B1721:B1804" xr:uid="{39AD9860-6CB5-41D6-9A5C-59B739183CFB}"/>
    <hyperlink ref="B26" location="プレー記録!B1807:B1890" display="プレー記録!B1807:B1890" xr:uid="{46730C04-C471-4C4C-A2E5-7DC5AA957142}"/>
    <hyperlink ref="B27" location="プレー記録!B1807:B1890" display="プレー記録!B1807:B1890" xr:uid="{FC507786-D95E-4E6E-AF2B-0DFF45C5ECE9}"/>
    <hyperlink ref="B28" location="プレー記録!B1979:B2062" display="プレー記録!B1979:B2062" xr:uid="{30766CAE-CDA1-4485-B742-1C39C0F7EB22}"/>
    <hyperlink ref="B29" location="プレー記録!B2065:B2148" display="プレー記録!B2065:B2148" xr:uid="{DD1872FD-8BAD-4A36-8E44-C6133D5F9617}"/>
    <hyperlink ref="B30" location="プレー記録!B2151:B2234" display="プレー記録!B2151:B2234" xr:uid="{A29C26BE-9957-49C0-A13F-A0D92548B2CB}"/>
    <hyperlink ref="B31" location="プレー記録!B2237:B2320" display="プレー記録!B2237:B2320" xr:uid="{139AB76D-D2E5-466B-957B-A1536817E7C7}"/>
    <hyperlink ref="B32" location="プレー記録!B2323:B2406" display="プレー記録!B2323:B2406" xr:uid="{1DFBF39B-0813-45BA-9693-DF3EB4932A59}"/>
    <hyperlink ref="B33" location="プレー記録!B2409:B2492" display="プレー記録!B2409:B2492" xr:uid="{2C5F8CF5-1237-4892-BD5C-05892497DFFE}"/>
    <hyperlink ref="B34" location="プレー記録!B2495:B2578" display="プレー記録!B2495:B2578" xr:uid="{4DD1AEE2-2E18-4461-9386-70EED3B25FAC}"/>
    <hyperlink ref="B35" location="プレー記録!B2581:B2664" display="プレー記録!B2581:B2664" xr:uid="{315E023C-4788-4E53-BB2D-A08B0E9327F9}"/>
    <hyperlink ref="E1" location="収支表!BN1:BX1" display="→リカバリー" xr:uid="{B601874D-D3E0-44DD-BD9E-B2CB4E7C5ACA}"/>
  </hyperlinks>
  <pageMargins left="0.7" right="0.7" top="0.75" bottom="0.75"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9C7CD88D-07FF-42D8-BB30-B07B298EC288}">
            <xm:f>INDEX(サマリー!$AD$3:$AD$32,MATCH(F2,サマリー!$AE$3:$AE$32,0),1)="JPY"</xm:f>
            <x14:dxf>
              <numFmt numFmtId="10" formatCode="&quot;¥&quot;#,##0;[Red]&quot;¥&quot;\-#,##0"/>
            </x14:dxf>
          </x14:cfRule>
          <xm:sqref>F1 H1 J1 L1 N1 P1 R1 T1 V1 X1 Z1 AB1 AD1 AF1 AH1 AJ1 AL1 AN1 AP1 AR1 AT1 AV1 AX1 AZ1 BB1 BD1 BF1 BH1 BJ1 BL1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8DC77-3FA6-4801-81F9-9892350404E9}">
  <sheetPr>
    <outlinePr summaryRight="0"/>
  </sheetPr>
  <dimension ref="A1:MD35"/>
  <sheetViews>
    <sheetView showGridLines="0" zoomScale="90" zoomScaleNormal="90" workbookViewId="0">
      <pane xSplit="2" ySplit="3" topLeftCell="C4" activePane="bottomRight" state="frozen"/>
      <selection pane="topRight" activeCell="C1" sqref="C1"/>
      <selection pane="bottomLeft" activeCell="A5" sqref="A5"/>
      <selection pane="bottomRight" activeCell="C4" sqref="C4:D4"/>
    </sheetView>
  </sheetViews>
  <sheetFormatPr defaultRowHeight="18" outlineLevelCol="1"/>
  <cols>
    <col min="1" max="1" width="1.25" customWidth="1"/>
    <col min="2" max="2" width="9.4140625" bestFit="1" customWidth="1"/>
    <col min="3" max="3" width="11.08203125" style="113" customWidth="1"/>
    <col min="4" max="4" width="11.08203125" style="113" customWidth="1" collapsed="1"/>
    <col min="5" max="9" width="9.58203125" hidden="1" customWidth="1" outlineLevel="1"/>
    <col min="10" max="11" width="9.58203125" style="113" hidden="1" customWidth="1" outlineLevel="1"/>
    <col min="12" max="19" width="9.58203125" style="135" hidden="1" customWidth="1" outlineLevel="1"/>
    <col min="20" max="20" width="9.58203125" style="70" hidden="1" customWidth="1" outlineLevel="1"/>
    <col min="21" max="27" width="9.58203125" hidden="1" customWidth="1" outlineLevel="1"/>
    <col min="28" max="35" width="9.58203125" style="135" hidden="1" customWidth="1" outlineLevel="1"/>
    <col min="36" max="36" width="9.58203125" hidden="1" customWidth="1" outlineLevel="1"/>
    <col min="37" max="37" width="11.08203125" customWidth="1"/>
    <col min="38" max="38" width="11.08203125" customWidth="1" collapsed="1"/>
    <col min="39" max="54" width="9.58203125" hidden="1" customWidth="1" outlineLevel="1"/>
    <col min="55" max="56" width="11.08203125" hidden="1" customWidth="1" outlineLevel="1"/>
    <col min="57" max="70" width="9.58203125" hidden="1" customWidth="1" outlineLevel="1"/>
    <col min="71" max="71" width="9.58203125" customWidth="1"/>
    <col min="72" max="72" width="9.58203125" customWidth="1" collapsed="1"/>
    <col min="73" max="74" width="11.08203125" hidden="1" customWidth="1" outlineLevel="1"/>
    <col min="75" max="90" width="9.58203125" hidden="1" customWidth="1" outlineLevel="1"/>
    <col min="91" max="92" width="11.08203125" hidden="1" customWidth="1" outlineLevel="1"/>
    <col min="93" max="104" width="9.58203125" hidden="1" customWidth="1" outlineLevel="1"/>
    <col min="105" max="105" width="9.58203125" customWidth="1"/>
    <col min="106" max="106" width="9.58203125" customWidth="1" collapsed="1"/>
    <col min="107" max="108" width="9.58203125" hidden="1" customWidth="1" outlineLevel="1"/>
    <col min="109" max="110" width="11.08203125" hidden="1" customWidth="1" outlineLevel="1"/>
    <col min="111" max="126" width="9.58203125" hidden="1" customWidth="1" outlineLevel="1"/>
    <col min="127" max="128" width="11.08203125" hidden="1" customWidth="1" outlineLevel="1"/>
    <col min="129" max="138" width="9.58203125" hidden="1" customWidth="1" outlineLevel="1"/>
    <col min="139" max="139" width="9.58203125" customWidth="1"/>
    <col min="140" max="140" width="9.58203125" customWidth="1" collapsed="1"/>
    <col min="141" max="144" width="9.58203125" hidden="1" customWidth="1" outlineLevel="1"/>
    <col min="145" max="146" width="11.08203125" hidden="1" customWidth="1" outlineLevel="1"/>
    <col min="147" max="162" width="8.6640625" hidden="1" customWidth="1" outlineLevel="1"/>
    <col min="163" max="164" width="11.08203125" hidden="1" customWidth="1" outlineLevel="1"/>
    <col min="165" max="172" width="8.6640625" hidden="1" customWidth="1" outlineLevel="1"/>
    <col min="173" max="173" width="8.6640625" customWidth="1"/>
    <col min="174" max="174" width="8.6640625" customWidth="1" collapsed="1"/>
    <col min="175" max="180" width="8.6640625" hidden="1" customWidth="1" outlineLevel="1"/>
    <col min="181" max="182" width="11.08203125" hidden="1" customWidth="1" outlineLevel="1"/>
    <col min="183" max="206" width="8.6640625" hidden="1" customWidth="1" outlineLevel="1"/>
    <col min="208" max="208" width="8.6640625" collapsed="1"/>
    <col min="209" max="240" width="8.6640625" hidden="1" customWidth="1" outlineLevel="1"/>
    <col min="242" max="242" width="8.6640625" collapsed="1"/>
    <col min="243" max="274" width="8.6640625" hidden="1" customWidth="1" outlineLevel="1"/>
    <col min="276" max="276" width="8.6640625" collapsed="1"/>
    <col min="277" max="308" width="8.6640625" hidden="1" customWidth="1" outlineLevel="1"/>
    <col min="310" max="310" width="8.6640625" collapsed="1"/>
    <col min="311" max="342" width="8.6640625" hidden="1" customWidth="1" outlineLevel="1"/>
  </cols>
  <sheetData>
    <row r="1" spans="1:342" ht="18" customHeight="1" thickBot="1">
      <c r="C1" s="362">
        <f>C4+SUM(C5:D35)</f>
        <v>0</v>
      </c>
      <c r="D1" s="362"/>
      <c r="AK1" s="362">
        <f>AK4+SUM(AK5:AL35)</f>
        <v>0</v>
      </c>
      <c r="AL1" s="362"/>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362">
        <f>BS4+SUM(BS5:BT35)</f>
        <v>0</v>
      </c>
      <c r="BT1" s="362"/>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362">
        <f>DA4+SUM(DA5:DB35)</f>
        <v>0</v>
      </c>
      <c r="DB1" s="362"/>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362">
        <f>EI4+SUM(EI5:EJ35)</f>
        <v>0</v>
      </c>
      <c r="EJ1" s="362"/>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362">
        <f>FQ4+SUM(FQ5:FR35)</f>
        <v>0</v>
      </c>
      <c r="FR1" s="362"/>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362">
        <f>GY4+SUM(GY5:GZ35)</f>
        <v>0</v>
      </c>
      <c r="GZ1" s="362"/>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362">
        <f>IG4+SUM(IG5:IH35)</f>
        <v>0</v>
      </c>
      <c r="IH1" s="362"/>
      <c r="II1" s="135"/>
      <c r="IJ1" s="135"/>
      <c r="IK1" s="135"/>
      <c r="IL1" s="135"/>
      <c r="IM1" s="135"/>
      <c r="IN1" s="135"/>
      <c r="IO1" s="135"/>
      <c r="IP1" s="135"/>
      <c r="IQ1" s="135"/>
      <c r="IR1" s="135"/>
      <c r="IS1" s="135"/>
      <c r="IT1" s="135"/>
      <c r="IU1" s="135"/>
      <c r="IV1" s="135"/>
      <c r="IW1" s="135"/>
      <c r="IX1" s="135"/>
      <c r="IY1" s="135"/>
      <c r="IZ1" s="135"/>
      <c r="JA1" s="135"/>
      <c r="JB1" s="135"/>
      <c r="JC1" s="135"/>
      <c r="JD1" s="135"/>
      <c r="JE1" s="135"/>
      <c r="JF1" s="135"/>
      <c r="JG1" s="135"/>
      <c r="JH1" s="135"/>
      <c r="JI1" s="135"/>
      <c r="JJ1" s="135"/>
      <c r="JK1" s="135"/>
      <c r="JL1" s="135"/>
      <c r="JM1" s="135"/>
      <c r="JN1" s="135"/>
      <c r="JO1" s="362">
        <f>JO4+SUM(JO5:JP35)</f>
        <v>0</v>
      </c>
      <c r="JP1" s="362"/>
      <c r="JQ1" s="135"/>
      <c r="JR1" s="135"/>
      <c r="JS1" s="135"/>
      <c r="JT1" s="135"/>
      <c r="JU1" s="135"/>
      <c r="JV1" s="135"/>
      <c r="JW1" s="135"/>
      <c r="JX1" s="135"/>
      <c r="JY1" s="135"/>
      <c r="JZ1" s="135"/>
      <c r="KA1" s="135"/>
      <c r="KB1" s="135"/>
      <c r="KC1" s="135"/>
      <c r="KD1" s="135"/>
      <c r="KE1" s="135"/>
      <c r="KF1" s="135"/>
      <c r="KG1" s="135"/>
      <c r="KH1" s="135"/>
      <c r="KI1" s="135"/>
      <c r="KJ1" s="135"/>
      <c r="KK1" s="135"/>
      <c r="KL1" s="135"/>
      <c r="KM1" s="135"/>
      <c r="KN1" s="135"/>
      <c r="KO1" s="135"/>
      <c r="KP1" s="135"/>
      <c r="KQ1" s="135"/>
      <c r="KR1" s="135"/>
      <c r="KS1" s="135"/>
      <c r="KT1" s="135"/>
      <c r="KU1" s="135"/>
      <c r="KV1" s="135"/>
      <c r="KW1" s="362">
        <f>KW4+SUM(KW5:KX35)</f>
        <v>0</v>
      </c>
      <c r="KX1" s="362"/>
      <c r="KY1" s="135"/>
      <c r="KZ1" s="135"/>
      <c r="LA1" s="135"/>
      <c r="LB1" s="135"/>
      <c r="LC1" s="135"/>
      <c r="LD1" s="135"/>
      <c r="LE1" s="135"/>
      <c r="LF1" s="135"/>
      <c r="LG1" s="135"/>
      <c r="LH1" s="135"/>
      <c r="LI1" s="135"/>
      <c r="LJ1" s="135"/>
      <c r="LK1" s="135"/>
      <c r="LL1" s="135"/>
      <c r="LM1" s="135"/>
      <c r="LN1" s="135"/>
      <c r="LO1" s="135"/>
      <c r="LP1" s="135"/>
      <c r="LQ1" s="135"/>
      <c r="LR1" s="135"/>
      <c r="LS1" s="135"/>
      <c r="LT1" s="135"/>
      <c r="LU1" s="135"/>
      <c r="LV1" s="135"/>
      <c r="LW1" s="135"/>
      <c r="LX1" s="135"/>
      <c r="LY1" s="135"/>
      <c r="LZ1" s="135"/>
      <c r="MA1" s="135"/>
      <c r="MB1" s="135"/>
      <c r="MC1" s="135"/>
      <c r="MD1" s="135"/>
    </row>
    <row r="2" spans="1:342" ht="20">
      <c r="A2" s="3"/>
      <c r="B2" s="143">
        <f>カレンダー・グラフ!B3</f>
        <v>0</v>
      </c>
      <c r="C2" s="363" t="str">
        <f>IF(リスト!G3="","",リスト!G3)</f>
        <v/>
      </c>
      <c r="D2" s="364"/>
      <c r="E2" s="367" t="s">
        <v>121</v>
      </c>
      <c r="F2" s="368"/>
      <c r="G2" s="368"/>
      <c r="H2" s="368"/>
      <c r="I2" s="368"/>
      <c r="J2" s="368"/>
      <c r="K2" s="368"/>
      <c r="L2" s="368"/>
      <c r="M2" s="368"/>
      <c r="N2" s="368"/>
      <c r="O2" s="368"/>
      <c r="P2" s="368"/>
      <c r="Q2" s="368"/>
      <c r="R2" s="368"/>
      <c r="S2" s="368"/>
      <c r="T2" s="369"/>
      <c r="U2" s="363" t="s">
        <v>122</v>
      </c>
      <c r="V2" s="363"/>
      <c r="W2" s="363"/>
      <c r="X2" s="363"/>
      <c r="Y2" s="363"/>
      <c r="Z2" s="363"/>
      <c r="AA2" s="363"/>
      <c r="AB2" s="370"/>
      <c r="AC2" s="370"/>
      <c r="AD2" s="370"/>
      <c r="AE2" s="370"/>
      <c r="AF2" s="370"/>
      <c r="AG2" s="370"/>
      <c r="AH2" s="370"/>
      <c r="AI2" s="370"/>
      <c r="AJ2" s="370"/>
      <c r="AK2" s="363" t="str">
        <f>IF(リスト!G4="","",リスト!G4)</f>
        <v/>
      </c>
      <c r="AL2" s="364"/>
      <c r="AM2" s="367" t="s">
        <v>121</v>
      </c>
      <c r="AN2" s="368"/>
      <c r="AO2" s="368"/>
      <c r="AP2" s="368"/>
      <c r="AQ2" s="368"/>
      <c r="AR2" s="368"/>
      <c r="AS2" s="368"/>
      <c r="AT2" s="368"/>
      <c r="AU2" s="368"/>
      <c r="AV2" s="368"/>
      <c r="AW2" s="368"/>
      <c r="AX2" s="368"/>
      <c r="AY2" s="368"/>
      <c r="AZ2" s="368"/>
      <c r="BA2" s="368"/>
      <c r="BB2" s="369"/>
      <c r="BC2" s="363" t="s">
        <v>122</v>
      </c>
      <c r="BD2" s="363"/>
      <c r="BE2" s="363"/>
      <c r="BF2" s="363"/>
      <c r="BG2" s="363"/>
      <c r="BH2" s="363"/>
      <c r="BI2" s="363"/>
      <c r="BJ2" s="370"/>
      <c r="BK2" s="370"/>
      <c r="BL2" s="370"/>
      <c r="BM2" s="370"/>
      <c r="BN2" s="370"/>
      <c r="BO2" s="370"/>
      <c r="BP2" s="370"/>
      <c r="BQ2" s="370"/>
      <c r="BR2" s="370"/>
      <c r="BS2" s="363" t="str">
        <f>IF(リスト!G5="","",リスト!G5)</f>
        <v/>
      </c>
      <c r="BT2" s="364"/>
      <c r="BU2" s="367" t="s">
        <v>121</v>
      </c>
      <c r="BV2" s="368"/>
      <c r="BW2" s="368"/>
      <c r="BX2" s="368"/>
      <c r="BY2" s="368"/>
      <c r="BZ2" s="368"/>
      <c r="CA2" s="368"/>
      <c r="CB2" s="368"/>
      <c r="CC2" s="368"/>
      <c r="CD2" s="368"/>
      <c r="CE2" s="368"/>
      <c r="CF2" s="368"/>
      <c r="CG2" s="368"/>
      <c r="CH2" s="368"/>
      <c r="CI2" s="368"/>
      <c r="CJ2" s="369"/>
      <c r="CK2" s="363" t="s">
        <v>122</v>
      </c>
      <c r="CL2" s="363"/>
      <c r="CM2" s="363"/>
      <c r="CN2" s="363"/>
      <c r="CO2" s="363"/>
      <c r="CP2" s="363"/>
      <c r="CQ2" s="363"/>
      <c r="CR2" s="370"/>
      <c r="CS2" s="370"/>
      <c r="CT2" s="370"/>
      <c r="CU2" s="370"/>
      <c r="CV2" s="370"/>
      <c r="CW2" s="370"/>
      <c r="CX2" s="370"/>
      <c r="CY2" s="370"/>
      <c r="CZ2" s="370"/>
      <c r="DA2" s="363" t="str">
        <f>IF(リスト!G6="","",リスト!G6)</f>
        <v/>
      </c>
      <c r="DB2" s="364"/>
      <c r="DC2" s="367" t="s">
        <v>121</v>
      </c>
      <c r="DD2" s="368"/>
      <c r="DE2" s="368"/>
      <c r="DF2" s="368"/>
      <c r="DG2" s="368"/>
      <c r="DH2" s="368"/>
      <c r="DI2" s="368"/>
      <c r="DJ2" s="368"/>
      <c r="DK2" s="368"/>
      <c r="DL2" s="368"/>
      <c r="DM2" s="368"/>
      <c r="DN2" s="368"/>
      <c r="DO2" s="368"/>
      <c r="DP2" s="368"/>
      <c r="DQ2" s="368"/>
      <c r="DR2" s="369"/>
      <c r="DS2" s="363" t="s">
        <v>122</v>
      </c>
      <c r="DT2" s="363"/>
      <c r="DU2" s="363"/>
      <c r="DV2" s="363"/>
      <c r="DW2" s="363"/>
      <c r="DX2" s="363"/>
      <c r="DY2" s="363"/>
      <c r="DZ2" s="370"/>
      <c r="EA2" s="370"/>
      <c r="EB2" s="370"/>
      <c r="EC2" s="370"/>
      <c r="ED2" s="370"/>
      <c r="EE2" s="370"/>
      <c r="EF2" s="370"/>
      <c r="EG2" s="370"/>
      <c r="EH2" s="370"/>
      <c r="EI2" s="363" t="str">
        <f>IF(リスト!G7="","",リスト!G7)</f>
        <v/>
      </c>
      <c r="EJ2" s="364"/>
      <c r="EK2" s="367" t="s">
        <v>121</v>
      </c>
      <c r="EL2" s="368"/>
      <c r="EM2" s="368"/>
      <c r="EN2" s="368"/>
      <c r="EO2" s="368"/>
      <c r="EP2" s="368"/>
      <c r="EQ2" s="368"/>
      <c r="ER2" s="368"/>
      <c r="ES2" s="368"/>
      <c r="ET2" s="368"/>
      <c r="EU2" s="368"/>
      <c r="EV2" s="368"/>
      <c r="EW2" s="368"/>
      <c r="EX2" s="368"/>
      <c r="EY2" s="368"/>
      <c r="EZ2" s="369"/>
      <c r="FA2" s="363" t="s">
        <v>122</v>
      </c>
      <c r="FB2" s="363"/>
      <c r="FC2" s="363"/>
      <c r="FD2" s="363"/>
      <c r="FE2" s="363"/>
      <c r="FF2" s="363"/>
      <c r="FG2" s="363"/>
      <c r="FH2" s="370"/>
      <c r="FI2" s="370"/>
      <c r="FJ2" s="370"/>
      <c r="FK2" s="370"/>
      <c r="FL2" s="370"/>
      <c r="FM2" s="370"/>
      <c r="FN2" s="370"/>
      <c r="FO2" s="370"/>
      <c r="FP2" s="370"/>
      <c r="FQ2" s="363" t="str">
        <f>IF(リスト!G8="","",リスト!G8)</f>
        <v/>
      </c>
      <c r="FR2" s="364"/>
      <c r="FS2" s="367" t="s">
        <v>121</v>
      </c>
      <c r="FT2" s="368"/>
      <c r="FU2" s="368"/>
      <c r="FV2" s="368"/>
      <c r="FW2" s="368"/>
      <c r="FX2" s="368"/>
      <c r="FY2" s="368"/>
      <c r="FZ2" s="368"/>
      <c r="GA2" s="368"/>
      <c r="GB2" s="368"/>
      <c r="GC2" s="368"/>
      <c r="GD2" s="368"/>
      <c r="GE2" s="368"/>
      <c r="GF2" s="368"/>
      <c r="GG2" s="368"/>
      <c r="GH2" s="369"/>
      <c r="GI2" s="363" t="s">
        <v>122</v>
      </c>
      <c r="GJ2" s="363"/>
      <c r="GK2" s="363"/>
      <c r="GL2" s="363"/>
      <c r="GM2" s="363"/>
      <c r="GN2" s="363"/>
      <c r="GO2" s="363"/>
      <c r="GP2" s="370"/>
      <c r="GQ2" s="370"/>
      <c r="GR2" s="370"/>
      <c r="GS2" s="370"/>
      <c r="GT2" s="370"/>
      <c r="GU2" s="370"/>
      <c r="GV2" s="370"/>
      <c r="GW2" s="370"/>
      <c r="GX2" s="370"/>
      <c r="GY2" s="363" t="str">
        <f>IF(リスト!G9="","",リスト!G9)</f>
        <v/>
      </c>
      <c r="GZ2" s="364"/>
      <c r="HA2" s="367" t="s">
        <v>121</v>
      </c>
      <c r="HB2" s="368"/>
      <c r="HC2" s="368"/>
      <c r="HD2" s="368"/>
      <c r="HE2" s="368"/>
      <c r="HF2" s="368"/>
      <c r="HG2" s="368"/>
      <c r="HH2" s="368"/>
      <c r="HI2" s="368"/>
      <c r="HJ2" s="368"/>
      <c r="HK2" s="368"/>
      <c r="HL2" s="368"/>
      <c r="HM2" s="368"/>
      <c r="HN2" s="368"/>
      <c r="HO2" s="368"/>
      <c r="HP2" s="369"/>
      <c r="HQ2" s="363" t="s">
        <v>122</v>
      </c>
      <c r="HR2" s="363"/>
      <c r="HS2" s="363"/>
      <c r="HT2" s="363"/>
      <c r="HU2" s="363"/>
      <c r="HV2" s="363"/>
      <c r="HW2" s="363"/>
      <c r="HX2" s="370"/>
      <c r="HY2" s="370"/>
      <c r="HZ2" s="370"/>
      <c r="IA2" s="370"/>
      <c r="IB2" s="370"/>
      <c r="IC2" s="370"/>
      <c r="ID2" s="370"/>
      <c r="IE2" s="370"/>
      <c r="IF2" s="370"/>
      <c r="IG2" s="363" t="str">
        <f>IF(リスト!G10="","",リスト!G10)</f>
        <v/>
      </c>
      <c r="IH2" s="364"/>
      <c r="II2" s="367" t="s">
        <v>121</v>
      </c>
      <c r="IJ2" s="368"/>
      <c r="IK2" s="368"/>
      <c r="IL2" s="368"/>
      <c r="IM2" s="368"/>
      <c r="IN2" s="368"/>
      <c r="IO2" s="368"/>
      <c r="IP2" s="368"/>
      <c r="IQ2" s="368"/>
      <c r="IR2" s="368"/>
      <c r="IS2" s="368"/>
      <c r="IT2" s="368"/>
      <c r="IU2" s="368"/>
      <c r="IV2" s="368"/>
      <c r="IW2" s="368"/>
      <c r="IX2" s="369"/>
      <c r="IY2" s="363" t="s">
        <v>122</v>
      </c>
      <c r="IZ2" s="363"/>
      <c r="JA2" s="363"/>
      <c r="JB2" s="363"/>
      <c r="JC2" s="363"/>
      <c r="JD2" s="363"/>
      <c r="JE2" s="363"/>
      <c r="JF2" s="370"/>
      <c r="JG2" s="370"/>
      <c r="JH2" s="370"/>
      <c r="JI2" s="370"/>
      <c r="JJ2" s="370"/>
      <c r="JK2" s="370"/>
      <c r="JL2" s="370"/>
      <c r="JM2" s="370"/>
      <c r="JN2" s="370"/>
      <c r="JO2" s="363" t="str">
        <f>IF(リスト!G11="","",リスト!G11)</f>
        <v/>
      </c>
      <c r="JP2" s="364"/>
      <c r="JQ2" s="367" t="s">
        <v>121</v>
      </c>
      <c r="JR2" s="368"/>
      <c r="JS2" s="368"/>
      <c r="JT2" s="368"/>
      <c r="JU2" s="368"/>
      <c r="JV2" s="368"/>
      <c r="JW2" s="368"/>
      <c r="JX2" s="368"/>
      <c r="JY2" s="368"/>
      <c r="JZ2" s="368"/>
      <c r="KA2" s="368"/>
      <c r="KB2" s="368"/>
      <c r="KC2" s="368"/>
      <c r="KD2" s="368"/>
      <c r="KE2" s="368"/>
      <c r="KF2" s="369"/>
      <c r="KG2" s="363" t="s">
        <v>122</v>
      </c>
      <c r="KH2" s="363"/>
      <c r="KI2" s="363"/>
      <c r="KJ2" s="363"/>
      <c r="KK2" s="363"/>
      <c r="KL2" s="363"/>
      <c r="KM2" s="363"/>
      <c r="KN2" s="370"/>
      <c r="KO2" s="370"/>
      <c r="KP2" s="370"/>
      <c r="KQ2" s="370"/>
      <c r="KR2" s="370"/>
      <c r="KS2" s="370"/>
      <c r="KT2" s="370"/>
      <c r="KU2" s="370"/>
      <c r="KV2" s="370"/>
      <c r="KW2" s="363" t="str">
        <f>IF(リスト!G12="","",リスト!G12)</f>
        <v/>
      </c>
      <c r="KX2" s="364"/>
      <c r="KY2" s="367" t="s">
        <v>121</v>
      </c>
      <c r="KZ2" s="368"/>
      <c r="LA2" s="368"/>
      <c r="LB2" s="368"/>
      <c r="LC2" s="368"/>
      <c r="LD2" s="368"/>
      <c r="LE2" s="368"/>
      <c r="LF2" s="368"/>
      <c r="LG2" s="368"/>
      <c r="LH2" s="368"/>
      <c r="LI2" s="368"/>
      <c r="LJ2" s="368"/>
      <c r="LK2" s="368"/>
      <c r="LL2" s="368"/>
      <c r="LM2" s="368"/>
      <c r="LN2" s="369"/>
      <c r="LO2" s="363" t="s">
        <v>122</v>
      </c>
      <c r="LP2" s="363"/>
      <c r="LQ2" s="363"/>
      <c r="LR2" s="363"/>
      <c r="LS2" s="363"/>
      <c r="LT2" s="363"/>
      <c r="LU2" s="363"/>
      <c r="LV2" s="370"/>
      <c r="LW2" s="370"/>
      <c r="LX2" s="370"/>
      <c r="LY2" s="370"/>
      <c r="LZ2" s="370"/>
      <c r="MA2" s="370"/>
      <c r="MB2" s="370"/>
      <c r="MC2" s="370"/>
      <c r="MD2" s="370"/>
    </row>
    <row r="3" spans="1:342" ht="18.5" thickBot="1">
      <c r="B3" s="136" t="s">
        <v>0</v>
      </c>
      <c r="C3" s="136" t="s">
        <v>124</v>
      </c>
      <c r="D3" s="137" t="s">
        <v>125</v>
      </c>
      <c r="E3" s="138">
        <v>1</v>
      </c>
      <c r="F3" s="139">
        <v>2</v>
      </c>
      <c r="G3" s="139">
        <v>3</v>
      </c>
      <c r="H3" s="139">
        <v>4</v>
      </c>
      <c r="I3" s="139">
        <v>5</v>
      </c>
      <c r="J3" s="139">
        <v>6</v>
      </c>
      <c r="K3" s="139">
        <v>7</v>
      </c>
      <c r="L3" s="295">
        <v>8</v>
      </c>
      <c r="M3" s="295">
        <v>9</v>
      </c>
      <c r="N3" s="295">
        <v>10</v>
      </c>
      <c r="O3" s="295">
        <v>11</v>
      </c>
      <c r="P3" s="295">
        <v>12</v>
      </c>
      <c r="Q3" s="295">
        <v>13</v>
      </c>
      <c r="R3" s="295">
        <v>14</v>
      </c>
      <c r="S3" s="295">
        <v>15</v>
      </c>
      <c r="T3" s="140" t="s">
        <v>120</v>
      </c>
      <c r="U3" s="141">
        <v>1</v>
      </c>
      <c r="V3" s="139">
        <v>2</v>
      </c>
      <c r="W3" s="139">
        <v>3</v>
      </c>
      <c r="X3" s="139">
        <v>4</v>
      </c>
      <c r="Y3" s="139">
        <v>5</v>
      </c>
      <c r="Z3" s="139">
        <v>6</v>
      </c>
      <c r="AA3" s="139">
        <v>7</v>
      </c>
      <c r="AB3" s="295">
        <v>8</v>
      </c>
      <c r="AC3" s="295">
        <v>9</v>
      </c>
      <c r="AD3" s="295">
        <v>10</v>
      </c>
      <c r="AE3" s="295">
        <v>11</v>
      </c>
      <c r="AF3" s="295">
        <v>12</v>
      </c>
      <c r="AG3" s="295">
        <v>13</v>
      </c>
      <c r="AH3" s="295">
        <v>14</v>
      </c>
      <c r="AI3" s="295">
        <v>15</v>
      </c>
      <c r="AJ3" s="142" t="s">
        <v>120</v>
      </c>
      <c r="AK3" s="136" t="s">
        <v>124</v>
      </c>
      <c r="AL3" s="137" t="s">
        <v>125</v>
      </c>
      <c r="AM3" s="138">
        <v>1</v>
      </c>
      <c r="AN3" s="139">
        <v>2</v>
      </c>
      <c r="AO3" s="139">
        <v>3</v>
      </c>
      <c r="AP3" s="139">
        <v>4</v>
      </c>
      <c r="AQ3" s="139">
        <v>5</v>
      </c>
      <c r="AR3" s="139">
        <v>6</v>
      </c>
      <c r="AS3" s="139">
        <v>7</v>
      </c>
      <c r="AT3" s="295">
        <v>8</v>
      </c>
      <c r="AU3" s="295">
        <v>9</v>
      </c>
      <c r="AV3" s="295">
        <v>10</v>
      </c>
      <c r="AW3" s="295">
        <v>11</v>
      </c>
      <c r="AX3" s="295">
        <v>12</v>
      </c>
      <c r="AY3" s="295">
        <v>13</v>
      </c>
      <c r="AZ3" s="295">
        <v>14</v>
      </c>
      <c r="BA3" s="295">
        <v>15</v>
      </c>
      <c r="BB3" s="140" t="s">
        <v>120</v>
      </c>
      <c r="BC3" s="141">
        <v>1</v>
      </c>
      <c r="BD3" s="139">
        <v>2</v>
      </c>
      <c r="BE3" s="139">
        <v>3</v>
      </c>
      <c r="BF3" s="139">
        <v>4</v>
      </c>
      <c r="BG3" s="139">
        <v>5</v>
      </c>
      <c r="BH3" s="139">
        <v>6</v>
      </c>
      <c r="BI3" s="139">
        <v>7</v>
      </c>
      <c r="BJ3" s="295">
        <v>8</v>
      </c>
      <c r="BK3" s="295">
        <v>9</v>
      </c>
      <c r="BL3" s="295">
        <v>10</v>
      </c>
      <c r="BM3" s="295">
        <v>11</v>
      </c>
      <c r="BN3" s="295">
        <v>12</v>
      </c>
      <c r="BO3" s="295">
        <v>13</v>
      </c>
      <c r="BP3" s="295">
        <v>14</v>
      </c>
      <c r="BQ3" s="295">
        <v>15</v>
      </c>
      <c r="BR3" s="142" t="s">
        <v>120</v>
      </c>
      <c r="BS3" s="136" t="s">
        <v>124</v>
      </c>
      <c r="BT3" s="137" t="s">
        <v>125</v>
      </c>
      <c r="BU3" s="138">
        <v>1</v>
      </c>
      <c r="BV3" s="139">
        <v>2</v>
      </c>
      <c r="BW3" s="139">
        <v>3</v>
      </c>
      <c r="BX3" s="139">
        <v>4</v>
      </c>
      <c r="BY3" s="139">
        <v>5</v>
      </c>
      <c r="BZ3" s="139">
        <v>6</v>
      </c>
      <c r="CA3" s="139">
        <v>7</v>
      </c>
      <c r="CB3" s="295">
        <v>8</v>
      </c>
      <c r="CC3" s="295">
        <v>9</v>
      </c>
      <c r="CD3" s="295">
        <v>10</v>
      </c>
      <c r="CE3" s="295">
        <v>11</v>
      </c>
      <c r="CF3" s="295">
        <v>12</v>
      </c>
      <c r="CG3" s="295">
        <v>13</v>
      </c>
      <c r="CH3" s="295">
        <v>14</v>
      </c>
      <c r="CI3" s="295">
        <v>15</v>
      </c>
      <c r="CJ3" s="140" t="s">
        <v>120</v>
      </c>
      <c r="CK3" s="141">
        <v>1</v>
      </c>
      <c r="CL3" s="139">
        <v>2</v>
      </c>
      <c r="CM3" s="139">
        <v>3</v>
      </c>
      <c r="CN3" s="139">
        <v>4</v>
      </c>
      <c r="CO3" s="139">
        <v>5</v>
      </c>
      <c r="CP3" s="139">
        <v>6</v>
      </c>
      <c r="CQ3" s="139">
        <v>7</v>
      </c>
      <c r="CR3" s="295">
        <v>8</v>
      </c>
      <c r="CS3" s="295">
        <v>9</v>
      </c>
      <c r="CT3" s="295">
        <v>10</v>
      </c>
      <c r="CU3" s="295">
        <v>11</v>
      </c>
      <c r="CV3" s="295">
        <v>12</v>
      </c>
      <c r="CW3" s="295">
        <v>13</v>
      </c>
      <c r="CX3" s="295">
        <v>14</v>
      </c>
      <c r="CY3" s="295">
        <v>15</v>
      </c>
      <c r="CZ3" s="142" t="s">
        <v>120</v>
      </c>
      <c r="DA3" s="136" t="s">
        <v>124</v>
      </c>
      <c r="DB3" s="137" t="s">
        <v>125</v>
      </c>
      <c r="DC3" s="138">
        <v>1</v>
      </c>
      <c r="DD3" s="139">
        <v>2</v>
      </c>
      <c r="DE3" s="139">
        <v>3</v>
      </c>
      <c r="DF3" s="139">
        <v>4</v>
      </c>
      <c r="DG3" s="139">
        <v>5</v>
      </c>
      <c r="DH3" s="139">
        <v>6</v>
      </c>
      <c r="DI3" s="139">
        <v>7</v>
      </c>
      <c r="DJ3" s="295">
        <v>8</v>
      </c>
      <c r="DK3" s="295">
        <v>9</v>
      </c>
      <c r="DL3" s="295">
        <v>10</v>
      </c>
      <c r="DM3" s="295">
        <v>11</v>
      </c>
      <c r="DN3" s="295">
        <v>12</v>
      </c>
      <c r="DO3" s="295">
        <v>13</v>
      </c>
      <c r="DP3" s="295">
        <v>14</v>
      </c>
      <c r="DQ3" s="295">
        <v>15</v>
      </c>
      <c r="DR3" s="140" t="s">
        <v>120</v>
      </c>
      <c r="DS3" s="141">
        <v>1</v>
      </c>
      <c r="DT3" s="139">
        <v>2</v>
      </c>
      <c r="DU3" s="139">
        <v>3</v>
      </c>
      <c r="DV3" s="139">
        <v>4</v>
      </c>
      <c r="DW3" s="139">
        <v>5</v>
      </c>
      <c r="DX3" s="139">
        <v>6</v>
      </c>
      <c r="DY3" s="139">
        <v>7</v>
      </c>
      <c r="DZ3" s="295">
        <v>8</v>
      </c>
      <c r="EA3" s="295">
        <v>9</v>
      </c>
      <c r="EB3" s="295">
        <v>10</v>
      </c>
      <c r="EC3" s="295">
        <v>11</v>
      </c>
      <c r="ED3" s="295">
        <v>12</v>
      </c>
      <c r="EE3" s="295">
        <v>13</v>
      </c>
      <c r="EF3" s="295">
        <v>14</v>
      </c>
      <c r="EG3" s="295">
        <v>15</v>
      </c>
      <c r="EH3" s="142" t="s">
        <v>120</v>
      </c>
      <c r="EI3" s="136" t="s">
        <v>124</v>
      </c>
      <c r="EJ3" s="137" t="s">
        <v>125</v>
      </c>
      <c r="EK3" s="138">
        <v>1</v>
      </c>
      <c r="EL3" s="139">
        <v>2</v>
      </c>
      <c r="EM3" s="139">
        <v>3</v>
      </c>
      <c r="EN3" s="139">
        <v>4</v>
      </c>
      <c r="EO3" s="139">
        <v>5</v>
      </c>
      <c r="EP3" s="139">
        <v>6</v>
      </c>
      <c r="EQ3" s="139">
        <v>7</v>
      </c>
      <c r="ER3" s="295">
        <v>8</v>
      </c>
      <c r="ES3" s="295">
        <v>9</v>
      </c>
      <c r="ET3" s="295">
        <v>10</v>
      </c>
      <c r="EU3" s="295">
        <v>11</v>
      </c>
      <c r="EV3" s="295">
        <v>12</v>
      </c>
      <c r="EW3" s="295">
        <v>13</v>
      </c>
      <c r="EX3" s="295">
        <v>14</v>
      </c>
      <c r="EY3" s="295">
        <v>15</v>
      </c>
      <c r="EZ3" s="140" t="s">
        <v>120</v>
      </c>
      <c r="FA3" s="141">
        <v>1</v>
      </c>
      <c r="FB3" s="139">
        <v>2</v>
      </c>
      <c r="FC3" s="139">
        <v>3</v>
      </c>
      <c r="FD3" s="139">
        <v>4</v>
      </c>
      <c r="FE3" s="139">
        <v>5</v>
      </c>
      <c r="FF3" s="139">
        <v>6</v>
      </c>
      <c r="FG3" s="139">
        <v>7</v>
      </c>
      <c r="FH3" s="295">
        <v>8</v>
      </c>
      <c r="FI3" s="295">
        <v>9</v>
      </c>
      <c r="FJ3" s="295">
        <v>10</v>
      </c>
      <c r="FK3" s="295">
        <v>11</v>
      </c>
      <c r="FL3" s="295">
        <v>12</v>
      </c>
      <c r="FM3" s="295">
        <v>13</v>
      </c>
      <c r="FN3" s="295">
        <v>14</v>
      </c>
      <c r="FO3" s="295">
        <v>15</v>
      </c>
      <c r="FP3" s="142" t="s">
        <v>120</v>
      </c>
      <c r="FQ3" s="136" t="s">
        <v>124</v>
      </c>
      <c r="FR3" s="137" t="s">
        <v>125</v>
      </c>
      <c r="FS3" s="138">
        <v>1</v>
      </c>
      <c r="FT3" s="139">
        <v>2</v>
      </c>
      <c r="FU3" s="139">
        <v>3</v>
      </c>
      <c r="FV3" s="139">
        <v>4</v>
      </c>
      <c r="FW3" s="139">
        <v>5</v>
      </c>
      <c r="FX3" s="139">
        <v>6</v>
      </c>
      <c r="FY3" s="139">
        <v>7</v>
      </c>
      <c r="FZ3" s="295">
        <v>8</v>
      </c>
      <c r="GA3" s="295">
        <v>9</v>
      </c>
      <c r="GB3" s="295">
        <v>10</v>
      </c>
      <c r="GC3" s="295">
        <v>11</v>
      </c>
      <c r="GD3" s="295">
        <v>12</v>
      </c>
      <c r="GE3" s="295">
        <v>13</v>
      </c>
      <c r="GF3" s="295">
        <v>14</v>
      </c>
      <c r="GG3" s="295">
        <v>15</v>
      </c>
      <c r="GH3" s="140" t="s">
        <v>120</v>
      </c>
      <c r="GI3" s="141">
        <v>1</v>
      </c>
      <c r="GJ3" s="139">
        <v>2</v>
      </c>
      <c r="GK3" s="139">
        <v>3</v>
      </c>
      <c r="GL3" s="139">
        <v>4</v>
      </c>
      <c r="GM3" s="139">
        <v>5</v>
      </c>
      <c r="GN3" s="139">
        <v>6</v>
      </c>
      <c r="GO3" s="139">
        <v>7</v>
      </c>
      <c r="GP3" s="295">
        <v>8</v>
      </c>
      <c r="GQ3" s="295">
        <v>9</v>
      </c>
      <c r="GR3" s="295">
        <v>10</v>
      </c>
      <c r="GS3" s="295">
        <v>11</v>
      </c>
      <c r="GT3" s="295">
        <v>12</v>
      </c>
      <c r="GU3" s="295">
        <v>13</v>
      </c>
      <c r="GV3" s="295">
        <v>14</v>
      </c>
      <c r="GW3" s="295">
        <v>15</v>
      </c>
      <c r="GX3" s="142" t="s">
        <v>120</v>
      </c>
      <c r="GY3" s="136" t="s">
        <v>124</v>
      </c>
      <c r="GZ3" s="137" t="s">
        <v>125</v>
      </c>
      <c r="HA3" s="138">
        <v>1</v>
      </c>
      <c r="HB3" s="139">
        <v>2</v>
      </c>
      <c r="HC3" s="139">
        <v>3</v>
      </c>
      <c r="HD3" s="139">
        <v>4</v>
      </c>
      <c r="HE3" s="139">
        <v>5</v>
      </c>
      <c r="HF3" s="139">
        <v>6</v>
      </c>
      <c r="HG3" s="139">
        <v>7</v>
      </c>
      <c r="HH3" s="295">
        <v>8</v>
      </c>
      <c r="HI3" s="295">
        <v>9</v>
      </c>
      <c r="HJ3" s="295">
        <v>10</v>
      </c>
      <c r="HK3" s="295">
        <v>11</v>
      </c>
      <c r="HL3" s="295">
        <v>12</v>
      </c>
      <c r="HM3" s="295">
        <v>13</v>
      </c>
      <c r="HN3" s="295">
        <v>14</v>
      </c>
      <c r="HO3" s="295">
        <v>15</v>
      </c>
      <c r="HP3" s="140" t="s">
        <v>120</v>
      </c>
      <c r="HQ3" s="141">
        <v>1</v>
      </c>
      <c r="HR3" s="139">
        <v>2</v>
      </c>
      <c r="HS3" s="139">
        <v>3</v>
      </c>
      <c r="HT3" s="139">
        <v>4</v>
      </c>
      <c r="HU3" s="139">
        <v>5</v>
      </c>
      <c r="HV3" s="139">
        <v>6</v>
      </c>
      <c r="HW3" s="139">
        <v>7</v>
      </c>
      <c r="HX3" s="295">
        <v>8</v>
      </c>
      <c r="HY3" s="295">
        <v>9</v>
      </c>
      <c r="HZ3" s="295">
        <v>10</v>
      </c>
      <c r="IA3" s="295">
        <v>11</v>
      </c>
      <c r="IB3" s="295">
        <v>12</v>
      </c>
      <c r="IC3" s="295">
        <v>13</v>
      </c>
      <c r="ID3" s="295">
        <v>14</v>
      </c>
      <c r="IE3" s="295">
        <v>15</v>
      </c>
      <c r="IF3" s="142" t="s">
        <v>120</v>
      </c>
      <c r="IG3" s="136" t="s">
        <v>124</v>
      </c>
      <c r="IH3" s="137" t="s">
        <v>125</v>
      </c>
      <c r="II3" s="138">
        <v>1</v>
      </c>
      <c r="IJ3" s="139">
        <v>2</v>
      </c>
      <c r="IK3" s="139">
        <v>3</v>
      </c>
      <c r="IL3" s="139">
        <v>4</v>
      </c>
      <c r="IM3" s="139">
        <v>5</v>
      </c>
      <c r="IN3" s="139">
        <v>6</v>
      </c>
      <c r="IO3" s="139">
        <v>7</v>
      </c>
      <c r="IP3" s="295">
        <v>8</v>
      </c>
      <c r="IQ3" s="295">
        <v>9</v>
      </c>
      <c r="IR3" s="295">
        <v>10</v>
      </c>
      <c r="IS3" s="295">
        <v>11</v>
      </c>
      <c r="IT3" s="295">
        <v>12</v>
      </c>
      <c r="IU3" s="295">
        <v>13</v>
      </c>
      <c r="IV3" s="295">
        <v>14</v>
      </c>
      <c r="IW3" s="295">
        <v>15</v>
      </c>
      <c r="IX3" s="140" t="s">
        <v>120</v>
      </c>
      <c r="IY3" s="141">
        <v>1</v>
      </c>
      <c r="IZ3" s="139">
        <v>2</v>
      </c>
      <c r="JA3" s="139">
        <v>3</v>
      </c>
      <c r="JB3" s="139">
        <v>4</v>
      </c>
      <c r="JC3" s="139">
        <v>5</v>
      </c>
      <c r="JD3" s="139">
        <v>6</v>
      </c>
      <c r="JE3" s="139">
        <v>7</v>
      </c>
      <c r="JF3" s="295">
        <v>8</v>
      </c>
      <c r="JG3" s="295">
        <v>9</v>
      </c>
      <c r="JH3" s="295">
        <v>10</v>
      </c>
      <c r="JI3" s="295">
        <v>11</v>
      </c>
      <c r="JJ3" s="295">
        <v>12</v>
      </c>
      <c r="JK3" s="295">
        <v>13</v>
      </c>
      <c r="JL3" s="295">
        <v>14</v>
      </c>
      <c r="JM3" s="295">
        <v>15</v>
      </c>
      <c r="JN3" s="142" t="s">
        <v>120</v>
      </c>
      <c r="JO3" s="136" t="s">
        <v>124</v>
      </c>
      <c r="JP3" s="137" t="s">
        <v>125</v>
      </c>
      <c r="JQ3" s="138">
        <v>1</v>
      </c>
      <c r="JR3" s="139">
        <v>2</v>
      </c>
      <c r="JS3" s="139">
        <v>3</v>
      </c>
      <c r="JT3" s="139">
        <v>4</v>
      </c>
      <c r="JU3" s="139">
        <v>5</v>
      </c>
      <c r="JV3" s="139">
        <v>6</v>
      </c>
      <c r="JW3" s="139">
        <v>7</v>
      </c>
      <c r="JX3" s="295">
        <v>8</v>
      </c>
      <c r="JY3" s="295">
        <v>9</v>
      </c>
      <c r="JZ3" s="295">
        <v>10</v>
      </c>
      <c r="KA3" s="295">
        <v>11</v>
      </c>
      <c r="KB3" s="295">
        <v>12</v>
      </c>
      <c r="KC3" s="295">
        <v>13</v>
      </c>
      <c r="KD3" s="295">
        <v>14</v>
      </c>
      <c r="KE3" s="295">
        <v>15</v>
      </c>
      <c r="KF3" s="140" t="s">
        <v>120</v>
      </c>
      <c r="KG3" s="141">
        <v>1</v>
      </c>
      <c r="KH3" s="139">
        <v>2</v>
      </c>
      <c r="KI3" s="139">
        <v>3</v>
      </c>
      <c r="KJ3" s="139">
        <v>4</v>
      </c>
      <c r="KK3" s="139">
        <v>5</v>
      </c>
      <c r="KL3" s="139">
        <v>6</v>
      </c>
      <c r="KM3" s="139">
        <v>7</v>
      </c>
      <c r="KN3" s="295">
        <v>8</v>
      </c>
      <c r="KO3" s="295">
        <v>9</v>
      </c>
      <c r="KP3" s="295">
        <v>10</v>
      </c>
      <c r="KQ3" s="295">
        <v>11</v>
      </c>
      <c r="KR3" s="295">
        <v>12</v>
      </c>
      <c r="KS3" s="295">
        <v>13</v>
      </c>
      <c r="KT3" s="295">
        <v>14</v>
      </c>
      <c r="KU3" s="295">
        <v>15</v>
      </c>
      <c r="KV3" s="142" t="s">
        <v>120</v>
      </c>
      <c r="KW3" s="136" t="s">
        <v>124</v>
      </c>
      <c r="KX3" s="137" t="s">
        <v>125</v>
      </c>
      <c r="KY3" s="138">
        <v>1</v>
      </c>
      <c r="KZ3" s="139">
        <v>2</v>
      </c>
      <c r="LA3" s="139">
        <v>3</v>
      </c>
      <c r="LB3" s="139">
        <v>4</v>
      </c>
      <c r="LC3" s="139">
        <v>5</v>
      </c>
      <c r="LD3" s="139">
        <v>6</v>
      </c>
      <c r="LE3" s="139">
        <v>7</v>
      </c>
      <c r="LF3" s="295">
        <v>8</v>
      </c>
      <c r="LG3" s="295">
        <v>9</v>
      </c>
      <c r="LH3" s="295">
        <v>10</v>
      </c>
      <c r="LI3" s="295">
        <v>11</v>
      </c>
      <c r="LJ3" s="295">
        <v>12</v>
      </c>
      <c r="LK3" s="295">
        <v>13</v>
      </c>
      <c r="LL3" s="295">
        <v>14</v>
      </c>
      <c r="LM3" s="295">
        <v>15</v>
      </c>
      <c r="LN3" s="140" t="s">
        <v>120</v>
      </c>
      <c r="LO3" s="141">
        <v>1</v>
      </c>
      <c r="LP3" s="139">
        <v>2</v>
      </c>
      <c r="LQ3" s="139">
        <v>3</v>
      </c>
      <c r="LR3" s="139">
        <v>4</v>
      </c>
      <c r="LS3" s="139">
        <v>5</v>
      </c>
      <c r="LT3" s="139">
        <v>6</v>
      </c>
      <c r="LU3" s="139">
        <v>7</v>
      </c>
      <c r="LV3" s="295">
        <v>8</v>
      </c>
      <c r="LW3" s="295">
        <v>9</v>
      </c>
      <c r="LX3" s="295">
        <v>10</v>
      </c>
      <c r="LY3" s="295">
        <v>11</v>
      </c>
      <c r="LZ3" s="295">
        <v>12</v>
      </c>
      <c r="MA3" s="295">
        <v>13</v>
      </c>
      <c r="MB3" s="295">
        <v>14</v>
      </c>
      <c r="MC3" s="295">
        <v>15</v>
      </c>
      <c r="MD3" s="142" t="s">
        <v>120</v>
      </c>
    </row>
    <row r="4" spans="1:342" s="113" customFormat="1">
      <c r="B4" s="126" t="s">
        <v>123</v>
      </c>
      <c r="C4" s="365"/>
      <c r="D4" s="366"/>
      <c r="E4" s="300"/>
      <c r="F4" s="301"/>
      <c r="G4" s="301"/>
      <c r="H4" s="301"/>
      <c r="I4" s="301"/>
      <c r="J4" s="301"/>
      <c r="K4" s="301"/>
      <c r="L4" s="302"/>
      <c r="M4" s="302"/>
      <c r="N4" s="302"/>
      <c r="O4" s="302"/>
      <c r="P4" s="302"/>
      <c r="Q4" s="302"/>
      <c r="R4" s="302"/>
      <c r="S4" s="302"/>
      <c r="T4" s="303"/>
      <c r="U4" s="304"/>
      <c r="V4" s="301"/>
      <c r="W4" s="301"/>
      <c r="X4" s="301"/>
      <c r="Y4" s="301"/>
      <c r="Z4" s="301"/>
      <c r="AA4" s="301"/>
      <c r="AB4" s="302"/>
      <c r="AC4" s="302"/>
      <c r="AD4" s="302"/>
      <c r="AE4" s="302"/>
      <c r="AF4" s="302"/>
      <c r="AG4" s="302"/>
      <c r="AH4" s="302"/>
      <c r="AI4" s="302"/>
      <c r="AJ4" s="305"/>
      <c r="AK4" s="365"/>
      <c r="AL4" s="366"/>
      <c r="AM4" s="300"/>
      <c r="AN4" s="301"/>
      <c r="AO4" s="301"/>
      <c r="AP4" s="301"/>
      <c r="AQ4" s="301"/>
      <c r="AR4" s="301"/>
      <c r="AS4" s="301"/>
      <c r="AT4" s="302"/>
      <c r="AU4" s="302"/>
      <c r="AV4" s="302"/>
      <c r="AW4" s="302"/>
      <c r="AX4" s="302"/>
      <c r="AY4" s="302"/>
      <c r="AZ4" s="302"/>
      <c r="BA4" s="302"/>
      <c r="BB4" s="303"/>
      <c r="BC4" s="304"/>
      <c r="BD4" s="301"/>
      <c r="BE4" s="301"/>
      <c r="BF4" s="301"/>
      <c r="BG4" s="301"/>
      <c r="BH4" s="301"/>
      <c r="BI4" s="301"/>
      <c r="BJ4" s="302"/>
      <c r="BK4" s="302"/>
      <c r="BL4" s="302"/>
      <c r="BM4" s="302"/>
      <c r="BN4" s="302"/>
      <c r="BO4" s="302"/>
      <c r="BP4" s="302"/>
      <c r="BQ4" s="302"/>
      <c r="BR4" s="305"/>
      <c r="BS4" s="365"/>
      <c r="BT4" s="366"/>
      <c r="BU4" s="300"/>
      <c r="BV4" s="301"/>
      <c r="BW4" s="301"/>
      <c r="BX4" s="301"/>
      <c r="BY4" s="301"/>
      <c r="BZ4" s="301"/>
      <c r="CA4" s="301"/>
      <c r="CB4" s="302"/>
      <c r="CC4" s="302"/>
      <c r="CD4" s="302"/>
      <c r="CE4" s="302"/>
      <c r="CF4" s="302"/>
      <c r="CG4" s="302"/>
      <c r="CH4" s="302"/>
      <c r="CI4" s="302"/>
      <c r="CJ4" s="303"/>
      <c r="CK4" s="304"/>
      <c r="CL4" s="301"/>
      <c r="CM4" s="301"/>
      <c r="CN4" s="301"/>
      <c r="CO4" s="301"/>
      <c r="CP4" s="301"/>
      <c r="CQ4" s="301"/>
      <c r="CR4" s="302"/>
      <c r="CS4" s="302"/>
      <c r="CT4" s="302"/>
      <c r="CU4" s="302"/>
      <c r="CV4" s="302"/>
      <c r="CW4" s="302"/>
      <c r="CX4" s="302"/>
      <c r="CY4" s="302"/>
      <c r="CZ4" s="305"/>
      <c r="DA4" s="365"/>
      <c r="DB4" s="366"/>
      <c r="DC4" s="300"/>
      <c r="DD4" s="301"/>
      <c r="DE4" s="301"/>
      <c r="DF4" s="301"/>
      <c r="DG4" s="301"/>
      <c r="DH4" s="301"/>
      <c r="DI4" s="301"/>
      <c r="DJ4" s="302"/>
      <c r="DK4" s="302"/>
      <c r="DL4" s="302"/>
      <c r="DM4" s="302"/>
      <c r="DN4" s="302"/>
      <c r="DO4" s="302"/>
      <c r="DP4" s="302"/>
      <c r="DQ4" s="302"/>
      <c r="DR4" s="303"/>
      <c r="DS4" s="304"/>
      <c r="DT4" s="301"/>
      <c r="DU4" s="301"/>
      <c r="DV4" s="301"/>
      <c r="DW4" s="301"/>
      <c r="DX4" s="301"/>
      <c r="DY4" s="301"/>
      <c r="DZ4" s="302"/>
      <c r="EA4" s="302"/>
      <c r="EB4" s="302"/>
      <c r="EC4" s="302"/>
      <c r="ED4" s="302"/>
      <c r="EE4" s="302"/>
      <c r="EF4" s="302"/>
      <c r="EG4" s="302"/>
      <c r="EH4" s="305"/>
      <c r="EI4" s="365"/>
      <c r="EJ4" s="366"/>
      <c r="EK4" s="300"/>
      <c r="EL4" s="301"/>
      <c r="EM4" s="301"/>
      <c r="EN4" s="301"/>
      <c r="EO4" s="301"/>
      <c r="EP4" s="301"/>
      <c r="EQ4" s="301"/>
      <c r="ER4" s="302"/>
      <c r="ES4" s="302"/>
      <c r="ET4" s="302"/>
      <c r="EU4" s="302"/>
      <c r="EV4" s="302"/>
      <c r="EW4" s="302"/>
      <c r="EX4" s="302"/>
      <c r="EY4" s="302"/>
      <c r="EZ4" s="303"/>
      <c r="FA4" s="304"/>
      <c r="FB4" s="301"/>
      <c r="FC4" s="301"/>
      <c r="FD4" s="301"/>
      <c r="FE4" s="301"/>
      <c r="FF4" s="301"/>
      <c r="FG4" s="301"/>
      <c r="FH4" s="302"/>
      <c r="FI4" s="302"/>
      <c r="FJ4" s="302"/>
      <c r="FK4" s="302"/>
      <c r="FL4" s="302"/>
      <c r="FM4" s="302"/>
      <c r="FN4" s="302"/>
      <c r="FO4" s="302"/>
      <c r="FP4" s="305"/>
      <c r="FQ4" s="365"/>
      <c r="FR4" s="366"/>
      <c r="FS4" s="300"/>
      <c r="FT4" s="301"/>
      <c r="FU4" s="301"/>
      <c r="FV4" s="301"/>
      <c r="FW4" s="301"/>
      <c r="FX4" s="301"/>
      <c r="FY4" s="301"/>
      <c r="FZ4" s="302"/>
      <c r="GA4" s="302"/>
      <c r="GB4" s="302"/>
      <c r="GC4" s="302"/>
      <c r="GD4" s="302"/>
      <c r="GE4" s="302"/>
      <c r="GF4" s="302"/>
      <c r="GG4" s="302"/>
      <c r="GH4" s="303"/>
      <c r="GI4" s="304"/>
      <c r="GJ4" s="301"/>
      <c r="GK4" s="301"/>
      <c r="GL4" s="301"/>
      <c r="GM4" s="301"/>
      <c r="GN4" s="301"/>
      <c r="GO4" s="301"/>
      <c r="GP4" s="302"/>
      <c r="GQ4" s="302"/>
      <c r="GR4" s="302"/>
      <c r="GS4" s="302"/>
      <c r="GT4" s="302"/>
      <c r="GU4" s="302"/>
      <c r="GV4" s="302"/>
      <c r="GW4" s="302"/>
      <c r="GX4" s="305"/>
      <c r="GY4" s="365"/>
      <c r="GZ4" s="366"/>
      <c r="HA4" s="300"/>
      <c r="HB4" s="301"/>
      <c r="HC4" s="301"/>
      <c r="HD4" s="301"/>
      <c r="HE4" s="301"/>
      <c r="HF4" s="301"/>
      <c r="HG4" s="301"/>
      <c r="HH4" s="302"/>
      <c r="HI4" s="302"/>
      <c r="HJ4" s="302"/>
      <c r="HK4" s="302"/>
      <c r="HL4" s="302"/>
      <c r="HM4" s="302"/>
      <c r="HN4" s="302"/>
      <c r="HO4" s="302"/>
      <c r="HP4" s="303"/>
      <c r="HQ4" s="304"/>
      <c r="HR4" s="301"/>
      <c r="HS4" s="301"/>
      <c r="HT4" s="301"/>
      <c r="HU4" s="301"/>
      <c r="HV4" s="301"/>
      <c r="HW4" s="301"/>
      <c r="HX4" s="302"/>
      <c r="HY4" s="302"/>
      <c r="HZ4" s="302"/>
      <c r="IA4" s="302"/>
      <c r="IB4" s="302"/>
      <c r="IC4" s="302"/>
      <c r="ID4" s="302"/>
      <c r="IE4" s="302"/>
      <c r="IF4" s="305"/>
      <c r="IG4" s="365"/>
      <c r="IH4" s="366"/>
      <c r="II4" s="300"/>
      <c r="IJ4" s="301"/>
      <c r="IK4" s="301"/>
      <c r="IL4" s="301"/>
      <c r="IM4" s="301"/>
      <c r="IN4" s="301"/>
      <c r="IO4" s="301"/>
      <c r="IP4" s="302"/>
      <c r="IQ4" s="302"/>
      <c r="IR4" s="302"/>
      <c r="IS4" s="302"/>
      <c r="IT4" s="302"/>
      <c r="IU4" s="302"/>
      <c r="IV4" s="302"/>
      <c r="IW4" s="302"/>
      <c r="IX4" s="303"/>
      <c r="IY4" s="304"/>
      <c r="IZ4" s="301"/>
      <c r="JA4" s="301"/>
      <c r="JB4" s="301"/>
      <c r="JC4" s="301"/>
      <c r="JD4" s="301"/>
      <c r="JE4" s="301"/>
      <c r="JF4" s="302"/>
      <c r="JG4" s="302"/>
      <c r="JH4" s="302"/>
      <c r="JI4" s="302"/>
      <c r="JJ4" s="302"/>
      <c r="JK4" s="302"/>
      <c r="JL4" s="302"/>
      <c r="JM4" s="302"/>
      <c r="JN4" s="305"/>
      <c r="JO4" s="365"/>
      <c r="JP4" s="366"/>
      <c r="JQ4" s="300"/>
      <c r="JR4" s="301"/>
      <c r="JS4" s="301"/>
      <c r="JT4" s="301"/>
      <c r="JU4" s="301"/>
      <c r="JV4" s="301"/>
      <c r="JW4" s="301"/>
      <c r="JX4" s="302"/>
      <c r="JY4" s="302"/>
      <c r="JZ4" s="302"/>
      <c r="KA4" s="302"/>
      <c r="KB4" s="302"/>
      <c r="KC4" s="302"/>
      <c r="KD4" s="302"/>
      <c r="KE4" s="302"/>
      <c r="KF4" s="303"/>
      <c r="KG4" s="304"/>
      <c r="KH4" s="301"/>
      <c r="KI4" s="301"/>
      <c r="KJ4" s="301"/>
      <c r="KK4" s="301"/>
      <c r="KL4" s="301"/>
      <c r="KM4" s="301"/>
      <c r="KN4" s="302"/>
      <c r="KO4" s="302"/>
      <c r="KP4" s="302"/>
      <c r="KQ4" s="302"/>
      <c r="KR4" s="302"/>
      <c r="KS4" s="302"/>
      <c r="KT4" s="302"/>
      <c r="KU4" s="302"/>
      <c r="KV4" s="305"/>
      <c r="KW4" s="365"/>
      <c r="KX4" s="366"/>
      <c r="KY4" s="300"/>
      <c r="KZ4" s="301"/>
      <c r="LA4" s="301"/>
      <c r="LB4" s="301"/>
      <c r="LC4" s="301"/>
      <c r="LD4" s="301"/>
      <c r="LE4" s="301"/>
      <c r="LF4" s="302"/>
      <c r="LG4" s="302"/>
      <c r="LH4" s="302"/>
      <c r="LI4" s="302"/>
      <c r="LJ4" s="302"/>
      <c r="LK4" s="302"/>
      <c r="LL4" s="302"/>
      <c r="LM4" s="302"/>
      <c r="LN4" s="303"/>
      <c r="LO4" s="304"/>
      <c r="LP4" s="301"/>
      <c r="LQ4" s="301"/>
      <c r="LR4" s="301"/>
      <c r="LS4" s="301"/>
      <c r="LT4" s="301"/>
      <c r="LU4" s="301"/>
      <c r="LV4" s="302"/>
      <c r="LW4" s="302"/>
      <c r="LX4" s="302"/>
      <c r="LY4" s="302"/>
      <c r="LZ4" s="302"/>
      <c r="MA4" s="302"/>
      <c r="MB4" s="302"/>
      <c r="MC4" s="302"/>
      <c r="MD4" s="305"/>
    </row>
    <row r="5" spans="1:342">
      <c r="B5" s="23">
        <f>B2</f>
        <v>0</v>
      </c>
      <c r="C5" s="127">
        <f>SUM(E5:T5)</f>
        <v>0</v>
      </c>
      <c r="D5" s="128">
        <f>SUM(U5:AJ5)</f>
        <v>0</v>
      </c>
      <c r="E5" s="133">
        <f>IF(ISNA(INDEX(プレー記録!$G$14:$G$2664,MATCH("IN_"&amp;ウォレット!$C$2&amp;MONTH(ウォレット!$B5)&amp;"/"&amp;DAY(ウォレット!$B5)&amp;"_"&amp;ウォレット!E$3,プレー記録!$U$14:$U$2664,0),1))=TRUE,0,INDEX(プレー記録!$G$14:$G$2664,MATCH("IN_"&amp;ウォレット!$C$2&amp;MONTH(ウォレット!$B5)&amp;"/"&amp;DAY(ウォレット!$B5)&amp;"_"&amp;ウォレット!E$3,プレー記録!$U$14:$U$2664,0),1))</f>
        <v>0</v>
      </c>
      <c r="F5" s="122">
        <f>IF(ISNA(INDEX(プレー記録!$G$14:$G$2664,MATCH("IN_"&amp;ウォレット!$C$2&amp;MONTH(ウォレット!$B5)&amp;"/"&amp;DAY(ウォレット!$B5)&amp;"_"&amp;ウォレット!F$3,プレー記録!$U$14:$U$2664,0),1))=TRUE,0,INDEX(プレー記録!$G$14:$G$2664,MATCH("IN_"&amp;ウォレット!$C$2&amp;MONTH(ウォレット!$B5)&amp;"/"&amp;DAY(ウォレット!$B5)&amp;"_"&amp;ウォレット!F$3,プレー記録!$U$14:$U$2664,0),1))</f>
        <v>0</v>
      </c>
      <c r="G5" s="122">
        <f>IF(ISNA(INDEX(プレー記録!$G$14:$G$2664,MATCH("IN_"&amp;ウォレット!$C$2&amp;MONTH(ウォレット!$B5)&amp;"/"&amp;DAY(ウォレット!$B5)&amp;"_"&amp;ウォレット!G$3,プレー記録!$U$14:$U$2664,0),1))=TRUE,0,INDEX(プレー記録!$G$14:$G$2664,MATCH("IN_"&amp;ウォレット!$C$2&amp;MONTH(ウォレット!$B5)&amp;"/"&amp;DAY(ウォレット!$B5)&amp;"_"&amp;ウォレット!G$3,プレー記録!$U$14:$U$2664,0),1))</f>
        <v>0</v>
      </c>
      <c r="H5" s="122">
        <f>IF(ISNA(INDEX(プレー記録!$G$14:$G$2664,MATCH("IN_"&amp;ウォレット!$C$2&amp;MONTH(ウォレット!$B5)&amp;"/"&amp;DAY(ウォレット!$B5)&amp;"_"&amp;ウォレット!H$3,プレー記録!$U$14:$U$2664,0),1))=TRUE,0,INDEX(プレー記録!$G$14:$G$2664,MATCH("IN_"&amp;ウォレット!$C$2&amp;MONTH(ウォレット!$B5)&amp;"/"&amp;DAY(ウォレット!$B5)&amp;"_"&amp;ウォレット!H$3,プレー記録!$U$14:$U$2664,0),1))</f>
        <v>0</v>
      </c>
      <c r="I5" s="122">
        <f>IF(ISNA(INDEX(プレー記録!$G$14:$G$2664,MATCH("IN_"&amp;ウォレット!$C$2&amp;MONTH(ウォレット!$B5)&amp;"/"&amp;DAY(ウォレット!$B5)&amp;"_"&amp;ウォレット!I$3,プレー記録!$U$14:$U$2664,0),1))=TRUE,0,INDEX(プレー記録!$G$14:$G$2664,MATCH("IN_"&amp;ウォレット!$C$2&amp;MONTH(ウォレット!$B5)&amp;"/"&amp;DAY(ウォレット!$B5)&amp;"_"&amp;ウォレット!I$3,プレー記録!$U$14:$U$2664,0),1))</f>
        <v>0</v>
      </c>
      <c r="J5" s="122">
        <f>IF(ISNA(INDEX(プレー記録!$G$14:$G$2664,MATCH("IN_"&amp;ウォレット!$C$2&amp;MONTH(ウォレット!$B5)&amp;"/"&amp;DAY(ウォレット!$B5)&amp;"_"&amp;ウォレット!J$3,プレー記録!$U$14:$U$2664,0),1))=TRUE,0,INDEX(プレー記録!$G$14:$G$2664,MATCH("IN_"&amp;ウォレット!$C$2&amp;MONTH(ウォレット!$B5)&amp;"/"&amp;DAY(ウォレット!$B5)&amp;"_"&amp;ウォレット!J$3,プレー記録!$U$14:$U$2664,0),1))</f>
        <v>0</v>
      </c>
      <c r="K5" s="122">
        <f>IF(ISNA(INDEX(プレー記録!$G$14:$G$2664,MATCH("IN_"&amp;ウォレット!$C$2&amp;MONTH(ウォレット!$B5)&amp;"/"&amp;DAY(ウォレット!$B5)&amp;"_"&amp;ウォレット!K$3,プレー記録!$U$14:$U$2664,0),1))=TRUE,0,INDEX(プレー記録!$G$14:$G$2664,MATCH("IN_"&amp;ウォレット!$C$2&amp;MONTH(ウォレット!$B5)&amp;"/"&amp;DAY(ウォレット!$B5)&amp;"_"&amp;ウォレット!K$3,プレー記録!$U$14:$U$2664,0),1))</f>
        <v>0</v>
      </c>
      <c r="L5" s="296">
        <f>IF(ISNA(INDEX(プレー記録!$G$14:$G$2664,MATCH("IN_"&amp;ウォレット!$C$2&amp;MONTH(ウォレット!$B5)&amp;"/"&amp;DAY(ウォレット!$B5)&amp;"_"&amp;ウォレット!L$3,プレー記録!$U$14:$U$2664,0),1))=TRUE,0,INDEX(プレー記録!$G$14:$G$2664,MATCH("IN_"&amp;ウォレット!$C$2&amp;MONTH(ウォレット!$B5)&amp;"/"&amp;DAY(ウォレット!$B5)&amp;"_"&amp;ウォレット!L$3,プレー記録!$U$14:$U$2664,0),1))</f>
        <v>0</v>
      </c>
      <c r="M5" s="296">
        <f>IF(ISNA(INDEX(プレー記録!$G$14:$G$2664,MATCH("IN_"&amp;ウォレット!$C$2&amp;MONTH(ウォレット!$B5)&amp;"/"&amp;DAY(ウォレット!$B5)&amp;"_"&amp;ウォレット!M$3,プレー記録!$U$14:$U$2664,0),1))=TRUE,0,INDEX(プレー記録!$G$14:$G$2664,MATCH("IN_"&amp;ウォレット!$C$2&amp;MONTH(ウォレット!$B5)&amp;"/"&amp;DAY(ウォレット!$B5)&amp;"_"&amp;ウォレット!M$3,プレー記録!$U$14:$U$2664,0),1))</f>
        <v>0</v>
      </c>
      <c r="N5" s="296">
        <f>IF(ISNA(INDEX(プレー記録!$G$14:$G$2664,MATCH("IN_"&amp;ウォレット!$C$2&amp;MONTH(ウォレット!$B5)&amp;"/"&amp;DAY(ウォレット!$B5)&amp;"_"&amp;ウォレット!N$3,プレー記録!$U$14:$U$2664,0),1))=TRUE,0,INDEX(プレー記録!$G$14:$G$2664,MATCH("IN_"&amp;ウォレット!$C$2&amp;MONTH(ウォレット!$B5)&amp;"/"&amp;DAY(ウォレット!$B5)&amp;"_"&amp;ウォレット!N$3,プレー記録!$U$14:$U$2664,0),1))</f>
        <v>0</v>
      </c>
      <c r="O5" s="296">
        <f>IF(ISNA(INDEX(プレー記録!$G$14:$G$2664,MATCH("IN_"&amp;ウォレット!$C$2&amp;MONTH(ウォレット!$B5)&amp;"/"&amp;DAY(ウォレット!$B5)&amp;"_"&amp;ウォレット!O$3,プレー記録!$U$14:$U$2664,0),1))=TRUE,0,INDEX(プレー記録!$G$14:$G$2664,MATCH("IN_"&amp;ウォレット!$C$2&amp;MONTH(ウォレット!$B5)&amp;"/"&amp;DAY(ウォレット!$B5)&amp;"_"&amp;ウォレット!O$3,プレー記録!$U$14:$U$2664,0),1))</f>
        <v>0</v>
      </c>
      <c r="P5" s="296">
        <f>IF(ISNA(INDEX(プレー記録!$G$14:$G$2664,MATCH("IN_"&amp;ウォレット!$C$2&amp;MONTH(ウォレット!$B5)&amp;"/"&amp;DAY(ウォレット!$B5)&amp;"_"&amp;ウォレット!P$3,プレー記録!$U$14:$U$2664,0),1))=TRUE,0,INDEX(プレー記録!$G$14:$G$2664,MATCH("IN_"&amp;ウォレット!$C$2&amp;MONTH(ウォレット!$B5)&amp;"/"&amp;DAY(ウォレット!$B5)&amp;"_"&amp;ウォレット!P$3,プレー記録!$U$14:$U$2664,0),1))</f>
        <v>0</v>
      </c>
      <c r="Q5" s="296">
        <f>IF(ISNA(INDEX(プレー記録!$G$14:$G$2664,MATCH("IN_"&amp;ウォレット!$C$2&amp;MONTH(ウォレット!$B5)&amp;"/"&amp;DAY(ウォレット!$B5)&amp;"_"&amp;ウォレット!Q$3,プレー記録!$U$14:$U$2664,0),1))=TRUE,0,INDEX(プレー記録!$G$14:$G$2664,MATCH("IN_"&amp;ウォレット!$C$2&amp;MONTH(ウォレット!$B5)&amp;"/"&amp;DAY(ウォレット!$B5)&amp;"_"&amp;ウォレット!Q$3,プレー記録!$U$14:$U$2664,0),1))</f>
        <v>0</v>
      </c>
      <c r="R5" s="296">
        <f>IF(ISNA(INDEX(プレー記録!$G$14:$G$2664,MATCH("IN_"&amp;ウォレット!$C$2&amp;MONTH(ウォレット!$B5)&amp;"/"&amp;DAY(ウォレット!$B5)&amp;"_"&amp;ウォレット!R$3,プレー記録!$U$14:$U$2664,0),1))=TRUE,0,INDEX(プレー記録!$G$14:$G$2664,MATCH("IN_"&amp;ウォレット!$C$2&amp;MONTH(ウォレット!$B5)&amp;"/"&amp;DAY(ウォレット!$B5)&amp;"_"&amp;ウォレット!R$3,プレー記録!$U$14:$U$2664,0),1))</f>
        <v>0</v>
      </c>
      <c r="S5" s="296">
        <f>IF(ISNA(INDEX(プレー記録!$G$14:$G$2664,MATCH("IN_"&amp;ウォレット!$C$2&amp;MONTH(ウォレット!$B5)&amp;"/"&amp;DAY(ウォレット!$B5)&amp;"_"&amp;ウォレット!S$3,プレー記録!$U$14:$U$2664,0),1))=TRUE,0,INDEX(プレー記録!$G$14:$G$2664,MATCH("IN_"&amp;ウォレット!$C$2&amp;MONTH(ウォレット!$B5)&amp;"/"&amp;DAY(ウォレット!$B5)&amp;"_"&amp;ウォレット!S$3,プレー記録!$U$14:$U$2664,0),1))</f>
        <v>0</v>
      </c>
      <c r="T5" s="158"/>
      <c r="U5" s="131">
        <f>IF(ISNA(INDEX(プレー記録!$F$12:$F$2664,MATCH("OUT_"&amp;ウォレット!$C$2&amp;MONTH(ウォレット!$B5)&amp;"/"&amp;DAY(ウォレット!$B5)&amp;"_"&amp;ウォレット!U$3,プレー記録!$U$12:$U$2664,0),1))=TRUE,0,-INDEX(プレー記録!$F$12:$F$2664,MATCH("OUT_"&amp;ウォレット!$C$2&amp;MONTH(ウォレット!$B5)&amp;"/"&amp;DAY(ウォレット!$B5)&amp;"_"&amp;ウォレット!U$3,プレー記録!$U$12:$U$2664,0),1))</f>
        <v>0</v>
      </c>
      <c r="V5" s="123">
        <f>IF(ISNA(INDEX(プレー記録!$F$12:$F$2664,MATCH("OUT_"&amp;ウォレット!$C$2&amp;MONTH(ウォレット!$B5)&amp;"/"&amp;DAY(ウォレット!$B5)&amp;"_"&amp;ウォレット!V$3,プレー記録!$U$12:$U$2664,0),1))=TRUE,0,-INDEX(プレー記録!$F$12:$F$2664,MATCH("OUT_"&amp;ウォレット!$C$2&amp;MONTH(ウォレット!$B5)&amp;"/"&amp;DAY(ウォレット!$B5)&amp;"_"&amp;ウォレット!V$3,プレー記録!$U$12:$U$2664,0),1))</f>
        <v>0</v>
      </c>
      <c r="W5" s="123">
        <f>IF(ISNA(INDEX(プレー記録!$F$12:$F$2664,MATCH("OUT_"&amp;ウォレット!$C$2&amp;MONTH(ウォレット!$B5)&amp;"/"&amp;DAY(ウォレット!$B5)&amp;"_"&amp;ウォレット!W$3,プレー記録!$U$12:$U$2664,0),1))=TRUE,0,-INDEX(プレー記録!$F$12:$F$2664,MATCH("OUT_"&amp;ウォレット!$C$2&amp;MONTH(ウォレット!$B5)&amp;"/"&amp;DAY(ウォレット!$B5)&amp;"_"&amp;ウォレット!W$3,プレー記録!$U$12:$U$2664,0),1))</f>
        <v>0</v>
      </c>
      <c r="X5" s="123">
        <f>IF(ISNA(INDEX(プレー記録!$F$12:$F$2664,MATCH("OUT_"&amp;ウォレット!$C$2&amp;MONTH(ウォレット!$B5)&amp;"/"&amp;DAY(ウォレット!$B5)&amp;"_"&amp;ウォレット!X$3,プレー記録!$U$12:$U$2664,0),1))=TRUE,0,-INDEX(プレー記録!$F$12:$F$2664,MATCH("OUT_"&amp;ウォレット!$C$2&amp;MONTH(ウォレット!$B5)&amp;"/"&amp;DAY(ウォレット!$B5)&amp;"_"&amp;ウォレット!X$3,プレー記録!$U$12:$U$2664,0),1))</f>
        <v>0</v>
      </c>
      <c r="Y5" s="123">
        <f>IF(ISNA(INDEX(プレー記録!$F$12:$F$2664,MATCH("OUT_"&amp;ウォレット!$C$2&amp;MONTH(ウォレット!$B5)&amp;"/"&amp;DAY(ウォレット!$B5)&amp;"_"&amp;ウォレット!Y$3,プレー記録!$U$12:$U$2664,0),1))=TRUE,0,-INDEX(プレー記録!$F$12:$F$2664,MATCH("OUT_"&amp;ウォレット!$C$2&amp;MONTH(ウォレット!$B5)&amp;"/"&amp;DAY(ウォレット!$B5)&amp;"_"&amp;ウォレット!Y$3,プレー記録!$U$12:$U$2664,0),1))</f>
        <v>0</v>
      </c>
      <c r="Z5" s="123">
        <f>IF(ISNA(INDEX(プレー記録!$F$12:$F$2664,MATCH("OUT_"&amp;ウォレット!$C$2&amp;MONTH(ウォレット!$B5)&amp;"/"&amp;DAY(ウォレット!$B5)&amp;"_"&amp;ウォレット!Z$3,プレー記録!$U$12:$U$2664,0),1))=TRUE,0,-INDEX(プレー記録!$F$12:$F$2664,MATCH("OUT_"&amp;ウォレット!$C$2&amp;MONTH(ウォレット!$B5)&amp;"/"&amp;DAY(ウォレット!$B5)&amp;"_"&amp;ウォレット!Z$3,プレー記録!$U$12:$U$2664,0),1))</f>
        <v>0</v>
      </c>
      <c r="AA5" s="123">
        <f>IF(ISNA(INDEX(プレー記録!$F$12:$F$2664,MATCH("OUT_"&amp;ウォレット!$C$2&amp;MONTH(ウォレット!$B5)&amp;"/"&amp;DAY(ウォレット!$B5)&amp;"_"&amp;ウォレット!AA$3,プレー記録!$U$12:$U$2664,0),1))=TRUE,0,-INDEX(プレー記録!$F$12:$F$2664,MATCH("OUT_"&amp;ウォレット!$C$2&amp;MONTH(ウォレット!$B5)&amp;"/"&amp;DAY(ウォレット!$B5)&amp;"_"&amp;ウォレット!AA$3,プレー記録!$U$12:$U$2664,0),1))</f>
        <v>0</v>
      </c>
      <c r="AB5" s="298">
        <f>IF(ISNA(INDEX(プレー記録!$F$12:$F$2664,MATCH("OUT_"&amp;ウォレット!$C$2&amp;MONTH(ウォレット!$B5)&amp;"/"&amp;DAY(ウォレット!$B5)&amp;"_"&amp;ウォレット!AB$3,プレー記録!$U$12:$U$2664,0),1))=TRUE,0,-INDEX(プレー記録!$F$12:$F$2664,MATCH("OUT_"&amp;ウォレット!$C$2&amp;MONTH(ウォレット!$B5)&amp;"/"&amp;DAY(ウォレット!$B5)&amp;"_"&amp;ウォレット!AB$3,プレー記録!$U$12:$U$2664,0),1))</f>
        <v>0</v>
      </c>
      <c r="AC5" s="298">
        <f>IF(ISNA(INDEX(プレー記録!$F$12:$F$2664,MATCH("OUT_"&amp;ウォレット!$C$2&amp;MONTH(ウォレット!$B5)&amp;"/"&amp;DAY(ウォレット!$B5)&amp;"_"&amp;ウォレット!AC$3,プレー記録!$U$12:$U$2664,0),1))=TRUE,0,-INDEX(プレー記録!$F$12:$F$2664,MATCH("OUT_"&amp;ウォレット!$C$2&amp;MONTH(ウォレット!$B5)&amp;"/"&amp;DAY(ウォレット!$B5)&amp;"_"&amp;ウォレット!AC$3,プレー記録!$U$12:$U$2664,0),1))</f>
        <v>0</v>
      </c>
      <c r="AD5" s="298">
        <f>IF(ISNA(INDEX(プレー記録!$F$12:$F$2664,MATCH("OUT_"&amp;ウォレット!$C$2&amp;MONTH(ウォレット!$B5)&amp;"/"&amp;DAY(ウォレット!$B5)&amp;"_"&amp;ウォレット!AD$3,プレー記録!$U$12:$U$2664,0),1))=TRUE,0,-INDEX(プレー記録!$F$12:$F$2664,MATCH("OUT_"&amp;ウォレット!$C$2&amp;MONTH(ウォレット!$B5)&amp;"/"&amp;DAY(ウォレット!$B5)&amp;"_"&amp;ウォレット!AD$3,プレー記録!$U$12:$U$2664,0),1))</f>
        <v>0</v>
      </c>
      <c r="AE5" s="298">
        <f>IF(ISNA(INDEX(プレー記録!$F$12:$F$2664,MATCH("OUT_"&amp;ウォレット!$C$2&amp;MONTH(ウォレット!$B5)&amp;"/"&amp;DAY(ウォレット!$B5)&amp;"_"&amp;ウォレット!AE$3,プレー記録!$U$12:$U$2664,0),1))=TRUE,0,-INDEX(プレー記録!$F$12:$F$2664,MATCH("OUT_"&amp;ウォレット!$C$2&amp;MONTH(ウォレット!$B5)&amp;"/"&amp;DAY(ウォレット!$B5)&amp;"_"&amp;ウォレット!AE$3,プレー記録!$U$12:$U$2664,0),1))</f>
        <v>0</v>
      </c>
      <c r="AF5" s="298">
        <f>IF(ISNA(INDEX(プレー記録!$F$12:$F$2664,MATCH("OUT_"&amp;ウォレット!$C$2&amp;MONTH(ウォレット!$B5)&amp;"/"&amp;DAY(ウォレット!$B5)&amp;"_"&amp;ウォレット!AF$3,プレー記録!$U$12:$U$2664,0),1))=TRUE,0,-INDEX(プレー記録!$F$12:$F$2664,MATCH("OUT_"&amp;ウォレット!$C$2&amp;MONTH(ウォレット!$B5)&amp;"/"&amp;DAY(ウォレット!$B5)&amp;"_"&amp;ウォレット!AF$3,プレー記録!$U$12:$U$2664,0),1))</f>
        <v>0</v>
      </c>
      <c r="AG5" s="298">
        <f>IF(ISNA(INDEX(プレー記録!$F$12:$F$2664,MATCH("OUT_"&amp;ウォレット!$C$2&amp;MONTH(ウォレット!$B5)&amp;"/"&amp;DAY(ウォレット!$B5)&amp;"_"&amp;ウォレット!AG$3,プレー記録!$U$12:$U$2664,0),1))=TRUE,0,-INDEX(プレー記録!$F$12:$F$2664,MATCH("OUT_"&amp;ウォレット!$C$2&amp;MONTH(ウォレット!$B5)&amp;"/"&amp;DAY(ウォレット!$B5)&amp;"_"&amp;ウォレット!AG$3,プレー記録!$U$12:$U$2664,0),1))</f>
        <v>0</v>
      </c>
      <c r="AH5" s="298">
        <f>IF(ISNA(INDEX(プレー記録!$F$12:$F$2664,MATCH("OUT_"&amp;ウォレット!$C$2&amp;MONTH(ウォレット!$B5)&amp;"/"&amp;DAY(ウォレット!$B5)&amp;"_"&amp;ウォレット!AH$3,プレー記録!$U$12:$U$2664,0),1))=TRUE,0,-INDEX(プレー記録!$F$12:$F$2664,MATCH("OUT_"&amp;ウォレット!$C$2&amp;MONTH(ウォレット!$B5)&amp;"/"&amp;DAY(ウォレット!$B5)&amp;"_"&amp;ウォレット!AH$3,プレー記録!$U$12:$U$2664,0),1))</f>
        <v>0</v>
      </c>
      <c r="AI5" s="298">
        <f>IF(ISNA(INDEX(プレー記録!$F$12:$F$2664,MATCH("OUT_"&amp;ウォレット!$C$2&amp;MONTH(ウォレット!$B5)&amp;"/"&amp;DAY(ウォレット!$B5)&amp;"_"&amp;ウォレット!AI$3,プレー記録!$U$12:$U$2664,0),1))=TRUE,0,-INDEX(プレー記録!$F$12:$F$2664,MATCH("OUT_"&amp;ウォレット!$C$2&amp;MONTH(ウォレット!$B5)&amp;"/"&amp;DAY(ウォレット!$B5)&amp;"_"&amp;ウォレット!AI$3,プレー記録!$U$12:$U$2664,0),1))</f>
        <v>0</v>
      </c>
      <c r="AJ5" s="160"/>
      <c r="AK5" s="127">
        <f>SUM(AM5:BB5)</f>
        <v>0</v>
      </c>
      <c r="AL5" s="128">
        <f>SUM(BC5:BR5)</f>
        <v>0</v>
      </c>
      <c r="AM5" s="133">
        <f>IF(ISNA(INDEX(プレー記録!$G$14:$G$2664,MATCH("IN_"&amp;ウォレット!$AK$2&amp;MONTH(ウォレット!$B5)&amp;"/"&amp;DAY(ウォレット!$B5)&amp;"_"&amp;ウォレット!AM$3,プレー記録!$U$14:$U$2664,0),1))=TRUE,0,INDEX(プレー記録!$G$14:$G$2664,MATCH("IN_"&amp;ウォレット!$AK$2&amp;MONTH(ウォレット!$B5)&amp;"/"&amp;DAY(ウォレット!$B5)&amp;"_"&amp;ウォレット!AM$3,プレー記録!$U$14:$U$2664,0),1))</f>
        <v>0</v>
      </c>
      <c r="AN5" s="122">
        <f>IF(ISNA(INDEX(プレー記録!$G$14:$G$2664,MATCH("IN_"&amp;ウォレット!$AK$2&amp;MONTH(ウォレット!$B5)&amp;"/"&amp;DAY(ウォレット!$B5)&amp;"_"&amp;ウォレット!AN$3,プレー記録!$U$14:$U$2664,0),1))=TRUE,0,INDEX(プレー記録!$G$14:$G$2664,MATCH("IN_"&amp;ウォレット!$AK$2&amp;MONTH(ウォレット!$B5)&amp;"/"&amp;DAY(ウォレット!$B5)&amp;"_"&amp;ウォレット!AN$3,プレー記録!$U$14:$U$2664,0),1))</f>
        <v>0</v>
      </c>
      <c r="AO5" s="122">
        <f>IF(ISNA(INDEX(プレー記録!$G$14:$G$2664,MATCH("IN_"&amp;ウォレット!$AK$2&amp;MONTH(ウォレット!$B5)&amp;"/"&amp;DAY(ウォレット!$B5)&amp;"_"&amp;ウォレット!AO$3,プレー記録!$U$14:$U$2664,0),1))=TRUE,0,INDEX(プレー記録!$G$14:$G$2664,MATCH("IN_"&amp;ウォレット!$AK$2&amp;MONTH(ウォレット!$B5)&amp;"/"&amp;DAY(ウォレット!$B5)&amp;"_"&amp;ウォレット!AO$3,プレー記録!$U$14:$U$2664,0),1))</f>
        <v>0</v>
      </c>
      <c r="AP5" s="122">
        <f>IF(ISNA(INDEX(プレー記録!$G$14:$G$2664,MATCH("IN_"&amp;ウォレット!$AK$2&amp;MONTH(ウォレット!$B5)&amp;"/"&amp;DAY(ウォレット!$B5)&amp;"_"&amp;ウォレット!AP$3,プレー記録!$U$14:$U$2664,0),1))=TRUE,0,INDEX(プレー記録!$G$14:$G$2664,MATCH("IN_"&amp;ウォレット!$AK$2&amp;MONTH(ウォレット!$B5)&amp;"/"&amp;DAY(ウォレット!$B5)&amp;"_"&amp;ウォレット!AP$3,プレー記録!$U$14:$U$2664,0),1))</f>
        <v>0</v>
      </c>
      <c r="AQ5" s="122">
        <f>IF(ISNA(INDEX(プレー記録!$G$14:$G$2664,MATCH("IN_"&amp;ウォレット!$AK$2&amp;MONTH(ウォレット!$B5)&amp;"/"&amp;DAY(ウォレット!$B5)&amp;"_"&amp;ウォレット!AQ$3,プレー記録!$U$14:$U$2664,0),1))=TRUE,0,INDEX(プレー記録!$G$14:$G$2664,MATCH("IN_"&amp;ウォレット!$AK$2&amp;MONTH(ウォレット!$B5)&amp;"/"&amp;DAY(ウォレット!$B5)&amp;"_"&amp;ウォレット!AQ$3,プレー記録!$U$14:$U$2664,0),1))</f>
        <v>0</v>
      </c>
      <c r="AR5" s="122">
        <f>IF(ISNA(INDEX(プレー記録!$G$14:$G$2664,MATCH("IN_"&amp;ウォレット!$AK$2&amp;MONTH(ウォレット!$B5)&amp;"/"&amp;DAY(ウォレット!$B5)&amp;"_"&amp;ウォレット!AR$3,プレー記録!$U$14:$U$2664,0),1))=TRUE,0,INDEX(プレー記録!$G$14:$G$2664,MATCH("IN_"&amp;ウォレット!$AK$2&amp;MONTH(ウォレット!$B5)&amp;"/"&amp;DAY(ウォレット!$B5)&amp;"_"&amp;ウォレット!AR$3,プレー記録!$U$14:$U$2664,0),1))</f>
        <v>0</v>
      </c>
      <c r="AS5" s="122">
        <f>IF(ISNA(INDEX(プレー記録!$G$14:$G$2664,MATCH("IN_"&amp;ウォレット!$AK$2&amp;MONTH(ウォレット!$B5)&amp;"/"&amp;DAY(ウォレット!$B5)&amp;"_"&amp;ウォレット!AS$3,プレー記録!$U$14:$U$2664,0),1))=TRUE,0,INDEX(プレー記録!$G$14:$G$2664,MATCH("IN_"&amp;ウォレット!$AK$2&amp;MONTH(ウォレット!$B5)&amp;"/"&amp;DAY(ウォレット!$B5)&amp;"_"&amp;ウォレット!AS$3,プレー記録!$U$14:$U$2664,0),1))</f>
        <v>0</v>
      </c>
      <c r="AT5" s="296">
        <f>IF(ISNA(INDEX(プレー記録!$G$14:$G$2664,MATCH("IN_"&amp;ウォレット!$AK$2&amp;MONTH(ウォレット!$B5)&amp;"/"&amp;DAY(ウォレット!$B5)&amp;"_"&amp;ウォレット!AT$3,プレー記録!$U$14:$U$2664,0),1))=TRUE,0,INDEX(プレー記録!$G$14:$G$2664,MATCH("IN_"&amp;ウォレット!$AK$2&amp;MONTH(ウォレット!$B5)&amp;"/"&amp;DAY(ウォレット!$B5)&amp;"_"&amp;ウォレット!AT$3,プレー記録!$U$14:$U$2664,0),1))</f>
        <v>0</v>
      </c>
      <c r="AU5" s="296">
        <f>IF(ISNA(INDEX(プレー記録!$G$14:$G$2664,MATCH("IN_"&amp;ウォレット!$AK$2&amp;MONTH(ウォレット!$B5)&amp;"/"&amp;DAY(ウォレット!$B5)&amp;"_"&amp;ウォレット!AU$3,プレー記録!$U$14:$U$2664,0),1))=TRUE,0,INDEX(プレー記録!$G$14:$G$2664,MATCH("IN_"&amp;ウォレット!$AK$2&amp;MONTH(ウォレット!$B5)&amp;"/"&amp;DAY(ウォレット!$B5)&amp;"_"&amp;ウォレット!AU$3,プレー記録!$U$14:$U$2664,0),1))</f>
        <v>0</v>
      </c>
      <c r="AV5" s="296">
        <f>IF(ISNA(INDEX(プレー記録!$G$14:$G$2664,MATCH("IN_"&amp;ウォレット!$AK$2&amp;MONTH(ウォレット!$B5)&amp;"/"&amp;DAY(ウォレット!$B5)&amp;"_"&amp;ウォレット!AV$3,プレー記録!$U$14:$U$2664,0),1))=TRUE,0,INDEX(プレー記録!$G$14:$G$2664,MATCH("IN_"&amp;ウォレット!$AK$2&amp;MONTH(ウォレット!$B5)&amp;"/"&amp;DAY(ウォレット!$B5)&amp;"_"&amp;ウォレット!AV$3,プレー記録!$U$14:$U$2664,0),1))</f>
        <v>0</v>
      </c>
      <c r="AW5" s="296">
        <f>IF(ISNA(INDEX(プレー記録!$G$14:$G$2664,MATCH("IN_"&amp;ウォレット!$AK$2&amp;MONTH(ウォレット!$B5)&amp;"/"&amp;DAY(ウォレット!$B5)&amp;"_"&amp;ウォレット!AW$3,プレー記録!$U$14:$U$2664,0),1))=TRUE,0,INDEX(プレー記録!$G$14:$G$2664,MATCH("IN_"&amp;ウォレット!$AK$2&amp;MONTH(ウォレット!$B5)&amp;"/"&amp;DAY(ウォレット!$B5)&amp;"_"&amp;ウォレット!AW$3,プレー記録!$U$14:$U$2664,0),1))</f>
        <v>0</v>
      </c>
      <c r="AX5" s="296">
        <f>IF(ISNA(INDEX(プレー記録!$G$14:$G$2664,MATCH("IN_"&amp;ウォレット!$AK$2&amp;MONTH(ウォレット!$B5)&amp;"/"&amp;DAY(ウォレット!$B5)&amp;"_"&amp;ウォレット!AX$3,プレー記録!$U$14:$U$2664,0),1))=TRUE,0,INDEX(プレー記録!$G$14:$G$2664,MATCH("IN_"&amp;ウォレット!$AK$2&amp;MONTH(ウォレット!$B5)&amp;"/"&amp;DAY(ウォレット!$B5)&amp;"_"&amp;ウォレット!AX$3,プレー記録!$U$14:$U$2664,0),1))</f>
        <v>0</v>
      </c>
      <c r="AY5" s="296">
        <f>IF(ISNA(INDEX(プレー記録!$G$14:$G$2664,MATCH("IN_"&amp;ウォレット!$AK$2&amp;MONTH(ウォレット!$B5)&amp;"/"&amp;DAY(ウォレット!$B5)&amp;"_"&amp;ウォレット!AY$3,プレー記録!$U$14:$U$2664,0),1))=TRUE,0,INDEX(プレー記録!$G$14:$G$2664,MATCH("IN_"&amp;ウォレット!$AK$2&amp;MONTH(ウォレット!$B5)&amp;"/"&amp;DAY(ウォレット!$B5)&amp;"_"&amp;ウォレット!AY$3,プレー記録!$U$14:$U$2664,0),1))</f>
        <v>0</v>
      </c>
      <c r="AZ5" s="296">
        <f>IF(ISNA(INDEX(プレー記録!$G$14:$G$2664,MATCH("IN_"&amp;ウォレット!$AK$2&amp;MONTH(ウォレット!$B5)&amp;"/"&amp;DAY(ウォレット!$B5)&amp;"_"&amp;ウォレット!AZ$3,プレー記録!$U$14:$U$2664,0),1))=TRUE,0,INDEX(プレー記録!$G$14:$G$2664,MATCH("IN_"&amp;ウォレット!$AK$2&amp;MONTH(ウォレット!$B5)&amp;"/"&amp;DAY(ウォレット!$B5)&amp;"_"&amp;ウォレット!AZ$3,プレー記録!$U$14:$U$2664,0),1))</f>
        <v>0</v>
      </c>
      <c r="BA5" s="296">
        <f>IF(ISNA(INDEX(プレー記録!$G$14:$G$2664,MATCH("IN_"&amp;ウォレット!$AK$2&amp;MONTH(ウォレット!$B5)&amp;"/"&amp;DAY(ウォレット!$B5)&amp;"_"&amp;ウォレット!BA$3,プレー記録!$U$14:$U$2664,0),1))=TRUE,0,INDEX(プレー記録!$G$14:$G$2664,MATCH("IN_"&amp;ウォレット!$AK$2&amp;MONTH(ウォレット!$B5)&amp;"/"&amp;DAY(ウォレット!$B5)&amp;"_"&amp;ウォレット!BA$3,プレー記録!$U$14:$U$2664,0),1))</f>
        <v>0</v>
      </c>
      <c r="BB5" s="158"/>
      <c r="BC5" s="131">
        <f>IF(ISNA(INDEX(プレー記録!$F$12:$F$2664,MATCH("OUT_"&amp;ウォレット!$AK$2&amp;MONTH(ウォレット!$B5)&amp;"/"&amp;DAY(ウォレット!$B5)&amp;"_"&amp;ウォレット!BC$3,プレー記録!$U$12:$U$2664,0),1))=TRUE,0,-INDEX(プレー記録!$F$12:$F$2664,MATCH("OUT_"&amp;ウォレット!$AK$2&amp;MONTH(ウォレット!$B5)&amp;"/"&amp;DAY(ウォレット!$B5)&amp;"_"&amp;ウォレット!BC$3,プレー記録!$U$12:$U$2664,0),1))</f>
        <v>0</v>
      </c>
      <c r="BD5" s="123">
        <f>IF(ISNA(INDEX(プレー記録!$F$12:$F$2664,MATCH("OUT_"&amp;ウォレット!$AK$2&amp;MONTH(ウォレット!$B5)&amp;"/"&amp;DAY(ウォレット!$B5)&amp;"_"&amp;ウォレット!BD$3,プレー記録!$U$12:$U$2664,0),1))=TRUE,0,-INDEX(プレー記録!$F$12:$F$2664,MATCH("OUT_"&amp;ウォレット!$AK$2&amp;MONTH(ウォレット!$B5)&amp;"/"&amp;DAY(ウォレット!$B5)&amp;"_"&amp;ウォレット!BD$3,プレー記録!$U$12:$U$2664,0),1))</f>
        <v>0</v>
      </c>
      <c r="BE5" s="123">
        <f>IF(ISNA(INDEX(プレー記録!$F$12:$F$2664,MATCH("OUT_"&amp;ウォレット!$AK$2&amp;MONTH(ウォレット!$B5)&amp;"/"&amp;DAY(ウォレット!$B5)&amp;"_"&amp;ウォレット!BE$3,プレー記録!$U$12:$U$2664,0),1))=TRUE,0,-INDEX(プレー記録!$F$12:$F$2664,MATCH("OUT_"&amp;ウォレット!$AK$2&amp;MONTH(ウォレット!$B5)&amp;"/"&amp;DAY(ウォレット!$B5)&amp;"_"&amp;ウォレット!BE$3,プレー記録!$U$12:$U$2664,0),1))</f>
        <v>0</v>
      </c>
      <c r="BF5" s="123">
        <f>IF(ISNA(INDEX(プレー記録!$F$12:$F$2664,MATCH("OUT_"&amp;ウォレット!$AK$2&amp;MONTH(ウォレット!$B5)&amp;"/"&amp;DAY(ウォレット!$B5)&amp;"_"&amp;ウォレット!BF$3,プレー記録!$U$12:$U$2664,0),1))=TRUE,0,-INDEX(プレー記録!$F$12:$F$2664,MATCH("OUT_"&amp;ウォレット!$AK$2&amp;MONTH(ウォレット!$B5)&amp;"/"&amp;DAY(ウォレット!$B5)&amp;"_"&amp;ウォレット!BF$3,プレー記録!$U$12:$U$2664,0),1))</f>
        <v>0</v>
      </c>
      <c r="BG5" s="123">
        <f>IF(ISNA(INDEX(プレー記録!$F$12:$F$2664,MATCH("OUT_"&amp;ウォレット!$AK$2&amp;MONTH(ウォレット!$B5)&amp;"/"&amp;DAY(ウォレット!$B5)&amp;"_"&amp;ウォレット!BG$3,プレー記録!$U$12:$U$2664,0),1))=TRUE,0,-INDEX(プレー記録!$F$12:$F$2664,MATCH("OUT_"&amp;ウォレット!$AK$2&amp;MONTH(ウォレット!$B5)&amp;"/"&amp;DAY(ウォレット!$B5)&amp;"_"&amp;ウォレット!BG$3,プレー記録!$U$12:$U$2664,0),1))</f>
        <v>0</v>
      </c>
      <c r="BH5" s="123">
        <f>IF(ISNA(INDEX(プレー記録!$F$12:$F$2664,MATCH("OUT_"&amp;ウォレット!$AK$2&amp;MONTH(ウォレット!$B5)&amp;"/"&amp;DAY(ウォレット!$B5)&amp;"_"&amp;ウォレット!BH$3,プレー記録!$U$12:$U$2664,0),1))=TRUE,0,-INDEX(プレー記録!$F$12:$F$2664,MATCH("OUT_"&amp;ウォレット!$AK$2&amp;MONTH(ウォレット!$B5)&amp;"/"&amp;DAY(ウォレット!$B5)&amp;"_"&amp;ウォレット!BH$3,プレー記録!$U$12:$U$2664,0),1))</f>
        <v>0</v>
      </c>
      <c r="BI5" s="123">
        <f>IF(ISNA(INDEX(プレー記録!$F$12:$F$2664,MATCH("OUT_"&amp;ウォレット!$AK$2&amp;MONTH(ウォレット!$B5)&amp;"/"&amp;DAY(ウォレット!$B5)&amp;"_"&amp;ウォレット!BI$3,プレー記録!$U$12:$U$2664,0),1))=TRUE,0,-INDEX(プレー記録!$F$12:$F$2664,MATCH("OUT_"&amp;ウォレット!$AK$2&amp;MONTH(ウォレット!$B5)&amp;"/"&amp;DAY(ウォレット!$B5)&amp;"_"&amp;ウォレット!BI$3,プレー記録!$U$12:$U$2664,0),1))</f>
        <v>0</v>
      </c>
      <c r="BJ5" s="298">
        <f>IF(ISNA(INDEX(プレー記録!$F$12:$F$2664,MATCH("OUT_"&amp;ウォレット!$AK$2&amp;MONTH(ウォレット!$B5)&amp;"/"&amp;DAY(ウォレット!$B5)&amp;"_"&amp;ウォレット!BJ$3,プレー記録!$U$12:$U$2664,0),1))=TRUE,0,-INDEX(プレー記録!$F$12:$F$2664,MATCH("OUT_"&amp;ウォレット!$AK$2&amp;MONTH(ウォレット!$B5)&amp;"/"&amp;DAY(ウォレット!$B5)&amp;"_"&amp;ウォレット!BJ$3,プレー記録!$U$12:$U$2664,0),1))</f>
        <v>0</v>
      </c>
      <c r="BK5" s="298">
        <f>IF(ISNA(INDEX(プレー記録!$F$12:$F$2664,MATCH("OUT_"&amp;ウォレット!$AK$2&amp;MONTH(ウォレット!$B5)&amp;"/"&amp;DAY(ウォレット!$B5)&amp;"_"&amp;ウォレット!BK$3,プレー記録!$U$12:$U$2664,0),1))=TRUE,0,-INDEX(プレー記録!$F$12:$F$2664,MATCH("OUT_"&amp;ウォレット!$AK$2&amp;MONTH(ウォレット!$B5)&amp;"/"&amp;DAY(ウォレット!$B5)&amp;"_"&amp;ウォレット!BK$3,プレー記録!$U$12:$U$2664,0),1))</f>
        <v>0</v>
      </c>
      <c r="BL5" s="298">
        <f>IF(ISNA(INDEX(プレー記録!$F$12:$F$2664,MATCH("OUT_"&amp;ウォレット!$AK$2&amp;MONTH(ウォレット!$B5)&amp;"/"&amp;DAY(ウォレット!$B5)&amp;"_"&amp;ウォレット!BL$3,プレー記録!$U$12:$U$2664,0),1))=TRUE,0,-INDEX(プレー記録!$F$12:$F$2664,MATCH("OUT_"&amp;ウォレット!$AK$2&amp;MONTH(ウォレット!$B5)&amp;"/"&amp;DAY(ウォレット!$B5)&amp;"_"&amp;ウォレット!BL$3,プレー記録!$U$12:$U$2664,0),1))</f>
        <v>0</v>
      </c>
      <c r="BM5" s="298">
        <f>IF(ISNA(INDEX(プレー記録!$F$12:$F$2664,MATCH("OUT_"&amp;ウォレット!$AK$2&amp;MONTH(ウォレット!$B5)&amp;"/"&amp;DAY(ウォレット!$B5)&amp;"_"&amp;ウォレット!BM$3,プレー記録!$U$12:$U$2664,0),1))=TRUE,0,-INDEX(プレー記録!$F$12:$F$2664,MATCH("OUT_"&amp;ウォレット!$AK$2&amp;MONTH(ウォレット!$B5)&amp;"/"&amp;DAY(ウォレット!$B5)&amp;"_"&amp;ウォレット!BM$3,プレー記録!$U$12:$U$2664,0),1))</f>
        <v>0</v>
      </c>
      <c r="BN5" s="298">
        <f>IF(ISNA(INDEX(プレー記録!$F$12:$F$2664,MATCH("OUT_"&amp;ウォレット!$AK$2&amp;MONTH(ウォレット!$B5)&amp;"/"&amp;DAY(ウォレット!$B5)&amp;"_"&amp;ウォレット!BN$3,プレー記録!$U$12:$U$2664,0),1))=TRUE,0,-INDEX(プレー記録!$F$12:$F$2664,MATCH("OUT_"&amp;ウォレット!$AK$2&amp;MONTH(ウォレット!$B5)&amp;"/"&amp;DAY(ウォレット!$B5)&amp;"_"&amp;ウォレット!BN$3,プレー記録!$U$12:$U$2664,0),1))</f>
        <v>0</v>
      </c>
      <c r="BO5" s="298">
        <f>IF(ISNA(INDEX(プレー記録!$F$12:$F$2664,MATCH("OUT_"&amp;ウォレット!$AK$2&amp;MONTH(ウォレット!$B5)&amp;"/"&amp;DAY(ウォレット!$B5)&amp;"_"&amp;ウォレット!BO$3,プレー記録!$U$12:$U$2664,0),1))=TRUE,0,-INDEX(プレー記録!$F$12:$F$2664,MATCH("OUT_"&amp;ウォレット!$AK$2&amp;MONTH(ウォレット!$B5)&amp;"/"&amp;DAY(ウォレット!$B5)&amp;"_"&amp;ウォレット!BO$3,プレー記録!$U$12:$U$2664,0),1))</f>
        <v>0</v>
      </c>
      <c r="BP5" s="298">
        <f>IF(ISNA(INDEX(プレー記録!$F$12:$F$2664,MATCH("OUT_"&amp;ウォレット!$AK$2&amp;MONTH(ウォレット!$B5)&amp;"/"&amp;DAY(ウォレット!$B5)&amp;"_"&amp;ウォレット!BP$3,プレー記録!$U$12:$U$2664,0),1))=TRUE,0,-INDEX(プレー記録!$F$12:$F$2664,MATCH("OUT_"&amp;ウォレット!$AK$2&amp;MONTH(ウォレット!$B5)&amp;"/"&amp;DAY(ウォレット!$B5)&amp;"_"&amp;ウォレット!BP$3,プレー記録!$U$12:$U$2664,0),1))</f>
        <v>0</v>
      </c>
      <c r="BQ5" s="298">
        <f>IF(ISNA(INDEX(プレー記録!$F$12:$F$2664,MATCH("OUT_"&amp;ウォレット!$AK$2&amp;MONTH(ウォレット!$B5)&amp;"/"&amp;DAY(ウォレット!$B5)&amp;"_"&amp;ウォレット!BQ$3,プレー記録!$U$12:$U$2664,0),1))=TRUE,0,-INDEX(プレー記録!$F$12:$F$2664,MATCH("OUT_"&amp;ウォレット!$AK$2&amp;MONTH(ウォレット!$B5)&amp;"/"&amp;DAY(ウォレット!$B5)&amp;"_"&amp;ウォレット!BQ$3,プレー記録!$U$12:$U$2664,0),1))</f>
        <v>0</v>
      </c>
      <c r="BR5" s="160"/>
      <c r="BS5" s="127">
        <f>SUM(BU5:CJ5)</f>
        <v>0</v>
      </c>
      <c r="BT5" s="128">
        <f>SUM(CK5:CZ5)</f>
        <v>0</v>
      </c>
      <c r="BU5" s="133">
        <f>IF(ISNA(INDEX(プレー記録!$G$14:$G$2664,MATCH("IN_"&amp;ウォレット!$BS$2&amp;MONTH(ウォレット!$B5)&amp;"/"&amp;DAY(ウォレット!$B5)&amp;"_"&amp;ウォレット!BU$3,プレー記録!$U$14:$U$2664,0),1))=TRUE,0,INDEX(プレー記録!$G$14:$G$2664,MATCH("IN_"&amp;ウォレット!$BS$2&amp;MONTH(ウォレット!$B5)&amp;"/"&amp;DAY(ウォレット!$B5)&amp;"_"&amp;ウォレット!BU$3,プレー記録!$U$14:$U$2664,0),1))</f>
        <v>0</v>
      </c>
      <c r="BV5" s="122">
        <f>IF(ISNA(INDEX(プレー記録!$G$14:$G$2664,MATCH("IN_"&amp;ウォレット!$BS$2&amp;MONTH(ウォレット!$B5)&amp;"/"&amp;DAY(ウォレット!$B5)&amp;"_"&amp;ウォレット!BV$3,プレー記録!$U$14:$U$2664,0),1))=TRUE,0,INDEX(プレー記録!$G$14:$G$2664,MATCH("IN_"&amp;ウォレット!$BS$2&amp;MONTH(ウォレット!$B5)&amp;"/"&amp;DAY(ウォレット!$B5)&amp;"_"&amp;ウォレット!BV$3,プレー記録!$U$14:$U$2664,0),1))</f>
        <v>0</v>
      </c>
      <c r="BW5" s="122">
        <f>IF(ISNA(INDEX(プレー記録!$G$14:$G$2664,MATCH("IN_"&amp;ウォレット!$BS$2&amp;MONTH(ウォレット!$B5)&amp;"/"&amp;DAY(ウォレット!$B5)&amp;"_"&amp;ウォレット!BW$3,プレー記録!$U$14:$U$2664,0),1))=TRUE,0,INDEX(プレー記録!$G$14:$G$2664,MATCH("IN_"&amp;ウォレット!$BS$2&amp;MONTH(ウォレット!$B5)&amp;"/"&amp;DAY(ウォレット!$B5)&amp;"_"&amp;ウォレット!BW$3,プレー記録!$U$14:$U$2664,0),1))</f>
        <v>0</v>
      </c>
      <c r="BX5" s="122">
        <f>IF(ISNA(INDEX(プレー記録!$G$14:$G$2664,MATCH("IN_"&amp;ウォレット!$BS$2&amp;MONTH(ウォレット!$B5)&amp;"/"&amp;DAY(ウォレット!$B5)&amp;"_"&amp;ウォレット!BX$3,プレー記録!$U$14:$U$2664,0),1))=TRUE,0,INDEX(プレー記録!$G$14:$G$2664,MATCH("IN_"&amp;ウォレット!$BS$2&amp;MONTH(ウォレット!$B5)&amp;"/"&amp;DAY(ウォレット!$B5)&amp;"_"&amp;ウォレット!BX$3,プレー記録!$U$14:$U$2664,0),1))</f>
        <v>0</v>
      </c>
      <c r="BY5" s="122">
        <f>IF(ISNA(INDEX(プレー記録!$G$14:$G$2664,MATCH("IN_"&amp;ウォレット!$BS$2&amp;MONTH(ウォレット!$B5)&amp;"/"&amp;DAY(ウォレット!$B5)&amp;"_"&amp;ウォレット!BY$3,プレー記録!$U$14:$U$2664,0),1))=TRUE,0,INDEX(プレー記録!$G$14:$G$2664,MATCH("IN_"&amp;ウォレット!$BS$2&amp;MONTH(ウォレット!$B5)&amp;"/"&amp;DAY(ウォレット!$B5)&amp;"_"&amp;ウォレット!BY$3,プレー記録!$U$14:$U$2664,0),1))</f>
        <v>0</v>
      </c>
      <c r="BZ5" s="122">
        <f>IF(ISNA(INDEX(プレー記録!$G$14:$G$2664,MATCH("IN_"&amp;ウォレット!$BS$2&amp;MONTH(ウォレット!$B5)&amp;"/"&amp;DAY(ウォレット!$B5)&amp;"_"&amp;ウォレット!BZ$3,プレー記録!$U$14:$U$2664,0),1))=TRUE,0,INDEX(プレー記録!$G$14:$G$2664,MATCH("IN_"&amp;ウォレット!$BS$2&amp;MONTH(ウォレット!$B5)&amp;"/"&amp;DAY(ウォレット!$B5)&amp;"_"&amp;ウォレット!BZ$3,プレー記録!$U$14:$U$2664,0),1))</f>
        <v>0</v>
      </c>
      <c r="CA5" s="122">
        <f>IF(ISNA(INDEX(プレー記録!$G$14:$G$2664,MATCH("IN_"&amp;ウォレット!$BS$2&amp;MONTH(ウォレット!$B5)&amp;"/"&amp;DAY(ウォレット!$B5)&amp;"_"&amp;ウォレット!CA$3,プレー記録!$U$14:$U$2664,0),1))=TRUE,0,INDEX(プレー記録!$G$14:$G$2664,MATCH("IN_"&amp;ウォレット!$BS$2&amp;MONTH(ウォレット!$B5)&amp;"/"&amp;DAY(ウォレット!$B5)&amp;"_"&amp;ウォレット!CA$3,プレー記録!$U$14:$U$2664,0),1))</f>
        <v>0</v>
      </c>
      <c r="CB5" s="296">
        <f>IF(ISNA(INDEX(プレー記録!$G$14:$G$2664,MATCH("IN_"&amp;ウォレット!$BS$2&amp;MONTH(ウォレット!$B5)&amp;"/"&amp;DAY(ウォレット!$B5)&amp;"_"&amp;ウォレット!CB$3,プレー記録!$U$14:$U$2664,0),1))=TRUE,0,INDEX(プレー記録!$G$14:$G$2664,MATCH("IN_"&amp;ウォレット!$BS$2&amp;MONTH(ウォレット!$B5)&amp;"/"&amp;DAY(ウォレット!$B5)&amp;"_"&amp;ウォレット!CB$3,プレー記録!$U$14:$U$2664,0),1))</f>
        <v>0</v>
      </c>
      <c r="CC5" s="296">
        <f>IF(ISNA(INDEX(プレー記録!$G$14:$G$2664,MATCH("IN_"&amp;ウォレット!$BS$2&amp;MONTH(ウォレット!$B5)&amp;"/"&amp;DAY(ウォレット!$B5)&amp;"_"&amp;ウォレット!CC$3,プレー記録!$U$14:$U$2664,0),1))=TRUE,0,INDEX(プレー記録!$G$14:$G$2664,MATCH("IN_"&amp;ウォレット!$BS$2&amp;MONTH(ウォレット!$B5)&amp;"/"&amp;DAY(ウォレット!$B5)&amp;"_"&amp;ウォレット!CC$3,プレー記録!$U$14:$U$2664,0),1))</f>
        <v>0</v>
      </c>
      <c r="CD5" s="296">
        <f>IF(ISNA(INDEX(プレー記録!$G$14:$G$2664,MATCH("IN_"&amp;ウォレット!$BS$2&amp;MONTH(ウォレット!$B5)&amp;"/"&amp;DAY(ウォレット!$B5)&amp;"_"&amp;ウォレット!CD$3,プレー記録!$U$14:$U$2664,0),1))=TRUE,0,INDEX(プレー記録!$G$14:$G$2664,MATCH("IN_"&amp;ウォレット!$BS$2&amp;MONTH(ウォレット!$B5)&amp;"/"&amp;DAY(ウォレット!$B5)&amp;"_"&amp;ウォレット!CD$3,プレー記録!$U$14:$U$2664,0),1))</f>
        <v>0</v>
      </c>
      <c r="CE5" s="296">
        <f>IF(ISNA(INDEX(プレー記録!$G$14:$G$2664,MATCH("IN_"&amp;ウォレット!$BS$2&amp;MONTH(ウォレット!$B5)&amp;"/"&amp;DAY(ウォレット!$B5)&amp;"_"&amp;ウォレット!CE$3,プレー記録!$U$14:$U$2664,0),1))=TRUE,0,INDEX(プレー記録!$G$14:$G$2664,MATCH("IN_"&amp;ウォレット!$BS$2&amp;MONTH(ウォレット!$B5)&amp;"/"&amp;DAY(ウォレット!$B5)&amp;"_"&amp;ウォレット!CE$3,プレー記録!$U$14:$U$2664,0),1))</f>
        <v>0</v>
      </c>
      <c r="CF5" s="296">
        <f>IF(ISNA(INDEX(プレー記録!$G$14:$G$2664,MATCH("IN_"&amp;ウォレット!$BS$2&amp;MONTH(ウォレット!$B5)&amp;"/"&amp;DAY(ウォレット!$B5)&amp;"_"&amp;ウォレット!CF$3,プレー記録!$U$14:$U$2664,0),1))=TRUE,0,INDEX(プレー記録!$G$14:$G$2664,MATCH("IN_"&amp;ウォレット!$BS$2&amp;MONTH(ウォレット!$B5)&amp;"/"&amp;DAY(ウォレット!$B5)&amp;"_"&amp;ウォレット!CF$3,プレー記録!$U$14:$U$2664,0),1))</f>
        <v>0</v>
      </c>
      <c r="CG5" s="296">
        <f>IF(ISNA(INDEX(プレー記録!$G$14:$G$2664,MATCH("IN_"&amp;ウォレット!$BS$2&amp;MONTH(ウォレット!$B5)&amp;"/"&amp;DAY(ウォレット!$B5)&amp;"_"&amp;ウォレット!CG$3,プレー記録!$U$14:$U$2664,0),1))=TRUE,0,INDEX(プレー記録!$G$14:$G$2664,MATCH("IN_"&amp;ウォレット!$BS$2&amp;MONTH(ウォレット!$B5)&amp;"/"&amp;DAY(ウォレット!$B5)&amp;"_"&amp;ウォレット!CG$3,プレー記録!$U$14:$U$2664,0),1))</f>
        <v>0</v>
      </c>
      <c r="CH5" s="296">
        <f>IF(ISNA(INDEX(プレー記録!$G$14:$G$2664,MATCH("IN_"&amp;ウォレット!$BS$2&amp;MONTH(ウォレット!$B5)&amp;"/"&amp;DAY(ウォレット!$B5)&amp;"_"&amp;ウォレット!CH$3,プレー記録!$U$14:$U$2664,0),1))=TRUE,0,INDEX(プレー記録!$G$14:$G$2664,MATCH("IN_"&amp;ウォレット!$BS$2&amp;MONTH(ウォレット!$B5)&amp;"/"&amp;DAY(ウォレット!$B5)&amp;"_"&amp;ウォレット!CH$3,プレー記録!$U$14:$U$2664,0),1))</f>
        <v>0</v>
      </c>
      <c r="CI5" s="296">
        <f>IF(ISNA(INDEX(プレー記録!$G$14:$G$2664,MATCH("IN_"&amp;ウォレット!$BS$2&amp;MONTH(ウォレット!$B5)&amp;"/"&amp;DAY(ウォレット!$B5)&amp;"_"&amp;ウォレット!CI$3,プレー記録!$U$14:$U$2664,0),1))=TRUE,0,INDEX(プレー記録!$G$14:$G$2664,MATCH("IN_"&amp;ウォレット!$BS$2&amp;MONTH(ウォレット!$B5)&amp;"/"&amp;DAY(ウォレット!$B5)&amp;"_"&amp;ウォレット!CI$3,プレー記録!$U$14:$U$2664,0),1))</f>
        <v>0</v>
      </c>
      <c r="CJ5" s="158"/>
      <c r="CK5" s="131">
        <f>IF(ISNA(INDEX(プレー記録!$F$12:$F$2664,MATCH("OUT_"&amp;ウォレット!$BS$2&amp;MONTH(ウォレット!$B5)&amp;"/"&amp;DAY(ウォレット!$B5)&amp;"_"&amp;ウォレット!CK$3,プレー記録!$U$12:$U$2664,0),1))=TRUE,0,-INDEX(プレー記録!$F$12:$F$2664,MATCH("OUT_"&amp;ウォレット!$BS$2&amp;MONTH(ウォレット!$B5)&amp;"/"&amp;DAY(ウォレット!$B5)&amp;"_"&amp;ウォレット!CK$3,プレー記録!$U$12:$U$2664,0),1))</f>
        <v>0</v>
      </c>
      <c r="CL5" s="123">
        <f>IF(ISNA(INDEX(プレー記録!$F$12:$F$2664,MATCH("OUT_"&amp;ウォレット!$BS$2&amp;MONTH(ウォレット!$B5)&amp;"/"&amp;DAY(ウォレット!$B5)&amp;"_"&amp;ウォレット!CL$3,プレー記録!$U$12:$U$2664,0),1))=TRUE,0,-INDEX(プレー記録!$F$12:$F$2664,MATCH("OUT_"&amp;ウォレット!$BS$2&amp;MONTH(ウォレット!$B5)&amp;"/"&amp;DAY(ウォレット!$B5)&amp;"_"&amp;ウォレット!CL$3,プレー記録!$U$12:$U$2664,0),1))</f>
        <v>0</v>
      </c>
      <c r="CM5" s="123">
        <f>IF(ISNA(INDEX(プレー記録!$F$12:$F$2664,MATCH("OUT_"&amp;ウォレット!$BS$2&amp;MONTH(ウォレット!$B5)&amp;"/"&amp;DAY(ウォレット!$B5)&amp;"_"&amp;ウォレット!CM$3,プレー記録!$U$12:$U$2664,0),1))=TRUE,0,-INDEX(プレー記録!$F$12:$F$2664,MATCH("OUT_"&amp;ウォレット!$BS$2&amp;MONTH(ウォレット!$B5)&amp;"/"&amp;DAY(ウォレット!$B5)&amp;"_"&amp;ウォレット!CM$3,プレー記録!$U$12:$U$2664,0),1))</f>
        <v>0</v>
      </c>
      <c r="CN5" s="123">
        <f>IF(ISNA(INDEX(プレー記録!$F$12:$F$2664,MATCH("OUT_"&amp;ウォレット!$BS$2&amp;MONTH(ウォレット!$B5)&amp;"/"&amp;DAY(ウォレット!$B5)&amp;"_"&amp;ウォレット!CN$3,プレー記録!$U$12:$U$2664,0),1))=TRUE,0,-INDEX(プレー記録!$F$12:$F$2664,MATCH("OUT_"&amp;ウォレット!$BS$2&amp;MONTH(ウォレット!$B5)&amp;"/"&amp;DAY(ウォレット!$B5)&amp;"_"&amp;ウォレット!CN$3,プレー記録!$U$12:$U$2664,0),1))</f>
        <v>0</v>
      </c>
      <c r="CO5" s="123">
        <f>IF(ISNA(INDEX(プレー記録!$F$12:$F$2664,MATCH("OUT_"&amp;ウォレット!$BS$2&amp;MONTH(ウォレット!$B5)&amp;"/"&amp;DAY(ウォレット!$B5)&amp;"_"&amp;ウォレット!CO$3,プレー記録!$U$12:$U$2664,0),1))=TRUE,0,-INDEX(プレー記録!$F$12:$F$2664,MATCH("OUT_"&amp;ウォレット!$BS$2&amp;MONTH(ウォレット!$B5)&amp;"/"&amp;DAY(ウォレット!$B5)&amp;"_"&amp;ウォレット!CO$3,プレー記録!$U$12:$U$2664,0),1))</f>
        <v>0</v>
      </c>
      <c r="CP5" s="123">
        <f>IF(ISNA(INDEX(プレー記録!$F$12:$F$2664,MATCH("OUT_"&amp;ウォレット!$BS$2&amp;MONTH(ウォレット!$B5)&amp;"/"&amp;DAY(ウォレット!$B5)&amp;"_"&amp;ウォレット!CP$3,プレー記録!$U$12:$U$2664,0),1))=TRUE,0,-INDEX(プレー記録!$F$12:$F$2664,MATCH("OUT_"&amp;ウォレット!$BS$2&amp;MONTH(ウォレット!$B5)&amp;"/"&amp;DAY(ウォレット!$B5)&amp;"_"&amp;ウォレット!CP$3,プレー記録!$U$12:$U$2664,0),1))</f>
        <v>0</v>
      </c>
      <c r="CQ5" s="123">
        <f>IF(ISNA(INDEX(プレー記録!$F$12:$F$2664,MATCH("OUT_"&amp;ウォレット!$BS$2&amp;MONTH(ウォレット!$B5)&amp;"/"&amp;DAY(ウォレット!$B5)&amp;"_"&amp;ウォレット!CQ$3,プレー記録!$U$12:$U$2664,0),1))=TRUE,0,-INDEX(プレー記録!$F$12:$F$2664,MATCH("OUT_"&amp;ウォレット!$BS$2&amp;MONTH(ウォレット!$B5)&amp;"/"&amp;DAY(ウォレット!$B5)&amp;"_"&amp;ウォレット!CQ$3,プレー記録!$U$12:$U$2664,0),1))</f>
        <v>0</v>
      </c>
      <c r="CR5" s="298">
        <f>IF(ISNA(INDEX(プレー記録!$F$12:$F$2664,MATCH("OUT_"&amp;ウォレット!$BS$2&amp;MONTH(ウォレット!$B5)&amp;"/"&amp;DAY(ウォレット!$B5)&amp;"_"&amp;ウォレット!CR$3,プレー記録!$U$12:$U$2664,0),1))=TRUE,0,-INDEX(プレー記録!$F$12:$F$2664,MATCH("OUT_"&amp;ウォレット!$BS$2&amp;MONTH(ウォレット!$B5)&amp;"/"&amp;DAY(ウォレット!$B5)&amp;"_"&amp;ウォレット!CR$3,プレー記録!$U$12:$U$2664,0),1))</f>
        <v>0</v>
      </c>
      <c r="CS5" s="298">
        <f>IF(ISNA(INDEX(プレー記録!$F$12:$F$2664,MATCH("OUT_"&amp;ウォレット!$BS$2&amp;MONTH(ウォレット!$B5)&amp;"/"&amp;DAY(ウォレット!$B5)&amp;"_"&amp;ウォレット!CS$3,プレー記録!$U$12:$U$2664,0),1))=TRUE,0,-INDEX(プレー記録!$F$12:$F$2664,MATCH("OUT_"&amp;ウォレット!$BS$2&amp;MONTH(ウォレット!$B5)&amp;"/"&amp;DAY(ウォレット!$B5)&amp;"_"&amp;ウォレット!CS$3,プレー記録!$U$12:$U$2664,0),1))</f>
        <v>0</v>
      </c>
      <c r="CT5" s="298">
        <f>IF(ISNA(INDEX(プレー記録!$F$12:$F$2664,MATCH("OUT_"&amp;ウォレット!$BS$2&amp;MONTH(ウォレット!$B5)&amp;"/"&amp;DAY(ウォレット!$B5)&amp;"_"&amp;ウォレット!CT$3,プレー記録!$U$12:$U$2664,0),1))=TRUE,0,-INDEX(プレー記録!$F$12:$F$2664,MATCH("OUT_"&amp;ウォレット!$BS$2&amp;MONTH(ウォレット!$B5)&amp;"/"&amp;DAY(ウォレット!$B5)&amp;"_"&amp;ウォレット!CT$3,プレー記録!$U$12:$U$2664,0),1))</f>
        <v>0</v>
      </c>
      <c r="CU5" s="298">
        <f>IF(ISNA(INDEX(プレー記録!$F$12:$F$2664,MATCH("OUT_"&amp;ウォレット!$BS$2&amp;MONTH(ウォレット!$B5)&amp;"/"&amp;DAY(ウォレット!$B5)&amp;"_"&amp;ウォレット!CU$3,プレー記録!$U$12:$U$2664,0),1))=TRUE,0,-INDEX(プレー記録!$F$12:$F$2664,MATCH("OUT_"&amp;ウォレット!$BS$2&amp;MONTH(ウォレット!$B5)&amp;"/"&amp;DAY(ウォレット!$B5)&amp;"_"&amp;ウォレット!CU$3,プレー記録!$U$12:$U$2664,0),1))</f>
        <v>0</v>
      </c>
      <c r="CV5" s="298">
        <f>IF(ISNA(INDEX(プレー記録!$F$12:$F$2664,MATCH("OUT_"&amp;ウォレット!$BS$2&amp;MONTH(ウォレット!$B5)&amp;"/"&amp;DAY(ウォレット!$B5)&amp;"_"&amp;ウォレット!CV$3,プレー記録!$U$12:$U$2664,0),1))=TRUE,0,-INDEX(プレー記録!$F$12:$F$2664,MATCH("OUT_"&amp;ウォレット!$BS$2&amp;MONTH(ウォレット!$B5)&amp;"/"&amp;DAY(ウォレット!$B5)&amp;"_"&amp;ウォレット!CV$3,プレー記録!$U$12:$U$2664,0),1))</f>
        <v>0</v>
      </c>
      <c r="CW5" s="298">
        <f>IF(ISNA(INDEX(プレー記録!$F$12:$F$2664,MATCH("OUT_"&amp;ウォレット!$BS$2&amp;MONTH(ウォレット!$B5)&amp;"/"&amp;DAY(ウォレット!$B5)&amp;"_"&amp;ウォレット!CW$3,プレー記録!$U$12:$U$2664,0),1))=TRUE,0,-INDEX(プレー記録!$F$12:$F$2664,MATCH("OUT_"&amp;ウォレット!$BS$2&amp;MONTH(ウォレット!$B5)&amp;"/"&amp;DAY(ウォレット!$B5)&amp;"_"&amp;ウォレット!CW$3,プレー記録!$U$12:$U$2664,0),1))</f>
        <v>0</v>
      </c>
      <c r="CX5" s="298">
        <f>IF(ISNA(INDEX(プレー記録!$F$12:$F$2664,MATCH("OUT_"&amp;ウォレット!$BS$2&amp;MONTH(ウォレット!$B5)&amp;"/"&amp;DAY(ウォレット!$B5)&amp;"_"&amp;ウォレット!CX$3,プレー記録!$U$12:$U$2664,0),1))=TRUE,0,-INDEX(プレー記録!$F$12:$F$2664,MATCH("OUT_"&amp;ウォレット!$BS$2&amp;MONTH(ウォレット!$B5)&amp;"/"&amp;DAY(ウォレット!$B5)&amp;"_"&amp;ウォレット!CX$3,プレー記録!$U$12:$U$2664,0),1))</f>
        <v>0</v>
      </c>
      <c r="CY5" s="298">
        <f>IF(ISNA(INDEX(プレー記録!$F$12:$F$2664,MATCH("OUT_"&amp;ウォレット!$BS$2&amp;MONTH(ウォレット!$B5)&amp;"/"&amp;DAY(ウォレット!$B5)&amp;"_"&amp;ウォレット!CY$3,プレー記録!$U$12:$U$2664,0),1))=TRUE,0,-INDEX(プレー記録!$F$12:$F$2664,MATCH("OUT_"&amp;ウォレット!$BS$2&amp;MONTH(ウォレット!$B5)&amp;"/"&amp;DAY(ウォレット!$B5)&amp;"_"&amp;ウォレット!CY$3,プレー記録!$U$12:$U$2664,0),1))</f>
        <v>0</v>
      </c>
      <c r="CZ5" s="160"/>
      <c r="DA5" s="127">
        <f>SUM(DC5:DR5)</f>
        <v>0</v>
      </c>
      <c r="DB5" s="128">
        <f>SUM(DS5:EH5)</f>
        <v>0</v>
      </c>
      <c r="DC5" s="133">
        <f>IF(ISNA(INDEX(プレー記録!$G$14:$G$2664,MATCH("IN_"&amp;ウォレット!$DA$2&amp;MONTH(ウォレット!$B5)&amp;"/"&amp;DAY(ウォレット!$B5)&amp;"_"&amp;ウォレット!DC$3,プレー記録!$U$14:$U$2664,0),1))=TRUE,0,INDEX(プレー記録!$G$14:$G$2664,MATCH("IN_"&amp;ウォレット!$DA$2&amp;MONTH(ウォレット!$B5)&amp;"/"&amp;DAY(ウォレット!$B5)&amp;"_"&amp;ウォレット!DC$3,プレー記録!$U$14:$U$2664,0),1))</f>
        <v>0</v>
      </c>
      <c r="DD5" s="122">
        <f>IF(ISNA(INDEX(プレー記録!$G$14:$G$2664,MATCH("IN_"&amp;ウォレット!$DA$2&amp;MONTH(ウォレット!$B5)&amp;"/"&amp;DAY(ウォレット!$B5)&amp;"_"&amp;ウォレット!DD$3,プレー記録!$U$14:$U$2664,0),1))=TRUE,0,INDEX(プレー記録!$G$14:$G$2664,MATCH("IN_"&amp;ウォレット!$DA$2&amp;MONTH(ウォレット!$B5)&amp;"/"&amp;DAY(ウォレット!$B5)&amp;"_"&amp;ウォレット!DD$3,プレー記録!$U$14:$U$2664,0),1))</f>
        <v>0</v>
      </c>
      <c r="DE5" s="122">
        <f>IF(ISNA(INDEX(プレー記録!$G$14:$G$2664,MATCH("IN_"&amp;ウォレット!$DA$2&amp;MONTH(ウォレット!$B5)&amp;"/"&amp;DAY(ウォレット!$B5)&amp;"_"&amp;ウォレット!DE$3,プレー記録!$U$14:$U$2664,0),1))=TRUE,0,INDEX(プレー記録!$G$14:$G$2664,MATCH("IN_"&amp;ウォレット!$DA$2&amp;MONTH(ウォレット!$B5)&amp;"/"&amp;DAY(ウォレット!$B5)&amp;"_"&amp;ウォレット!DE$3,プレー記録!$U$14:$U$2664,0),1))</f>
        <v>0</v>
      </c>
      <c r="DF5" s="122">
        <f>IF(ISNA(INDEX(プレー記録!$G$14:$G$2664,MATCH("IN_"&amp;ウォレット!$DA$2&amp;MONTH(ウォレット!$B5)&amp;"/"&amp;DAY(ウォレット!$B5)&amp;"_"&amp;ウォレット!DF$3,プレー記録!$U$14:$U$2664,0),1))=TRUE,0,INDEX(プレー記録!$G$14:$G$2664,MATCH("IN_"&amp;ウォレット!$DA$2&amp;MONTH(ウォレット!$B5)&amp;"/"&amp;DAY(ウォレット!$B5)&amp;"_"&amp;ウォレット!DF$3,プレー記録!$U$14:$U$2664,0),1))</f>
        <v>0</v>
      </c>
      <c r="DG5" s="122">
        <f>IF(ISNA(INDEX(プレー記録!$G$14:$G$2664,MATCH("IN_"&amp;ウォレット!$DA$2&amp;MONTH(ウォレット!$B5)&amp;"/"&amp;DAY(ウォレット!$B5)&amp;"_"&amp;ウォレット!DG$3,プレー記録!$U$14:$U$2664,0),1))=TRUE,0,INDEX(プレー記録!$G$14:$G$2664,MATCH("IN_"&amp;ウォレット!$DA$2&amp;MONTH(ウォレット!$B5)&amp;"/"&amp;DAY(ウォレット!$B5)&amp;"_"&amp;ウォレット!DG$3,プレー記録!$U$14:$U$2664,0),1))</f>
        <v>0</v>
      </c>
      <c r="DH5" s="122">
        <f>IF(ISNA(INDEX(プレー記録!$G$14:$G$2664,MATCH("IN_"&amp;ウォレット!$DA$2&amp;MONTH(ウォレット!$B5)&amp;"/"&amp;DAY(ウォレット!$B5)&amp;"_"&amp;ウォレット!DH$3,プレー記録!$U$14:$U$2664,0),1))=TRUE,0,INDEX(プレー記録!$G$14:$G$2664,MATCH("IN_"&amp;ウォレット!$DA$2&amp;MONTH(ウォレット!$B5)&amp;"/"&amp;DAY(ウォレット!$B5)&amp;"_"&amp;ウォレット!DH$3,プレー記録!$U$14:$U$2664,0),1))</f>
        <v>0</v>
      </c>
      <c r="DI5" s="122">
        <f>IF(ISNA(INDEX(プレー記録!$G$14:$G$2664,MATCH("IN_"&amp;ウォレット!$DA$2&amp;MONTH(ウォレット!$B5)&amp;"/"&amp;DAY(ウォレット!$B5)&amp;"_"&amp;ウォレット!DI$3,プレー記録!$U$14:$U$2664,0),1))=TRUE,0,INDEX(プレー記録!$G$14:$G$2664,MATCH("IN_"&amp;ウォレット!$DA$2&amp;MONTH(ウォレット!$B5)&amp;"/"&amp;DAY(ウォレット!$B5)&amp;"_"&amp;ウォレット!DI$3,プレー記録!$U$14:$U$2664,0),1))</f>
        <v>0</v>
      </c>
      <c r="DJ5" s="296">
        <f>IF(ISNA(INDEX(プレー記録!$G$14:$G$2664,MATCH("IN_"&amp;ウォレット!$DA$2&amp;MONTH(ウォレット!$B5)&amp;"/"&amp;DAY(ウォレット!$B5)&amp;"_"&amp;ウォレット!DJ$3,プレー記録!$U$14:$U$2664,0),1))=TRUE,0,INDEX(プレー記録!$G$14:$G$2664,MATCH("IN_"&amp;ウォレット!$DA$2&amp;MONTH(ウォレット!$B5)&amp;"/"&amp;DAY(ウォレット!$B5)&amp;"_"&amp;ウォレット!DJ$3,プレー記録!$U$14:$U$2664,0),1))</f>
        <v>0</v>
      </c>
      <c r="DK5" s="296">
        <f>IF(ISNA(INDEX(プレー記録!$G$14:$G$2664,MATCH("IN_"&amp;ウォレット!$DA$2&amp;MONTH(ウォレット!$B5)&amp;"/"&amp;DAY(ウォレット!$B5)&amp;"_"&amp;ウォレット!DK$3,プレー記録!$U$14:$U$2664,0),1))=TRUE,0,INDEX(プレー記録!$G$14:$G$2664,MATCH("IN_"&amp;ウォレット!$DA$2&amp;MONTH(ウォレット!$B5)&amp;"/"&amp;DAY(ウォレット!$B5)&amp;"_"&amp;ウォレット!DK$3,プレー記録!$U$14:$U$2664,0),1))</f>
        <v>0</v>
      </c>
      <c r="DL5" s="296">
        <f>IF(ISNA(INDEX(プレー記録!$G$14:$G$2664,MATCH("IN_"&amp;ウォレット!$DA$2&amp;MONTH(ウォレット!$B5)&amp;"/"&amp;DAY(ウォレット!$B5)&amp;"_"&amp;ウォレット!DL$3,プレー記録!$U$14:$U$2664,0),1))=TRUE,0,INDEX(プレー記録!$G$14:$G$2664,MATCH("IN_"&amp;ウォレット!$DA$2&amp;MONTH(ウォレット!$B5)&amp;"/"&amp;DAY(ウォレット!$B5)&amp;"_"&amp;ウォレット!DL$3,プレー記録!$U$14:$U$2664,0),1))</f>
        <v>0</v>
      </c>
      <c r="DM5" s="296">
        <f>IF(ISNA(INDEX(プレー記録!$G$14:$G$2664,MATCH("IN_"&amp;ウォレット!$DA$2&amp;MONTH(ウォレット!$B5)&amp;"/"&amp;DAY(ウォレット!$B5)&amp;"_"&amp;ウォレット!DM$3,プレー記録!$U$14:$U$2664,0),1))=TRUE,0,INDEX(プレー記録!$G$14:$G$2664,MATCH("IN_"&amp;ウォレット!$DA$2&amp;MONTH(ウォレット!$B5)&amp;"/"&amp;DAY(ウォレット!$B5)&amp;"_"&amp;ウォレット!DM$3,プレー記録!$U$14:$U$2664,0),1))</f>
        <v>0</v>
      </c>
      <c r="DN5" s="296">
        <f>IF(ISNA(INDEX(プレー記録!$G$14:$G$2664,MATCH("IN_"&amp;ウォレット!$DA$2&amp;MONTH(ウォレット!$B5)&amp;"/"&amp;DAY(ウォレット!$B5)&amp;"_"&amp;ウォレット!DN$3,プレー記録!$U$14:$U$2664,0),1))=TRUE,0,INDEX(プレー記録!$G$14:$G$2664,MATCH("IN_"&amp;ウォレット!$DA$2&amp;MONTH(ウォレット!$B5)&amp;"/"&amp;DAY(ウォレット!$B5)&amp;"_"&amp;ウォレット!DN$3,プレー記録!$U$14:$U$2664,0),1))</f>
        <v>0</v>
      </c>
      <c r="DO5" s="296">
        <f>IF(ISNA(INDEX(プレー記録!$G$14:$G$2664,MATCH("IN_"&amp;ウォレット!$DA$2&amp;MONTH(ウォレット!$B5)&amp;"/"&amp;DAY(ウォレット!$B5)&amp;"_"&amp;ウォレット!DO$3,プレー記録!$U$14:$U$2664,0),1))=TRUE,0,INDEX(プレー記録!$G$14:$G$2664,MATCH("IN_"&amp;ウォレット!$DA$2&amp;MONTH(ウォレット!$B5)&amp;"/"&amp;DAY(ウォレット!$B5)&amp;"_"&amp;ウォレット!DO$3,プレー記録!$U$14:$U$2664,0),1))</f>
        <v>0</v>
      </c>
      <c r="DP5" s="296">
        <f>IF(ISNA(INDEX(プレー記録!$G$14:$G$2664,MATCH("IN_"&amp;ウォレット!$DA$2&amp;MONTH(ウォレット!$B5)&amp;"/"&amp;DAY(ウォレット!$B5)&amp;"_"&amp;ウォレット!DP$3,プレー記録!$U$14:$U$2664,0),1))=TRUE,0,INDEX(プレー記録!$G$14:$G$2664,MATCH("IN_"&amp;ウォレット!$DA$2&amp;MONTH(ウォレット!$B5)&amp;"/"&amp;DAY(ウォレット!$B5)&amp;"_"&amp;ウォレット!DP$3,プレー記録!$U$14:$U$2664,0),1))</f>
        <v>0</v>
      </c>
      <c r="DQ5" s="296">
        <f>IF(ISNA(INDEX(プレー記録!$G$14:$G$2664,MATCH("IN_"&amp;ウォレット!$DA$2&amp;MONTH(ウォレット!$B5)&amp;"/"&amp;DAY(ウォレット!$B5)&amp;"_"&amp;ウォレット!DQ$3,プレー記録!$U$14:$U$2664,0),1))=TRUE,0,INDEX(プレー記録!$G$14:$G$2664,MATCH("IN_"&amp;ウォレット!$DA$2&amp;MONTH(ウォレット!$B5)&amp;"/"&amp;DAY(ウォレット!$B5)&amp;"_"&amp;ウォレット!DQ$3,プレー記録!$U$14:$U$2664,0),1))</f>
        <v>0</v>
      </c>
      <c r="DR5" s="158"/>
      <c r="DS5" s="131">
        <f>IF(ISNA(INDEX(プレー記録!$F$12:$F$2664,MATCH("OUT_"&amp;ウォレット!$DA$2&amp;MONTH(ウォレット!$B5)&amp;"/"&amp;DAY(ウォレット!$B5)&amp;"_"&amp;ウォレット!DS$3,プレー記録!$U$12:$U$2664,0),1))=TRUE,0,-INDEX(プレー記録!$F$12:$F$2664,MATCH("OUT_"&amp;ウォレット!$DA$2&amp;MONTH(ウォレット!$B5)&amp;"/"&amp;DAY(ウォレット!$B5)&amp;"_"&amp;ウォレット!DS$3,プレー記録!$U$12:$U$2664,0),1))</f>
        <v>0</v>
      </c>
      <c r="DT5" s="123">
        <f>IF(ISNA(INDEX(プレー記録!$F$12:$F$2664,MATCH("OUT_"&amp;ウォレット!$DA$2&amp;MONTH(ウォレット!$B5)&amp;"/"&amp;DAY(ウォレット!$B5)&amp;"_"&amp;ウォレット!DT$3,プレー記録!$U$12:$U$2664,0),1))=TRUE,0,-INDEX(プレー記録!$F$12:$F$2664,MATCH("OUT_"&amp;ウォレット!$DA$2&amp;MONTH(ウォレット!$B5)&amp;"/"&amp;DAY(ウォレット!$B5)&amp;"_"&amp;ウォレット!DT$3,プレー記録!$U$12:$U$2664,0),1))</f>
        <v>0</v>
      </c>
      <c r="DU5" s="123">
        <f>IF(ISNA(INDEX(プレー記録!$F$12:$F$2664,MATCH("OUT_"&amp;ウォレット!$DA$2&amp;MONTH(ウォレット!$B5)&amp;"/"&amp;DAY(ウォレット!$B5)&amp;"_"&amp;ウォレット!DU$3,プレー記録!$U$12:$U$2664,0),1))=TRUE,0,-INDEX(プレー記録!$F$12:$F$2664,MATCH("OUT_"&amp;ウォレット!$DA$2&amp;MONTH(ウォレット!$B5)&amp;"/"&amp;DAY(ウォレット!$B5)&amp;"_"&amp;ウォレット!DU$3,プレー記録!$U$12:$U$2664,0),1))</f>
        <v>0</v>
      </c>
      <c r="DV5" s="123">
        <f>IF(ISNA(INDEX(プレー記録!$F$12:$F$2664,MATCH("OUT_"&amp;ウォレット!$DA$2&amp;MONTH(ウォレット!$B5)&amp;"/"&amp;DAY(ウォレット!$B5)&amp;"_"&amp;ウォレット!DV$3,プレー記録!$U$12:$U$2664,0),1))=TRUE,0,-INDEX(プレー記録!$F$12:$F$2664,MATCH("OUT_"&amp;ウォレット!$DA$2&amp;MONTH(ウォレット!$B5)&amp;"/"&amp;DAY(ウォレット!$B5)&amp;"_"&amp;ウォレット!DV$3,プレー記録!$U$12:$U$2664,0),1))</f>
        <v>0</v>
      </c>
      <c r="DW5" s="123">
        <f>IF(ISNA(INDEX(プレー記録!$F$12:$F$2664,MATCH("OUT_"&amp;ウォレット!$DA$2&amp;MONTH(ウォレット!$B5)&amp;"/"&amp;DAY(ウォレット!$B5)&amp;"_"&amp;ウォレット!DW$3,プレー記録!$U$12:$U$2664,0),1))=TRUE,0,-INDEX(プレー記録!$F$12:$F$2664,MATCH("OUT_"&amp;ウォレット!$DA$2&amp;MONTH(ウォレット!$B5)&amp;"/"&amp;DAY(ウォレット!$B5)&amp;"_"&amp;ウォレット!DW$3,プレー記録!$U$12:$U$2664,0),1))</f>
        <v>0</v>
      </c>
      <c r="DX5" s="123">
        <f>IF(ISNA(INDEX(プレー記録!$F$12:$F$2664,MATCH("OUT_"&amp;ウォレット!$DA$2&amp;MONTH(ウォレット!$B5)&amp;"/"&amp;DAY(ウォレット!$B5)&amp;"_"&amp;ウォレット!DX$3,プレー記録!$U$12:$U$2664,0),1))=TRUE,0,-INDEX(プレー記録!$F$12:$F$2664,MATCH("OUT_"&amp;ウォレット!$DA$2&amp;MONTH(ウォレット!$B5)&amp;"/"&amp;DAY(ウォレット!$B5)&amp;"_"&amp;ウォレット!DX$3,プレー記録!$U$12:$U$2664,0),1))</f>
        <v>0</v>
      </c>
      <c r="DY5" s="123">
        <f>IF(ISNA(INDEX(プレー記録!$F$12:$F$2664,MATCH("OUT_"&amp;ウォレット!$DA$2&amp;MONTH(ウォレット!$B5)&amp;"/"&amp;DAY(ウォレット!$B5)&amp;"_"&amp;ウォレット!DY$3,プレー記録!$U$12:$U$2664,0),1))=TRUE,0,-INDEX(プレー記録!$F$12:$F$2664,MATCH("OUT_"&amp;ウォレット!$DA$2&amp;MONTH(ウォレット!$B5)&amp;"/"&amp;DAY(ウォレット!$B5)&amp;"_"&amp;ウォレット!DY$3,プレー記録!$U$12:$U$2664,0),1))</f>
        <v>0</v>
      </c>
      <c r="DZ5" s="298">
        <f>IF(ISNA(INDEX(プレー記録!$F$12:$F$2664,MATCH("OUT_"&amp;ウォレット!$DA$2&amp;MONTH(ウォレット!$B5)&amp;"/"&amp;DAY(ウォレット!$B5)&amp;"_"&amp;ウォレット!DZ$3,プレー記録!$U$12:$U$2664,0),1))=TRUE,0,-INDEX(プレー記録!$F$12:$F$2664,MATCH("OUT_"&amp;ウォレット!$DA$2&amp;MONTH(ウォレット!$B5)&amp;"/"&amp;DAY(ウォレット!$B5)&amp;"_"&amp;ウォレット!DZ$3,プレー記録!$U$12:$U$2664,0),1))</f>
        <v>0</v>
      </c>
      <c r="EA5" s="298">
        <f>IF(ISNA(INDEX(プレー記録!$F$12:$F$2664,MATCH("OUT_"&amp;ウォレット!$DA$2&amp;MONTH(ウォレット!$B5)&amp;"/"&amp;DAY(ウォレット!$B5)&amp;"_"&amp;ウォレット!EA$3,プレー記録!$U$12:$U$2664,0),1))=TRUE,0,-INDEX(プレー記録!$F$12:$F$2664,MATCH("OUT_"&amp;ウォレット!$DA$2&amp;MONTH(ウォレット!$B5)&amp;"/"&amp;DAY(ウォレット!$B5)&amp;"_"&amp;ウォレット!EA$3,プレー記録!$U$12:$U$2664,0),1))</f>
        <v>0</v>
      </c>
      <c r="EB5" s="298">
        <f>IF(ISNA(INDEX(プレー記録!$F$12:$F$2664,MATCH("OUT_"&amp;ウォレット!$DA$2&amp;MONTH(ウォレット!$B5)&amp;"/"&amp;DAY(ウォレット!$B5)&amp;"_"&amp;ウォレット!EB$3,プレー記録!$U$12:$U$2664,0),1))=TRUE,0,-INDEX(プレー記録!$F$12:$F$2664,MATCH("OUT_"&amp;ウォレット!$DA$2&amp;MONTH(ウォレット!$B5)&amp;"/"&amp;DAY(ウォレット!$B5)&amp;"_"&amp;ウォレット!EB$3,プレー記録!$U$12:$U$2664,0),1))</f>
        <v>0</v>
      </c>
      <c r="EC5" s="298">
        <f>IF(ISNA(INDEX(プレー記録!$F$12:$F$2664,MATCH("OUT_"&amp;ウォレット!$DA$2&amp;MONTH(ウォレット!$B5)&amp;"/"&amp;DAY(ウォレット!$B5)&amp;"_"&amp;ウォレット!EC$3,プレー記録!$U$12:$U$2664,0),1))=TRUE,0,-INDEX(プレー記録!$F$12:$F$2664,MATCH("OUT_"&amp;ウォレット!$DA$2&amp;MONTH(ウォレット!$B5)&amp;"/"&amp;DAY(ウォレット!$B5)&amp;"_"&amp;ウォレット!EC$3,プレー記録!$U$12:$U$2664,0),1))</f>
        <v>0</v>
      </c>
      <c r="ED5" s="298">
        <f>IF(ISNA(INDEX(プレー記録!$F$12:$F$2664,MATCH("OUT_"&amp;ウォレット!$DA$2&amp;MONTH(ウォレット!$B5)&amp;"/"&amp;DAY(ウォレット!$B5)&amp;"_"&amp;ウォレット!ED$3,プレー記録!$U$12:$U$2664,0),1))=TRUE,0,-INDEX(プレー記録!$F$12:$F$2664,MATCH("OUT_"&amp;ウォレット!$DA$2&amp;MONTH(ウォレット!$B5)&amp;"/"&amp;DAY(ウォレット!$B5)&amp;"_"&amp;ウォレット!ED$3,プレー記録!$U$12:$U$2664,0),1))</f>
        <v>0</v>
      </c>
      <c r="EE5" s="298">
        <f>IF(ISNA(INDEX(プレー記録!$F$12:$F$2664,MATCH("OUT_"&amp;ウォレット!$DA$2&amp;MONTH(ウォレット!$B5)&amp;"/"&amp;DAY(ウォレット!$B5)&amp;"_"&amp;ウォレット!EE$3,プレー記録!$U$12:$U$2664,0),1))=TRUE,0,-INDEX(プレー記録!$F$12:$F$2664,MATCH("OUT_"&amp;ウォレット!$DA$2&amp;MONTH(ウォレット!$B5)&amp;"/"&amp;DAY(ウォレット!$B5)&amp;"_"&amp;ウォレット!EE$3,プレー記録!$U$12:$U$2664,0),1))</f>
        <v>0</v>
      </c>
      <c r="EF5" s="298">
        <f>IF(ISNA(INDEX(プレー記録!$F$12:$F$2664,MATCH("OUT_"&amp;ウォレット!$DA$2&amp;MONTH(ウォレット!$B5)&amp;"/"&amp;DAY(ウォレット!$B5)&amp;"_"&amp;ウォレット!EF$3,プレー記録!$U$12:$U$2664,0),1))=TRUE,0,-INDEX(プレー記録!$F$12:$F$2664,MATCH("OUT_"&amp;ウォレット!$DA$2&amp;MONTH(ウォレット!$B5)&amp;"/"&amp;DAY(ウォレット!$B5)&amp;"_"&amp;ウォレット!EF$3,プレー記録!$U$12:$U$2664,0),1))</f>
        <v>0</v>
      </c>
      <c r="EG5" s="298">
        <f>IF(ISNA(INDEX(プレー記録!$F$12:$F$2664,MATCH("OUT_"&amp;ウォレット!$DA$2&amp;MONTH(ウォレット!$B5)&amp;"/"&amp;DAY(ウォレット!$B5)&amp;"_"&amp;ウォレット!EG$3,プレー記録!$U$12:$U$2664,0),1))=TRUE,0,-INDEX(プレー記録!$F$12:$F$2664,MATCH("OUT_"&amp;ウォレット!$DA$2&amp;MONTH(ウォレット!$B5)&amp;"/"&amp;DAY(ウォレット!$B5)&amp;"_"&amp;ウォレット!EG$3,プレー記録!$U$12:$U$2664,0),1))</f>
        <v>0</v>
      </c>
      <c r="EH5" s="160"/>
      <c r="EI5" s="127">
        <f>SUM(EK5:EZ5)</f>
        <v>0</v>
      </c>
      <c r="EJ5" s="128">
        <f>SUM(FA5:FP5)</f>
        <v>0</v>
      </c>
      <c r="EK5" s="133">
        <f>IF(ISNA(INDEX(プレー記録!$G$14:$G$2664,MATCH("IN_"&amp;ウォレット!$EI$2&amp;MONTH(ウォレット!$B5)&amp;"/"&amp;DAY(ウォレット!$B5)&amp;"_"&amp;ウォレット!EK$3,プレー記録!$U$14:$U$2664,0),1))=TRUE,0,INDEX(プレー記録!$G$14:$G$2664,MATCH("IN_"&amp;ウォレット!$EI$2&amp;MONTH(ウォレット!$B5)&amp;"/"&amp;DAY(ウォレット!$B5)&amp;"_"&amp;ウォレット!EK$3,プレー記録!$U$14:$U$2664,0),1))</f>
        <v>0</v>
      </c>
      <c r="EL5" s="122">
        <f>IF(ISNA(INDEX(プレー記録!$G$14:$G$2664,MATCH("IN_"&amp;ウォレット!$EI$2&amp;MONTH(ウォレット!$B5)&amp;"/"&amp;DAY(ウォレット!$B5)&amp;"_"&amp;ウォレット!EL$3,プレー記録!$U$14:$U$2664,0),1))=TRUE,0,INDEX(プレー記録!$G$14:$G$2664,MATCH("IN_"&amp;ウォレット!$EI$2&amp;MONTH(ウォレット!$B5)&amp;"/"&amp;DAY(ウォレット!$B5)&amp;"_"&amp;ウォレット!EL$3,プレー記録!$U$14:$U$2664,0),1))</f>
        <v>0</v>
      </c>
      <c r="EM5" s="122">
        <f>IF(ISNA(INDEX(プレー記録!$G$14:$G$2664,MATCH("IN_"&amp;ウォレット!$EI$2&amp;MONTH(ウォレット!$B5)&amp;"/"&amp;DAY(ウォレット!$B5)&amp;"_"&amp;ウォレット!EM$3,プレー記録!$U$14:$U$2664,0),1))=TRUE,0,INDEX(プレー記録!$G$14:$G$2664,MATCH("IN_"&amp;ウォレット!$EI$2&amp;MONTH(ウォレット!$B5)&amp;"/"&amp;DAY(ウォレット!$B5)&amp;"_"&amp;ウォレット!EM$3,プレー記録!$U$14:$U$2664,0),1))</f>
        <v>0</v>
      </c>
      <c r="EN5" s="122">
        <f>IF(ISNA(INDEX(プレー記録!$G$14:$G$2664,MATCH("IN_"&amp;ウォレット!$EI$2&amp;MONTH(ウォレット!$B5)&amp;"/"&amp;DAY(ウォレット!$B5)&amp;"_"&amp;ウォレット!EN$3,プレー記録!$U$14:$U$2664,0),1))=TRUE,0,INDEX(プレー記録!$G$14:$G$2664,MATCH("IN_"&amp;ウォレット!$EI$2&amp;MONTH(ウォレット!$B5)&amp;"/"&amp;DAY(ウォレット!$B5)&amp;"_"&amp;ウォレット!EN$3,プレー記録!$U$14:$U$2664,0),1))</f>
        <v>0</v>
      </c>
      <c r="EO5" s="122">
        <f>IF(ISNA(INDEX(プレー記録!$G$14:$G$2664,MATCH("IN_"&amp;ウォレット!$EI$2&amp;MONTH(ウォレット!$B5)&amp;"/"&amp;DAY(ウォレット!$B5)&amp;"_"&amp;ウォレット!EO$3,プレー記録!$U$14:$U$2664,0),1))=TRUE,0,INDEX(プレー記録!$G$14:$G$2664,MATCH("IN_"&amp;ウォレット!$EI$2&amp;MONTH(ウォレット!$B5)&amp;"/"&amp;DAY(ウォレット!$B5)&amp;"_"&amp;ウォレット!EO$3,プレー記録!$U$14:$U$2664,0),1))</f>
        <v>0</v>
      </c>
      <c r="EP5" s="122">
        <f>IF(ISNA(INDEX(プレー記録!$G$14:$G$2664,MATCH("IN_"&amp;ウォレット!$EI$2&amp;MONTH(ウォレット!$B5)&amp;"/"&amp;DAY(ウォレット!$B5)&amp;"_"&amp;ウォレット!EP$3,プレー記録!$U$14:$U$2664,0),1))=TRUE,0,INDEX(プレー記録!$G$14:$G$2664,MATCH("IN_"&amp;ウォレット!$EI$2&amp;MONTH(ウォレット!$B5)&amp;"/"&amp;DAY(ウォレット!$B5)&amp;"_"&amp;ウォレット!EP$3,プレー記録!$U$14:$U$2664,0),1))</f>
        <v>0</v>
      </c>
      <c r="EQ5" s="122">
        <f>IF(ISNA(INDEX(プレー記録!$G$14:$G$2664,MATCH("IN_"&amp;ウォレット!$EI$2&amp;MONTH(ウォレット!$B5)&amp;"/"&amp;DAY(ウォレット!$B5)&amp;"_"&amp;ウォレット!EQ$3,プレー記録!$U$14:$U$2664,0),1))=TRUE,0,INDEX(プレー記録!$G$14:$G$2664,MATCH("IN_"&amp;ウォレット!$EI$2&amp;MONTH(ウォレット!$B5)&amp;"/"&amp;DAY(ウォレット!$B5)&amp;"_"&amp;ウォレット!EQ$3,プレー記録!$U$14:$U$2664,0),1))</f>
        <v>0</v>
      </c>
      <c r="ER5" s="296">
        <f>IF(ISNA(INDEX(プレー記録!$G$14:$G$2664,MATCH("IN_"&amp;ウォレット!$EI$2&amp;MONTH(ウォレット!$B5)&amp;"/"&amp;DAY(ウォレット!$B5)&amp;"_"&amp;ウォレット!ER$3,プレー記録!$U$14:$U$2664,0),1))=TRUE,0,INDEX(プレー記録!$G$14:$G$2664,MATCH("IN_"&amp;ウォレット!$EI$2&amp;MONTH(ウォレット!$B5)&amp;"/"&amp;DAY(ウォレット!$B5)&amp;"_"&amp;ウォレット!ER$3,プレー記録!$U$14:$U$2664,0),1))</f>
        <v>0</v>
      </c>
      <c r="ES5" s="296">
        <f>IF(ISNA(INDEX(プレー記録!$G$14:$G$2664,MATCH("IN_"&amp;ウォレット!$EI$2&amp;MONTH(ウォレット!$B5)&amp;"/"&amp;DAY(ウォレット!$B5)&amp;"_"&amp;ウォレット!ES$3,プレー記録!$U$14:$U$2664,0),1))=TRUE,0,INDEX(プレー記録!$G$14:$G$2664,MATCH("IN_"&amp;ウォレット!$EI$2&amp;MONTH(ウォレット!$B5)&amp;"/"&amp;DAY(ウォレット!$B5)&amp;"_"&amp;ウォレット!ES$3,プレー記録!$U$14:$U$2664,0),1))</f>
        <v>0</v>
      </c>
      <c r="ET5" s="296">
        <f>IF(ISNA(INDEX(プレー記録!$G$14:$G$2664,MATCH("IN_"&amp;ウォレット!$EI$2&amp;MONTH(ウォレット!$B5)&amp;"/"&amp;DAY(ウォレット!$B5)&amp;"_"&amp;ウォレット!ET$3,プレー記録!$U$14:$U$2664,0),1))=TRUE,0,INDEX(プレー記録!$G$14:$G$2664,MATCH("IN_"&amp;ウォレット!$EI$2&amp;MONTH(ウォレット!$B5)&amp;"/"&amp;DAY(ウォレット!$B5)&amp;"_"&amp;ウォレット!ET$3,プレー記録!$U$14:$U$2664,0),1))</f>
        <v>0</v>
      </c>
      <c r="EU5" s="296">
        <f>IF(ISNA(INDEX(プレー記録!$G$14:$G$2664,MATCH("IN_"&amp;ウォレット!$EI$2&amp;MONTH(ウォレット!$B5)&amp;"/"&amp;DAY(ウォレット!$B5)&amp;"_"&amp;ウォレット!EU$3,プレー記録!$U$14:$U$2664,0),1))=TRUE,0,INDEX(プレー記録!$G$14:$G$2664,MATCH("IN_"&amp;ウォレット!$EI$2&amp;MONTH(ウォレット!$B5)&amp;"/"&amp;DAY(ウォレット!$B5)&amp;"_"&amp;ウォレット!EU$3,プレー記録!$U$14:$U$2664,0),1))</f>
        <v>0</v>
      </c>
      <c r="EV5" s="296">
        <f>IF(ISNA(INDEX(プレー記録!$G$14:$G$2664,MATCH("IN_"&amp;ウォレット!$EI$2&amp;MONTH(ウォレット!$B5)&amp;"/"&amp;DAY(ウォレット!$B5)&amp;"_"&amp;ウォレット!EV$3,プレー記録!$U$14:$U$2664,0),1))=TRUE,0,INDEX(プレー記録!$G$14:$G$2664,MATCH("IN_"&amp;ウォレット!$EI$2&amp;MONTH(ウォレット!$B5)&amp;"/"&amp;DAY(ウォレット!$B5)&amp;"_"&amp;ウォレット!EV$3,プレー記録!$U$14:$U$2664,0),1))</f>
        <v>0</v>
      </c>
      <c r="EW5" s="296">
        <f>IF(ISNA(INDEX(プレー記録!$G$14:$G$2664,MATCH("IN_"&amp;ウォレット!$EI$2&amp;MONTH(ウォレット!$B5)&amp;"/"&amp;DAY(ウォレット!$B5)&amp;"_"&amp;ウォレット!EW$3,プレー記録!$U$14:$U$2664,0),1))=TRUE,0,INDEX(プレー記録!$G$14:$G$2664,MATCH("IN_"&amp;ウォレット!$EI$2&amp;MONTH(ウォレット!$B5)&amp;"/"&amp;DAY(ウォレット!$B5)&amp;"_"&amp;ウォレット!EW$3,プレー記録!$U$14:$U$2664,0),1))</f>
        <v>0</v>
      </c>
      <c r="EX5" s="296">
        <f>IF(ISNA(INDEX(プレー記録!$G$14:$G$2664,MATCH("IN_"&amp;ウォレット!$EI$2&amp;MONTH(ウォレット!$B5)&amp;"/"&amp;DAY(ウォレット!$B5)&amp;"_"&amp;ウォレット!EX$3,プレー記録!$U$14:$U$2664,0),1))=TRUE,0,INDEX(プレー記録!$G$14:$G$2664,MATCH("IN_"&amp;ウォレット!$EI$2&amp;MONTH(ウォレット!$B5)&amp;"/"&amp;DAY(ウォレット!$B5)&amp;"_"&amp;ウォレット!EX$3,プレー記録!$U$14:$U$2664,0),1))</f>
        <v>0</v>
      </c>
      <c r="EY5" s="296">
        <f>IF(ISNA(INDEX(プレー記録!$G$14:$G$2664,MATCH("IN_"&amp;ウォレット!$EI$2&amp;MONTH(ウォレット!$B5)&amp;"/"&amp;DAY(ウォレット!$B5)&amp;"_"&amp;ウォレット!EY$3,プレー記録!$U$14:$U$2664,0),1))=TRUE,0,INDEX(プレー記録!$G$14:$G$2664,MATCH("IN_"&amp;ウォレット!$EI$2&amp;MONTH(ウォレット!$B5)&amp;"/"&amp;DAY(ウォレット!$B5)&amp;"_"&amp;ウォレット!EY$3,プレー記録!$U$14:$U$2664,0),1))</f>
        <v>0</v>
      </c>
      <c r="EZ5" s="158"/>
      <c r="FA5" s="131">
        <f>IF(ISNA(INDEX(プレー記録!$F$12:$F$2664,MATCH("OUT_"&amp;ウォレット!$EI$2&amp;MONTH(ウォレット!$B5)&amp;"/"&amp;DAY(ウォレット!$B5)&amp;"_"&amp;ウォレット!FA$3,プレー記録!$U$12:$U$2664,0),1))=TRUE,0,-INDEX(プレー記録!$F$12:$F$2664,MATCH("OUT_"&amp;ウォレット!$EI$2&amp;MONTH(ウォレット!$B5)&amp;"/"&amp;DAY(ウォレット!$B5)&amp;"_"&amp;ウォレット!FA$3,プレー記録!$U$12:$U$2664,0),1))</f>
        <v>0</v>
      </c>
      <c r="FB5" s="123">
        <f>IF(ISNA(INDEX(プレー記録!$F$12:$F$2664,MATCH("OUT_"&amp;ウォレット!$EI$2&amp;MONTH(ウォレット!$B5)&amp;"/"&amp;DAY(ウォレット!$B5)&amp;"_"&amp;ウォレット!FB$3,プレー記録!$U$12:$U$2664,0),1))=TRUE,0,-INDEX(プレー記録!$F$12:$F$2664,MATCH("OUT_"&amp;ウォレット!$EI$2&amp;MONTH(ウォレット!$B5)&amp;"/"&amp;DAY(ウォレット!$B5)&amp;"_"&amp;ウォレット!FB$3,プレー記録!$U$12:$U$2664,0),1))</f>
        <v>0</v>
      </c>
      <c r="FC5" s="123">
        <f>IF(ISNA(INDEX(プレー記録!$F$12:$F$2664,MATCH("OUT_"&amp;ウォレット!$EI$2&amp;MONTH(ウォレット!$B5)&amp;"/"&amp;DAY(ウォレット!$B5)&amp;"_"&amp;ウォレット!FC$3,プレー記録!$U$12:$U$2664,0),1))=TRUE,0,-INDEX(プレー記録!$F$12:$F$2664,MATCH("OUT_"&amp;ウォレット!$EI$2&amp;MONTH(ウォレット!$B5)&amp;"/"&amp;DAY(ウォレット!$B5)&amp;"_"&amp;ウォレット!FC$3,プレー記録!$U$12:$U$2664,0),1))</f>
        <v>0</v>
      </c>
      <c r="FD5" s="123">
        <f>IF(ISNA(INDEX(プレー記録!$F$12:$F$2664,MATCH("OUT_"&amp;ウォレット!$EI$2&amp;MONTH(ウォレット!$B5)&amp;"/"&amp;DAY(ウォレット!$B5)&amp;"_"&amp;ウォレット!FD$3,プレー記録!$U$12:$U$2664,0),1))=TRUE,0,-INDEX(プレー記録!$F$12:$F$2664,MATCH("OUT_"&amp;ウォレット!$EI$2&amp;MONTH(ウォレット!$B5)&amp;"/"&amp;DAY(ウォレット!$B5)&amp;"_"&amp;ウォレット!FD$3,プレー記録!$U$12:$U$2664,0),1))</f>
        <v>0</v>
      </c>
      <c r="FE5" s="123">
        <f>IF(ISNA(INDEX(プレー記録!$F$12:$F$2664,MATCH("OUT_"&amp;ウォレット!$EI$2&amp;MONTH(ウォレット!$B5)&amp;"/"&amp;DAY(ウォレット!$B5)&amp;"_"&amp;ウォレット!FE$3,プレー記録!$U$12:$U$2664,0),1))=TRUE,0,-INDEX(プレー記録!$F$12:$F$2664,MATCH("OUT_"&amp;ウォレット!$EI$2&amp;MONTH(ウォレット!$B5)&amp;"/"&amp;DAY(ウォレット!$B5)&amp;"_"&amp;ウォレット!FE$3,プレー記録!$U$12:$U$2664,0),1))</f>
        <v>0</v>
      </c>
      <c r="FF5" s="123">
        <f>IF(ISNA(INDEX(プレー記録!$F$12:$F$2664,MATCH("OUT_"&amp;ウォレット!$EI$2&amp;MONTH(ウォレット!$B5)&amp;"/"&amp;DAY(ウォレット!$B5)&amp;"_"&amp;ウォレット!FF$3,プレー記録!$U$12:$U$2664,0),1))=TRUE,0,-INDEX(プレー記録!$F$12:$F$2664,MATCH("OUT_"&amp;ウォレット!$EI$2&amp;MONTH(ウォレット!$B5)&amp;"/"&amp;DAY(ウォレット!$B5)&amp;"_"&amp;ウォレット!FF$3,プレー記録!$U$12:$U$2664,0),1))</f>
        <v>0</v>
      </c>
      <c r="FG5" s="123">
        <f>IF(ISNA(INDEX(プレー記録!$F$12:$F$2664,MATCH("OUT_"&amp;ウォレット!$EI$2&amp;MONTH(ウォレット!$B5)&amp;"/"&amp;DAY(ウォレット!$B5)&amp;"_"&amp;ウォレット!FG$3,プレー記録!$U$12:$U$2664,0),1))=TRUE,0,-INDEX(プレー記録!$F$12:$F$2664,MATCH("OUT_"&amp;ウォレット!$EI$2&amp;MONTH(ウォレット!$B5)&amp;"/"&amp;DAY(ウォレット!$B5)&amp;"_"&amp;ウォレット!FG$3,プレー記録!$U$12:$U$2664,0),1))</f>
        <v>0</v>
      </c>
      <c r="FH5" s="298">
        <f>IF(ISNA(INDEX(プレー記録!$F$12:$F$2664,MATCH("OUT_"&amp;ウォレット!$EI$2&amp;MONTH(ウォレット!$B5)&amp;"/"&amp;DAY(ウォレット!$B5)&amp;"_"&amp;ウォレット!FH$3,プレー記録!$U$12:$U$2664,0),1))=TRUE,0,-INDEX(プレー記録!$F$12:$F$2664,MATCH("OUT_"&amp;ウォレット!$EI$2&amp;MONTH(ウォレット!$B5)&amp;"/"&amp;DAY(ウォレット!$B5)&amp;"_"&amp;ウォレット!FH$3,プレー記録!$U$12:$U$2664,0),1))</f>
        <v>0</v>
      </c>
      <c r="FI5" s="298">
        <f>IF(ISNA(INDEX(プレー記録!$F$12:$F$2664,MATCH("OUT_"&amp;ウォレット!$EI$2&amp;MONTH(ウォレット!$B5)&amp;"/"&amp;DAY(ウォレット!$B5)&amp;"_"&amp;ウォレット!FI$3,プレー記録!$U$12:$U$2664,0),1))=TRUE,0,-INDEX(プレー記録!$F$12:$F$2664,MATCH("OUT_"&amp;ウォレット!$EI$2&amp;MONTH(ウォレット!$B5)&amp;"/"&amp;DAY(ウォレット!$B5)&amp;"_"&amp;ウォレット!FI$3,プレー記録!$U$12:$U$2664,0),1))</f>
        <v>0</v>
      </c>
      <c r="FJ5" s="298">
        <f>IF(ISNA(INDEX(プレー記録!$F$12:$F$2664,MATCH("OUT_"&amp;ウォレット!$EI$2&amp;MONTH(ウォレット!$B5)&amp;"/"&amp;DAY(ウォレット!$B5)&amp;"_"&amp;ウォレット!FJ$3,プレー記録!$U$12:$U$2664,0),1))=TRUE,0,-INDEX(プレー記録!$F$12:$F$2664,MATCH("OUT_"&amp;ウォレット!$EI$2&amp;MONTH(ウォレット!$B5)&amp;"/"&amp;DAY(ウォレット!$B5)&amp;"_"&amp;ウォレット!FJ$3,プレー記録!$U$12:$U$2664,0),1))</f>
        <v>0</v>
      </c>
      <c r="FK5" s="298">
        <f>IF(ISNA(INDEX(プレー記録!$F$12:$F$2664,MATCH("OUT_"&amp;ウォレット!$EI$2&amp;MONTH(ウォレット!$B5)&amp;"/"&amp;DAY(ウォレット!$B5)&amp;"_"&amp;ウォレット!FK$3,プレー記録!$U$12:$U$2664,0),1))=TRUE,0,-INDEX(プレー記録!$F$12:$F$2664,MATCH("OUT_"&amp;ウォレット!$EI$2&amp;MONTH(ウォレット!$B5)&amp;"/"&amp;DAY(ウォレット!$B5)&amp;"_"&amp;ウォレット!FK$3,プレー記録!$U$12:$U$2664,0),1))</f>
        <v>0</v>
      </c>
      <c r="FL5" s="298">
        <f>IF(ISNA(INDEX(プレー記録!$F$12:$F$2664,MATCH("OUT_"&amp;ウォレット!$EI$2&amp;MONTH(ウォレット!$B5)&amp;"/"&amp;DAY(ウォレット!$B5)&amp;"_"&amp;ウォレット!FL$3,プレー記録!$U$12:$U$2664,0),1))=TRUE,0,-INDEX(プレー記録!$F$12:$F$2664,MATCH("OUT_"&amp;ウォレット!$EI$2&amp;MONTH(ウォレット!$B5)&amp;"/"&amp;DAY(ウォレット!$B5)&amp;"_"&amp;ウォレット!FL$3,プレー記録!$U$12:$U$2664,0),1))</f>
        <v>0</v>
      </c>
      <c r="FM5" s="298">
        <f>IF(ISNA(INDEX(プレー記録!$F$12:$F$2664,MATCH("OUT_"&amp;ウォレット!$EI$2&amp;MONTH(ウォレット!$B5)&amp;"/"&amp;DAY(ウォレット!$B5)&amp;"_"&amp;ウォレット!FM$3,プレー記録!$U$12:$U$2664,0),1))=TRUE,0,-INDEX(プレー記録!$F$12:$F$2664,MATCH("OUT_"&amp;ウォレット!$EI$2&amp;MONTH(ウォレット!$B5)&amp;"/"&amp;DAY(ウォレット!$B5)&amp;"_"&amp;ウォレット!FM$3,プレー記録!$U$12:$U$2664,0),1))</f>
        <v>0</v>
      </c>
      <c r="FN5" s="298">
        <f>IF(ISNA(INDEX(プレー記録!$F$12:$F$2664,MATCH("OUT_"&amp;ウォレット!$EI$2&amp;MONTH(ウォレット!$B5)&amp;"/"&amp;DAY(ウォレット!$B5)&amp;"_"&amp;ウォレット!FN$3,プレー記録!$U$12:$U$2664,0),1))=TRUE,0,-INDEX(プレー記録!$F$12:$F$2664,MATCH("OUT_"&amp;ウォレット!$EI$2&amp;MONTH(ウォレット!$B5)&amp;"/"&amp;DAY(ウォレット!$B5)&amp;"_"&amp;ウォレット!FN$3,プレー記録!$U$12:$U$2664,0),1))</f>
        <v>0</v>
      </c>
      <c r="FO5" s="298">
        <f>IF(ISNA(INDEX(プレー記録!$F$12:$F$2664,MATCH("OUT_"&amp;ウォレット!$EI$2&amp;MONTH(ウォレット!$B5)&amp;"/"&amp;DAY(ウォレット!$B5)&amp;"_"&amp;ウォレット!FO$3,プレー記録!$U$12:$U$2664,0),1))=TRUE,0,-INDEX(プレー記録!$F$12:$F$2664,MATCH("OUT_"&amp;ウォレット!$EI$2&amp;MONTH(ウォレット!$B5)&amp;"/"&amp;DAY(ウォレット!$B5)&amp;"_"&amp;ウォレット!FO$3,プレー記録!$U$12:$U$2664,0),1))</f>
        <v>0</v>
      </c>
      <c r="FP5" s="160"/>
      <c r="FQ5" s="127">
        <f>SUM(FS5:GH5)</f>
        <v>0</v>
      </c>
      <c r="FR5" s="128">
        <f>SUM(GI5:GX5)</f>
        <v>0</v>
      </c>
      <c r="FS5" s="133">
        <f>IF(ISNA(INDEX(プレー記録!$G$14:$G$2664,MATCH("IN_"&amp;ウォレット!$FQ$2&amp;MONTH(ウォレット!$B5)&amp;"/"&amp;DAY(ウォレット!$B5)&amp;"_"&amp;ウォレット!FS$3,プレー記録!$U$14:$U$2664,0),1))=TRUE,0,INDEX(プレー記録!$G$14:$G$2664,MATCH("IN_"&amp;ウォレット!$FQ$2&amp;MONTH(ウォレット!$B5)&amp;"/"&amp;DAY(ウォレット!$B5)&amp;"_"&amp;ウォレット!FS$3,プレー記録!$U$14:$U$2664,0),1))</f>
        <v>0</v>
      </c>
      <c r="FT5" s="122">
        <f>IF(ISNA(INDEX(プレー記録!$G$14:$G$2664,MATCH("IN_"&amp;ウォレット!$FQ$2&amp;MONTH(ウォレット!$B5)&amp;"/"&amp;DAY(ウォレット!$B5)&amp;"_"&amp;ウォレット!FT$3,プレー記録!$U$14:$U$2664,0),1))=TRUE,0,INDEX(プレー記録!$G$14:$G$2664,MATCH("IN_"&amp;ウォレット!$FQ$2&amp;MONTH(ウォレット!$B5)&amp;"/"&amp;DAY(ウォレット!$B5)&amp;"_"&amp;ウォレット!FT$3,プレー記録!$U$14:$U$2664,0),1))</f>
        <v>0</v>
      </c>
      <c r="FU5" s="122">
        <f>IF(ISNA(INDEX(プレー記録!$G$14:$G$2664,MATCH("IN_"&amp;ウォレット!$FQ$2&amp;MONTH(ウォレット!$B5)&amp;"/"&amp;DAY(ウォレット!$B5)&amp;"_"&amp;ウォレット!FU$3,プレー記録!$U$14:$U$2664,0),1))=TRUE,0,INDEX(プレー記録!$G$14:$G$2664,MATCH("IN_"&amp;ウォレット!$FQ$2&amp;MONTH(ウォレット!$B5)&amp;"/"&amp;DAY(ウォレット!$B5)&amp;"_"&amp;ウォレット!FU$3,プレー記録!$U$14:$U$2664,0),1))</f>
        <v>0</v>
      </c>
      <c r="FV5" s="122">
        <f>IF(ISNA(INDEX(プレー記録!$G$14:$G$2664,MATCH("IN_"&amp;ウォレット!$FQ$2&amp;MONTH(ウォレット!$B5)&amp;"/"&amp;DAY(ウォレット!$B5)&amp;"_"&amp;ウォレット!FV$3,プレー記録!$U$14:$U$2664,0),1))=TRUE,0,INDEX(プレー記録!$G$14:$G$2664,MATCH("IN_"&amp;ウォレット!$FQ$2&amp;MONTH(ウォレット!$B5)&amp;"/"&amp;DAY(ウォレット!$B5)&amp;"_"&amp;ウォレット!FV$3,プレー記録!$U$14:$U$2664,0),1))</f>
        <v>0</v>
      </c>
      <c r="FW5" s="122">
        <f>IF(ISNA(INDEX(プレー記録!$G$14:$G$2664,MATCH("IN_"&amp;ウォレット!$FQ$2&amp;MONTH(ウォレット!$B5)&amp;"/"&amp;DAY(ウォレット!$B5)&amp;"_"&amp;ウォレット!FW$3,プレー記録!$U$14:$U$2664,0),1))=TRUE,0,INDEX(プレー記録!$G$14:$G$2664,MATCH("IN_"&amp;ウォレット!$FQ$2&amp;MONTH(ウォレット!$B5)&amp;"/"&amp;DAY(ウォレット!$B5)&amp;"_"&amp;ウォレット!FW$3,プレー記録!$U$14:$U$2664,0),1))</f>
        <v>0</v>
      </c>
      <c r="FX5" s="122">
        <f>IF(ISNA(INDEX(プレー記録!$G$14:$G$2664,MATCH("IN_"&amp;ウォレット!$FQ$2&amp;MONTH(ウォレット!$B5)&amp;"/"&amp;DAY(ウォレット!$B5)&amp;"_"&amp;ウォレット!FX$3,プレー記録!$U$14:$U$2664,0),1))=TRUE,0,INDEX(プレー記録!$G$14:$G$2664,MATCH("IN_"&amp;ウォレット!$FQ$2&amp;MONTH(ウォレット!$B5)&amp;"/"&amp;DAY(ウォレット!$B5)&amp;"_"&amp;ウォレット!FX$3,プレー記録!$U$14:$U$2664,0),1))</f>
        <v>0</v>
      </c>
      <c r="FY5" s="122">
        <f>IF(ISNA(INDEX(プレー記録!$G$14:$G$2664,MATCH("IN_"&amp;ウォレット!$FQ$2&amp;MONTH(ウォレット!$B5)&amp;"/"&amp;DAY(ウォレット!$B5)&amp;"_"&amp;ウォレット!FY$3,プレー記録!$U$14:$U$2664,0),1))=TRUE,0,INDEX(プレー記録!$G$14:$G$2664,MATCH("IN_"&amp;ウォレット!$FQ$2&amp;MONTH(ウォレット!$B5)&amp;"/"&amp;DAY(ウォレット!$B5)&amp;"_"&amp;ウォレット!FY$3,プレー記録!$U$14:$U$2664,0),1))</f>
        <v>0</v>
      </c>
      <c r="FZ5" s="296">
        <f>IF(ISNA(INDEX(プレー記録!$G$14:$G$2664,MATCH("IN_"&amp;ウォレット!$FQ$2&amp;MONTH(ウォレット!$B5)&amp;"/"&amp;DAY(ウォレット!$B5)&amp;"_"&amp;ウォレット!FZ$3,プレー記録!$U$14:$U$2664,0),1))=TRUE,0,INDEX(プレー記録!$G$14:$G$2664,MATCH("IN_"&amp;ウォレット!$FQ$2&amp;MONTH(ウォレット!$B5)&amp;"/"&amp;DAY(ウォレット!$B5)&amp;"_"&amp;ウォレット!FZ$3,プレー記録!$U$14:$U$2664,0),1))</f>
        <v>0</v>
      </c>
      <c r="GA5" s="296">
        <f>IF(ISNA(INDEX(プレー記録!$G$14:$G$2664,MATCH("IN_"&amp;ウォレット!$FQ$2&amp;MONTH(ウォレット!$B5)&amp;"/"&amp;DAY(ウォレット!$B5)&amp;"_"&amp;ウォレット!GA$3,プレー記録!$U$14:$U$2664,0),1))=TRUE,0,INDEX(プレー記録!$G$14:$G$2664,MATCH("IN_"&amp;ウォレット!$FQ$2&amp;MONTH(ウォレット!$B5)&amp;"/"&amp;DAY(ウォレット!$B5)&amp;"_"&amp;ウォレット!GA$3,プレー記録!$U$14:$U$2664,0),1))</f>
        <v>0</v>
      </c>
      <c r="GB5" s="296">
        <f>IF(ISNA(INDEX(プレー記録!$G$14:$G$2664,MATCH("IN_"&amp;ウォレット!$FQ$2&amp;MONTH(ウォレット!$B5)&amp;"/"&amp;DAY(ウォレット!$B5)&amp;"_"&amp;ウォレット!GB$3,プレー記録!$U$14:$U$2664,0),1))=TRUE,0,INDEX(プレー記録!$G$14:$G$2664,MATCH("IN_"&amp;ウォレット!$FQ$2&amp;MONTH(ウォレット!$B5)&amp;"/"&amp;DAY(ウォレット!$B5)&amp;"_"&amp;ウォレット!GB$3,プレー記録!$U$14:$U$2664,0),1))</f>
        <v>0</v>
      </c>
      <c r="GC5" s="296">
        <f>IF(ISNA(INDEX(プレー記録!$G$14:$G$2664,MATCH("IN_"&amp;ウォレット!$FQ$2&amp;MONTH(ウォレット!$B5)&amp;"/"&amp;DAY(ウォレット!$B5)&amp;"_"&amp;ウォレット!GC$3,プレー記録!$U$14:$U$2664,0),1))=TRUE,0,INDEX(プレー記録!$G$14:$G$2664,MATCH("IN_"&amp;ウォレット!$FQ$2&amp;MONTH(ウォレット!$B5)&amp;"/"&amp;DAY(ウォレット!$B5)&amp;"_"&amp;ウォレット!GC$3,プレー記録!$U$14:$U$2664,0),1))</f>
        <v>0</v>
      </c>
      <c r="GD5" s="296">
        <f>IF(ISNA(INDEX(プレー記録!$G$14:$G$2664,MATCH("IN_"&amp;ウォレット!$FQ$2&amp;MONTH(ウォレット!$B5)&amp;"/"&amp;DAY(ウォレット!$B5)&amp;"_"&amp;ウォレット!GD$3,プレー記録!$U$14:$U$2664,0),1))=TRUE,0,INDEX(プレー記録!$G$14:$G$2664,MATCH("IN_"&amp;ウォレット!$FQ$2&amp;MONTH(ウォレット!$B5)&amp;"/"&amp;DAY(ウォレット!$B5)&amp;"_"&amp;ウォレット!GD$3,プレー記録!$U$14:$U$2664,0),1))</f>
        <v>0</v>
      </c>
      <c r="GE5" s="296">
        <f>IF(ISNA(INDEX(プレー記録!$G$14:$G$2664,MATCH("IN_"&amp;ウォレット!$FQ$2&amp;MONTH(ウォレット!$B5)&amp;"/"&amp;DAY(ウォレット!$B5)&amp;"_"&amp;ウォレット!GE$3,プレー記録!$U$14:$U$2664,0),1))=TRUE,0,INDEX(プレー記録!$G$14:$G$2664,MATCH("IN_"&amp;ウォレット!$FQ$2&amp;MONTH(ウォレット!$B5)&amp;"/"&amp;DAY(ウォレット!$B5)&amp;"_"&amp;ウォレット!GE$3,プレー記録!$U$14:$U$2664,0),1))</f>
        <v>0</v>
      </c>
      <c r="GF5" s="296">
        <f>IF(ISNA(INDEX(プレー記録!$G$14:$G$2664,MATCH("IN_"&amp;ウォレット!$FQ$2&amp;MONTH(ウォレット!$B5)&amp;"/"&amp;DAY(ウォレット!$B5)&amp;"_"&amp;ウォレット!GF$3,プレー記録!$U$14:$U$2664,0),1))=TRUE,0,INDEX(プレー記録!$G$14:$G$2664,MATCH("IN_"&amp;ウォレット!$FQ$2&amp;MONTH(ウォレット!$B5)&amp;"/"&amp;DAY(ウォレット!$B5)&amp;"_"&amp;ウォレット!GF$3,プレー記録!$U$14:$U$2664,0),1))</f>
        <v>0</v>
      </c>
      <c r="GG5" s="296">
        <f>IF(ISNA(INDEX(プレー記録!$G$14:$G$2664,MATCH("IN_"&amp;ウォレット!$FQ$2&amp;MONTH(ウォレット!$B5)&amp;"/"&amp;DAY(ウォレット!$B5)&amp;"_"&amp;ウォレット!GG$3,プレー記録!$U$14:$U$2664,0),1))=TRUE,0,INDEX(プレー記録!$G$14:$G$2664,MATCH("IN_"&amp;ウォレット!$FQ$2&amp;MONTH(ウォレット!$B5)&amp;"/"&amp;DAY(ウォレット!$B5)&amp;"_"&amp;ウォレット!GG$3,プレー記録!$U$14:$U$2664,0),1))</f>
        <v>0</v>
      </c>
      <c r="GH5" s="158"/>
      <c r="GI5" s="131">
        <f>IF(ISNA(INDEX(プレー記録!$F$12:$F$2664,MATCH("OUT_"&amp;ウォレット!$FQ$2&amp;MONTH(ウォレット!$B5)&amp;"/"&amp;DAY(ウォレット!$B5)&amp;"_"&amp;ウォレット!GI$3,プレー記録!$U$12:$U$2664,0),1))=TRUE,0,-INDEX(プレー記録!$F$12:$F$2664,MATCH("OUT_"&amp;ウォレット!$FQ$2&amp;MONTH(ウォレット!$B5)&amp;"/"&amp;DAY(ウォレット!$B5)&amp;"_"&amp;ウォレット!GI$3,プレー記録!$U$12:$U$2664,0),1))</f>
        <v>0</v>
      </c>
      <c r="GJ5" s="123">
        <f>IF(ISNA(INDEX(プレー記録!$F$12:$F$2664,MATCH("OUT_"&amp;ウォレット!$FQ$2&amp;MONTH(ウォレット!$B5)&amp;"/"&amp;DAY(ウォレット!$B5)&amp;"_"&amp;ウォレット!GJ$3,プレー記録!$U$12:$U$2664,0),1))=TRUE,0,-INDEX(プレー記録!$F$12:$F$2664,MATCH("OUT_"&amp;ウォレット!$FQ$2&amp;MONTH(ウォレット!$B5)&amp;"/"&amp;DAY(ウォレット!$B5)&amp;"_"&amp;ウォレット!GJ$3,プレー記録!$U$12:$U$2664,0),1))</f>
        <v>0</v>
      </c>
      <c r="GK5" s="123">
        <f>IF(ISNA(INDEX(プレー記録!$F$12:$F$2664,MATCH("OUT_"&amp;ウォレット!$FQ$2&amp;MONTH(ウォレット!$B5)&amp;"/"&amp;DAY(ウォレット!$B5)&amp;"_"&amp;ウォレット!GK$3,プレー記録!$U$12:$U$2664,0),1))=TRUE,0,-INDEX(プレー記録!$F$12:$F$2664,MATCH("OUT_"&amp;ウォレット!$FQ$2&amp;MONTH(ウォレット!$B5)&amp;"/"&amp;DAY(ウォレット!$B5)&amp;"_"&amp;ウォレット!GK$3,プレー記録!$U$12:$U$2664,0),1))</f>
        <v>0</v>
      </c>
      <c r="GL5" s="123">
        <f>IF(ISNA(INDEX(プレー記録!$F$12:$F$2664,MATCH("OUT_"&amp;ウォレット!$FQ$2&amp;MONTH(ウォレット!$B5)&amp;"/"&amp;DAY(ウォレット!$B5)&amp;"_"&amp;ウォレット!GL$3,プレー記録!$U$12:$U$2664,0),1))=TRUE,0,-INDEX(プレー記録!$F$12:$F$2664,MATCH("OUT_"&amp;ウォレット!$FQ$2&amp;MONTH(ウォレット!$B5)&amp;"/"&amp;DAY(ウォレット!$B5)&amp;"_"&amp;ウォレット!GL$3,プレー記録!$U$12:$U$2664,0),1))</f>
        <v>0</v>
      </c>
      <c r="GM5" s="123">
        <f>IF(ISNA(INDEX(プレー記録!$F$12:$F$2664,MATCH("OUT_"&amp;ウォレット!$FQ$2&amp;MONTH(ウォレット!$B5)&amp;"/"&amp;DAY(ウォレット!$B5)&amp;"_"&amp;ウォレット!GM$3,プレー記録!$U$12:$U$2664,0),1))=TRUE,0,-INDEX(プレー記録!$F$12:$F$2664,MATCH("OUT_"&amp;ウォレット!$FQ$2&amp;MONTH(ウォレット!$B5)&amp;"/"&amp;DAY(ウォレット!$B5)&amp;"_"&amp;ウォレット!GM$3,プレー記録!$U$12:$U$2664,0),1))</f>
        <v>0</v>
      </c>
      <c r="GN5" s="123">
        <f>IF(ISNA(INDEX(プレー記録!$F$12:$F$2664,MATCH("OUT_"&amp;ウォレット!$FQ$2&amp;MONTH(ウォレット!$B5)&amp;"/"&amp;DAY(ウォレット!$B5)&amp;"_"&amp;ウォレット!GN$3,プレー記録!$U$12:$U$2664,0),1))=TRUE,0,-INDEX(プレー記録!$F$12:$F$2664,MATCH("OUT_"&amp;ウォレット!$FQ$2&amp;MONTH(ウォレット!$B5)&amp;"/"&amp;DAY(ウォレット!$B5)&amp;"_"&amp;ウォレット!GN$3,プレー記録!$U$12:$U$2664,0),1))</f>
        <v>0</v>
      </c>
      <c r="GO5" s="123">
        <f>IF(ISNA(INDEX(プレー記録!$F$12:$F$2664,MATCH("OUT_"&amp;ウォレット!$FQ$2&amp;MONTH(ウォレット!$B5)&amp;"/"&amp;DAY(ウォレット!$B5)&amp;"_"&amp;ウォレット!GO$3,プレー記録!$U$12:$U$2664,0),1))=TRUE,0,-INDEX(プレー記録!$F$12:$F$2664,MATCH("OUT_"&amp;ウォレット!$FQ$2&amp;MONTH(ウォレット!$B5)&amp;"/"&amp;DAY(ウォレット!$B5)&amp;"_"&amp;ウォレット!GO$3,プレー記録!$U$12:$U$2664,0),1))</f>
        <v>0</v>
      </c>
      <c r="GP5" s="298">
        <f>IF(ISNA(INDEX(プレー記録!$F$12:$F$2664,MATCH("OUT_"&amp;ウォレット!$FQ$2&amp;MONTH(ウォレット!$B5)&amp;"/"&amp;DAY(ウォレット!$B5)&amp;"_"&amp;ウォレット!GP$3,プレー記録!$U$12:$U$2664,0),1))=TRUE,0,-INDEX(プレー記録!$F$12:$F$2664,MATCH("OUT_"&amp;ウォレット!$FQ$2&amp;MONTH(ウォレット!$B5)&amp;"/"&amp;DAY(ウォレット!$B5)&amp;"_"&amp;ウォレット!GP$3,プレー記録!$U$12:$U$2664,0),1))</f>
        <v>0</v>
      </c>
      <c r="GQ5" s="298">
        <f>IF(ISNA(INDEX(プレー記録!$F$12:$F$2664,MATCH("OUT_"&amp;ウォレット!$FQ$2&amp;MONTH(ウォレット!$B5)&amp;"/"&amp;DAY(ウォレット!$B5)&amp;"_"&amp;ウォレット!GQ$3,プレー記録!$U$12:$U$2664,0),1))=TRUE,0,-INDEX(プレー記録!$F$12:$F$2664,MATCH("OUT_"&amp;ウォレット!$FQ$2&amp;MONTH(ウォレット!$B5)&amp;"/"&amp;DAY(ウォレット!$B5)&amp;"_"&amp;ウォレット!GQ$3,プレー記録!$U$12:$U$2664,0),1))</f>
        <v>0</v>
      </c>
      <c r="GR5" s="298">
        <f>IF(ISNA(INDEX(プレー記録!$F$12:$F$2664,MATCH("OUT_"&amp;ウォレット!$FQ$2&amp;MONTH(ウォレット!$B5)&amp;"/"&amp;DAY(ウォレット!$B5)&amp;"_"&amp;ウォレット!GR$3,プレー記録!$U$12:$U$2664,0),1))=TRUE,0,-INDEX(プレー記録!$F$12:$F$2664,MATCH("OUT_"&amp;ウォレット!$FQ$2&amp;MONTH(ウォレット!$B5)&amp;"/"&amp;DAY(ウォレット!$B5)&amp;"_"&amp;ウォレット!GR$3,プレー記録!$U$12:$U$2664,0),1))</f>
        <v>0</v>
      </c>
      <c r="GS5" s="298">
        <f>IF(ISNA(INDEX(プレー記録!$F$12:$F$2664,MATCH("OUT_"&amp;ウォレット!$FQ$2&amp;MONTH(ウォレット!$B5)&amp;"/"&amp;DAY(ウォレット!$B5)&amp;"_"&amp;ウォレット!GS$3,プレー記録!$U$12:$U$2664,0),1))=TRUE,0,-INDEX(プレー記録!$F$12:$F$2664,MATCH("OUT_"&amp;ウォレット!$FQ$2&amp;MONTH(ウォレット!$B5)&amp;"/"&amp;DAY(ウォレット!$B5)&amp;"_"&amp;ウォレット!GS$3,プレー記録!$U$12:$U$2664,0),1))</f>
        <v>0</v>
      </c>
      <c r="GT5" s="298">
        <f>IF(ISNA(INDEX(プレー記録!$F$12:$F$2664,MATCH("OUT_"&amp;ウォレット!$FQ$2&amp;MONTH(ウォレット!$B5)&amp;"/"&amp;DAY(ウォレット!$B5)&amp;"_"&amp;ウォレット!GT$3,プレー記録!$U$12:$U$2664,0),1))=TRUE,0,-INDEX(プレー記録!$F$12:$F$2664,MATCH("OUT_"&amp;ウォレット!$FQ$2&amp;MONTH(ウォレット!$B5)&amp;"/"&amp;DAY(ウォレット!$B5)&amp;"_"&amp;ウォレット!GT$3,プレー記録!$U$12:$U$2664,0),1))</f>
        <v>0</v>
      </c>
      <c r="GU5" s="298">
        <f>IF(ISNA(INDEX(プレー記録!$F$12:$F$2664,MATCH("OUT_"&amp;ウォレット!$FQ$2&amp;MONTH(ウォレット!$B5)&amp;"/"&amp;DAY(ウォレット!$B5)&amp;"_"&amp;ウォレット!GU$3,プレー記録!$U$12:$U$2664,0),1))=TRUE,0,-INDEX(プレー記録!$F$12:$F$2664,MATCH("OUT_"&amp;ウォレット!$FQ$2&amp;MONTH(ウォレット!$B5)&amp;"/"&amp;DAY(ウォレット!$B5)&amp;"_"&amp;ウォレット!GU$3,プレー記録!$U$12:$U$2664,0),1))</f>
        <v>0</v>
      </c>
      <c r="GV5" s="298">
        <f>IF(ISNA(INDEX(プレー記録!$F$12:$F$2664,MATCH("OUT_"&amp;ウォレット!$FQ$2&amp;MONTH(ウォレット!$B5)&amp;"/"&amp;DAY(ウォレット!$B5)&amp;"_"&amp;ウォレット!GV$3,プレー記録!$U$12:$U$2664,0),1))=TRUE,0,-INDEX(プレー記録!$F$12:$F$2664,MATCH("OUT_"&amp;ウォレット!$FQ$2&amp;MONTH(ウォレット!$B5)&amp;"/"&amp;DAY(ウォレット!$B5)&amp;"_"&amp;ウォレット!GV$3,プレー記録!$U$12:$U$2664,0),1))</f>
        <v>0</v>
      </c>
      <c r="GW5" s="298">
        <f>IF(ISNA(INDEX(プレー記録!$F$12:$F$2664,MATCH("OUT_"&amp;ウォレット!$FQ$2&amp;MONTH(ウォレット!$B5)&amp;"/"&amp;DAY(ウォレット!$B5)&amp;"_"&amp;ウォレット!GW$3,プレー記録!$U$12:$U$2664,0),1))=TRUE,0,-INDEX(プレー記録!$F$12:$F$2664,MATCH("OUT_"&amp;ウォレット!$FQ$2&amp;MONTH(ウォレット!$B5)&amp;"/"&amp;DAY(ウォレット!$B5)&amp;"_"&amp;ウォレット!GW$3,プレー記録!$U$12:$U$2664,0),1))</f>
        <v>0</v>
      </c>
      <c r="GX5" s="160"/>
      <c r="GY5" s="127">
        <f>SUM(HA5:HP5)</f>
        <v>0</v>
      </c>
      <c r="GZ5" s="128">
        <f>SUM(HQ5:IF5)</f>
        <v>0</v>
      </c>
      <c r="HA5" s="133">
        <f>IF(ISNA(INDEX(プレー記録!$G$14:$G$2664,MATCH("IN_"&amp;ウォレット!$GY$2&amp;MONTH(ウォレット!$B5)&amp;"/"&amp;DAY(ウォレット!$B5)&amp;"_"&amp;ウォレット!HA$3,プレー記録!$U$14:$U$2664,0),1))=TRUE,0,INDEX(プレー記録!$G$14:$G$2664,MATCH("IN_"&amp;ウォレット!$GY$2&amp;MONTH(ウォレット!$B5)&amp;"/"&amp;DAY(ウォレット!$B5)&amp;"_"&amp;ウォレット!HA$3,プレー記録!$U$14:$U$2664,0),1))</f>
        <v>0</v>
      </c>
      <c r="HB5" s="122">
        <f>IF(ISNA(INDEX(プレー記録!$G$14:$G$2664,MATCH("IN_"&amp;ウォレット!$GY$2&amp;MONTH(ウォレット!$B5)&amp;"/"&amp;DAY(ウォレット!$B5)&amp;"_"&amp;ウォレット!HB$3,プレー記録!$U$14:$U$2664,0),1))=TRUE,0,INDEX(プレー記録!$G$14:$G$2664,MATCH("IN_"&amp;ウォレット!$GY$2&amp;MONTH(ウォレット!$B5)&amp;"/"&amp;DAY(ウォレット!$B5)&amp;"_"&amp;ウォレット!HB$3,プレー記録!$U$14:$U$2664,0),1))</f>
        <v>0</v>
      </c>
      <c r="HC5" s="122">
        <f>IF(ISNA(INDEX(プレー記録!$G$14:$G$2664,MATCH("IN_"&amp;ウォレット!$GY$2&amp;MONTH(ウォレット!$B5)&amp;"/"&amp;DAY(ウォレット!$B5)&amp;"_"&amp;ウォレット!HC$3,プレー記録!$U$14:$U$2664,0),1))=TRUE,0,INDEX(プレー記録!$G$14:$G$2664,MATCH("IN_"&amp;ウォレット!$GY$2&amp;MONTH(ウォレット!$B5)&amp;"/"&amp;DAY(ウォレット!$B5)&amp;"_"&amp;ウォレット!HC$3,プレー記録!$U$14:$U$2664,0),1))</f>
        <v>0</v>
      </c>
      <c r="HD5" s="122">
        <f>IF(ISNA(INDEX(プレー記録!$G$14:$G$2664,MATCH("IN_"&amp;ウォレット!$GY$2&amp;MONTH(ウォレット!$B5)&amp;"/"&amp;DAY(ウォレット!$B5)&amp;"_"&amp;ウォレット!HD$3,プレー記録!$U$14:$U$2664,0),1))=TRUE,0,INDEX(プレー記録!$G$14:$G$2664,MATCH("IN_"&amp;ウォレット!$GY$2&amp;MONTH(ウォレット!$B5)&amp;"/"&amp;DAY(ウォレット!$B5)&amp;"_"&amp;ウォレット!HD$3,プレー記録!$U$14:$U$2664,0),1))</f>
        <v>0</v>
      </c>
      <c r="HE5" s="122">
        <f>IF(ISNA(INDEX(プレー記録!$G$14:$G$2664,MATCH("IN_"&amp;ウォレット!$GY$2&amp;MONTH(ウォレット!$B5)&amp;"/"&amp;DAY(ウォレット!$B5)&amp;"_"&amp;ウォレット!HE$3,プレー記録!$U$14:$U$2664,0),1))=TRUE,0,INDEX(プレー記録!$G$14:$G$2664,MATCH("IN_"&amp;ウォレット!$GY$2&amp;MONTH(ウォレット!$B5)&amp;"/"&amp;DAY(ウォレット!$B5)&amp;"_"&amp;ウォレット!HE$3,プレー記録!$U$14:$U$2664,0),1))</f>
        <v>0</v>
      </c>
      <c r="HF5" s="122">
        <f>IF(ISNA(INDEX(プレー記録!$G$14:$G$2664,MATCH("IN_"&amp;ウォレット!$GY$2&amp;MONTH(ウォレット!$B5)&amp;"/"&amp;DAY(ウォレット!$B5)&amp;"_"&amp;ウォレット!HF$3,プレー記録!$U$14:$U$2664,0),1))=TRUE,0,INDEX(プレー記録!$G$14:$G$2664,MATCH("IN_"&amp;ウォレット!$GY$2&amp;MONTH(ウォレット!$B5)&amp;"/"&amp;DAY(ウォレット!$B5)&amp;"_"&amp;ウォレット!HF$3,プレー記録!$U$14:$U$2664,0),1))</f>
        <v>0</v>
      </c>
      <c r="HG5" s="122">
        <f>IF(ISNA(INDEX(プレー記録!$G$14:$G$2664,MATCH("IN_"&amp;ウォレット!$GY$2&amp;MONTH(ウォレット!$B5)&amp;"/"&amp;DAY(ウォレット!$B5)&amp;"_"&amp;ウォレット!HG$3,プレー記録!$U$14:$U$2664,0),1))=TRUE,0,INDEX(プレー記録!$G$14:$G$2664,MATCH("IN_"&amp;ウォレット!$GY$2&amp;MONTH(ウォレット!$B5)&amp;"/"&amp;DAY(ウォレット!$B5)&amp;"_"&amp;ウォレット!HG$3,プレー記録!$U$14:$U$2664,0),1))</f>
        <v>0</v>
      </c>
      <c r="HH5" s="296">
        <f>IF(ISNA(INDEX(プレー記録!$G$14:$G$2664,MATCH("IN_"&amp;ウォレット!$GY$2&amp;MONTH(ウォレット!$B5)&amp;"/"&amp;DAY(ウォレット!$B5)&amp;"_"&amp;ウォレット!HH$3,プレー記録!$U$14:$U$2664,0),1))=TRUE,0,INDEX(プレー記録!$G$14:$G$2664,MATCH("IN_"&amp;ウォレット!$GY$2&amp;MONTH(ウォレット!$B5)&amp;"/"&amp;DAY(ウォレット!$B5)&amp;"_"&amp;ウォレット!HH$3,プレー記録!$U$14:$U$2664,0),1))</f>
        <v>0</v>
      </c>
      <c r="HI5" s="296">
        <f>IF(ISNA(INDEX(プレー記録!$G$14:$G$2664,MATCH("IN_"&amp;ウォレット!$GY$2&amp;MONTH(ウォレット!$B5)&amp;"/"&amp;DAY(ウォレット!$B5)&amp;"_"&amp;ウォレット!HI$3,プレー記録!$U$14:$U$2664,0),1))=TRUE,0,INDEX(プレー記録!$G$14:$G$2664,MATCH("IN_"&amp;ウォレット!$GY$2&amp;MONTH(ウォレット!$B5)&amp;"/"&amp;DAY(ウォレット!$B5)&amp;"_"&amp;ウォレット!HI$3,プレー記録!$U$14:$U$2664,0),1))</f>
        <v>0</v>
      </c>
      <c r="HJ5" s="296">
        <f>IF(ISNA(INDEX(プレー記録!$G$14:$G$2664,MATCH("IN_"&amp;ウォレット!$GY$2&amp;MONTH(ウォレット!$B5)&amp;"/"&amp;DAY(ウォレット!$B5)&amp;"_"&amp;ウォレット!HJ$3,プレー記録!$U$14:$U$2664,0),1))=TRUE,0,INDEX(プレー記録!$G$14:$G$2664,MATCH("IN_"&amp;ウォレット!$GY$2&amp;MONTH(ウォレット!$B5)&amp;"/"&amp;DAY(ウォレット!$B5)&amp;"_"&amp;ウォレット!HJ$3,プレー記録!$U$14:$U$2664,0),1))</f>
        <v>0</v>
      </c>
      <c r="HK5" s="296">
        <f>IF(ISNA(INDEX(プレー記録!$G$14:$G$2664,MATCH("IN_"&amp;ウォレット!$GY$2&amp;MONTH(ウォレット!$B5)&amp;"/"&amp;DAY(ウォレット!$B5)&amp;"_"&amp;ウォレット!HK$3,プレー記録!$U$14:$U$2664,0),1))=TRUE,0,INDEX(プレー記録!$G$14:$G$2664,MATCH("IN_"&amp;ウォレット!$GY$2&amp;MONTH(ウォレット!$B5)&amp;"/"&amp;DAY(ウォレット!$B5)&amp;"_"&amp;ウォレット!HK$3,プレー記録!$U$14:$U$2664,0),1))</f>
        <v>0</v>
      </c>
      <c r="HL5" s="296">
        <f>IF(ISNA(INDEX(プレー記録!$G$14:$G$2664,MATCH("IN_"&amp;ウォレット!$GY$2&amp;MONTH(ウォレット!$B5)&amp;"/"&amp;DAY(ウォレット!$B5)&amp;"_"&amp;ウォレット!HL$3,プレー記録!$U$14:$U$2664,0),1))=TRUE,0,INDEX(プレー記録!$G$14:$G$2664,MATCH("IN_"&amp;ウォレット!$GY$2&amp;MONTH(ウォレット!$B5)&amp;"/"&amp;DAY(ウォレット!$B5)&amp;"_"&amp;ウォレット!HL$3,プレー記録!$U$14:$U$2664,0),1))</f>
        <v>0</v>
      </c>
      <c r="HM5" s="296">
        <f>IF(ISNA(INDEX(プレー記録!$G$14:$G$2664,MATCH("IN_"&amp;ウォレット!$GY$2&amp;MONTH(ウォレット!$B5)&amp;"/"&amp;DAY(ウォレット!$B5)&amp;"_"&amp;ウォレット!HM$3,プレー記録!$U$14:$U$2664,0),1))=TRUE,0,INDEX(プレー記録!$G$14:$G$2664,MATCH("IN_"&amp;ウォレット!$GY$2&amp;MONTH(ウォレット!$B5)&amp;"/"&amp;DAY(ウォレット!$B5)&amp;"_"&amp;ウォレット!HM$3,プレー記録!$U$14:$U$2664,0),1))</f>
        <v>0</v>
      </c>
      <c r="HN5" s="296">
        <f>IF(ISNA(INDEX(プレー記録!$G$14:$G$2664,MATCH("IN_"&amp;ウォレット!$GY$2&amp;MONTH(ウォレット!$B5)&amp;"/"&amp;DAY(ウォレット!$B5)&amp;"_"&amp;ウォレット!HN$3,プレー記録!$U$14:$U$2664,0),1))=TRUE,0,INDEX(プレー記録!$G$14:$G$2664,MATCH("IN_"&amp;ウォレット!$GY$2&amp;MONTH(ウォレット!$B5)&amp;"/"&amp;DAY(ウォレット!$B5)&amp;"_"&amp;ウォレット!HN$3,プレー記録!$U$14:$U$2664,0),1))</f>
        <v>0</v>
      </c>
      <c r="HO5" s="296">
        <f>IF(ISNA(INDEX(プレー記録!$G$14:$G$2664,MATCH("IN_"&amp;ウォレット!$GY$2&amp;MONTH(ウォレット!$B5)&amp;"/"&amp;DAY(ウォレット!$B5)&amp;"_"&amp;ウォレット!HO$3,プレー記録!$U$14:$U$2664,0),1))=TRUE,0,INDEX(プレー記録!$G$14:$G$2664,MATCH("IN_"&amp;ウォレット!$GY$2&amp;MONTH(ウォレット!$B5)&amp;"/"&amp;DAY(ウォレット!$B5)&amp;"_"&amp;ウォレット!HO$3,プレー記録!$U$14:$U$2664,0),1))</f>
        <v>0</v>
      </c>
      <c r="HP5" s="158"/>
      <c r="HQ5" s="131">
        <f>IF(ISNA(INDEX(プレー記録!$F$12:$F$2664,MATCH("OUT_"&amp;ウォレット!$GY$2&amp;MONTH(ウォレット!$B5)&amp;"/"&amp;DAY(ウォレット!$B5)&amp;"_"&amp;ウォレット!HQ$3,プレー記録!$U$12:$U$2664,0),1))=TRUE,0,-INDEX(プレー記録!$F$12:$F$2664,MATCH("OUT_"&amp;ウォレット!$GY$2&amp;MONTH(ウォレット!$B5)&amp;"/"&amp;DAY(ウォレット!$B5)&amp;"_"&amp;ウォレット!HQ$3,プレー記録!$U$12:$U$2664,0),1))</f>
        <v>0</v>
      </c>
      <c r="HR5" s="123">
        <f>IF(ISNA(INDEX(プレー記録!$F$12:$F$2664,MATCH("OUT_"&amp;ウォレット!$GY$2&amp;MONTH(ウォレット!$B5)&amp;"/"&amp;DAY(ウォレット!$B5)&amp;"_"&amp;ウォレット!HR$3,プレー記録!$U$12:$U$2664,0),1))=TRUE,0,-INDEX(プレー記録!$F$12:$F$2664,MATCH("OUT_"&amp;ウォレット!$GY$2&amp;MONTH(ウォレット!$B5)&amp;"/"&amp;DAY(ウォレット!$B5)&amp;"_"&amp;ウォレット!HR$3,プレー記録!$U$12:$U$2664,0),1))</f>
        <v>0</v>
      </c>
      <c r="HS5" s="123">
        <f>IF(ISNA(INDEX(プレー記録!$F$12:$F$2664,MATCH("OUT_"&amp;ウォレット!$GY$2&amp;MONTH(ウォレット!$B5)&amp;"/"&amp;DAY(ウォレット!$B5)&amp;"_"&amp;ウォレット!HS$3,プレー記録!$U$12:$U$2664,0),1))=TRUE,0,-INDEX(プレー記録!$F$12:$F$2664,MATCH("OUT_"&amp;ウォレット!$GY$2&amp;MONTH(ウォレット!$B5)&amp;"/"&amp;DAY(ウォレット!$B5)&amp;"_"&amp;ウォレット!HS$3,プレー記録!$U$12:$U$2664,0),1))</f>
        <v>0</v>
      </c>
      <c r="HT5" s="123">
        <f>IF(ISNA(INDEX(プレー記録!$F$12:$F$2664,MATCH("OUT_"&amp;ウォレット!$GY$2&amp;MONTH(ウォレット!$B5)&amp;"/"&amp;DAY(ウォレット!$B5)&amp;"_"&amp;ウォレット!HT$3,プレー記録!$U$12:$U$2664,0),1))=TRUE,0,-INDEX(プレー記録!$F$12:$F$2664,MATCH("OUT_"&amp;ウォレット!$GY$2&amp;MONTH(ウォレット!$B5)&amp;"/"&amp;DAY(ウォレット!$B5)&amp;"_"&amp;ウォレット!HT$3,プレー記録!$U$12:$U$2664,0),1))</f>
        <v>0</v>
      </c>
      <c r="HU5" s="123">
        <f>IF(ISNA(INDEX(プレー記録!$F$12:$F$2664,MATCH("OUT_"&amp;ウォレット!$GY$2&amp;MONTH(ウォレット!$B5)&amp;"/"&amp;DAY(ウォレット!$B5)&amp;"_"&amp;ウォレット!HU$3,プレー記録!$U$12:$U$2664,0),1))=TRUE,0,-INDEX(プレー記録!$F$12:$F$2664,MATCH("OUT_"&amp;ウォレット!$GY$2&amp;MONTH(ウォレット!$B5)&amp;"/"&amp;DAY(ウォレット!$B5)&amp;"_"&amp;ウォレット!HU$3,プレー記録!$U$12:$U$2664,0),1))</f>
        <v>0</v>
      </c>
      <c r="HV5" s="123">
        <f>IF(ISNA(INDEX(プレー記録!$F$12:$F$2664,MATCH("OUT_"&amp;ウォレット!$GY$2&amp;MONTH(ウォレット!$B5)&amp;"/"&amp;DAY(ウォレット!$B5)&amp;"_"&amp;ウォレット!HV$3,プレー記録!$U$12:$U$2664,0),1))=TRUE,0,-INDEX(プレー記録!$F$12:$F$2664,MATCH("OUT_"&amp;ウォレット!$GY$2&amp;MONTH(ウォレット!$B5)&amp;"/"&amp;DAY(ウォレット!$B5)&amp;"_"&amp;ウォレット!HV$3,プレー記録!$U$12:$U$2664,0),1))</f>
        <v>0</v>
      </c>
      <c r="HW5" s="123">
        <f>IF(ISNA(INDEX(プレー記録!$F$12:$F$2664,MATCH("OUT_"&amp;ウォレット!$GY$2&amp;MONTH(ウォレット!$B5)&amp;"/"&amp;DAY(ウォレット!$B5)&amp;"_"&amp;ウォレット!HW$3,プレー記録!$U$12:$U$2664,0),1))=TRUE,0,-INDEX(プレー記録!$F$12:$F$2664,MATCH("OUT_"&amp;ウォレット!$GY$2&amp;MONTH(ウォレット!$B5)&amp;"/"&amp;DAY(ウォレット!$B5)&amp;"_"&amp;ウォレット!HW$3,プレー記録!$U$12:$U$2664,0),1))</f>
        <v>0</v>
      </c>
      <c r="HX5" s="298">
        <f>IF(ISNA(INDEX(プレー記録!$F$12:$F$2664,MATCH("OUT_"&amp;ウォレット!$GY$2&amp;MONTH(ウォレット!$B5)&amp;"/"&amp;DAY(ウォレット!$B5)&amp;"_"&amp;ウォレット!HX$3,プレー記録!$U$12:$U$2664,0),1))=TRUE,0,-INDEX(プレー記録!$F$12:$F$2664,MATCH("OUT_"&amp;ウォレット!$GY$2&amp;MONTH(ウォレット!$B5)&amp;"/"&amp;DAY(ウォレット!$B5)&amp;"_"&amp;ウォレット!HX$3,プレー記録!$U$12:$U$2664,0),1))</f>
        <v>0</v>
      </c>
      <c r="HY5" s="298">
        <f>IF(ISNA(INDEX(プレー記録!$F$12:$F$2664,MATCH("OUT_"&amp;ウォレット!$GY$2&amp;MONTH(ウォレット!$B5)&amp;"/"&amp;DAY(ウォレット!$B5)&amp;"_"&amp;ウォレット!HY$3,プレー記録!$U$12:$U$2664,0),1))=TRUE,0,-INDEX(プレー記録!$F$12:$F$2664,MATCH("OUT_"&amp;ウォレット!$GY$2&amp;MONTH(ウォレット!$B5)&amp;"/"&amp;DAY(ウォレット!$B5)&amp;"_"&amp;ウォレット!HY$3,プレー記録!$U$12:$U$2664,0),1))</f>
        <v>0</v>
      </c>
      <c r="HZ5" s="298">
        <f>IF(ISNA(INDEX(プレー記録!$F$12:$F$2664,MATCH("OUT_"&amp;ウォレット!$GY$2&amp;MONTH(ウォレット!$B5)&amp;"/"&amp;DAY(ウォレット!$B5)&amp;"_"&amp;ウォレット!HZ$3,プレー記録!$U$12:$U$2664,0),1))=TRUE,0,-INDEX(プレー記録!$F$12:$F$2664,MATCH("OUT_"&amp;ウォレット!$GY$2&amp;MONTH(ウォレット!$B5)&amp;"/"&amp;DAY(ウォレット!$B5)&amp;"_"&amp;ウォレット!HZ$3,プレー記録!$U$12:$U$2664,0),1))</f>
        <v>0</v>
      </c>
      <c r="IA5" s="298">
        <f>IF(ISNA(INDEX(プレー記録!$F$12:$F$2664,MATCH("OUT_"&amp;ウォレット!$GY$2&amp;MONTH(ウォレット!$B5)&amp;"/"&amp;DAY(ウォレット!$B5)&amp;"_"&amp;ウォレット!IA$3,プレー記録!$U$12:$U$2664,0),1))=TRUE,0,-INDEX(プレー記録!$F$12:$F$2664,MATCH("OUT_"&amp;ウォレット!$GY$2&amp;MONTH(ウォレット!$B5)&amp;"/"&amp;DAY(ウォレット!$B5)&amp;"_"&amp;ウォレット!IA$3,プレー記録!$U$12:$U$2664,0),1))</f>
        <v>0</v>
      </c>
      <c r="IB5" s="298">
        <f>IF(ISNA(INDEX(プレー記録!$F$12:$F$2664,MATCH("OUT_"&amp;ウォレット!$GY$2&amp;MONTH(ウォレット!$B5)&amp;"/"&amp;DAY(ウォレット!$B5)&amp;"_"&amp;ウォレット!IB$3,プレー記録!$U$12:$U$2664,0),1))=TRUE,0,-INDEX(プレー記録!$F$12:$F$2664,MATCH("OUT_"&amp;ウォレット!$GY$2&amp;MONTH(ウォレット!$B5)&amp;"/"&amp;DAY(ウォレット!$B5)&amp;"_"&amp;ウォレット!IB$3,プレー記録!$U$12:$U$2664,0),1))</f>
        <v>0</v>
      </c>
      <c r="IC5" s="298">
        <f>IF(ISNA(INDEX(プレー記録!$F$12:$F$2664,MATCH("OUT_"&amp;ウォレット!$GY$2&amp;MONTH(ウォレット!$B5)&amp;"/"&amp;DAY(ウォレット!$B5)&amp;"_"&amp;ウォレット!IC$3,プレー記録!$U$12:$U$2664,0),1))=TRUE,0,-INDEX(プレー記録!$F$12:$F$2664,MATCH("OUT_"&amp;ウォレット!$GY$2&amp;MONTH(ウォレット!$B5)&amp;"/"&amp;DAY(ウォレット!$B5)&amp;"_"&amp;ウォレット!IC$3,プレー記録!$U$12:$U$2664,0),1))</f>
        <v>0</v>
      </c>
      <c r="ID5" s="298">
        <f>IF(ISNA(INDEX(プレー記録!$F$12:$F$2664,MATCH("OUT_"&amp;ウォレット!$GY$2&amp;MONTH(ウォレット!$B5)&amp;"/"&amp;DAY(ウォレット!$B5)&amp;"_"&amp;ウォレット!ID$3,プレー記録!$U$12:$U$2664,0),1))=TRUE,0,-INDEX(プレー記録!$F$12:$F$2664,MATCH("OUT_"&amp;ウォレット!$GY$2&amp;MONTH(ウォレット!$B5)&amp;"/"&amp;DAY(ウォレット!$B5)&amp;"_"&amp;ウォレット!ID$3,プレー記録!$U$12:$U$2664,0),1))</f>
        <v>0</v>
      </c>
      <c r="IE5" s="298">
        <f>IF(ISNA(INDEX(プレー記録!$F$12:$F$2664,MATCH("OUT_"&amp;ウォレット!$GY$2&amp;MONTH(ウォレット!$B5)&amp;"/"&amp;DAY(ウォレット!$B5)&amp;"_"&amp;ウォレット!IE$3,プレー記録!$U$12:$U$2664,0),1))=TRUE,0,-INDEX(プレー記録!$F$12:$F$2664,MATCH("OUT_"&amp;ウォレット!$GY$2&amp;MONTH(ウォレット!$B5)&amp;"/"&amp;DAY(ウォレット!$B5)&amp;"_"&amp;ウォレット!IE$3,プレー記録!$U$12:$U$2664,0),1))</f>
        <v>0</v>
      </c>
      <c r="IF5" s="160"/>
      <c r="IG5" s="127">
        <f>SUM(II5:IX5)</f>
        <v>0</v>
      </c>
      <c r="IH5" s="128">
        <f>SUM(IY5:JN5)</f>
        <v>0</v>
      </c>
      <c r="II5" s="133">
        <f>IF(ISNA(INDEX(プレー記録!$G$14:$G$2664,MATCH("IN_"&amp;ウォレット!$IG$2&amp;MONTH(ウォレット!$B5)&amp;"/"&amp;DAY(ウォレット!$B5)&amp;"_"&amp;ウォレット!II$3,プレー記録!$U$14:$U$2664,0),1))=TRUE,0,INDEX(プレー記録!$G$14:$G$2664,MATCH("IN_"&amp;ウォレット!$IG$2&amp;MONTH(ウォレット!$B5)&amp;"/"&amp;DAY(ウォレット!$B5)&amp;"_"&amp;ウォレット!II$3,プレー記録!$U$14:$U$2664,0),1))</f>
        <v>0</v>
      </c>
      <c r="IJ5" s="122">
        <f>IF(ISNA(INDEX(プレー記録!$G$14:$G$2664,MATCH("IN_"&amp;ウォレット!$IG$2&amp;MONTH(ウォレット!$B5)&amp;"/"&amp;DAY(ウォレット!$B5)&amp;"_"&amp;ウォレット!IJ$3,プレー記録!$U$14:$U$2664,0),1))=TRUE,0,INDEX(プレー記録!$G$14:$G$2664,MATCH("IN_"&amp;ウォレット!$IG$2&amp;MONTH(ウォレット!$B5)&amp;"/"&amp;DAY(ウォレット!$B5)&amp;"_"&amp;ウォレット!IJ$3,プレー記録!$U$14:$U$2664,0),1))</f>
        <v>0</v>
      </c>
      <c r="IK5" s="122">
        <f>IF(ISNA(INDEX(プレー記録!$G$14:$G$2664,MATCH("IN_"&amp;ウォレット!$IG$2&amp;MONTH(ウォレット!$B5)&amp;"/"&amp;DAY(ウォレット!$B5)&amp;"_"&amp;ウォレット!IK$3,プレー記録!$U$14:$U$2664,0),1))=TRUE,0,INDEX(プレー記録!$G$14:$G$2664,MATCH("IN_"&amp;ウォレット!$IG$2&amp;MONTH(ウォレット!$B5)&amp;"/"&amp;DAY(ウォレット!$B5)&amp;"_"&amp;ウォレット!IK$3,プレー記録!$U$14:$U$2664,0),1))</f>
        <v>0</v>
      </c>
      <c r="IL5" s="122">
        <f>IF(ISNA(INDEX(プレー記録!$G$14:$G$2664,MATCH("IN_"&amp;ウォレット!$IG$2&amp;MONTH(ウォレット!$B5)&amp;"/"&amp;DAY(ウォレット!$B5)&amp;"_"&amp;ウォレット!IL$3,プレー記録!$U$14:$U$2664,0),1))=TRUE,0,INDEX(プレー記録!$G$14:$G$2664,MATCH("IN_"&amp;ウォレット!$IG$2&amp;MONTH(ウォレット!$B5)&amp;"/"&amp;DAY(ウォレット!$B5)&amp;"_"&amp;ウォレット!IL$3,プレー記録!$U$14:$U$2664,0),1))</f>
        <v>0</v>
      </c>
      <c r="IM5" s="122">
        <f>IF(ISNA(INDEX(プレー記録!$G$14:$G$2664,MATCH("IN_"&amp;ウォレット!$IG$2&amp;MONTH(ウォレット!$B5)&amp;"/"&amp;DAY(ウォレット!$B5)&amp;"_"&amp;ウォレット!IM$3,プレー記録!$U$14:$U$2664,0),1))=TRUE,0,INDEX(プレー記録!$G$14:$G$2664,MATCH("IN_"&amp;ウォレット!$IG$2&amp;MONTH(ウォレット!$B5)&amp;"/"&amp;DAY(ウォレット!$B5)&amp;"_"&amp;ウォレット!IM$3,プレー記録!$U$14:$U$2664,0),1))</f>
        <v>0</v>
      </c>
      <c r="IN5" s="122">
        <f>IF(ISNA(INDEX(プレー記録!$G$14:$G$2664,MATCH("IN_"&amp;ウォレット!$IG$2&amp;MONTH(ウォレット!$B5)&amp;"/"&amp;DAY(ウォレット!$B5)&amp;"_"&amp;ウォレット!IN$3,プレー記録!$U$14:$U$2664,0),1))=TRUE,0,INDEX(プレー記録!$G$14:$G$2664,MATCH("IN_"&amp;ウォレット!$IG$2&amp;MONTH(ウォレット!$B5)&amp;"/"&amp;DAY(ウォレット!$B5)&amp;"_"&amp;ウォレット!IN$3,プレー記録!$U$14:$U$2664,0),1))</f>
        <v>0</v>
      </c>
      <c r="IO5" s="122">
        <f>IF(ISNA(INDEX(プレー記録!$G$14:$G$2664,MATCH("IN_"&amp;ウォレット!$IG$2&amp;MONTH(ウォレット!$B5)&amp;"/"&amp;DAY(ウォレット!$B5)&amp;"_"&amp;ウォレット!IO$3,プレー記録!$U$14:$U$2664,0),1))=TRUE,0,INDEX(プレー記録!$G$14:$G$2664,MATCH("IN_"&amp;ウォレット!$IG$2&amp;MONTH(ウォレット!$B5)&amp;"/"&amp;DAY(ウォレット!$B5)&amp;"_"&amp;ウォレット!IO$3,プレー記録!$U$14:$U$2664,0),1))</f>
        <v>0</v>
      </c>
      <c r="IP5" s="296">
        <f>IF(ISNA(INDEX(プレー記録!$G$14:$G$2664,MATCH("IN_"&amp;ウォレット!$IG$2&amp;MONTH(ウォレット!$B5)&amp;"/"&amp;DAY(ウォレット!$B5)&amp;"_"&amp;ウォレット!IP$3,プレー記録!$U$14:$U$2664,0),1))=TRUE,0,INDEX(プレー記録!$G$14:$G$2664,MATCH("IN_"&amp;ウォレット!$IG$2&amp;MONTH(ウォレット!$B5)&amp;"/"&amp;DAY(ウォレット!$B5)&amp;"_"&amp;ウォレット!IP$3,プレー記録!$U$14:$U$2664,0),1))</f>
        <v>0</v>
      </c>
      <c r="IQ5" s="296">
        <f>IF(ISNA(INDEX(プレー記録!$G$14:$G$2664,MATCH("IN_"&amp;ウォレット!$IG$2&amp;MONTH(ウォレット!$B5)&amp;"/"&amp;DAY(ウォレット!$B5)&amp;"_"&amp;ウォレット!IQ$3,プレー記録!$U$14:$U$2664,0),1))=TRUE,0,INDEX(プレー記録!$G$14:$G$2664,MATCH("IN_"&amp;ウォレット!$IG$2&amp;MONTH(ウォレット!$B5)&amp;"/"&amp;DAY(ウォレット!$B5)&amp;"_"&amp;ウォレット!IQ$3,プレー記録!$U$14:$U$2664,0),1))</f>
        <v>0</v>
      </c>
      <c r="IR5" s="296">
        <f>IF(ISNA(INDEX(プレー記録!$G$14:$G$2664,MATCH("IN_"&amp;ウォレット!$IG$2&amp;MONTH(ウォレット!$B5)&amp;"/"&amp;DAY(ウォレット!$B5)&amp;"_"&amp;ウォレット!IR$3,プレー記録!$U$14:$U$2664,0),1))=TRUE,0,INDEX(プレー記録!$G$14:$G$2664,MATCH("IN_"&amp;ウォレット!$IG$2&amp;MONTH(ウォレット!$B5)&amp;"/"&amp;DAY(ウォレット!$B5)&amp;"_"&amp;ウォレット!IR$3,プレー記録!$U$14:$U$2664,0),1))</f>
        <v>0</v>
      </c>
      <c r="IS5" s="296">
        <f>IF(ISNA(INDEX(プレー記録!$G$14:$G$2664,MATCH("IN_"&amp;ウォレット!$IG$2&amp;MONTH(ウォレット!$B5)&amp;"/"&amp;DAY(ウォレット!$B5)&amp;"_"&amp;ウォレット!IS$3,プレー記録!$U$14:$U$2664,0),1))=TRUE,0,INDEX(プレー記録!$G$14:$G$2664,MATCH("IN_"&amp;ウォレット!$IG$2&amp;MONTH(ウォレット!$B5)&amp;"/"&amp;DAY(ウォレット!$B5)&amp;"_"&amp;ウォレット!IS$3,プレー記録!$U$14:$U$2664,0),1))</f>
        <v>0</v>
      </c>
      <c r="IT5" s="296">
        <f>IF(ISNA(INDEX(プレー記録!$G$14:$G$2664,MATCH("IN_"&amp;ウォレット!$IG$2&amp;MONTH(ウォレット!$B5)&amp;"/"&amp;DAY(ウォレット!$B5)&amp;"_"&amp;ウォレット!IT$3,プレー記録!$U$14:$U$2664,0),1))=TRUE,0,INDEX(プレー記録!$G$14:$G$2664,MATCH("IN_"&amp;ウォレット!$IG$2&amp;MONTH(ウォレット!$B5)&amp;"/"&amp;DAY(ウォレット!$B5)&amp;"_"&amp;ウォレット!IT$3,プレー記録!$U$14:$U$2664,0),1))</f>
        <v>0</v>
      </c>
      <c r="IU5" s="296">
        <f>IF(ISNA(INDEX(プレー記録!$G$14:$G$2664,MATCH("IN_"&amp;ウォレット!$IG$2&amp;MONTH(ウォレット!$B5)&amp;"/"&amp;DAY(ウォレット!$B5)&amp;"_"&amp;ウォレット!IU$3,プレー記録!$U$14:$U$2664,0),1))=TRUE,0,INDEX(プレー記録!$G$14:$G$2664,MATCH("IN_"&amp;ウォレット!$IG$2&amp;MONTH(ウォレット!$B5)&amp;"/"&amp;DAY(ウォレット!$B5)&amp;"_"&amp;ウォレット!IU$3,プレー記録!$U$14:$U$2664,0),1))</f>
        <v>0</v>
      </c>
      <c r="IV5" s="296">
        <f>IF(ISNA(INDEX(プレー記録!$G$14:$G$2664,MATCH("IN_"&amp;ウォレット!$IG$2&amp;MONTH(ウォレット!$B5)&amp;"/"&amp;DAY(ウォレット!$B5)&amp;"_"&amp;ウォレット!IV$3,プレー記録!$U$14:$U$2664,0),1))=TRUE,0,INDEX(プレー記録!$G$14:$G$2664,MATCH("IN_"&amp;ウォレット!$IG$2&amp;MONTH(ウォレット!$B5)&amp;"/"&amp;DAY(ウォレット!$B5)&amp;"_"&amp;ウォレット!IV$3,プレー記録!$U$14:$U$2664,0),1))</f>
        <v>0</v>
      </c>
      <c r="IW5" s="296">
        <f>IF(ISNA(INDEX(プレー記録!$G$14:$G$2664,MATCH("IN_"&amp;ウォレット!$IG$2&amp;MONTH(ウォレット!$B5)&amp;"/"&amp;DAY(ウォレット!$B5)&amp;"_"&amp;ウォレット!IW$3,プレー記録!$U$14:$U$2664,0),1))=TRUE,0,INDEX(プレー記録!$G$14:$G$2664,MATCH("IN_"&amp;ウォレット!$IG$2&amp;MONTH(ウォレット!$B5)&amp;"/"&amp;DAY(ウォレット!$B5)&amp;"_"&amp;ウォレット!IW$3,プレー記録!$U$14:$U$2664,0),1))</f>
        <v>0</v>
      </c>
      <c r="IX5" s="158"/>
      <c r="IY5" s="131">
        <f>IF(ISNA(INDEX(プレー記録!$F$12:$F$2664,MATCH("OUT_"&amp;ウォレット!$IG$2&amp;MONTH(ウォレット!$B5)&amp;"/"&amp;DAY(ウォレット!$B5)&amp;"_"&amp;ウォレット!IY$3,プレー記録!$U$12:$U$2664,0),1))=TRUE,0,-INDEX(プレー記録!$F$12:$F$2664,MATCH("OUT_"&amp;ウォレット!$IG$2&amp;MONTH(ウォレット!$B5)&amp;"/"&amp;DAY(ウォレット!$B5)&amp;"_"&amp;ウォレット!IY$3,プレー記録!$U$12:$U$2664,0),1))</f>
        <v>0</v>
      </c>
      <c r="IZ5" s="123">
        <f>IF(ISNA(INDEX(プレー記録!$F$12:$F$2664,MATCH("OUT_"&amp;ウォレット!$IG$2&amp;MONTH(ウォレット!$B5)&amp;"/"&amp;DAY(ウォレット!$B5)&amp;"_"&amp;ウォレット!IZ$3,プレー記録!$U$12:$U$2664,0),1))=TRUE,0,-INDEX(プレー記録!$F$12:$F$2664,MATCH("OUT_"&amp;ウォレット!$IG$2&amp;MONTH(ウォレット!$B5)&amp;"/"&amp;DAY(ウォレット!$B5)&amp;"_"&amp;ウォレット!IZ$3,プレー記録!$U$12:$U$2664,0),1))</f>
        <v>0</v>
      </c>
      <c r="JA5" s="123">
        <f>IF(ISNA(INDEX(プレー記録!$F$12:$F$2664,MATCH("OUT_"&amp;ウォレット!$IG$2&amp;MONTH(ウォレット!$B5)&amp;"/"&amp;DAY(ウォレット!$B5)&amp;"_"&amp;ウォレット!JA$3,プレー記録!$U$12:$U$2664,0),1))=TRUE,0,-INDEX(プレー記録!$F$12:$F$2664,MATCH("OUT_"&amp;ウォレット!$IG$2&amp;MONTH(ウォレット!$B5)&amp;"/"&amp;DAY(ウォレット!$B5)&amp;"_"&amp;ウォレット!JA$3,プレー記録!$U$12:$U$2664,0),1))</f>
        <v>0</v>
      </c>
      <c r="JB5" s="123">
        <f>IF(ISNA(INDEX(プレー記録!$F$12:$F$2664,MATCH("OUT_"&amp;ウォレット!$IG$2&amp;MONTH(ウォレット!$B5)&amp;"/"&amp;DAY(ウォレット!$B5)&amp;"_"&amp;ウォレット!JB$3,プレー記録!$U$12:$U$2664,0),1))=TRUE,0,-INDEX(プレー記録!$F$12:$F$2664,MATCH("OUT_"&amp;ウォレット!$IG$2&amp;MONTH(ウォレット!$B5)&amp;"/"&amp;DAY(ウォレット!$B5)&amp;"_"&amp;ウォレット!JB$3,プレー記録!$U$12:$U$2664,0),1))</f>
        <v>0</v>
      </c>
      <c r="JC5" s="123">
        <f>IF(ISNA(INDEX(プレー記録!$F$12:$F$2664,MATCH("OUT_"&amp;ウォレット!$IG$2&amp;MONTH(ウォレット!$B5)&amp;"/"&amp;DAY(ウォレット!$B5)&amp;"_"&amp;ウォレット!JC$3,プレー記録!$U$12:$U$2664,0),1))=TRUE,0,-INDEX(プレー記録!$F$12:$F$2664,MATCH("OUT_"&amp;ウォレット!$IG$2&amp;MONTH(ウォレット!$B5)&amp;"/"&amp;DAY(ウォレット!$B5)&amp;"_"&amp;ウォレット!JC$3,プレー記録!$U$12:$U$2664,0),1))</f>
        <v>0</v>
      </c>
      <c r="JD5" s="123">
        <f>IF(ISNA(INDEX(プレー記録!$F$12:$F$2664,MATCH("OUT_"&amp;ウォレット!$IG$2&amp;MONTH(ウォレット!$B5)&amp;"/"&amp;DAY(ウォレット!$B5)&amp;"_"&amp;ウォレット!JD$3,プレー記録!$U$12:$U$2664,0),1))=TRUE,0,-INDEX(プレー記録!$F$12:$F$2664,MATCH("OUT_"&amp;ウォレット!$IG$2&amp;MONTH(ウォレット!$B5)&amp;"/"&amp;DAY(ウォレット!$B5)&amp;"_"&amp;ウォレット!JD$3,プレー記録!$U$12:$U$2664,0),1))</f>
        <v>0</v>
      </c>
      <c r="JE5" s="123">
        <f>IF(ISNA(INDEX(プレー記録!$F$12:$F$2664,MATCH("OUT_"&amp;ウォレット!$IG$2&amp;MONTH(ウォレット!$B5)&amp;"/"&amp;DAY(ウォレット!$B5)&amp;"_"&amp;ウォレット!JE$3,プレー記録!$U$12:$U$2664,0),1))=TRUE,0,-INDEX(プレー記録!$F$12:$F$2664,MATCH("OUT_"&amp;ウォレット!$IG$2&amp;MONTH(ウォレット!$B5)&amp;"/"&amp;DAY(ウォレット!$B5)&amp;"_"&amp;ウォレット!JE$3,プレー記録!$U$12:$U$2664,0),1))</f>
        <v>0</v>
      </c>
      <c r="JF5" s="298">
        <f>IF(ISNA(INDEX(プレー記録!$F$12:$F$2664,MATCH("OUT_"&amp;ウォレット!$IG$2&amp;MONTH(ウォレット!$B5)&amp;"/"&amp;DAY(ウォレット!$B5)&amp;"_"&amp;ウォレット!JF$3,プレー記録!$U$12:$U$2664,0),1))=TRUE,0,-INDEX(プレー記録!$F$12:$F$2664,MATCH("OUT_"&amp;ウォレット!$IG$2&amp;MONTH(ウォレット!$B5)&amp;"/"&amp;DAY(ウォレット!$B5)&amp;"_"&amp;ウォレット!JF$3,プレー記録!$U$12:$U$2664,0),1))</f>
        <v>0</v>
      </c>
      <c r="JG5" s="298">
        <f>IF(ISNA(INDEX(プレー記録!$F$12:$F$2664,MATCH("OUT_"&amp;ウォレット!$IG$2&amp;MONTH(ウォレット!$B5)&amp;"/"&amp;DAY(ウォレット!$B5)&amp;"_"&amp;ウォレット!JG$3,プレー記録!$U$12:$U$2664,0),1))=TRUE,0,-INDEX(プレー記録!$F$12:$F$2664,MATCH("OUT_"&amp;ウォレット!$IG$2&amp;MONTH(ウォレット!$B5)&amp;"/"&amp;DAY(ウォレット!$B5)&amp;"_"&amp;ウォレット!JG$3,プレー記録!$U$12:$U$2664,0),1))</f>
        <v>0</v>
      </c>
      <c r="JH5" s="298">
        <f>IF(ISNA(INDEX(プレー記録!$F$12:$F$2664,MATCH("OUT_"&amp;ウォレット!$IG$2&amp;MONTH(ウォレット!$B5)&amp;"/"&amp;DAY(ウォレット!$B5)&amp;"_"&amp;ウォレット!JH$3,プレー記録!$U$12:$U$2664,0),1))=TRUE,0,-INDEX(プレー記録!$F$12:$F$2664,MATCH("OUT_"&amp;ウォレット!$IG$2&amp;MONTH(ウォレット!$B5)&amp;"/"&amp;DAY(ウォレット!$B5)&amp;"_"&amp;ウォレット!JH$3,プレー記録!$U$12:$U$2664,0),1))</f>
        <v>0</v>
      </c>
      <c r="JI5" s="298">
        <f>IF(ISNA(INDEX(プレー記録!$F$12:$F$2664,MATCH("OUT_"&amp;ウォレット!$IG$2&amp;MONTH(ウォレット!$B5)&amp;"/"&amp;DAY(ウォレット!$B5)&amp;"_"&amp;ウォレット!JI$3,プレー記録!$U$12:$U$2664,0),1))=TRUE,0,-INDEX(プレー記録!$F$12:$F$2664,MATCH("OUT_"&amp;ウォレット!$IG$2&amp;MONTH(ウォレット!$B5)&amp;"/"&amp;DAY(ウォレット!$B5)&amp;"_"&amp;ウォレット!JI$3,プレー記録!$U$12:$U$2664,0),1))</f>
        <v>0</v>
      </c>
      <c r="JJ5" s="298">
        <f>IF(ISNA(INDEX(プレー記録!$F$12:$F$2664,MATCH("OUT_"&amp;ウォレット!$IG$2&amp;MONTH(ウォレット!$B5)&amp;"/"&amp;DAY(ウォレット!$B5)&amp;"_"&amp;ウォレット!JJ$3,プレー記録!$U$12:$U$2664,0),1))=TRUE,0,-INDEX(プレー記録!$F$12:$F$2664,MATCH("OUT_"&amp;ウォレット!$IG$2&amp;MONTH(ウォレット!$B5)&amp;"/"&amp;DAY(ウォレット!$B5)&amp;"_"&amp;ウォレット!JJ$3,プレー記録!$U$12:$U$2664,0),1))</f>
        <v>0</v>
      </c>
      <c r="JK5" s="298">
        <f>IF(ISNA(INDEX(プレー記録!$F$12:$F$2664,MATCH("OUT_"&amp;ウォレット!$IG$2&amp;MONTH(ウォレット!$B5)&amp;"/"&amp;DAY(ウォレット!$B5)&amp;"_"&amp;ウォレット!JK$3,プレー記録!$U$12:$U$2664,0),1))=TRUE,0,-INDEX(プレー記録!$F$12:$F$2664,MATCH("OUT_"&amp;ウォレット!$IG$2&amp;MONTH(ウォレット!$B5)&amp;"/"&amp;DAY(ウォレット!$B5)&amp;"_"&amp;ウォレット!JK$3,プレー記録!$U$12:$U$2664,0),1))</f>
        <v>0</v>
      </c>
      <c r="JL5" s="298">
        <f>IF(ISNA(INDEX(プレー記録!$F$12:$F$2664,MATCH("OUT_"&amp;ウォレット!$IG$2&amp;MONTH(ウォレット!$B5)&amp;"/"&amp;DAY(ウォレット!$B5)&amp;"_"&amp;ウォレット!JL$3,プレー記録!$U$12:$U$2664,0),1))=TRUE,0,-INDEX(プレー記録!$F$12:$F$2664,MATCH("OUT_"&amp;ウォレット!$IG$2&amp;MONTH(ウォレット!$B5)&amp;"/"&amp;DAY(ウォレット!$B5)&amp;"_"&amp;ウォレット!JL$3,プレー記録!$U$12:$U$2664,0),1))</f>
        <v>0</v>
      </c>
      <c r="JM5" s="298">
        <f>IF(ISNA(INDEX(プレー記録!$F$12:$F$2664,MATCH("OUT_"&amp;ウォレット!$IG$2&amp;MONTH(ウォレット!$B5)&amp;"/"&amp;DAY(ウォレット!$B5)&amp;"_"&amp;ウォレット!JM$3,プレー記録!$U$12:$U$2664,0),1))=TRUE,0,-INDEX(プレー記録!$F$12:$F$2664,MATCH("OUT_"&amp;ウォレット!$IG$2&amp;MONTH(ウォレット!$B5)&amp;"/"&amp;DAY(ウォレット!$B5)&amp;"_"&amp;ウォレット!JM$3,プレー記録!$U$12:$U$2664,0),1))</f>
        <v>0</v>
      </c>
      <c r="JN5" s="160"/>
      <c r="JO5" s="127">
        <f>SUM(JQ5:KF5)</f>
        <v>0</v>
      </c>
      <c r="JP5" s="128">
        <f>SUM(KG5:KV5)</f>
        <v>0</v>
      </c>
      <c r="JQ5" s="133">
        <f>IF(ISNA(INDEX(プレー記録!$G$14:$G$2664,MATCH("IN_"&amp;ウォレット!$JO$2&amp;MONTH(ウォレット!$B5)&amp;"/"&amp;DAY(ウォレット!$B5)&amp;"_"&amp;ウォレット!JQ$3,プレー記録!$U$14:$U$2664,0),1))=TRUE,0,INDEX(プレー記録!$G$14:$G$2664,MATCH("IN_"&amp;ウォレット!$JO$2&amp;MONTH(ウォレット!$B5)&amp;"/"&amp;DAY(ウォレット!$B5)&amp;"_"&amp;ウォレット!JQ$3,プレー記録!$U$14:$U$2664,0),1))</f>
        <v>0</v>
      </c>
      <c r="JR5" s="122">
        <f>IF(ISNA(INDEX(プレー記録!$G$14:$G$2664,MATCH("IN_"&amp;ウォレット!$JO$2&amp;MONTH(ウォレット!$B5)&amp;"/"&amp;DAY(ウォレット!$B5)&amp;"_"&amp;ウォレット!JR$3,プレー記録!$U$14:$U$2664,0),1))=TRUE,0,INDEX(プレー記録!$G$14:$G$2664,MATCH("IN_"&amp;ウォレット!$JO$2&amp;MONTH(ウォレット!$B5)&amp;"/"&amp;DAY(ウォレット!$B5)&amp;"_"&amp;ウォレット!JR$3,プレー記録!$U$14:$U$2664,0),1))</f>
        <v>0</v>
      </c>
      <c r="JS5" s="122">
        <f>IF(ISNA(INDEX(プレー記録!$G$14:$G$2664,MATCH("IN_"&amp;ウォレット!$JO$2&amp;MONTH(ウォレット!$B5)&amp;"/"&amp;DAY(ウォレット!$B5)&amp;"_"&amp;ウォレット!JS$3,プレー記録!$U$14:$U$2664,0),1))=TRUE,0,INDEX(プレー記録!$G$14:$G$2664,MATCH("IN_"&amp;ウォレット!$JO$2&amp;MONTH(ウォレット!$B5)&amp;"/"&amp;DAY(ウォレット!$B5)&amp;"_"&amp;ウォレット!JS$3,プレー記録!$U$14:$U$2664,0),1))</f>
        <v>0</v>
      </c>
      <c r="JT5" s="122">
        <f>IF(ISNA(INDEX(プレー記録!$G$14:$G$2664,MATCH("IN_"&amp;ウォレット!$JO$2&amp;MONTH(ウォレット!$B5)&amp;"/"&amp;DAY(ウォレット!$B5)&amp;"_"&amp;ウォレット!JT$3,プレー記録!$U$14:$U$2664,0),1))=TRUE,0,INDEX(プレー記録!$G$14:$G$2664,MATCH("IN_"&amp;ウォレット!$JO$2&amp;MONTH(ウォレット!$B5)&amp;"/"&amp;DAY(ウォレット!$B5)&amp;"_"&amp;ウォレット!JT$3,プレー記録!$U$14:$U$2664,0),1))</f>
        <v>0</v>
      </c>
      <c r="JU5" s="122">
        <f>IF(ISNA(INDEX(プレー記録!$G$14:$G$2664,MATCH("IN_"&amp;ウォレット!$JO$2&amp;MONTH(ウォレット!$B5)&amp;"/"&amp;DAY(ウォレット!$B5)&amp;"_"&amp;ウォレット!JU$3,プレー記録!$U$14:$U$2664,0),1))=TRUE,0,INDEX(プレー記録!$G$14:$G$2664,MATCH("IN_"&amp;ウォレット!$JO$2&amp;MONTH(ウォレット!$B5)&amp;"/"&amp;DAY(ウォレット!$B5)&amp;"_"&amp;ウォレット!JU$3,プレー記録!$U$14:$U$2664,0),1))</f>
        <v>0</v>
      </c>
      <c r="JV5" s="122">
        <f>IF(ISNA(INDEX(プレー記録!$G$14:$G$2664,MATCH("IN_"&amp;ウォレット!$JO$2&amp;MONTH(ウォレット!$B5)&amp;"/"&amp;DAY(ウォレット!$B5)&amp;"_"&amp;ウォレット!JV$3,プレー記録!$U$14:$U$2664,0),1))=TRUE,0,INDEX(プレー記録!$G$14:$G$2664,MATCH("IN_"&amp;ウォレット!$JO$2&amp;MONTH(ウォレット!$B5)&amp;"/"&amp;DAY(ウォレット!$B5)&amp;"_"&amp;ウォレット!JV$3,プレー記録!$U$14:$U$2664,0),1))</f>
        <v>0</v>
      </c>
      <c r="JW5" s="122">
        <f>IF(ISNA(INDEX(プレー記録!$G$14:$G$2664,MATCH("IN_"&amp;ウォレット!$JO$2&amp;MONTH(ウォレット!$B5)&amp;"/"&amp;DAY(ウォレット!$B5)&amp;"_"&amp;ウォレット!JW$3,プレー記録!$U$14:$U$2664,0),1))=TRUE,0,INDEX(プレー記録!$G$14:$G$2664,MATCH("IN_"&amp;ウォレット!$JO$2&amp;MONTH(ウォレット!$B5)&amp;"/"&amp;DAY(ウォレット!$B5)&amp;"_"&amp;ウォレット!JW$3,プレー記録!$U$14:$U$2664,0),1))</f>
        <v>0</v>
      </c>
      <c r="JX5" s="296">
        <f>IF(ISNA(INDEX(プレー記録!$G$14:$G$2664,MATCH("IN_"&amp;ウォレット!$JO$2&amp;MONTH(ウォレット!$B5)&amp;"/"&amp;DAY(ウォレット!$B5)&amp;"_"&amp;ウォレット!JX$3,プレー記録!$U$14:$U$2664,0),1))=TRUE,0,INDEX(プレー記録!$G$14:$G$2664,MATCH("IN_"&amp;ウォレット!$JO$2&amp;MONTH(ウォレット!$B5)&amp;"/"&amp;DAY(ウォレット!$B5)&amp;"_"&amp;ウォレット!JX$3,プレー記録!$U$14:$U$2664,0),1))</f>
        <v>0</v>
      </c>
      <c r="JY5" s="296">
        <f>IF(ISNA(INDEX(プレー記録!$G$14:$G$2664,MATCH("IN_"&amp;ウォレット!$JO$2&amp;MONTH(ウォレット!$B5)&amp;"/"&amp;DAY(ウォレット!$B5)&amp;"_"&amp;ウォレット!JY$3,プレー記録!$U$14:$U$2664,0),1))=TRUE,0,INDEX(プレー記録!$G$14:$G$2664,MATCH("IN_"&amp;ウォレット!$JO$2&amp;MONTH(ウォレット!$B5)&amp;"/"&amp;DAY(ウォレット!$B5)&amp;"_"&amp;ウォレット!JY$3,プレー記録!$U$14:$U$2664,0),1))</f>
        <v>0</v>
      </c>
      <c r="JZ5" s="296">
        <f>IF(ISNA(INDEX(プレー記録!$G$14:$G$2664,MATCH("IN_"&amp;ウォレット!$JO$2&amp;MONTH(ウォレット!$B5)&amp;"/"&amp;DAY(ウォレット!$B5)&amp;"_"&amp;ウォレット!JZ$3,プレー記録!$U$14:$U$2664,0),1))=TRUE,0,INDEX(プレー記録!$G$14:$G$2664,MATCH("IN_"&amp;ウォレット!$JO$2&amp;MONTH(ウォレット!$B5)&amp;"/"&amp;DAY(ウォレット!$B5)&amp;"_"&amp;ウォレット!JZ$3,プレー記録!$U$14:$U$2664,0),1))</f>
        <v>0</v>
      </c>
      <c r="KA5" s="296">
        <f>IF(ISNA(INDEX(プレー記録!$G$14:$G$2664,MATCH("IN_"&amp;ウォレット!$JO$2&amp;MONTH(ウォレット!$B5)&amp;"/"&amp;DAY(ウォレット!$B5)&amp;"_"&amp;ウォレット!KA$3,プレー記録!$U$14:$U$2664,0),1))=TRUE,0,INDEX(プレー記録!$G$14:$G$2664,MATCH("IN_"&amp;ウォレット!$JO$2&amp;MONTH(ウォレット!$B5)&amp;"/"&amp;DAY(ウォレット!$B5)&amp;"_"&amp;ウォレット!KA$3,プレー記録!$U$14:$U$2664,0),1))</f>
        <v>0</v>
      </c>
      <c r="KB5" s="296">
        <f>IF(ISNA(INDEX(プレー記録!$G$14:$G$2664,MATCH("IN_"&amp;ウォレット!$JO$2&amp;MONTH(ウォレット!$B5)&amp;"/"&amp;DAY(ウォレット!$B5)&amp;"_"&amp;ウォレット!KB$3,プレー記録!$U$14:$U$2664,0),1))=TRUE,0,INDEX(プレー記録!$G$14:$G$2664,MATCH("IN_"&amp;ウォレット!$JO$2&amp;MONTH(ウォレット!$B5)&amp;"/"&amp;DAY(ウォレット!$B5)&amp;"_"&amp;ウォレット!KB$3,プレー記録!$U$14:$U$2664,0),1))</f>
        <v>0</v>
      </c>
      <c r="KC5" s="296">
        <f>IF(ISNA(INDEX(プレー記録!$G$14:$G$2664,MATCH("IN_"&amp;ウォレット!$JO$2&amp;MONTH(ウォレット!$B5)&amp;"/"&amp;DAY(ウォレット!$B5)&amp;"_"&amp;ウォレット!KC$3,プレー記録!$U$14:$U$2664,0),1))=TRUE,0,INDEX(プレー記録!$G$14:$G$2664,MATCH("IN_"&amp;ウォレット!$JO$2&amp;MONTH(ウォレット!$B5)&amp;"/"&amp;DAY(ウォレット!$B5)&amp;"_"&amp;ウォレット!KC$3,プレー記録!$U$14:$U$2664,0),1))</f>
        <v>0</v>
      </c>
      <c r="KD5" s="296">
        <f>IF(ISNA(INDEX(プレー記録!$G$14:$G$2664,MATCH("IN_"&amp;ウォレット!$JO$2&amp;MONTH(ウォレット!$B5)&amp;"/"&amp;DAY(ウォレット!$B5)&amp;"_"&amp;ウォレット!KD$3,プレー記録!$U$14:$U$2664,0),1))=TRUE,0,INDEX(プレー記録!$G$14:$G$2664,MATCH("IN_"&amp;ウォレット!$JO$2&amp;MONTH(ウォレット!$B5)&amp;"/"&amp;DAY(ウォレット!$B5)&amp;"_"&amp;ウォレット!KD$3,プレー記録!$U$14:$U$2664,0),1))</f>
        <v>0</v>
      </c>
      <c r="KE5" s="296">
        <f>IF(ISNA(INDEX(プレー記録!$G$14:$G$2664,MATCH("IN_"&amp;ウォレット!$JO$2&amp;MONTH(ウォレット!$B5)&amp;"/"&amp;DAY(ウォレット!$B5)&amp;"_"&amp;ウォレット!KE$3,プレー記録!$U$14:$U$2664,0),1))=TRUE,0,INDEX(プレー記録!$G$14:$G$2664,MATCH("IN_"&amp;ウォレット!$JO$2&amp;MONTH(ウォレット!$B5)&amp;"/"&amp;DAY(ウォレット!$B5)&amp;"_"&amp;ウォレット!KE$3,プレー記録!$U$14:$U$2664,0),1))</f>
        <v>0</v>
      </c>
      <c r="KF5" s="158"/>
      <c r="KG5" s="131">
        <f>IF(ISNA(INDEX(プレー記録!$F$12:$F$2664,MATCH("OUT_"&amp;ウォレット!$JO$2&amp;MONTH(ウォレット!$B5)&amp;"/"&amp;DAY(ウォレット!$B5)&amp;"_"&amp;ウォレット!KG$3,プレー記録!$U$12:$U$2664,0),1))=TRUE,0,-INDEX(プレー記録!$F$12:$F$2664,MATCH("OUT_"&amp;ウォレット!$JO$2&amp;MONTH(ウォレット!$B5)&amp;"/"&amp;DAY(ウォレット!$B5)&amp;"_"&amp;ウォレット!KG$3,プレー記録!$U$12:$U$2664,0),1))</f>
        <v>0</v>
      </c>
      <c r="KH5" s="123">
        <f>IF(ISNA(INDEX(プレー記録!$F$12:$F$2664,MATCH("OUT_"&amp;ウォレット!$JO$2&amp;MONTH(ウォレット!$B5)&amp;"/"&amp;DAY(ウォレット!$B5)&amp;"_"&amp;ウォレット!KH$3,プレー記録!$U$12:$U$2664,0),1))=TRUE,0,-INDEX(プレー記録!$F$12:$F$2664,MATCH("OUT_"&amp;ウォレット!$JO$2&amp;MONTH(ウォレット!$B5)&amp;"/"&amp;DAY(ウォレット!$B5)&amp;"_"&amp;ウォレット!KH$3,プレー記録!$U$12:$U$2664,0),1))</f>
        <v>0</v>
      </c>
      <c r="KI5" s="123">
        <f>IF(ISNA(INDEX(プレー記録!$F$12:$F$2664,MATCH("OUT_"&amp;ウォレット!$JO$2&amp;MONTH(ウォレット!$B5)&amp;"/"&amp;DAY(ウォレット!$B5)&amp;"_"&amp;ウォレット!KI$3,プレー記録!$U$12:$U$2664,0),1))=TRUE,0,-INDEX(プレー記録!$F$12:$F$2664,MATCH("OUT_"&amp;ウォレット!$JO$2&amp;MONTH(ウォレット!$B5)&amp;"/"&amp;DAY(ウォレット!$B5)&amp;"_"&amp;ウォレット!KI$3,プレー記録!$U$12:$U$2664,0),1))</f>
        <v>0</v>
      </c>
      <c r="KJ5" s="123">
        <f>IF(ISNA(INDEX(プレー記録!$F$12:$F$2664,MATCH("OUT_"&amp;ウォレット!$JO$2&amp;MONTH(ウォレット!$B5)&amp;"/"&amp;DAY(ウォレット!$B5)&amp;"_"&amp;ウォレット!KJ$3,プレー記録!$U$12:$U$2664,0),1))=TRUE,0,-INDEX(プレー記録!$F$12:$F$2664,MATCH("OUT_"&amp;ウォレット!$JO$2&amp;MONTH(ウォレット!$B5)&amp;"/"&amp;DAY(ウォレット!$B5)&amp;"_"&amp;ウォレット!KJ$3,プレー記録!$U$12:$U$2664,0),1))</f>
        <v>0</v>
      </c>
      <c r="KK5" s="123">
        <f>IF(ISNA(INDEX(プレー記録!$F$12:$F$2664,MATCH("OUT_"&amp;ウォレット!$JO$2&amp;MONTH(ウォレット!$B5)&amp;"/"&amp;DAY(ウォレット!$B5)&amp;"_"&amp;ウォレット!KK$3,プレー記録!$U$12:$U$2664,0),1))=TRUE,0,-INDEX(プレー記録!$F$12:$F$2664,MATCH("OUT_"&amp;ウォレット!$JO$2&amp;MONTH(ウォレット!$B5)&amp;"/"&amp;DAY(ウォレット!$B5)&amp;"_"&amp;ウォレット!KK$3,プレー記録!$U$12:$U$2664,0),1))</f>
        <v>0</v>
      </c>
      <c r="KL5" s="123">
        <f>IF(ISNA(INDEX(プレー記録!$F$12:$F$2664,MATCH("OUT_"&amp;ウォレット!$JO$2&amp;MONTH(ウォレット!$B5)&amp;"/"&amp;DAY(ウォレット!$B5)&amp;"_"&amp;ウォレット!KL$3,プレー記録!$U$12:$U$2664,0),1))=TRUE,0,-INDEX(プレー記録!$F$12:$F$2664,MATCH("OUT_"&amp;ウォレット!$JO$2&amp;MONTH(ウォレット!$B5)&amp;"/"&amp;DAY(ウォレット!$B5)&amp;"_"&amp;ウォレット!KL$3,プレー記録!$U$12:$U$2664,0),1))</f>
        <v>0</v>
      </c>
      <c r="KM5" s="123">
        <f>IF(ISNA(INDEX(プレー記録!$F$12:$F$2664,MATCH("OUT_"&amp;ウォレット!$JO$2&amp;MONTH(ウォレット!$B5)&amp;"/"&amp;DAY(ウォレット!$B5)&amp;"_"&amp;ウォレット!KM$3,プレー記録!$U$12:$U$2664,0),1))=TRUE,0,-INDEX(プレー記録!$F$12:$F$2664,MATCH("OUT_"&amp;ウォレット!$JO$2&amp;MONTH(ウォレット!$B5)&amp;"/"&amp;DAY(ウォレット!$B5)&amp;"_"&amp;ウォレット!KM$3,プレー記録!$U$12:$U$2664,0),1))</f>
        <v>0</v>
      </c>
      <c r="KN5" s="298">
        <f>IF(ISNA(INDEX(プレー記録!$F$12:$F$2664,MATCH("OUT_"&amp;ウォレット!$JO$2&amp;MONTH(ウォレット!$B5)&amp;"/"&amp;DAY(ウォレット!$B5)&amp;"_"&amp;ウォレット!KN$3,プレー記録!$U$12:$U$2664,0),1))=TRUE,0,-INDEX(プレー記録!$F$12:$F$2664,MATCH("OUT_"&amp;ウォレット!$JO$2&amp;MONTH(ウォレット!$B5)&amp;"/"&amp;DAY(ウォレット!$B5)&amp;"_"&amp;ウォレット!KN$3,プレー記録!$U$12:$U$2664,0),1))</f>
        <v>0</v>
      </c>
      <c r="KO5" s="298">
        <f>IF(ISNA(INDEX(プレー記録!$F$12:$F$2664,MATCH("OUT_"&amp;ウォレット!$JO$2&amp;MONTH(ウォレット!$B5)&amp;"/"&amp;DAY(ウォレット!$B5)&amp;"_"&amp;ウォレット!KO$3,プレー記録!$U$12:$U$2664,0),1))=TRUE,0,-INDEX(プレー記録!$F$12:$F$2664,MATCH("OUT_"&amp;ウォレット!$JO$2&amp;MONTH(ウォレット!$B5)&amp;"/"&amp;DAY(ウォレット!$B5)&amp;"_"&amp;ウォレット!KO$3,プレー記録!$U$12:$U$2664,0),1))</f>
        <v>0</v>
      </c>
      <c r="KP5" s="298">
        <f>IF(ISNA(INDEX(プレー記録!$F$12:$F$2664,MATCH("OUT_"&amp;ウォレット!$JO$2&amp;MONTH(ウォレット!$B5)&amp;"/"&amp;DAY(ウォレット!$B5)&amp;"_"&amp;ウォレット!KP$3,プレー記録!$U$12:$U$2664,0),1))=TRUE,0,-INDEX(プレー記録!$F$12:$F$2664,MATCH("OUT_"&amp;ウォレット!$JO$2&amp;MONTH(ウォレット!$B5)&amp;"/"&amp;DAY(ウォレット!$B5)&amp;"_"&amp;ウォレット!KP$3,プレー記録!$U$12:$U$2664,0),1))</f>
        <v>0</v>
      </c>
      <c r="KQ5" s="298">
        <f>IF(ISNA(INDEX(プレー記録!$F$12:$F$2664,MATCH("OUT_"&amp;ウォレット!$JO$2&amp;MONTH(ウォレット!$B5)&amp;"/"&amp;DAY(ウォレット!$B5)&amp;"_"&amp;ウォレット!KQ$3,プレー記録!$U$12:$U$2664,0),1))=TRUE,0,-INDEX(プレー記録!$F$12:$F$2664,MATCH("OUT_"&amp;ウォレット!$JO$2&amp;MONTH(ウォレット!$B5)&amp;"/"&amp;DAY(ウォレット!$B5)&amp;"_"&amp;ウォレット!KQ$3,プレー記録!$U$12:$U$2664,0),1))</f>
        <v>0</v>
      </c>
      <c r="KR5" s="298">
        <f>IF(ISNA(INDEX(プレー記録!$F$12:$F$2664,MATCH("OUT_"&amp;ウォレット!$JO$2&amp;MONTH(ウォレット!$B5)&amp;"/"&amp;DAY(ウォレット!$B5)&amp;"_"&amp;ウォレット!KR$3,プレー記録!$U$12:$U$2664,0),1))=TRUE,0,-INDEX(プレー記録!$F$12:$F$2664,MATCH("OUT_"&amp;ウォレット!$JO$2&amp;MONTH(ウォレット!$B5)&amp;"/"&amp;DAY(ウォレット!$B5)&amp;"_"&amp;ウォレット!KR$3,プレー記録!$U$12:$U$2664,0),1))</f>
        <v>0</v>
      </c>
      <c r="KS5" s="298">
        <f>IF(ISNA(INDEX(プレー記録!$F$12:$F$2664,MATCH("OUT_"&amp;ウォレット!$JO$2&amp;MONTH(ウォレット!$B5)&amp;"/"&amp;DAY(ウォレット!$B5)&amp;"_"&amp;ウォレット!KS$3,プレー記録!$U$12:$U$2664,0),1))=TRUE,0,-INDEX(プレー記録!$F$12:$F$2664,MATCH("OUT_"&amp;ウォレット!$JO$2&amp;MONTH(ウォレット!$B5)&amp;"/"&amp;DAY(ウォレット!$B5)&amp;"_"&amp;ウォレット!KS$3,プレー記録!$U$12:$U$2664,0),1))</f>
        <v>0</v>
      </c>
      <c r="KT5" s="298">
        <f>IF(ISNA(INDEX(プレー記録!$F$12:$F$2664,MATCH("OUT_"&amp;ウォレット!$JO$2&amp;MONTH(ウォレット!$B5)&amp;"/"&amp;DAY(ウォレット!$B5)&amp;"_"&amp;ウォレット!KT$3,プレー記録!$U$12:$U$2664,0),1))=TRUE,0,-INDEX(プレー記録!$F$12:$F$2664,MATCH("OUT_"&amp;ウォレット!$JO$2&amp;MONTH(ウォレット!$B5)&amp;"/"&amp;DAY(ウォレット!$B5)&amp;"_"&amp;ウォレット!KT$3,プレー記録!$U$12:$U$2664,0),1))</f>
        <v>0</v>
      </c>
      <c r="KU5" s="298">
        <f>IF(ISNA(INDEX(プレー記録!$F$12:$F$2664,MATCH("OUT_"&amp;ウォレット!$JO$2&amp;MONTH(ウォレット!$B5)&amp;"/"&amp;DAY(ウォレット!$B5)&amp;"_"&amp;ウォレット!KU$3,プレー記録!$U$12:$U$2664,0),1))=TRUE,0,-INDEX(プレー記録!$F$12:$F$2664,MATCH("OUT_"&amp;ウォレット!$JO$2&amp;MONTH(ウォレット!$B5)&amp;"/"&amp;DAY(ウォレット!$B5)&amp;"_"&amp;ウォレット!KU$3,プレー記録!$U$12:$U$2664,0),1))</f>
        <v>0</v>
      </c>
      <c r="KV5" s="160"/>
      <c r="KW5" s="127">
        <f>SUM(KY5:LN5)</f>
        <v>0</v>
      </c>
      <c r="KX5" s="128">
        <f>SUM(LO5:MD5)</f>
        <v>0</v>
      </c>
      <c r="KY5" s="133">
        <f>IF(ISNA(INDEX(プレー記録!$G$14:$G$2664,MATCH("IN_"&amp;ウォレット!$KW$2&amp;MONTH(ウォレット!$B5)&amp;"/"&amp;DAY(ウォレット!$B5)&amp;"_"&amp;ウォレット!KY$3,プレー記録!$U$14:$U$2664,0),1))=TRUE,0,INDEX(プレー記録!$G$14:$G$2664,MATCH("IN_"&amp;ウォレット!$KW$2&amp;MONTH(ウォレット!$B5)&amp;"/"&amp;DAY(ウォレット!$B5)&amp;"_"&amp;ウォレット!KY$3,プレー記録!$U$14:$U$2664,0),1))</f>
        <v>0</v>
      </c>
      <c r="KZ5" s="122">
        <f>IF(ISNA(INDEX(プレー記録!$G$14:$G$2664,MATCH("IN_"&amp;ウォレット!$KW$2&amp;MONTH(ウォレット!$B5)&amp;"/"&amp;DAY(ウォレット!$B5)&amp;"_"&amp;ウォレット!KZ$3,プレー記録!$U$14:$U$2664,0),1))=TRUE,0,INDEX(プレー記録!$G$14:$G$2664,MATCH("IN_"&amp;ウォレット!$KW$2&amp;MONTH(ウォレット!$B5)&amp;"/"&amp;DAY(ウォレット!$B5)&amp;"_"&amp;ウォレット!KZ$3,プレー記録!$U$14:$U$2664,0),1))</f>
        <v>0</v>
      </c>
      <c r="LA5" s="122">
        <f>IF(ISNA(INDEX(プレー記録!$G$14:$G$2664,MATCH("IN_"&amp;ウォレット!$KW$2&amp;MONTH(ウォレット!$B5)&amp;"/"&amp;DAY(ウォレット!$B5)&amp;"_"&amp;ウォレット!LA$3,プレー記録!$U$14:$U$2664,0),1))=TRUE,0,INDEX(プレー記録!$G$14:$G$2664,MATCH("IN_"&amp;ウォレット!$KW$2&amp;MONTH(ウォレット!$B5)&amp;"/"&amp;DAY(ウォレット!$B5)&amp;"_"&amp;ウォレット!LA$3,プレー記録!$U$14:$U$2664,0),1))</f>
        <v>0</v>
      </c>
      <c r="LB5" s="122">
        <f>IF(ISNA(INDEX(プレー記録!$G$14:$G$2664,MATCH("IN_"&amp;ウォレット!$KW$2&amp;MONTH(ウォレット!$B5)&amp;"/"&amp;DAY(ウォレット!$B5)&amp;"_"&amp;ウォレット!LB$3,プレー記録!$U$14:$U$2664,0),1))=TRUE,0,INDEX(プレー記録!$G$14:$G$2664,MATCH("IN_"&amp;ウォレット!$KW$2&amp;MONTH(ウォレット!$B5)&amp;"/"&amp;DAY(ウォレット!$B5)&amp;"_"&amp;ウォレット!LB$3,プレー記録!$U$14:$U$2664,0),1))</f>
        <v>0</v>
      </c>
      <c r="LC5" s="122">
        <f>IF(ISNA(INDEX(プレー記録!$G$14:$G$2664,MATCH("IN_"&amp;ウォレット!$KW$2&amp;MONTH(ウォレット!$B5)&amp;"/"&amp;DAY(ウォレット!$B5)&amp;"_"&amp;ウォレット!LC$3,プレー記録!$U$14:$U$2664,0),1))=TRUE,0,INDEX(プレー記録!$G$14:$G$2664,MATCH("IN_"&amp;ウォレット!$KW$2&amp;MONTH(ウォレット!$B5)&amp;"/"&amp;DAY(ウォレット!$B5)&amp;"_"&amp;ウォレット!LC$3,プレー記録!$U$14:$U$2664,0),1))</f>
        <v>0</v>
      </c>
      <c r="LD5" s="122">
        <f>IF(ISNA(INDEX(プレー記録!$G$14:$G$2664,MATCH("IN_"&amp;ウォレット!$KW$2&amp;MONTH(ウォレット!$B5)&amp;"/"&amp;DAY(ウォレット!$B5)&amp;"_"&amp;ウォレット!LD$3,プレー記録!$U$14:$U$2664,0),1))=TRUE,0,INDEX(プレー記録!$G$14:$G$2664,MATCH("IN_"&amp;ウォレット!$KW$2&amp;MONTH(ウォレット!$B5)&amp;"/"&amp;DAY(ウォレット!$B5)&amp;"_"&amp;ウォレット!LD$3,プレー記録!$U$14:$U$2664,0),1))</f>
        <v>0</v>
      </c>
      <c r="LE5" s="122">
        <f>IF(ISNA(INDEX(プレー記録!$G$14:$G$2664,MATCH("IN_"&amp;ウォレット!$KW$2&amp;MONTH(ウォレット!$B5)&amp;"/"&amp;DAY(ウォレット!$B5)&amp;"_"&amp;ウォレット!LE$3,プレー記録!$U$14:$U$2664,0),1))=TRUE,0,INDEX(プレー記録!$G$14:$G$2664,MATCH("IN_"&amp;ウォレット!$KW$2&amp;MONTH(ウォレット!$B5)&amp;"/"&amp;DAY(ウォレット!$B5)&amp;"_"&amp;ウォレット!LE$3,プレー記録!$U$14:$U$2664,0),1))</f>
        <v>0</v>
      </c>
      <c r="LF5" s="296">
        <f>IF(ISNA(INDEX(プレー記録!$G$14:$G$2664,MATCH("IN_"&amp;ウォレット!$KW$2&amp;MONTH(ウォレット!$B5)&amp;"/"&amp;DAY(ウォレット!$B5)&amp;"_"&amp;ウォレット!LF$3,プレー記録!$U$14:$U$2664,0),1))=TRUE,0,INDEX(プレー記録!$G$14:$G$2664,MATCH("IN_"&amp;ウォレット!$KW$2&amp;MONTH(ウォレット!$B5)&amp;"/"&amp;DAY(ウォレット!$B5)&amp;"_"&amp;ウォレット!LF$3,プレー記録!$U$14:$U$2664,0),1))</f>
        <v>0</v>
      </c>
      <c r="LG5" s="296">
        <f>IF(ISNA(INDEX(プレー記録!$G$14:$G$2664,MATCH("IN_"&amp;ウォレット!$KW$2&amp;MONTH(ウォレット!$B5)&amp;"/"&amp;DAY(ウォレット!$B5)&amp;"_"&amp;ウォレット!LG$3,プレー記録!$U$14:$U$2664,0),1))=TRUE,0,INDEX(プレー記録!$G$14:$G$2664,MATCH("IN_"&amp;ウォレット!$KW$2&amp;MONTH(ウォレット!$B5)&amp;"/"&amp;DAY(ウォレット!$B5)&amp;"_"&amp;ウォレット!LG$3,プレー記録!$U$14:$U$2664,0),1))</f>
        <v>0</v>
      </c>
      <c r="LH5" s="296">
        <f>IF(ISNA(INDEX(プレー記録!$G$14:$G$2664,MATCH("IN_"&amp;ウォレット!$KW$2&amp;MONTH(ウォレット!$B5)&amp;"/"&amp;DAY(ウォレット!$B5)&amp;"_"&amp;ウォレット!LH$3,プレー記録!$U$14:$U$2664,0),1))=TRUE,0,INDEX(プレー記録!$G$14:$G$2664,MATCH("IN_"&amp;ウォレット!$KW$2&amp;MONTH(ウォレット!$B5)&amp;"/"&amp;DAY(ウォレット!$B5)&amp;"_"&amp;ウォレット!LH$3,プレー記録!$U$14:$U$2664,0),1))</f>
        <v>0</v>
      </c>
      <c r="LI5" s="296">
        <f>IF(ISNA(INDEX(プレー記録!$G$14:$G$2664,MATCH("IN_"&amp;ウォレット!$KW$2&amp;MONTH(ウォレット!$B5)&amp;"/"&amp;DAY(ウォレット!$B5)&amp;"_"&amp;ウォレット!LI$3,プレー記録!$U$14:$U$2664,0),1))=TRUE,0,INDEX(プレー記録!$G$14:$G$2664,MATCH("IN_"&amp;ウォレット!$KW$2&amp;MONTH(ウォレット!$B5)&amp;"/"&amp;DAY(ウォレット!$B5)&amp;"_"&amp;ウォレット!LI$3,プレー記録!$U$14:$U$2664,0),1))</f>
        <v>0</v>
      </c>
      <c r="LJ5" s="296">
        <f>IF(ISNA(INDEX(プレー記録!$G$14:$G$2664,MATCH("IN_"&amp;ウォレット!$KW$2&amp;MONTH(ウォレット!$B5)&amp;"/"&amp;DAY(ウォレット!$B5)&amp;"_"&amp;ウォレット!LJ$3,プレー記録!$U$14:$U$2664,0),1))=TRUE,0,INDEX(プレー記録!$G$14:$G$2664,MATCH("IN_"&amp;ウォレット!$KW$2&amp;MONTH(ウォレット!$B5)&amp;"/"&amp;DAY(ウォレット!$B5)&amp;"_"&amp;ウォレット!LJ$3,プレー記録!$U$14:$U$2664,0),1))</f>
        <v>0</v>
      </c>
      <c r="LK5" s="296">
        <f>IF(ISNA(INDEX(プレー記録!$G$14:$G$2664,MATCH("IN_"&amp;ウォレット!$KW$2&amp;MONTH(ウォレット!$B5)&amp;"/"&amp;DAY(ウォレット!$B5)&amp;"_"&amp;ウォレット!LK$3,プレー記録!$U$14:$U$2664,0),1))=TRUE,0,INDEX(プレー記録!$G$14:$G$2664,MATCH("IN_"&amp;ウォレット!$KW$2&amp;MONTH(ウォレット!$B5)&amp;"/"&amp;DAY(ウォレット!$B5)&amp;"_"&amp;ウォレット!LK$3,プレー記録!$U$14:$U$2664,0),1))</f>
        <v>0</v>
      </c>
      <c r="LL5" s="296">
        <f>IF(ISNA(INDEX(プレー記録!$G$14:$G$2664,MATCH("IN_"&amp;ウォレット!$KW$2&amp;MONTH(ウォレット!$B5)&amp;"/"&amp;DAY(ウォレット!$B5)&amp;"_"&amp;ウォレット!LL$3,プレー記録!$U$14:$U$2664,0),1))=TRUE,0,INDEX(プレー記録!$G$14:$G$2664,MATCH("IN_"&amp;ウォレット!$KW$2&amp;MONTH(ウォレット!$B5)&amp;"/"&amp;DAY(ウォレット!$B5)&amp;"_"&amp;ウォレット!LL$3,プレー記録!$U$14:$U$2664,0),1))</f>
        <v>0</v>
      </c>
      <c r="LM5" s="296">
        <f>IF(ISNA(INDEX(プレー記録!$G$14:$G$2664,MATCH("IN_"&amp;ウォレット!$KW$2&amp;MONTH(ウォレット!$B5)&amp;"/"&amp;DAY(ウォレット!$B5)&amp;"_"&amp;ウォレット!LM$3,プレー記録!$U$14:$U$2664,0),1))=TRUE,0,INDEX(プレー記録!$G$14:$G$2664,MATCH("IN_"&amp;ウォレット!$KW$2&amp;MONTH(ウォレット!$B5)&amp;"/"&amp;DAY(ウォレット!$B5)&amp;"_"&amp;ウォレット!LM$3,プレー記録!$U$14:$U$2664,0),1))</f>
        <v>0</v>
      </c>
      <c r="LN5" s="158"/>
      <c r="LO5" s="131">
        <f>IF(ISNA(INDEX(プレー記録!$F$12:$F$2664,MATCH("OUT_"&amp;ウォレット!$KW$2&amp;MONTH(ウォレット!$B5)&amp;"/"&amp;DAY(ウォレット!$B5)&amp;"_"&amp;ウォレット!LO$3,プレー記録!$U$12:$U$2664,0),1))=TRUE,0,-INDEX(プレー記録!$F$12:$F$2664,MATCH("OUT_"&amp;ウォレット!$KW$2&amp;MONTH(ウォレット!$B5)&amp;"/"&amp;DAY(ウォレット!$B5)&amp;"_"&amp;ウォレット!LO$3,プレー記録!$U$12:$U$2664,0),1))</f>
        <v>0</v>
      </c>
      <c r="LP5" s="123">
        <f>IF(ISNA(INDEX(プレー記録!$F$12:$F$2664,MATCH("OUT_"&amp;ウォレット!$KW$2&amp;MONTH(ウォレット!$B5)&amp;"/"&amp;DAY(ウォレット!$B5)&amp;"_"&amp;ウォレット!LP$3,プレー記録!$U$12:$U$2664,0),1))=TRUE,0,-INDEX(プレー記録!$F$12:$F$2664,MATCH("OUT_"&amp;ウォレット!$KW$2&amp;MONTH(ウォレット!$B5)&amp;"/"&amp;DAY(ウォレット!$B5)&amp;"_"&amp;ウォレット!LP$3,プレー記録!$U$12:$U$2664,0),1))</f>
        <v>0</v>
      </c>
      <c r="LQ5" s="123">
        <f>IF(ISNA(INDEX(プレー記録!$F$12:$F$2664,MATCH("OUT_"&amp;ウォレット!$KW$2&amp;MONTH(ウォレット!$B5)&amp;"/"&amp;DAY(ウォレット!$B5)&amp;"_"&amp;ウォレット!LQ$3,プレー記録!$U$12:$U$2664,0),1))=TRUE,0,-INDEX(プレー記録!$F$12:$F$2664,MATCH("OUT_"&amp;ウォレット!$KW$2&amp;MONTH(ウォレット!$B5)&amp;"/"&amp;DAY(ウォレット!$B5)&amp;"_"&amp;ウォレット!LQ$3,プレー記録!$U$12:$U$2664,0),1))</f>
        <v>0</v>
      </c>
      <c r="LR5" s="123">
        <f>IF(ISNA(INDEX(プレー記録!$F$12:$F$2664,MATCH("OUT_"&amp;ウォレット!$KW$2&amp;MONTH(ウォレット!$B5)&amp;"/"&amp;DAY(ウォレット!$B5)&amp;"_"&amp;ウォレット!LR$3,プレー記録!$U$12:$U$2664,0),1))=TRUE,0,-INDEX(プレー記録!$F$12:$F$2664,MATCH("OUT_"&amp;ウォレット!$KW$2&amp;MONTH(ウォレット!$B5)&amp;"/"&amp;DAY(ウォレット!$B5)&amp;"_"&amp;ウォレット!LR$3,プレー記録!$U$12:$U$2664,0),1))</f>
        <v>0</v>
      </c>
      <c r="LS5" s="123">
        <f>IF(ISNA(INDEX(プレー記録!$F$12:$F$2664,MATCH("OUT_"&amp;ウォレット!$KW$2&amp;MONTH(ウォレット!$B5)&amp;"/"&amp;DAY(ウォレット!$B5)&amp;"_"&amp;ウォレット!LS$3,プレー記録!$U$12:$U$2664,0),1))=TRUE,0,-INDEX(プレー記録!$F$12:$F$2664,MATCH("OUT_"&amp;ウォレット!$KW$2&amp;MONTH(ウォレット!$B5)&amp;"/"&amp;DAY(ウォレット!$B5)&amp;"_"&amp;ウォレット!LS$3,プレー記録!$U$12:$U$2664,0),1))</f>
        <v>0</v>
      </c>
      <c r="LT5" s="123">
        <f>IF(ISNA(INDEX(プレー記録!$F$12:$F$2664,MATCH("OUT_"&amp;ウォレット!$KW$2&amp;MONTH(ウォレット!$B5)&amp;"/"&amp;DAY(ウォレット!$B5)&amp;"_"&amp;ウォレット!LT$3,プレー記録!$U$12:$U$2664,0),1))=TRUE,0,-INDEX(プレー記録!$F$12:$F$2664,MATCH("OUT_"&amp;ウォレット!$KW$2&amp;MONTH(ウォレット!$B5)&amp;"/"&amp;DAY(ウォレット!$B5)&amp;"_"&amp;ウォレット!LT$3,プレー記録!$U$12:$U$2664,0),1))</f>
        <v>0</v>
      </c>
      <c r="LU5" s="123">
        <f>IF(ISNA(INDEX(プレー記録!$F$12:$F$2664,MATCH("OUT_"&amp;ウォレット!$KW$2&amp;MONTH(ウォレット!$B5)&amp;"/"&amp;DAY(ウォレット!$B5)&amp;"_"&amp;ウォレット!LU$3,プレー記録!$U$12:$U$2664,0),1))=TRUE,0,-INDEX(プレー記録!$F$12:$F$2664,MATCH("OUT_"&amp;ウォレット!$KW$2&amp;MONTH(ウォレット!$B5)&amp;"/"&amp;DAY(ウォレット!$B5)&amp;"_"&amp;ウォレット!LU$3,プレー記録!$U$12:$U$2664,0),1))</f>
        <v>0</v>
      </c>
      <c r="LV5" s="298">
        <f>IF(ISNA(INDEX(プレー記録!$F$12:$F$2664,MATCH("OUT_"&amp;ウォレット!$KW$2&amp;MONTH(ウォレット!$B5)&amp;"/"&amp;DAY(ウォレット!$B5)&amp;"_"&amp;ウォレット!LV$3,プレー記録!$U$12:$U$2664,0),1))=TRUE,0,-INDEX(プレー記録!$F$12:$F$2664,MATCH("OUT_"&amp;ウォレット!$KW$2&amp;MONTH(ウォレット!$B5)&amp;"/"&amp;DAY(ウォレット!$B5)&amp;"_"&amp;ウォレット!LV$3,プレー記録!$U$12:$U$2664,0),1))</f>
        <v>0</v>
      </c>
      <c r="LW5" s="298">
        <f>IF(ISNA(INDEX(プレー記録!$F$12:$F$2664,MATCH("OUT_"&amp;ウォレット!$KW$2&amp;MONTH(ウォレット!$B5)&amp;"/"&amp;DAY(ウォレット!$B5)&amp;"_"&amp;ウォレット!LW$3,プレー記録!$U$12:$U$2664,0),1))=TRUE,0,-INDEX(プレー記録!$F$12:$F$2664,MATCH("OUT_"&amp;ウォレット!$KW$2&amp;MONTH(ウォレット!$B5)&amp;"/"&amp;DAY(ウォレット!$B5)&amp;"_"&amp;ウォレット!LW$3,プレー記録!$U$12:$U$2664,0),1))</f>
        <v>0</v>
      </c>
      <c r="LX5" s="298">
        <f>IF(ISNA(INDEX(プレー記録!$F$12:$F$2664,MATCH("OUT_"&amp;ウォレット!$KW$2&amp;MONTH(ウォレット!$B5)&amp;"/"&amp;DAY(ウォレット!$B5)&amp;"_"&amp;ウォレット!LX$3,プレー記録!$U$12:$U$2664,0),1))=TRUE,0,-INDEX(プレー記録!$F$12:$F$2664,MATCH("OUT_"&amp;ウォレット!$KW$2&amp;MONTH(ウォレット!$B5)&amp;"/"&amp;DAY(ウォレット!$B5)&amp;"_"&amp;ウォレット!LX$3,プレー記録!$U$12:$U$2664,0),1))</f>
        <v>0</v>
      </c>
      <c r="LY5" s="298">
        <f>IF(ISNA(INDEX(プレー記録!$F$12:$F$2664,MATCH("OUT_"&amp;ウォレット!$KW$2&amp;MONTH(ウォレット!$B5)&amp;"/"&amp;DAY(ウォレット!$B5)&amp;"_"&amp;ウォレット!LY$3,プレー記録!$U$12:$U$2664,0),1))=TRUE,0,-INDEX(プレー記録!$F$12:$F$2664,MATCH("OUT_"&amp;ウォレット!$KW$2&amp;MONTH(ウォレット!$B5)&amp;"/"&amp;DAY(ウォレット!$B5)&amp;"_"&amp;ウォレット!LY$3,プレー記録!$U$12:$U$2664,0),1))</f>
        <v>0</v>
      </c>
      <c r="LZ5" s="298">
        <f>IF(ISNA(INDEX(プレー記録!$F$12:$F$2664,MATCH("OUT_"&amp;ウォレット!$KW$2&amp;MONTH(ウォレット!$B5)&amp;"/"&amp;DAY(ウォレット!$B5)&amp;"_"&amp;ウォレット!LZ$3,プレー記録!$U$12:$U$2664,0),1))=TRUE,0,-INDEX(プレー記録!$F$12:$F$2664,MATCH("OUT_"&amp;ウォレット!$KW$2&amp;MONTH(ウォレット!$B5)&amp;"/"&amp;DAY(ウォレット!$B5)&amp;"_"&amp;ウォレット!LZ$3,プレー記録!$U$12:$U$2664,0),1))</f>
        <v>0</v>
      </c>
      <c r="MA5" s="298">
        <f>IF(ISNA(INDEX(プレー記録!$F$12:$F$2664,MATCH("OUT_"&amp;ウォレット!$KW$2&amp;MONTH(ウォレット!$B5)&amp;"/"&amp;DAY(ウォレット!$B5)&amp;"_"&amp;ウォレット!MA$3,プレー記録!$U$12:$U$2664,0),1))=TRUE,0,-INDEX(プレー記録!$F$12:$F$2664,MATCH("OUT_"&amp;ウォレット!$KW$2&amp;MONTH(ウォレット!$B5)&amp;"/"&amp;DAY(ウォレット!$B5)&amp;"_"&amp;ウォレット!MA$3,プレー記録!$U$12:$U$2664,0),1))</f>
        <v>0</v>
      </c>
      <c r="MB5" s="298">
        <f>IF(ISNA(INDEX(プレー記録!$F$12:$F$2664,MATCH("OUT_"&amp;ウォレット!$KW$2&amp;MONTH(ウォレット!$B5)&amp;"/"&amp;DAY(ウォレット!$B5)&amp;"_"&amp;ウォレット!MB$3,プレー記録!$U$12:$U$2664,0),1))=TRUE,0,-INDEX(プレー記録!$F$12:$F$2664,MATCH("OUT_"&amp;ウォレット!$KW$2&amp;MONTH(ウォレット!$B5)&amp;"/"&amp;DAY(ウォレット!$B5)&amp;"_"&amp;ウォレット!MB$3,プレー記録!$U$12:$U$2664,0),1))</f>
        <v>0</v>
      </c>
      <c r="MC5" s="298">
        <f>IF(ISNA(INDEX(プレー記録!$F$12:$F$2664,MATCH("OUT_"&amp;ウォレット!$KW$2&amp;MONTH(ウォレット!$B5)&amp;"/"&amp;DAY(ウォレット!$B5)&amp;"_"&amp;ウォレット!MC$3,プレー記録!$U$12:$U$2664,0),1))=TRUE,0,-INDEX(プレー記録!$F$12:$F$2664,MATCH("OUT_"&amp;ウォレット!$KW$2&amp;MONTH(ウォレット!$B5)&amp;"/"&amp;DAY(ウォレット!$B5)&amp;"_"&amp;ウォレット!MC$3,プレー記録!$U$12:$U$2664,0),1))</f>
        <v>0</v>
      </c>
      <c r="MD5" s="160"/>
    </row>
    <row r="6" spans="1:342">
      <c r="B6" s="24">
        <f>B5+1</f>
        <v>1</v>
      </c>
      <c r="C6" s="127">
        <f>SUM(E6:T6)</f>
        <v>0</v>
      </c>
      <c r="D6" s="128">
        <f>SUM(U6:AJ6)</f>
        <v>0</v>
      </c>
      <c r="E6" s="133">
        <f>IF(ISNA(INDEX(プレー記録!$G$14:$G$2664,MATCH("IN_"&amp;ウォレット!$C$2&amp;MONTH(ウォレット!$B6)&amp;"/"&amp;DAY(ウォレット!$B6)&amp;"_"&amp;ウォレット!E$3,プレー記録!$U$14:$U$2664,0),1))=TRUE,0,INDEX(プレー記録!$G$14:$G$2664,MATCH("IN_"&amp;ウォレット!$C$2&amp;MONTH(ウォレット!$B6)&amp;"/"&amp;DAY(ウォレット!$B6)&amp;"_"&amp;ウォレット!E$3,プレー記録!$U$14:$U$2664,0),1))</f>
        <v>0</v>
      </c>
      <c r="F6" s="122">
        <f>IF(ISNA(INDEX(プレー記録!$G$14:$G$2664,MATCH("IN_"&amp;ウォレット!$C$2&amp;MONTH(ウォレット!$B6)&amp;"/"&amp;DAY(ウォレット!$B6)&amp;"_"&amp;ウォレット!F$3,プレー記録!$U$14:$U$2664,0),1))=TRUE,0,INDEX(プレー記録!$G$14:$G$2664,MATCH("IN_"&amp;ウォレット!$C$2&amp;MONTH(ウォレット!$B6)&amp;"/"&amp;DAY(ウォレット!$B6)&amp;"_"&amp;ウォレット!F$3,プレー記録!$U$14:$U$2664,0),1))</f>
        <v>0</v>
      </c>
      <c r="G6" s="122">
        <f>IF(ISNA(INDEX(プレー記録!$G$14:$G$2664,MATCH("IN_"&amp;ウォレット!$C$2&amp;MONTH(ウォレット!$B6)&amp;"/"&amp;DAY(ウォレット!$B6)&amp;"_"&amp;ウォレット!G$3,プレー記録!$U$14:$U$2664,0),1))=TRUE,0,INDEX(プレー記録!$G$14:$G$2664,MATCH("IN_"&amp;ウォレット!$C$2&amp;MONTH(ウォレット!$B6)&amp;"/"&amp;DAY(ウォレット!$B6)&amp;"_"&amp;ウォレット!G$3,プレー記録!$U$14:$U$2664,0),1))</f>
        <v>0</v>
      </c>
      <c r="H6" s="122">
        <f>IF(ISNA(INDEX(プレー記録!$G$14:$G$2664,MATCH("IN_"&amp;ウォレット!$C$2&amp;MONTH(ウォレット!$B6)&amp;"/"&amp;DAY(ウォレット!$B6)&amp;"_"&amp;ウォレット!H$3,プレー記録!$U$14:$U$2664,0),1))=TRUE,0,INDEX(プレー記録!$G$14:$G$2664,MATCH("IN_"&amp;ウォレット!$C$2&amp;MONTH(ウォレット!$B6)&amp;"/"&amp;DAY(ウォレット!$B6)&amp;"_"&amp;ウォレット!H$3,プレー記録!$U$14:$U$2664,0),1))</f>
        <v>0</v>
      </c>
      <c r="I6" s="122">
        <f>IF(ISNA(INDEX(プレー記録!$G$14:$G$2664,MATCH("IN_"&amp;ウォレット!$C$2&amp;MONTH(ウォレット!$B6)&amp;"/"&amp;DAY(ウォレット!$B6)&amp;"_"&amp;ウォレット!I$3,プレー記録!$U$14:$U$2664,0),1))=TRUE,0,INDEX(プレー記録!$G$14:$G$2664,MATCH("IN_"&amp;ウォレット!$C$2&amp;MONTH(ウォレット!$B6)&amp;"/"&amp;DAY(ウォレット!$B6)&amp;"_"&amp;ウォレット!I$3,プレー記録!$U$14:$U$2664,0),1))</f>
        <v>0</v>
      </c>
      <c r="J6" s="122">
        <f>IF(ISNA(INDEX(プレー記録!$G$14:$G$2664,MATCH("IN_"&amp;ウォレット!$C$2&amp;MONTH(ウォレット!$B6)&amp;"/"&amp;DAY(ウォレット!$B6)&amp;"_"&amp;ウォレット!J$3,プレー記録!$U$14:$U$2664,0),1))=TRUE,0,INDEX(プレー記録!$G$14:$G$2664,MATCH("IN_"&amp;ウォレット!$C$2&amp;MONTH(ウォレット!$B6)&amp;"/"&amp;DAY(ウォレット!$B6)&amp;"_"&amp;ウォレット!J$3,プレー記録!$U$14:$U$2664,0),1))</f>
        <v>0</v>
      </c>
      <c r="K6" s="122">
        <f>IF(ISNA(INDEX(プレー記録!$G$14:$G$2664,MATCH("IN_"&amp;ウォレット!$C$2&amp;MONTH(ウォレット!$B6)&amp;"/"&amp;DAY(ウォレット!$B6)&amp;"_"&amp;ウォレット!K$3,プレー記録!$U$14:$U$2664,0),1))=TRUE,0,INDEX(プレー記録!$G$14:$G$2664,MATCH("IN_"&amp;ウォレット!$C$2&amp;MONTH(ウォレット!$B6)&amp;"/"&amp;DAY(ウォレット!$B6)&amp;"_"&amp;ウォレット!K$3,プレー記録!$U$14:$U$2664,0),1))</f>
        <v>0</v>
      </c>
      <c r="L6" s="296">
        <f>IF(ISNA(INDEX(プレー記録!$G$14:$G$2664,MATCH("IN_"&amp;ウォレット!$C$2&amp;MONTH(ウォレット!$B6)&amp;"/"&amp;DAY(ウォレット!$B6)&amp;"_"&amp;ウォレット!L$3,プレー記録!$U$14:$U$2664,0),1))=TRUE,0,INDEX(プレー記録!$G$14:$G$2664,MATCH("IN_"&amp;ウォレット!$C$2&amp;MONTH(ウォレット!$B6)&amp;"/"&amp;DAY(ウォレット!$B6)&amp;"_"&amp;ウォレット!L$3,プレー記録!$U$14:$U$2664,0),1))</f>
        <v>0</v>
      </c>
      <c r="M6" s="296">
        <f>IF(ISNA(INDEX(プレー記録!$G$14:$G$2664,MATCH("IN_"&amp;ウォレット!$C$2&amp;MONTH(ウォレット!$B6)&amp;"/"&amp;DAY(ウォレット!$B6)&amp;"_"&amp;ウォレット!M$3,プレー記録!$U$14:$U$2664,0),1))=TRUE,0,INDEX(プレー記録!$G$14:$G$2664,MATCH("IN_"&amp;ウォレット!$C$2&amp;MONTH(ウォレット!$B6)&amp;"/"&amp;DAY(ウォレット!$B6)&amp;"_"&amp;ウォレット!M$3,プレー記録!$U$14:$U$2664,0),1))</f>
        <v>0</v>
      </c>
      <c r="N6" s="296">
        <f>IF(ISNA(INDEX(プレー記録!$G$14:$G$2664,MATCH("IN_"&amp;ウォレット!$C$2&amp;MONTH(ウォレット!$B6)&amp;"/"&amp;DAY(ウォレット!$B6)&amp;"_"&amp;ウォレット!N$3,プレー記録!$U$14:$U$2664,0),1))=TRUE,0,INDEX(プレー記録!$G$14:$G$2664,MATCH("IN_"&amp;ウォレット!$C$2&amp;MONTH(ウォレット!$B6)&amp;"/"&amp;DAY(ウォレット!$B6)&amp;"_"&amp;ウォレット!N$3,プレー記録!$U$14:$U$2664,0),1))</f>
        <v>0</v>
      </c>
      <c r="O6" s="296">
        <f>IF(ISNA(INDEX(プレー記録!$G$14:$G$2664,MATCH("IN_"&amp;ウォレット!$C$2&amp;MONTH(ウォレット!$B6)&amp;"/"&amp;DAY(ウォレット!$B6)&amp;"_"&amp;ウォレット!O$3,プレー記録!$U$14:$U$2664,0),1))=TRUE,0,INDEX(プレー記録!$G$14:$G$2664,MATCH("IN_"&amp;ウォレット!$C$2&amp;MONTH(ウォレット!$B6)&amp;"/"&amp;DAY(ウォレット!$B6)&amp;"_"&amp;ウォレット!O$3,プレー記録!$U$14:$U$2664,0),1))</f>
        <v>0</v>
      </c>
      <c r="P6" s="296">
        <f>IF(ISNA(INDEX(プレー記録!$G$14:$G$2664,MATCH("IN_"&amp;ウォレット!$C$2&amp;MONTH(ウォレット!$B6)&amp;"/"&amp;DAY(ウォレット!$B6)&amp;"_"&amp;ウォレット!P$3,プレー記録!$U$14:$U$2664,0),1))=TRUE,0,INDEX(プレー記録!$G$14:$G$2664,MATCH("IN_"&amp;ウォレット!$C$2&amp;MONTH(ウォレット!$B6)&amp;"/"&amp;DAY(ウォレット!$B6)&amp;"_"&amp;ウォレット!P$3,プレー記録!$U$14:$U$2664,0),1))</f>
        <v>0</v>
      </c>
      <c r="Q6" s="296">
        <f>IF(ISNA(INDEX(プレー記録!$G$14:$G$2664,MATCH("IN_"&amp;ウォレット!$C$2&amp;MONTH(ウォレット!$B6)&amp;"/"&amp;DAY(ウォレット!$B6)&amp;"_"&amp;ウォレット!Q$3,プレー記録!$U$14:$U$2664,0),1))=TRUE,0,INDEX(プレー記録!$G$14:$G$2664,MATCH("IN_"&amp;ウォレット!$C$2&amp;MONTH(ウォレット!$B6)&amp;"/"&amp;DAY(ウォレット!$B6)&amp;"_"&amp;ウォレット!Q$3,プレー記録!$U$14:$U$2664,0),1))</f>
        <v>0</v>
      </c>
      <c r="R6" s="296">
        <f>IF(ISNA(INDEX(プレー記録!$G$14:$G$2664,MATCH("IN_"&amp;ウォレット!$C$2&amp;MONTH(ウォレット!$B6)&amp;"/"&amp;DAY(ウォレット!$B6)&amp;"_"&amp;ウォレット!R$3,プレー記録!$U$14:$U$2664,0),1))=TRUE,0,INDEX(プレー記録!$G$14:$G$2664,MATCH("IN_"&amp;ウォレット!$C$2&amp;MONTH(ウォレット!$B6)&amp;"/"&amp;DAY(ウォレット!$B6)&amp;"_"&amp;ウォレット!R$3,プレー記録!$U$14:$U$2664,0),1))</f>
        <v>0</v>
      </c>
      <c r="S6" s="296">
        <f>IF(ISNA(INDEX(プレー記録!$G$14:$G$2664,MATCH("IN_"&amp;ウォレット!$C$2&amp;MONTH(ウォレット!$B6)&amp;"/"&amp;DAY(ウォレット!$B6)&amp;"_"&amp;ウォレット!S$3,プレー記録!$U$14:$U$2664,0),1))=TRUE,0,INDEX(プレー記録!$G$14:$G$2664,MATCH("IN_"&amp;ウォレット!$C$2&amp;MONTH(ウォレット!$B6)&amp;"/"&amp;DAY(ウォレット!$B6)&amp;"_"&amp;ウォレット!S$3,プレー記録!$U$14:$U$2664,0),1))</f>
        <v>0</v>
      </c>
      <c r="T6" s="158"/>
      <c r="U6" s="131">
        <f>IF(ISNA(INDEX(プレー記録!$F$12:$F$2664,MATCH("OUT_"&amp;ウォレット!$C$2&amp;MONTH(ウォレット!$B6)&amp;"/"&amp;DAY(ウォレット!$B6)&amp;"_"&amp;ウォレット!U$3,プレー記録!$U$12:$U$2664,0),1))=TRUE,0,-INDEX(プレー記録!$F$12:$F$2664,MATCH("OUT_"&amp;ウォレット!$C$2&amp;MONTH(ウォレット!$B6)&amp;"/"&amp;DAY(ウォレット!$B6)&amp;"_"&amp;ウォレット!U$3,プレー記録!$U$12:$U$2664,0),1))</f>
        <v>0</v>
      </c>
      <c r="V6" s="123">
        <f>IF(ISNA(INDEX(プレー記録!$F$12:$F$2664,MATCH("OUT_"&amp;ウォレット!$C$2&amp;MONTH(ウォレット!$B6)&amp;"/"&amp;DAY(ウォレット!$B6)&amp;"_"&amp;ウォレット!V$3,プレー記録!$U$12:$U$2664,0),1))=TRUE,0,-INDEX(プレー記録!$F$12:$F$2664,MATCH("OUT_"&amp;ウォレット!$C$2&amp;MONTH(ウォレット!$B6)&amp;"/"&amp;DAY(ウォレット!$B6)&amp;"_"&amp;ウォレット!V$3,プレー記録!$U$12:$U$2664,0),1))</f>
        <v>0</v>
      </c>
      <c r="W6" s="123">
        <f>IF(ISNA(INDEX(プレー記録!$F$12:$F$2664,MATCH("OUT_"&amp;ウォレット!$C$2&amp;MONTH(ウォレット!$B6)&amp;"/"&amp;DAY(ウォレット!$B6)&amp;"_"&amp;ウォレット!W$3,プレー記録!$U$12:$U$2664,0),1))=TRUE,0,-INDEX(プレー記録!$F$12:$F$2664,MATCH("OUT_"&amp;ウォレット!$C$2&amp;MONTH(ウォレット!$B6)&amp;"/"&amp;DAY(ウォレット!$B6)&amp;"_"&amp;ウォレット!W$3,プレー記録!$U$12:$U$2664,0),1))</f>
        <v>0</v>
      </c>
      <c r="X6" s="123">
        <f>IF(ISNA(INDEX(プレー記録!$F$12:$F$2664,MATCH("OUT_"&amp;ウォレット!$C$2&amp;MONTH(ウォレット!$B6)&amp;"/"&amp;DAY(ウォレット!$B6)&amp;"_"&amp;ウォレット!X$3,プレー記録!$U$12:$U$2664,0),1))=TRUE,0,-INDEX(プレー記録!$F$12:$F$2664,MATCH("OUT_"&amp;ウォレット!$C$2&amp;MONTH(ウォレット!$B6)&amp;"/"&amp;DAY(ウォレット!$B6)&amp;"_"&amp;ウォレット!X$3,プレー記録!$U$12:$U$2664,0),1))</f>
        <v>0</v>
      </c>
      <c r="Y6" s="123">
        <f>IF(ISNA(INDEX(プレー記録!$F$12:$F$2664,MATCH("OUT_"&amp;ウォレット!$C$2&amp;MONTH(ウォレット!$B6)&amp;"/"&amp;DAY(ウォレット!$B6)&amp;"_"&amp;ウォレット!Y$3,プレー記録!$U$12:$U$2664,0),1))=TRUE,0,-INDEX(プレー記録!$F$12:$F$2664,MATCH("OUT_"&amp;ウォレット!$C$2&amp;MONTH(ウォレット!$B6)&amp;"/"&amp;DAY(ウォレット!$B6)&amp;"_"&amp;ウォレット!Y$3,プレー記録!$U$12:$U$2664,0),1))</f>
        <v>0</v>
      </c>
      <c r="Z6" s="123">
        <f>IF(ISNA(INDEX(プレー記録!$F$12:$F$2664,MATCH("OUT_"&amp;ウォレット!$C$2&amp;MONTH(ウォレット!$B6)&amp;"/"&amp;DAY(ウォレット!$B6)&amp;"_"&amp;ウォレット!Z$3,プレー記録!$U$12:$U$2664,0),1))=TRUE,0,-INDEX(プレー記録!$F$12:$F$2664,MATCH("OUT_"&amp;ウォレット!$C$2&amp;MONTH(ウォレット!$B6)&amp;"/"&amp;DAY(ウォレット!$B6)&amp;"_"&amp;ウォレット!Z$3,プレー記録!$U$12:$U$2664,0),1))</f>
        <v>0</v>
      </c>
      <c r="AA6" s="123">
        <f>IF(ISNA(INDEX(プレー記録!$F$12:$F$2664,MATCH("OUT_"&amp;ウォレット!$C$2&amp;MONTH(ウォレット!$B6)&amp;"/"&amp;DAY(ウォレット!$B6)&amp;"_"&amp;ウォレット!AA$3,プレー記録!$U$12:$U$2664,0),1))=TRUE,0,-INDEX(プレー記録!$F$12:$F$2664,MATCH("OUT_"&amp;ウォレット!$C$2&amp;MONTH(ウォレット!$B6)&amp;"/"&amp;DAY(ウォレット!$B6)&amp;"_"&amp;ウォレット!AA$3,プレー記録!$U$12:$U$2664,0),1))</f>
        <v>0</v>
      </c>
      <c r="AB6" s="298">
        <f>IF(ISNA(INDEX(プレー記録!$F$12:$F$2664,MATCH("OUT_"&amp;ウォレット!$C$2&amp;MONTH(ウォレット!$B6)&amp;"/"&amp;DAY(ウォレット!$B6)&amp;"_"&amp;ウォレット!AB$3,プレー記録!$U$12:$U$2664,0),1))=TRUE,0,-INDEX(プレー記録!$F$12:$F$2664,MATCH("OUT_"&amp;ウォレット!$C$2&amp;MONTH(ウォレット!$B6)&amp;"/"&amp;DAY(ウォレット!$B6)&amp;"_"&amp;ウォレット!AB$3,プレー記録!$U$12:$U$2664,0),1))</f>
        <v>0</v>
      </c>
      <c r="AC6" s="298">
        <f>IF(ISNA(INDEX(プレー記録!$F$12:$F$2664,MATCH("OUT_"&amp;ウォレット!$C$2&amp;MONTH(ウォレット!$B6)&amp;"/"&amp;DAY(ウォレット!$B6)&amp;"_"&amp;ウォレット!AC$3,プレー記録!$U$12:$U$2664,0),1))=TRUE,0,-INDEX(プレー記録!$F$12:$F$2664,MATCH("OUT_"&amp;ウォレット!$C$2&amp;MONTH(ウォレット!$B6)&amp;"/"&amp;DAY(ウォレット!$B6)&amp;"_"&amp;ウォレット!AC$3,プレー記録!$U$12:$U$2664,0),1))</f>
        <v>0</v>
      </c>
      <c r="AD6" s="298">
        <f>IF(ISNA(INDEX(プレー記録!$F$12:$F$2664,MATCH("OUT_"&amp;ウォレット!$C$2&amp;MONTH(ウォレット!$B6)&amp;"/"&amp;DAY(ウォレット!$B6)&amp;"_"&amp;ウォレット!AD$3,プレー記録!$U$12:$U$2664,0),1))=TRUE,0,-INDEX(プレー記録!$F$12:$F$2664,MATCH("OUT_"&amp;ウォレット!$C$2&amp;MONTH(ウォレット!$B6)&amp;"/"&amp;DAY(ウォレット!$B6)&amp;"_"&amp;ウォレット!AD$3,プレー記録!$U$12:$U$2664,0),1))</f>
        <v>0</v>
      </c>
      <c r="AE6" s="298">
        <f>IF(ISNA(INDEX(プレー記録!$F$12:$F$2664,MATCH("OUT_"&amp;ウォレット!$C$2&amp;MONTH(ウォレット!$B6)&amp;"/"&amp;DAY(ウォレット!$B6)&amp;"_"&amp;ウォレット!AE$3,プレー記録!$U$12:$U$2664,0),1))=TRUE,0,-INDEX(プレー記録!$F$12:$F$2664,MATCH("OUT_"&amp;ウォレット!$C$2&amp;MONTH(ウォレット!$B6)&amp;"/"&amp;DAY(ウォレット!$B6)&amp;"_"&amp;ウォレット!AE$3,プレー記録!$U$12:$U$2664,0),1))</f>
        <v>0</v>
      </c>
      <c r="AF6" s="298">
        <f>IF(ISNA(INDEX(プレー記録!$F$12:$F$2664,MATCH("OUT_"&amp;ウォレット!$C$2&amp;MONTH(ウォレット!$B6)&amp;"/"&amp;DAY(ウォレット!$B6)&amp;"_"&amp;ウォレット!AF$3,プレー記録!$U$12:$U$2664,0),1))=TRUE,0,-INDEX(プレー記録!$F$12:$F$2664,MATCH("OUT_"&amp;ウォレット!$C$2&amp;MONTH(ウォレット!$B6)&amp;"/"&amp;DAY(ウォレット!$B6)&amp;"_"&amp;ウォレット!AF$3,プレー記録!$U$12:$U$2664,0),1))</f>
        <v>0</v>
      </c>
      <c r="AG6" s="298">
        <f>IF(ISNA(INDEX(プレー記録!$F$12:$F$2664,MATCH("OUT_"&amp;ウォレット!$C$2&amp;MONTH(ウォレット!$B6)&amp;"/"&amp;DAY(ウォレット!$B6)&amp;"_"&amp;ウォレット!AG$3,プレー記録!$U$12:$U$2664,0),1))=TRUE,0,-INDEX(プレー記録!$F$12:$F$2664,MATCH("OUT_"&amp;ウォレット!$C$2&amp;MONTH(ウォレット!$B6)&amp;"/"&amp;DAY(ウォレット!$B6)&amp;"_"&amp;ウォレット!AG$3,プレー記録!$U$12:$U$2664,0),1))</f>
        <v>0</v>
      </c>
      <c r="AH6" s="298">
        <f>IF(ISNA(INDEX(プレー記録!$F$12:$F$2664,MATCH("OUT_"&amp;ウォレット!$C$2&amp;MONTH(ウォレット!$B6)&amp;"/"&amp;DAY(ウォレット!$B6)&amp;"_"&amp;ウォレット!AH$3,プレー記録!$U$12:$U$2664,0),1))=TRUE,0,-INDEX(プレー記録!$F$12:$F$2664,MATCH("OUT_"&amp;ウォレット!$C$2&amp;MONTH(ウォレット!$B6)&amp;"/"&amp;DAY(ウォレット!$B6)&amp;"_"&amp;ウォレット!AH$3,プレー記録!$U$12:$U$2664,0),1))</f>
        <v>0</v>
      </c>
      <c r="AI6" s="298">
        <f>IF(ISNA(INDEX(プレー記録!$F$12:$F$2664,MATCH("OUT_"&amp;ウォレット!$C$2&amp;MONTH(ウォレット!$B6)&amp;"/"&amp;DAY(ウォレット!$B6)&amp;"_"&amp;ウォレット!AI$3,プレー記録!$U$12:$U$2664,0),1))=TRUE,0,-INDEX(プレー記録!$F$12:$F$2664,MATCH("OUT_"&amp;ウォレット!$C$2&amp;MONTH(ウォレット!$B6)&amp;"/"&amp;DAY(ウォレット!$B6)&amp;"_"&amp;ウォレット!AI$3,プレー記録!$U$12:$U$2664,0),1))</f>
        <v>0</v>
      </c>
      <c r="AJ6" s="160"/>
      <c r="AK6" s="127">
        <f>SUM(AM6:BB6)</f>
        <v>0</v>
      </c>
      <c r="AL6" s="128">
        <f>SUM(BC6:BR6)</f>
        <v>0</v>
      </c>
      <c r="AM6" s="133">
        <f>IF(ISNA(INDEX(プレー記録!$G$14:$G$2664,MATCH("IN_"&amp;ウォレット!$AK$2&amp;MONTH(ウォレット!$B6)&amp;"/"&amp;DAY(ウォレット!$B6)&amp;"_"&amp;ウォレット!AM$3,プレー記録!$U$14:$U$2664,0),1))=TRUE,0,INDEX(プレー記録!$G$14:$G$2664,MATCH("IN_"&amp;ウォレット!$AK$2&amp;MONTH(ウォレット!$B6)&amp;"/"&amp;DAY(ウォレット!$B6)&amp;"_"&amp;ウォレット!AM$3,プレー記録!$U$14:$U$2664,0),1))</f>
        <v>0</v>
      </c>
      <c r="AN6" s="122">
        <f>IF(ISNA(INDEX(プレー記録!$G$14:$G$2664,MATCH("IN_"&amp;ウォレット!$AK$2&amp;MONTH(ウォレット!$B6)&amp;"/"&amp;DAY(ウォレット!$B6)&amp;"_"&amp;ウォレット!AN$3,プレー記録!$U$14:$U$2664,0),1))=TRUE,0,INDEX(プレー記録!$G$14:$G$2664,MATCH("IN_"&amp;ウォレット!$AK$2&amp;MONTH(ウォレット!$B6)&amp;"/"&amp;DAY(ウォレット!$B6)&amp;"_"&amp;ウォレット!AN$3,プレー記録!$U$14:$U$2664,0),1))</f>
        <v>0</v>
      </c>
      <c r="AO6" s="122">
        <f>IF(ISNA(INDEX(プレー記録!$G$14:$G$2664,MATCH("IN_"&amp;ウォレット!$AK$2&amp;MONTH(ウォレット!$B6)&amp;"/"&amp;DAY(ウォレット!$B6)&amp;"_"&amp;ウォレット!AO$3,プレー記録!$U$14:$U$2664,0),1))=TRUE,0,INDEX(プレー記録!$G$14:$G$2664,MATCH("IN_"&amp;ウォレット!$AK$2&amp;MONTH(ウォレット!$B6)&amp;"/"&amp;DAY(ウォレット!$B6)&amp;"_"&amp;ウォレット!AO$3,プレー記録!$U$14:$U$2664,0),1))</f>
        <v>0</v>
      </c>
      <c r="AP6" s="122">
        <f>IF(ISNA(INDEX(プレー記録!$G$14:$G$2664,MATCH("IN_"&amp;ウォレット!$AK$2&amp;MONTH(ウォレット!$B6)&amp;"/"&amp;DAY(ウォレット!$B6)&amp;"_"&amp;ウォレット!AP$3,プレー記録!$U$14:$U$2664,0),1))=TRUE,0,INDEX(プレー記録!$G$14:$G$2664,MATCH("IN_"&amp;ウォレット!$AK$2&amp;MONTH(ウォレット!$B6)&amp;"/"&amp;DAY(ウォレット!$B6)&amp;"_"&amp;ウォレット!AP$3,プレー記録!$U$14:$U$2664,0),1))</f>
        <v>0</v>
      </c>
      <c r="AQ6" s="122">
        <f>IF(ISNA(INDEX(プレー記録!$G$14:$G$2664,MATCH("IN_"&amp;ウォレット!$AK$2&amp;MONTH(ウォレット!$B6)&amp;"/"&amp;DAY(ウォレット!$B6)&amp;"_"&amp;ウォレット!AQ$3,プレー記録!$U$14:$U$2664,0),1))=TRUE,0,INDEX(プレー記録!$G$14:$G$2664,MATCH("IN_"&amp;ウォレット!$AK$2&amp;MONTH(ウォレット!$B6)&amp;"/"&amp;DAY(ウォレット!$B6)&amp;"_"&amp;ウォレット!AQ$3,プレー記録!$U$14:$U$2664,0),1))</f>
        <v>0</v>
      </c>
      <c r="AR6" s="122">
        <f>IF(ISNA(INDEX(プレー記録!$G$14:$G$2664,MATCH("IN_"&amp;ウォレット!$AK$2&amp;MONTH(ウォレット!$B6)&amp;"/"&amp;DAY(ウォレット!$B6)&amp;"_"&amp;ウォレット!AR$3,プレー記録!$U$14:$U$2664,0),1))=TRUE,0,INDEX(プレー記録!$G$14:$G$2664,MATCH("IN_"&amp;ウォレット!$AK$2&amp;MONTH(ウォレット!$B6)&amp;"/"&amp;DAY(ウォレット!$B6)&amp;"_"&amp;ウォレット!AR$3,プレー記録!$U$14:$U$2664,0),1))</f>
        <v>0</v>
      </c>
      <c r="AS6" s="122">
        <f>IF(ISNA(INDEX(プレー記録!$G$14:$G$2664,MATCH("IN_"&amp;ウォレット!$AK$2&amp;MONTH(ウォレット!$B6)&amp;"/"&amp;DAY(ウォレット!$B6)&amp;"_"&amp;ウォレット!AS$3,プレー記録!$U$14:$U$2664,0),1))=TRUE,0,INDEX(プレー記録!$G$14:$G$2664,MATCH("IN_"&amp;ウォレット!$AK$2&amp;MONTH(ウォレット!$B6)&amp;"/"&amp;DAY(ウォレット!$B6)&amp;"_"&amp;ウォレット!AS$3,プレー記録!$U$14:$U$2664,0),1))</f>
        <v>0</v>
      </c>
      <c r="AT6" s="296">
        <f>IF(ISNA(INDEX(プレー記録!$G$14:$G$2664,MATCH("IN_"&amp;ウォレット!$AK$2&amp;MONTH(ウォレット!$B6)&amp;"/"&amp;DAY(ウォレット!$B6)&amp;"_"&amp;ウォレット!AT$3,プレー記録!$U$14:$U$2664,0),1))=TRUE,0,INDEX(プレー記録!$G$14:$G$2664,MATCH("IN_"&amp;ウォレット!$AK$2&amp;MONTH(ウォレット!$B6)&amp;"/"&amp;DAY(ウォレット!$B6)&amp;"_"&amp;ウォレット!AT$3,プレー記録!$U$14:$U$2664,0),1))</f>
        <v>0</v>
      </c>
      <c r="AU6" s="296">
        <f>IF(ISNA(INDEX(プレー記録!$G$14:$G$2664,MATCH("IN_"&amp;ウォレット!$AK$2&amp;MONTH(ウォレット!$B6)&amp;"/"&amp;DAY(ウォレット!$B6)&amp;"_"&amp;ウォレット!AU$3,プレー記録!$U$14:$U$2664,0),1))=TRUE,0,INDEX(プレー記録!$G$14:$G$2664,MATCH("IN_"&amp;ウォレット!$AK$2&amp;MONTH(ウォレット!$B6)&amp;"/"&amp;DAY(ウォレット!$B6)&amp;"_"&amp;ウォレット!AU$3,プレー記録!$U$14:$U$2664,0),1))</f>
        <v>0</v>
      </c>
      <c r="AV6" s="296">
        <f>IF(ISNA(INDEX(プレー記録!$G$14:$G$2664,MATCH("IN_"&amp;ウォレット!$AK$2&amp;MONTH(ウォレット!$B6)&amp;"/"&amp;DAY(ウォレット!$B6)&amp;"_"&amp;ウォレット!AV$3,プレー記録!$U$14:$U$2664,0),1))=TRUE,0,INDEX(プレー記録!$G$14:$G$2664,MATCH("IN_"&amp;ウォレット!$AK$2&amp;MONTH(ウォレット!$B6)&amp;"/"&amp;DAY(ウォレット!$B6)&amp;"_"&amp;ウォレット!AV$3,プレー記録!$U$14:$U$2664,0),1))</f>
        <v>0</v>
      </c>
      <c r="AW6" s="296">
        <f>IF(ISNA(INDEX(プレー記録!$G$14:$G$2664,MATCH("IN_"&amp;ウォレット!$AK$2&amp;MONTH(ウォレット!$B6)&amp;"/"&amp;DAY(ウォレット!$B6)&amp;"_"&amp;ウォレット!AW$3,プレー記録!$U$14:$U$2664,0),1))=TRUE,0,INDEX(プレー記録!$G$14:$G$2664,MATCH("IN_"&amp;ウォレット!$AK$2&amp;MONTH(ウォレット!$B6)&amp;"/"&amp;DAY(ウォレット!$B6)&amp;"_"&amp;ウォレット!AW$3,プレー記録!$U$14:$U$2664,0),1))</f>
        <v>0</v>
      </c>
      <c r="AX6" s="296">
        <f>IF(ISNA(INDEX(プレー記録!$G$14:$G$2664,MATCH("IN_"&amp;ウォレット!$AK$2&amp;MONTH(ウォレット!$B6)&amp;"/"&amp;DAY(ウォレット!$B6)&amp;"_"&amp;ウォレット!AX$3,プレー記録!$U$14:$U$2664,0),1))=TRUE,0,INDEX(プレー記録!$G$14:$G$2664,MATCH("IN_"&amp;ウォレット!$AK$2&amp;MONTH(ウォレット!$B6)&amp;"/"&amp;DAY(ウォレット!$B6)&amp;"_"&amp;ウォレット!AX$3,プレー記録!$U$14:$U$2664,0),1))</f>
        <v>0</v>
      </c>
      <c r="AY6" s="296">
        <f>IF(ISNA(INDEX(プレー記録!$G$14:$G$2664,MATCH("IN_"&amp;ウォレット!$AK$2&amp;MONTH(ウォレット!$B6)&amp;"/"&amp;DAY(ウォレット!$B6)&amp;"_"&amp;ウォレット!AY$3,プレー記録!$U$14:$U$2664,0),1))=TRUE,0,INDEX(プレー記録!$G$14:$G$2664,MATCH("IN_"&amp;ウォレット!$AK$2&amp;MONTH(ウォレット!$B6)&amp;"/"&amp;DAY(ウォレット!$B6)&amp;"_"&amp;ウォレット!AY$3,プレー記録!$U$14:$U$2664,0),1))</f>
        <v>0</v>
      </c>
      <c r="AZ6" s="296">
        <f>IF(ISNA(INDEX(プレー記録!$G$14:$G$2664,MATCH("IN_"&amp;ウォレット!$AK$2&amp;MONTH(ウォレット!$B6)&amp;"/"&amp;DAY(ウォレット!$B6)&amp;"_"&amp;ウォレット!AZ$3,プレー記録!$U$14:$U$2664,0),1))=TRUE,0,INDEX(プレー記録!$G$14:$G$2664,MATCH("IN_"&amp;ウォレット!$AK$2&amp;MONTH(ウォレット!$B6)&amp;"/"&amp;DAY(ウォレット!$B6)&amp;"_"&amp;ウォレット!AZ$3,プレー記録!$U$14:$U$2664,0),1))</f>
        <v>0</v>
      </c>
      <c r="BA6" s="296">
        <f>IF(ISNA(INDEX(プレー記録!$G$14:$G$2664,MATCH("IN_"&amp;ウォレット!$AK$2&amp;MONTH(ウォレット!$B6)&amp;"/"&amp;DAY(ウォレット!$B6)&amp;"_"&amp;ウォレット!BA$3,プレー記録!$U$14:$U$2664,0),1))=TRUE,0,INDEX(プレー記録!$G$14:$G$2664,MATCH("IN_"&amp;ウォレット!$AK$2&amp;MONTH(ウォレット!$B6)&amp;"/"&amp;DAY(ウォレット!$B6)&amp;"_"&amp;ウォレット!BA$3,プレー記録!$U$14:$U$2664,0),1))</f>
        <v>0</v>
      </c>
      <c r="BB6" s="158"/>
      <c r="BC6" s="131">
        <f>IF(ISNA(INDEX(プレー記録!$F$12:$F$2664,MATCH("OUT_"&amp;ウォレット!$AK$2&amp;MONTH(ウォレット!$B6)&amp;"/"&amp;DAY(ウォレット!$B6)&amp;"_"&amp;ウォレット!BC$3,プレー記録!$U$12:$U$2664,0),1))=TRUE,0,-INDEX(プレー記録!$F$12:$F$2664,MATCH("OUT_"&amp;ウォレット!$AK$2&amp;MONTH(ウォレット!$B6)&amp;"/"&amp;DAY(ウォレット!$B6)&amp;"_"&amp;ウォレット!BC$3,プレー記録!$U$12:$U$2664,0),1))</f>
        <v>0</v>
      </c>
      <c r="BD6" s="123">
        <f>IF(ISNA(INDEX(プレー記録!$F$12:$F$2664,MATCH("OUT_"&amp;ウォレット!$AK$2&amp;MONTH(ウォレット!$B6)&amp;"/"&amp;DAY(ウォレット!$B6)&amp;"_"&amp;ウォレット!BD$3,プレー記録!$U$12:$U$2664,0),1))=TRUE,0,-INDEX(プレー記録!$F$12:$F$2664,MATCH("OUT_"&amp;ウォレット!$AK$2&amp;MONTH(ウォレット!$B6)&amp;"/"&amp;DAY(ウォレット!$B6)&amp;"_"&amp;ウォレット!BD$3,プレー記録!$U$12:$U$2664,0),1))</f>
        <v>0</v>
      </c>
      <c r="BE6" s="123">
        <f>IF(ISNA(INDEX(プレー記録!$F$12:$F$2664,MATCH("OUT_"&amp;ウォレット!$AK$2&amp;MONTH(ウォレット!$B6)&amp;"/"&amp;DAY(ウォレット!$B6)&amp;"_"&amp;ウォレット!BE$3,プレー記録!$U$12:$U$2664,0),1))=TRUE,0,-INDEX(プレー記録!$F$12:$F$2664,MATCH("OUT_"&amp;ウォレット!$AK$2&amp;MONTH(ウォレット!$B6)&amp;"/"&amp;DAY(ウォレット!$B6)&amp;"_"&amp;ウォレット!BE$3,プレー記録!$U$12:$U$2664,0),1))</f>
        <v>0</v>
      </c>
      <c r="BF6" s="123">
        <f>IF(ISNA(INDEX(プレー記録!$F$12:$F$2664,MATCH("OUT_"&amp;ウォレット!$AK$2&amp;MONTH(ウォレット!$B6)&amp;"/"&amp;DAY(ウォレット!$B6)&amp;"_"&amp;ウォレット!BF$3,プレー記録!$U$12:$U$2664,0),1))=TRUE,0,-INDEX(プレー記録!$F$12:$F$2664,MATCH("OUT_"&amp;ウォレット!$AK$2&amp;MONTH(ウォレット!$B6)&amp;"/"&amp;DAY(ウォレット!$B6)&amp;"_"&amp;ウォレット!BF$3,プレー記録!$U$12:$U$2664,0),1))</f>
        <v>0</v>
      </c>
      <c r="BG6" s="123">
        <f>IF(ISNA(INDEX(プレー記録!$F$12:$F$2664,MATCH("OUT_"&amp;ウォレット!$AK$2&amp;MONTH(ウォレット!$B6)&amp;"/"&amp;DAY(ウォレット!$B6)&amp;"_"&amp;ウォレット!BG$3,プレー記録!$U$12:$U$2664,0),1))=TRUE,0,-INDEX(プレー記録!$F$12:$F$2664,MATCH("OUT_"&amp;ウォレット!$AK$2&amp;MONTH(ウォレット!$B6)&amp;"/"&amp;DAY(ウォレット!$B6)&amp;"_"&amp;ウォレット!BG$3,プレー記録!$U$12:$U$2664,0),1))</f>
        <v>0</v>
      </c>
      <c r="BH6" s="123">
        <f>IF(ISNA(INDEX(プレー記録!$F$12:$F$2664,MATCH("OUT_"&amp;ウォレット!$AK$2&amp;MONTH(ウォレット!$B6)&amp;"/"&amp;DAY(ウォレット!$B6)&amp;"_"&amp;ウォレット!BH$3,プレー記録!$U$12:$U$2664,0),1))=TRUE,0,-INDEX(プレー記録!$F$12:$F$2664,MATCH("OUT_"&amp;ウォレット!$AK$2&amp;MONTH(ウォレット!$B6)&amp;"/"&amp;DAY(ウォレット!$B6)&amp;"_"&amp;ウォレット!BH$3,プレー記録!$U$12:$U$2664,0),1))</f>
        <v>0</v>
      </c>
      <c r="BI6" s="123">
        <f>IF(ISNA(INDEX(プレー記録!$F$12:$F$2664,MATCH("OUT_"&amp;ウォレット!$AK$2&amp;MONTH(ウォレット!$B6)&amp;"/"&amp;DAY(ウォレット!$B6)&amp;"_"&amp;ウォレット!BI$3,プレー記録!$U$12:$U$2664,0),1))=TRUE,0,-INDEX(プレー記録!$F$12:$F$2664,MATCH("OUT_"&amp;ウォレット!$AK$2&amp;MONTH(ウォレット!$B6)&amp;"/"&amp;DAY(ウォレット!$B6)&amp;"_"&amp;ウォレット!BI$3,プレー記録!$U$12:$U$2664,0),1))</f>
        <v>0</v>
      </c>
      <c r="BJ6" s="298">
        <f>IF(ISNA(INDEX(プレー記録!$F$12:$F$2664,MATCH("OUT_"&amp;ウォレット!$AK$2&amp;MONTH(ウォレット!$B6)&amp;"/"&amp;DAY(ウォレット!$B6)&amp;"_"&amp;ウォレット!BJ$3,プレー記録!$U$12:$U$2664,0),1))=TRUE,0,-INDEX(プレー記録!$F$12:$F$2664,MATCH("OUT_"&amp;ウォレット!$AK$2&amp;MONTH(ウォレット!$B6)&amp;"/"&amp;DAY(ウォレット!$B6)&amp;"_"&amp;ウォレット!BJ$3,プレー記録!$U$12:$U$2664,0),1))</f>
        <v>0</v>
      </c>
      <c r="BK6" s="298">
        <f>IF(ISNA(INDEX(プレー記録!$F$12:$F$2664,MATCH("OUT_"&amp;ウォレット!$AK$2&amp;MONTH(ウォレット!$B6)&amp;"/"&amp;DAY(ウォレット!$B6)&amp;"_"&amp;ウォレット!BK$3,プレー記録!$U$12:$U$2664,0),1))=TRUE,0,-INDEX(プレー記録!$F$12:$F$2664,MATCH("OUT_"&amp;ウォレット!$AK$2&amp;MONTH(ウォレット!$B6)&amp;"/"&amp;DAY(ウォレット!$B6)&amp;"_"&amp;ウォレット!BK$3,プレー記録!$U$12:$U$2664,0),1))</f>
        <v>0</v>
      </c>
      <c r="BL6" s="298">
        <f>IF(ISNA(INDEX(プレー記録!$F$12:$F$2664,MATCH("OUT_"&amp;ウォレット!$AK$2&amp;MONTH(ウォレット!$B6)&amp;"/"&amp;DAY(ウォレット!$B6)&amp;"_"&amp;ウォレット!BL$3,プレー記録!$U$12:$U$2664,0),1))=TRUE,0,-INDEX(プレー記録!$F$12:$F$2664,MATCH("OUT_"&amp;ウォレット!$AK$2&amp;MONTH(ウォレット!$B6)&amp;"/"&amp;DAY(ウォレット!$B6)&amp;"_"&amp;ウォレット!BL$3,プレー記録!$U$12:$U$2664,0),1))</f>
        <v>0</v>
      </c>
      <c r="BM6" s="298">
        <f>IF(ISNA(INDEX(プレー記録!$F$12:$F$2664,MATCH("OUT_"&amp;ウォレット!$AK$2&amp;MONTH(ウォレット!$B6)&amp;"/"&amp;DAY(ウォレット!$B6)&amp;"_"&amp;ウォレット!BM$3,プレー記録!$U$12:$U$2664,0),1))=TRUE,0,-INDEX(プレー記録!$F$12:$F$2664,MATCH("OUT_"&amp;ウォレット!$AK$2&amp;MONTH(ウォレット!$B6)&amp;"/"&amp;DAY(ウォレット!$B6)&amp;"_"&amp;ウォレット!BM$3,プレー記録!$U$12:$U$2664,0),1))</f>
        <v>0</v>
      </c>
      <c r="BN6" s="298">
        <f>IF(ISNA(INDEX(プレー記録!$F$12:$F$2664,MATCH("OUT_"&amp;ウォレット!$AK$2&amp;MONTH(ウォレット!$B6)&amp;"/"&amp;DAY(ウォレット!$B6)&amp;"_"&amp;ウォレット!BN$3,プレー記録!$U$12:$U$2664,0),1))=TRUE,0,-INDEX(プレー記録!$F$12:$F$2664,MATCH("OUT_"&amp;ウォレット!$AK$2&amp;MONTH(ウォレット!$B6)&amp;"/"&amp;DAY(ウォレット!$B6)&amp;"_"&amp;ウォレット!BN$3,プレー記録!$U$12:$U$2664,0),1))</f>
        <v>0</v>
      </c>
      <c r="BO6" s="298">
        <f>IF(ISNA(INDEX(プレー記録!$F$12:$F$2664,MATCH("OUT_"&amp;ウォレット!$AK$2&amp;MONTH(ウォレット!$B6)&amp;"/"&amp;DAY(ウォレット!$B6)&amp;"_"&amp;ウォレット!BO$3,プレー記録!$U$12:$U$2664,0),1))=TRUE,0,-INDEX(プレー記録!$F$12:$F$2664,MATCH("OUT_"&amp;ウォレット!$AK$2&amp;MONTH(ウォレット!$B6)&amp;"/"&amp;DAY(ウォレット!$B6)&amp;"_"&amp;ウォレット!BO$3,プレー記録!$U$12:$U$2664,0),1))</f>
        <v>0</v>
      </c>
      <c r="BP6" s="298">
        <f>IF(ISNA(INDEX(プレー記録!$F$12:$F$2664,MATCH("OUT_"&amp;ウォレット!$AK$2&amp;MONTH(ウォレット!$B6)&amp;"/"&amp;DAY(ウォレット!$B6)&amp;"_"&amp;ウォレット!BP$3,プレー記録!$U$12:$U$2664,0),1))=TRUE,0,-INDEX(プレー記録!$F$12:$F$2664,MATCH("OUT_"&amp;ウォレット!$AK$2&amp;MONTH(ウォレット!$B6)&amp;"/"&amp;DAY(ウォレット!$B6)&amp;"_"&amp;ウォレット!BP$3,プレー記録!$U$12:$U$2664,0),1))</f>
        <v>0</v>
      </c>
      <c r="BQ6" s="298">
        <f>IF(ISNA(INDEX(プレー記録!$F$12:$F$2664,MATCH("OUT_"&amp;ウォレット!$AK$2&amp;MONTH(ウォレット!$B6)&amp;"/"&amp;DAY(ウォレット!$B6)&amp;"_"&amp;ウォレット!BQ$3,プレー記録!$U$12:$U$2664,0),1))=TRUE,0,-INDEX(プレー記録!$F$12:$F$2664,MATCH("OUT_"&amp;ウォレット!$AK$2&amp;MONTH(ウォレット!$B6)&amp;"/"&amp;DAY(ウォレット!$B6)&amp;"_"&amp;ウォレット!BQ$3,プレー記録!$U$12:$U$2664,0),1))</f>
        <v>0</v>
      </c>
      <c r="BR6" s="160"/>
      <c r="BS6" s="127">
        <f>SUM(BU6:CJ6)</f>
        <v>0</v>
      </c>
      <c r="BT6" s="128">
        <f>SUM(CK6:CZ6)</f>
        <v>0</v>
      </c>
      <c r="BU6" s="133">
        <f>IF(ISNA(INDEX(プレー記録!$G$14:$G$2664,MATCH("IN_"&amp;ウォレット!$BS$2&amp;MONTH(ウォレット!$B6)&amp;"/"&amp;DAY(ウォレット!$B6)&amp;"_"&amp;ウォレット!BU$3,プレー記録!$U$14:$U$2664,0),1))=TRUE,0,INDEX(プレー記録!$G$14:$G$2664,MATCH("IN_"&amp;ウォレット!$BS$2&amp;MONTH(ウォレット!$B6)&amp;"/"&amp;DAY(ウォレット!$B6)&amp;"_"&amp;ウォレット!BU$3,プレー記録!$U$14:$U$2664,0),1))</f>
        <v>0</v>
      </c>
      <c r="BV6" s="122">
        <f>IF(ISNA(INDEX(プレー記録!$G$14:$G$2664,MATCH("IN_"&amp;ウォレット!$BS$2&amp;MONTH(ウォレット!$B6)&amp;"/"&amp;DAY(ウォレット!$B6)&amp;"_"&amp;ウォレット!BV$3,プレー記録!$U$14:$U$2664,0),1))=TRUE,0,INDEX(プレー記録!$G$14:$G$2664,MATCH("IN_"&amp;ウォレット!$BS$2&amp;MONTH(ウォレット!$B6)&amp;"/"&amp;DAY(ウォレット!$B6)&amp;"_"&amp;ウォレット!BV$3,プレー記録!$U$14:$U$2664,0),1))</f>
        <v>0</v>
      </c>
      <c r="BW6" s="122">
        <f>IF(ISNA(INDEX(プレー記録!$G$14:$G$2664,MATCH("IN_"&amp;ウォレット!$BS$2&amp;MONTH(ウォレット!$B6)&amp;"/"&amp;DAY(ウォレット!$B6)&amp;"_"&amp;ウォレット!BW$3,プレー記録!$U$14:$U$2664,0),1))=TRUE,0,INDEX(プレー記録!$G$14:$G$2664,MATCH("IN_"&amp;ウォレット!$BS$2&amp;MONTH(ウォレット!$B6)&amp;"/"&amp;DAY(ウォレット!$B6)&amp;"_"&amp;ウォレット!BW$3,プレー記録!$U$14:$U$2664,0),1))</f>
        <v>0</v>
      </c>
      <c r="BX6" s="122">
        <f>IF(ISNA(INDEX(プレー記録!$G$14:$G$2664,MATCH("IN_"&amp;ウォレット!$BS$2&amp;MONTH(ウォレット!$B6)&amp;"/"&amp;DAY(ウォレット!$B6)&amp;"_"&amp;ウォレット!BX$3,プレー記録!$U$14:$U$2664,0),1))=TRUE,0,INDEX(プレー記録!$G$14:$G$2664,MATCH("IN_"&amp;ウォレット!$BS$2&amp;MONTH(ウォレット!$B6)&amp;"/"&amp;DAY(ウォレット!$B6)&amp;"_"&amp;ウォレット!BX$3,プレー記録!$U$14:$U$2664,0),1))</f>
        <v>0</v>
      </c>
      <c r="BY6" s="122">
        <f>IF(ISNA(INDEX(プレー記録!$G$14:$G$2664,MATCH("IN_"&amp;ウォレット!$BS$2&amp;MONTH(ウォレット!$B6)&amp;"/"&amp;DAY(ウォレット!$B6)&amp;"_"&amp;ウォレット!BY$3,プレー記録!$U$14:$U$2664,0),1))=TRUE,0,INDEX(プレー記録!$G$14:$G$2664,MATCH("IN_"&amp;ウォレット!$BS$2&amp;MONTH(ウォレット!$B6)&amp;"/"&amp;DAY(ウォレット!$B6)&amp;"_"&amp;ウォレット!BY$3,プレー記録!$U$14:$U$2664,0),1))</f>
        <v>0</v>
      </c>
      <c r="BZ6" s="122">
        <f>IF(ISNA(INDEX(プレー記録!$G$14:$G$2664,MATCH("IN_"&amp;ウォレット!$BS$2&amp;MONTH(ウォレット!$B6)&amp;"/"&amp;DAY(ウォレット!$B6)&amp;"_"&amp;ウォレット!BZ$3,プレー記録!$U$14:$U$2664,0),1))=TRUE,0,INDEX(プレー記録!$G$14:$G$2664,MATCH("IN_"&amp;ウォレット!$BS$2&amp;MONTH(ウォレット!$B6)&amp;"/"&amp;DAY(ウォレット!$B6)&amp;"_"&amp;ウォレット!BZ$3,プレー記録!$U$14:$U$2664,0),1))</f>
        <v>0</v>
      </c>
      <c r="CA6" s="122">
        <f>IF(ISNA(INDEX(プレー記録!$G$14:$G$2664,MATCH("IN_"&amp;ウォレット!$BS$2&amp;MONTH(ウォレット!$B6)&amp;"/"&amp;DAY(ウォレット!$B6)&amp;"_"&amp;ウォレット!CA$3,プレー記録!$U$14:$U$2664,0),1))=TRUE,0,INDEX(プレー記録!$G$14:$G$2664,MATCH("IN_"&amp;ウォレット!$BS$2&amp;MONTH(ウォレット!$B6)&amp;"/"&amp;DAY(ウォレット!$B6)&amp;"_"&amp;ウォレット!CA$3,プレー記録!$U$14:$U$2664,0),1))</f>
        <v>0</v>
      </c>
      <c r="CB6" s="296">
        <f>IF(ISNA(INDEX(プレー記録!$G$14:$G$2664,MATCH("IN_"&amp;ウォレット!$BS$2&amp;MONTH(ウォレット!$B6)&amp;"/"&amp;DAY(ウォレット!$B6)&amp;"_"&amp;ウォレット!CB$3,プレー記録!$U$14:$U$2664,0),1))=TRUE,0,INDEX(プレー記録!$G$14:$G$2664,MATCH("IN_"&amp;ウォレット!$BS$2&amp;MONTH(ウォレット!$B6)&amp;"/"&amp;DAY(ウォレット!$B6)&amp;"_"&amp;ウォレット!CB$3,プレー記録!$U$14:$U$2664,0),1))</f>
        <v>0</v>
      </c>
      <c r="CC6" s="296">
        <f>IF(ISNA(INDEX(プレー記録!$G$14:$G$2664,MATCH("IN_"&amp;ウォレット!$BS$2&amp;MONTH(ウォレット!$B6)&amp;"/"&amp;DAY(ウォレット!$B6)&amp;"_"&amp;ウォレット!CC$3,プレー記録!$U$14:$U$2664,0),1))=TRUE,0,INDEX(プレー記録!$G$14:$G$2664,MATCH("IN_"&amp;ウォレット!$BS$2&amp;MONTH(ウォレット!$B6)&amp;"/"&amp;DAY(ウォレット!$B6)&amp;"_"&amp;ウォレット!CC$3,プレー記録!$U$14:$U$2664,0),1))</f>
        <v>0</v>
      </c>
      <c r="CD6" s="296">
        <f>IF(ISNA(INDEX(プレー記録!$G$14:$G$2664,MATCH("IN_"&amp;ウォレット!$BS$2&amp;MONTH(ウォレット!$B6)&amp;"/"&amp;DAY(ウォレット!$B6)&amp;"_"&amp;ウォレット!CD$3,プレー記録!$U$14:$U$2664,0),1))=TRUE,0,INDEX(プレー記録!$G$14:$G$2664,MATCH("IN_"&amp;ウォレット!$BS$2&amp;MONTH(ウォレット!$B6)&amp;"/"&amp;DAY(ウォレット!$B6)&amp;"_"&amp;ウォレット!CD$3,プレー記録!$U$14:$U$2664,0),1))</f>
        <v>0</v>
      </c>
      <c r="CE6" s="296">
        <f>IF(ISNA(INDEX(プレー記録!$G$14:$G$2664,MATCH("IN_"&amp;ウォレット!$BS$2&amp;MONTH(ウォレット!$B6)&amp;"/"&amp;DAY(ウォレット!$B6)&amp;"_"&amp;ウォレット!CE$3,プレー記録!$U$14:$U$2664,0),1))=TRUE,0,INDEX(プレー記録!$G$14:$G$2664,MATCH("IN_"&amp;ウォレット!$BS$2&amp;MONTH(ウォレット!$B6)&amp;"/"&amp;DAY(ウォレット!$B6)&amp;"_"&amp;ウォレット!CE$3,プレー記録!$U$14:$U$2664,0),1))</f>
        <v>0</v>
      </c>
      <c r="CF6" s="296">
        <f>IF(ISNA(INDEX(プレー記録!$G$14:$G$2664,MATCH("IN_"&amp;ウォレット!$BS$2&amp;MONTH(ウォレット!$B6)&amp;"/"&amp;DAY(ウォレット!$B6)&amp;"_"&amp;ウォレット!CF$3,プレー記録!$U$14:$U$2664,0),1))=TRUE,0,INDEX(プレー記録!$G$14:$G$2664,MATCH("IN_"&amp;ウォレット!$BS$2&amp;MONTH(ウォレット!$B6)&amp;"/"&amp;DAY(ウォレット!$B6)&amp;"_"&amp;ウォレット!CF$3,プレー記録!$U$14:$U$2664,0),1))</f>
        <v>0</v>
      </c>
      <c r="CG6" s="296">
        <f>IF(ISNA(INDEX(プレー記録!$G$14:$G$2664,MATCH("IN_"&amp;ウォレット!$BS$2&amp;MONTH(ウォレット!$B6)&amp;"/"&amp;DAY(ウォレット!$B6)&amp;"_"&amp;ウォレット!CG$3,プレー記録!$U$14:$U$2664,0),1))=TRUE,0,INDEX(プレー記録!$G$14:$G$2664,MATCH("IN_"&amp;ウォレット!$BS$2&amp;MONTH(ウォレット!$B6)&amp;"/"&amp;DAY(ウォレット!$B6)&amp;"_"&amp;ウォレット!CG$3,プレー記録!$U$14:$U$2664,0),1))</f>
        <v>0</v>
      </c>
      <c r="CH6" s="296">
        <f>IF(ISNA(INDEX(プレー記録!$G$14:$G$2664,MATCH("IN_"&amp;ウォレット!$BS$2&amp;MONTH(ウォレット!$B6)&amp;"/"&amp;DAY(ウォレット!$B6)&amp;"_"&amp;ウォレット!CH$3,プレー記録!$U$14:$U$2664,0),1))=TRUE,0,INDEX(プレー記録!$G$14:$G$2664,MATCH("IN_"&amp;ウォレット!$BS$2&amp;MONTH(ウォレット!$B6)&amp;"/"&amp;DAY(ウォレット!$B6)&amp;"_"&amp;ウォレット!CH$3,プレー記録!$U$14:$U$2664,0),1))</f>
        <v>0</v>
      </c>
      <c r="CI6" s="296">
        <f>IF(ISNA(INDEX(プレー記録!$G$14:$G$2664,MATCH("IN_"&amp;ウォレット!$BS$2&amp;MONTH(ウォレット!$B6)&amp;"/"&amp;DAY(ウォレット!$B6)&amp;"_"&amp;ウォレット!CI$3,プレー記録!$U$14:$U$2664,0),1))=TRUE,0,INDEX(プレー記録!$G$14:$G$2664,MATCH("IN_"&amp;ウォレット!$BS$2&amp;MONTH(ウォレット!$B6)&amp;"/"&amp;DAY(ウォレット!$B6)&amp;"_"&amp;ウォレット!CI$3,プレー記録!$U$14:$U$2664,0),1))</f>
        <v>0</v>
      </c>
      <c r="CJ6" s="158"/>
      <c r="CK6" s="131">
        <f>IF(ISNA(INDEX(プレー記録!$F$12:$F$2664,MATCH("OUT_"&amp;ウォレット!$BS$2&amp;MONTH(ウォレット!$B6)&amp;"/"&amp;DAY(ウォレット!$B6)&amp;"_"&amp;ウォレット!CK$3,プレー記録!$U$12:$U$2664,0),1))=TRUE,0,-INDEX(プレー記録!$F$12:$F$2664,MATCH("OUT_"&amp;ウォレット!$BS$2&amp;MONTH(ウォレット!$B6)&amp;"/"&amp;DAY(ウォレット!$B6)&amp;"_"&amp;ウォレット!CK$3,プレー記録!$U$12:$U$2664,0),1))</f>
        <v>0</v>
      </c>
      <c r="CL6" s="123">
        <f>IF(ISNA(INDEX(プレー記録!$F$12:$F$2664,MATCH("OUT_"&amp;ウォレット!$BS$2&amp;MONTH(ウォレット!$B6)&amp;"/"&amp;DAY(ウォレット!$B6)&amp;"_"&amp;ウォレット!CL$3,プレー記録!$U$12:$U$2664,0),1))=TRUE,0,-INDEX(プレー記録!$F$12:$F$2664,MATCH("OUT_"&amp;ウォレット!$BS$2&amp;MONTH(ウォレット!$B6)&amp;"/"&amp;DAY(ウォレット!$B6)&amp;"_"&amp;ウォレット!CL$3,プレー記録!$U$12:$U$2664,0),1))</f>
        <v>0</v>
      </c>
      <c r="CM6" s="123">
        <f>IF(ISNA(INDEX(プレー記録!$F$12:$F$2664,MATCH("OUT_"&amp;ウォレット!$BS$2&amp;MONTH(ウォレット!$B6)&amp;"/"&amp;DAY(ウォレット!$B6)&amp;"_"&amp;ウォレット!CM$3,プレー記録!$U$12:$U$2664,0),1))=TRUE,0,-INDEX(プレー記録!$F$12:$F$2664,MATCH("OUT_"&amp;ウォレット!$BS$2&amp;MONTH(ウォレット!$B6)&amp;"/"&amp;DAY(ウォレット!$B6)&amp;"_"&amp;ウォレット!CM$3,プレー記録!$U$12:$U$2664,0),1))</f>
        <v>0</v>
      </c>
      <c r="CN6" s="123">
        <f>IF(ISNA(INDEX(プレー記録!$F$12:$F$2664,MATCH("OUT_"&amp;ウォレット!$BS$2&amp;MONTH(ウォレット!$B6)&amp;"/"&amp;DAY(ウォレット!$B6)&amp;"_"&amp;ウォレット!CN$3,プレー記録!$U$12:$U$2664,0),1))=TRUE,0,-INDEX(プレー記録!$F$12:$F$2664,MATCH("OUT_"&amp;ウォレット!$BS$2&amp;MONTH(ウォレット!$B6)&amp;"/"&amp;DAY(ウォレット!$B6)&amp;"_"&amp;ウォレット!CN$3,プレー記録!$U$12:$U$2664,0),1))</f>
        <v>0</v>
      </c>
      <c r="CO6" s="123">
        <f>IF(ISNA(INDEX(プレー記録!$F$12:$F$2664,MATCH("OUT_"&amp;ウォレット!$BS$2&amp;MONTH(ウォレット!$B6)&amp;"/"&amp;DAY(ウォレット!$B6)&amp;"_"&amp;ウォレット!CO$3,プレー記録!$U$12:$U$2664,0),1))=TRUE,0,-INDEX(プレー記録!$F$12:$F$2664,MATCH("OUT_"&amp;ウォレット!$BS$2&amp;MONTH(ウォレット!$B6)&amp;"/"&amp;DAY(ウォレット!$B6)&amp;"_"&amp;ウォレット!CO$3,プレー記録!$U$12:$U$2664,0),1))</f>
        <v>0</v>
      </c>
      <c r="CP6" s="123">
        <f>IF(ISNA(INDEX(プレー記録!$F$12:$F$2664,MATCH("OUT_"&amp;ウォレット!$BS$2&amp;MONTH(ウォレット!$B6)&amp;"/"&amp;DAY(ウォレット!$B6)&amp;"_"&amp;ウォレット!CP$3,プレー記録!$U$12:$U$2664,0),1))=TRUE,0,-INDEX(プレー記録!$F$12:$F$2664,MATCH("OUT_"&amp;ウォレット!$BS$2&amp;MONTH(ウォレット!$B6)&amp;"/"&amp;DAY(ウォレット!$B6)&amp;"_"&amp;ウォレット!CP$3,プレー記録!$U$12:$U$2664,0),1))</f>
        <v>0</v>
      </c>
      <c r="CQ6" s="123">
        <f>IF(ISNA(INDEX(プレー記録!$F$12:$F$2664,MATCH("OUT_"&amp;ウォレット!$BS$2&amp;MONTH(ウォレット!$B6)&amp;"/"&amp;DAY(ウォレット!$B6)&amp;"_"&amp;ウォレット!CQ$3,プレー記録!$U$12:$U$2664,0),1))=TRUE,0,-INDEX(プレー記録!$F$12:$F$2664,MATCH("OUT_"&amp;ウォレット!$BS$2&amp;MONTH(ウォレット!$B6)&amp;"/"&amp;DAY(ウォレット!$B6)&amp;"_"&amp;ウォレット!CQ$3,プレー記録!$U$12:$U$2664,0),1))</f>
        <v>0</v>
      </c>
      <c r="CR6" s="298">
        <f>IF(ISNA(INDEX(プレー記録!$F$12:$F$2664,MATCH("OUT_"&amp;ウォレット!$BS$2&amp;MONTH(ウォレット!$B6)&amp;"/"&amp;DAY(ウォレット!$B6)&amp;"_"&amp;ウォレット!CR$3,プレー記録!$U$12:$U$2664,0),1))=TRUE,0,-INDEX(プレー記録!$F$12:$F$2664,MATCH("OUT_"&amp;ウォレット!$BS$2&amp;MONTH(ウォレット!$B6)&amp;"/"&amp;DAY(ウォレット!$B6)&amp;"_"&amp;ウォレット!CR$3,プレー記録!$U$12:$U$2664,0),1))</f>
        <v>0</v>
      </c>
      <c r="CS6" s="298">
        <f>IF(ISNA(INDEX(プレー記録!$F$12:$F$2664,MATCH("OUT_"&amp;ウォレット!$BS$2&amp;MONTH(ウォレット!$B6)&amp;"/"&amp;DAY(ウォレット!$B6)&amp;"_"&amp;ウォレット!CS$3,プレー記録!$U$12:$U$2664,0),1))=TRUE,0,-INDEX(プレー記録!$F$12:$F$2664,MATCH("OUT_"&amp;ウォレット!$BS$2&amp;MONTH(ウォレット!$B6)&amp;"/"&amp;DAY(ウォレット!$B6)&amp;"_"&amp;ウォレット!CS$3,プレー記録!$U$12:$U$2664,0),1))</f>
        <v>0</v>
      </c>
      <c r="CT6" s="298">
        <f>IF(ISNA(INDEX(プレー記録!$F$12:$F$2664,MATCH("OUT_"&amp;ウォレット!$BS$2&amp;MONTH(ウォレット!$B6)&amp;"/"&amp;DAY(ウォレット!$B6)&amp;"_"&amp;ウォレット!CT$3,プレー記録!$U$12:$U$2664,0),1))=TRUE,0,-INDEX(プレー記録!$F$12:$F$2664,MATCH("OUT_"&amp;ウォレット!$BS$2&amp;MONTH(ウォレット!$B6)&amp;"/"&amp;DAY(ウォレット!$B6)&amp;"_"&amp;ウォレット!CT$3,プレー記録!$U$12:$U$2664,0),1))</f>
        <v>0</v>
      </c>
      <c r="CU6" s="298">
        <f>IF(ISNA(INDEX(プレー記録!$F$12:$F$2664,MATCH("OUT_"&amp;ウォレット!$BS$2&amp;MONTH(ウォレット!$B6)&amp;"/"&amp;DAY(ウォレット!$B6)&amp;"_"&amp;ウォレット!CU$3,プレー記録!$U$12:$U$2664,0),1))=TRUE,0,-INDEX(プレー記録!$F$12:$F$2664,MATCH("OUT_"&amp;ウォレット!$BS$2&amp;MONTH(ウォレット!$B6)&amp;"/"&amp;DAY(ウォレット!$B6)&amp;"_"&amp;ウォレット!CU$3,プレー記録!$U$12:$U$2664,0),1))</f>
        <v>0</v>
      </c>
      <c r="CV6" s="298">
        <f>IF(ISNA(INDEX(プレー記録!$F$12:$F$2664,MATCH("OUT_"&amp;ウォレット!$BS$2&amp;MONTH(ウォレット!$B6)&amp;"/"&amp;DAY(ウォレット!$B6)&amp;"_"&amp;ウォレット!CV$3,プレー記録!$U$12:$U$2664,0),1))=TRUE,0,-INDEX(プレー記録!$F$12:$F$2664,MATCH("OUT_"&amp;ウォレット!$BS$2&amp;MONTH(ウォレット!$B6)&amp;"/"&amp;DAY(ウォレット!$B6)&amp;"_"&amp;ウォレット!CV$3,プレー記録!$U$12:$U$2664,0),1))</f>
        <v>0</v>
      </c>
      <c r="CW6" s="298">
        <f>IF(ISNA(INDEX(プレー記録!$F$12:$F$2664,MATCH("OUT_"&amp;ウォレット!$BS$2&amp;MONTH(ウォレット!$B6)&amp;"/"&amp;DAY(ウォレット!$B6)&amp;"_"&amp;ウォレット!CW$3,プレー記録!$U$12:$U$2664,0),1))=TRUE,0,-INDEX(プレー記録!$F$12:$F$2664,MATCH("OUT_"&amp;ウォレット!$BS$2&amp;MONTH(ウォレット!$B6)&amp;"/"&amp;DAY(ウォレット!$B6)&amp;"_"&amp;ウォレット!CW$3,プレー記録!$U$12:$U$2664,0),1))</f>
        <v>0</v>
      </c>
      <c r="CX6" s="298">
        <f>IF(ISNA(INDEX(プレー記録!$F$12:$F$2664,MATCH("OUT_"&amp;ウォレット!$BS$2&amp;MONTH(ウォレット!$B6)&amp;"/"&amp;DAY(ウォレット!$B6)&amp;"_"&amp;ウォレット!CX$3,プレー記録!$U$12:$U$2664,0),1))=TRUE,0,-INDEX(プレー記録!$F$12:$F$2664,MATCH("OUT_"&amp;ウォレット!$BS$2&amp;MONTH(ウォレット!$B6)&amp;"/"&amp;DAY(ウォレット!$B6)&amp;"_"&amp;ウォレット!CX$3,プレー記録!$U$12:$U$2664,0),1))</f>
        <v>0</v>
      </c>
      <c r="CY6" s="298">
        <f>IF(ISNA(INDEX(プレー記録!$F$12:$F$2664,MATCH("OUT_"&amp;ウォレット!$BS$2&amp;MONTH(ウォレット!$B6)&amp;"/"&amp;DAY(ウォレット!$B6)&amp;"_"&amp;ウォレット!CY$3,プレー記録!$U$12:$U$2664,0),1))=TRUE,0,-INDEX(プレー記録!$F$12:$F$2664,MATCH("OUT_"&amp;ウォレット!$BS$2&amp;MONTH(ウォレット!$B6)&amp;"/"&amp;DAY(ウォレット!$B6)&amp;"_"&amp;ウォレット!CY$3,プレー記録!$U$12:$U$2664,0),1))</f>
        <v>0</v>
      </c>
      <c r="CZ6" s="160"/>
      <c r="DA6" s="127">
        <f>SUM(DC6:DR6)</f>
        <v>0</v>
      </c>
      <c r="DB6" s="128">
        <f>SUM(DS6:EH6)</f>
        <v>0</v>
      </c>
      <c r="DC6" s="133">
        <f>IF(ISNA(INDEX(プレー記録!$G$14:$G$2664,MATCH("IN_"&amp;ウォレット!$DA$2&amp;MONTH(ウォレット!$B6)&amp;"/"&amp;DAY(ウォレット!$B6)&amp;"_"&amp;ウォレット!DC$3,プレー記録!$U$14:$U$2664,0),1))=TRUE,0,INDEX(プレー記録!$G$14:$G$2664,MATCH("IN_"&amp;ウォレット!$DA$2&amp;MONTH(ウォレット!$B6)&amp;"/"&amp;DAY(ウォレット!$B6)&amp;"_"&amp;ウォレット!DC$3,プレー記録!$U$14:$U$2664,0),1))</f>
        <v>0</v>
      </c>
      <c r="DD6" s="122">
        <f>IF(ISNA(INDEX(プレー記録!$G$14:$G$2664,MATCH("IN_"&amp;ウォレット!$DA$2&amp;MONTH(ウォレット!$B6)&amp;"/"&amp;DAY(ウォレット!$B6)&amp;"_"&amp;ウォレット!DD$3,プレー記録!$U$14:$U$2664,0),1))=TRUE,0,INDEX(プレー記録!$G$14:$G$2664,MATCH("IN_"&amp;ウォレット!$DA$2&amp;MONTH(ウォレット!$B6)&amp;"/"&amp;DAY(ウォレット!$B6)&amp;"_"&amp;ウォレット!DD$3,プレー記録!$U$14:$U$2664,0),1))</f>
        <v>0</v>
      </c>
      <c r="DE6" s="122">
        <f>IF(ISNA(INDEX(プレー記録!$G$14:$G$2664,MATCH("IN_"&amp;ウォレット!$DA$2&amp;MONTH(ウォレット!$B6)&amp;"/"&amp;DAY(ウォレット!$B6)&amp;"_"&amp;ウォレット!DE$3,プレー記録!$U$14:$U$2664,0),1))=TRUE,0,INDEX(プレー記録!$G$14:$G$2664,MATCH("IN_"&amp;ウォレット!$DA$2&amp;MONTH(ウォレット!$B6)&amp;"/"&amp;DAY(ウォレット!$B6)&amp;"_"&amp;ウォレット!DE$3,プレー記録!$U$14:$U$2664,0),1))</f>
        <v>0</v>
      </c>
      <c r="DF6" s="122">
        <f>IF(ISNA(INDEX(プレー記録!$G$14:$G$2664,MATCH("IN_"&amp;ウォレット!$DA$2&amp;MONTH(ウォレット!$B6)&amp;"/"&amp;DAY(ウォレット!$B6)&amp;"_"&amp;ウォレット!DF$3,プレー記録!$U$14:$U$2664,0),1))=TRUE,0,INDEX(プレー記録!$G$14:$G$2664,MATCH("IN_"&amp;ウォレット!$DA$2&amp;MONTH(ウォレット!$B6)&amp;"/"&amp;DAY(ウォレット!$B6)&amp;"_"&amp;ウォレット!DF$3,プレー記録!$U$14:$U$2664,0),1))</f>
        <v>0</v>
      </c>
      <c r="DG6" s="122">
        <f>IF(ISNA(INDEX(プレー記録!$G$14:$G$2664,MATCH("IN_"&amp;ウォレット!$DA$2&amp;MONTH(ウォレット!$B6)&amp;"/"&amp;DAY(ウォレット!$B6)&amp;"_"&amp;ウォレット!DG$3,プレー記録!$U$14:$U$2664,0),1))=TRUE,0,INDEX(プレー記録!$G$14:$G$2664,MATCH("IN_"&amp;ウォレット!$DA$2&amp;MONTH(ウォレット!$B6)&amp;"/"&amp;DAY(ウォレット!$B6)&amp;"_"&amp;ウォレット!DG$3,プレー記録!$U$14:$U$2664,0),1))</f>
        <v>0</v>
      </c>
      <c r="DH6" s="122">
        <f>IF(ISNA(INDEX(プレー記録!$G$14:$G$2664,MATCH("IN_"&amp;ウォレット!$DA$2&amp;MONTH(ウォレット!$B6)&amp;"/"&amp;DAY(ウォレット!$B6)&amp;"_"&amp;ウォレット!DH$3,プレー記録!$U$14:$U$2664,0),1))=TRUE,0,INDEX(プレー記録!$G$14:$G$2664,MATCH("IN_"&amp;ウォレット!$DA$2&amp;MONTH(ウォレット!$B6)&amp;"/"&amp;DAY(ウォレット!$B6)&amp;"_"&amp;ウォレット!DH$3,プレー記録!$U$14:$U$2664,0),1))</f>
        <v>0</v>
      </c>
      <c r="DI6" s="122">
        <f>IF(ISNA(INDEX(プレー記録!$G$14:$G$2664,MATCH("IN_"&amp;ウォレット!$DA$2&amp;MONTH(ウォレット!$B6)&amp;"/"&amp;DAY(ウォレット!$B6)&amp;"_"&amp;ウォレット!DI$3,プレー記録!$U$14:$U$2664,0),1))=TRUE,0,INDEX(プレー記録!$G$14:$G$2664,MATCH("IN_"&amp;ウォレット!$DA$2&amp;MONTH(ウォレット!$B6)&amp;"/"&amp;DAY(ウォレット!$B6)&amp;"_"&amp;ウォレット!DI$3,プレー記録!$U$14:$U$2664,0),1))</f>
        <v>0</v>
      </c>
      <c r="DJ6" s="296">
        <f>IF(ISNA(INDEX(プレー記録!$G$14:$G$2664,MATCH("IN_"&amp;ウォレット!$DA$2&amp;MONTH(ウォレット!$B6)&amp;"/"&amp;DAY(ウォレット!$B6)&amp;"_"&amp;ウォレット!DJ$3,プレー記録!$U$14:$U$2664,0),1))=TRUE,0,INDEX(プレー記録!$G$14:$G$2664,MATCH("IN_"&amp;ウォレット!$DA$2&amp;MONTH(ウォレット!$B6)&amp;"/"&amp;DAY(ウォレット!$B6)&amp;"_"&amp;ウォレット!DJ$3,プレー記録!$U$14:$U$2664,0),1))</f>
        <v>0</v>
      </c>
      <c r="DK6" s="296">
        <f>IF(ISNA(INDEX(プレー記録!$G$14:$G$2664,MATCH("IN_"&amp;ウォレット!$DA$2&amp;MONTH(ウォレット!$B6)&amp;"/"&amp;DAY(ウォレット!$B6)&amp;"_"&amp;ウォレット!DK$3,プレー記録!$U$14:$U$2664,0),1))=TRUE,0,INDEX(プレー記録!$G$14:$G$2664,MATCH("IN_"&amp;ウォレット!$DA$2&amp;MONTH(ウォレット!$B6)&amp;"/"&amp;DAY(ウォレット!$B6)&amp;"_"&amp;ウォレット!DK$3,プレー記録!$U$14:$U$2664,0),1))</f>
        <v>0</v>
      </c>
      <c r="DL6" s="296">
        <f>IF(ISNA(INDEX(プレー記録!$G$14:$G$2664,MATCH("IN_"&amp;ウォレット!$DA$2&amp;MONTH(ウォレット!$B6)&amp;"/"&amp;DAY(ウォレット!$B6)&amp;"_"&amp;ウォレット!DL$3,プレー記録!$U$14:$U$2664,0),1))=TRUE,0,INDEX(プレー記録!$G$14:$G$2664,MATCH("IN_"&amp;ウォレット!$DA$2&amp;MONTH(ウォレット!$B6)&amp;"/"&amp;DAY(ウォレット!$B6)&amp;"_"&amp;ウォレット!DL$3,プレー記録!$U$14:$U$2664,0),1))</f>
        <v>0</v>
      </c>
      <c r="DM6" s="296">
        <f>IF(ISNA(INDEX(プレー記録!$G$14:$G$2664,MATCH("IN_"&amp;ウォレット!$DA$2&amp;MONTH(ウォレット!$B6)&amp;"/"&amp;DAY(ウォレット!$B6)&amp;"_"&amp;ウォレット!DM$3,プレー記録!$U$14:$U$2664,0),1))=TRUE,0,INDEX(プレー記録!$G$14:$G$2664,MATCH("IN_"&amp;ウォレット!$DA$2&amp;MONTH(ウォレット!$B6)&amp;"/"&amp;DAY(ウォレット!$B6)&amp;"_"&amp;ウォレット!DM$3,プレー記録!$U$14:$U$2664,0),1))</f>
        <v>0</v>
      </c>
      <c r="DN6" s="296">
        <f>IF(ISNA(INDEX(プレー記録!$G$14:$G$2664,MATCH("IN_"&amp;ウォレット!$DA$2&amp;MONTH(ウォレット!$B6)&amp;"/"&amp;DAY(ウォレット!$B6)&amp;"_"&amp;ウォレット!DN$3,プレー記録!$U$14:$U$2664,0),1))=TRUE,0,INDEX(プレー記録!$G$14:$G$2664,MATCH("IN_"&amp;ウォレット!$DA$2&amp;MONTH(ウォレット!$B6)&amp;"/"&amp;DAY(ウォレット!$B6)&amp;"_"&amp;ウォレット!DN$3,プレー記録!$U$14:$U$2664,0),1))</f>
        <v>0</v>
      </c>
      <c r="DO6" s="296">
        <f>IF(ISNA(INDEX(プレー記録!$G$14:$G$2664,MATCH("IN_"&amp;ウォレット!$DA$2&amp;MONTH(ウォレット!$B6)&amp;"/"&amp;DAY(ウォレット!$B6)&amp;"_"&amp;ウォレット!DO$3,プレー記録!$U$14:$U$2664,0),1))=TRUE,0,INDEX(プレー記録!$G$14:$G$2664,MATCH("IN_"&amp;ウォレット!$DA$2&amp;MONTH(ウォレット!$B6)&amp;"/"&amp;DAY(ウォレット!$B6)&amp;"_"&amp;ウォレット!DO$3,プレー記録!$U$14:$U$2664,0),1))</f>
        <v>0</v>
      </c>
      <c r="DP6" s="296">
        <f>IF(ISNA(INDEX(プレー記録!$G$14:$G$2664,MATCH("IN_"&amp;ウォレット!$DA$2&amp;MONTH(ウォレット!$B6)&amp;"/"&amp;DAY(ウォレット!$B6)&amp;"_"&amp;ウォレット!DP$3,プレー記録!$U$14:$U$2664,0),1))=TRUE,0,INDEX(プレー記録!$G$14:$G$2664,MATCH("IN_"&amp;ウォレット!$DA$2&amp;MONTH(ウォレット!$B6)&amp;"/"&amp;DAY(ウォレット!$B6)&amp;"_"&amp;ウォレット!DP$3,プレー記録!$U$14:$U$2664,0),1))</f>
        <v>0</v>
      </c>
      <c r="DQ6" s="296">
        <f>IF(ISNA(INDEX(プレー記録!$G$14:$G$2664,MATCH("IN_"&amp;ウォレット!$DA$2&amp;MONTH(ウォレット!$B6)&amp;"/"&amp;DAY(ウォレット!$B6)&amp;"_"&amp;ウォレット!DQ$3,プレー記録!$U$14:$U$2664,0),1))=TRUE,0,INDEX(プレー記録!$G$14:$G$2664,MATCH("IN_"&amp;ウォレット!$DA$2&amp;MONTH(ウォレット!$B6)&amp;"/"&amp;DAY(ウォレット!$B6)&amp;"_"&amp;ウォレット!DQ$3,プレー記録!$U$14:$U$2664,0),1))</f>
        <v>0</v>
      </c>
      <c r="DR6" s="158"/>
      <c r="DS6" s="131">
        <f>IF(ISNA(INDEX(プレー記録!$F$12:$F$2664,MATCH("OUT_"&amp;ウォレット!$DA$2&amp;MONTH(ウォレット!$B6)&amp;"/"&amp;DAY(ウォレット!$B6)&amp;"_"&amp;ウォレット!DS$3,プレー記録!$U$12:$U$2664,0),1))=TRUE,0,-INDEX(プレー記録!$F$12:$F$2664,MATCH("OUT_"&amp;ウォレット!$DA$2&amp;MONTH(ウォレット!$B6)&amp;"/"&amp;DAY(ウォレット!$B6)&amp;"_"&amp;ウォレット!DS$3,プレー記録!$U$12:$U$2664,0),1))</f>
        <v>0</v>
      </c>
      <c r="DT6" s="123">
        <f>IF(ISNA(INDEX(プレー記録!$F$12:$F$2664,MATCH("OUT_"&amp;ウォレット!$DA$2&amp;MONTH(ウォレット!$B6)&amp;"/"&amp;DAY(ウォレット!$B6)&amp;"_"&amp;ウォレット!DT$3,プレー記録!$U$12:$U$2664,0),1))=TRUE,0,-INDEX(プレー記録!$F$12:$F$2664,MATCH("OUT_"&amp;ウォレット!$DA$2&amp;MONTH(ウォレット!$B6)&amp;"/"&amp;DAY(ウォレット!$B6)&amp;"_"&amp;ウォレット!DT$3,プレー記録!$U$12:$U$2664,0),1))</f>
        <v>0</v>
      </c>
      <c r="DU6" s="123">
        <f>IF(ISNA(INDEX(プレー記録!$F$12:$F$2664,MATCH("OUT_"&amp;ウォレット!$DA$2&amp;MONTH(ウォレット!$B6)&amp;"/"&amp;DAY(ウォレット!$B6)&amp;"_"&amp;ウォレット!DU$3,プレー記録!$U$12:$U$2664,0),1))=TRUE,0,-INDEX(プレー記録!$F$12:$F$2664,MATCH("OUT_"&amp;ウォレット!$DA$2&amp;MONTH(ウォレット!$B6)&amp;"/"&amp;DAY(ウォレット!$B6)&amp;"_"&amp;ウォレット!DU$3,プレー記録!$U$12:$U$2664,0),1))</f>
        <v>0</v>
      </c>
      <c r="DV6" s="123">
        <f>IF(ISNA(INDEX(プレー記録!$F$12:$F$2664,MATCH("OUT_"&amp;ウォレット!$DA$2&amp;MONTH(ウォレット!$B6)&amp;"/"&amp;DAY(ウォレット!$B6)&amp;"_"&amp;ウォレット!DV$3,プレー記録!$U$12:$U$2664,0),1))=TRUE,0,-INDEX(プレー記録!$F$12:$F$2664,MATCH("OUT_"&amp;ウォレット!$DA$2&amp;MONTH(ウォレット!$B6)&amp;"/"&amp;DAY(ウォレット!$B6)&amp;"_"&amp;ウォレット!DV$3,プレー記録!$U$12:$U$2664,0),1))</f>
        <v>0</v>
      </c>
      <c r="DW6" s="123">
        <f>IF(ISNA(INDEX(プレー記録!$F$12:$F$2664,MATCH("OUT_"&amp;ウォレット!$DA$2&amp;MONTH(ウォレット!$B6)&amp;"/"&amp;DAY(ウォレット!$B6)&amp;"_"&amp;ウォレット!DW$3,プレー記録!$U$12:$U$2664,0),1))=TRUE,0,-INDEX(プレー記録!$F$12:$F$2664,MATCH("OUT_"&amp;ウォレット!$DA$2&amp;MONTH(ウォレット!$B6)&amp;"/"&amp;DAY(ウォレット!$B6)&amp;"_"&amp;ウォレット!DW$3,プレー記録!$U$12:$U$2664,0),1))</f>
        <v>0</v>
      </c>
      <c r="DX6" s="123">
        <f>IF(ISNA(INDEX(プレー記録!$F$12:$F$2664,MATCH("OUT_"&amp;ウォレット!$DA$2&amp;MONTH(ウォレット!$B6)&amp;"/"&amp;DAY(ウォレット!$B6)&amp;"_"&amp;ウォレット!DX$3,プレー記録!$U$12:$U$2664,0),1))=TRUE,0,-INDEX(プレー記録!$F$12:$F$2664,MATCH("OUT_"&amp;ウォレット!$DA$2&amp;MONTH(ウォレット!$B6)&amp;"/"&amp;DAY(ウォレット!$B6)&amp;"_"&amp;ウォレット!DX$3,プレー記録!$U$12:$U$2664,0),1))</f>
        <v>0</v>
      </c>
      <c r="DY6" s="123">
        <f>IF(ISNA(INDEX(プレー記録!$F$12:$F$2664,MATCH("OUT_"&amp;ウォレット!$DA$2&amp;MONTH(ウォレット!$B6)&amp;"/"&amp;DAY(ウォレット!$B6)&amp;"_"&amp;ウォレット!DY$3,プレー記録!$U$12:$U$2664,0),1))=TRUE,0,-INDEX(プレー記録!$F$12:$F$2664,MATCH("OUT_"&amp;ウォレット!$DA$2&amp;MONTH(ウォレット!$B6)&amp;"/"&amp;DAY(ウォレット!$B6)&amp;"_"&amp;ウォレット!DY$3,プレー記録!$U$12:$U$2664,0),1))</f>
        <v>0</v>
      </c>
      <c r="DZ6" s="298">
        <f>IF(ISNA(INDEX(プレー記録!$F$12:$F$2664,MATCH("OUT_"&amp;ウォレット!$DA$2&amp;MONTH(ウォレット!$B6)&amp;"/"&amp;DAY(ウォレット!$B6)&amp;"_"&amp;ウォレット!DZ$3,プレー記録!$U$12:$U$2664,0),1))=TRUE,0,-INDEX(プレー記録!$F$12:$F$2664,MATCH("OUT_"&amp;ウォレット!$DA$2&amp;MONTH(ウォレット!$B6)&amp;"/"&amp;DAY(ウォレット!$B6)&amp;"_"&amp;ウォレット!DZ$3,プレー記録!$U$12:$U$2664,0),1))</f>
        <v>0</v>
      </c>
      <c r="EA6" s="298">
        <f>IF(ISNA(INDEX(プレー記録!$F$12:$F$2664,MATCH("OUT_"&amp;ウォレット!$DA$2&amp;MONTH(ウォレット!$B6)&amp;"/"&amp;DAY(ウォレット!$B6)&amp;"_"&amp;ウォレット!EA$3,プレー記録!$U$12:$U$2664,0),1))=TRUE,0,-INDEX(プレー記録!$F$12:$F$2664,MATCH("OUT_"&amp;ウォレット!$DA$2&amp;MONTH(ウォレット!$B6)&amp;"/"&amp;DAY(ウォレット!$B6)&amp;"_"&amp;ウォレット!EA$3,プレー記録!$U$12:$U$2664,0),1))</f>
        <v>0</v>
      </c>
      <c r="EB6" s="298">
        <f>IF(ISNA(INDEX(プレー記録!$F$12:$F$2664,MATCH("OUT_"&amp;ウォレット!$DA$2&amp;MONTH(ウォレット!$B6)&amp;"/"&amp;DAY(ウォレット!$B6)&amp;"_"&amp;ウォレット!EB$3,プレー記録!$U$12:$U$2664,0),1))=TRUE,0,-INDEX(プレー記録!$F$12:$F$2664,MATCH("OUT_"&amp;ウォレット!$DA$2&amp;MONTH(ウォレット!$B6)&amp;"/"&amp;DAY(ウォレット!$B6)&amp;"_"&amp;ウォレット!EB$3,プレー記録!$U$12:$U$2664,0),1))</f>
        <v>0</v>
      </c>
      <c r="EC6" s="298">
        <f>IF(ISNA(INDEX(プレー記録!$F$12:$F$2664,MATCH("OUT_"&amp;ウォレット!$DA$2&amp;MONTH(ウォレット!$B6)&amp;"/"&amp;DAY(ウォレット!$B6)&amp;"_"&amp;ウォレット!EC$3,プレー記録!$U$12:$U$2664,0),1))=TRUE,0,-INDEX(プレー記録!$F$12:$F$2664,MATCH("OUT_"&amp;ウォレット!$DA$2&amp;MONTH(ウォレット!$B6)&amp;"/"&amp;DAY(ウォレット!$B6)&amp;"_"&amp;ウォレット!EC$3,プレー記録!$U$12:$U$2664,0),1))</f>
        <v>0</v>
      </c>
      <c r="ED6" s="298">
        <f>IF(ISNA(INDEX(プレー記録!$F$12:$F$2664,MATCH("OUT_"&amp;ウォレット!$DA$2&amp;MONTH(ウォレット!$B6)&amp;"/"&amp;DAY(ウォレット!$B6)&amp;"_"&amp;ウォレット!ED$3,プレー記録!$U$12:$U$2664,0),1))=TRUE,0,-INDEX(プレー記録!$F$12:$F$2664,MATCH("OUT_"&amp;ウォレット!$DA$2&amp;MONTH(ウォレット!$B6)&amp;"/"&amp;DAY(ウォレット!$B6)&amp;"_"&amp;ウォレット!ED$3,プレー記録!$U$12:$U$2664,0),1))</f>
        <v>0</v>
      </c>
      <c r="EE6" s="298">
        <f>IF(ISNA(INDEX(プレー記録!$F$12:$F$2664,MATCH("OUT_"&amp;ウォレット!$DA$2&amp;MONTH(ウォレット!$B6)&amp;"/"&amp;DAY(ウォレット!$B6)&amp;"_"&amp;ウォレット!EE$3,プレー記録!$U$12:$U$2664,0),1))=TRUE,0,-INDEX(プレー記録!$F$12:$F$2664,MATCH("OUT_"&amp;ウォレット!$DA$2&amp;MONTH(ウォレット!$B6)&amp;"/"&amp;DAY(ウォレット!$B6)&amp;"_"&amp;ウォレット!EE$3,プレー記録!$U$12:$U$2664,0),1))</f>
        <v>0</v>
      </c>
      <c r="EF6" s="298">
        <f>IF(ISNA(INDEX(プレー記録!$F$12:$F$2664,MATCH("OUT_"&amp;ウォレット!$DA$2&amp;MONTH(ウォレット!$B6)&amp;"/"&amp;DAY(ウォレット!$B6)&amp;"_"&amp;ウォレット!EF$3,プレー記録!$U$12:$U$2664,0),1))=TRUE,0,-INDEX(プレー記録!$F$12:$F$2664,MATCH("OUT_"&amp;ウォレット!$DA$2&amp;MONTH(ウォレット!$B6)&amp;"/"&amp;DAY(ウォレット!$B6)&amp;"_"&amp;ウォレット!EF$3,プレー記録!$U$12:$U$2664,0),1))</f>
        <v>0</v>
      </c>
      <c r="EG6" s="298">
        <f>IF(ISNA(INDEX(プレー記録!$F$12:$F$2664,MATCH("OUT_"&amp;ウォレット!$DA$2&amp;MONTH(ウォレット!$B6)&amp;"/"&amp;DAY(ウォレット!$B6)&amp;"_"&amp;ウォレット!EG$3,プレー記録!$U$12:$U$2664,0),1))=TRUE,0,-INDEX(プレー記録!$F$12:$F$2664,MATCH("OUT_"&amp;ウォレット!$DA$2&amp;MONTH(ウォレット!$B6)&amp;"/"&amp;DAY(ウォレット!$B6)&amp;"_"&amp;ウォレット!EG$3,プレー記録!$U$12:$U$2664,0),1))</f>
        <v>0</v>
      </c>
      <c r="EH6" s="160"/>
      <c r="EI6" s="127">
        <f>SUM(EK6:EZ6)</f>
        <v>0</v>
      </c>
      <c r="EJ6" s="128">
        <f>SUM(FA6:FP6)</f>
        <v>0</v>
      </c>
      <c r="EK6" s="133">
        <f>IF(ISNA(INDEX(プレー記録!$G$14:$G$2664,MATCH("IN_"&amp;ウォレット!$EI$2&amp;MONTH(ウォレット!$B6)&amp;"/"&amp;DAY(ウォレット!$B6)&amp;"_"&amp;ウォレット!EK$3,プレー記録!$U$14:$U$2664,0),1))=TRUE,0,INDEX(プレー記録!$G$14:$G$2664,MATCH("IN_"&amp;ウォレット!$EI$2&amp;MONTH(ウォレット!$B6)&amp;"/"&amp;DAY(ウォレット!$B6)&amp;"_"&amp;ウォレット!EK$3,プレー記録!$U$14:$U$2664,0),1))</f>
        <v>0</v>
      </c>
      <c r="EL6" s="122">
        <f>IF(ISNA(INDEX(プレー記録!$G$14:$G$2664,MATCH("IN_"&amp;ウォレット!$EI$2&amp;MONTH(ウォレット!$B6)&amp;"/"&amp;DAY(ウォレット!$B6)&amp;"_"&amp;ウォレット!EL$3,プレー記録!$U$14:$U$2664,0),1))=TRUE,0,INDEX(プレー記録!$G$14:$G$2664,MATCH("IN_"&amp;ウォレット!$EI$2&amp;MONTH(ウォレット!$B6)&amp;"/"&amp;DAY(ウォレット!$B6)&amp;"_"&amp;ウォレット!EL$3,プレー記録!$U$14:$U$2664,0),1))</f>
        <v>0</v>
      </c>
      <c r="EM6" s="122">
        <f>IF(ISNA(INDEX(プレー記録!$G$14:$G$2664,MATCH("IN_"&amp;ウォレット!$EI$2&amp;MONTH(ウォレット!$B6)&amp;"/"&amp;DAY(ウォレット!$B6)&amp;"_"&amp;ウォレット!EM$3,プレー記録!$U$14:$U$2664,0),1))=TRUE,0,INDEX(プレー記録!$G$14:$G$2664,MATCH("IN_"&amp;ウォレット!$EI$2&amp;MONTH(ウォレット!$B6)&amp;"/"&amp;DAY(ウォレット!$B6)&amp;"_"&amp;ウォレット!EM$3,プレー記録!$U$14:$U$2664,0),1))</f>
        <v>0</v>
      </c>
      <c r="EN6" s="122">
        <f>IF(ISNA(INDEX(プレー記録!$G$14:$G$2664,MATCH("IN_"&amp;ウォレット!$EI$2&amp;MONTH(ウォレット!$B6)&amp;"/"&amp;DAY(ウォレット!$B6)&amp;"_"&amp;ウォレット!EN$3,プレー記録!$U$14:$U$2664,0),1))=TRUE,0,INDEX(プレー記録!$G$14:$G$2664,MATCH("IN_"&amp;ウォレット!$EI$2&amp;MONTH(ウォレット!$B6)&amp;"/"&amp;DAY(ウォレット!$B6)&amp;"_"&amp;ウォレット!EN$3,プレー記録!$U$14:$U$2664,0),1))</f>
        <v>0</v>
      </c>
      <c r="EO6" s="122">
        <f>IF(ISNA(INDEX(プレー記録!$G$14:$G$2664,MATCH("IN_"&amp;ウォレット!$EI$2&amp;MONTH(ウォレット!$B6)&amp;"/"&amp;DAY(ウォレット!$B6)&amp;"_"&amp;ウォレット!EO$3,プレー記録!$U$14:$U$2664,0),1))=TRUE,0,INDEX(プレー記録!$G$14:$G$2664,MATCH("IN_"&amp;ウォレット!$EI$2&amp;MONTH(ウォレット!$B6)&amp;"/"&amp;DAY(ウォレット!$B6)&amp;"_"&amp;ウォレット!EO$3,プレー記録!$U$14:$U$2664,0),1))</f>
        <v>0</v>
      </c>
      <c r="EP6" s="122">
        <f>IF(ISNA(INDEX(プレー記録!$G$14:$G$2664,MATCH("IN_"&amp;ウォレット!$EI$2&amp;MONTH(ウォレット!$B6)&amp;"/"&amp;DAY(ウォレット!$B6)&amp;"_"&amp;ウォレット!EP$3,プレー記録!$U$14:$U$2664,0),1))=TRUE,0,INDEX(プレー記録!$G$14:$G$2664,MATCH("IN_"&amp;ウォレット!$EI$2&amp;MONTH(ウォレット!$B6)&amp;"/"&amp;DAY(ウォレット!$B6)&amp;"_"&amp;ウォレット!EP$3,プレー記録!$U$14:$U$2664,0),1))</f>
        <v>0</v>
      </c>
      <c r="EQ6" s="122">
        <f>IF(ISNA(INDEX(プレー記録!$G$14:$G$2664,MATCH("IN_"&amp;ウォレット!$EI$2&amp;MONTH(ウォレット!$B6)&amp;"/"&amp;DAY(ウォレット!$B6)&amp;"_"&amp;ウォレット!EQ$3,プレー記録!$U$14:$U$2664,0),1))=TRUE,0,INDEX(プレー記録!$G$14:$G$2664,MATCH("IN_"&amp;ウォレット!$EI$2&amp;MONTH(ウォレット!$B6)&amp;"/"&amp;DAY(ウォレット!$B6)&amp;"_"&amp;ウォレット!EQ$3,プレー記録!$U$14:$U$2664,0),1))</f>
        <v>0</v>
      </c>
      <c r="ER6" s="296">
        <f>IF(ISNA(INDEX(プレー記録!$G$14:$G$2664,MATCH("IN_"&amp;ウォレット!$EI$2&amp;MONTH(ウォレット!$B6)&amp;"/"&amp;DAY(ウォレット!$B6)&amp;"_"&amp;ウォレット!ER$3,プレー記録!$U$14:$U$2664,0),1))=TRUE,0,INDEX(プレー記録!$G$14:$G$2664,MATCH("IN_"&amp;ウォレット!$EI$2&amp;MONTH(ウォレット!$B6)&amp;"/"&amp;DAY(ウォレット!$B6)&amp;"_"&amp;ウォレット!ER$3,プレー記録!$U$14:$U$2664,0),1))</f>
        <v>0</v>
      </c>
      <c r="ES6" s="296">
        <f>IF(ISNA(INDEX(プレー記録!$G$14:$G$2664,MATCH("IN_"&amp;ウォレット!$EI$2&amp;MONTH(ウォレット!$B6)&amp;"/"&amp;DAY(ウォレット!$B6)&amp;"_"&amp;ウォレット!ES$3,プレー記録!$U$14:$U$2664,0),1))=TRUE,0,INDEX(プレー記録!$G$14:$G$2664,MATCH("IN_"&amp;ウォレット!$EI$2&amp;MONTH(ウォレット!$B6)&amp;"/"&amp;DAY(ウォレット!$B6)&amp;"_"&amp;ウォレット!ES$3,プレー記録!$U$14:$U$2664,0),1))</f>
        <v>0</v>
      </c>
      <c r="ET6" s="296">
        <f>IF(ISNA(INDEX(プレー記録!$G$14:$G$2664,MATCH("IN_"&amp;ウォレット!$EI$2&amp;MONTH(ウォレット!$B6)&amp;"/"&amp;DAY(ウォレット!$B6)&amp;"_"&amp;ウォレット!ET$3,プレー記録!$U$14:$U$2664,0),1))=TRUE,0,INDEX(プレー記録!$G$14:$G$2664,MATCH("IN_"&amp;ウォレット!$EI$2&amp;MONTH(ウォレット!$B6)&amp;"/"&amp;DAY(ウォレット!$B6)&amp;"_"&amp;ウォレット!ET$3,プレー記録!$U$14:$U$2664,0),1))</f>
        <v>0</v>
      </c>
      <c r="EU6" s="296">
        <f>IF(ISNA(INDEX(プレー記録!$G$14:$G$2664,MATCH("IN_"&amp;ウォレット!$EI$2&amp;MONTH(ウォレット!$B6)&amp;"/"&amp;DAY(ウォレット!$B6)&amp;"_"&amp;ウォレット!EU$3,プレー記録!$U$14:$U$2664,0),1))=TRUE,0,INDEX(プレー記録!$G$14:$G$2664,MATCH("IN_"&amp;ウォレット!$EI$2&amp;MONTH(ウォレット!$B6)&amp;"/"&amp;DAY(ウォレット!$B6)&amp;"_"&amp;ウォレット!EU$3,プレー記録!$U$14:$U$2664,0),1))</f>
        <v>0</v>
      </c>
      <c r="EV6" s="296">
        <f>IF(ISNA(INDEX(プレー記録!$G$14:$G$2664,MATCH("IN_"&amp;ウォレット!$EI$2&amp;MONTH(ウォレット!$B6)&amp;"/"&amp;DAY(ウォレット!$B6)&amp;"_"&amp;ウォレット!EV$3,プレー記録!$U$14:$U$2664,0),1))=TRUE,0,INDEX(プレー記録!$G$14:$G$2664,MATCH("IN_"&amp;ウォレット!$EI$2&amp;MONTH(ウォレット!$B6)&amp;"/"&amp;DAY(ウォレット!$B6)&amp;"_"&amp;ウォレット!EV$3,プレー記録!$U$14:$U$2664,0),1))</f>
        <v>0</v>
      </c>
      <c r="EW6" s="296">
        <f>IF(ISNA(INDEX(プレー記録!$G$14:$G$2664,MATCH("IN_"&amp;ウォレット!$EI$2&amp;MONTH(ウォレット!$B6)&amp;"/"&amp;DAY(ウォレット!$B6)&amp;"_"&amp;ウォレット!EW$3,プレー記録!$U$14:$U$2664,0),1))=TRUE,0,INDEX(プレー記録!$G$14:$G$2664,MATCH("IN_"&amp;ウォレット!$EI$2&amp;MONTH(ウォレット!$B6)&amp;"/"&amp;DAY(ウォレット!$B6)&amp;"_"&amp;ウォレット!EW$3,プレー記録!$U$14:$U$2664,0),1))</f>
        <v>0</v>
      </c>
      <c r="EX6" s="296">
        <f>IF(ISNA(INDEX(プレー記録!$G$14:$G$2664,MATCH("IN_"&amp;ウォレット!$EI$2&amp;MONTH(ウォレット!$B6)&amp;"/"&amp;DAY(ウォレット!$B6)&amp;"_"&amp;ウォレット!EX$3,プレー記録!$U$14:$U$2664,0),1))=TRUE,0,INDEX(プレー記録!$G$14:$G$2664,MATCH("IN_"&amp;ウォレット!$EI$2&amp;MONTH(ウォレット!$B6)&amp;"/"&amp;DAY(ウォレット!$B6)&amp;"_"&amp;ウォレット!EX$3,プレー記録!$U$14:$U$2664,0),1))</f>
        <v>0</v>
      </c>
      <c r="EY6" s="296">
        <f>IF(ISNA(INDEX(プレー記録!$G$14:$G$2664,MATCH("IN_"&amp;ウォレット!$EI$2&amp;MONTH(ウォレット!$B6)&amp;"/"&amp;DAY(ウォレット!$B6)&amp;"_"&amp;ウォレット!EY$3,プレー記録!$U$14:$U$2664,0),1))=TRUE,0,INDEX(プレー記録!$G$14:$G$2664,MATCH("IN_"&amp;ウォレット!$EI$2&amp;MONTH(ウォレット!$B6)&amp;"/"&amp;DAY(ウォレット!$B6)&amp;"_"&amp;ウォレット!EY$3,プレー記録!$U$14:$U$2664,0),1))</f>
        <v>0</v>
      </c>
      <c r="EZ6" s="158"/>
      <c r="FA6" s="131">
        <f>IF(ISNA(INDEX(プレー記録!$F$12:$F$2664,MATCH("OUT_"&amp;ウォレット!$EI$2&amp;MONTH(ウォレット!$B6)&amp;"/"&amp;DAY(ウォレット!$B6)&amp;"_"&amp;ウォレット!FA$3,プレー記録!$U$12:$U$2664,0),1))=TRUE,0,-INDEX(プレー記録!$F$12:$F$2664,MATCH("OUT_"&amp;ウォレット!$EI$2&amp;MONTH(ウォレット!$B6)&amp;"/"&amp;DAY(ウォレット!$B6)&amp;"_"&amp;ウォレット!FA$3,プレー記録!$U$12:$U$2664,0),1))</f>
        <v>0</v>
      </c>
      <c r="FB6" s="123">
        <f>IF(ISNA(INDEX(プレー記録!$F$12:$F$2664,MATCH("OUT_"&amp;ウォレット!$EI$2&amp;MONTH(ウォレット!$B6)&amp;"/"&amp;DAY(ウォレット!$B6)&amp;"_"&amp;ウォレット!FB$3,プレー記録!$U$12:$U$2664,0),1))=TRUE,0,-INDEX(プレー記録!$F$12:$F$2664,MATCH("OUT_"&amp;ウォレット!$EI$2&amp;MONTH(ウォレット!$B6)&amp;"/"&amp;DAY(ウォレット!$B6)&amp;"_"&amp;ウォレット!FB$3,プレー記録!$U$12:$U$2664,0),1))</f>
        <v>0</v>
      </c>
      <c r="FC6" s="123">
        <f>IF(ISNA(INDEX(プレー記録!$F$12:$F$2664,MATCH("OUT_"&amp;ウォレット!$EI$2&amp;MONTH(ウォレット!$B6)&amp;"/"&amp;DAY(ウォレット!$B6)&amp;"_"&amp;ウォレット!FC$3,プレー記録!$U$12:$U$2664,0),1))=TRUE,0,-INDEX(プレー記録!$F$12:$F$2664,MATCH("OUT_"&amp;ウォレット!$EI$2&amp;MONTH(ウォレット!$B6)&amp;"/"&amp;DAY(ウォレット!$B6)&amp;"_"&amp;ウォレット!FC$3,プレー記録!$U$12:$U$2664,0),1))</f>
        <v>0</v>
      </c>
      <c r="FD6" s="123">
        <f>IF(ISNA(INDEX(プレー記録!$F$12:$F$2664,MATCH("OUT_"&amp;ウォレット!$EI$2&amp;MONTH(ウォレット!$B6)&amp;"/"&amp;DAY(ウォレット!$B6)&amp;"_"&amp;ウォレット!FD$3,プレー記録!$U$12:$U$2664,0),1))=TRUE,0,-INDEX(プレー記録!$F$12:$F$2664,MATCH("OUT_"&amp;ウォレット!$EI$2&amp;MONTH(ウォレット!$B6)&amp;"/"&amp;DAY(ウォレット!$B6)&amp;"_"&amp;ウォレット!FD$3,プレー記録!$U$12:$U$2664,0),1))</f>
        <v>0</v>
      </c>
      <c r="FE6" s="123">
        <f>IF(ISNA(INDEX(プレー記録!$F$12:$F$2664,MATCH("OUT_"&amp;ウォレット!$EI$2&amp;MONTH(ウォレット!$B6)&amp;"/"&amp;DAY(ウォレット!$B6)&amp;"_"&amp;ウォレット!FE$3,プレー記録!$U$12:$U$2664,0),1))=TRUE,0,-INDEX(プレー記録!$F$12:$F$2664,MATCH("OUT_"&amp;ウォレット!$EI$2&amp;MONTH(ウォレット!$B6)&amp;"/"&amp;DAY(ウォレット!$B6)&amp;"_"&amp;ウォレット!FE$3,プレー記録!$U$12:$U$2664,0),1))</f>
        <v>0</v>
      </c>
      <c r="FF6" s="123">
        <f>IF(ISNA(INDEX(プレー記録!$F$12:$F$2664,MATCH("OUT_"&amp;ウォレット!$EI$2&amp;MONTH(ウォレット!$B6)&amp;"/"&amp;DAY(ウォレット!$B6)&amp;"_"&amp;ウォレット!FF$3,プレー記録!$U$12:$U$2664,0),1))=TRUE,0,-INDEX(プレー記録!$F$12:$F$2664,MATCH("OUT_"&amp;ウォレット!$EI$2&amp;MONTH(ウォレット!$B6)&amp;"/"&amp;DAY(ウォレット!$B6)&amp;"_"&amp;ウォレット!FF$3,プレー記録!$U$12:$U$2664,0),1))</f>
        <v>0</v>
      </c>
      <c r="FG6" s="123">
        <f>IF(ISNA(INDEX(プレー記録!$F$12:$F$2664,MATCH("OUT_"&amp;ウォレット!$EI$2&amp;MONTH(ウォレット!$B6)&amp;"/"&amp;DAY(ウォレット!$B6)&amp;"_"&amp;ウォレット!FG$3,プレー記録!$U$12:$U$2664,0),1))=TRUE,0,-INDEX(プレー記録!$F$12:$F$2664,MATCH("OUT_"&amp;ウォレット!$EI$2&amp;MONTH(ウォレット!$B6)&amp;"/"&amp;DAY(ウォレット!$B6)&amp;"_"&amp;ウォレット!FG$3,プレー記録!$U$12:$U$2664,0),1))</f>
        <v>0</v>
      </c>
      <c r="FH6" s="298">
        <f>IF(ISNA(INDEX(プレー記録!$F$12:$F$2664,MATCH("OUT_"&amp;ウォレット!$EI$2&amp;MONTH(ウォレット!$B6)&amp;"/"&amp;DAY(ウォレット!$B6)&amp;"_"&amp;ウォレット!FH$3,プレー記録!$U$12:$U$2664,0),1))=TRUE,0,-INDEX(プレー記録!$F$12:$F$2664,MATCH("OUT_"&amp;ウォレット!$EI$2&amp;MONTH(ウォレット!$B6)&amp;"/"&amp;DAY(ウォレット!$B6)&amp;"_"&amp;ウォレット!FH$3,プレー記録!$U$12:$U$2664,0),1))</f>
        <v>0</v>
      </c>
      <c r="FI6" s="298">
        <f>IF(ISNA(INDEX(プレー記録!$F$12:$F$2664,MATCH("OUT_"&amp;ウォレット!$EI$2&amp;MONTH(ウォレット!$B6)&amp;"/"&amp;DAY(ウォレット!$B6)&amp;"_"&amp;ウォレット!FI$3,プレー記録!$U$12:$U$2664,0),1))=TRUE,0,-INDEX(プレー記録!$F$12:$F$2664,MATCH("OUT_"&amp;ウォレット!$EI$2&amp;MONTH(ウォレット!$B6)&amp;"/"&amp;DAY(ウォレット!$B6)&amp;"_"&amp;ウォレット!FI$3,プレー記録!$U$12:$U$2664,0),1))</f>
        <v>0</v>
      </c>
      <c r="FJ6" s="298">
        <f>IF(ISNA(INDEX(プレー記録!$F$12:$F$2664,MATCH("OUT_"&amp;ウォレット!$EI$2&amp;MONTH(ウォレット!$B6)&amp;"/"&amp;DAY(ウォレット!$B6)&amp;"_"&amp;ウォレット!FJ$3,プレー記録!$U$12:$U$2664,0),1))=TRUE,0,-INDEX(プレー記録!$F$12:$F$2664,MATCH("OUT_"&amp;ウォレット!$EI$2&amp;MONTH(ウォレット!$B6)&amp;"/"&amp;DAY(ウォレット!$B6)&amp;"_"&amp;ウォレット!FJ$3,プレー記録!$U$12:$U$2664,0),1))</f>
        <v>0</v>
      </c>
      <c r="FK6" s="298">
        <f>IF(ISNA(INDEX(プレー記録!$F$12:$F$2664,MATCH("OUT_"&amp;ウォレット!$EI$2&amp;MONTH(ウォレット!$B6)&amp;"/"&amp;DAY(ウォレット!$B6)&amp;"_"&amp;ウォレット!FK$3,プレー記録!$U$12:$U$2664,0),1))=TRUE,0,-INDEX(プレー記録!$F$12:$F$2664,MATCH("OUT_"&amp;ウォレット!$EI$2&amp;MONTH(ウォレット!$B6)&amp;"/"&amp;DAY(ウォレット!$B6)&amp;"_"&amp;ウォレット!FK$3,プレー記録!$U$12:$U$2664,0),1))</f>
        <v>0</v>
      </c>
      <c r="FL6" s="298">
        <f>IF(ISNA(INDEX(プレー記録!$F$12:$F$2664,MATCH("OUT_"&amp;ウォレット!$EI$2&amp;MONTH(ウォレット!$B6)&amp;"/"&amp;DAY(ウォレット!$B6)&amp;"_"&amp;ウォレット!FL$3,プレー記録!$U$12:$U$2664,0),1))=TRUE,0,-INDEX(プレー記録!$F$12:$F$2664,MATCH("OUT_"&amp;ウォレット!$EI$2&amp;MONTH(ウォレット!$B6)&amp;"/"&amp;DAY(ウォレット!$B6)&amp;"_"&amp;ウォレット!FL$3,プレー記録!$U$12:$U$2664,0),1))</f>
        <v>0</v>
      </c>
      <c r="FM6" s="298">
        <f>IF(ISNA(INDEX(プレー記録!$F$12:$F$2664,MATCH("OUT_"&amp;ウォレット!$EI$2&amp;MONTH(ウォレット!$B6)&amp;"/"&amp;DAY(ウォレット!$B6)&amp;"_"&amp;ウォレット!FM$3,プレー記録!$U$12:$U$2664,0),1))=TRUE,0,-INDEX(プレー記録!$F$12:$F$2664,MATCH("OUT_"&amp;ウォレット!$EI$2&amp;MONTH(ウォレット!$B6)&amp;"/"&amp;DAY(ウォレット!$B6)&amp;"_"&amp;ウォレット!FM$3,プレー記録!$U$12:$U$2664,0),1))</f>
        <v>0</v>
      </c>
      <c r="FN6" s="298">
        <f>IF(ISNA(INDEX(プレー記録!$F$12:$F$2664,MATCH("OUT_"&amp;ウォレット!$EI$2&amp;MONTH(ウォレット!$B6)&amp;"/"&amp;DAY(ウォレット!$B6)&amp;"_"&amp;ウォレット!FN$3,プレー記録!$U$12:$U$2664,0),1))=TRUE,0,-INDEX(プレー記録!$F$12:$F$2664,MATCH("OUT_"&amp;ウォレット!$EI$2&amp;MONTH(ウォレット!$B6)&amp;"/"&amp;DAY(ウォレット!$B6)&amp;"_"&amp;ウォレット!FN$3,プレー記録!$U$12:$U$2664,0),1))</f>
        <v>0</v>
      </c>
      <c r="FO6" s="298">
        <f>IF(ISNA(INDEX(プレー記録!$F$12:$F$2664,MATCH("OUT_"&amp;ウォレット!$EI$2&amp;MONTH(ウォレット!$B6)&amp;"/"&amp;DAY(ウォレット!$B6)&amp;"_"&amp;ウォレット!FO$3,プレー記録!$U$12:$U$2664,0),1))=TRUE,0,-INDEX(プレー記録!$F$12:$F$2664,MATCH("OUT_"&amp;ウォレット!$EI$2&amp;MONTH(ウォレット!$B6)&amp;"/"&amp;DAY(ウォレット!$B6)&amp;"_"&amp;ウォレット!FO$3,プレー記録!$U$12:$U$2664,0),1))</f>
        <v>0</v>
      </c>
      <c r="FP6" s="160"/>
      <c r="FQ6" s="127">
        <f>SUM(FS6:GH6)</f>
        <v>0</v>
      </c>
      <c r="FR6" s="128">
        <f>SUM(GI6:GX6)</f>
        <v>0</v>
      </c>
      <c r="FS6" s="133">
        <f>IF(ISNA(INDEX(プレー記録!$G$14:$G$2664,MATCH("IN_"&amp;ウォレット!$FQ$2&amp;MONTH(ウォレット!$B6)&amp;"/"&amp;DAY(ウォレット!$B6)&amp;"_"&amp;ウォレット!FS$3,プレー記録!$U$14:$U$2664,0),1))=TRUE,0,INDEX(プレー記録!$G$14:$G$2664,MATCH("IN_"&amp;ウォレット!$FQ$2&amp;MONTH(ウォレット!$B6)&amp;"/"&amp;DAY(ウォレット!$B6)&amp;"_"&amp;ウォレット!FS$3,プレー記録!$U$14:$U$2664,0),1))</f>
        <v>0</v>
      </c>
      <c r="FT6" s="122">
        <f>IF(ISNA(INDEX(プレー記録!$G$14:$G$2664,MATCH("IN_"&amp;ウォレット!$FQ$2&amp;MONTH(ウォレット!$B6)&amp;"/"&amp;DAY(ウォレット!$B6)&amp;"_"&amp;ウォレット!FT$3,プレー記録!$U$14:$U$2664,0),1))=TRUE,0,INDEX(プレー記録!$G$14:$G$2664,MATCH("IN_"&amp;ウォレット!$FQ$2&amp;MONTH(ウォレット!$B6)&amp;"/"&amp;DAY(ウォレット!$B6)&amp;"_"&amp;ウォレット!FT$3,プレー記録!$U$14:$U$2664,0),1))</f>
        <v>0</v>
      </c>
      <c r="FU6" s="122">
        <f>IF(ISNA(INDEX(プレー記録!$G$14:$G$2664,MATCH("IN_"&amp;ウォレット!$FQ$2&amp;MONTH(ウォレット!$B6)&amp;"/"&amp;DAY(ウォレット!$B6)&amp;"_"&amp;ウォレット!FU$3,プレー記録!$U$14:$U$2664,0),1))=TRUE,0,INDEX(プレー記録!$G$14:$G$2664,MATCH("IN_"&amp;ウォレット!$FQ$2&amp;MONTH(ウォレット!$B6)&amp;"/"&amp;DAY(ウォレット!$B6)&amp;"_"&amp;ウォレット!FU$3,プレー記録!$U$14:$U$2664,0),1))</f>
        <v>0</v>
      </c>
      <c r="FV6" s="122">
        <f>IF(ISNA(INDEX(プレー記録!$G$14:$G$2664,MATCH("IN_"&amp;ウォレット!$FQ$2&amp;MONTH(ウォレット!$B6)&amp;"/"&amp;DAY(ウォレット!$B6)&amp;"_"&amp;ウォレット!FV$3,プレー記録!$U$14:$U$2664,0),1))=TRUE,0,INDEX(プレー記録!$G$14:$G$2664,MATCH("IN_"&amp;ウォレット!$FQ$2&amp;MONTH(ウォレット!$B6)&amp;"/"&amp;DAY(ウォレット!$B6)&amp;"_"&amp;ウォレット!FV$3,プレー記録!$U$14:$U$2664,0),1))</f>
        <v>0</v>
      </c>
      <c r="FW6" s="122">
        <f>IF(ISNA(INDEX(プレー記録!$G$14:$G$2664,MATCH("IN_"&amp;ウォレット!$FQ$2&amp;MONTH(ウォレット!$B6)&amp;"/"&amp;DAY(ウォレット!$B6)&amp;"_"&amp;ウォレット!FW$3,プレー記録!$U$14:$U$2664,0),1))=TRUE,0,INDEX(プレー記録!$G$14:$G$2664,MATCH("IN_"&amp;ウォレット!$FQ$2&amp;MONTH(ウォレット!$B6)&amp;"/"&amp;DAY(ウォレット!$B6)&amp;"_"&amp;ウォレット!FW$3,プレー記録!$U$14:$U$2664,0),1))</f>
        <v>0</v>
      </c>
      <c r="FX6" s="122">
        <f>IF(ISNA(INDEX(プレー記録!$G$14:$G$2664,MATCH("IN_"&amp;ウォレット!$FQ$2&amp;MONTH(ウォレット!$B6)&amp;"/"&amp;DAY(ウォレット!$B6)&amp;"_"&amp;ウォレット!FX$3,プレー記録!$U$14:$U$2664,0),1))=TRUE,0,INDEX(プレー記録!$G$14:$G$2664,MATCH("IN_"&amp;ウォレット!$FQ$2&amp;MONTH(ウォレット!$B6)&amp;"/"&amp;DAY(ウォレット!$B6)&amp;"_"&amp;ウォレット!FX$3,プレー記録!$U$14:$U$2664,0),1))</f>
        <v>0</v>
      </c>
      <c r="FY6" s="122">
        <f>IF(ISNA(INDEX(プレー記録!$G$14:$G$2664,MATCH("IN_"&amp;ウォレット!$FQ$2&amp;MONTH(ウォレット!$B6)&amp;"/"&amp;DAY(ウォレット!$B6)&amp;"_"&amp;ウォレット!FY$3,プレー記録!$U$14:$U$2664,0),1))=TRUE,0,INDEX(プレー記録!$G$14:$G$2664,MATCH("IN_"&amp;ウォレット!$FQ$2&amp;MONTH(ウォレット!$B6)&amp;"/"&amp;DAY(ウォレット!$B6)&amp;"_"&amp;ウォレット!FY$3,プレー記録!$U$14:$U$2664,0),1))</f>
        <v>0</v>
      </c>
      <c r="FZ6" s="296">
        <f>IF(ISNA(INDEX(プレー記録!$G$14:$G$2664,MATCH("IN_"&amp;ウォレット!$FQ$2&amp;MONTH(ウォレット!$B6)&amp;"/"&amp;DAY(ウォレット!$B6)&amp;"_"&amp;ウォレット!FZ$3,プレー記録!$U$14:$U$2664,0),1))=TRUE,0,INDEX(プレー記録!$G$14:$G$2664,MATCH("IN_"&amp;ウォレット!$FQ$2&amp;MONTH(ウォレット!$B6)&amp;"/"&amp;DAY(ウォレット!$B6)&amp;"_"&amp;ウォレット!FZ$3,プレー記録!$U$14:$U$2664,0),1))</f>
        <v>0</v>
      </c>
      <c r="GA6" s="296">
        <f>IF(ISNA(INDEX(プレー記録!$G$14:$G$2664,MATCH("IN_"&amp;ウォレット!$FQ$2&amp;MONTH(ウォレット!$B6)&amp;"/"&amp;DAY(ウォレット!$B6)&amp;"_"&amp;ウォレット!GA$3,プレー記録!$U$14:$U$2664,0),1))=TRUE,0,INDEX(プレー記録!$G$14:$G$2664,MATCH("IN_"&amp;ウォレット!$FQ$2&amp;MONTH(ウォレット!$B6)&amp;"/"&amp;DAY(ウォレット!$B6)&amp;"_"&amp;ウォレット!GA$3,プレー記録!$U$14:$U$2664,0),1))</f>
        <v>0</v>
      </c>
      <c r="GB6" s="296">
        <f>IF(ISNA(INDEX(プレー記録!$G$14:$G$2664,MATCH("IN_"&amp;ウォレット!$FQ$2&amp;MONTH(ウォレット!$B6)&amp;"/"&amp;DAY(ウォレット!$B6)&amp;"_"&amp;ウォレット!GB$3,プレー記録!$U$14:$U$2664,0),1))=TRUE,0,INDEX(プレー記録!$G$14:$G$2664,MATCH("IN_"&amp;ウォレット!$FQ$2&amp;MONTH(ウォレット!$B6)&amp;"/"&amp;DAY(ウォレット!$B6)&amp;"_"&amp;ウォレット!GB$3,プレー記録!$U$14:$U$2664,0),1))</f>
        <v>0</v>
      </c>
      <c r="GC6" s="296">
        <f>IF(ISNA(INDEX(プレー記録!$G$14:$G$2664,MATCH("IN_"&amp;ウォレット!$FQ$2&amp;MONTH(ウォレット!$B6)&amp;"/"&amp;DAY(ウォレット!$B6)&amp;"_"&amp;ウォレット!GC$3,プレー記録!$U$14:$U$2664,0),1))=TRUE,0,INDEX(プレー記録!$G$14:$G$2664,MATCH("IN_"&amp;ウォレット!$FQ$2&amp;MONTH(ウォレット!$B6)&amp;"/"&amp;DAY(ウォレット!$B6)&amp;"_"&amp;ウォレット!GC$3,プレー記録!$U$14:$U$2664,0),1))</f>
        <v>0</v>
      </c>
      <c r="GD6" s="296">
        <f>IF(ISNA(INDEX(プレー記録!$G$14:$G$2664,MATCH("IN_"&amp;ウォレット!$FQ$2&amp;MONTH(ウォレット!$B6)&amp;"/"&amp;DAY(ウォレット!$B6)&amp;"_"&amp;ウォレット!GD$3,プレー記録!$U$14:$U$2664,0),1))=TRUE,0,INDEX(プレー記録!$G$14:$G$2664,MATCH("IN_"&amp;ウォレット!$FQ$2&amp;MONTH(ウォレット!$B6)&amp;"/"&amp;DAY(ウォレット!$B6)&amp;"_"&amp;ウォレット!GD$3,プレー記録!$U$14:$U$2664,0),1))</f>
        <v>0</v>
      </c>
      <c r="GE6" s="296">
        <f>IF(ISNA(INDEX(プレー記録!$G$14:$G$2664,MATCH("IN_"&amp;ウォレット!$FQ$2&amp;MONTH(ウォレット!$B6)&amp;"/"&amp;DAY(ウォレット!$B6)&amp;"_"&amp;ウォレット!GE$3,プレー記録!$U$14:$U$2664,0),1))=TRUE,0,INDEX(プレー記録!$G$14:$G$2664,MATCH("IN_"&amp;ウォレット!$FQ$2&amp;MONTH(ウォレット!$B6)&amp;"/"&amp;DAY(ウォレット!$B6)&amp;"_"&amp;ウォレット!GE$3,プレー記録!$U$14:$U$2664,0),1))</f>
        <v>0</v>
      </c>
      <c r="GF6" s="296">
        <f>IF(ISNA(INDEX(プレー記録!$G$14:$G$2664,MATCH("IN_"&amp;ウォレット!$FQ$2&amp;MONTH(ウォレット!$B6)&amp;"/"&amp;DAY(ウォレット!$B6)&amp;"_"&amp;ウォレット!GF$3,プレー記録!$U$14:$U$2664,0),1))=TRUE,0,INDEX(プレー記録!$G$14:$G$2664,MATCH("IN_"&amp;ウォレット!$FQ$2&amp;MONTH(ウォレット!$B6)&amp;"/"&amp;DAY(ウォレット!$B6)&amp;"_"&amp;ウォレット!GF$3,プレー記録!$U$14:$U$2664,0),1))</f>
        <v>0</v>
      </c>
      <c r="GG6" s="296">
        <f>IF(ISNA(INDEX(プレー記録!$G$14:$G$2664,MATCH("IN_"&amp;ウォレット!$FQ$2&amp;MONTH(ウォレット!$B6)&amp;"/"&amp;DAY(ウォレット!$B6)&amp;"_"&amp;ウォレット!GG$3,プレー記録!$U$14:$U$2664,0),1))=TRUE,0,INDEX(プレー記録!$G$14:$G$2664,MATCH("IN_"&amp;ウォレット!$FQ$2&amp;MONTH(ウォレット!$B6)&amp;"/"&amp;DAY(ウォレット!$B6)&amp;"_"&amp;ウォレット!GG$3,プレー記録!$U$14:$U$2664,0),1))</f>
        <v>0</v>
      </c>
      <c r="GH6" s="158"/>
      <c r="GI6" s="131">
        <f>IF(ISNA(INDEX(プレー記録!$F$12:$F$2664,MATCH("OUT_"&amp;ウォレット!$FQ$2&amp;MONTH(ウォレット!$B6)&amp;"/"&amp;DAY(ウォレット!$B6)&amp;"_"&amp;ウォレット!GI$3,プレー記録!$U$12:$U$2664,0),1))=TRUE,0,-INDEX(プレー記録!$F$12:$F$2664,MATCH("OUT_"&amp;ウォレット!$FQ$2&amp;MONTH(ウォレット!$B6)&amp;"/"&amp;DAY(ウォレット!$B6)&amp;"_"&amp;ウォレット!GI$3,プレー記録!$U$12:$U$2664,0),1))</f>
        <v>0</v>
      </c>
      <c r="GJ6" s="123">
        <f>IF(ISNA(INDEX(プレー記録!$F$12:$F$2664,MATCH("OUT_"&amp;ウォレット!$FQ$2&amp;MONTH(ウォレット!$B6)&amp;"/"&amp;DAY(ウォレット!$B6)&amp;"_"&amp;ウォレット!GJ$3,プレー記録!$U$12:$U$2664,0),1))=TRUE,0,-INDEX(プレー記録!$F$12:$F$2664,MATCH("OUT_"&amp;ウォレット!$FQ$2&amp;MONTH(ウォレット!$B6)&amp;"/"&amp;DAY(ウォレット!$B6)&amp;"_"&amp;ウォレット!GJ$3,プレー記録!$U$12:$U$2664,0),1))</f>
        <v>0</v>
      </c>
      <c r="GK6" s="123">
        <f>IF(ISNA(INDEX(プレー記録!$F$12:$F$2664,MATCH("OUT_"&amp;ウォレット!$FQ$2&amp;MONTH(ウォレット!$B6)&amp;"/"&amp;DAY(ウォレット!$B6)&amp;"_"&amp;ウォレット!GK$3,プレー記録!$U$12:$U$2664,0),1))=TRUE,0,-INDEX(プレー記録!$F$12:$F$2664,MATCH("OUT_"&amp;ウォレット!$FQ$2&amp;MONTH(ウォレット!$B6)&amp;"/"&amp;DAY(ウォレット!$B6)&amp;"_"&amp;ウォレット!GK$3,プレー記録!$U$12:$U$2664,0),1))</f>
        <v>0</v>
      </c>
      <c r="GL6" s="123">
        <f>IF(ISNA(INDEX(プレー記録!$F$12:$F$2664,MATCH("OUT_"&amp;ウォレット!$FQ$2&amp;MONTH(ウォレット!$B6)&amp;"/"&amp;DAY(ウォレット!$B6)&amp;"_"&amp;ウォレット!GL$3,プレー記録!$U$12:$U$2664,0),1))=TRUE,0,-INDEX(プレー記録!$F$12:$F$2664,MATCH("OUT_"&amp;ウォレット!$FQ$2&amp;MONTH(ウォレット!$B6)&amp;"/"&amp;DAY(ウォレット!$B6)&amp;"_"&amp;ウォレット!GL$3,プレー記録!$U$12:$U$2664,0),1))</f>
        <v>0</v>
      </c>
      <c r="GM6" s="123">
        <f>IF(ISNA(INDEX(プレー記録!$F$12:$F$2664,MATCH("OUT_"&amp;ウォレット!$FQ$2&amp;MONTH(ウォレット!$B6)&amp;"/"&amp;DAY(ウォレット!$B6)&amp;"_"&amp;ウォレット!GM$3,プレー記録!$U$12:$U$2664,0),1))=TRUE,0,-INDEX(プレー記録!$F$12:$F$2664,MATCH("OUT_"&amp;ウォレット!$FQ$2&amp;MONTH(ウォレット!$B6)&amp;"/"&amp;DAY(ウォレット!$B6)&amp;"_"&amp;ウォレット!GM$3,プレー記録!$U$12:$U$2664,0),1))</f>
        <v>0</v>
      </c>
      <c r="GN6" s="123">
        <f>IF(ISNA(INDEX(プレー記録!$F$12:$F$2664,MATCH("OUT_"&amp;ウォレット!$FQ$2&amp;MONTH(ウォレット!$B6)&amp;"/"&amp;DAY(ウォレット!$B6)&amp;"_"&amp;ウォレット!GN$3,プレー記録!$U$12:$U$2664,0),1))=TRUE,0,-INDEX(プレー記録!$F$12:$F$2664,MATCH("OUT_"&amp;ウォレット!$FQ$2&amp;MONTH(ウォレット!$B6)&amp;"/"&amp;DAY(ウォレット!$B6)&amp;"_"&amp;ウォレット!GN$3,プレー記録!$U$12:$U$2664,0),1))</f>
        <v>0</v>
      </c>
      <c r="GO6" s="123">
        <f>IF(ISNA(INDEX(プレー記録!$F$12:$F$2664,MATCH("OUT_"&amp;ウォレット!$FQ$2&amp;MONTH(ウォレット!$B6)&amp;"/"&amp;DAY(ウォレット!$B6)&amp;"_"&amp;ウォレット!GO$3,プレー記録!$U$12:$U$2664,0),1))=TRUE,0,-INDEX(プレー記録!$F$12:$F$2664,MATCH("OUT_"&amp;ウォレット!$FQ$2&amp;MONTH(ウォレット!$B6)&amp;"/"&amp;DAY(ウォレット!$B6)&amp;"_"&amp;ウォレット!GO$3,プレー記録!$U$12:$U$2664,0),1))</f>
        <v>0</v>
      </c>
      <c r="GP6" s="298">
        <f>IF(ISNA(INDEX(プレー記録!$F$12:$F$2664,MATCH("OUT_"&amp;ウォレット!$FQ$2&amp;MONTH(ウォレット!$B6)&amp;"/"&amp;DAY(ウォレット!$B6)&amp;"_"&amp;ウォレット!GP$3,プレー記録!$U$12:$U$2664,0),1))=TRUE,0,-INDEX(プレー記録!$F$12:$F$2664,MATCH("OUT_"&amp;ウォレット!$FQ$2&amp;MONTH(ウォレット!$B6)&amp;"/"&amp;DAY(ウォレット!$B6)&amp;"_"&amp;ウォレット!GP$3,プレー記録!$U$12:$U$2664,0),1))</f>
        <v>0</v>
      </c>
      <c r="GQ6" s="298">
        <f>IF(ISNA(INDEX(プレー記録!$F$12:$F$2664,MATCH("OUT_"&amp;ウォレット!$FQ$2&amp;MONTH(ウォレット!$B6)&amp;"/"&amp;DAY(ウォレット!$B6)&amp;"_"&amp;ウォレット!GQ$3,プレー記録!$U$12:$U$2664,0),1))=TRUE,0,-INDEX(プレー記録!$F$12:$F$2664,MATCH("OUT_"&amp;ウォレット!$FQ$2&amp;MONTH(ウォレット!$B6)&amp;"/"&amp;DAY(ウォレット!$B6)&amp;"_"&amp;ウォレット!GQ$3,プレー記録!$U$12:$U$2664,0),1))</f>
        <v>0</v>
      </c>
      <c r="GR6" s="298">
        <f>IF(ISNA(INDEX(プレー記録!$F$12:$F$2664,MATCH("OUT_"&amp;ウォレット!$FQ$2&amp;MONTH(ウォレット!$B6)&amp;"/"&amp;DAY(ウォレット!$B6)&amp;"_"&amp;ウォレット!GR$3,プレー記録!$U$12:$U$2664,0),1))=TRUE,0,-INDEX(プレー記録!$F$12:$F$2664,MATCH("OUT_"&amp;ウォレット!$FQ$2&amp;MONTH(ウォレット!$B6)&amp;"/"&amp;DAY(ウォレット!$B6)&amp;"_"&amp;ウォレット!GR$3,プレー記録!$U$12:$U$2664,0),1))</f>
        <v>0</v>
      </c>
      <c r="GS6" s="298">
        <f>IF(ISNA(INDEX(プレー記録!$F$12:$F$2664,MATCH("OUT_"&amp;ウォレット!$FQ$2&amp;MONTH(ウォレット!$B6)&amp;"/"&amp;DAY(ウォレット!$B6)&amp;"_"&amp;ウォレット!GS$3,プレー記録!$U$12:$U$2664,0),1))=TRUE,0,-INDEX(プレー記録!$F$12:$F$2664,MATCH("OUT_"&amp;ウォレット!$FQ$2&amp;MONTH(ウォレット!$B6)&amp;"/"&amp;DAY(ウォレット!$B6)&amp;"_"&amp;ウォレット!GS$3,プレー記録!$U$12:$U$2664,0),1))</f>
        <v>0</v>
      </c>
      <c r="GT6" s="298">
        <f>IF(ISNA(INDEX(プレー記録!$F$12:$F$2664,MATCH("OUT_"&amp;ウォレット!$FQ$2&amp;MONTH(ウォレット!$B6)&amp;"/"&amp;DAY(ウォレット!$B6)&amp;"_"&amp;ウォレット!GT$3,プレー記録!$U$12:$U$2664,0),1))=TRUE,0,-INDEX(プレー記録!$F$12:$F$2664,MATCH("OUT_"&amp;ウォレット!$FQ$2&amp;MONTH(ウォレット!$B6)&amp;"/"&amp;DAY(ウォレット!$B6)&amp;"_"&amp;ウォレット!GT$3,プレー記録!$U$12:$U$2664,0),1))</f>
        <v>0</v>
      </c>
      <c r="GU6" s="298">
        <f>IF(ISNA(INDEX(プレー記録!$F$12:$F$2664,MATCH("OUT_"&amp;ウォレット!$FQ$2&amp;MONTH(ウォレット!$B6)&amp;"/"&amp;DAY(ウォレット!$B6)&amp;"_"&amp;ウォレット!GU$3,プレー記録!$U$12:$U$2664,0),1))=TRUE,0,-INDEX(プレー記録!$F$12:$F$2664,MATCH("OUT_"&amp;ウォレット!$FQ$2&amp;MONTH(ウォレット!$B6)&amp;"/"&amp;DAY(ウォレット!$B6)&amp;"_"&amp;ウォレット!GU$3,プレー記録!$U$12:$U$2664,0),1))</f>
        <v>0</v>
      </c>
      <c r="GV6" s="298">
        <f>IF(ISNA(INDEX(プレー記録!$F$12:$F$2664,MATCH("OUT_"&amp;ウォレット!$FQ$2&amp;MONTH(ウォレット!$B6)&amp;"/"&amp;DAY(ウォレット!$B6)&amp;"_"&amp;ウォレット!GV$3,プレー記録!$U$12:$U$2664,0),1))=TRUE,0,-INDEX(プレー記録!$F$12:$F$2664,MATCH("OUT_"&amp;ウォレット!$FQ$2&amp;MONTH(ウォレット!$B6)&amp;"/"&amp;DAY(ウォレット!$B6)&amp;"_"&amp;ウォレット!GV$3,プレー記録!$U$12:$U$2664,0),1))</f>
        <v>0</v>
      </c>
      <c r="GW6" s="298">
        <f>IF(ISNA(INDEX(プレー記録!$F$12:$F$2664,MATCH("OUT_"&amp;ウォレット!$FQ$2&amp;MONTH(ウォレット!$B6)&amp;"/"&amp;DAY(ウォレット!$B6)&amp;"_"&amp;ウォレット!GW$3,プレー記録!$U$12:$U$2664,0),1))=TRUE,0,-INDEX(プレー記録!$F$12:$F$2664,MATCH("OUT_"&amp;ウォレット!$FQ$2&amp;MONTH(ウォレット!$B6)&amp;"/"&amp;DAY(ウォレット!$B6)&amp;"_"&amp;ウォレット!GW$3,プレー記録!$U$12:$U$2664,0),1))</f>
        <v>0</v>
      </c>
      <c r="GX6" s="160"/>
      <c r="GY6" s="127">
        <f>SUM(HA6:HP6)</f>
        <v>0</v>
      </c>
      <c r="GZ6" s="128">
        <f>SUM(HQ6:IF6)</f>
        <v>0</v>
      </c>
      <c r="HA6" s="133">
        <f>IF(ISNA(INDEX(プレー記録!$G$14:$G$2664,MATCH("IN_"&amp;ウォレット!$GY$2&amp;MONTH(ウォレット!$B6)&amp;"/"&amp;DAY(ウォレット!$B6)&amp;"_"&amp;ウォレット!HA$3,プレー記録!$U$14:$U$2664,0),1))=TRUE,0,INDEX(プレー記録!$G$14:$G$2664,MATCH("IN_"&amp;ウォレット!$GY$2&amp;MONTH(ウォレット!$B6)&amp;"/"&amp;DAY(ウォレット!$B6)&amp;"_"&amp;ウォレット!HA$3,プレー記録!$U$14:$U$2664,0),1))</f>
        <v>0</v>
      </c>
      <c r="HB6" s="122">
        <f>IF(ISNA(INDEX(プレー記録!$G$14:$G$2664,MATCH("IN_"&amp;ウォレット!$GY$2&amp;MONTH(ウォレット!$B6)&amp;"/"&amp;DAY(ウォレット!$B6)&amp;"_"&amp;ウォレット!HB$3,プレー記録!$U$14:$U$2664,0),1))=TRUE,0,INDEX(プレー記録!$G$14:$G$2664,MATCH("IN_"&amp;ウォレット!$GY$2&amp;MONTH(ウォレット!$B6)&amp;"/"&amp;DAY(ウォレット!$B6)&amp;"_"&amp;ウォレット!HB$3,プレー記録!$U$14:$U$2664,0),1))</f>
        <v>0</v>
      </c>
      <c r="HC6" s="122">
        <f>IF(ISNA(INDEX(プレー記録!$G$14:$G$2664,MATCH("IN_"&amp;ウォレット!$GY$2&amp;MONTH(ウォレット!$B6)&amp;"/"&amp;DAY(ウォレット!$B6)&amp;"_"&amp;ウォレット!HC$3,プレー記録!$U$14:$U$2664,0),1))=TRUE,0,INDEX(プレー記録!$G$14:$G$2664,MATCH("IN_"&amp;ウォレット!$GY$2&amp;MONTH(ウォレット!$B6)&amp;"/"&amp;DAY(ウォレット!$B6)&amp;"_"&amp;ウォレット!HC$3,プレー記録!$U$14:$U$2664,0),1))</f>
        <v>0</v>
      </c>
      <c r="HD6" s="122">
        <f>IF(ISNA(INDEX(プレー記録!$G$14:$G$2664,MATCH("IN_"&amp;ウォレット!$GY$2&amp;MONTH(ウォレット!$B6)&amp;"/"&amp;DAY(ウォレット!$B6)&amp;"_"&amp;ウォレット!HD$3,プレー記録!$U$14:$U$2664,0),1))=TRUE,0,INDEX(プレー記録!$G$14:$G$2664,MATCH("IN_"&amp;ウォレット!$GY$2&amp;MONTH(ウォレット!$B6)&amp;"/"&amp;DAY(ウォレット!$B6)&amp;"_"&amp;ウォレット!HD$3,プレー記録!$U$14:$U$2664,0),1))</f>
        <v>0</v>
      </c>
      <c r="HE6" s="122">
        <f>IF(ISNA(INDEX(プレー記録!$G$14:$G$2664,MATCH("IN_"&amp;ウォレット!$GY$2&amp;MONTH(ウォレット!$B6)&amp;"/"&amp;DAY(ウォレット!$B6)&amp;"_"&amp;ウォレット!HE$3,プレー記録!$U$14:$U$2664,0),1))=TRUE,0,INDEX(プレー記録!$G$14:$G$2664,MATCH("IN_"&amp;ウォレット!$GY$2&amp;MONTH(ウォレット!$B6)&amp;"/"&amp;DAY(ウォレット!$B6)&amp;"_"&amp;ウォレット!HE$3,プレー記録!$U$14:$U$2664,0),1))</f>
        <v>0</v>
      </c>
      <c r="HF6" s="122">
        <f>IF(ISNA(INDEX(プレー記録!$G$14:$G$2664,MATCH("IN_"&amp;ウォレット!$GY$2&amp;MONTH(ウォレット!$B6)&amp;"/"&amp;DAY(ウォレット!$B6)&amp;"_"&amp;ウォレット!HF$3,プレー記録!$U$14:$U$2664,0),1))=TRUE,0,INDEX(プレー記録!$G$14:$G$2664,MATCH("IN_"&amp;ウォレット!$GY$2&amp;MONTH(ウォレット!$B6)&amp;"/"&amp;DAY(ウォレット!$B6)&amp;"_"&amp;ウォレット!HF$3,プレー記録!$U$14:$U$2664,0),1))</f>
        <v>0</v>
      </c>
      <c r="HG6" s="122">
        <f>IF(ISNA(INDEX(プレー記録!$G$14:$G$2664,MATCH("IN_"&amp;ウォレット!$GY$2&amp;MONTH(ウォレット!$B6)&amp;"/"&amp;DAY(ウォレット!$B6)&amp;"_"&amp;ウォレット!HG$3,プレー記録!$U$14:$U$2664,0),1))=TRUE,0,INDEX(プレー記録!$G$14:$G$2664,MATCH("IN_"&amp;ウォレット!$GY$2&amp;MONTH(ウォレット!$B6)&amp;"/"&amp;DAY(ウォレット!$B6)&amp;"_"&amp;ウォレット!HG$3,プレー記録!$U$14:$U$2664,0),1))</f>
        <v>0</v>
      </c>
      <c r="HH6" s="296">
        <f>IF(ISNA(INDEX(プレー記録!$G$14:$G$2664,MATCH("IN_"&amp;ウォレット!$GY$2&amp;MONTH(ウォレット!$B6)&amp;"/"&amp;DAY(ウォレット!$B6)&amp;"_"&amp;ウォレット!HH$3,プレー記録!$U$14:$U$2664,0),1))=TRUE,0,INDEX(プレー記録!$G$14:$G$2664,MATCH("IN_"&amp;ウォレット!$GY$2&amp;MONTH(ウォレット!$B6)&amp;"/"&amp;DAY(ウォレット!$B6)&amp;"_"&amp;ウォレット!HH$3,プレー記録!$U$14:$U$2664,0),1))</f>
        <v>0</v>
      </c>
      <c r="HI6" s="296">
        <f>IF(ISNA(INDEX(プレー記録!$G$14:$G$2664,MATCH("IN_"&amp;ウォレット!$GY$2&amp;MONTH(ウォレット!$B6)&amp;"/"&amp;DAY(ウォレット!$B6)&amp;"_"&amp;ウォレット!HI$3,プレー記録!$U$14:$U$2664,0),1))=TRUE,0,INDEX(プレー記録!$G$14:$G$2664,MATCH("IN_"&amp;ウォレット!$GY$2&amp;MONTH(ウォレット!$B6)&amp;"/"&amp;DAY(ウォレット!$B6)&amp;"_"&amp;ウォレット!HI$3,プレー記録!$U$14:$U$2664,0),1))</f>
        <v>0</v>
      </c>
      <c r="HJ6" s="296">
        <f>IF(ISNA(INDEX(プレー記録!$G$14:$G$2664,MATCH("IN_"&amp;ウォレット!$GY$2&amp;MONTH(ウォレット!$B6)&amp;"/"&amp;DAY(ウォレット!$B6)&amp;"_"&amp;ウォレット!HJ$3,プレー記録!$U$14:$U$2664,0),1))=TRUE,0,INDEX(プレー記録!$G$14:$G$2664,MATCH("IN_"&amp;ウォレット!$GY$2&amp;MONTH(ウォレット!$B6)&amp;"/"&amp;DAY(ウォレット!$B6)&amp;"_"&amp;ウォレット!HJ$3,プレー記録!$U$14:$U$2664,0),1))</f>
        <v>0</v>
      </c>
      <c r="HK6" s="296">
        <f>IF(ISNA(INDEX(プレー記録!$G$14:$G$2664,MATCH("IN_"&amp;ウォレット!$GY$2&amp;MONTH(ウォレット!$B6)&amp;"/"&amp;DAY(ウォレット!$B6)&amp;"_"&amp;ウォレット!HK$3,プレー記録!$U$14:$U$2664,0),1))=TRUE,0,INDEX(プレー記録!$G$14:$G$2664,MATCH("IN_"&amp;ウォレット!$GY$2&amp;MONTH(ウォレット!$B6)&amp;"/"&amp;DAY(ウォレット!$B6)&amp;"_"&amp;ウォレット!HK$3,プレー記録!$U$14:$U$2664,0),1))</f>
        <v>0</v>
      </c>
      <c r="HL6" s="296">
        <f>IF(ISNA(INDEX(プレー記録!$G$14:$G$2664,MATCH("IN_"&amp;ウォレット!$GY$2&amp;MONTH(ウォレット!$B6)&amp;"/"&amp;DAY(ウォレット!$B6)&amp;"_"&amp;ウォレット!HL$3,プレー記録!$U$14:$U$2664,0),1))=TRUE,0,INDEX(プレー記録!$G$14:$G$2664,MATCH("IN_"&amp;ウォレット!$GY$2&amp;MONTH(ウォレット!$B6)&amp;"/"&amp;DAY(ウォレット!$B6)&amp;"_"&amp;ウォレット!HL$3,プレー記録!$U$14:$U$2664,0),1))</f>
        <v>0</v>
      </c>
      <c r="HM6" s="296">
        <f>IF(ISNA(INDEX(プレー記録!$G$14:$G$2664,MATCH("IN_"&amp;ウォレット!$GY$2&amp;MONTH(ウォレット!$B6)&amp;"/"&amp;DAY(ウォレット!$B6)&amp;"_"&amp;ウォレット!HM$3,プレー記録!$U$14:$U$2664,0),1))=TRUE,0,INDEX(プレー記録!$G$14:$G$2664,MATCH("IN_"&amp;ウォレット!$GY$2&amp;MONTH(ウォレット!$B6)&amp;"/"&amp;DAY(ウォレット!$B6)&amp;"_"&amp;ウォレット!HM$3,プレー記録!$U$14:$U$2664,0),1))</f>
        <v>0</v>
      </c>
      <c r="HN6" s="296">
        <f>IF(ISNA(INDEX(プレー記録!$G$14:$G$2664,MATCH("IN_"&amp;ウォレット!$GY$2&amp;MONTH(ウォレット!$B6)&amp;"/"&amp;DAY(ウォレット!$B6)&amp;"_"&amp;ウォレット!HN$3,プレー記録!$U$14:$U$2664,0),1))=TRUE,0,INDEX(プレー記録!$G$14:$G$2664,MATCH("IN_"&amp;ウォレット!$GY$2&amp;MONTH(ウォレット!$B6)&amp;"/"&amp;DAY(ウォレット!$B6)&amp;"_"&amp;ウォレット!HN$3,プレー記録!$U$14:$U$2664,0),1))</f>
        <v>0</v>
      </c>
      <c r="HO6" s="296">
        <f>IF(ISNA(INDEX(プレー記録!$G$14:$G$2664,MATCH("IN_"&amp;ウォレット!$GY$2&amp;MONTH(ウォレット!$B6)&amp;"/"&amp;DAY(ウォレット!$B6)&amp;"_"&amp;ウォレット!HO$3,プレー記録!$U$14:$U$2664,0),1))=TRUE,0,INDEX(プレー記録!$G$14:$G$2664,MATCH("IN_"&amp;ウォレット!$GY$2&amp;MONTH(ウォレット!$B6)&amp;"/"&amp;DAY(ウォレット!$B6)&amp;"_"&amp;ウォレット!HO$3,プレー記録!$U$14:$U$2664,0),1))</f>
        <v>0</v>
      </c>
      <c r="HP6" s="158"/>
      <c r="HQ6" s="131">
        <f>IF(ISNA(INDEX(プレー記録!$F$12:$F$2664,MATCH("OUT_"&amp;ウォレット!$GY$2&amp;MONTH(ウォレット!$B6)&amp;"/"&amp;DAY(ウォレット!$B6)&amp;"_"&amp;ウォレット!HQ$3,プレー記録!$U$12:$U$2664,0),1))=TRUE,0,-INDEX(プレー記録!$F$12:$F$2664,MATCH("OUT_"&amp;ウォレット!$GY$2&amp;MONTH(ウォレット!$B6)&amp;"/"&amp;DAY(ウォレット!$B6)&amp;"_"&amp;ウォレット!HQ$3,プレー記録!$U$12:$U$2664,0),1))</f>
        <v>0</v>
      </c>
      <c r="HR6" s="123">
        <f>IF(ISNA(INDEX(プレー記録!$F$12:$F$2664,MATCH("OUT_"&amp;ウォレット!$GY$2&amp;MONTH(ウォレット!$B6)&amp;"/"&amp;DAY(ウォレット!$B6)&amp;"_"&amp;ウォレット!HR$3,プレー記録!$U$12:$U$2664,0),1))=TRUE,0,-INDEX(プレー記録!$F$12:$F$2664,MATCH("OUT_"&amp;ウォレット!$GY$2&amp;MONTH(ウォレット!$B6)&amp;"/"&amp;DAY(ウォレット!$B6)&amp;"_"&amp;ウォレット!HR$3,プレー記録!$U$12:$U$2664,0),1))</f>
        <v>0</v>
      </c>
      <c r="HS6" s="123">
        <f>IF(ISNA(INDEX(プレー記録!$F$12:$F$2664,MATCH("OUT_"&amp;ウォレット!$GY$2&amp;MONTH(ウォレット!$B6)&amp;"/"&amp;DAY(ウォレット!$B6)&amp;"_"&amp;ウォレット!HS$3,プレー記録!$U$12:$U$2664,0),1))=TRUE,0,-INDEX(プレー記録!$F$12:$F$2664,MATCH("OUT_"&amp;ウォレット!$GY$2&amp;MONTH(ウォレット!$B6)&amp;"/"&amp;DAY(ウォレット!$B6)&amp;"_"&amp;ウォレット!HS$3,プレー記録!$U$12:$U$2664,0),1))</f>
        <v>0</v>
      </c>
      <c r="HT6" s="123">
        <f>IF(ISNA(INDEX(プレー記録!$F$12:$F$2664,MATCH("OUT_"&amp;ウォレット!$GY$2&amp;MONTH(ウォレット!$B6)&amp;"/"&amp;DAY(ウォレット!$B6)&amp;"_"&amp;ウォレット!HT$3,プレー記録!$U$12:$U$2664,0),1))=TRUE,0,-INDEX(プレー記録!$F$12:$F$2664,MATCH("OUT_"&amp;ウォレット!$GY$2&amp;MONTH(ウォレット!$B6)&amp;"/"&amp;DAY(ウォレット!$B6)&amp;"_"&amp;ウォレット!HT$3,プレー記録!$U$12:$U$2664,0),1))</f>
        <v>0</v>
      </c>
      <c r="HU6" s="123">
        <f>IF(ISNA(INDEX(プレー記録!$F$12:$F$2664,MATCH("OUT_"&amp;ウォレット!$GY$2&amp;MONTH(ウォレット!$B6)&amp;"/"&amp;DAY(ウォレット!$B6)&amp;"_"&amp;ウォレット!HU$3,プレー記録!$U$12:$U$2664,0),1))=TRUE,0,-INDEX(プレー記録!$F$12:$F$2664,MATCH("OUT_"&amp;ウォレット!$GY$2&amp;MONTH(ウォレット!$B6)&amp;"/"&amp;DAY(ウォレット!$B6)&amp;"_"&amp;ウォレット!HU$3,プレー記録!$U$12:$U$2664,0),1))</f>
        <v>0</v>
      </c>
      <c r="HV6" s="123">
        <f>IF(ISNA(INDEX(プレー記録!$F$12:$F$2664,MATCH("OUT_"&amp;ウォレット!$GY$2&amp;MONTH(ウォレット!$B6)&amp;"/"&amp;DAY(ウォレット!$B6)&amp;"_"&amp;ウォレット!HV$3,プレー記録!$U$12:$U$2664,0),1))=TRUE,0,-INDEX(プレー記録!$F$12:$F$2664,MATCH("OUT_"&amp;ウォレット!$GY$2&amp;MONTH(ウォレット!$B6)&amp;"/"&amp;DAY(ウォレット!$B6)&amp;"_"&amp;ウォレット!HV$3,プレー記録!$U$12:$U$2664,0),1))</f>
        <v>0</v>
      </c>
      <c r="HW6" s="123">
        <f>IF(ISNA(INDEX(プレー記録!$F$12:$F$2664,MATCH("OUT_"&amp;ウォレット!$GY$2&amp;MONTH(ウォレット!$B6)&amp;"/"&amp;DAY(ウォレット!$B6)&amp;"_"&amp;ウォレット!HW$3,プレー記録!$U$12:$U$2664,0),1))=TRUE,0,-INDEX(プレー記録!$F$12:$F$2664,MATCH("OUT_"&amp;ウォレット!$GY$2&amp;MONTH(ウォレット!$B6)&amp;"/"&amp;DAY(ウォレット!$B6)&amp;"_"&amp;ウォレット!HW$3,プレー記録!$U$12:$U$2664,0),1))</f>
        <v>0</v>
      </c>
      <c r="HX6" s="298">
        <f>IF(ISNA(INDEX(プレー記録!$F$12:$F$2664,MATCH("OUT_"&amp;ウォレット!$GY$2&amp;MONTH(ウォレット!$B6)&amp;"/"&amp;DAY(ウォレット!$B6)&amp;"_"&amp;ウォレット!HX$3,プレー記録!$U$12:$U$2664,0),1))=TRUE,0,-INDEX(プレー記録!$F$12:$F$2664,MATCH("OUT_"&amp;ウォレット!$GY$2&amp;MONTH(ウォレット!$B6)&amp;"/"&amp;DAY(ウォレット!$B6)&amp;"_"&amp;ウォレット!HX$3,プレー記録!$U$12:$U$2664,0),1))</f>
        <v>0</v>
      </c>
      <c r="HY6" s="298">
        <f>IF(ISNA(INDEX(プレー記録!$F$12:$F$2664,MATCH("OUT_"&amp;ウォレット!$GY$2&amp;MONTH(ウォレット!$B6)&amp;"/"&amp;DAY(ウォレット!$B6)&amp;"_"&amp;ウォレット!HY$3,プレー記録!$U$12:$U$2664,0),1))=TRUE,0,-INDEX(プレー記録!$F$12:$F$2664,MATCH("OUT_"&amp;ウォレット!$GY$2&amp;MONTH(ウォレット!$B6)&amp;"/"&amp;DAY(ウォレット!$B6)&amp;"_"&amp;ウォレット!HY$3,プレー記録!$U$12:$U$2664,0),1))</f>
        <v>0</v>
      </c>
      <c r="HZ6" s="298">
        <f>IF(ISNA(INDEX(プレー記録!$F$12:$F$2664,MATCH("OUT_"&amp;ウォレット!$GY$2&amp;MONTH(ウォレット!$B6)&amp;"/"&amp;DAY(ウォレット!$B6)&amp;"_"&amp;ウォレット!HZ$3,プレー記録!$U$12:$U$2664,0),1))=TRUE,0,-INDEX(プレー記録!$F$12:$F$2664,MATCH("OUT_"&amp;ウォレット!$GY$2&amp;MONTH(ウォレット!$B6)&amp;"/"&amp;DAY(ウォレット!$B6)&amp;"_"&amp;ウォレット!HZ$3,プレー記録!$U$12:$U$2664,0),1))</f>
        <v>0</v>
      </c>
      <c r="IA6" s="298">
        <f>IF(ISNA(INDEX(プレー記録!$F$12:$F$2664,MATCH("OUT_"&amp;ウォレット!$GY$2&amp;MONTH(ウォレット!$B6)&amp;"/"&amp;DAY(ウォレット!$B6)&amp;"_"&amp;ウォレット!IA$3,プレー記録!$U$12:$U$2664,0),1))=TRUE,0,-INDEX(プレー記録!$F$12:$F$2664,MATCH("OUT_"&amp;ウォレット!$GY$2&amp;MONTH(ウォレット!$B6)&amp;"/"&amp;DAY(ウォレット!$B6)&amp;"_"&amp;ウォレット!IA$3,プレー記録!$U$12:$U$2664,0),1))</f>
        <v>0</v>
      </c>
      <c r="IB6" s="298">
        <f>IF(ISNA(INDEX(プレー記録!$F$12:$F$2664,MATCH("OUT_"&amp;ウォレット!$GY$2&amp;MONTH(ウォレット!$B6)&amp;"/"&amp;DAY(ウォレット!$B6)&amp;"_"&amp;ウォレット!IB$3,プレー記録!$U$12:$U$2664,0),1))=TRUE,0,-INDEX(プレー記録!$F$12:$F$2664,MATCH("OUT_"&amp;ウォレット!$GY$2&amp;MONTH(ウォレット!$B6)&amp;"/"&amp;DAY(ウォレット!$B6)&amp;"_"&amp;ウォレット!IB$3,プレー記録!$U$12:$U$2664,0),1))</f>
        <v>0</v>
      </c>
      <c r="IC6" s="298">
        <f>IF(ISNA(INDEX(プレー記録!$F$12:$F$2664,MATCH("OUT_"&amp;ウォレット!$GY$2&amp;MONTH(ウォレット!$B6)&amp;"/"&amp;DAY(ウォレット!$B6)&amp;"_"&amp;ウォレット!IC$3,プレー記録!$U$12:$U$2664,0),1))=TRUE,0,-INDEX(プレー記録!$F$12:$F$2664,MATCH("OUT_"&amp;ウォレット!$GY$2&amp;MONTH(ウォレット!$B6)&amp;"/"&amp;DAY(ウォレット!$B6)&amp;"_"&amp;ウォレット!IC$3,プレー記録!$U$12:$U$2664,0),1))</f>
        <v>0</v>
      </c>
      <c r="ID6" s="298">
        <f>IF(ISNA(INDEX(プレー記録!$F$12:$F$2664,MATCH("OUT_"&amp;ウォレット!$GY$2&amp;MONTH(ウォレット!$B6)&amp;"/"&amp;DAY(ウォレット!$B6)&amp;"_"&amp;ウォレット!ID$3,プレー記録!$U$12:$U$2664,0),1))=TRUE,0,-INDEX(プレー記録!$F$12:$F$2664,MATCH("OUT_"&amp;ウォレット!$GY$2&amp;MONTH(ウォレット!$B6)&amp;"/"&amp;DAY(ウォレット!$B6)&amp;"_"&amp;ウォレット!ID$3,プレー記録!$U$12:$U$2664,0),1))</f>
        <v>0</v>
      </c>
      <c r="IE6" s="298">
        <f>IF(ISNA(INDEX(プレー記録!$F$12:$F$2664,MATCH("OUT_"&amp;ウォレット!$GY$2&amp;MONTH(ウォレット!$B6)&amp;"/"&amp;DAY(ウォレット!$B6)&amp;"_"&amp;ウォレット!IE$3,プレー記録!$U$12:$U$2664,0),1))=TRUE,0,-INDEX(プレー記録!$F$12:$F$2664,MATCH("OUT_"&amp;ウォレット!$GY$2&amp;MONTH(ウォレット!$B6)&amp;"/"&amp;DAY(ウォレット!$B6)&amp;"_"&amp;ウォレット!IE$3,プレー記録!$U$12:$U$2664,0),1))</f>
        <v>0</v>
      </c>
      <c r="IF6" s="160"/>
      <c r="IG6" s="127">
        <f>SUM(II6:IX6)</f>
        <v>0</v>
      </c>
      <c r="IH6" s="128">
        <f>SUM(IY6:JN6)</f>
        <v>0</v>
      </c>
      <c r="II6" s="133">
        <f>IF(ISNA(INDEX(プレー記録!$G$14:$G$2664,MATCH("IN_"&amp;ウォレット!$IG$2&amp;MONTH(ウォレット!$B6)&amp;"/"&amp;DAY(ウォレット!$B6)&amp;"_"&amp;ウォレット!II$3,プレー記録!$U$14:$U$2664,0),1))=TRUE,0,INDEX(プレー記録!$G$14:$G$2664,MATCH("IN_"&amp;ウォレット!$IG$2&amp;MONTH(ウォレット!$B6)&amp;"/"&amp;DAY(ウォレット!$B6)&amp;"_"&amp;ウォレット!II$3,プレー記録!$U$14:$U$2664,0),1))</f>
        <v>0</v>
      </c>
      <c r="IJ6" s="122">
        <f>IF(ISNA(INDEX(プレー記録!$G$14:$G$2664,MATCH("IN_"&amp;ウォレット!$IG$2&amp;MONTH(ウォレット!$B6)&amp;"/"&amp;DAY(ウォレット!$B6)&amp;"_"&amp;ウォレット!IJ$3,プレー記録!$U$14:$U$2664,0),1))=TRUE,0,INDEX(プレー記録!$G$14:$G$2664,MATCH("IN_"&amp;ウォレット!$IG$2&amp;MONTH(ウォレット!$B6)&amp;"/"&amp;DAY(ウォレット!$B6)&amp;"_"&amp;ウォレット!IJ$3,プレー記録!$U$14:$U$2664,0),1))</f>
        <v>0</v>
      </c>
      <c r="IK6" s="122">
        <f>IF(ISNA(INDEX(プレー記録!$G$14:$G$2664,MATCH("IN_"&amp;ウォレット!$IG$2&amp;MONTH(ウォレット!$B6)&amp;"/"&amp;DAY(ウォレット!$B6)&amp;"_"&amp;ウォレット!IK$3,プレー記録!$U$14:$U$2664,0),1))=TRUE,0,INDEX(プレー記録!$G$14:$G$2664,MATCH("IN_"&amp;ウォレット!$IG$2&amp;MONTH(ウォレット!$B6)&amp;"/"&amp;DAY(ウォレット!$B6)&amp;"_"&amp;ウォレット!IK$3,プレー記録!$U$14:$U$2664,0),1))</f>
        <v>0</v>
      </c>
      <c r="IL6" s="122">
        <f>IF(ISNA(INDEX(プレー記録!$G$14:$G$2664,MATCH("IN_"&amp;ウォレット!$IG$2&amp;MONTH(ウォレット!$B6)&amp;"/"&amp;DAY(ウォレット!$B6)&amp;"_"&amp;ウォレット!IL$3,プレー記録!$U$14:$U$2664,0),1))=TRUE,0,INDEX(プレー記録!$G$14:$G$2664,MATCH("IN_"&amp;ウォレット!$IG$2&amp;MONTH(ウォレット!$B6)&amp;"/"&amp;DAY(ウォレット!$B6)&amp;"_"&amp;ウォレット!IL$3,プレー記録!$U$14:$U$2664,0),1))</f>
        <v>0</v>
      </c>
      <c r="IM6" s="122">
        <f>IF(ISNA(INDEX(プレー記録!$G$14:$G$2664,MATCH("IN_"&amp;ウォレット!$IG$2&amp;MONTH(ウォレット!$B6)&amp;"/"&amp;DAY(ウォレット!$B6)&amp;"_"&amp;ウォレット!IM$3,プレー記録!$U$14:$U$2664,0),1))=TRUE,0,INDEX(プレー記録!$G$14:$G$2664,MATCH("IN_"&amp;ウォレット!$IG$2&amp;MONTH(ウォレット!$B6)&amp;"/"&amp;DAY(ウォレット!$B6)&amp;"_"&amp;ウォレット!IM$3,プレー記録!$U$14:$U$2664,0),1))</f>
        <v>0</v>
      </c>
      <c r="IN6" s="122">
        <f>IF(ISNA(INDEX(プレー記録!$G$14:$G$2664,MATCH("IN_"&amp;ウォレット!$IG$2&amp;MONTH(ウォレット!$B6)&amp;"/"&amp;DAY(ウォレット!$B6)&amp;"_"&amp;ウォレット!IN$3,プレー記録!$U$14:$U$2664,0),1))=TRUE,0,INDEX(プレー記録!$G$14:$G$2664,MATCH("IN_"&amp;ウォレット!$IG$2&amp;MONTH(ウォレット!$B6)&amp;"/"&amp;DAY(ウォレット!$B6)&amp;"_"&amp;ウォレット!IN$3,プレー記録!$U$14:$U$2664,0),1))</f>
        <v>0</v>
      </c>
      <c r="IO6" s="122">
        <f>IF(ISNA(INDEX(プレー記録!$G$14:$G$2664,MATCH("IN_"&amp;ウォレット!$IG$2&amp;MONTH(ウォレット!$B6)&amp;"/"&amp;DAY(ウォレット!$B6)&amp;"_"&amp;ウォレット!IO$3,プレー記録!$U$14:$U$2664,0),1))=TRUE,0,INDEX(プレー記録!$G$14:$G$2664,MATCH("IN_"&amp;ウォレット!$IG$2&amp;MONTH(ウォレット!$B6)&amp;"/"&amp;DAY(ウォレット!$B6)&amp;"_"&amp;ウォレット!IO$3,プレー記録!$U$14:$U$2664,0),1))</f>
        <v>0</v>
      </c>
      <c r="IP6" s="296">
        <f>IF(ISNA(INDEX(プレー記録!$G$14:$G$2664,MATCH("IN_"&amp;ウォレット!$IG$2&amp;MONTH(ウォレット!$B6)&amp;"/"&amp;DAY(ウォレット!$B6)&amp;"_"&amp;ウォレット!IP$3,プレー記録!$U$14:$U$2664,0),1))=TRUE,0,INDEX(プレー記録!$G$14:$G$2664,MATCH("IN_"&amp;ウォレット!$IG$2&amp;MONTH(ウォレット!$B6)&amp;"/"&amp;DAY(ウォレット!$B6)&amp;"_"&amp;ウォレット!IP$3,プレー記録!$U$14:$U$2664,0),1))</f>
        <v>0</v>
      </c>
      <c r="IQ6" s="296">
        <f>IF(ISNA(INDEX(プレー記録!$G$14:$G$2664,MATCH("IN_"&amp;ウォレット!$IG$2&amp;MONTH(ウォレット!$B6)&amp;"/"&amp;DAY(ウォレット!$B6)&amp;"_"&amp;ウォレット!IQ$3,プレー記録!$U$14:$U$2664,0),1))=TRUE,0,INDEX(プレー記録!$G$14:$G$2664,MATCH("IN_"&amp;ウォレット!$IG$2&amp;MONTH(ウォレット!$B6)&amp;"/"&amp;DAY(ウォレット!$B6)&amp;"_"&amp;ウォレット!IQ$3,プレー記録!$U$14:$U$2664,0),1))</f>
        <v>0</v>
      </c>
      <c r="IR6" s="296">
        <f>IF(ISNA(INDEX(プレー記録!$G$14:$G$2664,MATCH("IN_"&amp;ウォレット!$IG$2&amp;MONTH(ウォレット!$B6)&amp;"/"&amp;DAY(ウォレット!$B6)&amp;"_"&amp;ウォレット!IR$3,プレー記録!$U$14:$U$2664,0),1))=TRUE,0,INDEX(プレー記録!$G$14:$G$2664,MATCH("IN_"&amp;ウォレット!$IG$2&amp;MONTH(ウォレット!$B6)&amp;"/"&amp;DAY(ウォレット!$B6)&amp;"_"&amp;ウォレット!IR$3,プレー記録!$U$14:$U$2664,0),1))</f>
        <v>0</v>
      </c>
      <c r="IS6" s="296">
        <f>IF(ISNA(INDEX(プレー記録!$G$14:$G$2664,MATCH("IN_"&amp;ウォレット!$IG$2&amp;MONTH(ウォレット!$B6)&amp;"/"&amp;DAY(ウォレット!$B6)&amp;"_"&amp;ウォレット!IS$3,プレー記録!$U$14:$U$2664,0),1))=TRUE,0,INDEX(プレー記録!$G$14:$G$2664,MATCH("IN_"&amp;ウォレット!$IG$2&amp;MONTH(ウォレット!$B6)&amp;"/"&amp;DAY(ウォレット!$B6)&amp;"_"&amp;ウォレット!IS$3,プレー記録!$U$14:$U$2664,0),1))</f>
        <v>0</v>
      </c>
      <c r="IT6" s="296">
        <f>IF(ISNA(INDEX(プレー記録!$G$14:$G$2664,MATCH("IN_"&amp;ウォレット!$IG$2&amp;MONTH(ウォレット!$B6)&amp;"/"&amp;DAY(ウォレット!$B6)&amp;"_"&amp;ウォレット!IT$3,プレー記録!$U$14:$U$2664,0),1))=TRUE,0,INDEX(プレー記録!$G$14:$G$2664,MATCH("IN_"&amp;ウォレット!$IG$2&amp;MONTH(ウォレット!$B6)&amp;"/"&amp;DAY(ウォレット!$B6)&amp;"_"&amp;ウォレット!IT$3,プレー記録!$U$14:$U$2664,0),1))</f>
        <v>0</v>
      </c>
      <c r="IU6" s="296">
        <f>IF(ISNA(INDEX(プレー記録!$G$14:$G$2664,MATCH("IN_"&amp;ウォレット!$IG$2&amp;MONTH(ウォレット!$B6)&amp;"/"&amp;DAY(ウォレット!$B6)&amp;"_"&amp;ウォレット!IU$3,プレー記録!$U$14:$U$2664,0),1))=TRUE,0,INDEX(プレー記録!$G$14:$G$2664,MATCH("IN_"&amp;ウォレット!$IG$2&amp;MONTH(ウォレット!$B6)&amp;"/"&amp;DAY(ウォレット!$B6)&amp;"_"&amp;ウォレット!IU$3,プレー記録!$U$14:$U$2664,0),1))</f>
        <v>0</v>
      </c>
      <c r="IV6" s="296">
        <f>IF(ISNA(INDEX(プレー記録!$G$14:$G$2664,MATCH("IN_"&amp;ウォレット!$IG$2&amp;MONTH(ウォレット!$B6)&amp;"/"&amp;DAY(ウォレット!$B6)&amp;"_"&amp;ウォレット!IV$3,プレー記録!$U$14:$U$2664,0),1))=TRUE,0,INDEX(プレー記録!$G$14:$G$2664,MATCH("IN_"&amp;ウォレット!$IG$2&amp;MONTH(ウォレット!$B6)&amp;"/"&amp;DAY(ウォレット!$B6)&amp;"_"&amp;ウォレット!IV$3,プレー記録!$U$14:$U$2664,0),1))</f>
        <v>0</v>
      </c>
      <c r="IW6" s="296">
        <f>IF(ISNA(INDEX(プレー記録!$G$14:$G$2664,MATCH("IN_"&amp;ウォレット!$IG$2&amp;MONTH(ウォレット!$B6)&amp;"/"&amp;DAY(ウォレット!$B6)&amp;"_"&amp;ウォレット!IW$3,プレー記録!$U$14:$U$2664,0),1))=TRUE,0,INDEX(プレー記録!$G$14:$G$2664,MATCH("IN_"&amp;ウォレット!$IG$2&amp;MONTH(ウォレット!$B6)&amp;"/"&amp;DAY(ウォレット!$B6)&amp;"_"&amp;ウォレット!IW$3,プレー記録!$U$14:$U$2664,0),1))</f>
        <v>0</v>
      </c>
      <c r="IX6" s="158"/>
      <c r="IY6" s="131">
        <f>IF(ISNA(INDEX(プレー記録!$F$12:$F$2664,MATCH("OUT_"&amp;ウォレット!$IG$2&amp;MONTH(ウォレット!$B6)&amp;"/"&amp;DAY(ウォレット!$B6)&amp;"_"&amp;ウォレット!IY$3,プレー記録!$U$12:$U$2664,0),1))=TRUE,0,-INDEX(プレー記録!$F$12:$F$2664,MATCH("OUT_"&amp;ウォレット!$IG$2&amp;MONTH(ウォレット!$B6)&amp;"/"&amp;DAY(ウォレット!$B6)&amp;"_"&amp;ウォレット!IY$3,プレー記録!$U$12:$U$2664,0),1))</f>
        <v>0</v>
      </c>
      <c r="IZ6" s="123">
        <f>IF(ISNA(INDEX(プレー記録!$F$12:$F$2664,MATCH("OUT_"&amp;ウォレット!$IG$2&amp;MONTH(ウォレット!$B6)&amp;"/"&amp;DAY(ウォレット!$B6)&amp;"_"&amp;ウォレット!IZ$3,プレー記録!$U$12:$U$2664,0),1))=TRUE,0,-INDEX(プレー記録!$F$12:$F$2664,MATCH("OUT_"&amp;ウォレット!$IG$2&amp;MONTH(ウォレット!$B6)&amp;"/"&amp;DAY(ウォレット!$B6)&amp;"_"&amp;ウォレット!IZ$3,プレー記録!$U$12:$U$2664,0),1))</f>
        <v>0</v>
      </c>
      <c r="JA6" s="123">
        <f>IF(ISNA(INDEX(プレー記録!$F$12:$F$2664,MATCH("OUT_"&amp;ウォレット!$IG$2&amp;MONTH(ウォレット!$B6)&amp;"/"&amp;DAY(ウォレット!$B6)&amp;"_"&amp;ウォレット!JA$3,プレー記録!$U$12:$U$2664,0),1))=TRUE,0,-INDEX(プレー記録!$F$12:$F$2664,MATCH("OUT_"&amp;ウォレット!$IG$2&amp;MONTH(ウォレット!$B6)&amp;"/"&amp;DAY(ウォレット!$B6)&amp;"_"&amp;ウォレット!JA$3,プレー記録!$U$12:$U$2664,0),1))</f>
        <v>0</v>
      </c>
      <c r="JB6" s="123">
        <f>IF(ISNA(INDEX(プレー記録!$F$12:$F$2664,MATCH("OUT_"&amp;ウォレット!$IG$2&amp;MONTH(ウォレット!$B6)&amp;"/"&amp;DAY(ウォレット!$B6)&amp;"_"&amp;ウォレット!JB$3,プレー記録!$U$12:$U$2664,0),1))=TRUE,0,-INDEX(プレー記録!$F$12:$F$2664,MATCH("OUT_"&amp;ウォレット!$IG$2&amp;MONTH(ウォレット!$B6)&amp;"/"&amp;DAY(ウォレット!$B6)&amp;"_"&amp;ウォレット!JB$3,プレー記録!$U$12:$U$2664,0),1))</f>
        <v>0</v>
      </c>
      <c r="JC6" s="123">
        <f>IF(ISNA(INDEX(プレー記録!$F$12:$F$2664,MATCH("OUT_"&amp;ウォレット!$IG$2&amp;MONTH(ウォレット!$B6)&amp;"/"&amp;DAY(ウォレット!$B6)&amp;"_"&amp;ウォレット!JC$3,プレー記録!$U$12:$U$2664,0),1))=TRUE,0,-INDEX(プレー記録!$F$12:$F$2664,MATCH("OUT_"&amp;ウォレット!$IG$2&amp;MONTH(ウォレット!$B6)&amp;"/"&amp;DAY(ウォレット!$B6)&amp;"_"&amp;ウォレット!JC$3,プレー記録!$U$12:$U$2664,0),1))</f>
        <v>0</v>
      </c>
      <c r="JD6" s="123">
        <f>IF(ISNA(INDEX(プレー記録!$F$12:$F$2664,MATCH("OUT_"&amp;ウォレット!$IG$2&amp;MONTH(ウォレット!$B6)&amp;"/"&amp;DAY(ウォレット!$B6)&amp;"_"&amp;ウォレット!JD$3,プレー記録!$U$12:$U$2664,0),1))=TRUE,0,-INDEX(プレー記録!$F$12:$F$2664,MATCH("OUT_"&amp;ウォレット!$IG$2&amp;MONTH(ウォレット!$B6)&amp;"/"&amp;DAY(ウォレット!$B6)&amp;"_"&amp;ウォレット!JD$3,プレー記録!$U$12:$U$2664,0),1))</f>
        <v>0</v>
      </c>
      <c r="JE6" s="123">
        <f>IF(ISNA(INDEX(プレー記録!$F$12:$F$2664,MATCH("OUT_"&amp;ウォレット!$IG$2&amp;MONTH(ウォレット!$B6)&amp;"/"&amp;DAY(ウォレット!$B6)&amp;"_"&amp;ウォレット!JE$3,プレー記録!$U$12:$U$2664,0),1))=TRUE,0,-INDEX(プレー記録!$F$12:$F$2664,MATCH("OUT_"&amp;ウォレット!$IG$2&amp;MONTH(ウォレット!$B6)&amp;"/"&amp;DAY(ウォレット!$B6)&amp;"_"&amp;ウォレット!JE$3,プレー記録!$U$12:$U$2664,0),1))</f>
        <v>0</v>
      </c>
      <c r="JF6" s="298">
        <f>IF(ISNA(INDEX(プレー記録!$F$12:$F$2664,MATCH("OUT_"&amp;ウォレット!$IG$2&amp;MONTH(ウォレット!$B6)&amp;"/"&amp;DAY(ウォレット!$B6)&amp;"_"&amp;ウォレット!JF$3,プレー記録!$U$12:$U$2664,0),1))=TRUE,0,-INDEX(プレー記録!$F$12:$F$2664,MATCH("OUT_"&amp;ウォレット!$IG$2&amp;MONTH(ウォレット!$B6)&amp;"/"&amp;DAY(ウォレット!$B6)&amp;"_"&amp;ウォレット!JF$3,プレー記録!$U$12:$U$2664,0),1))</f>
        <v>0</v>
      </c>
      <c r="JG6" s="298">
        <f>IF(ISNA(INDEX(プレー記録!$F$12:$F$2664,MATCH("OUT_"&amp;ウォレット!$IG$2&amp;MONTH(ウォレット!$B6)&amp;"/"&amp;DAY(ウォレット!$B6)&amp;"_"&amp;ウォレット!JG$3,プレー記録!$U$12:$U$2664,0),1))=TRUE,0,-INDEX(プレー記録!$F$12:$F$2664,MATCH("OUT_"&amp;ウォレット!$IG$2&amp;MONTH(ウォレット!$B6)&amp;"/"&amp;DAY(ウォレット!$B6)&amp;"_"&amp;ウォレット!JG$3,プレー記録!$U$12:$U$2664,0),1))</f>
        <v>0</v>
      </c>
      <c r="JH6" s="298">
        <f>IF(ISNA(INDEX(プレー記録!$F$12:$F$2664,MATCH("OUT_"&amp;ウォレット!$IG$2&amp;MONTH(ウォレット!$B6)&amp;"/"&amp;DAY(ウォレット!$B6)&amp;"_"&amp;ウォレット!JH$3,プレー記録!$U$12:$U$2664,0),1))=TRUE,0,-INDEX(プレー記録!$F$12:$F$2664,MATCH("OUT_"&amp;ウォレット!$IG$2&amp;MONTH(ウォレット!$B6)&amp;"/"&amp;DAY(ウォレット!$B6)&amp;"_"&amp;ウォレット!JH$3,プレー記録!$U$12:$U$2664,0),1))</f>
        <v>0</v>
      </c>
      <c r="JI6" s="298">
        <f>IF(ISNA(INDEX(プレー記録!$F$12:$F$2664,MATCH("OUT_"&amp;ウォレット!$IG$2&amp;MONTH(ウォレット!$B6)&amp;"/"&amp;DAY(ウォレット!$B6)&amp;"_"&amp;ウォレット!JI$3,プレー記録!$U$12:$U$2664,0),1))=TRUE,0,-INDEX(プレー記録!$F$12:$F$2664,MATCH("OUT_"&amp;ウォレット!$IG$2&amp;MONTH(ウォレット!$B6)&amp;"/"&amp;DAY(ウォレット!$B6)&amp;"_"&amp;ウォレット!JI$3,プレー記録!$U$12:$U$2664,0),1))</f>
        <v>0</v>
      </c>
      <c r="JJ6" s="298">
        <f>IF(ISNA(INDEX(プレー記録!$F$12:$F$2664,MATCH("OUT_"&amp;ウォレット!$IG$2&amp;MONTH(ウォレット!$B6)&amp;"/"&amp;DAY(ウォレット!$B6)&amp;"_"&amp;ウォレット!JJ$3,プレー記録!$U$12:$U$2664,0),1))=TRUE,0,-INDEX(プレー記録!$F$12:$F$2664,MATCH("OUT_"&amp;ウォレット!$IG$2&amp;MONTH(ウォレット!$B6)&amp;"/"&amp;DAY(ウォレット!$B6)&amp;"_"&amp;ウォレット!JJ$3,プレー記録!$U$12:$U$2664,0),1))</f>
        <v>0</v>
      </c>
      <c r="JK6" s="298">
        <f>IF(ISNA(INDEX(プレー記録!$F$12:$F$2664,MATCH("OUT_"&amp;ウォレット!$IG$2&amp;MONTH(ウォレット!$B6)&amp;"/"&amp;DAY(ウォレット!$B6)&amp;"_"&amp;ウォレット!JK$3,プレー記録!$U$12:$U$2664,0),1))=TRUE,0,-INDEX(プレー記録!$F$12:$F$2664,MATCH("OUT_"&amp;ウォレット!$IG$2&amp;MONTH(ウォレット!$B6)&amp;"/"&amp;DAY(ウォレット!$B6)&amp;"_"&amp;ウォレット!JK$3,プレー記録!$U$12:$U$2664,0),1))</f>
        <v>0</v>
      </c>
      <c r="JL6" s="298">
        <f>IF(ISNA(INDEX(プレー記録!$F$12:$F$2664,MATCH("OUT_"&amp;ウォレット!$IG$2&amp;MONTH(ウォレット!$B6)&amp;"/"&amp;DAY(ウォレット!$B6)&amp;"_"&amp;ウォレット!JL$3,プレー記録!$U$12:$U$2664,0),1))=TRUE,0,-INDEX(プレー記録!$F$12:$F$2664,MATCH("OUT_"&amp;ウォレット!$IG$2&amp;MONTH(ウォレット!$B6)&amp;"/"&amp;DAY(ウォレット!$B6)&amp;"_"&amp;ウォレット!JL$3,プレー記録!$U$12:$U$2664,0),1))</f>
        <v>0</v>
      </c>
      <c r="JM6" s="298">
        <f>IF(ISNA(INDEX(プレー記録!$F$12:$F$2664,MATCH("OUT_"&amp;ウォレット!$IG$2&amp;MONTH(ウォレット!$B6)&amp;"/"&amp;DAY(ウォレット!$B6)&amp;"_"&amp;ウォレット!JM$3,プレー記録!$U$12:$U$2664,0),1))=TRUE,0,-INDEX(プレー記録!$F$12:$F$2664,MATCH("OUT_"&amp;ウォレット!$IG$2&amp;MONTH(ウォレット!$B6)&amp;"/"&amp;DAY(ウォレット!$B6)&amp;"_"&amp;ウォレット!JM$3,プレー記録!$U$12:$U$2664,0),1))</f>
        <v>0</v>
      </c>
      <c r="JN6" s="160"/>
      <c r="JO6" s="127">
        <f>SUM(JQ6:KF6)</f>
        <v>0</v>
      </c>
      <c r="JP6" s="128">
        <f>SUM(KG6:KV6)</f>
        <v>0</v>
      </c>
      <c r="JQ6" s="133">
        <f>IF(ISNA(INDEX(プレー記録!$G$14:$G$2664,MATCH("IN_"&amp;ウォレット!$JO$2&amp;MONTH(ウォレット!$B6)&amp;"/"&amp;DAY(ウォレット!$B6)&amp;"_"&amp;ウォレット!JQ$3,プレー記録!$U$14:$U$2664,0),1))=TRUE,0,INDEX(プレー記録!$G$14:$G$2664,MATCH("IN_"&amp;ウォレット!$JO$2&amp;MONTH(ウォレット!$B6)&amp;"/"&amp;DAY(ウォレット!$B6)&amp;"_"&amp;ウォレット!JQ$3,プレー記録!$U$14:$U$2664,0),1))</f>
        <v>0</v>
      </c>
      <c r="JR6" s="122">
        <f>IF(ISNA(INDEX(プレー記録!$G$14:$G$2664,MATCH("IN_"&amp;ウォレット!$JO$2&amp;MONTH(ウォレット!$B6)&amp;"/"&amp;DAY(ウォレット!$B6)&amp;"_"&amp;ウォレット!JR$3,プレー記録!$U$14:$U$2664,0),1))=TRUE,0,INDEX(プレー記録!$G$14:$G$2664,MATCH("IN_"&amp;ウォレット!$JO$2&amp;MONTH(ウォレット!$B6)&amp;"/"&amp;DAY(ウォレット!$B6)&amp;"_"&amp;ウォレット!JR$3,プレー記録!$U$14:$U$2664,0),1))</f>
        <v>0</v>
      </c>
      <c r="JS6" s="122">
        <f>IF(ISNA(INDEX(プレー記録!$G$14:$G$2664,MATCH("IN_"&amp;ウォレット!$JO$2&amp;MONTH(ウォレット!$B6)&amp;"/"&amp;DAY(ウォレット!$B6)&amp;"_"&amp;ウォレット!JS$3,プレー記録!$U$14:$U$2664,0),1))=TRUE,0,INDEX(プレー記録!$G$14:$G$2664,MATCH("IN_"&amp;ウォレット!$JO$2&amp;MONTH(ウォレット!$B6)&amp;"/"&amp;DAY(ウォレット!$B6)&amp;"_"&amp;ウォレット!JS$3,プレー記録!$U$14:$U$2664,0),1))</f>
        <v>0</v>
      </c>
      <c r="JT6" s="122">
        <f>IF(ISNA(INDEX(プレー記録!$G$14:$G$2664,MATCH("IN_"&amp;ウォレット!$JO$2&amp;MONTH(ウォレット!$B6)&amp;"/"&amp;DAY(ウォレット!$B6)&amp;"_"&amp;ウォレット!JT$3,プレー記録!$U$14:$U$2664,0),1))=TRUE,0,INDEX(プレー記録!$G$14:$G$2664,MATCH("IN_"&amp;ウォレット!$JO$2&amp;MONTH(ウォレット!$B6)&amp;"/"&amp;DAY(ウォレット!$B6)&amp;"_"&amp;ウォレット!JT$3,プレー記録!$U$14:$U$2664,0),1))</f>
        <v>0</v>
      </c>
      <c r="JU6" s="122">
        <f>IF(ISNA(INDEX(プレー記録!$G$14:$G$2664,MATCH("IN_"&amp;ウォレット!$JO$2&amp;MONTH(ウォレット!$B6)&amp;"/"&amp;DAY(ウォレット!$B6)&amp;"_"&amp;ウォレット!JU$3,プレー記録!$U$14:$U$2664,0),1))=TRUE,0,INDEX(プレー記録!$G$14:$G$2664,MATCH("IN_"&amp;ウォレット!$JO$2&amp;MONTH(ウォレット!$B6)&amp;"/"&amp;DAY(ウォレット!$B6)&amp;"_"&amp;ウォレット!JU$3,プレー記録!$U$14:$U$2664,0),1))</f>
        <v>0</v>
      </c>
      <c r="JV6" s="122">
        <f>IF(ISNA(INDEX(プレー記録!$G$14:$G$2664,MATCH("IN_"&amp;ウォレット!$JO$2&amp;MONTH(ウォレット!$B6)&amp;"/"&amp;DAY(ウォレット!$B6)&amp;"_"&amp;ウォレット!JV$3,プレー記録!$U$14:$U$2664,0),1))=TRUE,0,INDEX(プレー記録!$G$14:$G$2664,MATCH("IN_"&amp;ウォレット!$JO$2&amp;MONTH(ウォレット!$B6)&amp;"/"&amp;DAY(ウォレット!$B6)&amp;"_"&amp;ウォレット!JV$3,プレー記録!$U$14:$U$2664,0),1))</f>
        <v>0</v>
      </c>
      <c r="JW6" s="122">
        <f>IF(ISNA(INDEX(プレー記録!$G$14:$G$2664,MATCH("IN_"&amp;ウォレット!$JO$2&amp;MONTH(ウォレット!$B6)&amp;"/"&amp;DAY(ウォレット!$B6)&amp;"_"&amp;ウォレット!JW$3,プレー記録!$U$14:$U$2664,0),1))=TRUE,0,INDEX(プレー記録!$G$14:$G$2664,MATCH("IN_"&amp;ウォレット!$JO$2&amp;MONTH(ウォレット!$B6)&amp;"/"&amp;DAY(ウォレット!$B6)&amp;"_"&amp;ウォレット!JW$3,プレー記録!$U$14:$U$2664,0),1))</f>
        <v>0</v>
      </c>
      <c r="JX6" s="296">
        <f>IF(ISNA(INDEX(プレー記録!$G$14:$G$2664,MATCH("IN_"&amp;ウォレット!$JO$2&amp;MONTH(ウォレット!$B6)&amp;"/"&amp;DAY(ウォレット!$B6)&amp;"_"&amp;ウォレット!JX$3,プレー記録!$U$14:$U$2664,0),1))=TRUE,0,INDEX(プレー記録!$G$14:$G$2664,MATCH("IN_"&amp;ウォレット!$JO$2&amp;MONTH(ウォレット!$B6)&amp;"/"&amp;DAY(ウォレット!$B6)&amp;"_"&amp;ウォレット!JX$3,プレー記録!$U$14:$U$2664,0),1))</f>
        <v>0</v>
      </c>
      <c r="JY6" s="296">
        <f>IF(ISNA(INDEX(プレー記録!$G$14:$G$2664,MATCH("IN_"&amp;ウォレット!$JO$2&amp;MONTH(ウォレット!$B6)&amp;"/"&amp;DAY(ウォレット!$B6)&amp;"_"&amp;ウォレット!JY$3,プレー記録!$U$14:$U$2664,0),1))=TRUE,0,INDEX(プレー記録!$G$14:$G$2664,MATCH("IN_"&amp;ウォレット!$JO$2&amp;MONTH(ウォレット!$B6)&amp;"/"&amp;DAY(ウォレット!$B6)&amp;"_"&amp;ウォレット!JY$3,プレー記録!$U$14:$U$2664,0),1))</f>
        <v>0</v>
      </c>
      <c r="JZ6" s="296">
        <f>IF(ISNA(INDEX(プレー記録!$G$14:$G$2664,MATCH("IN_"&amp;ウォレット!$JO$2&amp;MONTH(ウォレット!$B6)&amp;"/"&amp;DAY(ウォレット!$B6)&amp;"_"&amp;ウォレット!JZ$3,プレー記録!$U$14:$U$2664,0),1))=TRUE,0,INDEX(プレー記録!$G$14:$G$2664,MATCH("IN_"&amp;ウォレット!$JO$2&amp;MONTH(ウォレット!$B6)&amp;"/"&amp;DAY(ウォレット!$B6)&amp;"_"&amp;ウォレット!JZ$3,プレー記録!$U$14:$U$2664,0),1))</f>
        <v>0</v>
      </c>
      <c r="KA6" s="296">
        <f>IF(ISNA(INDEX(プレー記録!$G$14:$G$2664,MATCH("IN_"&amp;ウォレット!$JO$2&amp;MONTH(ウォレット!$B6)&amp;"/"&amp;DAY(ウォレット!$B6)&amp;"_"&amp;ウォレット!KA$3,プレー記録!$U$14:$U$2664,0),1))=TRUE,0,INDEX(プレー記録!$G$14:$G$2664,MATCH("IN_"&amp;ウォレット!$JO$2&amp;MONTH(ウォレット!$B6)&amp;"/"&amp;DAY(ウォレット!$B6)&amp;"_"&amp;ウォレット!KA$3,プレー記録!$U$14:$U$2664,0),1))</f>
        <v>0</v>
      </c>
      <c r="KB6" s="296">
        <f>IF(ISNA(INDEX(プレー記録!$G$14:$G$2664,MATCH("IN_"&amp;ウォレット!$JO$2&amp;MONTH(ウォレット!$B6)&amp;"/"&amp;DAY(ウォレット!$B6)&amp;"_"&amp;ウォレット!KB$3,プレー記録!$U$14:$U$2664,0),1))=TRUE,0,INDEX(プレー記録!$G$14:$G$2664,MATCH("IN_"&amp;ウォレット!$JO$2&amp;MONTH(ウォレット!$B6)&amp;"/"&amp;DAY(ウォレット!$B6)&amp;"_"&amp;ウォレット!KB$3,プレー記録!$U$14:$U$2664,0),1))</f>
        <v>0</v>
      </c>
      <c r="KC6" s="296">
        <f>IF(ISNA(INDEX(プレー記録!$G$14:$G$2664,MATCH("IN_"&amp;ウォレット!$JO$2&amp;MONTH(ウォレット!$B6)&amp;"/"&amp;DAY(ウォレット!$B6)&amp;"_"&amp;ウォレット!KC$3,プレー記録!$U$14:$U$2664,0),1))=TRUE,0,INDEX(プレー記録!$G$14:$G$2664,MATCH("IN_"&amp;ウォレット!$JO$2&amp;MONTH(ウォレット!$B6)&amp;"/"&amp;DAY(ウォレット!$B6)&amp;"_"&amp;ウォレット!KC$3,プレー記録!$U$14:$U$2664,0),1))</f>
        <v>0</v>
      </c>
      <c r="KD6" s="296">
        <f>IF(ISNA(INDEX(プレー記録!$G$14:$G$2664,MATCH("IN_"&amp;ウォレット!$JO$2&amp;MONTH(ウォレット!$B6)&amp;"/"&amp;DAY(ウォレット!$B6)&amp;"_"&amp;ウォレット!KD$3,プレー記録!$U$14:$U$2664,0),1))=TRUE,0,INDEX(プレー記録!$G$14:$G$2664,MATCH("IN_"&amp;ウォレット!$JO$2&amp;MONTH(ウォレット!$B6)&amp;"/"&amp;DAY(ウォレット!$B6)&amp;"_"&amp;ウォレット!KD$3,プレー記録!$U$14:$U$2664,0),1))</f>
        <v>0</v>
      </c>
      <c r="KE6" s="296">
        <f>IF(ISNA(INDEX(プレー記録!$G$14:$G$2664,MATCH("IN_"&amp;ウォレット!$JO$2&amp;MONTH(ウォレット!$B6)&amp;"/"&amp;DAY(ウォレット!$B6)&amp;"_"&amp;ウォレット!KE$3,プレー記録!$U$14:$U$2664,0),1))=TRUE,0,INDEX(プレー記録!$G$14:$G$2664,MATCH("IN_"&amp;ウォレット!$JO$2&amp;MONTH(ウォレット!$B6)&amp;"/"&amp;DAY(ウォレット!$B6)&amp;"_"&amp;ウォレット!KE$3,プレー記録!$U$14:$U$2664,0),1))</f>
        <v>0</v>
      </c>
      <c r="KF6" s="158"/>
      <c r="KG6" s="131">
        <f>IF(ISNA(INDEX(プレー記録!$F$12:$F$2664,MATCH("OUT_"&amp;ウォレット!$JO$2&amp;MONTH(ウォレット!$B6)&amp;"/"&amp;DAY(ウォレット!$B6)&amp;"_"&amp;ウォレット!KG$3,プレー記録!$U$12:$U$2664,0),1))=TRUE,0,-INDEX(プレー記録!$F$12:$F$2664,MATCH("OUT_"&amp;ウォレット!$JO$2&amp;MONTH(ウォレット!$B6)&amp;"/"&amp;DAY(ウォレット!$B6)&amp;"_"&amp;ウォレット!KG$3,プレー記録!$U$12:$U$2664,0),1))</f>
        <v>0</v>
      </c>
      <c r="KH6" s="123">
        <f>IF(ISNA(INDEX(プレー記録!$F$12:$F$2664,MATCH("OUT_"&amp;ウォレット!$JO$2&amp;MONTH(ウォレット!$B6)&amp;"/"&amp;DAY(ウォレット!$B6)&amp;"_"&amp;ウォレット!KH$3,プレー記録!$U$12:$U$2664,0),1))=TRUE,0,-INDEX(プレー記録!$F$12:$F$2664,MATCH("OUT_"&amp;ウォレット!$JO$2&amp;MONTH(ウォレット!$B6)&amp;"/"&amp;DAY(ウォレット!$B6)&amp;"_"&amp;ウォレット!KH$3,プレー記録!$U$12:$U$2664,0),1))</f>
        <v>0</v>
      </c>
      <c r="KI6" s="123">
        <f>IF(ISNA(INDEX(プレー記録!$F$12:$F$2664,MATCH("OUT_"&amp;ウォレット!$JO$2&amp;MONTH(ウォレット!$B6)&amp;"/"&amp;DAY(ウォレット!$B6)&amp;"_"&amp;ウォレット!KI$3,プレー記録!$U$12:$U$2664,0),1))=TRUE,0,-INDEX(プレー記録!$F$12:$F$2664,MATCH("OUT_"&amp;ウォレット!$JO$2&amp;MONTH(ウォレット!$B6)&amp;"/"&amp;DAY(ウォレット!$B6)&amp;"_"&amp;ウォレット!KI$3,プレー記録!$U$12:$U$2664,0),1))</f>
        <v>0</v>
      </c>
      <c r="KJ6" s="123">
        <f>IF(ISNA(INDEX(プレー記録!$F$12:$F$2664,MATCH("OUT_"&amp;ウォレット!$JO$2&amp;MONTH(ウォレット!$B6)&amp;"/"&amp;DAY(ウォレット!$B6)&amp;"_"&amp;ウォレット!KJ$3,プレー記録!$U$12:$U$2664,0),1))=TRUE,0,-INDEX(プレー記録!$F$12:$F$2664,MATCH("OUT_"&amp;ウォレット!$JO$2&amp;MONTH(ウォレット!$B6)&amp;"/"&amp;DAY(ウォレット!$B6)&amp;"_"&amp;ウォレット!KJ$3,プレー記録!$U$12:$U$2664,0),1))</f>
        <v>0</v>
      </c>
      <c r="KK6" s="123">
        <f>IF(ISNA(INDEX(プレー記録!$F$12:$F$2664,MATCH("OUT_"&amp;ウォレット!$JO$2&amp;MONTH(ウォレット!$B6)&amp;"/"&amp;DAY(ウォレット!$B6)&amp;"_"&amp;ウォレット!KK$3,プレー記録!$U$12:$U$2664,0),1))=TRUE,0,-INDEX(プレー記録!$F$12:$F$2664,MATCH("OUT_"&amp;ウォレット!$JO$2&amp;MONTH(ウォレット!$B6)&amp;"/"&amp;DAY(ウォレット!$B6)&amp;"_"&amp;ウォレット!KK$3,プレー記録!$U$12:$U$2664,0),1))</f>
        <v>0</v>
      </c>
      <c r="KL6" s="123">
        <f>IF(ISNA(INDEX(プレー記録!$F$12:$F$2664,MATCH("OUT_"&amp;ウォレット!$JO$2&amp;MONTH(ウォレット!$B6)&amp;"/"&amp;DAY(ウォレット!$B6)&amp;"_"&amp;ウォレット!KL$3,プレー記録!$U$12:$U$2664,0),1))=TRUE,0,-INDEX(プレー記録!$F$12:$F$2664,MATCH("OUT_"&amp;ウォレット!$JO$2&amp;MONTH(ウォレット!$B6)&amp;"/"&amp;DAY(ウォレット!$B6)&amp;"_"&amp;ウォレット!KL$3,プレー記録!$U$12:$U$2664,0),1))</f>
        <v>0</v>
      </c>
      <c r="KM6" s="123">
        <f>IF(ISNA(INDEX(プレー記録!$F$12:$F$2664,MATCH("OUT_"&amp;ウォレット!$JO$2&amp;MONTH(ウォレット!$B6)&amp;"/"&amp;DAY(ウォレット!$B6)&amp;"_"&amp;ウォレット!KM$3,プレー記録!$U$12:$U$2664,0),1))=TRUE,0,-INDEX(プレー記録!$F$12:$F$2664,MATCH("OUT_"&amp;ウォレット!$JO$2&amp;MONTH(ウォレット!$B6)&amp;"/"&amp;DAY(ウォレット!$B6)&amp;"_"&amp;ウォレット!KM$3,プレー記録!$U$12:$U$2664,0),1))</f>
        <v>0</v>
      </c>
      <c r="KN6" s="298">
        <f>IF(ISNA(INDEX(プレー記録!$F$12:$F$2664,MATCH("OUT_"&amp;ウォレット!$JO$2&amp;MONTH(ウォレット!$B6)&amp;"/"&amp;DAY(ウォレット!$B6)&amp;"_"&amp;ウォレット!KN$3,プレー記録!$U$12:$U$2664,0),1))=TRUE,0,-INDEX(プレー記録!$F$12:$F$2664,MATCH("OUT_"&amp;ウォレット!$JO$2&amp;MONTH(ウォレット!$B6)&amp;"/"&amp;DAY(ウォレット!$B6)&amp;"_"&amp;ウォレット!KN$3,プレー記録!$U$12:$U$2664,0),1))</f>
        <v>0</v>
      </c>
      <c r="KO6" s="298">
        <f>IF(ISNA(INDEX(プレー記録!$F$12:$F$2664,MATCH("OUT_"&amp;ウォレット!$JO$2&amp;MONTH(ウォレット!$B6)&amp;"/"&amp;DAY(ウォレット!$B6)&amp;"_"&amp;ウォレット!KO$3,プレー記録!$U$12:$U$2664,0),1))=TRUE,0,-INDEX(プレー記録!$F$12:$F$2664,MATCH("OUT_"&amp;ウォレット!$JO$2&amp;MONTH(ウォレット!$B6)&amp;"/"&amp;DAY(ウォレット!$B6)&amp;"_"&amp;ウォレット!KO$3,プレー記録!$U$12:$U$2664,0),1))</f>
        <v>0</v>
      </c>
      <c r="KP6" s="298">
        <f>IF(ISNA(INDEX(プレー記録!$F$12:$F$2664,MATCH("OUT_"&amp;ウォレット!$JO$2&amp;MONTH(ウォレット!$B6)&amp;"/"&amp;DAY(ウォレット!$B6)&amp;"_"&amp;ウォレット!KP$3,プレー記録!$U$12:$U$2664,0),1))=TRUE,0,-INDEX(プレー記録!$F$12:$F$2664,MATCH("OUT_"&amp;ウォレット!$JO$2&amp;MONTH(ウォレット!$B6)&amp;"/"&amp;DAY(ウォレット!$B6)&amp;"_"&amp;ウォレット!KP$3,プレー記録!$U$12:$U$2664,0),1))</f>
        <v>0</v>
      </c>
      <c r="KQ6" s="298">
        <f>IF(ISNA(INDEX(プレー記録!$F$12:$F$2664,MATCH("OUT_"&amp;ウォレット!$JO$2&amp;MONTH(ウォレット!$B6)&amp;"/"&amp;DAY(ウォレット!$B6)&amp;"_"&amp;ウォレット!KQ$3,プレー記録!$U$12:$U$2664,0),1))=TRUE,0,-INDEX(プレー記録!$F$12:$F$2664,MATCH("OUT_"&amp;ウォレット!$JO$2&amp;MONTH(ウォレット!$B6)&amp;"/"&amp;DAY(ウォレット!$B6)&amp;"_"&amp;ウォレット!KQ$3,プレー記録!$U$12:$U$2664,0),1))</f>
        <v>0</v>
      </c>
      <c r="KR6" s="298">
        <f>IF(ISNA(INDEX(プレー記録!$F$12:$F$2664,MATCH("OUT_"&amp;ウォレット!$JO$2&amp;MONTH(ウォレット!$B6)&amp;"/"&amp;DAY(ウォレット!$B6)&amp;"_"&amp;ウォレット!KR$3,プレー記録!$U$12:$U$2664,0),1))=TRUE,0,-INDEX(プレー記録!$F$12:$F$2664,MATCH("OUT_"&amp;ウォレット!$JO$2&amp;MONTH(ウォレット!$B6)&amp;"/"&amp;DAY(ウォレット!$B6)&amp;"_"&amp;ウォレット!KR$3,プレー記録!$U$12:$U$2664,0),1))</f>
        <v>0</v>
      </c>
      <c r="KS6" s="298">
        <f>IF(ISNA(INDEX(プレー記録!$F$12:$F$2664,MATCH("OUT_"&amp;ウォレット!$JO$2&amp;MONTH(ウォレット!$B6)&amp;"/"&amp;DAY(ウォレット!$B6)&amp;"_"&amp;ウォレット!KS$3,プレー記録!$U$12:$U$2664,0),1))=TRUE,0,-INDEX(プレー記録!$F$12:$F$2664,MATCH("OUT_"&amp;ウォレット!$JO$2&amp;MONTH(ウォレット!$B6)&amp;"/"&amp;DAY(ウォレット!$B6)&amp;"_"&amp;ウォレット!KS$3,プレー記録!$U$12:$U$2664,0),1))</f>
        <v>0</v>
      </c>
      <c r="KT6" s="298">
        <f>IF(ISNA(INDEX(プレー記録!$F$12:$F$2664,MATCH("OUT_"&amp;ウォレット!$JO$2&amp;MONTH(ウォレット!$B6)&amp;"/"&amp;DAY(ウォレット!$B6)&amp;"_"&amp;ウォレット!KT$3,プレー記録!$U$12:$U$2664,0),1))=TRUE,0,-INDEX(プレー記録!$F$12:$F$2664,MATCH("OUT_"&amp;ウォレット!$JO$2&amp;MONTH(ウォレット!$B6)&amp;"/"&amp;DAY(ウォレット!$B6)&amp;"_"&amp;ウォレット!KT$3,プレー記録!$U$12:$U$2664,0),1))</f>
        <v>0</v>
      </c>
      <c r="KU6" s="298">
        <f>IF(ISNA(INDEX(プレー記録!$F$12:$F$2664,MATCH("OUT_"&amp;ウォレット!$JO$2&amp;MONTH(ウォレット!$B6)&amp;"/"&amp;DAY(ウォレット!$B6)&amp;"_"&amp;ウォレット!KU$3,プレー記録!$U$12:$U$2664,0),1))=TRUE,0,-INDEX(プレー記録!$F$12:$F$2664,MATCH("OUT_"&amp;ウォレット!$JO$2&amp;MONTH(ウォレット!$B6)&amp;"/"&amp;DAY(ウォレット!$B6)&amp;"_"&amp;ウォレット!KU$3,プレー記録!$U$12:$U$2664,0),1))</f>
        <v>0</v>
      </c>
      <c r="KV6" s="160"/>
      <c r="KW6" s="127">
        <f>SUM(KY6:LN6)</f>
        <v>0</v>
      </c>
      <c r="KX6" s="128">
        <f>SUM(LO6:MD6)</f>
        <v>0</v>
      </c>
      <c r="KY6" s="133">
        <f>IF(ISNA(INDEX(プレー記録!$G$14:$G$2664,MATCH("IN_"&amp;ウォレット!$KW$2&amp;MONTH(ウォレット!$B6)&amp;"/"&amp;DAY(ウォレット!$B6)&amp;"_"&amp;ウォレット!KY$3,プレー記録!$U$14:$U$2664,0),1))=TRUE,0,INDEX(プレー記録!$G$14:$G$2664,MATCH("IN_"&amp;ウォレット!$KW$2&amp;MONTH(ウォレット!$B6)&amp;"/"&amp;DAY(ウォレット!$B6)&amp;"_"&amp;ウォレット!KY$3,プレー記録!$U$14:$U$2664,0),1))</f>
        <v>0</v>
      </c>
      <c r="KZ6" s="122">
        <f>IF(ISNA(INDEX(プレー記録!$G$14:$G$2664,MATCH("IN_"&amp;ウォレット!$KW$2&amp;MONTH(ウォレット!$B6)&amp;"/"&amp;DAY(ウォレット!$B6)&amp;"_"&amp;ウォレット!KZ$3,プレー記録!$U$14:$U$2664,0),1))=TRUE,0,INDEX(プレー記録!$G$14:$G$2664,MATCH("IN_"&amp;ウォレット!$KW$2&amp;MONTH(ウォレット!$B6)&amp;"/"&amp;DAY(ウォレット!$B6)&amp;"_"&amp;ウォレット!KZ$3,プレー記録!$U$14:$U$2664,0),1))</f>
        <v>0</v>
      </c>
      <c r="LA6" s="122">
        <f>IF(ISNA(INDEX(プレー記録!$G$14:$G$2664,MATCH("IN_"&amp;ウォレット!$KW$2&amp;MONTH(ウォレット!$B6)&amp;"/"&amp;DAY(ウォレット!$B6)&amp;"_"&amp;ウォレット!LA$3,プレー記録!$U$14:$U$2664,0),1))=TRUE,0,INDEX(プレー記録!$G$14:$G$2664,MATCH("IN_"&amp;ウォレット!$KW$2&amp;MONTH(ウォレット!$B6)&amp;"/"&amp;DAY(ウォレット!$B6)&amp;"_"&amp;ウォレット!LA$3,プレー記録!$U$14:$U$2664,0),1))</f>
        <v>0</v>
      </c>
      <c r="LB6" s="122">
        <f>IF(ISNA(INDEX(プレー記録!$G$14:$G$2664,MATCH("IN_"&amp;ウォレット!$KW$2&amp;MONTH(ウォレット!$B6)&amp;"/"&amp;DAY(ウォレット!$B6)&amp;"_"&amp;ウォレット!LB$3,プレー記録!$U$14:$U$2664,0),1))=TRUE,0,INDEX(プレー記録!$G$14:$G$2664,MATCH("IN_"&amp;ウォレット!$KW$2&amp;MONTH(ウォレット!$B6)&amp;"/"&amp;DAY(ウォレット!$B6)&amp;"_"&amp;ウォレット!LB$3,プレー記録!$U$14:$U$2664,0),1))</f>
        <v>0</v>
      </c>
      <c r="LC6" s="122">
        <f>IF(ISNA(INDEX(プレー記録!$G$14:$G$2664,MATCH("IN_"&amp;ウォレット!$KW$2&amp;MONTH(ウォレット!$B6)&amp;"/"&amp;DAY(ウォレット!$B6)&amp;"_"&amp;ウォレット!LC$3,プレー記録!$U$14:$U$2664,0),1))=TRUE,0,INDEX(プレー記録!$G$14:$G$2664,MATCH("IN_"&amp;ウォレット!$KW$2&amp;MONTH(ウォレット!$B6)&amp;"/"&amp;DAY(ウォレット!$B6)&amp;"_"&amp;ウォレット!LC$3,プレー記録!$U$14:$U$2664,0),1))</f>
        <v>0</v>
      </c>
      <c r="LD6" s="122">
        <f>IF(ISNA(INDEX(プレー記録!$G$14:$G$2664,MATCH("IN_"&amp;ウォレット!$KW$2&amp;MONTH(ウォレット!$B6)&amp;"/"&amp;DAY(ウォレット!$B6)&amp;"_"&amp;ウォレット!LD$3,プレー記録!$U$14:$U$2664,0),1))=TRUE,0,INDEX(プレー記録!$G$14:$G$2664,MATCH("IN_"&amp;ウォレット!$KW$2&amp;MONTH(ウォレット!$B6)&amp;"/"&amp;DAY(ウォレット!$B6)&amp;"_"&amp;ウォレット!LD$3,プレー記録!$U$14:$U$2664,0),1))</f>
        <v>0</v>
      </c>
      <c r="LE6" s="122">
        <f>IF(ISNA(INDEX(プレー記録!$G$14:$G$2664,MATCH("IN_"&amp;ウォレット!$KW$2&amp;MONTH(ウォレット!$B6)&amp;"/"&amp;DAY(ウォレット!$B6)&amp;"_"&amp;ウォレット!LE$3,プレー記録!$U$14:$U$2664,0),1))=TRUE,0,INDEX(プレー記録!$G$14:$G$2664,MATCH("IN_"&amp;ウォレット!$KW$2&amp;MONTH(ウォレット!$B6)&amp;"/"&amp;DAY(ウォレット!$B6)&amp;"_"&amp;ウォレット!LE$3,プレー記録!$U$14:$U$2664,0),1))</f>
        <v>0</v>
      </c>
      <c r="LF6" s="296">
        <f>IF(ISNA(INDEX(プレー記録!$G$14:$G$2664,MATCH("IN_"&amp;ウォレット!$KW$2&amp;MONTH(ウォレット!$B6)&amp;"/"&amp;DAY(ウォレット!$B6)&amp;"_"&amp;ウォレット!LF$3,プレー記録!$U$14:$U$2664,0),1))=TRUE,0,INDEX(プレー記録!$G$14:$G$2664,MATCH("IN_"&amp;ウォレット!$KW$2&amp;MONTH(ウォレット!$B6)&amp;"/"&amp;DAY(ウォレット!$B6)&amp;"_"&amp;ウォレット!LF$3,プレー記録!$U$14:$U$2664,0),1))</f>
        <v>0</v>
      </c>
      <c r="LG6" s="296">
        <f>IF(ISNA(INDEX(プレー記録!$G$14:$G$2664,MATCH("IN_"&amp;ウォレット!$KW$2&amp;MONTH(ウォレット!$B6)&amp;"/"&amp;DAY(ウォレット!$B6)&amp;"_"&amp;ウォレット!LG$3,プレー記録!$U$14:$U$2664,0),1))=TRUE,0,INDEX(プレー記録!$G$14:$G$2664,MATCH("IN_"&amp;ウォレット!$KW$2&amp;MONTH(ウォレット!$B6)&amp;"/"&amp;DAY(ウォレット!$B6)&amp;"_"&amp;ウォレット!LG$3,プレー記録!$U$14:$U$2664,0),1))</f>
        <v>0</v>
      </c>
      <c r="LH6" s="296">
        <f>IF(ISNA(INDEX(プレー記録!$G$14:$G$2664,MATCH("IN_"&amp;ウォレット!$KW$2&amp;MONTH(ウォレット!$B6)&amp;"/"&amp;DAY(ウォレット!$B6)&amp;"_"&amp;ウォレット!LH$3,プレー記録!$U$14:$U$2664,0),1))=TRUE,0,INDEX(プレー記録!$G$14:$G$2664,MATCH("IN_"&amp;ウォレット!$KW$2&amp;MONTH(ウォレット!$B6)&amp;"/"&amp;DAY(ウォレット!$B6)&amp;"_"&amp;ウォレット!LH$3,プレー記録!$U$14:$U$2664,0),1))</f>
        <v>0</v>
      </c>
      <c r="LI6" s="296">
        <f>IF(ISNA(INDEX(プレー記録!$G$14:$G$2664,MATCH("IN_"&amp;ウォレット!$KW$2&amp;MONTH(ウォレット!$B6)&amp;"/"&amp;DAY(ウォレット!$B6)&amp;"_"&amp;ウォレット!LI$3,プレー記録!$U$14:$U$2664,0),1))=TRUE,0,INDEX(プレー記録!$G$14:$G$2664,MATCH("IN_"&amp;ウォレット!$KW$2&amp;MONTH(ウォレット!$B6)&amp;"/"&amp;DAY(ウォレット!$B6)&amp;"_"&amp;ウォレット!LI$3,プレー記録!$U$14:$U$2664,0),1))</f>
        <v>0</v>
      </c>
      <c r="LJ6" s="296">
        <f>IF(ISNA(INDEX(プレー記録!$G$14:$G$2664,MATCH("IN_"&amp;ウォレット!$KW$2&amp;MONTH(ウォレット!$B6)&amp;"/"&amp;DAY(ウォレット!$B6)&amp;"_"&amp;ウォレット!LJ$3,プレー記録!$U$14:$U$2664,0),1))=TRUE,0,INDEX(プレー記録!$G$14:$G$2664,MATCH("IN_"&amp;ウォレット!$KW$2&amp;MONTH(ウォレット!$B6)&amp;"/"&amp;DAY(ウォレット!$B6)&amp;"_"&amp;ウォレット!LJ$3,プレー記録!$U$14:$U$2664,0),1))</f>
        <v>0</v>
      </c>
      <c r="LK6" s="296">
        <f>IF(ISNA(INDEX(プレー記録!$G$14:$G$2664,MATCH("IN_"&amp;ウォレット!$KW$2&amp;MONTH(ウォレット!$B6)&amp;"/"&amp;DAY(ウォレット!$B6)&amp;"_"&amp;ウォレット!LK$3,プレー記録!$U$14:$U$2664,0),1))=TRUE,0,INDEX(プレー記録!$G$14:$G$2664,MATCH("IN_"&amp;ウォレット!$KW$2&amp;MONTH(ウォレット!$B6)&amp;"/"&amp;DAY(ウォレット!$B6)&amp;"_"&amp;ウォレット!LK$3,プレー記録!$U$14:$U$2664,0),1))</f>
        <v>0</v>
      </c>
      <c r="LL6" s="296">
        <f>IF(ISNA(INDEX(プレー記録!$G$14:$G$2664,MATCH("IN_"&amp;ウォレット!$KW$2&amp;MONTH(ウォレット!$B6)&amp;"/"&amp;DAY(ウォレット!$B6)&amp;"_"&amp;ウォレット!LL$3,プレー記録!$U$14:$U$2664,0),1))=TRUE,0,INDEX(プレー記録!$G$14:$G$2664,MATCH("IN_"&amp;ウォレット!$KW$2&amp;MONTH(ウォレット!$B6)&amp;"/"&amp;DAY(ウォレット!$B6)&amp;"_"&amp;ウォレット!LL$3,プレー記録!$U$14:$U$2664,0),1))</f>
        <v>0</v>
      </c>
      <c r="LM6" s="296">
        <f>IF(ISNA(INDEX(プレー記録!$G$14:$G$2664,MATCH("IN_"&amp;ウォレット!$KW$2&amp;MONTH(ウォレット!$B6)&amp;"/"&amp;DAY(ウォレット!$B6)&amp;"_"&amp;ウォレット!LM$3,プレー記録!$U$14:$U$2664,0),1))=TRUE,0,INDEX(プレー記録!$G$14:$G$2664,MATCH("IN_"&amp;ウォレット!$KW$2&amp;MONTH(ウォレット!$B6)&amp;"/"&amp;DAY(ウォレット!$B6)&amp;"_"&amp;ウォレット!LM$3,プレー記録!$U$14:$U$2664,0),1))</f>
        <v>0</v>
      </c>
      <c r="LN6" s="158"/>
      <c r="LO6" s="131">
        <f>IF(ISNA(INDEX(プレー記録!$F$12:$F$2664,MATCH("OUT_"&amp;ウォレット!$KW$2&amp;MONTH(ウォレット!$B6)&amp;"/"&amp;DAY(ウォレット!$B6)&amp;"_"&amp;ウォレット!LO$3,プレー記録!$U$12:$U$2664,0),1))=TRUE,0,-INDEX(プレー記録!$F$12:$F$2664,MATCH("OUT_"&amp;ウォレット!$KW$2&amp;MONTH(ウォレット!$B6)&amp;"/"&amp;DAY(ウォレット!$B6)&amp;"_"&amp;ウォレット!LO$3,プレー記録!$U$12:$U$2664,0),1))</f>
        <v>0</v>
      </c>
      <c r="LP6" s="123">
        <f>IF(ISNA(INDEX(プレー記録!$F$12:$F$2664,MATCH("OUT_"&amp;ウォレット!$KW$2&amp;MONTH(ウォレット!$B6)&amp;"/"&amp;DAY(ウォレット!$B6)&amp;"_"&amp;ウォレット!LP$3,プレー記録!$U$12:$U$2664,0),1))=TRUE,0,-INDEX(プレー記録!$F$12:$F$2664,MATCH("OUT_"&amp;ウォレット!$KW$2&amp;MONTH(ウォレット!$B6)&amp;"/"&amp;DAY(ウォレット!$B6)&amp;"_"&amp;ウォレット!LP$3,プレー記録!$U$12:$U$2664,0),1))</f>
        <v>0</v>
      </c>
      <c r="LQ6" s="123">
        <f>IF(ISNA(INDEX(プレー記録!$F$12:$F$2664,MATCH("OUT_"&amp;ウォレット!$KW$2&amp;MONTH(ウォレット!$B6)&amp;"/"&amp;DAY(ウォレット!$B6)&amp;"_"&amp;ウォレット!LQ$3,プレー記録!$U$12:$U$2664,0),1))=TRUE,0,-INDEX(プレー記録!$F$12:$F$2664,MATCH("OUT_"&amp;ウォレット!$KW$2&amp;MONTH(ウォレット!$B6)&amp;"/"&amp;DAY(ウォレット!$B6)&amp;"_"&amp;ウォレット!LQ$3,プレー記録!$U$12:$U$2664,0),1))</f>
        <v>0</v>
      </c>
      <c r="LR6" s="123">
        <f>IF(ISNA(INDEX(プレー記録!$F$12:$F$2664,MATCH("OUT_"&amp;ウォレット!$KW$2&amp;MONTH(ウォレット!$B6)&amp;"/"&amp;DAY(ウォレット!$B6)&amp;"_"&amp;ウォレット!LR$3,プレー記録!$U$12:$U$2664,0),1))=TRUE,0,-INDEX(プレー記録!$F$12:$F$2664,MATCH("OUT_"&amp;ウォレット!$KW$2&amp;MONTH(ウォレット!$B6)&amp;"/"&amp;DAY(ウォレット!$B6)&amp;"_"&amp;ウォレット!LR$3,プレー記録!$U$12:$U$2664,0),1))</f>
        <v>0</v>
      </c>
      <c r="LS6" s="123">
        <f>IF(ISNA(INDEX(プレー記録!$F$12:$F$2664,MATCH("OUT_"&amp;ウォレット!$KW$2&amp;MONTH(ウォレット!$B6)&amp;"/"&amp;DAY(ウォレット!$B6)&amp;"_"&amp;ウォレット!LS$3,プレー記録!$U$12:$U$2664,0),1))=TRUE,0,-INDEX(プレー記録!$F$12:$F$2664,MATCH("OUT_"&amp;ウォレット!$KW$2&amp;MONTH(ウォレット!$B6)&amp;"/"&amp;DAY(ウォレット!$B6)&amp;"_"&amp;ウォレット!LS$3,プレー記録!$U$12:$U$2664,0),1))</f>
        <v>0</v>
      </c>
      <c r="LT6" s="123">
        <f>IF(ISNA(INDEX(プレー記録!$F$12:$F$2664,MATCH("OUT_"&amp;ウォレット!$KW$2&amp;MONTH(ウォレット!$B6)&amp;"/"&amp;DAY(ウォレット!$B6)&amp;"_"&amp;ウォレット!LT$3,プレー記録!$U$12:$U$2664,0),1))=TRUE,0,-INDEX(プレー記録!$F$12:$F$2664,MATCH("OUT_"&amp;ウォレット!$KW$2&amp;MONTH(ウォレット!$B6)&amp;"/"&amp;DAY(ウォレット!$B6)&amp;"_"&amp;ウォレット!LT$3,プレー記録!$U$12:$U$2664,0),1))</f>
        <v>0</v>
      </c>
      <c r="LU6" s="123">
        <f>IF(ISNA(INDEX(プレー記録!$F$12:$F$2664,MATCH("OUT_"&amp;ウォレット!$KW$2&amp;MONTH(ウォレット!$B6)&amp;"/"&amp;DAY(ウォレット!$B6)&amp;"_"&amp;ウォレット!LU$3,プレー記録!$U$12:$U$2664,0),1))=TRUE,0,-INDEX(プレー記録!$F$12:$F$2664,MATCH("OUT_"&amp;ウォレット!$KW$2&amp;MONTH(ウォレット!$B6)&amp;"/"&amp;DAY(ウォレット!$B6)&amp;"_"&amp;ウォレット!LU$3,プレー記録!$U$12:$U$2664,0),1))</f>
        <v>0</v>
      </c>
      <c r="LV6" s="298">
        <f>IF(ISNA(INDEX(プレー記録!$F$12:$F$2664,MATCH("OUT_"&amp;ウォレット!$KW$2&amp;MONTH(ウォレット!$B6)&amp;"/"&amp;DAY(ウォレット!$B6)&amp;"_"&amp;ウォレット!LV$3,プレー記録!$U$12:$U$2664,0),1))=TRUE,0,-INDEX(プレー記録!$F$12:$F$2664,MATCH("OUT_"&amp;ウォレット!$KW$2&amp;MONTH(ウォレット!$B6)&amp;"/"&amp;DAY(ウォレット!$B6)&amp;"_"&amp;ウォレット!LV$3,プレー記録!$U$12:$U$2664,0),1))</f>
        <v>0</v>
      </c>
      <c r="LW6" s="298">
        <f>IF(ISNA(INDEX(プレー記録!$F$12:$F$2664,MATCH("OUT_"&amp;ウォレット!$KW$2&amp;MONTH(ウォレット!$B6)&amp;"/"&amp;DAY(ウォレット!$B6)&amp;"_"&amp;ウォレット!LW$3,プレー記録!$U$12:$U$2664,0),1))=TRUE,0,-INDEX(プレー記録!$F$12:$F$2664,MATCH("OUT_"&amp;ウォレット!$KW$2&amp;MONTH(ウォレット!$B6)&amp;"/"&amp;DAY(ウォレット!$B6)&amp;"_"&amp;ウォレット!LW$3,プレー記録!$U$12:$U$2664,0),1))</f>
        <v>0</v>
      </c>
      <c r="LX6" s="298">
        <f>IF(ISNA(INDEX(プレー記録!$F$12:$F$2664,MATCH("OUT_"&amp;ウォレット!$KW$2&amp;MONTH(ウォレット!$B6)&amp;"/"&amp;DAY(ウォレット!$B6)&amp;"_"&amp;ウォレット!LX$3,プレー記録!$U$12:$U$2664,0),1))=TRUE,0,-INDEX(プレー記録!$F$12:$F$2664,MATCH("OUT_"&amp;ウォレット!$KW$2&amp;MONTH(ウォレット!$B6)&amp;"/"&amp;DAY(ウォレット!$B6)&amp;"_"&amp;ウォレット!LX$3,プレー記録!$U$12:$U$2664,0),1))</f>
        <v>0</v>
      </c>
      <c r="LY6" s="298">
        <f>IF(ISNA(INDEX(プレー記録!$F$12:$F$2664,MATCH("OUT_"&amp;ウォレット!$KW$2&amp;MONTH(ウォレット!$B6)&amp;"/"&amp;DAY(ウォレット!$B6)&amp;"_"&amp;ウォレット!LY$3,プレー記録!$U$12:$U$2664,0),1))=TRUE,0,-INDEX(プレー記録!$F$12:$F$2664,MATCH("OUT_"&amp;ウォレット!$KW$2&amp;MONTH(ウォレット!$B6)&amp;"/"&amp;DAY(ウォレット!$B6)&amp;"_"&amp;ウォレット!LY$3,プレー記録!$U$12:$U$2664,0),1))</f>
        <v>0</v>
      </c>
      <c r="LZ6" s="298">
        <f>IF(ISNA(INDEX(プレー記録!$F$12:$F$2664,MATCH("OUT_"&amp;ウォレット!$KW$2&amp;MONTH(ウォレット!$B6)&amp;"/"&amp;DAY(ウォレット!$B6)&amp;"_"&amp;ウォレット!LZ$3,プレー記録!$U$12:$U$2664,0),1))=TRUE,0,-INDEX(プレー記録!$F$12:$F$2664,MATCH("OUT_"&amp;ウォレット!$KW$2&amp;MONTH(ウォレット!$B6)&amp;"/"&amp;DAY(ウォレット!$B6)&amp;"_"&amp;ウォレット!LZ$3,プレー記録!$U$12:$U$2664,0),1))</f>
        <v>0</v>
      </c>
      <c r="MA6" s="298">
        <f>IF(ISNA(INDEX(プレー記録!$F$12:$F$2664,MATCH("OUT_"&amp;ウォレット!$KW$2&amp;MONTH(ウォレット!$B6)&amp;"/"&amp;DAY(ウォレット!$B6)&amp;"_"&amp;ウォレット!MA$3,プレー記録!$U$12:$U$2664,0),1))=TRUE,0,-INDEX(プレー記録!$F$12:$F$2664,MATCH("OUT_"&amp;ウォレット!$KW$2&amp;MONTH(ウォレット!$B6)&amp;"/"&amp;DAY(ウォレット!$B6)&amp;"_"&amp;ウォレット!MA$3,プレー記録!$U$12:$U$2664,0),1))</f>
        <v>0</v>
      </c>
      <c r="MB6" s="298">
        <f>IF(ISNA(INDEX(プレー記録!$F$12:$F$2664,MATCH("OUT_"&amp;ウォレット!$KW$2&amp;MONTH(ウォレット!$B6)&amp;"/"&amp;DAY(ウォレット!$B6)&amp;"_"&amp;ウォレット!MB$3,プレー記録!$U$12:$U$2664,0),1))=TRUE,0,-INDEX(プレー記録!$F$12:$F$2664,MATCH("OUT_"&amp;ウォレット!$KW$2&amp;MONTH(ウォレット!$B6)&amp;"/"&amp;DAY(ウォレット!$B6)&amp;"_"&amp;ウォレット!MB$3,プレー記録!$U$12:$U$2664,0),1))</f>
        <v>0</v>
      </c>
      <c r="MC6" s="298">
        <f>IF(ISNA(INDEX(プレー記録!$F$12:$F$2664,MATCH("OUT_"&amp;ウォレット!$KW$2&amp;MONTH(ウォレット!$B6)&amp;"/"&amp;DAY(ウォレット!$B6)&amp;"_"&amp;ウォレット!MC$3,プレー記録!$U$12:$U$2664,0),1))=TRUE,0,-INDEX(プレー記録!$F$12:$F$2664,MATCH("OUT_"&amp;ウォレット!$KW$2&amp;MONTH(ウォレット!$B6)&amp;"/"&amp;DAY(ウォレット!$B6)&amp;"_"&amp;ウォレット!MC$3,プレー記録!$U$12:$U$2664,0),1))</f>
        <v>0</v>
      </c>
      <c r="MD6" s="160"/>
    </row>
    <row r="7" spans="1:342">
      <c r="B7" s="24">
        <f t="shared" ref="B7:B35" si="0">B6+1</f>
        <v>2</v>
      </c>
      <c r="C7" s="127">
        <f t="shared" ref="C7:C35" si="1">SUM(E7:T7)</f>
        <v>0</v>
      </c>
      <c r="D7" s="128">
        <f>SUM(U7:AJ7)</f>
        <v>0</v>
      </c>
      <c r="E7" s="133">
        <f>IF(ISNA(INDEX(プレー記録!$G$14:$G$2664,MATCH("IN_"&amp;ウォレット!$C$2&amp;MONTH(ウォレット!$B7)&amp;"/"&amp;DAY(ウォレット!$B7)&amp;"_"&amp;ウォレット!E$3,プレー記録!$U$14:$U$2664,0),1))=TRUE,0,INDEX(プレー記録!$G$14:$G$2664,MATCH("IN_"&amp;ウォレット!$C$2&amp;MONTH(ウォレット!$B7)&amp;"/"&amp;DAY(ウォレット!$B7)&amp;"_"&amp;ウォレット!E$3,プレー記録!$U$14:$U$2664,0),1))</f>
        <v>0</v>
      </c>
      <c r="F7" s="122">
        <f>IF(ISNA(INDEX(プレー記録!$G$14:$G$2664,MATCH("IN_"&amp;ウォレット!$C$2&amp;MONTH(ウォレット!$B7)&amp;"/"&amp;DAY(ウォレット!$B7)&amp;"_"&amp;ウォレット!F$3,プレー記録!$U$14:$U$2664,0),1))=TRUE,0,INDEX(プレー記録!$G$14:$G$2664,MATCH("IN_"&amp;ウォレット!$C$2&amp;MONTH(ウォレット!$B7)&amp;"/"&amp;DAY(ウォレット!$B7)&amp;"_"&amp;ウォレット!F$3,プレー記録!$U$14:$U$2664,0),1))</f>
        <v>0</v>
      </c>
      <c r="G7" s="122">
        <f>IF(ISNA(INDEX(プレー記録!$G$14:$G$2664,MATCH("IN_"&amp;ウォレット!$C$2&amp;MONTH(ウォレット!$B7)&amp;"/"&amp;DAY(ウォレット!$B7)&amp;"_"&amp;ウォレット!G$3,プレー記録!$U$14:$U$2664,0),1))=TRUE,0,INDEX(プレー記録!$G$14:$G$2664,MATCH("IN_"&amp;ウォレット!$C$2&amp;MONTH(ウォレット!$B7)&amp;"/"&amp;DAY(ウォレット!$B7)&amp;"_"&amp;ウォレット!G$3,プレー記録!$U$14:$U$2664,0),1))</f>
        <v>0</v>
      </c>
      <c r="H7" s="122">
        <f>IF(ISNA(INDEX(プレー記録!$G$14:$G$2664,MATCH("IN_"&amp;ウォレット!$C$2&amp;MONTH(ウォレット!$B7)&amp;"/"&amp;DAY(ウォレット!$B7)&amp;"_"&amp;ウォレット!H$3,プレー記録!$U$14:$U$2664,0),1))=TRUE,0,INDEX(プレー記録!$G$14:$G$2664,MATCH("IN_"&amp;ウォレット!$C$2&amp;MONTH(ウォレット!$B7)&amp;"/"&amp;DAY(ウォレット!$B7)&amp;"_"&amp;ウォレット!H$3,プレー記録!$U$14:$U$2664,0),1))</f>
        <v>0</v>
      </c>
      <c r="I7" s="122">
        <f>IF(ISNA(INDEX(プレー記録!$G$14:$G$2664,MATCH("IN_"&amp;ウォレット!$C$2&amp;MONTH(ウォレット!$B7)&amp;"/"&amp;DAY(ウォレット!$B7)&amp;"_"&amp;ウォレット!I$3,プレー記録!$U$14:$U$2664,0),1))=TRUE,0,INDEX(プレー記録!$G$14:$G$2664,MATCH("IN_"&amp;ウォレット!$C$2&amp;MONTH(ウォレット!$B7)&amp;"/"&amp;DAY(ウォレット!$B7)&amp;"_"&amp;ウォレット!I$3,プレー記録!$U$14:$U$2664,0),1))</f>
        <v>0</v>
      </c>
      <c r="J7" s="122">
        <f>IF(ISNA(INDEX(プレー記録!$G$14:$G$2664,MATCH("IN_"&amp;ウォレット!$C$2&amp;MONTH(ウォレット!$B7)&amp;"/"&amp;DAY(ウォレット!$B7)&amp;"_"&amp;ウォレット!J$3,プレー記録!$U$14:$U$2664,0),1))=TRUE,0,INDEX(プレー記録!$G$14:$G$2664,MATCH("IN_"&amp;ウォレット!$C$2&amp;MONTH(ウォレット!$B7)&amp;"/"&amp;DAY(ウォレット!$B7)&amp;"_"&amp;ウォレット!J$3,プレー記録!$U$14:$U$2664,0),1))</f>
        <v>0</v>
      </c>
      <c r="K7" s="122">
        <f>IF(ISNA(INDEX(プレー記録!$G$14:$G$2664,MATCH("IN_"&amp;ウォレット!$C$2&amp;MONTH(ウォレット!$B7)&amp;"/"&amp;DAY(ウォレット!$B7)&amp;"_"&amp;ウォレット!K$3,プレー記録!$U$14:$U$2664,0),1))=TRUE,0,INDEX(プレー記録!$G$14:$G$2664,MATCH("IN_"&amp;ウォレット!$C$2&amp;MONTH(ウォレット!$B7)&amp;"/"&amp;DAY(ウォレット!$B7)&amp;"_"&amp;ウォレット!K$3,プレー記録!$U$14:$U$2664,0),1))</f>
        <v>0</v>
      </c>
      <c r="L7" s="296">
        <f>IF(ISNA(INDEX(プレー記録!$G$14:$G$2664,MATCH("IN_"&amp;ウォレット!$C$2&amp;MONTH(ウォレット!$B7)&amp;"/"&amp;DAY(ウォレット!$B7)&amp;"_"&amp;ウォレット!L$3,プレー記録!$U$14:$U$2664,0),1))=TRUE,0,INDEX(プレー記録!$G$14:$G$2664,MATCH("IN_"&amp;ウォレット!$C$2&amp;MONTH(ウォレット!$B7)&amp;"/"&amp;DAY(ウォレット!$B7)&amp;"_"&amp;ウォレット!L$3,プレー記録!$U$14:$U$2664,0),1))</f>
        <v>0</v>
      </c>
      <c r="M7" s="296">
        <f>IF(ISNA(INDEX(プレー記録!$G$14:$G$2664,MATCH("IN_"&amp;ウォレット!$C$2&amp;MONTH(ウォレット!$B7)&amp;"/"&amp;DAY(ウォレット!$B7)&amp;"_"&amp;ウォレット!M$3,プレー記録!$U$14:$U$2664,0),1))=TRUE,0,INDEX(プレー記録!$G$14:$G$2664,MATCH("IN_"&amp;ウォレット!$C$2&amp;MONTH(ウォレット!$B7)&amp;"/"&amp;DAY(ウォレット!$B7)&amp;"_"&amp;ウォレット!M$3,プレー記録!$U$14:$U$2664,0),1))</f>
        <v>0</v>
      </c>
      <c r="N7" s="296">
        <f>IF(ISNA(INDEX(プレー記録!$G$14:$G$2664,MATCH("IN_"&amp;ウォレット!$C$2&amp;MONTH(ウォレット!$B7)&amp;"/"&amp;DAY(ウォレット!$B7)&amp;"_"&amp;ウォレット!N$3,プレー記録!$U$14:$U$2664,0),1))=TRUE,0,INDEX(プレー記録!$G$14:$G$2664,MATCH("IN_"&amp;ウォレット!$C$2&amp;MONTH(ウォレット!$B7)&amp;"/"&amp;DAY(ウォレット!$B7)&amp;"_"&amp;ウォレット!N$3,プレー記録!$U$14:$U$2664,0),1))</f>
        <v>0</v>
      </c>
      <c r="O7" s="296">
        <f>IF(ISNA(INDEX(プレー記録!$G$14:$G$2664,MATCH("IN_"&amp;ウォレット!$C$2&amp;MONTH(ウォレット!$B7)&amp;"/"&amp;DAY(ウォレット!$B7)&amp;"_"&amp;ウォレット!O$3,プレー記録!$U$14:$U$2664,0),1))=TRUE,0,INDEX(プレー記録!$G$14:$G$2664,MATCH("IN_"&amp;ウォレット!$C$2&amp;MONTH(ウォレット!$B7)&amp;"/"&amp;DAY(ウォレット!$B7)&amp;"_"&amp;ウォレット!O$3,プレー記録!$U$14:$U$2664,0),1))</f>
        <v>0</v>
      </c>
      <c r="P7" s="296">
        <f>IF(ISNA(INDEX(プレー記録!$G$14:$G$2664,MATCH("IN_"&amp;ウォレット!$C$2&amp;MONTH(ウォレット!$B7)&amp;"/"&amp;DAY(ウォレット!$B7)&amp;"_"&amp;ウォレット!P$3,プレー記録!$U$14:$U$2664,0),1))=TRUE,0,INDEX(プレー記録!$G$14:$G$2664,MATCH("IN_"&amp;ウォレット!$C$2&amp;MONTH(ウォレット!$B7)&amp;"/"&amp;DAY(ウォレット!$B7)&amp;"_"&amp;ウォレット!P$3,プレー記録!$U$14:$U$2664,0),1))</f>
        <v>0</v>
      </c>
      <c r="Q7" s="296">
        <f>IF(ISNA(INDEX(プレー記録!$G$14:$G$2664,MATCH("IN_"&amp;ウォレット!$C$2&amp;MONTH(ウォレット!$B7)&amp;"/"&amp;DAY(ウォレット!$B7)&amp;"_"&amp;ウォレット!Q$3,プレー記録!$U$14:$U$2664,0),1))=TRUE,0,INDEX(プレー記録!$G$14:$G$2664,MATCH("IN_"&amp;ウォレット!$C$2&amp;MONTH(ウォレット!$B7)&amp;"/"&amp;DAY(ウォレット!$B7)&amp;"_"&amp;ウォレット!Q$3,プレー記録!$U$14:$U$2664,0),1))</f>
        <v>0</v>
      </c>
      <c r="R7" s="296">
        <f>IF(ISNA(INDEX(プレー記録!$G$14:$G$2664,MATCH("IN_"&amp;ウォレット!$C$2&amp;MONTH(ウォレット!$B7)&amp;"/"&amp;DAY(ウォレット!$B7)&amp;"_"&amp;ウォレット!R$3,プレー記録!$U$14:$U$2664,0),1))=TRUE,0,INDEX(プレー記録!$G$14:$G$2664,MATCH("IN_"&amp;ウォレット!$C$2&amp;MONTH(ウォレット!$B7)&amp;"/"&amp;DAY(ウォレット!$B7)&amp;"_"&amp;ウォレット!R$3,プレー記録!$U$14:$U$2664,0),1))</f>
        <v>0</v>
      </c>
      <c r="S7" s="296">
        <f>IF(ISNA(INDEX(プレー記録!$G$14:$G$2664,MATCH("IN_"&amp;ウォレット!$C$2&amp;MONTH(ウォレット!$B7)&amp;"/"&amp;DAY(ウォレット!$B7)&amp;"_"&amp;ウォレット!S$3,プレー記録!$U$14:$U$2664,0),1))=TRUE,0,INDEX(プレー記録!$G$14:$G$2664,MATCH("IN_"&amp;ウォレット!$C$2&amp;MONTH(ウォレット!$B7)&amp;"/"&amp;DAY(ウォレット!$B7)&amp;"_"&amp;ウォレット!S$3,プレー記録!$U$14:$U$2664,0),1))</f>
        <v>0</v>
      </c>
      <c r="T7" s="158"/>
      <c r="U7" s="131">
        <f>IF(ISNA(INDEX(プレー記録!$F$12:$F$2664,MATCH("OUT_"&amp;ウォレット!$C$2&amp;MONTH(ウォレット!$B7)&amp;"/"&amp;DAY(ウォレット!$B7)&amp;"_"&amp;ウォレット!U$3,プレー記録!$U$12:$U$2664,0),1))=TRUE,0,-INDEX(プレー記録!$F$12:$F$2664,MATCH("OUT_"&amp;ウォレット!$C$2&amp;MONTH(ウォレット!$B7)&amp;"/"&amp;DAY(ウォレット!$B7)&amp;"_"&amp;ウォレット!U$3,プレー記録!$U$12:$U$2664,0),1))</f>
        <v>0</v>
      </c>
      <c r="V7" s="123">
        <f>IF(ISNA(INDEX(プレー記録!$F$12:$F$2664,MATCH("OUT_"&amp;ウォレット!$C$2&amp;MONTH(ウォレット!$B7)&amp;"/"&amp;DAY(ウォレット!$B7)&amp;"_"&amp;ウォレット!V$3,プレー記録!$U$12:$U$2664,0),1))=TRUE,0,-INDEX(プレー記録!$F$12:$F$2664,MATCH("OUT_"&amp;ウォレット!$C$2&amp;MONTH(ウォレット!$B7)&amp;"/"&amp;DAY(ウォレット!$B7)&amp;"_"&amp;ウォレット!V$3,プレー記録!$U$12:$U$2664,0),1))</f>
        <v>0</v>
      </c>
      <c r="W7" s="123">
        <f>IF(ISNA(INDEX(プレー記録!$F$12:$F$2664,MATCH("OUT_"&amp;ウォレット!$C$2&amp;MONTH(ウォレット!$B7)&amp;"/"&amp;DAY(ウォレット!$B7)&amp;"_"&amp;ウォレット!W$3,プレー記録!$U$12:$U$2664,0),1))=TRUE,0,-INDEX(プレー記録!$F$12:$F$2664,MATCH("OUT_"&amp;ウォレット!$C$2&amp;MONTH(ウォレット!$B7)&amp;"/"&amp;DAY(ウォレット!$B7)&amp;"_"&amp;ウォレット!W$3,プレー記録!$U$12:$U$2664,0),1))</f>
        <v>0</v>
      </c>
      <c r="X7" s="123">
        <f>IF(ISNA(INDEX(プレー記録!$F$12:$F$2664,MATCH("OUT_"&amp;ウォレット!$C$2&amp;MONTH(ウォレット!$B7)&amp;"/"&amp;DAY(ウォレット!$B7)&amp;"_"&amp;ウォレット!X$3,プレー記録!$U$12:$U$2664,0),1))=TRUE,0,-INDEX(プレー記録!$F$12:$F$2664,MATCH("OUT_"&amp;ウォレット!$C$2&amp;MONTH(ウォレット!$B7)&amp;"/"&amp;DAY(ウォレット!$B7)&amp;"_"&amp;ウォレット!X$3,プレー記録!$U$12:$U$2664,0),1))</f>
        <v>0</v>
      </c>
      <c r="Y7" s="123">
        <f>IF(ISNA(INDEX(プレー記録!$F$12:$F$2664,MATCH("OUT_"&amp;ウォレット!$C$2&amp;MONTH(ウォレット!$B7)&amp;"/"&amp;DAY(ウォレット!$B7)&amp;"_"&amp;ウォレット!Y$3,プレー記録!$U$12:$U$2664,0),1))=TRUE,0,-INDEX(プレー記録!$F$12:$F$2664,MATCH("OUT_"&amp;ウォレット!$C$2&amp;MONTH(ウォレット!$B7)&amp;"/"&amp;DAY(ウォレット!$B7)&amp;"_"&amp;ウォレット!Y$3,プレー記録!$U$12:$U$2664,0),1))</f>
        <v>0</v>
      </c>
      <c r="Z7" s="123">
        <f>IF(ISNA(INDEX(プレー記録!$F$12:$F$2664,MATCH("OUT_"&amp;ウォレット!$C$2&amp;MONTH(ウォレット!$B7)&amp;"/"&amp;DAY(ウォレット!$B7)&amp;"_"&amp;ウォレット!Z$3,プレー記録!$U$12:$U$2664,0),1))=TRUE,0,-INDEX(プレー記録!$F$12:$F$2664,MATCH("OUT_"&amp;ウォレット!$C$2&amp;MONTH(ウォレット!$B7)&amp;"/"&amp;DAY(ウォレット!$B7)&amp;"_"&amp;ウォレット!Z$3,プレー記録!$U$12:$U$2664,0),1))</f>
        <v>0</v>
      </c>
      <c r="AA7" s="123">
        <f>IF(ISNA(INDEX(プレー記録!$F$12:$F$2664,MATCH("OUT_"&amp;ウォレット!$C$2&amp;MONTH(ウォレット!$B7)&amp;"/"&amp;DAY(ウォレット!$B7)&amp;"_"&amp;ウォレット!AA$3,プレー記録!$U$12:$U$2664,0),1))=TRUE,0,-INDEX(プレー記録!$F$12:$F$2664,MATCH("OUT_"&amp;ウォレット!$C$2&amp;MONTH(ウォレット!$B7)&amp;"/"&amp;DAY(ウォレット!$B7)&amp;"_"&amp;ウォレット!AA$3,プレー記録!$U$12:$U$2664,0),1))</f>
        <v>0</v>
      </c>
      <c r="AB7" s="298">
        <f>IF(ISNA(INDEX(プレー記録!$F$12:$F$2664,MATCH("OUT_"&amp;ウォレット!$C$2&amp;MONTH(ウォレット!$B7)&amp;"/"&amp;DAY(ウォレット!$B7)&amp;"_"&amp;ウォレット!AB$3,プレー記録!$U$12:$U$2664,0),1))=TRUE,0,-INDEX(プレー記録!$F$12:$F$2664,MATCH("OUT_"&amp;ウォレット!$C$2&amp;MONTH(ウォレット!$B7)&amp;"/"&amp;DAY(ウォレット!$B7)&amp;"_"&amp;ウォレット!AB$3,プレー記録!$U$12:$U$2664,0),1))</f>
        <v>0</v>
      </c>
      <c r="AC7" s="298">
        <f>IF(ISNA(INDEX(プレー記録!$F$12:$F$2664,MATCH("OUT_"&amp;ウォレット!$C$2&amp;MONTH(ウォレット!$B7)&amp;"/"&amp;DAY(ウォレット!$B7)&amp;"_"&amp;ウォレット!AC$3,プレー記録!$U$12:$U$2664,0),1))=TRUE,0,-INDEX(プレー記録!$F$12:$F$2664,MATCH("OUT_"&amp;ウォレット!$C$2&amp;MONTH(ウォレット!$B7)&amp;"/"&amp;DAY(ウォレット!$B7)&amp;"_"&amp;ウォレット!AC$3,プレー記録!$U$12:$U$2664,0),1))</f>
        <v>0</v>
      </c>
      <c r="AD7" s="298">
        <f>IF(ISNA(INDEX(プレー記録!$F$12:$F$2664,MATCH("OUT_"&amp;ウォレット!$C$2&amp;MONTH(ウォレット!$B7)&amp;"/"&amp;DAY(ウォレット!$B7)&amp;"_"&amp;ウォレット!AD$3,プレー記録!$U$12:$U$2664,0),1))=TRUE,0,-INDEX(プレー記録!$F$12:$F$2664,MATCH("OUT_"&amp;ウォレット!$C$2&amp;MONTH(ウォレット!$B7)&amp;"/"&amp;DAY(ウォレット!$B7)&amp;"_"&amp;ウォレット!AD$3,プレー記録!$U$12:$U$2664,0),1))</f>
        <v>0</v>
      </c>
      <c r="AE7" s="298">
        <f>IF(ISNA(INDEX(プレー記録!$F$12:$F$2664,MATCH("OUT_"&amp;ウォレット!$C$2&amp;MONTH(ウォレット!$B7)&amp;"/"&amp;DAY(ウォレット!$B7)&amp;"_"&amp;ウォレット!AE$3,プレー記録!$U$12:$U$2664,0),1))=TRUE,0,-INDEX(プレー記録!$F$12:$F$2664,MATCH("OUT_"&amp;ウォレット!$C$2&amp;MONTH(ウォレット!$B7)&amp;"/"&amp;DAY(ウォレット!$B7)&amp;"_"&amp;ウォレット!AE$3,プレー記録!$U$12:$U$2664,0),1))</f>
        <v>0</v>
      </c>
      <c r="AF7" s="298">
        <f>IF(ISNA(INDEX(プレー記録!$F$12:$F$2664,MATCH("OUT_"&amp;ウォレット!$C$2&amp;MONTH(ウォレット!$B7)&amp;"/"&amp;DAY(ウォレット!$B7)&amp;"_"&amp;ウォレット!AF$3,プレー記録!$U$12:$U$2664,0),1))=TRUE,0,-INDEX(プレー記録!$F$12:$F$2664,MATCH("OUT_"&amp;ウォレット!$C$2&amp;MONTH(ウォレット!$B7)&amp;"/"&amp;DAY(ウォレット!$B7)&amp;"_"&amp;ウォレット!AF$3,プレー記録!$U$12:$U$2664,0),1))</f>
        <v>0</v>
      </c>
      <c r="AG7" s="298">
        <f>IF(ISNA(INDEX(プレー記録!$F$12:$F$2664,MATCH("OUT_"&amp;ウォレット!$C$2&amp;MONTH(ウォレット!$B7)&amp;"/"&amp;DAY(ウォレット!$B7)&amp;"_"&amp;ウォレット!AG$3,プレー記録!$U$12:$U$2664,0),1))=TRUE,0,-INDEX(プレー記録!$F$12:$F$2664,MATCH("OUT_"&amp;ウォレット!$C$2&amp;MONTH(ウォレット!$B7)&amp;"/"&amp;DAY(ウォレット!$B7)&amp;"_"&amp;ウォレット!AG$3,プレー記録!$U$12:$U$2664,0),1))</f>
        <v>0</v>
      </c>
      <c r="AH7" s="298">
        <f>IF(ISNA(INDEX(プレー記録!$F$12:$F$2664,MATCH("OUT_"&amp;ウォレット!$C$2&amp;MONTH(ウォレット!$B7)&amp;"/"&amp;DAY(ウォレット!$B7)&amp;"_"&amp;ウォレット!AH$3,プレー記録!$U$12:$U$2664,0),1))=TRUE,0,-INDEX(プレー記録!$F$12:$F$2664,MATCH("OUT_"&amp;ウォレット!$C$2&amp;MONTH(ウォレット!$B7)&amp;"/"&amp;DAY(ウォレット!$B7)&amp;"_"&amp;ウォレット!AH$3,プレー記録!$U$12:$U$2664,0),1))</f>
        <v>0</v>
      </c>
      <c r="AI7" s="298">
        <f>IF(ISNA(INDEX(プレー記録!$F$12:$F$2664,MATCH("OUT_"&amp;ウォレット!$C$2&amp;MONTH(ウォレット!$B7)&amp;"/"&amp;DAY(ウォレット!$B7)&amp;"_"&amp;ウォレット!AI$3,プレー記録!$U$12:$U$2664,0),1))=TRUE,0,-INDEX(プレー記録!$F$12:$F$2664,MATCH("OUT_"&amp;ウォレット!$C$2&amp;MONTH(ウォレット!$B7)&amp;"/"&amp;DAY(ウォレット!$B7)&amp;"_"&amp;ウォレット!AI$3,プレー記録!$U$12:$U$2664,0),1))</f>
        <v>0</v>
      </c>
      <c r="AJ7" s="160"/>
      <c r="AK7" s="127">
        <f t="shared" ref="AK7:AK35" si="2">SUM(AM7:BB7)</f>
        <v>0</v>
      </c>
      <c r="AL7" s="128">
        <f>SUM(BC7:BR7)</f>
        <v>0</v>
      </c>
      <c r="AM7" s="133">
        <f>IF(ISNA(INDEX(プレー記録!$G$14:$G$2664,MATCH("IN_"&amp;ウォレット!$AK$2&amp;MONTH(ウォレット!$B7)&amp;"/"&amp;DAY(ウォレット!$B7)&amp;"_"&amp;ウォレット!AM$3,プレー記録!$U$14:$U$2664,0),1))=TRUE,0,INDEX(プレー記録!$G$14:$G$2664,MATCH("IN_"&amp;ウォレット!$AK$2&amp;MONTH(ウォレット!$B7)&amp;"/"&amp;DAY(ウォレット!$B7)&amp;"_"&amp;ウォレット!AM$3,プレー記録!$U$14:$U$2664,0),1))</f>
        <v>0</v>
      </c>
      <c r="AN7" s="122">
        <f>IF(ISNA(INDEX(プレー記録!$G$14:$G$2664,MATCH("IN_"&amp;ウォレット!$AK$2&amp;MONTH(ウォレット!$B7)&amp;"/"&amp;DAY(ウォレット!$B7)&amp;"_"&amp;ウォレット!AN$3,プレー記録!$U$14:$U$2664,0),1))=TRUE,0,INDEX(プレー記録!$G$14:$G$2664,MATCH("IN_"&amp;ウォレット!$AK$2&amp;MONTH(ウォレット!$B7)&amp;"/"&amp;DAY(ウォレット!$B7)&amp;"_"&amp;ウォレット!AN$3,プレー記録!$U$14:$U$2664,0),1))</f>
        <v>0</v>
      </c>
      <c r="AO7" s="122">
        <f>IF(ISNA(INDEX(プレー記録!$G$14:$G$2664,MATCH("IN_"&amp;ウォレット!$AK$2&amp;MONTH(ウォレット!$B7)&amp;"/"&amp;DAY(ウォレット!$B7)&amp;"_"&amp;ウォレット!AO$3,プレー記録!$U$14:$U$2664,0),1))=TRUE,0,INDEX(プレー記録!$G$14:$G$2664,MATCH("IN_"&amp;ウォレット!$AK$2&amp;MONTH(ウォレット!$B7)&amp;"/"&amp;DAY(ウォレット!$B7)&amp;"_"&amp;ウォレット!AO$3,プレー記録!$U$14:$U$2664,0),1))</f>
        <v>0</v>
      </c>
      <c r="AP7" s="122">
        <f>IF(ISNA(INDEX(プレー記録!$G$14:$G$2664,MATCH("IN_"&amp;ウォレット!$AK$2&amp;MONTH(ウォレット!$B7)&amp;"/"&amp;DAY(ウォレット!$B7)&amp;"_"&amp;ウォレット!AP$3,プレー記録!$U$14:$U$2664,0),1))=TRUE,0,INDEX(プレー記録!$G$14:$G$2664,MATCH("IN_"&amp;ウォレット!$AK$2&amp;MONTH(ウォレット!$B7)&amp;"/"&amp;DAY(ウォレット!$B7)&amp;"_"&amp;ウォレット!AP$3,プレー記録!$U$14:$U$2664,0),1))</f>
        <v>0</v>
      </c>
      <c r="AQ7" s="122">
        <f>IF(ISNA(INDEX(プレー記録!$G$14:$G$2664,MATCH("IN_"&amp;ウォレット!$AK$2&amp;MONTH(ウォレット!$B7)&amp;"/"&amp;DAY(ウォレット!$B7)&amp;"_"&amp;ウォレット!AQ$3,プレー記録!$U$14:$U$2664,0),1))=TRUE,0,INDEX(プレー記録!$G$14:$G$2664,MATCH("IN_"&amp;ウォレット!$AK$2&amp;MONTH(ウォレット!$B7)&amp;"/"&amp;DAY(ウォレット!$B7)&amp;"_"&amp;ウォレット!AQ$3,プレー記録!$U$14:$U$2664,0),1))</f>
        <v>0</v>
      </c>
      <c r="AR7" s="122">
        <f>IF(ISNA(INDEX(プレー記録!$G$14:$G$2664,MATCH("IN_"&amp;ウォレット!$AK$2&amp;MONTH(ウォレット!$B7)&amp;"/"&amp;DAY(ウォレット!$B7)&amp;"_"&amp;ウォレット!AR$3,プレー記録!$U$14:$U$2664,0),1))=TRUE,0,INDEX(プレー記録!$G$14:$G$2664,MATCH("IN_"&amp;ウォレット!$AK$2&amp;MONTH(ウォレット!$B7)&amp;"/"&amp;DAY(ウォレット!$B7)&amp;"_"&amp;ウォレット!AR$3,プレー記録!$U$14:$U$2664,0),1))</f>
        <v>0</v>
      </c>
      <c r="AS7" s="122">
        <f>IF(ISNA(INDEX(プレー記録!$G$14:$G$2664,MATCH("IN_"&amp;ウォレット!$AK$2&amp;MONTH(ウォレット!$B7)&amp;"/"&amp;DAY(ウォレット!$B7)&amp;"_"&amp;ウォレット!AS$3,プレー記録!$U$14:$U$2664,0),1))=TRUE,0,INDEX(プレー記録!$G$14:$G$2664,MATCH("IN_"&amp;ウォレット!$AK$2&amp;MONTH(ウォレット!$B7)&amp;"/"&amp;DAY(ウォレット!$B7)&amp;"_"&amp;ウォレット!AS$3,プレー記録!$U$14:$U$2664,0),1))</f>
        <v>0</v>
      </c>
      <c r="AT7" s="296">
        <f>IF(ISNA(INDEX(プレー記録!$G$14:$G$2664,MATCH("IN_"&amp;ウォレット!$AK$2&amp;MONTH(ウォレット!$B7)&amp;"/"&amp;DAY(ウォレット!$B7)&amp;"_"&amp;ウォレット!AT$3,プレー記録!$U$14:$U$2664,0),1))=TRUE,0,INDEX(プレー記録!$G$14:$G$2664,MATCH("IN_"&amp;ウォレット!$AK$2&amp;MONTH(ウォレット!$B7)&amp;"/"&amp;DAY(ウォレット!$B7)&amp;"_"&amp;ウォレット!AT$3,プレー記録!$U$14:$U$2664,0),1))</f>
        <v>0</v>
      </c>
      <c r="AU7" s="296">
        <f>IF(ISNA(INDEX(プレー記録!$G$14:$G$2664,MATCH("IN_"&amp;ウォレット!$AK$2&amp;MONTH(ウォレット!$B7)&amp;"/"&amp;DAY(ウォレット!$B7)&amp;"_"&amp;ウォレット!AU$3,プレー記録!$U$14:$U$2664,0),1))=TRUE,0,INDEX(プレー記録!$G$14:$G$2664,MATCH("IN_"&amp;ウォレット!$AK$2&amp;MONTH(ウォレット!$B7)&amp;"/"&amp;DAY(ウォレット!$B7)&amp;"_"&amp;ウォレット!AU$3,プレー記録!$U$14:$U$2664,0),1))</f>
        <v>0</v>
      </c>
      <c r="AV7" s="296">
        <f>IF(ISNA(INDEX(プレー記録!$G$14:$G$2664,MATCH("IN_"&amp;ウォレット!$AK$2&amp;MONTH(ウォレット!$B7)&amp;"/"&amp;DAY(ウォレット!$B7)&amp;"_"&amp;ウォレット!AV$3,プレー記録!$U$14:$U$2664,0),1))=TRUE,0,INDEX(プレー記録!$G$14:$G$2664,MATCH("IN_"&amp;ウォレット!$AK$2&amp;MONTH(ウォレット!$B7)&amp;"/"&amp;DAY(ウォレット!$B7)&amp;"_"&amp;ウォレット!AV$3,プレー記録!$U$14:$U$2664,0),1))</f>
        <v>0</v>
      </c>
      <c r="AW7" s="296">
        <f>IF(ISNA(INDEX(プレー記録!$G$14:$G$2664,MATCH("IN_"&amp;ウォレット!$AK$2&amp;MONTH(ウォレット!$B7)&amp;"/"&amp;DAY(ウォレット!$B7)&amp;"_"&amp;ウォレット!AW$3,プレー記録!$U$14:$U$2664,0),1))=TRUE,0,INDEX(プレー記録!$G$14:$G$2664,MATCH("IN_"&amp;ウォレット!$AK$2&amp;MONTH(ウォレット!$B7)&amp;"/"&amp;DAY(ウォレット!$B7)&amp;"_"&amp;ウォレット!AW$3,プレー記録!$U$14:$U$2664,0),1))</f>
        <v>0</v>
      </c>
      <c r="AX7" s="296">
        <f>IF(ISNA(INDEX(プレー記録!$G$14:$G$2664,MATCH("IN_"&amp;ウォレット!$AK$2&amp;MONTH(ウォレット!$B7)&amp;"/"&amp;DAY(ウォレット!$B7)&amp;"_"&amp;ウォレット!AX$3,プレー記録!$U$14:$U$2664,0),1))=TRUE,0,INDEX(プレー記録!$G$14:$G$2664,MATCH("IN_"&amp;ウォレット!$AK$2&amp;MONTH(ウォレット!$B7)&amp;"/"&amp;DAY(ウォレット!$B7)&amp;"_"&amp;ウォレット!AX$3,プレー記録!$U$14:$U$2664,0),1))</f>
        <v>0</v>
      </c>
      <c r="AY7" s="296">
        <f>IF(ISNA(INDEX(プレー記録!$G$14:$G$2664,MATCH("IN_"&amp;ウォレット!$AK$2&amp;MONTH(ウォレット!$B7)&amp;"/"&amp;DAY(ウォレット!$B7)&amp;"_"&amp;ウォレット!AY$3,プレー記録!$U$14:$U$2664,0),1))=TRUE,0,INDEX(プレー記録!$G$14:$G$2664,MATCH("IN_"&amp;ウォレット!$AK$2&amp;MONTH(ウォレット!$B7)&amp;"/"&amp;DAY(ウォレット!$B7)&amp;"_"&amp;ウォレット!AY$3,プレー記録!$U$14:$U$2664,0),1))</f>
        <v>0</v>
      </c>
      <c r="AZ7" s="296">
        <f>IF(ISNA(INDEX(プレー記録!$G$14:$G$2664,MATCH("IN_"&amp;ウォレット!$AK$2&amp;MONTH(ウォレット!$B7)&amp;"/"&amp;DAY(ウォレット!$B7)&amp;"_"&amp;ウォレット!AZ$3,プレー記録!$U$14:$U$2664,0),1))=TRUE,0,INDEX(プレー記録!$G$14:$G$2664,MATCH("IN_"&amp;ウォレット!$AK$2&amp;MONTH(ウォレット!$B7)&amp;"/"&amp;DAY(ウォレット!$B7)&amp;"_"&amp;ウォレット!AZ$3,プレー記録!$U$14:$U$2664,0),1))</f>
        <v>0</v>
      </c>
      <c r="BA7" s="296">
        <f>IF(ISNA(INDEX(プレー記録!$G$14:$G$2664,MATCH("IN_"&amp;ウォレット!$AK$2&amp;MONTH(ウォレット!$B7)&amp;"/"&amp;DAY(ウォレット!$B7)&amp;"_"&amp;ウォレット!BA$3,プレー記録!$U$14:$U$2664,0),1))=TRUE,0,INDEX(プレー記録!$G$14:$G$2664,MATCH("IN_"&amp;ウォレット!$AK$2&amp;MONTH(ウォレット!$B7)&amp;"/"&amp;DAY(ウォレット!$B7)&amp;"_"&amp;ウォレット!BA$3,プレー記録!$U$14:$U$2664,0),1))</f>
        <v>0</v>
      </c>
      <c r="BB7" s="158"/>
      <c r="BC7" s="131">
        <f>IF(ISNA(INDEX(プレー記録!$F$12:$F$2664,MATCH("OUT_"&amp;ウォレット!$AK$2&amp;MONTH(ウォレット!$B7)&amp;"/"&amp;DAY(ウォレット!$B7)&amp;"_"&amp;ウォレット!BC$3,プレー記録!$U$12:$U$2664,0),1))=TRUE,0,-INDEX(プレー記録!$F$12:$F$2664,MATCH("OUT_"&amp;ウォレット!$AK$2&amp;MONTH(ウォレット!$B7)&amp;"/"&amp;DAY(ウォレット!$B7)&amp;"_"&amp;ウォレット!BC$3,プレー記録!$U$12:$U$2664,0),1))</f>
        <v>0</v>
      </c>
      <c r="BD7" s="123">
        <f>IF(ISNA(INDEX(プレー記録!$F$12:$F$2664,MATCH("OUT_"&amp;ウォレット!$AK$2&amp;MONTH(ウォレット!$B7)&amp;"/"&amp;DAY(ウォレット!$B7)&amp;"_"&amp;ウォレット!BD$3,プレー記録!$U$12:$U$2664,0),1))=TRUE,0,-INDEX(プレー記録!$F$12:$F$2664,MATCH("OUT_"&amp;ウォレット!$AK$2&amp;MONTH(ウォレット!$B7)&amp;"/"&amp;DAY(ウォレット!$B7)&amp;"_"&amp;ウォレット!BD$3,プレー記録!$U$12:$U$2664,0),1))</f>
        <v>0</v>
      </c>
      <c r="BE7" s="123">
        <f>IF(ISNA(INDEX(プレー記録!$F$12:$F$2664,MATCH("OUT_"&amp;ウォレット!$AK$2&amp;MONTH(ウォレット!$B7)&amp;"/"&amp;DAY(ウォレット!$B7)&amp;"_"&amp;ウォレット!BE$3,プレー記録!$U$12:$U$2664,0),1))=TRUE,0,-INDEX(プレー記録!$F$12:$F$2664,MATCH("OUT_"&amp;ウォレット!$AK$2&amp;MONTH(ウォレット!$B7)&amp;"/"&amp;DAY(ウォレット!$B7)&amp;"_"&amp;ウォレット!BE$3,プレー記録!$U$12:$U$2664,0),1))</f>
        <v>0</v>
      </c>
      <c r="BF7" s="123">
        <f>IF(ISNA(INDEX(プレー記録!$F$12:$F$2664,MATCH("OUT_"&amp;ウォレット!$AK$2&amp;MONTH(ウォレット!$B7)&amp;"/"&amp;DAY(ウォレット!$B7)&amp;"_"&amp;ウォレット!BF$3,プレー記録!$U$12:$U$2664,0),1))=TRUE,0,-INDEX(プレー記録!$F$12:$F$2664,MATCH("OUT_"&amp;ウォレット!$AK$2&amp;MONTH(ウォレット!$B7)&amp;"/"&amp;DAY(ウォレット!$B7)&amp;"_"&amp;ウォレット!BF$3,プレー記録!$U$12:$U$2664,0),1))</f>
        <v>0</v>
      </c>
      <c r="BG7" s="123">
        <f>IF(ISNA(INDEX(プレー記録!$F$12:$F$2664,MATCH("OUT_"&amp;ウォレット!$AK$2&amp;MONTH(ウォレット!$B7)&amp;"/"&amp;DAY(ウォレット!$B7)&amp;"_"&amp;ウォレット!BG$3,プレー記録!$U$12:$U$2664,0),1))=TRUE,0,-INDEX(プレー記録!$F$12:$F$2664,MATCH("OUT_"&amp;ウォレット!$AK$2&amp;MONTH(ウォレット!$B7)&amp;"/"&amp;DAY(ウォレット!$B7)&amp;"_"&amp;ウォレット!BG$3,プレー記録!$U$12:$U$2664,0),1))</f>
        <v>0</v>
      </c>
      <c r="BH7" s="123">
        <f>IF(ISNA(INDEX(プレー記録!$F$12:$F$2664,MATCH("OUT_"&amp;ウォレット!$AK$2&amp;MONTH(ウォレット!$B7)&amp;"/"&amp;DAY(ウォレット!$B7)&amp;"_"&amp;ウォレット!BH$3,プレー記録!$U$12:$U$2664,0),1))=TRUE,0,-INDEX(プレー記録!$F$12:$F$2664,MATCH("OUT_"&amp;ウォレット!$AK$2&amp;MONTH(ウォレット!$B7)&amp;"/"&amp;DAY(ウォレット!$B7)&amp;"_"&amp;ウォレット!BH$3,プレー記録!$U$12:$U$2664,0),1))</f>
        <v>0</v>
      </c>
      <c r="BI7" s="123">
        <f>IF(ISNA(INDEX(プレー記録!$F$12:$F$2664,MATCH("OUT_"&amp;ウォレット!$AK$2&amp;MONTH(ウォレット!$B7)&amp;"/"&amp;DAY(ウォレット!$B7)&amp;"_"&amp;ウォレット!BI$3,プレー記録!$U$12:$U$2664,0),1))=TRUE,0,-INDEX(プレー記録!$F$12:$F$2664,MATCH("OUT_"&amp;ウォレット!$AK$2&amp;MONTH(ウォレット!$B7)&amp;"/"&amp;DAY(ウォレット!$B7)&amp;"_"&amp;ウォレット!BI$3,プレー記録!$U$12:$U$2664,0),1))</f>
        <v>0</v>
      </c>
      <c r="BJ7" s="298">
        <f>IF(ISNA(INDEX(プレー記録!$F$12:$F$2664,MATCH("OUT_"&amp;ウォレット!$AK$2&amp;MONTH(ウォレット!$B7)&amp;"/"&amp;DAY(ウォレット!$B7)&amp;"_"&amp;ウォレット!BJ$3,プレー記録!$U$12:$U$2664,0),1))=TRUE,0,-INDEX(プレー記録!$F$12:$F$2664,MATCH("OUT_"&amp;ウォレット!$AK$2&amp;MONTH(ウォレット!$B7)&amp;"/"&amp;DAY(ウォレット!$B7)&amp;"_"&amp;ウォレット!BJ$3,プレー記録!$U$12:$U$2664,0),1))</f>
        <v>0</v>
      </c>
      <c r="BK7" s="298">
        <f>IF(ISNA(INDEX(プレー記録!$F$12:$F$2664,MATCH("OUT_"&amp;ウォレット!$AK$2&amp;MONTH(ウォレット!$B7)&amp;"/"&amp;DAY(ウォレット!$B7)&amp;"_"&amp;ウォレット!BK$3,プレー記録!$U$12:$U$2664,0),1))=TRUE,0,-INDEX(プレー記録!$F$12:$F$2664,MATCH("OUT_"&amp;ウォレット!$AK$2&amp;MONTH(ウォレット!$B7)&amp;"/"&amp;DAY(ウォレット!$B7)&amp;"_"&amp;ウォレット!BK$3,プレー記録!$U$12:$U$2664,0),1))</f>
        <v>0</v>
      </c>
      <c r="BL7" s="298">
        <f>IF(ISNA(INDEX(プレー記録!$F$12:$F$2664,MATCH("OUT_"&amp;ウォレット!$AK$2&amp;MONTH(ウォレット!$B7)&amp;"/"&amp;DAY(ウォレット!$B7)&amp;"_"&amp;ウォレット!BL$3,プレー記録!$U$12:$U$2664,0),1))=TRUE,0,-INDEX(プレー記録!$F$12:$F$2664,MATCH("OUT_"&amp;ウォレット!$AK$2&amp;MONTH(ウォレット!$B7)&amp;"/"&amp;DAY(ウォレット!$B7)&amp;"_"&amp;ウォレット!BL$3,プレー記録!$U$12:$U$2664,0),1))</f>
        <v>0</v>
      </c>
      <c r="BM7" s="298">
        <f>IF(ISNA(INDEX(プレー記録!$F$12:$F$2664,MATCH("OUT_"&amp;ウォレット!$AK$2&amp;MONTH(ウォレット!$B7)&amp;"/"&amp;DAY(ウォレット!$B7)&amp;"_"&amp;ウォレット!BM$3,プレー記録!$U$12:$U$2664,0),1))=TRUE,0,-INDEX(プレー記録!$F$12:$F$2664,MATCH("OUT_"&amp;ウォレット!$AK$2&amp;MONTH(ウォレット!$B7)&amp;"/"&amp;DAY(ウォレット!$B7)&amp;"_"&amp;ウォレット!BM$3,プレー記録!$U$12:$U$2664,0),1))</f>
        <v>0</v>
      </c>
      <c r="BN7" s="298">
        <f>IF(ISNA(INDEX(プレー記録!$F$12:$F$2664,MATCH("OUT_"&amp;ウォレット!$AK$2&amp;MONTH(ウォレット!$B7)&amp;"/"&amp;DAY(ウォレット!$B7)&amp;"_"&amp;ウォレット!BN$3,プレー記録!$U$12:$U$2664,0),1))=TRUE,0,-INDEX(プレー記録!$F$12:$F$2664,MATCH("OUT_"&amp;ウォレット!$AK$2&amp;MONTH(ウォレット!$B7)&amp;"/"&amp;DAY(ウォレット!$B7)&amp;"_"&amp;ウォレット!BN$3,プレー記録!$U$12:$U$2664,0),1))</f>
        <v>0</v>
      </c>
      <c r="BO7" s="298">
        <f>IF(ISNA(INDEX(プレー記録!$F$12:$F$2664,MATCH("OUT_"&amp;ウォレット!$AK$2&amp;MONTH(ウォレット!$B7)&amp;"/"&amp;DAY(ウォレット!$B7)&amp;"_"&amp;ウォレット!BO$3,プレー記録!$U$12:$U$2664,0),1))=TRUE,0,-INDEX(プレー記録!$F$12:$F$2664,MATCH("OUT_"&amp;ウォレット!$AK$2&amp;MONTH(ウォレット!$B7)&amp;"/"&amp;DAY(ウォレット!$B7)&amp;"_"&amp;ウォレット!BO$3,プレー記録!$U$12:$U$2664,0),1))</f>
        <v>0</v>
      </c>
      <c r="BP7" s="298">
        <f>IF(ISNA(INDEX(プレー記録!$F$12:$F$2664,MATCH("OUT_"&amp;ウォレット!$AK$2&amp;MONTH(ウォレット!$B7)&amp;"/"&amp;DAY(ウォレット!$B7)&amp;"_"&amp;ウォレット!BP$3,プレー記録!$U$12:$U$2664,0),1))=TRUE,0,-INDEX(プレー記録!$F$12:$F$2664,MATCH("OUT_"&amp;ウォレット!$AK$2&amp;MONTH(ウォレット!$B7)&amp;"/"&amp;DAY(ウォレット!$B7)&amp;"_"&amp;ウォレット!BP$3,プレー記録!$U$12:$U$2664,0),1))</f>
        <v>0</v>
      </c>
      <c r="BQ7" s="298">
        <f>IF(ISNA(INDEX(プレー記録!$F$12:$F$2664,MATCH("OUT_"&amp;ウォレット!$AK$2&amp;MONTH(ウォレット!$B7)&amp;"/"&amp;DAY(ウォレット!$B7)&amp;"_"&amp;ウォレット!BQ$3,プレー記録!$U$12:$U$2664,0),1))=TRUE,0,-INDEX(プレー記録!$F$12:$F$2664,MATCH("OUT_"&amp;ウォレット!$AK$2&amp;MONTH(ウォレット!$B7)&amp;"/"&amp;DAY(ウォレット!$B7)&amp;"_"&amp;ウォレット!BQ$3,プレー記録!$U$12:$U$2664,0),1))</f>
        <v>0</v>
      </c>
      <c r="BR7" s="160"/>
      <c r="BS7" s="127">
        <f t="shared" ref="BS7:BS35" si="3">SUM(BU7:CJ7)</f>
        <v>0</v>
      </c>
      <c r="BT7" s="128">
        <f>SUM(CK7:CZ7)</f>
        <v>0</v>
      </c>
      <c r="BU7" s="133">
        <f>IF(ISNA(INDEX(プレー記録!$G$14:$G$2664,MATCH("IN_"&amp;ウォレット!$BS$2&amp;MONTH(ウォレット!$B7)&amp;"/"&amp;DAY(ウォレット!$B7)&amp;"_"&amp;ウォレット!BU$3,プレー記録!$U$14:$U$2664,0),1))=TRUE,0,INDEX(プレー記録!$G$14:$G$2664,MATCH("IN_"&amp;ウォレット!$BS$2&amp;MONTH(ウォレット!$B7)&amp;"/"&amp;DAY(ウォレット!$B7)&amp;"_"&amp;ウォレット!BU$3,プレー記録!$U$14:$U$2664,0),1))</f>
        <v>0</v>
      </c>
      <c r="BV7" s="122">
        <f>IF(ISNA(INDEX(プレー記録!$G$14:$G$2664,MATCH("IN_"&amp;ウォレット!$BS$2&amp;MONTH(ウォレット!$B7)&amp;"/"&amp;DAY(ウォレット!$B7)&amp;"_"&amp;ウォレット!BV$3,プレー記録!$U$14:$U$2664,0),1))=TRUE,0,INDEX(プレー記録!$G$14:$G$2664,MATCH("IN_"&amp;ウォレット!$BS$2&amp;MONTH(ウォレット!$B7)&amp;"/"&amp;DAY(ウォレット!$B7)&amp;"_"&amp;ウォレット!BV$3,プレー記録!$U$14:$U$2664,0),1))</f>
        <v>0</v>
      </c>
      <c r="BW7" s="122">
        <f>IF(ISNA(INDEX(プレー記録!$G$14:$G$2664,MATCH("IN_"&amp;ウォレット!$BS$2&amp;MONTH(ウォレット!$B7)&amp;"/"&amp;DAY(ウォレット!$B7)&amp;"_"&amp;ウォレット!BW$3,プレー記録!$U$14:$U$2664,0),1))=TRUE,0,INDEX(プレー記録!$G$14:$G$2664,MATCH("IN_"&amp;ウォレット!$BS$2&amp;MONTH(ウォレット!$B7)&amp;"/"&amp;DAY(ウォレット!$B7)&amp;"_"&amp;ウォレット!BW$3,プレー記録!$U$14:$U$2664,0),1))</f>
        <v>0</v>
      </c>
      <c r="BX7" s="122">
        <f>IF(ISNA(INDEX(プレー記録!$G$14:$G$2664,MATCH("IN_"&amp;ウォレット!$BS$2&amp;MONTH(ウォレット!$B7)&amp;"/"&amp;DAY(ウォレット!$B7)&amp;"_"&amp;ウォレット!BX$3,プレー記録!$U$14:$U$2664,0),1))=TRUE,0,INDEX(プレー記録!$G$14:$G$2664,MATCH("IN_"&amp;ウォレット!$BS$2&amp;MONTH(ウォレット!$B7)&amp;"/"&amp;DAY(ウォレット!$B7)&amp;"_"&amp;ウォレット!BX$3,プレー記録!$U$14:$U$2664,0),1))</f>
        <v>0</v>
      </c>
      <c r="BY7" s="122">
        <f>IF(ISNA(INDEX(プレー記録!$G$14:$G$2664,MATCH("IN_"&amp;ウォレット!$BS$2&amp;MONTH(ウォレット!$B7)&amp;"/"&amp;DAY(ウォレット!$B7)&amp;"_"&amp;ウォレット!BY$3,プレー記録!$U$14:$U$2664,0),1))=TRUE,0,INDEX(プレー記録!$G$14:$G$2664,MATCH("IN_"&amp;ウォレット!$BS$2&amp;MONTH(ウォレット!$B7)&amp;"/"&amp;DAY(ウォレット!$B7)&amp;"_"&amp;ウォレット!BY$3,プレー記録!$U$14:$U$2664,0),1))</f>
        <v>0</v>
      </c>
      <c r="BZ7" s="122">
        <f>IF(ISNA(INDEX(プレー記録!$G$14:$G$2664,MATCH("IN_"&amp;ウォレット!$BS$2&amp;MONTH(ウォレット!$B7)&amp;"/"&amp;DAY(ウォレット!$B7)&amp;"_"&amp;ウォレット!BZ$3,プレー記録!$U$14:$U$2664,0),1))=TRUE,0,INDEX(プレー記録!$G$14:$G$2664,MATCH("IN_"&amp;ウォレット!$BS$2&amp;MONTH(ウォレット!$B7)&amp;"/"&amp;DAY(ウォレット!$B7)&amp;"_"&amp;ウォレット!BZ$3,プレー記録!$U$14:$U$2664,0),1))</f>
        <v>0</v>
      </c>
      <c r="CA7" s="122">
        <f>IF(ISNA(INDEX(プレー記録!$G$14:$G$2664,MATCH("IN_"&amp;ウォレット!$BS$2&amp;MONTH(ウォレット!$B7)&amp;"/"&amp;DAY(ウォレット!$B7)&amp;"_"&amp;ウォレット!CA$3,プレー記録!$U$14:$U$2664,0),1))=TRUE,0,INDEX(プレー記録!$G$14:$G$2664,MATCH("IN_"&amp;ウォレット!$BS$2&amp;MONTH(ウォレット!$B7)&amp;"/"&amp;DAY(ウォレット!$B7)&amp;"_"&amp;ウォレット!CA$3,プレー記録!$U$14:$U$2664,0),1))</f>
        <v>0</v>
      </c>
      <c r="CB7" s="296">
        <f>IF(ISNA(INDEX(プレー記録!$G$14:$G$2664,MATCH("IN_"&amp;ウォレット!$BS$2&amp;MONTH(ウォレット!$B7)&amp;"/"&amp;DAY(ウォレット!$B7)&amp;"_"&amp;ウォレット!CB$3,プレー記録!$U$14:$U$2664,0),1))=TRUE,0,INDEX(プレー記録!$G$14:$G$2664,MATCH("IN_"&amp;ウォレット!$BS$2&amp;MONTH(ウォレット!$B7)&amp;"/"&amp;DAY(ウォレット!$B7)&amp;"_"&amp;ウォレット!CB$3,プレー記録!$U$14:$U$2664,0),1))</f>
        <v>0</v>
      </c>
      <c r="CC7" s="296">
        <f>IF(ISNA(INDEX(プレー記録!$G$14:$G$2664,MATCH("IN_"&amp;ウォレット!$BS$2&amp;MONTH(ウォレット!$B7)&amp;"/"&amp;DAY(ウォレット!$B7)&amp;"_"&amp;ウォレット!CC$3,プレー記録!$U$14:$U$2664,0),1))=TRUE,0,INDEX(プレー記録!$G$14:$G$2664,MATCH("IN_"&amp;ウォレット!$BS$2&amp;MONTH(ウォレット!$B7)&amp;"/"&amp;DAY(ウォレット!$B7)&amp;"_"&amp;ウォレット!CC$3,プレー記録!$U$14:$U$2664,0),1))</f>
        <v>0</v>
      </c>
      <c r="CD7" s="296">
        <f>IF(ISNA(INDEX(プレー記録!$G$14:$G$2664,MATCH("IN_"&amp;ウォレット!$BS$2&amp;MONTH(ウォレット!$B7)&amp;"/"&amp;DAY(ウォレット!$B7)&amp;"_"&amp;ウォレット!CD$3,プレー記録!$U$14:$U$2664,0),1))=TRUE,0,INDEX(プレー記録!$G$14:$G$2664,MATCH("IN_"&amp;ウォレット!$BS$2&amp;MONTH(ウォレット!$B7)&amp;"/"&amp;DAY(ウォレット!$B7)&amp;"_"&amp;ウォレット!CD$3,プレー記録!$U$14:$U$2664,0),1))</f>
        <v>0</v>
      </c>
      <c r="CE7" s="296">
        <f>IF(ISNA(INDEX(プレー記録!$G$14:$G$2664,MATCH("IN_"&amp;ウォレット!$BS$2&amp;MONTH(ウォレット!$B7)&amp;"/"&amp;DAY(ウォレット!$B7)&amp;"_"&amp;ウォレット!CE$3,プレー記録!$U$14:$U$2664,0),1))=TRUE,0,INDEX(プレー記録!$G$14:$G$2664,MATCH("IN_"&amp;ウォレット!$BS$2&amp;MONTH(ウォレット!$B7)&amp;"/"&amp;DAY(ウォレット!$B7)&amp;"_"&amp;ウォレット!CE$3,プレー記録!$U$14:$U$2664,0),1))</f>
        <v>0</v>
      </c>
      <c r="CF7" s="296">
        <f>IF(ISNA(INDEX(プレー記録!$G$14:$G$2664,MATCH("IN_"&amp;ウォレット!$BS$2&amp;MONTH(ウォレット!$B7)&amp;"/"&amp;DAY(ウォレット!$B7)&amp;"_"&amp;ウォレット!CF$3,プレー記録!$U$14:$U$2664,0),1))=TRUE,0,INDEX(プレー記録!$G$14:$G$2664,MATCH("IN_"&amp;ウォレット!$BS$2&amp;MONTH(ウォレット!$B7)&amp;"/"&amp;DAY(ウォレット!$B7)&amp;"_"&amp;ウォレット!CF$3,プレー記録!$U$14:$U$2664,0),1))</f>
        <v>0</v>
      </c>
      <c r="CG7" s="296">
        <f>IF(ISNA(INDEX(プレー記録!$G$14:$G$2664,MATCH("IN_"&amp;ウォレット!$BS$2&amp;MONTH(ウォレット!$B7)&amp;"/"&amp;DAY(ウォレット!$B7)&amp;"_"&amp;ウォレット!CG$3,プレー記録!$U$14:$U$2664,0),1))=TRUE,0,INDEX(プレー記録!$G$14:$G$2664,MATCH("IN_"&amp;ウォレット!$BS$2&amp;MONTH(ウォレット!$B7)&amp;"/"&amp;DAY(ウォレット!$B7)&amp;"_"&amp;ウォレット!CG$3,プレー記録!$U$14:$U$2664,0),1))</f>
        <v>0</v>
      </c>
      <c r="CH7" s="296">
        <f>IF(ISNA(INDEX(プレー記録!$G$14:$G$2664,MATCH("IN_"&amp;ウォレット!$BS$2&amp;MONTH(ウォレット!$B7)&amp;"/"&amp;DAY(ウォレット!$B7)&amp;"_"&amp;ウォレット!CH$3,プレー記録!$U$14:$U$2664,0),1))=TRUE,0,INDEX(プレー記録!$G$14:$G$2664,MATCH("IN_"&amp;ウォレット!$BS$2&amp;MONTH(ウォレット!$B7)&amp;"/"&amp;DAY(ウォレット!$B7)&amp;"_"&amp;ウォレット!CH$3,プレー記録!$U$14:$U$2664,0),1))</f>
        <v>0</v>
      </c>
      <c r="CI7" s="296">
        <f>IF(ISNA(INDEX(プレー記録!$G$14:$G$2664,MATCH("IN_"&amp;ウォレット!$BS$2&amp;MONTH(ウォレット!$B7)&amp;"/"&amp;DAY(ウォレット!$B7)&amp;"_"&amp;ウォレット!CI$3,プレー記録!$U$14:$U$2664,0),1))=TRUE,0,INDEX(プレー記録!$G$14:$G$2664,MATCH("IN_"&amp;ウォレット!$BS$2&amp;MONTH(ウォレット!$B7)&amp;"/"&amp;DAY(ウォレット!$B7)&amp;"_"&amp;ウォレット!CI$3,プレー記録!$U$14:$U$2664,0),1))</f>
        <v>0</v>
      </c>
      <c r="CJ7" s="158"/>
      <c r="CK7" s="131">
        <f>IF(ISNA(INDEX(プレー記録!$F$12:$F$2664,MATCH("OUT_"&amp;ウォレット!$BS$2&amp;MONTH(ウォレット!$B7)&amp;"/"&amp;DAY(ウォレット!$B7)&amp;"_"&amp;ウォレット!CK$3,プレー記録!$U$12:$U$2664,0),1))=TRUE,0,-INDEX(プレー記録!$F$12:$F$2664,MATCH("OUT_"&amp;ウォレット!$BS$2&amp;MONTH(ウォレット!$B7)&amp;"/"&amp;DAY(ウォレット!$B7)&amp;"_"&amp;ウォレット!CK$3,プレー記録!$U$12:$U$2664,0),1))</f>
        <v>0</v>
      </c>
      <c r="CL7" s="123">
        <f>IF(ISNA(INDEX(プレー記録!$F$12:$F$2664,MATCH("OUT_"&amp;ウォレット!$BS$2&amp;MONTH(ウォレット!$B7)&amp;"/"&amp;DAY(ウォレット!$B7)&amp;"_"&amp;ウォレット!CL$3,プレー記録!$U$12:$U$2664,0),1))=TRUE,0,-INDEX(プレー記録!$F$12:$F$2664,MATCH("OUT_"&amp;ウォレット!$BS$2&amp;MONTH(ウォレット!$B7)&amp;"/"&amp;DAY(ウォレット!$B7)&amp;"_"&amp;ウォレット!CL$3,プレー記録!$U$12:$U$2664,0),1))</f>
        <v>0</v>
      </c>
      <c r="CM7" s="123">
        <f>IF(ISNA(INDEX(プレー記録!$F$12:$F$2664,MATCH("OUT_"&amp;ウォレット!$BS$2&amp;MONTH(ウォレット!$B7)&amp;"/"&amp;DAY(ウォレット!$B7)&amp;"_"&amp;ウォレット!CM$3,プレー記録!$U$12:$U$2664,0),1))=TRUE,0,-INDEX(プレー記録!$F$12:$F$2664,MATCH("OUT_"&amp;ウォレット!$BS$2&amp;MONTH(ウォレット!$B7)&amp;"/"&amp;DAY(ウォレット!$B7)&amp;"_"&amp;ウォレット!CM$3,プレー記録!$U$12:$U$2664,0),1))</f>
        <v>0</v>
      </c>
      <c r="CN7" s="123">
        <f>IF(ISNA(INDEX(プレー記録!$F$12:$F$2664,MATCH("OUT_"&amp;ウォレット!$BS$2&amp;MONTH(ウォレット!$B7)&amp;"/"&amp;DAY(ウォレット!$B7)&amp;"_"&amp;ウォレット!CN$3,プレー記録!$U$12:$U$2664,0),1))=TRUE,0,-INDEX(プレー記録!$F$12:$F$2664,MATCH("OUT_"&amp;ウォレット!$BS$2&amp;MONTH(ウォレット!$B7)&amp;"/"&amp;DAY(ウォレット!$B7)&amp;"_"&amp;ウォレット!CN$3,プレー記録!$U$12:$U$2664,0),1))</f>
        <v>0</v>
      </c>
      <c r="CO7" s="123">
        <f>IF(ISNA(INDEX(プレー記録!$F$12:$F$2664,MATCH("OUT_"&amp;ウォレット!$BS$2&amp;MONTH(ウォレット!$B7)&amp;"/"&amp;DAY(ウォレット!$B7)&amp;"_"&amp;ウォレット!CO$3,プレー記録!$U$12:$U$2664,0),1))=TRUE,0,-INDEX(プレー記録!$F$12:$F$2664,MATCH("OUT_"&amp;ウォレット!$BS$2&amp;MONTH(ウォレット!$B7)&amp;"/"&amp;DAY(ウォレット!$B7)&amp;"_"&amp;ウォレット!CO$3,プレー記録!$U$12:$U$2664,0),1))</f>
        <v>0</v>
      </c>
      <c r="CP7" s="123">
        <f>IF(ISNA(INDEX(プレー記録!$F$12:$F$2664,MATCH("OUT_"&amp;ウォレット!$BS$2&amp;MONTH(ウォレット!$B7)&amp;"/"&amp;DAY(ウォレット!$B7)&amp;"_"&amp;ウォレット!CP$3,プレー記録!$U$12:$U$2664,0),1))=TRUE,0,-INDEX(プレー記録!$F$12:$F$2664,MATCH("OUT_"&amp;ウォレット!$BS$2&amp;MONTH(ウォレット!$B7)&amp;"/"&amp;DAY(ウォレット!$B7)&amp;"_"&amp;ウォレット!CP$3,プレー記録!$U$12:$U$2664,0),1))</f>
        <v>0</v>
      </c>
      <c r="CQ7" s="123">
        <f>IF(ISNA(INDEX(プレー記録!$F$12:$F$2664,MATCH("OUT_"&amp;ウォレット!$BS$2&amp;MONTH(ウォレット!$B7)&amp;"/"&amp;DAY(ウォレット!$B7)&amp;"_"&amp;ウォレット!CQ$3,プレー記録!$U$12:$U$2664,0),1))=TRUE,0,-INDEX(プレー記録!$F$12:$F$2664,MATCH("OUT_"&amp;ウォレット!$BS$2&amp;MONTH(ウォレット!$B7)&amp;"/"&amp;DAY(ウォレット!$B7)&amp;"_"&amp;ウォレット!CQ$3,プレー記録!$U$12:$U$2664,0),1))</f>
        <v>0</v>
      </c>
      <c r="CR7" s="298">
        <f>IF(ISNA(INDEX(プレー記録!$F$12:$F$2664,MATCH("OUT_"&amp;ウォレット!$BS$2&amp;MONTH(ウォレット!$B7)&amp;"/"&amp;DAY(ウォレット!$B7)&amp;"_"&amp;ウォレット!CR$3,プレー記録!$U$12:$U$2664,0),1))=TRUE,0,-INDEX(プレー記録!$F$12:$F$2664,MATCH("OUT_"&amp;ウォレット!$BS$2&amp;MONTH(ウォレット!$B7)&amp;"/"&amp;DAY(ウォレット!$B7)&amp;"_"&amp;ウォレット!CR$3,プレー記録!$U$12:$U$2664,0),1))</f>
        <v>0</v>
      </c>
      <c r="CS7" s="298">
        <f>IF(ISNA(INDEX(プレー記録!$F$12:$F$2664,MATCH("OUT_"&amp;ウォレット!$BS$2&amp;MONTH(ウォレット!$B7)&amp;"/"&amp;DAY(ウォレット!$B7)&amp;"_"&amp;ウォレット!CS$3,プレー記録!$U$12:$U$2664,0),1))=TRUE,0,-INDEX(プレー記録!$F$12:$F$2664,MATCH("OUT_"&amp;ウォレット!$BS$2&amp;MONTH(ウォレット!$B7)&amp;"/"&amp;DAY(ウォレット!$B7)&amp;"_"&amp;ウォレット!CS$3,プレー記録!$U$12:$U$2664,0),1))</f>
        <v>0</v>
      </c>
      <c r="CT7" s="298">
        <f>IF(ISNA(INDEX(プレー記録!$F$12:$F$2664,MATCH("OUT_"&amp;ウォレット!$BS$2&amp;MONTH(ウォレット!$B7)&amp;"/"&amp;DAY(ウォレット!$B7)&amp;"_"&amp;ウォレット!CT$3,プレー記録!$U$12:$U$2664,0),1))=TRUE,0,-INDEX(プレー記録!$F$12:$F$2664,MATCH("OUT_"&amp;ウォレット!$BS$2&amp;MONTH(ウォレット!$B7)&amp;"/"&amp;DAY(ウォレット!$B7)&amp;"_"&amp;ウォレット!CT$3,プレー記録!$U$12:$U$2664,0),1))</f>
        <v>0</v>
      </c>
      <c r="CU7" s="298">
        <f>IF(ISNA(INDEX(プレー記録!$F$12:$F$2664,MATCH("OUT_"&amp;ウォレット!$BS$2&amp;MONTH(ウォレット!$B7)&amp;"/"&amp;DAY(ウォレット!$B7)&amp;"_"&amp;ウォレット!CU$3,プレー記録!$U$12:$U$2664,0),1))=TRUE,0,-INDEX(プレー記録!$F$12:$F$2664,MATCH("OUT_"&amp;ウォレット!$BS$2&amp;MONTH(ウォレット!$B7)&amp;"/"&amp;DAY(ウォレット!$B7)&amp;"_"&amp;ウォレット!CU$3,プレー記録!$U$12:$U$2664,0),1))</f>
        <v>0</v>
      </c>
      <c r="CV7" s="298">
        <f>IF(ISNA(INDEX(プレー記録!$F$12:$F$2664,MATCH("OUT_"&amp;ウォレット!$BS$2&amp;MONTH(ウォレット!$B7)&amp;"/"&amp;DAY(ウォレット!$B7)&amp;"_"&amp;ウォレット!CV$3,プレー記録!$U$12:$U$2664,0),1))=TRUE,0,-INDEX(プレー記録!$F$12:$F$2664,MATCH("OUT_"&amp;ウォレット!$BS$2&amp;MONTH(ウォレット!$B7)&amp;"/"&amp;DAY(ウォレット!$B7)&amp;"_"&amp;ウォレット!CV$3,プレー記録!$U$12:$U$2664,0),1))</f>
        <v>0</v>
      </c>
      <c r="CW7" s="298">
        <f>IF(ISNA(INDEX(プレー記録!$F$12:$F$2664,MATCH("OUT_"&amp;ウォレット!$BS$2&amp;MONTH(ウォレット!$B7)&amp;"/"&amp;DAY(ウォレット!$B7)&amp;"_"&amp;ウォレット!CW$3,プレー記録!$U$12:$U$2664,0),1))=TRUE,0,-INDEX(プレー記録!$F$12:$F$2664,MATCH("OUT_"&amp;ウォレット!$BS$2&amp;MONTH(ウォレット!$B7)&amp;"/"&amp;DAY(ウォレット!$B7)&amp;"_"&amp;ウォレット!CW$3,プレー記録!$U$12:$U$2664,0),1))</f>
        <v>0</v>
      </c>
      <c r="CX7" s="298">
        <f>IF(ISNA(INDEX(プレー記録!$F$12:$F$2664,MATCH("OUT_"&amp;ウォレット!$BS$2&amp;MONTH(ウォレット!$B7)&amp;"/"&amp;DAY(ウォレット!$B7)&amp;"_"&amp;ウォレット!CX$3,プレー記録!$U$12:$U$2664,0),1))=TRUE,0,-INDEX(プレー記録!$F$12:$F$2664,MATCH("OUT_"&amp;ウォレット!$BS$2&amp;MONTH(ウォレット!$B7)&amp;"/"&amp;DAY(ウォレット!$B7)&amp;"_"&amp;ウォレット!CX$3,プレー記録!$U$12:$U$2664,0),1))</f>
        <v>0</v>
      </c>
      <c r="CY7" s="298">
        <f>IF(ISNA(INDEX(プレー記録!$F$12:$F$2664,MATCH("OUT_"&amp;ウォレット!$BS$2&amp;MONTH(ウォレット!$B7)&amp;"/"&amp;DAY(ウォレット!$B7)&amp;"_"&amp;ウォレット!CY$3,プレー記録!$U$12:$U$2664,0),1))=TRUE,0,-INDEX(プレー記録!$F$12:$F$2664,MATCH("OUT_"&amp;ウォレット!$BS$2&amp;MONTH(ウォレット!$B7)&amp;"/"&amp;DAY(ウォレット!$B7)&amp;"_"&amp;ウォレット!CY$3,プレー記録!$U$12:$U$2664,0),1))</f>
        <v>0</v>
      </c>
      <c r="CZ7" s="160"/>
      <c r="DA7" s="127">
        <f t="shared" ref="DA7:DA35" si="4">SUM(DC7:DR7)</f>
        <v>0</v>
      </c>
      <c r="DB7" s="128">
        <f>SUM(DS7:EH7)</f>
        <v>0</v>
      </c>
      <c r="DC7" s="133">
        <f>IF(ISNA(INDEX(プレー記録!$G$14:$G$2664,MATCH("IN_"&amp;ウォレット!$DA$2&amp;MONTH(ウォレット!$B7)&amp;"/"&amp;DAY(ウォレット!$B7)&amp;"_"&amp;ウォレット!DC$3,プレー記録!$U$14:$U$2664,0),1))=TRUE,0,INDEX(プレー記録!$G$14:$G$2664,MATCH("IN_"&amp;ウォレット!$DA$2&amp;MONTH(ウォレット!$B7)&amp;"/"&amp;DAY(ウォレット!$B7)&amp;"_"&amp;ウォレット!DC$3,プレー記録!$U$14:$U$2664,0),1))</f>
        <v>0</v>
      </c>
      <c r="DD7" s="122">
        <f>IF(ISNA(INDEX(プレー記録!$G$14:$G$2664,MATCH("IN_"&amp;ウォレット!$DA$2&amp;MONTH(ウォレット!$B7)&amp;"/"&amp;DAY(ウォレット!$B7)&amp;"_"&amp;ウォレット!DD$3,プレー記録!$U$14:$U$2664,0),1))=TRUE,0,INDEX(プレー記録!$G$14:$G$2664,MATCH("IN_"&amp;ウォレット!$DA$2&amp;MONTH(ウォレット!$B7)&amp;"/"&amp;DAY(ウォレット!$B7)&amp;"_"&amp;ウォレット!DD$3,プレー記録!$U$14:$U$2664,0),1))</f>
        <v>0</v>
      </c>
      <c r="DE7" s="122">
        <f>IF(ISNA(INDEX(プレー記録!$G$14:$G$2664,MATCH("IN_"&amp;ウォレット!$DA$2&amp;MONTH(ウォレット!$B7)&amp;"/"&amp;DAY(ウォレット!$B7)&amp;"_"&amp;ウォレット!DE$3,プレー記録!$U$14:$U$2664,0),1))=TRUE,0,INDEX(プレー記録!$G$14:$G$2664,MATCH("IN_"&amp;ウォレット!$DA$2&amp;MONTH(ウォレット!$B7)&amp;"/"&amp;DAY(ウォレット!$B7)&amp;"_"&amp;ウォレット!DE$3,プレー記録!$U$14:$U$2664,0),1))</f>
        <v>0</v>
      </c>
      <c r="DF7" s="122">
        <f>IF(ISNA(INDEX(プレー記録!$G$14:$G$2664,MATCH("IN_"&amp;ウォレット!$DA$2&amp;MONTH(ウォレット!$B7)&amp;"/"&amp;DAY(ウォレット!$B7)&amp;"_"&amp;ウォレット!DF$3,プレー記録!$U$14:$U$2664,0),1))=TRUE,0,INDEX(プレー記録!$G$14:$G$2664,MATCH("IN_"&amp;ウォレット!$DA$2&amp;MONTH(ウォレット!$B7)&amp;"/"&amp;DAY(ウォレット!$B7)&amp;"_"&amp;ウォレット!DF$3,プレー記録!$U$14:$U$2664,0),1))</f>
        <v>0</v>
      </c>
      <c r="DG7" s="122">
        <f>IF(ISNA(INDEX(プレー記録!$G$14:$G$2664,MATCH("IN_"&amp;ウォレット!$DA$2&amp;MONTH(ウォレット!$B7)&amp;"/"&amp;DAY(ウォレット!$B7)&amp;"_"&amp;ウォレット!DG$3,プレー記録!$U$14:$U$2664,0),1))=TRUE,0,INDEX(プレー記録!$G$14:$G$2664,MATCH("IN_"&amp;ウォレット!$DA$2&amp;MONTH(ウォレット!$B7)&amp;"/"&amp;DAY(ウォレット!$B7)&amp;"_"&amp;ウォレット!DG$3,プレー記録!$U$14:$U$2664,0),1))</f>
        <v>0</v>
      </c>
      <c r="DH7" s="122">
        <f>IF(ISNA(INDEX(プレー記録!$G$14:$G$2664,MATCH("IN_"&amp;ウォレット!$DA$2&amp;MONTH(ウォレット!$B7)&amp;"/"&amp;DAY(ウォレット!$B7)&amp;"_"&amp;ウォレット!DH$3,プレー記録!$U$14:$U$2664,0),1))=TRUE,0,INDEX(プレー記録!$G$14:$G$2664,MATCH("IN_"&amp;ウォレット!$DA$2&amp;MONTH(ウォレット!$B7)&amp;"/"&amp;DAY(ウォレット!$B7)&amp;"_"&amp;ウォレット!DH$3,プレー記録!$U$14:$U$2664,0),1))</f>
        <v>0</v>
      </c>
      <c r="DI7" s="122">
        <f>IF(ISNA(INDEX(プレー記録!$G$14:$G$2664,MATCH("IN_"&amp;ウォレット!$DA$2&amp;MONTH(ウォレット!$B7)&amp;"/"&amp;DAY(ウォレット!$B7)&amp;"_"&amp;ウォレット!DI$3,プレー記録!$U$14:$U$2664,0),1))=TRUE,0,INDEX(プレー記録!$G$14:$G$2664,MATCH("IN_"&amp;ウォレット!$DA$2&amp;MONTH(ウォレット!$B7)&amp;"/"&amp;DAY(ウォレット!$B7)&amp;"_"&amp;ウォレット!DI$3,プレー記録!$U$14:$U$2664,0),1))</f>
        <v>0</v>
      </c>
      <c r="DJ7" s="296">
        <f>IF(ISNA(INDEX(プレー記録!$G$14:$G$2664,MATCH("IN_"&amp;ウォレット!$DA$2&amp;MONTH(ウォレット!$B7)&amp;"/"&amp;DAY(ウォレット!$B7)&amp;"_"&amp;ウォレット!DJ$3,プレー記録!$U$14:$U$2664,0),1))=TRUE,0,INDEX(プレー記録!$G$14:$G$2664,MATCH("IN_"&amp;ウォレット!$DA$2&amp;MONTH(ウォレット!$B7)&amp;"/"&amp;DAY(ウォレット!$B7)&amp;"_"&amp;ウォレット!DJ$3,プレー記録!$U$14:$U$2664,0),1))</f>
        <v>0</v>
      </c>
      <c r="DK7" s="296">
        <f>IF(ISNA(INDEX(プレー記録!$G$14:$G$2664,MATCH("IN_"&amp;ウォレット!$DA$2&amp;MONTH(ウォレット!$B7)&amp;"/"&amp;DAY(ウォレット!$B7)&amp;"_"&amp;ウォレット!DK$3,プレー記録!$U$14:$U$2664,0),1))=TRUE,0,INDEX(プレー記録!$G$14:$G$2664,MATCH("IN_"&amp;ウォレット!$DA$2&amp;MONTH(ウォレット!$B7)&amp;"/"&amp;DAY(ウォレット!$B7)&amp;"_"&amp;ウォレット!DK$3,プレー記録!$U$14:$U$2664,0),1))</f>
        <v>0</v>
      </c>
      <c r="DL7" s="296">
        <f>IF(ISNA(INDEX(プレー記録!$G$14:$G$2664,MATCH("IN_"&amp;ウォレット!$DA$2&amp;MONTH(ウォレット!$B7)&amp;"/"&amp;DAY(ウォレット!$B7)&amp;"_"&amp;ウォレット!DL$3,プレー記録!$U$14:$U$2664,0),1))=TRUE,0,INDEX(プレー記録!$G$14:$G$2664,MATCH("IN_"&amp;ウォレット!$DA$2&amp;MONTH(ウォレット!$B7)&amp;"/"&amp;DAY(ウォレット!$B7)&amp;"_"&amp;ウォレット!DL$3,プレー記録!$U$14:$U$2664,0),1))</f>
        <v>0</v>
      </c>
      <c r="DM7" s="296">
        <f>IF(ISNA(INDEX(プレー記録!$G$14:$G$2664,MATCH("IN_"&amp;ウォレット!$DA$2&amp;MONTH(ウォレット!$B7)&amp;"/"&amp;DAY(ウォレット!$B7)&amp;"_"&amp;ウォレット!DM$3,プレー記録!$U$14:$U$2664,0),1))=TRUE,0,INDEX(プレー記録!$G$14:$G$2664,MATCH("IN_"&amp;ウォレット!$DA$2&amp;MONTH(ウォレット!$B7)&amp;"/"&amp;DAY(ウォレット!$B7)&amp;"_"&amp;ウォレット!DM$3,プレー記録!$U$14:$U$2664,0),1))</f>
        <v>0</v>
      </c>
      <c r="DN7" s="296">
        <f>IF(ISNA(INDEX(プレー記録!$G$14:$G$2664,MATCH("IN_"&amp;ウォレット!$DA$2&amp;MONTH(ウォレット!$B7)&amp;"/"&amp;DAY(ウォレット!$B7)&amp;"_"&amp;ウォレット!DN$3,プレー記録!$U$14:$U$2664,0),1))=TRUE,0,INDEX(プレー記録!$G$14:$G$2664,MATCH("IN_"&amp;ウォレット!$DA$2&amp;MONTH(ウォレット!$B7)&amp;"/"&amp;DAY(ウォレット!$B7)&amp;"_"&amp;ウォレット!DN$3,プレー記録!$U$14:$U$2664,0),1))</f>
        <v>0</v>
      </c>
      <c r="DO7" s="296">
        <f>IF(ISNA(INDEX(プレー記録!$G$14:$G$2664,MATCH("IN_"&amp;ウォレット!$DA$2&amp;MONTH(ウォレット!$B7)&amp;"/"&amp;DAY(ウォレット!$B7)&amp;"_"&amp;ウォレット!DO$3,プレー記録!$U$14:$U$2664,0),1))=TRUE,0,INDEX(プレー記録!$G$14:$G$2664,MATCH("IN_"&amp;ウォレット!$DA$2&amp;MONTH(ウォレット!$B7)&amp;"/"&amp;DAY(ウォレット!$B7)&amp;"_"&amp;ウォレット!DO$3,プレー記録!$U$14:$U$2664,0),1))</f>
        <v>0</v>
      </c>
      <c r="DP7" s="296">
        <f>IF(ISNA(INDEX(プレー記録!$G$14:$G$2664,MATCH("IN_"&amp;ウォレット!$DA$2&amp;MONTH(ウォレット!$B7)&amp;"/"&amp;DAY(ウォレット!$B7)&amp;"_"&amp;ウォレット!DP$3,プレー記録!$U$14:$U$2664,0),1))=TRUE,0,INDEX(プレー記録!$G$14:$G$2664,MATCH("IN_"&amp;ウォレット!$DA$2&amp;MONTH(ウォレット!$B7)&amp;"/"&amp;DAY(ウォレット!$B7)&amp;"_"&amp;ウォレット!DP$3,プレー記録!$U$14:$U$2664,0),1))</f>
        <v>0</v>
      </c>
      <c r="DQ7" s="296">
        <f>IF(ISNA(INDEX(プレー記録!$G$14:$G$2664,MATCH("IN_"&amp;ウォレット!$DA$2&amp;MONTH(ウォレット!$B7)&amp;"/"&amp;DAY(ウォレット!$B7)&amp;"_"&amp;ウォレット!DQ$3,プレー記録!$U$14:$U$2664,0),1))=TRUE,0,INDEX(プレー記録!$G$14:$G$2664,MATCH("IN_"&amp;ウォレット!$DA$2&amp;MONTH(ウォレット!$B7)&amp;"/"&amp;DAY(ウォレット!$B7)&amp;"_"&amp;ウォレット!DQ$3,プレー記録!$U$14:$U$2664,0),1))</f>
        <v>0</v>
      </c>
      <c r="DR7" s="158"/>
      <c r="DS7" s="131">
        <f>IF(ISNA(INDEX(プレー記録!$F$12:$F$2664,MATCH("OUT_"&amp;ウォレット!$DA$2&amp;MONTH(ウォレット!$B7)&amp;"/"&amp;DAY(ウォレット!$B7)&amp;"_"&amp;ウォレット!DS$3,プレー記録!$U$12:$U$2664,0),1))=TRUE,0,-INDEX(プレー記録!$F$12:$F$2664,MATCH("OUT_"&amp;ウォレット!$DA$2&amp;MONTH(ウォレット!$B7)&amp;"/"&amp;DAY(ウォレット!$B7)&amp;"_"&amp;ウォレット!DS$3,プレー記録!$U$12:$U$2664,0),1))</f>
        <v>0</v>
      </c>
      <c r="DT7" s="123">
        <f>IF(ISNA(INDEX(プレー記録!$F$12:$F$2664,MATCH("OUT_"&amp;ウォレット!$DA$2&amp;MONTH(ウォレット!$B7)&amp;"/"&amp;DAY(ウォレット!$B7)&amp;"_"&amp;ウォレット!DT$3,プレー記録!$U$12:$U$2664,0),1))=TRUE,0,-INDEX(プレー記録!$F$12:$F$2664,MATCH("OUT_"&amp;ウォレット!$DA$2&amp;MONTH(ウォレット!$B7)&amp;"/"&amp;DAY(ウォレット!$B7)&amp;"_"&amp;ウォレット!DT$3,プレー記録!$U$12:$U$2664,0),1))</f>
        <v>0</v>
      </c>
      <c r="DU7" s="123">
        <f>IF(ISNA(INDEX(プレー記録!$F$12:$F$2664,MATCH("OUT_"&amp;ウォレット!$DA$2&amp;MONTH(ウォレット!$B7)&amp;"/"&amp;DAY(ウォレット!$B7)&amp;"_"&amp;ウォレット!DU$3,プレー記録!$U$12:$U$2664,0),1))=TRUE,0,-INDEX(プレー記録!$F$12:$F$2664,MATCH("OUT_"&amp;ウォレット!$DA$2&amp;MONTH(ウォレット!$B7)&amp;"/"&amp;DAY(ウォレット!$B7)&amp;"_"&amp;ウォレット!DU$3,プレー記録!$U$12:$U$2664,0),1))</f>
        <v>0</v>
      </c>
      <c r="DV7" s="123">
        <f>IF(ISNA(INDEX(プレー記録!$F$12:$F$2664,MATCH("OUT_"&amp;ウォレット!$DA$2&amp;MONTH(ウォレット!$B7)&amp;"/"&amp;DAY(ウォレット!$B7)&amp;"_"&amp;ウォレット!DV$3,プレー記録!$U$12:$U$2664,0),1))=TRUE,0,-INDEX(プレー記録!$F$12:$F$2664,MATCH("OUT_"&amp;ウォレット!$DA$2&amp;MONTH(ウォレット!$B7)&amp;"/"&amp;DAY(ウォレット!$B7)&amp;"_"&amp;ウォレット!DV$3,プレー記録!$U$12:$U$2664,0),1))</f>
        <v>0</v>
      </c>
      <c r="DW7" s="123">
        <f>IF(ISNA(INDEX(プレー記録!$F$12:$F$2664,MATCH("OUT_"&amp;ウォレット!$DA$2&amp;MONTH(ウォレット!$B7)&amp;"/"&amp;DAY(ウォレット!$B7)&amp;"_"&amp;ウォレット!DW$3,プレー記録!$U$12:$U$2664,0),1))=TRUE,0,-INDEX(プレー記録!$F$12:$F$2664,MATCH("OUT_"&amp;ウォレット!$DA$2&amp;MONTH(ウォレット!$B7)&amp;"/"&amp;DAY(ウォレット!$B7)&amp;"_"&amp;ウォレット!DW$3,プレー記録!$U$12:$U$2664,0),1))</f>
        <v>0</v>
      </c>
      <c r="DX7" s="123">
        <f>IF(ISNA(INDEX(プレー記録!$F$12:$F$2664,MATCH("OUT_"&amp;ウォレット!$DA$2&amp;MONTH(ウォレット!$B7)&amp;"/"&amp;DAY(ウォレット!$B7)&amp;"_"&amp;ウォレット!DX$3,プレー記録!$U$12:$U$2664,0),1))=TRUE,0,-INDEX(プレー記録!$F$12:$F$2664,MATCH("OUT_"&amp;ウォレット!$DA$2&amp;MONTH(ウォレット!$B7)&amp;"/"&amp;DAY(ウォレット!$B7)&amp;"_"&amp;ウォレット!DX$3,プレー記録!$U$12:$U$2664,0),1))</f>
        <v>0</v>
      </c>
      <c r="DY7" s="123">
        <f>IF(ISNA(INDEX(プレー記録!$F$12:$F$2664,MATCH("OUT_"&amp;ウォレット!$DA$2&amp;MONTH(ウォレット!$B7)&amp;"/"&amp;DAY(ウォレット!$B7)&amp;"_"&amp;ウォレット!DY$3,プレー記録!$U$12:$U$2664,0),1))=TRUE,0,-INDEX(プレー記録!$F$12:$F$2664,MATCH("OUT_"&amp;ウォレット!$DA$2&amp;MONTH(ウォレット!$B7)&amp;"/"&amp;DAY(ウォレット!$B7)&amp;"_"&amp;ウォレット!DY$3,プレー記録!$U$12:$U$2664,0),1))</f>
        <v>0</v>
      </c>
      <c r="DZ7" s="298">
        <f>IF(ISNA(INDEX(プレー記録!$F$12:$F$2664,MATCH("OUT_"&amp;ウォレット!$DA$2&amp;MONTH(ウォレット!$B7)&amp;"/"&amp;DAY(ウォレット!$B7)&amp;"_"&amp;ウォレット!DZ$3,プレー記録!$U$12:$U$2664,0),1))=TRUE,0,-INDEX(プレー記録!$F$12:$F$2664,MATCH("OUT_"&amp;ウォレット!$DA$2&amp;MONTH(ウォレット!$B7)&amp;"/"&amp;DAY(ウォレット!$B7)&amp;"_"&amp;ウォレット!DZ$3,プレー記録!$U$12:$U$2664,0),1))</f>
        <v>0</v>
      </c>
      <c r="EA7" s="298">
        <f>IF(ISNA(INDEX(プレー記録!$F$12:$F$2664,MATCH("OUT_"&amp;ウォレット!$DA$2&amp;MONTH(ウォレット!$B7)&amp;"/"&amp;DAY(ウォレット!$B7)&amp;"_"&amp;ウォレット!EA$3,プレー記録!$U$12:$U$2664,0),1))=TRUE,0,-INDEX(プレー記録!$F$12:$F$2664,MATCH("OUT_"&amp;ウォレット!$DA$2&amp;MONTH(ウォレット!$B7)&amp;"/"&amp;DAY(ウォレット!$B7)&amp;"_"&amp;ウォレット!EA$3,プレー記録!$U$12:$U$2664,0),1))</f>
        <v>0</v>
      </c>
      <c r="EB7" s="298">
        <f>IF(ISNA(INDEX(プレー記録!$F$12:$F$2664,MATCH("OUT_"&amp;ウォレット!$DA$2&amp;MONTH(ウォレット!$B7)&amp;"/"&amp;DAY(ウォレット!$B7)&amp;"_"&amp;ウォレット!EB$3,プレー記録!$U$12:$U$2664,0),1))=TRUE,0,-INDEX(プレー記録!$F$12:$F$2664,MATCH("OUT_"&amp;ウォレット!$DA$2&amp;MONTH(ウォレット!$B7)&amp;"/"&amp;DAY(ウォレット!$B7)&amp;"_"&amp;ウォレット!EB$3,プレー記録!$U$12:$U$2664,0),1))</f>
        <v>0</v>
      </c>
      <c r="EC7" s="298">
        <f>IF(ISNA(INDEX(プレー記録!$F$12:$F$2664,MATCH("OUT_"&amp;ウォレット!$DA$2&amp;MONTH(ウォレット!$B7)&amp;"/"&amp;DAY(ウォレット!$B7)&amp;"_"&amp;ウォレット!EC$3,プレー記録!$U$12:$U$2664,0),1))=TRUE,0,-INDEX(プレー記録!$F$12:$F$2664,MATCH("OUT_"&amp;ウォレット!$DA$2&amp;MONTH(ウォレット!$B7)&amp;"/"&amp;DAY(ウォレット!$B7)&amp;"_"&amp;ウォレット!EC$3,プレー記録!$U$12:$U$2664,0),1))</f>
        <v>0</v>
      </c>
      <c r="ED7" s="298">
        <f>IF(ISNA(INDEX(プレー記録!$F$12:$F$2664,MATCH("OUT_"&amp;ウォレット!$DA$2&amp;MONTH(ウォレット!$B7)&amp;"/"&amp;DAY(ウォレット!$B7)&amp;"_"&amp;ウォレット!ED$3,プレー記録!$U$12:$U$2664,0),1))=TRUE,0,-INDEX(プレー記録!$F$12:$F$2664,MATCH("OUT_"&amp;ウォレット!$DA$2&amp;MONTH(ウォレット!$B7)&amp;"/"&amp;DAY(ウォレット!$B7)&amp;"_"&amp;ウォレット!ED$3,プレー記録!$U$12:$U$2664,0),1))</f>
        <v>0</v>
      </c>
      <c r="EE7" s="298">
        <f>IF(ISNA(INDEX(プレー記録!$F$12:$F$2664,MATCH("OUT_"&amp;ウォレット!$DA$2&amp;MONTH(ウォレット!$B7)&amp;"/"&amp;DAY(ウォレット!$B7)&amp;"_"&amp;ウォレット!EE$3,プレー記録!$U$12:$U$2664,0),1))=TRUE,0,-INDEX(プレー記録!$F$12:$F$2664,MATCH("OUT_"&amp;ウォレット!$DA$2&amp;MONTH(ウォレット!$B7)&amp;"/"&amp;DAY(ウォレット!$B7)&amp;"_"&amp;ウォレット!EE$3,プレー記録!$U$12:$U$2664,0),1))</f>
        <v>0</v>
      </c>
      <c r="EF7" s="298">
        <f>IF(ISNA(INDEX(プレー記録!$F$12:$F$2664,MATCH("OUT_"&amp;ウォレット!$DA$2&amp;MONTH(ウォレット!$B7)&amp;"/"&amp;DAY(ウォレット!$B7)&amp;"_"&amp;ウォレット!EF$3,プレー記録!$U$12:$U$2664,0),1))=TRUE,0,-INDEX(プレー記録!$F$12:$F$2664,MATCH("OUT_"&amp;ウォレット!$DA$2&amp;MONTH(ウォレット!$B7)&amp;"/"&amp;DAY(ウォレット!$B7)&amp;"_"&amp;ウォレット!EF$3,プレー記録!$U$12:$U$2664,0),1))</f>
        <v>0</v>
      </c>
      <c r="EG7" s="298">
        <f>IF(ISNA(INDEX(プレー記録!$F$12:$F$2664,MATCH("OUT_"&amp;ウォレット!$DA$2&amp;MONTH(ウォレット!$B7)&amp;"/"&amp;DAY(ウォレット!$B7)&amp;"_"&amp;ウォレット!EG$3,プレー記録!$U$12:$U$2664,0),1))=TRUE,0,-INDEX(プレー記録!$F$12:$F$2664,MATCH("OUT_"&amp;ウォレット!$DA$2&amp;MONTH(ウォレット!$B7)&amp;"/"&amp;DAY(ウォレット!$B7)&amp;"_"&amp;ウォレット!EG$3,プレー記録!$U$12:$U$2664,0),1))</f>
        <v>0</v>
      </c>
      <c r="EH7" s="160"/>
      <c r="EI7" s="127">
        <f t="shared" ref="EI7:EI35" si="5">SUM(EK7:EZ7)</f>
        <v>0</v>
      </c>
      <c r="EJ7" s="128">
        <f>SUM(FA7:FP7)</f>
        <v>0</v>
      </c>
      <c r="EK7" s="133">
        <f>IF(ISNA(INDEX(プレー記録!$G$14:$G$2664,MATCH("IN_"&amp;ウォレット!$EI$2&amp;MONTH(ウォレット!$B7)&amp;"/"&amp;DAY(ウォレット!$B7)&amp;"_"&amp;ウォレット!EK$3,プレー記録!$U$14:$U$2664,0),1))=TRUE,0,INDEX(プレー記録!$G$14:$G$2664,MATCH("IN_"&amp;ウォレット!$EI$2&amp;MONTH(ウォレット!$B7)&amp;"/"&amp;DAY(ウォレット!$B7)&amp;"_"&amp;ウォレット!EK$3,プレー記録!$U$14:$U$2664,0),1))</f>
        <v>0</v>
      </c>
      <c r="EL7" s="122">
        <f>IF(ISNA(INDEX(プレー記録!$G$14:$G$2664,MATCH("IN_"&amp;ウォレット!$EI$2&amp;MONTH(ウォレット!$B7)&amp;"/"&amp;DAY(ウォレット!$B7)&amp;"_"&amp;ウォレット!EL$3,プレー記録!$U$14:$U$2664,0),1))=TRUE,0,INDEX(プレー記録!$G$14:$G$2664,MATCH("IN_"&amp;ウォレット!$EI$2&amp;MONTH(ウォレット!$B7)&amp;"/"&amp;DAY(ウォレット!$B7)&amp;"_"&amp;ウォレット!EL$3,プレー記録!$U$14:$U$2664,0),1))</f>
        <v>0</v>
      </c>
      <c r="EM7" s="122">
        <f>IF(ISNA(INDEX(プレー記録!$G$14:$G$2664,MATCH("IN_"&amp;ウォレット!$EI$2&amp;MONTH(ウォレット!$B7)&amp;"/"&amp;DAY(ウォレット!$B7)&amp;"_"&amp;ウォレット!EM$3,プレー記録!$U$14:$U$2664,0),1))=TRUE,0,INDEX(プレー記録!$G$14:$G$2664,MATCH("IN_"&amp;ウォレット!$EI$2&amp;MONTH(ウォレット!$B7)&amp;"/"&amp;DAY(ウォレット!$B7)&amp;"_"&amp;ウォレット!EM$3,プレー記録!$U$14:$U$2664,0),1))</f>
        <v>0</v>
      </c>
      <c r="EN7" s="122">
        <f>IF(ISNA(INDEX(プレー記録!$G$14:$G$2664,MATCH("IN_"&amp;ウォレット!$EI$2&amp;MONTH(ウォレット!$B7)&amp;"/"&amp;DAY(ウォレット!$B7)&amp;"_"&amp;ウォレット!EN$3,プレー記録!$U$14:$U$2664,0),1))=TRUE,0,INDEX(プレー記録!$G$14:$G$2664,MATCH("IN_"&amp;ウォレット!$EI$2&amp;MONTH(ウォレット!$B7)&amp;"/"&amp;DAY(ウォレット!$B7)&amp;"_"&amp;ウォレット!EN$3,プレー記録!$U$14:$U$2664,0),1))</f>
        <v>0</v>
      </c>
      <c r="EO7" s="122">
        <f>IF(ISNA(INDEX(プレー記録!$G$14:$G$2664,MATCH("IN_"&amp;ウォレット!$EI$2&amp;MONTH(ウォレット!$B7)&amp;"/"&amp;DAY(ウォレット!$B7)&amp;"_"&amp;ウォレット!EO$3,プレー記録!$U$14:$U$2664,0),1))=TRUE,0,INDEX(プレー記録!$G$14:$G$2664,MATCH("IN_"&amp;ウォレット!$EI$2&amp;MONTH(ウォレット!$B7)&amp;"/"&amp;DAY(ウォレット!$B7)&amp;"_"&amp;ウォレット!EO$3,プレー記録!$U$14:$U$2664,0),1))</f>
        <v>0</v>
      </c>
      <c r="EP7" s="122">
        <f>IF(ISNA(INDEX(プレー記録!$G$14:$G$2664,MATCH("IN_"&amp;ウォレット!$EI$2&amp;MONTH(ウォレット!$B7)&amp;"/"&amp;DAY(ウォレット!$B7)&amp;"_"&amp;ウォレット!EP$3,プレー記録!$U$14:$U$2664,0),1))=TRUE,0,INDEX(プレー記録!$G$14:$G$2664,MATCH("IN_"&amp;ウォレット!$EI$2&amp;MONTH(ウォレット!$B7)&amp;"/"&amp;DAY(ウォレット!$B7)&amp;"_"&amp;ウォレット!EP$3,プレー記録!$U$14:$U$2664,0),1))</f>
        <v>0</v>
      </c>
      <c r="EQ7" s="122">
        <f>IF(ISNA(INDEX(プレー記録!$G$14:$G$2664,MATCH("IN_"&amp;ウォレット!$EI$2&amp;MONTH(ウォレット!$B7)&amp;"/"&amp;DAY(ウォレット!$B7)&amp;"_"&amp;ウォレット!EQ$3,プレー記録!$U$14:$U$2664,0),1))=TRUE,0,INDEX(プレー記録!$G$14:$G$2664,MATCH("IN_"&amp;ウォレット!$EI$2&amp;MONTH(ウォレット!$B7)&amp;"/"&amp;DAY(ウォレット!$B7)&amp;"_"&amp;ウォレット!EQ$3,プレー記録!$U$14:$U$2664,0),1))</f>
        <v>0</v>
      </c>
      <c r="ER7" s="296">
        <f>IF(ISNA(INDEX(プレー記録!$G$14:$G$2664,MATCH("IN_"&amp;ウォレット!$EI$2&amp;MONTH(ウォレット!$B7)&amp;"/"&amp;DAY(ウォレット!$B7)&amp;"_"&amp;ウォレット!ER$3,プレー記録!$U$14:$U$2664,0),1))=TRUE,0,INDEX(プレー記録!$G$14:$G$2664,MATCH("IN_"&amp;ウォレット!$EI$2&amp;MONTH(ウォレット!$B7)&amp;"/"&amp;DAY(ウォレット!$B7)&amp;"_"&amp;ウォレット!ER$3,プレー記録!$U$14:$U$2664,0),1))</f>
        <v>0</v>
      </c>
      <c r="ES7" s="296">
        <f>IF(ISNA(INDEX(プレー記録!$G$14:$G$2664,MATCH("IN_"&amp;ウォレット!$EI$2&amp;MONTH(ウォレット!$B7)&amp;"/"&amp;DAY(ウォレット!$B7)&amp;"_"&amp;ウォレット!ES$3,プレー記録!$U$14:$U$2664,0),1))=TRUE,0,INDEX(プレー記録!$G$14:$G$2664,MATCH("IN_"&amp;ウォレット!$EI$2&amp;MONTH(ウォレット!$B7)&amp;"/"&amp;DAY(ウォレット!$B7)&amp;"_"&amp;ウォレット!ES$3,プレー記録!$U$14:$U$2664,0),1))</f>
        <v>0</v>
      </c>
      <c r="ET7" s="296">
        <f>IF(ISNA(INDEX(プレー記録!$G$14:$G$2664,MATCH("IN_"&amp;ウォレット!$EI$2&amp;MONTH(ウォレット!$B7)&amp;"/"&amp;DAY(ウォレット!$B7)&amp;"_"&amp;ウォレット!ET$3,プレー記録!$U$14:$U$2664,0),1))=TRUE,0,INDEX(プレー記録!$G$14:$G$2664,MATCH("IN_"&amp;ウォレット!$EI$2&amp;MONTH(ウォレット!$B7)&amp;"/"&amp;DAY(ウォレット!$B7)&amp;"_"&amp;ウォレット!ET$3,プレー記録!$U$14:$U$2664,0),1))</f>
        <v>0</v>
      </c>
      <c r="EU7" s="296">
        <f>IF(ISNA(INDEX(プレー記録!$G$14:$G$2664,MATCH("IN_"&amp;ウォレット!$EI$2&amp;MONTH(ウォレット!$B7)&amp;"/"&amp;DAY(ウォレット!$B7)&amp;"_"&amp;ウォレット!EU$3,プレー記録!$U$14:$U$2664,0),1))=TRUE,0,INDEX(プレー記録!$G$14:$G$2664,MATCH("IN_"&amp;ウォレット!$EI$2&amp;MONTH(ウォレット!$B7)&amp;"/"&amp;DAY(ウォレット!$B7)&amp;"_"&amp;ウォレット!EU$3,プレー記録!$U$14:$U$2664,0),1))</f>
        <v>0</v>
      </c>
      <c r="EV7" s="296">
        <f>IF(ISNA(INDEX(プレー記録!$G$14:$G$2664,MATCH("IN_"&amp;ウォレット!$EI$2&amp;MONTH(ウォレット!$B7)&amp;"/"&amp;DAY(ウォレット!$B7)&amp;"_"&amp;ウォレット!EV$3,プレー記録!$U$14:$U$2664,0),1))=TRUE,0,INDEX(プレー記録!$G$14:$G$2664,MATCH("IN_"&amp;ウォレット!$EI$2&amp;MONTH(ウォレット!$B7)&amp;"/"&amp;DAY(ウォレット!$B7)&amp;"_"&amp;ウォレット!EV$3,プレー記録!$U$14:$U$2664,0),1))</f>
        <v>0</v>
      </c>
      <c r="EW7" s="296">
        <f>IF(ISNA(INDEX(プレー記録!$G$14:$G$2664,MATCH("IN_"&amp;ウォレット!$EI$2&amp;MONTH(ウォレット!$B7)&amp;"/"&amp;DAY(ウォレット!$B7)&amp;"_"&amp;ウォレット!EW$3,プレー記録!$U$14:$U$2664,0),1))=TRUE,0,INDEX(プレー記録!$G$14:$G$2664,MATCH("IN_"&amp;ウォレット!$EI$2&amp;MONTH(ウォレット!$B7)&amp;"/"&amp;DAY(ウォレット!$B7)&amp;"_"&amp;ウォレット!EW$3,プレー記録!$U$14:$U$2664,0),1))</f>
        <v>0</v>
      </c>
      <c r="EX7" s="296">
        <f>IF(ISNA(INDEX(プレー記録!$G$14:$G$2664,MATCH("IN_"&amp;ウォレット!$EI$2&amp;MONTH(ウォレット!$B7)&amp;"/"&amp;DAY(ウォレット!$B7)&amp;"_"&amp;ウォレット!EX$3,プレー記録!$U$14:$U$2664,0),1))=TRUE,0,INDEX(プレー記録!$G$14:$G$2664,MATCH("IN_"&amp;ウォレット!$EI$2&amp;MONTH(ウォレット!$B7)&amp;"/"&amp;DAY(ウォレット!$B7)&amp;"_"&amp;ウォレット!EX$3,プレー記録!$U$14:$U$2664,0),1))</f>
        <v>0</v>
      </c>
      <c r="EY7" s="296">
        <f>IF(ISNA(INDEX(プレー記録!$G$14:$G$2664,MATCH("IN_"&amp;ウォレット!$EI$2&amp;MONTH(ウォレット!$B7)&amp;"/"&amp;DAY(ウォレット!$B7)&amp;"_"&amp;ウォレット!EY$3,プレー記録!$U$14:$U$2664,0),1))=TRUE,0,INDEX(プレー記録!$G$14:$G$2664,MATCH("IN_"&amp;ウォレット!$EI$2&amp;MONTH(ウォレット!$B7)&amp;"/"&amp;DAY(ウォレット!$B7)&amp;"_"&amp;ウォレット!EY$3,プレー記録!$U$14:$U$2664,0),1))</f>
        <v>0</v>
      </c>
      <c r="EZ7" s="158"/>
      <c r="FA7" s="131">
        <f>IF(ISNA(INDEX(プレー記録!$F$12:$F$2664,MATCH("OUT_"&amp;ウォレット!$EI$2&amp;MONTH(ウォレット!$B7)&amp;"/"&amp;DAY(ウォレット!$B7)&amp;"_"&amp;ウォレット!FA$3,プレー記録!$U$12:$U$2664,0),1))=TRUE,0,-INDEX(プレー記録!$F$12:$F$2664,MATCH("OUT_"&amp;ウォレット!$EI$2&amp;MONTH(ウォレット!$B7)&amp;"/"&amp;DAY(ウォレット!$B7)&amp;"_"&amp;ウォレット!FA$3,プレー記録!$U$12:$U$2664,0),1))</f>
        <v>0</v>
      </c>
      <c r="FB7" s="123">
        <f>IF(ISNA(INDEX(プレー記録!$F$12:$F$2664,MATCH("OUT_"&amp;ウォレット!$EI$2&amp;MONTH(ウォレット!$B7)&amp;"/"&amp;DAY(ウォレット!$B7)&amp;"_"&amp;ウォレット!FB$3,プレー記録!$U$12:$U$2664,0),1))=TRUE,0,-INDEX(プレー記録!$F$12:$F$2664,MATCH("OUT_"&amp;ウォレット!$EI$2&amp;MONTH(ウォレット!$B7)&amp;"/"&amp;DAY(ウォレット!$B7)&amp;"_"&amp;ウォレット!FB$3,プレー記録!$U$12:$U$2664,0),1))</f>
        <v>0</v>
      </c>
      <c r="FC7" s="123">
        <f>IF(ISNA(INDEX(プレー記録!$F$12:$F$2664,MATCH("OUT_"&amp;ウォレット!$EI$2&amp;MONTH(ウォレット!$B7)&amp;"/"&amp;DAY(ウォレット!$B7)&amp;"_"&amp;ウォレット!FC$3,プレー記録!$U$12:$U$2664,0),1))=TRUE,0,-INDEX(プレー記録!$F$12:$F$2664,MATCH("OUT_"&amp;ウォレット!$EI$2&amp;MONTH(ウォレット!$B7)&amp;"/"&amp;DAY(ウォレット!$B7)&amp;"_"&amp;ウォレット!FC$3,プレー記録!$U$12:$U$2664,0),1))</f>
        <v>0</v>
      </c>
      <c r="FD7" s="123">
        <f>IF(ISNA(INDEX(プレー記録!$F$12:$F$2664,MATCH("OUT_"&amp;ウォレット!$EI$2&amp;MONTH(ウォレット!$B7)&amp;"/"&amp;DAY(ウォレット!$B7)&amp;"_"&amp;ウォレット!FD$3,プレー記録!$U$12:$U$2664,0),1))=TRUE,0,-INDEX(プレー記録!$F$12:$F$2664,MATCH("OUT_"&amp;ウォレット!$EI$2&amp;MONTH(ウォレット!$B7)&amp;"/"&amp;DAY(ウォレット!$B7)&amp;"_"&amp;ウォレット!FD$3,プレー記録!$U$12:$U$2664,0),1))</f>
        <v>0</v>
      </c>
      <c r="FE7" s="123">
        <f>IF(ISNA(INDEX(プレー記録!$F$12:$F$2664,MATCH("OUT_"&amp;ウォレット!$EI$2&amp;MONTH(ウォレット!$B7)&amp;"/"&amp;DAY(ウォレット!$B7)&amp;"_"&amp;ウォレット!FE$3,プレー記録!$U$12:$U$2664,0),1))=TRUE,0,-INDEX(プレー記録!$F$12:$F$2664,MATCH("OUT_"&amp;ウォレット!$EI$2&amp;MONTH(ウォレット!$B7)&amp;"/"&amp;DAY(ウォレット!$B7)&amp;"_"&amp;ウォレット!FE$3,プレー記録!$U$12:$U$2664,0),1))</f>
        <v>0</v>
      </c>
      <c r="FF7" s="123">
        <f>IF(ISNA(INDEX(プレー記録!$F$12:$F$2664,MATCH("OUT_"&amp;ウォレット!$EI$2&amp;MONTH(ウォレット!$B7)&amp;"/"&amp;DAY(ウォレット!$B7)&amp;"_"&amp;ウォレット!FF$3,プレー記録!$U$12:$U$2664,0),1))=TRUE,0,-INDEX(プレー記録!$F$12:$F$2664,MATCH("OUT_"&amp;ウォレット!$EI$2&amp;MONTH(ウォレット!$B7)&amp;"/"&amp;DAY(ウォレット!$B7)&amp;"_"&amp;ウォレット!FF$3,プレー記録!$U$12:$U$2664,0),1))</f>
        <v>0</v>
      </c>
      <c r="FG7" s="123">
        <f>IF(ISNA(INDEX(プレー記録!$F$12:$F$2664,MATCH("OUT_"&amp;ウォレット!$EI$2&amp;MONTH(ウォレット!$B7)&amp;"/"&amp;DAY(ウォレット!$B7)&amp;"_"&amp;ウォレット!FG$3,プレー記録!$U$12:$U$2664,0),1))=TRUE,0,-INDEX(プレー記録!$F$12:$F$2664,MATCH("OUT_"&amp;ウォレット!$EI$2&amp;MONTH(ウォレット!$B7)&amp;"/"&amp;DAY(ウォレット!$B7)&amp;"_"&amp;ウォレット!FG$3,プレー記録!$U$12:$U$2664,0),1))</f>
        <v>0</v>
      </c>
      <c r="FH7" s="298">
        <f>IF(ISNA(INDEX(プレー記録!$F$12:$F$2664,MATCH("OUT_"&amp;ウォレット!$EI$2&amp;MONTH(ウォレット!$B7)&amp;"/"&amp;DAY(ウォレット!$B7)&amp;"_"&amp;ウォレット!FH$3,プレー記録!$U$12:$U$2664,0),1))=TRUE,0,-INDEX(プレー記録!$F$12:$F$2664,MATCH("OUT_"&amp;ウォレット!$EI$2&amp;MONTH(ウォレット!$B7)&amp;"/"&amp;DAY(ウォレット!$B7)&amp;"_"&amp;ウォレット!FH$3,プレー記録!$U$12:$U$2664,0),1))</f>
        <v>0</v>
      </c>
      <c r="FI7" s="298">
        <f>IF(ISNA(INDEX(プレー記録!$F$12:$F$2664,MATCH("OUT_"&amp;ウォレット!$EI$2&amp;MONTH(ウォレット!$B7)&amp;"/"&amp;DAY(ウォレット!$B7)&amp;"_"&amp;ウォレット!FI$3,プレー記録!$U$12:$U$2664,0),1))=TRUE,0,-INDEX(プレー記録!$F$12:$F$2664,MATCH("OUT_"&amp;ウォレット!$EI$2&amp;MONTH(ウォレット!$B7)&amp;"/"&amp;DAY(ウォレット!$B7)&amp;"_"&amp;ウォレット!FI$3,プレー記録!$U$12:$U$2664,0),1))</f>
        <v>0</v>
      </c>
      <c r="FJ7" s="298">
        <f>IF(ISNA(INDEX(プレー記録!$F$12:$F$2664,MATCH("OUT_"&amp;ウォレット!$EI$2&amp;MONTH(ウォレット!$B7)&amp;"/"&amp;DAY(ウォレット!$B7)&amp;"_"&amp;ウォレット!FJ$3,プレー記録!$U$12:$U$2664,0),1))=TRUE,0,-INDEX(プレー記録!$F$12:$F$2664,MATCH("OUT_"&amp;ウォレット!$EI$2&amp;MONTH(ウォレット!$B7)&amp;"/"&amp;DAY(ウォレット!$B7)&amp;"_"&amp;ウォレット!FJ$3,プレー記録!$U$12:$U$2664,0),1))</f>
        <v>0</v>
      </c>
      <c r="FK7" s="298">
        <f>IF(ISNA(INDEX(プレー記録!$F$12:$F$2664,MATCH("OUT_"&amp;ウォレット!$EI$2&amp;MONTH(ウォレット!$B7)&amp;"/"&amp;DAY(ウォレット!$B7)&amp;"_"&amp;ウォレット!FK$3,プレー記録!$U$12:$U$2664,0),1))=TRUE,0,-INDEX(プレー記録!$F$12:$F$2664,MATCH("OUT_"&amp;ウォレット!$EI$2&amp;MONTH(ウォレット!$B7)&amp;"/"&amp;DAY(ウォレット!$B7)&amp;"_"&amp;ウォレット!FK$3,プレー記録!$U$12:$U$2664,0),1))</f>
        <v>0</v>
      </c>
      <c r="FL7" s="298">
        <f>IF(ISNA(INDEX(プレー記録!$F$12:$F$2664,MATCH("OUT_"&amp;ウォレット!$EI$2&amp;MONTH(ウォレット!$B7)&amp;"/"&amp;DAY(ウォレット!$B7)&amp;"_"&amp;ウォレット!FL$3,プレー記録!$U$12:$U$2664,0),1))=TRUE,0,-INDEX(プレー記録!$F$12:$F$2664,MATCH("OUT_"&amp;ウォレット!$EI$2&amp;MONTH(ウォレット!$B7)&amp;"/"&amp;DAY(ウォレット!$B7)&amp;"_"&amp;ウォレット!FL$3,プレー記録!$U$12:$U$2664,0),1))</f>
        <v>0</v>
      </c>
      <c r="FM7" s="298">
        <f>IF(ISNA(INDEX(プレー記録!$F$12:$F$2664,MATCH("OUT_"&amp;ウォレット!$EI$2&amp;MONTH(ウォレット!$B7)&amp;"/"&amp;DAY(ウォレット!$B7)&amp;"_"&amp;ウォレット!FM$3,プレー記録!$U$12:$U$2664,0),1))=TRUE,0,-INDEX(プレー記録!$F$12:$F$2664,MATCH("OUT_"&amp;ウォレット!$EI$2&amp;MONTH(ウォレット!$B7)&amp;"/"&amp;DAY(ウォレット!$B7)&amp;"_"&amp;ウォレット!FM$3,プレー記録!$U$12:$U$2664,0),1))</f>
        <v>0</v>
      </c>
      <c r="FN7" s="298">
        <f>IF(ISNA(INDEX(プレー記録!$F$12:$F$2664,MATCH("OUT_"&amp;ウォレット!$EI$2&amp;MONTH(ウォレット!$B7)&amp;"/"&amp;DAY(ウォレット!$B7)&amp;"_"&amp;ウォレット!FN$3,プレー記録!$U$12:$U$2664,0),1))=TRUE,0,-INDEX(プレー記録!$F$12:$F$2664,MATCH("OUT_"&amp;ウォレット!$EI$2&amp;MONTH(ウォレット!$B7)&amp;"/"&amp;DAY(ウォレット!$B7)&amp;"_"&amp;ウォレット!FN$3,プレー記録!$U$12:$U$2664,0),1))</f>
        <v>0</v>
      </c>
      <c r="FO7" s="298">
        <f>IF(ISNA(INDEX(プレー記録!$F$12:$F$2664,MATCH("OUT_"&amp;ウォレット!$EI$2&amp;MONTH(ウォレット!$B7)&amp;"/"&amp;DAY(ウォレット!$B7)&amp;"_"&amp;ウォレット!FO$3,プレー記録!$U$12:$U$2664,0),1))=TRUE,0,-INDEX(プレー記録!$F$12:$F$2664,MATCH("OUT_"&amp;ウォレット!$EI$2&amp;MONTH(ウォレット!$B7)&amp;"/"&amp;DAY(ウォレット!$B7)&amp;"_"&amp;ウォレット!FO$3,プレー記録!$U$12:$U$2664,0),1))</f>
        <v>0</v>
      </c>
      <c r="FP7" s="160"/>
      <c r="FQ7" s="127">
        <f t="shared" ref="FQ7:FQ35" si="6">SUM(FS7:GH7)</f>
        <v>0</v>
      </c>
      <c r="FR7" s="128">
        <f>SUM(GI7:GX7)</f>
        <v>0</v>
      </c>
      <c r="FS7" s="133">
        <f>IF(ISNA(INDEX(プレー記録!$G$14:$G$2664,MATCH("IN_"&amp;ウォレット!$FQ$2&amp;MONTH(ウォレット!$B7)&amp;"/"&amp;DAY(ウォレット!$B7)&amp;"_"&amp;ウォレット!FS$3,プレー記録!$U$14:$U$2664,0),1))=TRUE,0,INDEX(プレー記録!$G$14:$G$2664,MATCH("IN_"&amp;ウォレット!$FQ$2&amp;MONTH(ウォレット!$B7)&amp;"/"&amp;DAY(ウォレット!$B7)&amp;"_"&amp;ウォレット!FS$3,プレー記録!$U$14:$U$2664,0),1))</f>
        <v>0</v>
      </c>
      <c r="FT7" s="122">
        <f>IF(ISNA(INDEX(プレー記録!$G$14:$G$2664,MATCH("IN_"&amp;ウォレット!$FQ$2&amp;MONTH(ウォレット!$B7)&amp;"/"&amp;DAY(ウォレット!$B7)&amp;"_"&amp;ウォレット!FT$3,プレー記録!$U$14:$U$2664,0),1))=TRUE,0,INDEX(プレー記録!$G$14:$G$2664,MATCH("IN_"&amp;ウォレット!$FQ$2&amp;MONTH(ウォレット!$B7)&amp;"/"&amp;DAY(ウォレット!$B7)&amp;"_"&amp;ウォレット!FT$3,プレー記録!$U$14:$U$2664,0),1))</f>
        <v>0</v>
      </c>
      <c r="FU7" s="122">
        <f>IF(ISNA(INDEX(プレー記録!$G$14:$G$2664,MATCH("IN_"&amp;ウォレット!$FQ$2&amp;MONTH(ウォレット!$B7)&amp;"/"&amp;DAY(ウォレット!$B7)&amp;"_"&amp;ウォレット!FU$3,プレー記録!$U$14:$U$2664,0),1))=TRUE,0,INDEX(プレー記録!$G$14:$G$2664,MATCH("IN_"&amp;ウォレット!$FQ$2&amp;MONTH(ウォレット!$B7)&amp;"/"&amp;DAY(ウォレット!$B7)&amp;"_"&amp;ウォレット!FU$3,プレー記録!$U$14:$U$2664,0),1))</f>
        <v>0</v>
      </c>
      <c r="FV7" s="122">
        <f>IF(ISNA(INDEX(プレー記録!$G$14:$G$2664,MATCH("IN_"&amp;ウォレット!$FQ$2&amp;MONTH(ウォレット!$B7)&amp;"/"&amp;DAY(ウォレット!$B7)&amp;"_"&amp;ウォレット!FV$3,プレー記録!$U$14:$U$2664,0),1))=TRUE,0,INDEX(プレー記録!$G$14:$G$2664,MATCH("IN_"&amp;ウォレット!$FQ$2&amp;MONTH(ウォレット!$B7)&amp;"/"&amp;DAY(ウォレット!$B7)&amp;"_"&amp;ウォレット!FV$3,プレー記録!$U$14:$U$2664,0),1))</f>
        <v>0</v>
      </c>
      <c r="FW7" s="122">
        <f>IF(ISNA(INDEX(プレー記録!$G$14:$G$2664,MATCH("IN_"&amp;ウォレット!$FQ$2&amp;MONTH(ウォレット!$B7)&amp;"/"&amp;DAY(ウォレット!$B7)&amp;"_"&amp;ウォレット!FW$3,プレー記録!$U$14:$U$2664,0),1))=TRUE,0,INDEX(プレー記録!$G$14:$G$2664,MATCH("IN_"&amp;ウォレット!$FQ$2&amp;MONTH(ウォレット!$B7)&amp;"/"&amp;DAY(ウォレット!$B7)&amp;"_"&amp;ウォレット!FW$3,プレー記録!$U$14:$U$2664,0),1))</f>
        <v>0</v>
      </c>
      <c r="FX7" s="122">
        <f>IF(ISNA(INDEX(プレー記録!$G$14:$G$2664,MATCH("IN_"&amp;ウォレット!$FQ$2&amp;MONTH(ウォレット!$B7)&amp;"/"&amp;DAY(ウォレット!$B7)&amp;"_"&amp;ウォレット!FX$3,プレー記録!$U$14:$U$2664,0),1))=TRUE,0,INDEX(プレー記録!$G$14:$G$2664,MATCH("IN_"&amp;ウォレット!$FQ$2&amp;MONTH(ウォレット!$B7)&amp;"/"&amp;DAY(ウォレット!$B7)&amp;"_"&amp;ウォレット!FX$3,プレー記録!$U$14:$U$2664,0),1))</f>
        <v>0</v>
      </c>
      <c r="FY7" s="122">
        <f>IF(ISNA(INDEX(プレー記録!$G$14:$G$2664,MATCH("IN_"&amp;ウォレット!$FQ$2&amp;MONTH(ウォレット!$B7)&amp;"/"&amp;DAY(ウォレット!$B7)&amp;"_"&amp;ウォレット!FY$3,プレー記録!$U$14:$U$2664,0),1))=TRUE,0,INDEX(プレー記録!$G$14:$G$2664,MATCH("IN_"&amp;ウォレット!$FQ$2&amp;MONTH(ウォレット!$B7)&amp;"/"&amp;DAY(ウォレット!$B7)&amp;"_"&amp;ウォレット!FY$3,プレー記録!$U$14:$U$2664,0),1))</f>
        <v>0</v>
      </c>
      <c r="FZ7" s="296">
        <f>IF(ISNA(INDEX(プレー記録!$G$14:$G$2664,MATCH("IN_"&amp;ウォレット!$FQ$2&amp;MONTH(ウォレット!$B7)&amp;"/"&amp;DAY(ウォレット!$B7)&amp;"_"&amp;ウォレット!FZ$3,プレー記録!$U$14:$U$2664,0),1))=TRUE,0,INDEX(プレー記録!$G$14:$G$2664,MATCH("IN_"&amp;ウォレット!$FQ$2&amp;MONTH(ウォレット!$B7)&amp;"/"&amp;DAY(ウォレット!$B7)&amp;"_"&amp;ウォレット!FZ$3,プレー記録!$U$14:$U$2664,0),1))</f>
        <v>0</v>
      </c>
      <c r="GA7" s="296">
        <f>IF(ISNA(INDEX(プレー記録!$G$14:$G$2664,MATCH("IN_"&amp;ウォレット!$FQ$2&amp;MONTH(ウォレット!$B7)&amp;"/"&amp;DAY(ウォレット!$B7)&amp;"_"&amp;ウォレット!GA$3,プレー記録!$U$14:$U$2664,0),1))=TRUE,0,INDEX(プレー記録!$G$14:$G$2664,MATCH("IN_"&amp;ウォレット!$FQ$2&amp;MONTH(ウォレット!$B7)&amp;"/"&amp;DAY(ウォレット!$B7)&amp;"_"&amp;ウォレット!GA$3,プレー記録!$U$14:$U$2664,0),1))</f>
        <v>0</v>
      </c>
      <c r="GB7" s="296">
        <f>IF(ISNA(INDEX(プレー記録!$G$14:$G$2664,MATCH("IN_"&amp;ウォレット!$FQ$2&amp;MONTH(ウォレット!$B7)&amp;"/"&amp;DAY(ウォレット!$B7)&amp;"_"&amp;ウォレット!GB$3,プレー記録!$U$14:$U$2664,0),1))=TRUE,0,INDEX(プレー記録!$G$14:$G$2664,MATCH("IN_"&amp;ウォレット!$FQ$2&amp;MONTH(ウォレット!$B7)&amp;"/"&amp;DAY(ウォレット!$B7)&amp;"_"&amp;ウォレット!GB$3,プレー記録!$U$14:$U$2664,0),1))</f>
        <v>0</v>
      </c>
      <c r="GC7" s="296">
        <f>IF(ISNA(INDEX(プレー記録!$G$14:$G$2664,MATCH("IN_"&amp;ウォレット!$FQ$2&amp;MONTH(ウォレット!$B7)&amp;"/"&amp;DAY(ウォレット!$B7)&amp;"_"&amp;ウォレット!GC$3,プレー記録!$U$14:$U$2664,0),1))=TRUE,0,INDEX(プレー記録!$G$14:$G$2664,MATCH("IN_"&amp;ウォレット!$FQ$2&amp;MONTH(ウォレット!$B7)&amp;"/"&amp;DAY(ウォレット!$B7)&amp;"_"&amp;ウォレット!GC$3,プレー記録!$U$14:$U$2664,0),1))</f>
        <v>0</v>
      </c>
      <c r="GD7" s="296">
        <f>IF(ISNA(INDEX(プレー記録!$G$14:$G$2664,MATCH("IN_"&amp;ウォレット!$FQ$2&amp;MONTH(ウォレット!$B7)&amp;"/"&amp;DAY(ウォレット!$B7)&amp;"_"&amp;ウォレット!GD$3,プレー記録!$U$14:$U$2664,0),1))=TRUE,0,INDEX(プレー記録!$G$14:$G$2664,MATCH("IN_"&amp;ウォレット!$FQ$2&amp;MONTH(ウォレット!$B7)&amp;"/"&amp;DAY(ウォレット!$B7)&amp;"_"&amp;ウォレット!GD$3,プレー記録!$U$14:$U$2664,0),1))</f>
        <v>0</v>
      </c>
      <c r="GE7" s="296">
        <f>IF(ISNA(INDEX(プレー記録!$G$14:$G$2664,MATCH("IN_"&amp;ウォレット!$FQ$2&amp;MONTH(ウォレット!$B7)&amp;"/"&amp;DAY(ウォレット!$B7)&amp;"_"&amp;ウォレット!GE$3,プレー記録!$U$14:$U$2664,0),1))=TRUE,0,INDEX(プレー記録!$G$14:$G$2664,MATCH("IN_"&amp;ウォレット!$FQ$2&amp;MONTH(ウォレット!$B7)&amp;"/"&amp;DAY(ウォレット!$B7)&amp;"_"&amp;ウォレット!GE$3,プレー記録!$U$14:$U$2664,0),1))</f>
        <v>0</v>
      </c>
      <c r="GF7" s="296">
        <f>IF(ISNA(INDEX(プレー記録!$G$14:$G$2664,MATCH("IN_"&amp;ウォレット!$FQ$2&amp;MONTH(ウォレット!$B7)&amp;"/"&amp;DAY(ウォレット!$B7)&amp;"_"&amp;ウォレット!GF$3,プレー記録!$U$14:$U$2664,0),1))=TRUE,0,INDEX(プレー記録!$G$14:$G$2664,MATCH("IN_"&amp;ウォレット!$FQ$2&amp;MONTH(ウォレット!$B7)&amp;"/"&amp;DAY(ウォレット!$B7)&amp;"_"&amp;ウォレット!GF$3,プレー記録!$U$14:$U$2664,0),1))</f>
        <v>0</v>
      </c>
      <c r="GG7" s="296">
        <f>IF(ISNA(INDEX(プレー記録!$G$14:$G$2664,MATCH("IN_"&amp;ウォレット!$FQ$2&amp;MONTH(ウォレット!$B7)&amp;"/"&amp;DAY(ウォレット!$B7)&amp;"_"&amp;ウォレット!GG$3,プレー記録!$U$14:$U$2664,0),1))=TRUE,0,INDEX(プレー記録!$G$14:$G$2664,MATCH("IN_"&amp;ウォレット!$FQ$2&amp;MONTH(ウォレット!$B7)&amp;"/"&amp;DAY(ウォレット!$B7)&amp;"_"&amp;ウォレット!GG$3,プレー記録!$U$14:$U$2664,0),1))</f>
        <v>0</v>
      </c>
      <c r="GH7" s="158"/>
      <c r="GI7" s="131">
        <f>IF(ISNA(INDEX(プレー記録!$F$12:$F$2664,MATCH("OUT_"&amp;ウォレット!$FQ$2&amp;MONTH(ウォレット!$B7)&amp;"/"&amp;DAY(ウォレット!$B7)&amp;"_"&amp;ウォレット!GI$3,プレー記録!$U$12:$U$2664,0),1))=TRUE,0,-INDEX(プレー記録!$F$12:$F$2664,MATCH("OUT_"&amp;ウォレット!$FQ$2&amp;MONTH(ウォレット!$B7)&amp;"/"&amp;DAY(ウォレット!$B7)&amp;"_"&amp;ウォレット!GI$3,プレー記録!$U$12:$U$2664,0),1))</f>
        <v>0</v>
      </c>
      <c r="GJ7" s="123">
        <f>IF(ISNA(INDEX(プレー記録!$F$12:$F$2664,MATCH("OUT_"&amp;ウォレット!$FQ$2&amp;MONTH(ウォレット!$B7)&amp;"/"&amp;DAY(ウォレット!$B7)&amp;"_"&amp;ウォレット!GJ$3,プレー記録!$U$12:$U$2664,0),1))=TRUE,0,-INDEX(プレー記録!$F$12:$F$2664,MATCH("OUT_"&amp;ウォレット!$FQ$2&amp;MONTH(ウォレット!$B7)&amp;"/"&amp;DAY(ウォレット!$B7)&amp;"_"&amp;ウォレット!GJ$3,プレー記録!$U$12:$U$2664,0),1))</f>
        <v>0</v>
      </c>
      <c r="GK7" s="123">
        <f>IF(ISNA(INDEX(プレー記録!$F$12:$F$2664,MATCH("OUT_"&amp;ウォレット!$FQ$2&amp;MONTH(ウォレット!$B7)&amp;"/"&amp;DAY(ウォレット!$B7)&amp;"_"&amp;ウォレット!GK$3,プレー記録!$U$12:$U$2664,0),1))=TRUE,0,-INDEX(プレー記録!$F$12:$F$2664,MATCH("OUT_"&amp;ウォレット!$FQ$2&amp;MONTH(ウォレット!$B7)&amp;"/"&amp;DAY(ウォレット!$B7)&amp;"_"&amp;ウォレット!GK$3,プレー記録!$U$12:$U$2664,0),1))</f>
        <v>0</v>
      </c>
      <c r="GL7" s="123">
        <f>IF(ISNA(INDEX(プレー記録!$F$12:$F$2664,MATCH("OUT_"&amp;ウォレット!$FQ$2&amp;MONTH(ウォレット!$B7)&amp;"/"&amp;DAY(ウォレット!$B7)&amp;"_"&amp;ウォレット!GL$3,プレー記録!$U$12:$U$2664,0),1))=TRUE,0,-INDEX(プレー記録!$F$12:$F$2664,MATCH("OUT_"&amp;ウォレット!$FQ$2&amp;MONTH(ウォレット!$B7)&amp;"/"&amp;DAY(ウォレット!$B7)&amp;"_"&amp;ウォレット!GL$3,プレー記録!$U$12:$U$2664,0),1))</f>
        <v>0</v>
      </c>
      <c r="GM7" s="123">
        <f>IF(ISNA(INDEX(プレー記録!$F$12:$F$2664,MATCH("OUT_"&amp;ウォレット!$FQ$2&amp;MONTH(ウォレット!$B7)&amp;"/"&amp;DAY(ウォレット!$B7)&amp;"_"&amp;ウォレット!GM$3,プレー記録!$U$12:$U$2664,0),1))=TRUE,0,-INDEX(プレー記録!$F$12:$F$2664,MATCH("OUT_"&amp;ウォレット!$FQ$2&amp;MONTH(ウォレット!$B7)&amp;"/"&amp;DAY(ウォレット!$B7)&amp;"_"&amp;ウォレット!GM$3,プレー記録!$U$12:$U$2664,0),1))</f>
        <v>0</v>
      </c>
      <c r="GN7" s="123">
        <f>IF(ISNA(INDEX(プレー記録!$F$12:$F$2664,MATCH("OUT_"&amp;ウォレット!$FQ$2&amp;MONTH(ウォレット!$B7)&amp;"/"&amp;DAY(ウォレット!$B7)&amp;"_"&amp;ウォレット!GN$3,プレー記録!$U$12:$U$2664,0),1))=TRUE,0,-INDEX(プレー記録!$F$12:$F$2664,MATCH("OUT_"&amp;ウォレット!$FQ$2&amp;MONTH(ウォレット!$B7)&amp;"/"&amp;DAY(ウォレット!$B7)&amp;"_"&amp;ウォレット!GN$3,プレー記録!$U$12:$U$2664,0),1))</f>
        <v>0</v>
      </c>
      <c r="GO7" s="123">
        <f>IF(ISNA(INDEX(プレー記録!$F$12:$F$2664,MATCH("OUT_"&amp;ウォレット!$FQ$2&amp;MONTH(ウォレット!$B7)&amp;"/"&amp;DAY(ウォレット!$B7)&amp;"_"&amp;ウォレット!GO$3,プレー記録!$U$12:$U$2664,0),1))=TRUE,0,-INDEX(プレー記録!$F$12:$F$2664,MATCH("OUT_"&amp;ウォレット!$FQ$2&amp;MONTH(ウォレット!$B7)&amp;"/"&amp;DAY(ウォレット!$B7)&amp;"_"&amp;ウォレット!GO$3,プレー記録!$U$12:$U$2664,0),1))</f>
        <v>0</v>
      </c>
      <c r="GP7" s="298">
        <f>IF(ISNA(INDEX(プレー記録!$F$12:$F$2664,MATCH("OUT_"&amp;ウォレット!$FQ$2&amp;MONTH(ウォレット!$B7)&amp;"/"&amp;DAY(ウォレット!$B7)&amp;"_"&amp;ウォレット!GP$3,プレー記録!$U$12:$U$2664,0),1))=TRUE,0,-INDEX(プレー記録!$F$12:$F$2664,MATCH("OUT_"&amp;ウォレット!$FQ$2&amp;MONTH(ウォレット!$B7)&amp;"/"&amp;DAY(ウォレット!$B7)&amp;"_"&amp;ウォレット!GP$3,プレー記録!$U$12:$U$2664,0),1))</f>
        <v>0</v>
      </c>
      <c r="GQ7" s="298">
        <f>IF(ISNA(INDEX(プレー記録!$F$12:$F$2664,MATCH("OUT_"&amp;ウォレット!$FQ$2&amp;MONTH(ウォレット!$B7)&amp;"/"&amp;DAY(ウォレット!$B7)&amp;"_"&amp;ウォレット!GQ$3,プレー記録!$U$12:$U$2664,0),1))=TRUE,0,-INDEX(プレー記録!$F$12:$F$2664,MATCH("OUT_"&amp;ウォレット!$FQ$2&amp;MONTH(ウォレット!$B7)&amp;"/"&amp;DAY(ウォレット!$B7)&amp;"_"&amp;ウォレット!GQ$3,プレー記録!$U$12:$U$2664,0),1))</f>
        <v>0</v>
      </c>
      <c r="GR7" s="298">
        <f>IF(ISNA(INDEX(プレー記録!$F$12:$F$2664,MATCH("OUT_"&amp;ウォレット!$FQ$2&amp;MONTH(ウォレット!$B7)&amp;"/"&amp;DAY(ウォレット!$B7)&amp;"_"&amp;ウォレット!GR$3,プレー記録!$U$12:$U$2664,0),1))=TRUE,0,-INDEX(プレー記録!$F$12:$F$2664,MATCH("OUT_"&amp;ウォレット!$FQ$2&amp;MONTH(ウォレット!$B7)&amp;"/"&amp;DAY(ウォレット!$B7)&amp;"_"&amp;ウォレット!GR$3,プレー記録!$U$12:$U$2664,0),1))</f>
        <v>0</v>
      </c>
      <c r="GS7" s="298">
        <f>IF(ISNA(INDEX(プレー記録!$F$12:$F$2664,MATCH("OUT_"&amp;ウォレット!$FQ$2&amp;MONTH(ウォレット!$B7)&amp;"/"&amp;DAY(ウォレット!$B7)&amp;"_"&amp;ウォレット!GS$3,プレー記録!$U$12:$U$2664,0),1))=TRUE,0,-INDEX(プレー記録!$F$12:$F$2664,MATCH("OUT_"&amp;ウォレット!$FQ$2&amp;MONTH(ウォレット!$B7)&amp;"/"&amp;DAY(ウォレット!$B7)&amp;"_"&amp;ウォレット!GS$3,プレー記録!$U$12:$U$2664,0),1))</f>
        <v>0</v>
      </c>
      <c r="GT7" s="298">
        <f>IF(ISNA(INDEX(プレー記録!$F$12:$F$2664,MATCH("OUT_"&amp;ウォレット!$FQ$2&amp;MONTH(ウォレット!$B7)&amp;"/"&amp;DAY(ウォレット!$B7)&amp;"_"&amp;ウォレット!GT$3,プレー記録!$U$12:$U$2664,0),1))=TRUE,0,-INDEX(プレー記録!$F$12:$F$2664,MATCH("OUT_"&amp;ウォレット!$FQ$2&amp;MONTH(ウォレット!$B7)&amp;"/"&amp;DAY(ウォレット!$B7)&amp;"_"&amp;ウォレット!GT$3,プレー記録!$U$12:$U$2664,0),1))</f>
        <v>0</v>
      </c>
      <c r="GU7" s="298">
        <f>IF(ISNA(INDEX(プレー記録!$F$12:$F$2664,MATCH("OUT_"&amp;ウォレット!$FQ$2&amp;MONTH(ウォレット!$B7)&amp;"/"&amp;DAY(ウォレット!$B7)&amp;"_"&amp;ウォレット!GU$3,プレー記録!$U$12:$U$2664,0),1))=TRUE,0,-INDEX(プレー記録!$F$12:$F$2664,MATCH("OUT_"&amp;ウォレット!$FQ$2&amp;MONTH(ウォレット!$B7)&amp;"/"&amp;DAY(ウォレット!$B7)&amp;"_"&amp;ウォレット!GU$3,プレー記録!$U$12:$U$2664,0),1))</f>
        <v>0</v>
      </c>
      <c r="GV7" s="298">
        <f>IF(ISNA(INDEX(プレー記録!$F$12:$F$2664,MATCH("OUT_"&amp;ウォレット!$FQ$2&amp;MONTH(ウォレット!$B7)&amp;"/"&amp;DAY(ウォレット!$B7)&amp;"_"&amp;ウォレット!GV$3,プレー記録!$U$12:$U$2664,0),1))=TRUE,0,-INDEX(プレー記録!$F$12:$F$2664,MATCH("OUT_"&amp;ウォレット!$FQ$2&amp;MONTH(ウォレット!$B7)&amp;"/"&amp;DAY(ウォレット!$B7)&amp;"_"&amp;ウォレット!GV$3,プレー記録!$U$12:$U$2664,0),1))</f>
        <v>0</v>
      </c>
      <c r="GW7" s="298">
        <f>IF(ISNA(INDEX(プレー記録!$F$12:$F$2664,MATCH("OUT_"&amp;ウォレット!$FQ$2&amp;MONTH(ウォレット!$B7)&amp;"/"&amp;DAY(ウォレット!$B7)&amp;"_"&amp;ウォレット!GW$3,プレー記録!$U$12:$U$2664,0),1))=TRUE,0,-INDEX(プレー記録!$F$12:$F$2664,MATCH("OUT_"&amp;ウォレット!$FQ$2&amp;MONTH(ウォレット!$B7)&amp;"/"&amp;DAY(ウォレット!$B7)&amp;"_"&amp;ウォレット!GW$3,プレー記録!$U$12:$U$2664,0),1))</f>
        <v>0</v>
      </c>
      <c r="GX7" s="160"/>
      <c r="GY7" s="127">
        <f t="shared" ref="GY7:GY35" si="7">SUM(HA7:HP7)</f>
        <v>0</v>
      </c>
      <c r="GZ7" s="128">
        <f>SUM(HQ7:IF7)</f>
        <v>0</v>
      </c>
      <c r="HA7" s="133">
        <f>IF(ISNA(INDEX(プレー記録!$G$14:$G$2664,MATCH("IN_"&amp;ウォレット!$GY$2&amp;MONTH(ウォレット!$B7)&amp;"/"&amp;DAY(ウォレット!$B7)&amp;"_"&amp;ウォレット!HA$3,プレー記録!$U$14:$U$2664,0),1))=TRUE,0,INDEX(プレー記録!$G$14:$G$2664,MATCH("IN_"&amp;ウォレット!$GY$2&amp;MONTH(ウォレット!$B7)&amp;"/"&amp;DAY(ウォレット!$B7)&amp;"_"&amp;ウォレット!HA$3,プレー記録!$U$14:$U$2664,0),1))</f>
        <v>0</v>
      </c>
      <c r="HB7" s="122">
        <f>IF(ISNA(INDEX(プレー記録!$G$14:$G$2664,MATCH("IN_"&amp;ウォレット!$GY$2&amp;MONTH(ウォレット!$B7)&amp;"/"&amp;DAY(ウォレット!$B7)&amp;"_"&amp;ウォレット!HB$3,プレー記録!$U$14:$U$2664,0),1))=TRUE,0,INDEX(プレー記録!$G$14:$G$2664,MATCH("IN_"&amp;ウォレット!$GY$2&amp;MONTH(ウォレット!$B7)&amp;"/"&amp;DAY(ウォレット!$B7)&amp;"_"&amp;ウォレット!HB$3,プレー記録!$U$14:$U$2664,0),1))</f>
        <v>0</v>
      </c>
      <c r="HC7" s="122">
        <f>IF(ISNA(INDEX(プレー記録!$G$14:$G$2664,MATCH("IN_"&amp;ウォレット!$GY$2&amp;MONTH(ウォレット!$B7)&amp;"/"&amp;DAY(ウォレット!$B7)&amp;"_"&amp;ウォレット!HC$3,プレー記録!$U$14:$U$2664,0),1))=TRUE,0,INDEX(プレー記録!$G$14:$G$2664,MATCH("IN_"&amp;ウォレット!$GY$2&amp;MONTH(ウォレット!$B7)&amp;"/"&amp;DAY(ウォレット!$B7)&amp;"_"&amp;ウォレット!HC$3,プレー記録!$U$14:$U$2664,0),1))</f>
        <v>0</v>
      </c>
      <c r="HD7" s="122">
        <f>IF(ISNA(INDEX(プレー記録!$G$14:$G$2664,MATCH("IN_"&amp;ウォレット!$GY$2&amp;MONTH(ウォレット!$B7)&amp;"/"&amp;DAY(ウォレット!$B7)&amp;"_"&amp;ウォレット!HD$3,プレー記録!$U$14:$U$2664,0),1))=TRUE,0,INDEX(プレー記録!$G$14:$G$2664,MATCH("IN_"&amp;ウォレット!$GY$2&amp;MONTH(ウォレット!$B7)&amp;"/"&amp;DAY(ウォレット!$B7)&amp;"_"&amp;ウォレット!HD$3,プレー記録!$U$14:$U$2664,0),1))</f>
        <v>0</v>
      </c>
      <c r="HE7" s="122">
        <f>IF(ISNA(INDEX(プレー記録!$G$14:$G$2664,MATCH("IN_"&amp;ウォレット!$GY$2&amp;MONTH(ウォレット!$B7)&amp;"/"&amp;DAY(ウォレット!$B7)&amp;"_"&amp;ウォレット!HE$3,プレー記録!$U$14:$U$2664,0),1))=TRUE,0,INDEX(プレー記録!$G$14:$G$2664,MATCH("IN_"&amp;ウォレット!$GY$2&amp;MONTH(ウォレット!$B7)&amp;"/"&amp;DAY(ウォレット!$B7)&amp;"_"&amp;ウォレット!HE$3,プレー記録!$U$14:$U$2664,0),1))</f>
        <v>0</v>
      </c>
      <c r="HF7" s="122">
        <f>IF(ISNA(INDEX(プレー記録!$G$14:$G$2664,MATCH("IN_"&amp;ウォレット!$GY$2&amp;MONTH(ウォレット!$B7)&amp;"/"&amp;DAY(ウォレット!$B7)&amp;"_"&amp;ウォレット!HF$3,プレー記録!$U$14:$U$2664,0),1))=TRUE,0,INDEX(プレー記録!$G$14:$G$2664,MATCH("IN_"&amp;ウォレット!$GY$2&amp;MONTH(ウォレット!$B7)&amp;"/"&amp;DAY(ウォレット!$B7)&amp;"_"&amp;ウォレット!HF$3,プレー記録!$U$14:$U$2664,0),1))</f>
        <v>0</v>
      </c>
      <c r="HG7" s="122">
        <f>IF(ISNA(INDEX(プレー記録!$G$14:$G$2664,MATCH("IN_"&amp;ウォレット!$GY$2&amp;MONTH(ウォレット!$B7)&amp;"/"&amp;DAY(ウォレット!$B7)&amp;"_"&amp;ウォレット!HG$3,プレー記録!$U$14:$U$2664,0),1))=TRUE,0,INDEX(プレー記録!$G$14:$G$2664,MATCH("IN_"&amp;ウォレット!$GY$2&amp;MONTH(ウォレット!$B7)&amp;"/"&amp;DAY(ウォレット!$B7)&amp;"_"&amp;ウォレット!HG$3,プレー記録!$U$14:$U$2664,0),1))</f>
        <v>0</v>
      </c>
      <c r="HH7" s="296">
        <f>IF(ISNA(INDEX(プレー記録!$G$14:$G$2664,MATCH("IN_"&amp;ウォレット!$GY$2&amp;MONTH(ウォレット!$B7)&amp;"/"&amp;DAY(ウォレット!$B7)&amp;"_"&amp;ウォレット!HH$3,プレー記録!$U$14:$U$2664,0),1))=TRUE,0,INDEX(プレー記録!$G$14:$G$2664,MATCH("IN_"&amp;ウォレット!$GY$2&amp;MONTH(ウォレット!$B7)&amp;"/"&amp;DAY(ウォレット!$B7)&amp;"_"&amp;ウォレット!HH$3,プレー記録!$U$14:$U$2664,0),1))</f>
        <v>0</v>
      </c>
      <c r="HI7" s="296">
        <f>IF(ISNA(INDEX(プレー記録!$G$14:$G$2664,MATCH("IN_"&amp;ウォレット!$GY$2&amp;MONTH(ウォレット!$B7)&amp;"/"&amp;DAY(ウォレット!$B7)&amp;"_"&amp;ウォレット!HI$3,プレー記録!$U$14:$U$2664,0),1))=TRUE,0,INDEX(プレー記録!$G$14:$G$2664,MATCH("IN_"&amp;ウォレット!$GY$2&amp;MONTH(ウォレット!$B7)&amp;"/"&amp;DAY(ウォレット!$B7)&amp;"_"&amp;ウォレット!HI$3,プレー記録!$U$14:$U$2664,0),1))</f>
        <v>0</v>
      </c>
      <c r="HJ7" s="296">
        <f>IF(ISNA(INDEX(プレー記録!$G$14:$G$2664,MATCH("IN_"&amp;ウォレット!$GY$2&amp;MONTH(ウォレット!$B7)&amp;"/"&amp;DAY(ウォレット!$B7)&amp;"_"&amp;ウォレット!HJ$3,プレー記録!$U$14:$U$2664,0),1))=TRUE,0,INDEX(プレー記録!$G$14:$G$2664,MATCH("IN_"&amp;ウォレット!$GY$2&amp;MONTH(ウォレット!$B7)&amp;"/"&amp;DAY(ウォレット!$B7)&amp;"_"&amp;ウォレット!HJ$3,プレー記録!$U$14:$U$2664,0),1))</f>
        <v>0</v>
      </c>
      <c r="HK7" s="296">
        <f>IF(ISNA(INDEX(プレー記録!$G$14:$G$2664,MATCH("IN_"&amp;ウォレット!$GY$2&amp;MONTH(ウォレット!$B7)&amp;"/"&amp;DAY(ウォレット!$B7)&amp;"_"&amp;ウォレット!HK$3,プレー記録!$U$14:$U$2664,0),1))=TRUE,0,INDEX(プレー記録!$G$14:$G$2664,MATCH("IN_"&amp;ウォレット!$GY$2&amp;MONTH(ウォレット!$B7)&amp;"/"&amp;DAY(ウォレット!$B7)&amp;"_"&amp;ウォレット!HK$3,プレー記録!$U$14:$U$2664,0),1))</f>
        <v>0</v>
      </c>
      <c r="HL7" s="296">
        <f>IF(ISNA(INDEX(プレー記録!$G$14:$G$2664,MATCH("IN_"&amp;ウォレット!$GY$2&amp;MONTH(ウォレット!$B7)&amp;"/"&amp;DAY(ウォレット!$B7)&amp;"_"&amp;ウォレット!HL$3,プレー記録!$U$14:$U$2664,0),1))=TRUE,0,INDEX(プレー記録!$G$14:$G$2664,MATCH("IN_"&amp;ウォレット!$GY$2&amp;MONTH(ウォレット!$B7)&amp;"/"&amp;DAY(ウォレット!$B7)&amp;"_"&amp;ウォレット!HL$3,プレー記録!$U$14:$U$2664,0),1))</f>
        <v>0</v>
      </c>
      <c r="HM7" s="296">
        <f>IF(ISNA(INDEX(プレー記録!$G$14:$G$2664,MATCH("IN_"&amp;ウォレット!$GY$2&amp;MONTH(ウォレット!$B7)&amp;"/"&amp;DAY(ウォレット!$B7)&amp;"_"&amp;ウォレット!HM$3,プレー記録!$U$14:$U$2664,0),1))=TRUE,0,INDEX(プレー記録!$G$14:$G$2664,MATCH("IN_"&amp;ウォレット!$GY$2&amp;MONTH(ウォレット!$B7)&amp;"/"&amp;DAY(ウォレット!$B7)&amp;"_"&amp;ウォレット!HM$3,プレー記録!$U$14:$U$2664,0),1))</f>
        <v>0</v>
      </c>
      <c r="HN7" s="296">
        <f>IF(ISNA(INDEX(プレー記録!$G$14:$G$2664,MATCH("IN_"&amp;ウォレット!$GY$2&amp;MONTH(ウォレット!$B7)&amp;"/"&amp;DAY(ウォレット!$B7)&amp;"_"&amp;ウォレット!HN$3,プレー記録!$U$14:$U$2664,0),1))=TRUE,0,INDEX(プレー記録!$G$14:$G$2664,MATCH("IN_"&amp;ウォレット!$GY$2&amp;MONTH(ウォレット!$B7)&amp;"/"&amp;DAY(ウォレット!$B7)&amp;"_"&amp;ウォレット!HN$3,プレー記録!$U$14:$U$2664,0),1))</f>
        <v>0</v>
      </c>
      <c r="HO7" s="296">
        <f>IF(ISNA(INDEX(プレー記録!$G$14:$G$2664,MATCH("IN_"&amp;ウォレット!$GY$2&amp;MONTH(ウォレット!$B7)&amp;"/"&amp;DAY(ウォレット!$B7)&amp;"_"&amp;ウォレット!HO$3,プレー記録!$U$14:$U$2664,0),1))=TRUE,0,INDEX(プレー記録!$G$14:$G$2664,MATCH("IN_"&amp;ウォレット!$GY$2&amp;MONTH(ウォレット!$B7)&amp;"/"&amp;DAY(ウォレット!$B7)&amp;"_"&amp;ウォレット!HO$3,プレー記録!$U$14:$U$2664,0),1))</f>
        <v>0</v>
      </c>
      <c r="HP7" s="158"/>
      <c r="HQ7" s="131">
        <f>IF(ISNA(INDEX(プレー記録!$F$12:$F$2664,MATCH("OUT_"&amp;ウォレット!$GY$2&amp;MONTH(ウォレット!$B7)&amp;"/"&amp;DAY(ウォレット!$B7)&amp;"_"&amp;ウォレット!HQ$3,プレー記録!$U$12:$U$2664,0),1))=TRUE,0,-INDEX(プレー記録!$F$12:$F$2664,MATCH("OUT_"&amp;ウォレット!$GY$2&amp;MONTH(ウォレット!$B7)&amp;"/"&amp;DAY(ウォレット!$B7)&amp;"_"&amp;ウォレット!HQ$3,プレー記録!$U$12:$U$2664,0),1))</f>
        <v>0</v>
      </c>
      <c r="HR7" s="123">
        <f>IF(ISNA(INDEX(プレー記録!$F$12:$F$2664,MATCH("OUT_"&amp;ウォレット!$GY$2&amp;MONTH(ウォレット!$B7)&amp;"/"&amp;DAY(ウォレット!$B7)&amp;"_"&amp;ウォレット!HR$3,プレー記録!$U$12:$U$2664,0),1))=TRUE,0,-INDEX(プレー記録!$F$12:$F$2664,MATCH("OUT_"&amp;ウォレット!$GY$2&amp;MONTH(ウォレット!$B7)&amp;"/"&amp;DAY(ウォレット!$B7)&amp;"_"&amp;ウォレット!HR$3,プレー記録!$U$12:$U$2664,0),1))</f>
        <v>0</v>
      </c>
      <c r="HS7" s="123">
        <f>IF(ISNA(INDEX(プレー記録!$F$12:$F$2664,MATCH("OUT_"&amp;ウォレット!$GY$2&amp;MONTH(ウォレット!$B7)&amp;"/"&amp;DAY(ウォレット!$B7)&amp;"_"&amp;ウォレット!HS$3,プレー記録!$U$12:$U$2664,0),1))=TRUE,0,-INDEX(プレー記録!$F$12:$F$2664,MATCH("OUT_"&amp;ウォレット!$GY$2&amp;MONTH(ウォレット!$B7)&amp;"/"&amp;DAY(ウォレット!$B7)&amp;"_"&amp;ウォレット!HS$3,プレー記録!$U$12:$U$2664,0),1))</f>
        <v>0</v>
      </c>
      <c r="HT7" s="123">
        <f>IF(ISNA(INDEX(プレー記録!$F$12:$F$2664,MATCH("OUT_"&amp;ウォレット!$GY$2&amp;MONTH(ウォレット!$B7)&amp;"/"&amp;DAY(ウォレット!$B7)&amp;"_"&amp;ウォレット!HT$3,プレー記録!$U$12:$U$2664,0),1))=TRUE,0,-INDEX(プレー記録!$F$12:$F$2664,MATCH("OUT_"&amp;ウォレット!$GY$2&amp;MONTH(ウォレット!$B7)&amp;"/"&amp;DAY(ウォレット!$B7)&amp;"_"&amp;ウォレット!HT$3,プレー記録!$U$12:$U$2664,0),1))</f>
        <v>0</v>
      </c>
      <c r="HU7" s="123">
        <f>IF(ISNA(INDEX(プレー記録!$F$12:$F$2664,MATCH("OUT_"&amp;ウォレット!$GY$2&amp;MONTH(ウォレット!$B7)&amp;"/"&amp;DAY(ウォレット!$B7)&amp;"_"&amp;ウォレット!HU$3,プレー記録!$U$12:$U$2664,0),1))=TRUE,0,-INDEX(プレー記録!$F$12:$F$2664,MATCH("OUT_"&amp;ウォレット!$GY$2&amp;MONTH(ウォレット!$B7)&amp;"/"&amp;DAY(ウォレット!$B7)&amp;"_"&amp;ウォレット!HU$3,プレー記録!$U$12:$U$2664,0),1))</f>
        <v>0</v>
      </c>
      <c r="HV7" s="123">
        <f>IF(ISNA(INDEX(プレー記録!$F$12:$F$2664,MATCH("OUT_"&amp;ウォレット!$GY$2&amp;MONTH(ウォレット!$B7)&amp;"/"&amp;DAY(ウォレット!$B7)&amp;"_"&amp;ウォレット!HV$3,プレー記録!$U$12:$U$2664,0),1))=TRUE,0,-INDEX(プレー記録!$F$12:$F$2664,MATCH("OUT_"&amp;ウォレット!$GY$2&amp;MONTH(ウォレット!$B7)&amp;"/"&amp;DAY(ウォレット!$B7)&amp;"_"&amp;ウォレット!HV$3,プレー記録!$U$12:$U$2664,0),1))</f>
        <v>0</v>
      </c>
      <c r="HW7" s="123">
        <f>IF(ISNA(INDEX(プレー記録!$F$12:$F$2664,MATCH("OUT_"&amp;ウォレット!$GY$2&amp;MONTH(ウォレット!$B7)&amp;"/"&amp;DAY(ウォレット!$B7)&amp;"_"&amp;ウォレット!HW$3,プレー記録!$U$12:$U$2664,0),1))=TRUE,0,-INDEX(プレー記録!$F$12:$F$2664,MATCH("OUT_"&amp;ウォレット!$GY$2&amp;MONTH(ウォレット!$B7)&amp;"/"&amp;DAY(ウォレット!$B7)&amp;"_"&amp;ウォレット!HW$3,プレー記録!$U$12:$U$2664,0),1))</f>
        <v>0</v>
      </c>
      <c r="HX7" s="298">
        <f>IF(ISNA(INDEX(プレー記録!$F$12:$F$2664,MATCH("OUT_"&amp;ウォレット!$GY$2&amp;MONTH(ウォレット!$B7)&amp;"/"&amp;DAY(ウォレット!$B7)&amp;"_"&amp;ウォレット!HX$3,プレー記録!$U$12:$U$2664,0),1))=TRUE,0,-INDEX(プレー記録!$F$12:$F$2664,MATCH("OUT_"&amp;ウォレット!$GY$2&amp;MONTH(ウォレット!$B7)&amp;"/"&amp;DAY(ウォレット!$B7)&amp;"_"&amp;ウォレット!HX$3,プレー記録!$U$12:$U$2664,0),1))</f>
        <v>0</v>
      </c>
      <c r="HY7" s="298">
        <f>IF(ISNA(INDEX(プレー記録!$F$12:$F$2664,MATCH("OUT_"&amp;ウォレット!$GY$2&amp;MONTH(ウォレット!$B7)&amp;"/"&amp;DAY(ウォレット!$B7)&amp;"_"&amp;ウォレット!HY$3,プレー記録!$U$12:$U$2664,0),1))=TRUE,0,-INDEX(プレー記録!$F$12:$F$2664,MATCH("OUT_"&amp;ウォレット!$GY$2&amp;MONTH(ウォレット!$B7)&amp;"/"&amp;DAY(ウォレット!$B7)&amp;"_"&amp;ウォレット!HY$3,プレー記録!$U$12:$U$2664,0),1))</f>
        <v>0</v>
      </c>
      <c r="HZ7" s="298">
        <f>IF(ISNA(INDEX(プレー記録!$F$12:$F$2664,MATCH("OUT_"&amp;ウォレット!$GY$2&amp;MONTH(ウォレット!$B7)&amp;"/"&amp;DAY(ウォレット!$B7)&amp;"_"&amp;ウォレット!HZ$3,プレー記録!$U$12:$U$2664,0),1))=TRUE,0,-INDEX(プレー記録!$F$12:$F$2664,MATCH("OUT_"&amp;ウォレット!$GY$2&amp;MONTH(ウォレット!$B7)&amp;"/"&amp;DAY(ウォレット!$B7)&amp;"_"&amp;ウォレット!HZ$3,プレー記録!$U$12:$U$2664,0),1))</f>
        <v>0</v>
      </c>
      <c r="IA7" s="298">
        <f>IF(ISNA(INDEX(プレー記録!$F$12:$F$2664,MATCH("OUT_"&amp;ウォレット!$GY$2&amp;MONTH(ウォレット!$B7)&amp;"/"&amp;DAY(ウォレット!$B7)&amp;"_"&amp;ウォレット!IA$3,プレー記録!$U$12:$U$2664,0),1))=TRUE,0,-INDEX(プレー記録!$F$12:$F$2664,MATCH("OUT_"&amp;ウォレット!$GY$2&amp;MONTH(ウォレット!$B7)&amp;"/"&amp;DAY(ウォレット!$B7)&amp;"_"&amp;ウォレット!IA$3,プレー記録!$U$12:$U$2664,0),1))</f>
        <v>0</v>
      </c>
      <c r="IB7" s="298">
        <f>IF(ISNA(INDEX(プレー記録!$F$12:$F$2664,MATCH("OUT_"&amp;ウォレット!$GY$2&amp;MONTH(ウォレット!$B7)&amp;"/"&amp;DAY(ウォレット!$B7)&amp;"_"&amp;ウォレット!IB$3,プレー記録!$U$12:$U$2664,0),1))=TRUE,0,-INDEX(プレー記録!$F$12:$F$2664,MATCH("OUT_"&amp;ウォレット!$GY$2&amp;MONTH(ウォレット!$B7)&amp;"/"&amp;DAY(ウォレット!$B7)&amp;"_"&amp;ウォレット!IB$3,プレー記録!$U$12:$U$2664,0),1))</f>
        <v>0</v>
      </c>
      <c r="IC7" s="298">
        <f>IF(ISNA(INDEX(プレー記録!$F$12:$F$2664,MATCH("OUT_"&amp;ウォレット!$GY$2&amp;MONTH(ウォレット!$B7)&amp;"/"&amp;DAY(ウォレット!$B7)&amp;"_"&amp;ウォレット!IC$3,プレー記録!$U$12:$U$2664,0),1))=TRUE,0,-INDEX(プレー記録!$F$12:$F$2664,MATCH("OUT_"&amp;ウォレット!$GY$2&amp;MONTH(ウォレット!$B7)&amp;"/"&amp;DAY(ウォレット!$B7)&amp;"_"&amp;ウォレット!IC$3,プレー記録!$U$12:$U$2664,0),1))</f>
        <v>0</v>
      </c>
      <c r="ID7" s="298">
        <f>IF(ISNA(INDEX(プレー記録!$F$12:$F$2664,MATCH("OUT_"&amp;ウォレット!$GY$2&amp;MONTH(ウォレット!$B7)&amp;"/"&amp;DAY(ウォレット!$B7)&amp;"_"&amp;ウォレット!ID$3,プレー記録!$U$12:$U$2664,0),1))=TRUE,0,-INDEX(プレー記録!$F$12:$F$2664,MATCH("OUT_"&amp;ウォレット!$GY$2&amp;MONTH(ウォレット!$B7)&amp;"/"&amp;DAY(ウォレット!$B7)&amp;"_"&amp;ウォレット!ID$3,プレー記録!$U$12:$U$2664,0),1))</f>
        <v>0</v>
      </c>
      <c r="IE7" s="298">
        <f>IF(ISNA(INDEX(プレー記録!$F$12:$F$2664,MATCH("OUT_"&amp;ウォレット!$GY$2&amp;MONTH(ウォレット!$B7)&amp;"/"&amp;DAY(ウォレット!$B7)&amp;"_"&amp;ウォレット!IE$3,プレー記録!$U$12:$U$2664,0),1))=TRUE,0,-INDEX(プレー記録!$F$12:$F$2664,MATCH("OUT_"&amp;ウォレット!$GY$2&amp;MONTH(ウォレット!$B7)&amp;"/"&amp;DAY(ウォレット!$B7)&amp;"_"&amp;ウォレット!IE$3,プレー記録!$U$12:$U$2664,0),1))</f>
        <v>0</v>
      </c>
      <c r="IF7" s="160"/>
      <c r="IG7" s="127">
        <f t="shared" ref="IG7:IG35" si="8">SUM(II7:IX7)</f>
        <v>0</v>
      </c>
      <c r="IH7" s="128">
        <f>SUM(IY7:JN7)</f>
        <v>0</v>
      </c>
      <c r="II7" s="133">
        <f>IF(ISNA(INDEX(プレー記録!$G$14:$G$2664,MATCH("IN_"&amp;ウォレット!$IG$2&amp;MONTH(ウォレット!$B7)&amp;"/"&amp;DAY(ウォレット!$B7)&amp;"_"&amp;ウォレット!II$3,プレー記録!$U$14:$U$2664,0),1))=TRUE,0,INDEX(プレー記録!$G$14:$G$2664,MATCH("IN_"&amp;ウォレット!$IG$2&amp;MONTH(ウォレット!$B7)&amp;"/"&amp;DAY(ウォレット!$B7)&amp;"_"&amp;ウォレット!II$3,プレー記録!$U$14:$U$2664,0),1))</f>
        <v>0</v>
      </c>
      <c r="IJ7" s="122">
        <f>IF(ISNA(INDEX(プレー記録!$G$14:$G$2664,MATCH("IN_"&amp;ウォレット!$IG$2&amp;MONTH(ウォレット!$B7)&amp;"/"&amp;DAY(ウォレット!$B7)&amp;"_"&amp;ウォレット!IJ$3,プレー記録!$U$14:$U$2664,0),1))=TRUE,0,INDEX(プレー記録!$G$14:$G$2664,MATCH("IN_"&amp;ウォレット!$IG$2&amp;MONTH(ウォレット!$B7)&amp;"/"&amp;DAY(ウォレット!$B7)&amp;"_"&amp;ウォレット!IJ$3,プレー記録!$U$14:$U$2664,0),1))</f>
        <v>0</v>
      </c>
      <c r="IK7" s="122">
        <f>IF(ISNA(INDEX(プレー記録!$G$14:$G$2664,MATCH("IN_"&amp;ウォレット!$IG$2&amp;MONTH(ウォレット!$B7)&amp;"/"&amp;DAY(ウォレット!$B7)&amp;"_"&amp;ウォレット!IK$3,プレー記録!$U$14:$U$2664,0),1))=TRUE,0,INDEX(プレー記録!$G$14:$G$2664,MATCH("IN_"&amp;ウォレット!$IG$2&amp;MONTH(ウォレット!$B7)&amp;"/"&amp;DAY(ウォレット!$B7)&amp;"_"&amp;ウォレット!IK$3,プレー記録!$U$14:$U$2664,0),1))</f>
        <v>0</v>
      </c>
      <c r="IL7" s="122">
        <f>IF(ISNA(INDEX(プレー記録!$G$14:$G$2664,MATCH("IN_"&amp;ウォレット!$IG$2&amp;MONTH(ウォレット!$B7)&amp;"/"&amp;DAY(ウォレット!$B7)&amp;"_"&amp;ウォレット!IL$3,プレー記録!$U$14:$U$2664,0),1))=TRUE,0,INDEX(プレー記録!$G$14:$G$2664,MATCH("IN_"&amp;ウォレット!$IG$2&amp;MONTH(ウォレット!$B7)&amp;"/"&amp;DAY(ウォレット!$B7)&amp;"_"&amp;ウォレット!IL$3,プレー記録!$U$14:$U$2664,0),1))</f>
        <v>0</v>
      </c>
      <c r="IM7" s="122">
        <f>IF(ISNA(INDEX(プレー記録!$G$14:$G$2664,MATCH("IN_"&amp;ウォレット!$IG$2&amp;MONTH(ウォレット!$B7)&amp;"/"&amp;DAY(ウォレット!$B7)&amp;"_"&amp;ウォレット!IM$3,プレー記録!$U$14:$U$2664,0),1))=TRUE,0,INDEX(プレー記録!$G$14:$G$2664,MATCH("IN_"&amp;ウォレット!$IG$2&amp;MONTH(ウォレット!$B7)&amp;"/"&amp;DAY(ウォレット!$B7)&amp;"_"&amp;ウォレット!IM$3,プレー記録!$U$14:$U$2664,0),1))</f>
        <v>0</v>
      </c>
      <c r="IN7" s="122">
        <f>IF(ISNA(INDEX(プレー記録!$G$14:$G$2664,MATCH("IN_"&amp;ウォレット!$IG$2&amp;MONTH(ウォレット!$B7)&amp;"/"&amp;DAY(ウォレット!$B7)&amp;"_"&amp;ウォレット!IN$3,プレー記録!$U$14:$U$2664,0),1))=TRUE,0,INDEX(プレー記録!$G$14:$G$2664,MATCH("IN_"&amp;ウォレット!$IG$2&amp;MONTH(ウォレット!$B7)&amp;"/"&amp;DAY(ウォレット!$B7)&amp;"_"&amp;ウォレット!IN$3,プレー記録!$U$14:$U$2664,0),1))</f>
        <v>0</v>
      </c>
      <c r="IO7" s="122">
        <f>IF(ISNA(INDEX(プレー記録!$G$14:$G$2664,MATCH("IN_"&amp;ウォレット!$IG$2&amp;MONTH(ウォレット!$B7)&amp;"/"&amp;DAY(ウォレット!$B7)&amp;"_"&amp;ウォレット!IO$3,プレー記録!$U$14:$U$2664,0),1))=TRUE,0,INDEX(プレー記録!$G$14:$G$2664,MATCH("IN_"&amp;ウォレット!$IG$2&amp;MONTH(ウォレット!$B7)&amp;"/"&amp;DAY(ウォレット!$B7)&amp;"_"&amp;ウォレット!IO$3,プレー記録!$U$14:$U$2664,0),1))</f>
        <v>0</v>
      </c>
      <c r="IP7" s="296">
        <f>IF(ISNA(INDEX(プレー記録!$G$14:$G$2664,MATCH("IN_"&amp;ウォレット!$IG$2&amp;MONTH(ウォレット!$B7)&amp;"/"&amp;DAY(ウォレット!$B7)&amp;"_"&amp;ウォレット!IP$3,プレー記録!$U$14:$U$2664,0),1))=TRUE,0,INDEX(プレー記録!$G$14:$G$2664,MATCH("IN_"&amp;ウォレット!$IG$2&amp;MONTH(ウォレット!$B7)&amp;"/"&amp;DAY(ウォレット!$B7)&amp;"_"&amp;ウォレット!IP$3,プレー記録!$U$14:$U$2664,0),1))</f>
        <v>0</v>
      </c>
      <c r="IQ7" s="296">
        <f>IF(ISNA(INDEX(プレー記録!$G$14:$G$2664,MATCH("IN_"&amp;ウォレット!$IG$2&amp;MONTH(ウォレット!$B7)&amp;"/"&amp;DAY(ウォレット!$B7)&amp;"_"&amp;ウォレット!IQ$3,プレー記録!$U$14:$U$2664,0),1))=TRUE,0,INDEX(プレー記録!$G$14:$G$2664,MATCH("IN_"&amp;ウォレット!$IG$2&amp;MONTH(ウォレット!$B7)&amp;"/"&amp;DAY(ウォレット!$B7)&amp;"_"&amp;ウォレット!IQ$3,プレー記録!$U$14:$U$2664,0),1))</f>
        <v>0</v>
      </c>
      <c r="IR7" s="296">
        <f>IF(ISNA(INDEX(プレー記録!$G$14:$G$2664,MATCH("IN_"&amp;ウォレット!$IG$2&amp;MONTH(ウォレット!$B7)&amp;"/"&amp;DAY(ウォレット!$B7)&amp;"_"&amp;ウォレット!IR$3,プレー記録!$U$14:$U$2664,0),1))=TRUE,0,INDEX(プレー記録!$G$14:$G$2664,MATCH("IN_"&amp;ウォレット!$IG$2&amp;MONTH(ウォレット!$B7)&amp;"/"&amp;DAY(ウォレット!$B7)&amp;"_"&amp;ウォレット!IR$3,プレー記録!$U$14:$U$2664,0),1))</f>
        <v>0</v>
      </c>
      <c r="IS7" s="296">
        <f>IF(ISNA(INDEX(プレー記録!$G$14:$G$2664,MATCH("IN_"&amp;ウォレット!$IG$2&amp;MONTH(ウォレット!$B7)&amp;"/"&amp;DAY(ウォレット!$B7)&amp;"_"&amp;ウォレット!IS$3,プレー記録!$U$14:$U$2664,0),1))=TRUE,0,INDEX(プレー記録!$G$14:$G$2664,MATCH("IN_"&amp;ウォレット!$IG$2&amp;MONTH(ウォレット!$B7)&amp;"/"&amp;DAY(ウォレット!$B7)&amp;"_"&amp;ウォレット!IS$3,プレー記録!$U$14:$U$2664,0),1))</f>
        <v>0</v>
      </c>
      <c r="IT7" s="296">
        <f>IF(ISNA(INDEX(プレー記録!$G$14:$G$2664,MATCH("IN_"&amp;ウォレット!$IG$2&amp;MONTH(ウォレット!$B7)&amp;"/"&amp;DAY(ウォレット!$B7)&amp;"_"&amp;ウォレット!IT$3,プレー記録!$U$14:$U$2664,0),1))=TRUE,0,INDEX(プレー記録!$G$14:$G$2664,MATCH("IN_"&amp;ウォレット!$IG$2&amp;MONTH(ウォレット!$B7)&amp;"/"&amp;DAY(ウォレット!$B7)&amp;"_"&amp;ウォレット!IT$3,プレー記録!$U$14:$U$2664,0),1))</f>
        <v>0</v>
      </c>
      <c r="IU7" s="296">
        <f>IF(ISNA(INDEX(プレー記録!$G$14:$G$2664,MATCH("IN_"&amp;ウォレット!$IG$2&amp;MONTH(ウォレット!$B7)&amp;"/"&amp;DAY(ウォレット!$B7)&amp;"_"&amp;ウォレット!IU$3,プレー記録!$U$14:$U$2664,0),1))=TRUE,0,INDEX(プレー記録!$G$14:$G$2664,MATCH("IN_"&amp;ウォレット!$IG$2&amp;MONTH(ウォレット!$B7)&amp;"/"&amp;DAY(ウォレット!$B7)&amp;"_"&amp;ウォレット!IU$3,プレー記録!$U$14:$U$2664,0),1))</f>
        <v>0</v>
      </c>
      <c r="IV7" s="296">
        <f>IF(ISNA(INDEX(プレー記録!$G$14:$G$2664,MATCH("IN_"&amp;ウォレット!$IG$2&amp;MONTH(ウォレット!$B7)&amp;"/"&amp;DAY(ウォレット!$B7)&amp;"_"&amp;ウォレット!IV$3,プレー記録!$U$14:$U$2664,0),1))=TRUE,0,INDEX(プレー記録!$G$14:$G$2664,MATCH("IN_"&amp;ウォレット!$IG$2&amp;MONTH(ウォレット!$B7)&amp;"/"&amp;DAY(ウォレット!$B7)&amp;"_"&amp;ウォレット!IV$3,プレー記録!$U$14:$U$2664,0),1))</f>
        <v>0</v>
      </c>
      <c r="IW7" s="296">
        <f>IF(ISNA(INDEX(プレー記録!$G$14:$G$2664,MATCH("IN_"&amp;ウォレット!$IG$2&amp;MONTH(ウォレット!$B7)&amp;"/"&amp;DAY(ウォレット!$B7)&amp;"_"&amp;ウォレット!IW$3,プレー記録!$U$14:$U$2664,0),1))=TRUE,0,INDEX(プレー記録!$G$14:$G$2664,MATCH("IN_"&amp;ウォレット!$IG$2&amp;MONTH(ウォレット!$B7)&amp;"/"&amp;DAY(ウォレット!$B7)&amp;"_"&amp;ウォレット!IW$3,プレー記録!$U$14:$U$2664,0),1))</f>
        <v>0</v>
      </c>
      <c r="IX7" s="158"/>
      <c r="IY7" s="131">
        <f>IF(ISNA(INDEX(プレー記録!$F$12:$F$2664,MATCH("OUT_"&amp;ウォレット!$IG$2&amp;MONTH(ウォレット!$B7)&amp;"/"&amp;DAY(ウォレット!$B7)&amp;"_"&amp;ウォレット!IY$3,プレー記録!$U$12:$U$2664,0),1))=TRUE,0,-INDEX(プレー記録!$F$12:$F$2664,MATCH("OUT_"&amp;ウォレット!$IG$2&amp;MONTH(ウォレット!$B7)&amp;"/"&amp;DAY(ウォレット!$B7)&amp;"_"&amp;ウォレット!IY$3,プレー記録!$U$12:$U$2664,0),1))</f>
        <v>0</v>
      </c>
      <c r="IZ7" s="123">
        <f>IF(ISNA(INDEX(プレー記録!$F$12:$F$2664,MATCH("OUT_"&amp;ウォレット!$IG$2&amp;MONTH(ウォレット!$B7)&amp;"/"&amp;DAY(ウォレット!$B7)&amp;"_"&amp;ウォレット!IZ$3,プレー記録!$U$12:$U$2664,0),1))=TRUE,0,-INDEX(プレー記録!$F$12:$F$2664,MATCH("OUT_"&amp;ウォレット!$IG$2&amp;MONTH(ウォレット!$B7)&amp;"/"&amp;DAY(ウォレット!$B7)&amp;"_"&amp;ウォレット!IZ$3,プレー記録!$U$12:$U$2664,0),1))</f>
        <v>0</v>
      </c>
      <c r="JA7" s="123">
        <f>IF(ISNA(INDEX(プレー記録!$F$12:$F$2664,MATCH("OUT_"&amp;ウォレット!$IG$2&amp;MONTH(ウォレット!$B7)&amp;"/"&amp;DAY(ウォレット!$B7)&amp;"_"&amp;ウォレット!JA$3,プレー記録!$U$12:$U$2664,0),1))=TRUE,0,-INDEX(プレー記録!$F$12:$F$2664,MATCH("OUT_"&amp;ウォレット!$IG$2&amp;MONTH(ウォレット!$B7)&amp;"/"&amp;DAY(ウォレット!$B7)&amp;"_"&amp;ウォレット!JA$3,プレー記録!$U$12:$U$2664,0),1))</f>
        <v>0</v>
      </c>
      <c r="JB7" s="123">
        <f>IF(ISNA(INDEX(プレー記録!$F$12:$F$2664,MATCH("OUT_"&amp;ウォレット!$IG$2&amp;MONTH(ウォレット!$B7)&amp;"/"&amp;DAY(ウォレット!$B7)&amp;"_"&amp;ウォレット!JB$3,プレー記録!$U$12:$U$2664,0),1))=TRUE,0,-INDEX(プレー記録!$F$12:$F$2664,MATCH("OUT_"&amp;ウォレット!$IG$2&amp;MONTH(ウォレット!$B7)&amp;"/"&amp;DAY(ウォレット!$B7)&amp;"_"&amp;ウォレット!JB$3,プレー記録!$U$12:$U$2664,0),1))</f>
        <v>0</v>
      </c>
      <c r="JC7" s="123">
        <f>IF(ISNA(INDEX(プレー記録!$F$12:$F$2664,MATCH("OUT_"&amp;ウォレット!$IG$2&amp;MONTH(ウォレット!$B7)&amp;"/"&amp;DAY(ウォレット!$B7)&amp;"_"&amp;ウォレット!JC$3,プレー記録!$U$12:$U$2664,0),1))=TRUE,0,-INDEX(プレー記録!$F$12:$F$2664,MATCH("OUT_"&amp;ウォレット!$IG$2&amp;MONTH(ウォレット!$B7)&amp;"/"&amp;DAY(ウォレット!$B7)&amp;"_"&amp;ウォレット!JC$3,プレー記録!$U$12:$U$2664,0),1))</f>
        <v>0</v>
      </c>
      <c r="JD7" s="123">
        <f>IF(ISNA(INDEX(プレー記録!$F$12:$F$2664,MATCH("OUT_"&amp;ウォレット!$IG$2&amp;MONTH(ウォレット!$B7)&amp;"/"&amp;DAY(ウォレット!$B7)&amp;"_"&amp;ウォレット!JD$3,プレー記録!$U$12:$U$2664,0),1))=TRUE,0,-INDEX(プレー記録!$F$12:$F$2664,MATCH("OUT_"&amp;ウォレット!$IG$2&amp;MONTH(ウォレット!$B7)&amp;"/"&amp;DAY(ウォレット!$B7)&amp;"_"&amp;ウォレット!JD$3,プレー記録!$U$12:$U$2664,0),1))</f>
        <v>0</v>
      </c>
      <c r="JE7" s="123">
        <f>IF(ISNA(INDEX(プレー記録!$F$12:$F$2664,MATCH("OUT_"&amp;ウォレット!$IG$2&amp;MONTH(ウォレット!$B7)&amp;"/"&amp;DAY(ウォレット!$B7)&amp;"_"&amp;ウォレット!JE$3,プレー記録!$U$12:$U$2664,0),1))=TRUE,0,-INDEX(プレー記録!$F$12:$F$2664,MATCH("OUT_"&amp;ウォレット!$IG$2&amp;MONTH(ウォレット!$B7)&amp;"/"&amp;DAY(ウォレット!$B7)&amp;"_"&amp;ウォレット!JE$3,プレー記録!$U$12:$U$2664,0),1))</f>
        <v>0</v>
      </c>
      <c r="JF7" s="298">
        <f>IF(ISNA(INDEX(プレー記録!$F$12:$F$2664,MATCH("OUT_"&amp;ウォレット!$IG$2&amp;MONTH(ウォレット!$B7)&amp;"/"&amp;DAY(ウォレット!$B7)&amp;"_"&amp;ウォレット!JF$3,プレー記録!$U$12:$U$2664,0),1))=TRUE,0,-INDEX(プレー記録!$F$12:$F$2664,MATCH("OUT_"&amp;ウォレット!$IG$2&amp;MONTH(ウォレット!$B7)&amp;"/"&amp;DAY(ウォレット!$B7)&amp;"_"&amp;ウォレット!JF$3,プレー記録!$U$12:$U$2664,0),1))</f>
        <v>0</v>
      </c>
      <c r="JG7" s="298">
        <f>IF(ISNA(INDEX(プレー記録!$F$12:$F$2664,MATCH("OUT_"&amp;ウォレット!$IG$2&amp;MONTH(ウォレット!$B7)&amp;"/"&amp;DAY(ウォレット!$B7)&amp;"_"&amp;ウォレット!JG$3,プレー記録!$U$12:$U$2664,0),1))=TRUE,0,-INDEX(プレー記録!$F$12:$F$2664,MATCH("OUT_"&amp;ウォレット!$IG$2&amp;MONTH(ウォレット!$B7)&amp;"/"&amp;DAY(ウォレット!$B7)&amp;"_"&amp;ウォレット!JG$3,プレー記録!$U$12:$U$2664,0),1))</f>
        <v>0</v>
      </c>
      <c r="JH7" s="298">
        <f>IF(ISNA(INDEX(プレー記録!$F$12:$F$2664,MATCH("OUT_"&amp;ウォレット!$IG$2&amp;MONTH(ウォレット!$B7)&amp;"/"&amp;DAY(ウォレット!$B7)&amp;"_"&amp;ウォレット!JH$3,プレー記録!$U$12:$U$2664,0),1))=TRUE,0,-INDEX(プレー記録!$F$12:$F$2664,MATCH("OUT_"&amp;ウォレット!$IG$2&amp;MONTH(ウォレット!$B7)&amp;"/"&amp;DAY(ウォレット!$B7)&amp;"_"&amp;ウォレット!JH$3,プレー記録!$U$12:$U$2664,0),1))</f>
        <v>0</v>
      </c>
      <c r="JI7" s="298">
        <f>IF(ISNA(INDEX(プレー記録!$F$12:$F$2664,MATCH("OUT_"&amp;ウォレット!$IG$2&amp;MONTH(ウォレット!$B7)&amp;"/"&amp;DAY(ウォレット!$B7)&amp;"_"&amp;ウォレット!JI$3,プレー記録!$U$12:$U$2664,0),1))=TRUE,0,-INDEX(プレー記録!$F$12:$F$2664,MATCH("OUT_"&amp;ウォレット!$IG$2&amp;MONTH(ウォレット!$B7)&amp;"/"&amp;DAY(ウォレット!$B7)&amp;"_"&amp;ウォレット!JI$3,プレー記録!$U$12:$U$2664,0),1))</f>
        <v>0</v>
      </c>
      <c r="JJ7" s="298">
        <f>IF(ISNA(INDEX(プレー記録!$F$12:$F$2664,MATCH("OUT_"&amp;ウォレット!$IG$2&amp;MONTH(ウォレット!$B7)&amp;"/"&amp;DAY(ウォレット!$B7)&amp;"_"&amp;ウォレット!JJ$3,プレー記録!$U$12:$U$2664,0),1))=TRUE,0,-INDEX(プレー記録!$F$12:$F$2664,MATCH("OUT_"&amp;ウォレット!$IG$2&amp;MONTH(ウォレット!$B7)&amp;"/"&amp;DAY(ウォレット!$B7)&amp;"_"&amp;ウォレット!JJ$3,プレー記録!$U$12:$U$2664,0),1))</f>
        <v>0</v>
      </c>
      <c r="JK7" s="298">
        <f>IF(ISNA(INDEX(プレー記録!$F$12:$F$2664,MATCH("OUT_"&amp;ウォレット!$IG$2&amp;MONTH(ウォレット!$B7)&amp;"/"&amp;DAY(ウォレット!$B7)&amp;"_"&amp;ウォレット!JK$3,プレー記録!$U$12:$U$2664,0),1))=TRUE,0,-INDEX(プレー記録!$F$12:$F$2664,MATCH("OUT_"&amp;ウォレット!$IG$2&amp;MONTH(ウォレット!$B7)&amp;"/"&amp;DAY(ウォレット!$B7)&amp;"_"&amp;ウォレット!JK$3,プレー記録!$U$12:$U$2664,0),1))</f>
        <v>0</v>
      </c>
      <c r="JL7" s="298">
        <f>IF(ISNA(INDEX(プレー記録!$F$12:$F$2664,MATCH("OUT_"&amp;ウォレット!$IG$2&amp;MONTH(ウォレット!$B7)&amp;"/"&amp;DAY(ウォレット!$B7)&amp;"_"&amp;ウォレット!JL$3,プレー記録!$U$12:$U$2664,0),1))=TRUE,0,-INDEX(プレー記録!$F$12:$F$2664,MATCH("OUT_"&amp;ウォレット!$IG$2&amp;MONTH(ウォレット!$B7)&amp;"/"&amp;DAY(ウォレット!$B7)&amp;"_"&amp;ウォレット!JL$3,プレー記録!$U$12:$U$2664,0),1))</f>
        <v>0</v>
      </c>
      <c r="JM7" s="298">
        <f>IF(ISNA(INDEX(プレー記録!$F$12:$F$2664,MATCH("OUT_"&amp;ウォレット!$IG$2&amp;MONTH(ウォレット!$B7)&amp;"/"&amp;DAY(ウォレット!$B7)&amp;"_"&amp;ウォレット!JM$3,プレー記録!$U$12:$U$2664,0),1))=TRUE,0,-INDEX(プレー記録!$F$12:$F$2664,MATCH("OUT_"&amp;ウォレット!$IG$2&amp;MONTH(ウォレット!$B7)&amp;"/"&amp;DAY(ウォレット!$B7)&amp;"_"&amp;ウォレット!JM$3,プレー記録!$U$12:$U$2664,0),1))</f>
        <v>0</v>
      </c>
      <c r="JN7" s="160"/>
      <c r="JO7" s="127">
        <f t="shared" ref="JO7:JO35" si="9">SUM(JQ7:KF7)</f>
        <v>0</v>
      </c>
      <c r="JP7" s="128">
        <f>SUM(KG7:KV7)</f>
        <v>0</v>
      </c>
      <c r="JQ7" s="133">
        <f>IF(ISNA(INDEX(プレー記録!$G$14:$G$2664,MATCH("IN_"&amp;ウォレット!$JO$2&amp;MONTH(ウォレット!$B7)&amp;"/"&amp;DAY(ウォレット!$B7)&amp;"_"&amp;ウォレット!JQ$3,プレー記録!$U$14:$U$2664,0),1))=TRUE,0,INDEX(プレー記録!$G$14:$G$2664,MATCH("IN_"&amp;ウォレット!$JO$2&amp;MONTH(ウォレット!$B7)&amp;"/"&amp;DAY(ウォレット!$B7)&amp;"_"&amp;ウォレット!JQ$3,プレー記録!$U$14:$U$2664,0),1))</f>
        <v>0</v>
      </c>
      <c r="JR7" s="122">
        <f>IF(ISNA(INDEX(プレー記録!$G$14:$G$2664,MATCH("IN_"&amp;ウォレット!$JO$2&amp;MONTH(ウォレット!$B7)&amp;"/"&amp;DAY(ウォレット!$B7)&amp;"_"&amp;ウォレット!JR$3,プレー記録!$U$14:$U$2664,0),1))=TRUE,0,INDEX(プレー記録!$G$14:$G$2664,MATCH("IN_"&amp;ウォレット!$JO$2&amp;MONTH(ウォレット!$B7)&amp;"/"&amp;DAY(ウォレット!$B7)&amp;"_"&amp;ウォレット!JR$3,プレー記録!$U$14:$U$2664,0),1))</f>
        <v>0</v>
      </c>
      <c r="JS7" s="122">
        <f>IF(ISNA(INDEX(プレー記録!$G$14:$G$2664,MATCH("IN_"&amp;ウォレット!$JO$2&amp;MONTH(ウォレット!$B7)&amp;"/"&amp;DAY(ウォレット!$B7)&amp;"_"&amp;ウォレット!JS$3,プレー記録!$U$14:$U$2664,0),1))=TRUE,0,INDEX(プレー記録!$G$14:$G$2664,MATCH("IN_"&amp;ウォレット!$JO$2&amp;MONTH(ウォレット!$B7)&amp;"/"&amp;DAY(ウォレット!$B7)&amp;"_"&amp;ウォレット!JS$3,プレー記録!$U$14:$U$2664,0),1))</f>
        <v>0</v>
      </c>
      <c r="JT7" s="122">
        <f>IF(ISNA(INDEX(プレー記録!$G$14:$G$2664,MATCH("IN_"&amp;ウォレット!$JO$2&amp;MONTH(ウォレット!$B7)&amp;"/"&amp;DAY(ウォレット!$B7)&amp;"_"&amp;ウォレット!JT$3,プレー記録!$U$14:$U$2664,0),1))=TRUE,0,INDEX(プレー記録!$G$14:$G$2664,MATCH("IN_"&amp;ウォレット!$JO$2&amp;MONTH(ウォレット!$B7)&amp;"/"&amp;DAY(ウォレット!$B7)&amp;"_"&amp;ウォレット!JT$3,プレー記録!$U$14:$U$2664,0),1))</f>
        <v>0</v>
      </c>
      <c r="JU7" s="122">
        <f>IF(ISNA(INDEX(プレー記録!$G$14:$G$2664,MATCH("IN_"&amp;ウォレット!$JO$2&amp;MONTH(ウォレット!$B7)&amp;"/"&amp;DAY(ウォレット!$B7)&amp;"_"&amp;ウォレット!JU$3,プレー記録!$U$14:$U$2664,0),1))=TRUE,0,INDEX(プレー記録!$G$14:$G$2664,MATCH("IN_"&amp;ウォレット!$JO$2&amp;MONTH(ウォレット!$B7)&amp;"/"&amp;DAY(ウォレット!$B7)&amp;"_"&amp;ウォレット!JU$3,プレー記録!$U$14:$U$2664,0),1))</f>
        <v>0</v>
      </c>
      <c r="JV7" s="122">
        <f>IF(ISNA(INDEX(プレー記録!$G$14:$G$2664,MATCH("IN_"&amp;ウォレット!$JO$2&amp;MONTH(ウォレット!$B7)&amp;"/"&amp;DAY(ウォレット!$B7)&amp;"_"&amp;ウォレット!JV$3,プレー記録!$U$14:$U$2664,0),1))=TRUE,0,INDEX(プレー記録!$G$14:$G$2664,MATCH("IN_"&amp;ウォレット!$JO$2&amp;MONTH(ウォレット!$B7)&amp;"/"&amp;DAY(ウォレット!$B7)&amp;"_"&amp;ウォレット!JV$3,プレー記録!$U$14:$U$2664,0),1))</f>
        <v>0</v>
      </c>
      <c r="JW7" s="122">
        <f>IF(ISNA(INDEX(プレー記録!$G$14:$G$2664,MATCH("IN_"&amp;ウォレット!$JO$2&amp;MONTH(ウォレット!$B7)&amp;"/"&amp;DAY(ウォレット!$B7)&amp;"_"&amp;ウォレット!JW$3,プレー記録!$U$14:$U$2664,0),1))=TRUE,0,INDEX(プレー記録!$G$14:$G$2664,MATCH("IN_"&amp;ウォレット!$JO$2&amp;MONTH(ウォレット!$B7)&amp;"/"&amp;DAY(ウォレット!$B7)&amp;"_"&amp;ウォレット!JW$3,プレー記録!$U$14:$U$2664,0),1))</f>
        <v>0</v>
      </c>
      <c r="JX7" s="296">
        <f>IF(ISNA(INDEX(プレー記録!$G$14:$G$2664,MATCH("IN_"&amp;ウォレット!$JO$2&amp;MONTH(ウォレット!$B7)&amp;"/"&amp;DAY(ウォレット!$B7)&amp;"_"&amp;ウォレット!JX$3,プレー記録!$U$14:$U$2664,0),1))=TRUE,0,INDEX(プレー記録!$G$14:$G$2664,MATCH("IN_"&amp;ウォレット!$JO$2&amp;MONTH(ウォレット!$B7)&amp;"/"&amp;DAY(ウォレット!$B7)&amp;"_"&amp;ウォレット!JX$3,プレー記録!$U$14:$U$2664,0),1))</f>
        <v>0</v>
      </c>
      <c r="JY7" s="296">
        <f>IF(ISNA(INDEX(プレー記録!$G$14:$G$2664,MATCH("IN_"&amp;ウォレット!$JO$2&amp;MONTH(ウォレット!$B7)&amp;"/"&amp;DAY(ウォレット!$B7)&amp;"_"&amp;ウォレット!JY$3,プレー記録!$U$14:$U$2664,0),1))=TRUE,0,INDEX(プレー記録!$G$14:$G$2664,MATCH("IN_"&amp;ウォレット!$JO$2&amp;MONTH(ウォレット!$B7)&amp;"/"&amp;DAY(ウォレット!$B7)&amp;"_"&amp;ウォレット!JY$3,プレー記録!$U$14:$U$2664,0),1))</f>
        <v>0</v>
      </c>
      <c r="JZ7" s="296">
        <f>IF(ISNA(INDEX(プレー記録!$G$14:$G$2664,MATCH("IN_"&amp;ウォレット!$JO$2&amp;MONTH(ウォレット!$B7)&amp;"/"&amp;DAY(ウォレット!$B7)&amp;"_"&amp;ウォレット!JZ$3,プレー記録!$U$14:$U$2664,0),1))=TRUE,0,INDEX(プレー記録!$G$14:$G$2664,MATCH("IN_"&amp;ウォレット!$JO$2&amp;MONTH(ウォレット!$B7)&amp;"/"&amp;DAY(ウォレット!$B7)&amp;"_"&amp;ウォレット!JZ$3,プレー記録!$U$14:$U$2664,0),1))</f>
        <v>0</v>
      </c>
      <c r="KA7" s="296">
        <f>IF(ISNA(INDEX(プレー記録!$G$14:$G$2664,MATCH("IN_"&amp;ウォレット!$JO$2&amp;MONTH(ウォレット!$B7)&amp;"/"&amp;DAY(ウォレット!$B7)&amp;"_"&amp;ウォレット!KA$3,プレー記録!$U$14:$U$2664,0),1))=TRUE,0,INDEX(プレー記録!$G$14:$G$2664,MATCH("IN_"&amp;ウォレット!$JO$2&amp;MONTH(ウォレット!$B7)&amp;"/"&amp;DAY(ウォレット!$B7)&amp;"_"&amp;ウォレット!KA$3,プレー記録!$U$14:$U$2664,0),1))</f>
        <v>0</v>
      </c>
      <c r="KB7" s="296">
        <f>IF(ISNA(INDEX(プレー記録!$G$14:$G$2664,MATCH("IN_"&amp;ウォレット!$JO$2&amp;MONTH(ウォレット!$B7)&amp;"/"&amp;DAY(ウォレット!$B7)&amp;"_"&amp;ウォレット!KB$3,プレー記録!$U$14:$U$2664,0),1))=TRUE,0,INDEX(プレー記録!$G$14:$G$2664,MATCH("IN_"&amp;ウォレット!$JO$2&amp;MONTH(ウォレット!$B7)&amp;"/"&amp;DAY(ウォレット!$B7)&amp;"_"&amp;ウォレット!KB$3,プレー記録!$U$14:$U$2664,0),1))</f>
        <v>0</v>
      </c>
      <c r="KC7" s="296">
        <f>IF(ISNA(INDEX(プレー記録!$G$14:$G$2664,MATCH("IN_"&amp;ウォレット!$JO$2&amp;MONTH(ウォレット!$B7)&amp;"/"&amp;DAY(ウォレット!$B7)&amp;"_"&amp;ウォレット!KC$3,プレー記録!$U$14:$U$2664,0),1))=TRUE,0,INDEX(プレー記録!$G$14:$G$2664,MATCH("IN_"&amp;ウォレット!$JO$2&amp;MONTH(ウォレット!$B7)&amp;"/"&amp;DAY(ウォレット!$B7)&amp;"_"&amp;ウォレット!KC$3,プレー記録!$U$14:$U$2664,0),1))</f>
        <v>0</v>
      </c>
      <c r="KD7" s="296">
        <f>IF(ISNA(INDEX(プレー記録!$G$14:$G$2664,MATCH("IN_"&amp;ウォレット!$JO$2&amp;MONTH(ウォレット!$B7)&amp;"/"&amp;DAY(ウォレット!$B7)&amp;"_"&amp;ウォレット!KD$3,プレー記録!$U$14:$U$2664,0),1))=TRUE,0,INDEX(プレー記録!$G$14:$G$2664,MATCH("IN_"&amp;ウォレット!$JO$2&amp;MONTH(ウォレット!$B7)&amp;"/"&amp;DAY(ウォレット!$B7)&amp;"_"&amp;ウォレット!KD$3,プレー記録!$U$14:$U$2664,0),1))</f>
        <v>0</v>
      </c>
      <c r="KE7" s="296">
        <f>IF(ISNA(INDEX(プレー記録!$G$14:$G$2664,MATCH("IN_"&amp;ウォレット!$JO$2&amp;MONTH(ウォレット!$B7)&amp;"/"&amp;DAY(ウォレット!$B7)&amp;"_"&amp;ウォレット!KE$3,プレー記録!$U$14:$U$2664,0),1))=TRUE,0,INDEX(プレー記録!$G$14:$G$2664,MATCH("IN_"&amp;ウォレット!$JO$2&amp;MONTH(ウォレット!$B7)&amp;"/"&amp;DAY(ウォレット!$B7)&amp;"_"&amp;ウォレット!KE$3,プレー記録!$U$14:$U$2664,0),1))</f>
        <v>0</v>
      </c>
      <c r="KF7" s="158"/>
      <c r="KG7" s="131">
        <f>IF(ISNA(INDEX(プレー記録!$F$12:$F$2664,MATCH("OUT_"&amp;ウォレット!$JO$2&amp;MONTH(ウォレット!$B7)&amp;"/"&amp;DAY(ウォレット!$B7)&amp;"_"&amp;ウォレット!KG$3,プレー記録!$U$12:$U$2664,0),1))=TRUE,0,-INDEX(プレー記録!$F$12:$F$2664,MATCH("OUT_"&amp;ウォレット!$JO$2&amp;MONTH(ウォレット!$B7)&amp;"/"&amp;DAY(ウォレット!$B7)&amp;"_"&amp;ウォレット!KG$3,プレー記録!$U$12:$U$2664,0),1))</f>
        <v>0</v>
      </c>
      <c r="KH7" s="123">
        <f>IF(ISNA(INDEX(プレー記録!$F$12:$F$2664,MATCH("OUT_"&amp;ウォレット!$JO$2&amp;MONTH(ウォレット!$B7)&amp;"/"&amp;DAY(ウォレット!$B7)&amp;"_"&amp;ウォレット!KH$3,プレー記録!$U$12:$U$2664,0),1))=TRUE,0,-INDEX(プレー記録!$F$12:$F$2664,MATCH("OUT_"&amp;ウォレット!$JO$2&amp;MONTH(ウォレット!$B7)&amp;"/"&amp;DAY(ウォレット!$B7)&amp;"_"&amp;ウォレット!KH$3,プレー記録!$U$12:$U$2664,0),1))</f>
        <v>0</v>
      </c>
      <c r="KI7" s="123">
        <f>IF(ISNA(INDEX(プレー記録!$F$12:$F$2664,MATCH("OUT_"&amp;ウォレット!$JO$2&amp;MONTH(ウォレット!$B7)&amp;"/"&amp;DAY(ウォレット!$B7)&amp;"_"&amp;ウォレット!KI$3,プレー記録!$U$12:$U$2664,0),1))=TRUE,0,-INDEX(プレー記録!$F$12:$F$2664,MATCH("OUT_"&amp;ウォレット!$JO$2&amp;MONTH(ウォレット!$B7)&amp;"/"&amp;DAY(ウォレット!$B7)&amp;"_"&amp;ウォレット!KI$3,プレー記録!$U$12:$U$2664,0),1))</f>
        <v>0</v>
      </c>
      <c r="KJ7" s="123">
        <f>IF(ISNA(INDEX(プレー記録!$F$12:$F$2664,MATCH("OUT_"&amp;ウォレット!$JO$2&amp;MONTH(ウォレット!$B7)&amp;"/"&amp;DAY(ウォレット!$B7)&amp;"_"&amp;ウォレット!KJ$3,プレー記録!$U$12:$U$2664,0),1))=TRUE,0,-INDEX(プレー記録!$F$12:$F$2664,MATCH("OUT_"&amp;ウォレット!$JO$2&amp;MONTH(ウォレット!$B7)&amp;"/"&amp;DAY(ウォレット!$B7)&amp;"_"&amp;ウォレット!KJ$3,プレー記録!$U$12:$U$2664,0),1))</f>
        <v>0</v>
      </c>
      <c r="KK7" s="123">
        <f>IF(ISNA(INDEX(プレー記録!$F$12:$F$2664,MATCH("OUT_"&amp;ウォレット!$JO$2&amp;MONTH(ウォレット!$B7)&amp;"/"&amp;DAY(ウォレット!$B7)&amp;"_"&amp;ウォレット!KK$3,プレー記録!$U$12:$U$2664,0),1))=TRUE,0,-INDEX(プレー記録!$F$12:$F$2664,MATCH("OUT_"&amp;ウォレット!$JO$2&amp;MONTH(ウォレット!$B7)&amp;"/"&amp;DAY(ウォレット!$B7)&amp;"_"&amp;ウォレット!KK$3,プレー記録!$U$12:$U$2664,0),1))</f>
        <v>0</v>
      </c>
      <c r="KL7" s="123">
        <f>IF(ISNA(INDEX(プレー記録!$F$12:$F$2664,MATCH("OUT_"&amp;ウォレット!$JO$2&amp;MONTH(ウォレット!$B7)&amp;"/"&amp;DAY(ウォレット!$B7)&amp;"_"&amp;ウォレット!KL$3,プレー記録!$U$12:$U$2664,0),1))=TRUE,0,-INDEX(プレー記録!$F$12:$F$2664,MATCH("OUT_"&amp;ウォレット!$JO$2&amp;MONTH(ウォレット!$B7)&amp;"/"&amp;DAY(ウォレット!$B7)&amp;"_"&amp;ウォレット!KL$3,プレー記録!$U$12:$U$2664,0),1))</f>
        <v>0</v>
      </c>
      <c r="KM7" s="123">
        <f>IF(ISNA(INDEX(プレー記録!$F$12:$F$2664,MATCH("OUT_"&amp;ウォレット!$JO$2&amp;MONTH(ウォレット!$B7)&amp;"/"&amp;DAY(ウォレット!$B7)&amp;"_"&amp;ウォレット!KM$3,プレー記録!$U$12:$U$2664,0),1))=TRUE,0,-INDEX(プレー記録!$F$12:$F$2664,MATCH("OUT_"&amp;ウォレット!$JO$2&amp;MONTH(ウォレット!$B7)&amp;"/"&amp;DAY(ウォレット!$B7)&amp;"_"&amp;ウォレット!KM$3,プレー記録!$U$12:$U$2664,0),1))</f>
        <v>0</v>
      </c>
      <c r="KN7" s="298">
        <f>IF(ISNA(INDEX(プレー記録!$F$12:$F$2664,MATCH("OUT_"&amp;ウォレット!$JO$2&amp;MONTH(ウォレット!$B7)&amp;"/"&amp;DAY(ウォレット!$B7)&amp;"_"&amp;ウォレット!KN$3,プレー記録!$U$12:$U$2664,0),1))=TRUE,0,-INDEX(プレー記録!$F$12:$F$2664,MATCH("OUT_"&amp;ウォレット!$JO$2&amp;MONTH(ウォレット!$B7)&amp;"/"&amp;DAY(ウォレット!$B7)&amp;"_"&amp;ウォレット!KN$3,プレー記録!$U$12:$U$2664,0),1))</f>
        <v>0</v>
      </c>
      <c r="KO7" s="298">
        <f>IF(ISNA(INDEX(プレー記録!$F$12:$F$2664,MATCH("OUT_"&amp;ウォレット!$JO$2&amp;MONTH(ウォレット!$B7)&amp;"/"&amp;DAY(ウォレット!$B7)&amp;"_"&amp;ウォレット!KO$3,プレー記録!$U$12:$U$2664,0),1))=TRUE,0,-INDEX(プレー記録!$F$12:$F$2664,MATCH("OUT_"&amp;ウォレット!$JO$2&amp;MONTH(ウォレット!$B7)&amp;"/"&amp;DAY(ウォレット!$B7)&amp;"_"&amp;ウォレット!KO$3,プレー記録!$U$12:$U$2664,0),1))</f>
        <v>0</v>
      </c>
      <c r="KP7" s="298">
        <f>IF(ISNA(INDEX(プレー記録!$F$12:$F$2664,MATCH("OUT_"&amp;ウォレット!$JO$2&amp;MONTH(ウォレット!$B7)&amp;"/"&amp;DAY(ウォレット!$B7)&amp;"_"&amp;ウォレット!KP$3,プレー記録!$U$12:$U$2664,0),1))=TRUE,0,-INDEX(プレー記録!$F$12:$F$2664,MATCH("OUT_"&amp;ウォレット!$JO$2&amp;MONTH(ウォレット!$B7)&amp;"/"&amp;DAY(ウォレット!$B7)&amp;"_"&amp;ウォレット!KP$3,プレー記録!$U$12:$U$2664,0),1))</f>
        <v>0</v>
      </c>
      <c r="KQ7" s="298">
        <f>IF(ISNA(INDEX(プレー記録!$F$12:$F$2664,MATCH("OUT_"&amp;ウォレット!$JO$2&amp;MONTH(ウォレット!$B7)&amp;"/"&amp;DAY(ウォレット!$B7)&amp;"_"&amp;ウォレット!KQ$3,プレー記録!$U$12:$U$2664,0),1))=TRUE,0,-INDEX(プレー記録!$F$12:$F$2664,MATCH("OUT_"&amp;ウォレット!$JO$2&amp;MONTH(ウォレット!$B7)&amp;"/"&amp;DAY(ウォレット!$B7)&amp;"_"&amp;ウォレット!KQ$3,プレー記録!$U$12:$U$2664,0),1))</f>
        <v>0</v>
      </c>
      <c r="KR7" s="298">
        <f>IF(ISNA(INDEX(プレー記録!$F$12:$F$2664,MATCH("OUT_"&amp;ウォレット!$JO$2&amp;MONTH(ウォレット!$B7)&amp;"/"&amp;DAY(ウォレット!$B7)&amp;"_"&amp;ウォレット!KR$3,プレー記録!$U$12:$U$2664,0),1))=TRUE,0,-INDEX(プレー記録!$F$12:$F$2664,MATCH("OUT_"&amp;ウォレット!$JO$2&amp;MONTH(ウォレット!$B7)&amp;"/"&amp;DAY(ウォレット!$B7)&amp;"_"&amp;ウォレット!KR$3,プレー記録!$U$12:$U$2664,0),1))</f>
        <v>0</v>
      </c>
      <c r="KS7" s="298">
        <f>IF(ISNA(INDEX(プレー記録!$F$12:$F$2664,MATCH("OUT_"&amp;ウォレット!$JO$2&amp;MONTH(ウォレット!$B7)&amp;"/"&amp;DAY(ウォレット!$B7)&amp;"_"&amp;ウォレット!KS$3,プレー記録!$U$12:$U$2664,0),1))=TRUE,0,-INDEX(プレー記録!$F$12:$F$2664,MATCH("OUT_"&amp;ウォレット!$JO$2&amp;MONTH(ウォレット!$B7)&amp;"/"&amp;DAY(ウォレット!$B7)&amp;"_"&amp;ウォレット!KS$3,プレー記録!$U$12:$U$2664,0),1))</f>
        <v>0</v>
      </c>
      <c r="KT7" s="298">
        <f>IF(ISNA(INDEX(プレー記録!$F$12:$F$2664,MATCH("OUT_"&amp;ウォレット!$JO$2&amp;MONTH(ウォレット!$B7)&amp;"/"&amp;DAY(ウォレット!$B7)&amp;"_"&amp;ウォレット!KT$3,プレー記録!$U$12:$U$2664,0),1))=TRUE,0,-INDEX(プレー記録!$F$12:$F$2664,MATCH("OUT_"&amp;ウォレット!$JO$2&amp;MONTH(ウォレット!$B7)&amp;"/"&amp;DAY(ウォレット!$B7)&amp;"_"&amp;ウォレット!KT$3,プレー記録!$U$12:$U$2664,0),1))</f>
        <v>0</v>
      </c>
      <c r="KU7" s="298">
        <f>IF(ISNA(INDEX(プレー記録!$F$12:$F$2664,MATCH("OUT_"&amp;ウォレット!$JO$2&amp;MONTH(ウォレット!$B7)&amp;"/"&amp;DAY(ウォレット!$B7)&amp;"_"&amp;ウォレット!KU$3,プレー記録!$U$12:$U$2664,0),1))=TRUE,0,-INDEX(プレー記録!$F$12:$F$2664,MATCH("OUT_"&amp;ウォレット!$JO$2&amp;MONTH(ウォレット!$B7)&amp;"/"&amp;DAY(ウォレット!$B7)&amp;"_"&amp;ウォレット!KU$3,プレー記録!$U$12:$U$2664,0),1))</f>
        <v>0</v>
      </c>
      <c r="KV7" s="160"/>
      <c r="KW7" s="127">
        <f t="shared" ref="KW7:KW35" si="10">SUM(KY7:LN7)</f>
        <v>0</v>
      </c>
      <c r="KX7" s="128">
        <f>SUM(LO7:MD7)</f>
        <v>0</v>
      </c>
      <c r="KY7" s="133">
        <f>IF(ISNA(INDEX(プレー記録!$G$14:$G$2664,MATCH("IN_"&amp;ウォレット!$KW$2&amp;MONTH(ウォレット!$B7)&amp;"/"&amp;DAY(ウォレット!$B7)&amp;"_"&amp;ウォレット!KY$3,プレー記録!$U$14:$U$2664,0),1))=TRUE,0,INDEX(プレー記録!$G$14:$G$2664,MATCH("IN_"&amp;ウォレット!$KW$2&amp;MONTH(ウォレット!$B7)&amp;"/"&amp;DAY(ウォレット!$B7)&amp;"_"&amp;ウォレット!KY$3,プレー記録!$U$14:$U$2664,0),1))</f>
        <v>0</v>
      </c>
      <c r="KZ7" s="122">
        <f>IF(ISNA(INDEX(プレー記録!$G$14:$G$2664,MATCH("IN_"&amp;ウォレット!$KW$2&amp;MONTH(ウォレット!$B7)&amp;"/"&amp;DAY(ウォレット!$B7)&amp;"_"&amp;ウォレット!KZ$3,プレー記録!$U$14:$U$2664,0),1))=TRUE,0,INDEX(プレー記録!$G$14:$G$2664,MATCH("IN_"&amp;ウォレット!$KW$2&amp;MONTH(ウォレット!$B7)&amp;"/"&amp;DAY(ウォレット!$B7)&amp;"_"&amp;ウォレット!KZ$3,プレー記録!$U$14:$U$2664,0),1))</f>
        <v>0</v>
      </c>
      <c r="LA7" s="122">
        <f>IF(ISNA(INDEX(プレー記録!$G$14:$G$2664,MATCH("IN_"&amp;ウォレット!$KW$2&amp;MONTH(ウォレット!$B7)&amp;"/"&amp;DAY(ウォレット!$B7)&amp;"_"&amp;ウォレット!LA$3,プレー記録!$U$14:$U$2664,0),1))=TRUE,0,INDEX(プレー記録!$G$14:$G$2664,MATCH("IN_"&amp;ウォレット!$KW$2&amp;MONTH(ウォレット!$B7)&amp;"/"&amp;DAY(ウォレット!$B7)&amp;"_"&amp;ウォレット!LA$3,プレー記録!$U$14:$U$2664,0),1))</f>
        <v>0</v>
      </c>
      <c r="LB7" s="122">
        <f>IF(ISNA(INDEX(プレー記録!$G$14:$G$2664,MATCH("IN_"&amp;ウォレット!$KW$2&amp;MONTH(ウォレット!$B7)&amp;"/"&amp;DAY(ウォレット!$B7)&amp;"_"&amp;ウォレット!LB$3,プレー記録!$U$14:$U$2664,0),1))=TRUE,0,INDEX(プレー記録!$G$14:$G$2664,MATCH("IN_"&amp;ウォレット!$KW$2&amp;MONTH(ウォレット!$B7)&amp;"/"&amp;DAY(ウォレット!$B7)&amp;"_"&amp;ウォレット!LB$3,プレー記録!$U$14:$U$2664,0),1))</f>
        <v>0</v>
      </c>
      <c r="LC7" s="122">
        <f>IF(ISNA(INDEX(プレー記録!$G$14:$G$2664,MATCH("IN_"&amp;ウォレット!$KW$2&amp;MONTH(ウォレット!$B7)&amp;"/"&amp;DAY(ウォレット!$B7)&amp;"_"&amp;ウォレット!LC$3,プレー記録!$U$14:$U$2664,0),1))=TRUE,0,INDEX(プレー記録!$G$14:$G$2664,MATCH("IN_"&amp;ウォレット!$KW$2&amp;MONTH(ウォレット!$B7)&amp;"/"&amp;DAY(ウォレット!$B7)&amp;"_"&amp;ウォレット!LC$3,プレー記録!$U$14:$U$2664,0),1))</f>
        <v>0</v>
      </c>
      <c r="LD7" s="122">
        <f>IF(ISNA(INDEX(プレー記録!$G$14:$G$2664,MATCH("IN_"&amp;ウォレット!$KW$2&amp;MONTH(ウォレット!$B7)&amp;"/"&amp;DAY(ウォレット!$B7)&amp;"_"&amp;ウォレット!LD$3,プレー記録!$U$14:$U$2664,0),1))=TRUE,0,INDEX(プレー記録!$G$14:$G$2664,MATCH("IN_"&amp;ウォレット!$KW$2&amp;MONTH(ウォレット!$B7)&amp;"/"&amp;DAY(ウォレット!$B7)&amp;"_"&amp;ウォレット!LD$3,プレー記録!$U$14:$U$2664,0),1))</f>
        <v>0</v>
      </c>
      <c r="LE7" s="122">
        <f>IF(ISNA(INDEX(プレー記録!$G$14:$G$2664,MATCH("IN_"&amp;ウォレット!$KW$2&amp;MONTH(ウォレット!$B7)&amp;"/"&amp;DAY(ウォレット!$B7)&amp;"_"&amp;ウォレット!LE$3,プレー記録!$U$14:$U$2664,0),1))=TRUE,0,INDEX(プレー記録!$G$14:$G$2664,MATCH("IN_"&amp;ウォレット!$KW$2&amp;MONTH(ウォレット!$B7)&amp;"/"&amp;DAY(ウォレット!$B7)&amp;"_"&amp;ウォレット!LE$3,プレー記録!$U$14:$U$2664,0),1))</f>
        <v>0</v>
      </c>
      <c r="LF7" s="296">
        <f>IF(ISNA(INDEX(プレー記録!$G$14:$G$2664,MATCH("IN_"&amp;ウォレット!$KW$2&amp;MONTH(ウォレット!$B7)&amp;"/"&amp;DAY(ウォレット!$B7)&amp;"_"&amp;ウォレット!LF$3,プレー記録!$U$14:$U$2664,0),1))=TRUE,0,INDEX(プレー記録!$G$14:$G$2664,MATCH("IN_"&amp;ウォレット!$KW$2&amp;MONTH(ウォレット!$B7)&amp;"/"&amp;DAY(ウォレット!$B7)&amp;"_"&amp;ウォレット!LF$3,プレー記録!$U$14:$U$2664,0),1))</f>
        <v>0</v>
      </c>
      <c r="LG7" s="296">
        <f>IF(ISNA(INDEX(プレー記録!$G$14:$G$2664,MATCH("IN_"&amp;ウォレット!$KW$2&amp;MONTH(ウォレット!$B7)&amp;"/"&amp;DAY(ウォレット!$B7)&amp;"_"&amp;ウォレット!LG$3,プレー記録!$U$14:$U$2664,0),1))=TRUE,0,INDEX(プレー記録!$G$14:$G$2664,MATCH("IN_"&amp;ウォレット!$KW$2&amp;MONTH(ウォレット!$B7)&amp;"/"&amp;DAY(ウォレット!$B7)&amp;"_"&amp;ウォレット!LG$3,プレー記録!$U$14:$U$2664,0),1))</f>
        <v>0</v>
      </c>
      <c r="LH7" s="296">
        <f>IF(ISNA(INDEX(プレー記録!$G$14:$G$2664,MATCH("IN_"&amp;ウォレット!$KW$2&amp;MONTH(ウォレット!$B7)&amp;"/"&amp;DAY(ウォレット!$B7)&amp;"_"&amp;ウォレット!LH$3,プレー記録!$U$14:$U$2664,0),1))=TRUE,0,INDEX(プレー記録!$G$14:$G$2664,MATCH("IN_"&amp;ウォレット!$KW$2&amp;MONTH(ウォレット!$B7)&amp;"/"&amp;DAY(ウォレット!$B7)&amp;"_"&amp;ウォレット!LH$3,プレー記録!$U$14:$U$2664,0),1))</f>
        <v>0</v>
      </c>
      <c r="LI7" s="296">
        <f>IF(ISNA(INDEX(プレー記録!$G$14:$G$2664,MATCH("IN_"&amp;ウォレット!$KW$2&amp;MONTH(ウォレット!$B7)&amp;"/"&amp;DAY(ウォレット!$B7)&amp;"_"&amp;ウォレット!LI$3,プレー記録!$U$14:$U$2664,0),1))=TRUE,0,INDEX(プレー記録!$G$14:$G$2664,MATCH("IN_"&amp;ウォレット!$KW$2&amp;MONTH(ウォレット!$B7)&amp;"/"&amp;DAY(ウォレット!$B7)&amp;"_"&amp;ウォレット!LI$3,プレー記録!$U$14:$U$2664,0),1))</f>
        <v>0</v>
      </c>
      <c r="LJ7" s="296">
        <f>IF(ISNA(INDEX(プレー記録!$G$14:$G$2664,MATCH("IN_"&amp;ウォレット!$KW$2&amp;MONTH(ウォレット!$B7)&amp;"/"&amp;DAY(ウォレット!$B7)&amp;"_"&amp;ウォレット!LJ$3,プレー記録!$U$14:$U$2664,0),1))=TRUE,0,INDEX(プレー記録!$G$14:$G$2664,MATCH("IN_"&amp;ウォレット!$KW$2&amp;MONTH(ウォレット!$B7)&amp;"/"&amp;DAY(ウォレット!$B7)&amp;"_"&amp;ウォレット!LJ$3,プレー記録!$U$14:$U$2664,0),1))</f>
        <v>0</v>
      </c>
      <c r="LK7" s="296">
        <f>IF(ISNA(INDEX(プレー記録!$G$14:$G$2664,MATCH("IN_"&amp;ウォレット!$KW$2&amp;MONTH(ウォレット!$B7)&amp;"/"&amp;DAY(ウォレット!$B7)&amp;"_"&amp;ウォレット!LK$3,プレー記録!$U$14:$U$2664,0),1))=TRUE,0,INDEX(プレー記録!$G$14:$G$2664,MATCH("IN_"&amp;ウォレット!$KW$2&amp;MONTH(ウォレット!$B7)&amp;"/"&amp;DAY(ウォレット!$B7)&amp;"_"&amp;ウォレット!LK$3,プレー記録!$U$14:$U$2664,0),1))</f>
        <v>0</v>
      </c>
      <c r="LL7" s="296">
        <f>IF(ISNA(INDEX(プレー記録!$G$14:$G$2664,MATCH("IN_"&amp;ウォレット!$KW$2&amp;MONTH(ウォレット!$B7)&amp;"/"&amp;DAY(ウォレット!$B7)&amp;"_"&amp;ウォレット!LL$3,プレー記録!$U$14:$U$2664,0),1))=TRUE,0,INDEX(プレー記録!$G$14:$G$2664,MATCH("IN_"&amp;ウォレット!$KW$2&amp;MONTH(ウォレット!$B7)&amp;"/"&amp;DAY(ウォレット!$B7)&amp;"_"&amp;ウォレット!LL$3,プレー記録!$U$14:$U$2664,0),1))</f>
        <v>0</v>
      </c>
      <c r="LM7" s="296">
        <f>IF(ISNA(INDEX(プレー記録!$G$14:$G$2664,MATCH("IN_"&amp;ウォレット!$KW$2&amp;MONTH(ウォレット!$B7)&amp;"/"&amp;DAY(ウォレット!$B7)&amp;"_"&amp;ウォレット!LM$3,プレー記録!$U$14:$U$2664,0),1))=TRUE,0,INDEX(プレー記録!$G$14:$G$2664,MATCH("IN_"&amp;ウォレット!$KW$2&amp;MONTH(ウォレット!$B7)&amp;"/"&amp;DAY(ウォレット!$B7)&amp;"_"&amp;ウォレット!LM$3,プレー記録!$U$14:$U$2664,0),1))</f>
        <v>0</v>
      </c>
      <c r="LN7" s="158"/>
      <c r="LO7" s="131">
        <f>IF(ISNA(INDEX(プレー記録!$F$12:$F$2664,MATCH("OUT_"&amp;ウォレット!$KW$2&amp;MONTH(ウォレット!$B7)&amp;"/"&amp;DAY(ウォレット!$B7)&amp;"_"&amp;ウォレット!LO$3,プレー記録!$U$12:$U$2664,0),1))=TRUE,0,-INDEX(プレー記録!$F$12:$F$2664,MATCH("OUT_"&amp;ウォレット!$KW$2&amp;MONTH(ウォレット!$B7)&amp;"/"&amp;DAY(ウォレット!$B7)&amp;"_"&amp;ウォレット!LO$3,プレー記録!$U$12:$U$2664,0),1))</f>
        <v>0</v>
      </c>
      <c r="LP7" s="123">
        <f>IF(ISNA(INDEX(プレー記録!$F$12:$F$2664,MATCH("OUT_"&amp;ウォレット!$KW$2&amp;MONTH(ウォレット!$B7)&amp;"/"&amp;DAY(ウォレット!$B7)&amp;"_"&amp;ウォレット!LP$3,プレー記録!$U$12:$U$2664,0),1))=TRUE,0,-INDEX(プレー記録!$F$12:$F$2664,MATCH("OUT_"&amp;ウォレット!$KW$2&amp;MONTH(ウォレット!$B7)&amp;"/"&amp;DAY(ウォレット!$B7)&amp;"_"&amp;ウォレット!LP$3,プレー記録!$U$12:$U$2664,0),1))</f>
        <v>0</v>
      </c>
      <c r="LQ7" s="123">
        <f>IF(ISNA(INDEX(プレー記録!$F$12:$F$2664,MATCH("OUT_"&amp;ウォレット!$KW$2&amp;MONTH(ウォレット!$B7)&amp;"/"&amp;DAY(ウォレット!$B7)&amp;"_"&amp;ウォレット!LQ$3,プレー記録!$U$12:$U$2664,0),1))=TRUE,0,-INDEX(プレー記録!$F$12:$F$2664,MATCH("OUT_"&amp;ウォレット!$KW$2&amp;MONTH(ウォレット!$B7)&amp;"/"&amp;DAY(ウォレット!$B7)&amp;"_"&amp;ウォレット!LQ$3,プレー記録!$U$12:$U$2664,0),1))</f>
        <v>0</v>
      </c>
      <c r="LR7" s="123">
        <f>IF(ISNA(INDEX(プレー記録!$F$12:$F$2664,MATCH("OUT_"&amp;ウォレット!$KW$2&amp;MONTH(ウォレット!$B7)&amp;"/"&amp;DAY(ウォレット!$B7)&amp;"_"&amp;ウォレット!LR$3,プレー記録!$U$12:$U$2664,0),1))=TRUE,0,-INDEX(プレー記録!$F$12:$F$2664,MATCH("OUT_"&amp;ウォレット!$KW$2&amp;MONTH(ウォレット!$B7)&amp;"/"&amp;DAY(ウォレット!$B7)&amp;"_"&amp;ウォレット!LR$3,プレー記録!$U$12:$U$2664,0),1))</f>
        <v>0</v>
      </c>
      <c r="LS7" s="123">
        <f>IF(ISNA(INDEX(プレー記録!$F$12:$F$2664,MATCH("OUT_"&amp;ウォレット!$KW$2&amp;MONTH(ウォレット!$B7)&amp;"/"&amp;DAY(ウォレット!$B7)&amp;"_"&amp;ウォレット!LS$3,プレー記録!$U$12:$U$2664,0),1))=TRUE,0,-INDEX(プレー記録!$F$12:$F$2664,MATCH("OUT_"&amp;ウォレット!$KW$2&amp;MONTH(ウォレット!$B7)&amp;"/"&amp;DAY(ウォレット!$B7)&amp;"_"&amp;ウォレット!LS$3,プレー記録!$U$12:$U$2664,0),1))</f>
        <v>0</v>
      </c>
      <c r="LT7" s="123">
        <f>IF(ISNA(INDEX(プレー記録!$F$12:$F$2664,MATCH("OUT_"&amp;ウォレット!$KW$2&amp;MONTH(ウォレット!$B7)&amp;"/"&amp;DAY(ウォレット!$B7)&amp;"_"&amp;ウォレット!LT$3,プレー記録!$U$12:$U$2664,0),1))=TRUE,0,-INDEX(プレー記録!$F$12:$F$2664,MATCH("OUT_"&amp;ウォレット!$KW$2&amp;MONTH(ウォレット!$B7)&amp;"/"&amp;DAY(ウォレット!$B7)&amp;"_"&amp;ウォレット!LT$3,プレー記録!$U$12:$U$2664,0),1))</f>
        <v>0</v>
      </c>
      <c r="LU7" s="123">
        <f>IF(ISNA(INDEX(プレー記録!$F$12:$F$2664,MATCH("OUT_"&amp;ウォレット!$KW$2&amp;MONTH(ウォレット!$B7)&amp;"/"&amp;DAY(ウォレット!$B7)&amp;"_"&amp;ウォレット!LU$3,プレー記録!$U$12:$U$2664,0),1))=TRUE,0,-INDEX(プレー記録!$F$12:$F$2664,MATCH("OUT_"&amp;ウォレット!$KW$2&amp;MONTH(ウォレット!$B7)&amp;"/"&amp;DAY(ウォレット!$B7)&amp;"_"&amp;ウォレット!LU$3,プレー記録!$U$12:$U$2664,0),1))</f>
        <v>0</v>
      </c>
      <c r="LV7" s="298">
        <f>IF(ISNA(INDEX(プレー記録!$F$12:$F$2664,MATCH("OUT_"&amp;ウォレット!$KW$2&amp;MONTH(ウォレット!$B7)&amp;"/"&amp;DAY(ウォレット!$B7)&amp;"_"&amp;ウォレット!LV$3,プレー記録!$U$12:$U$2664,0),1))=TRUE,0,-INDEX(プレー記録!$F$12:$F$2664,MATCH("OUT_"&amp;ウォレット!$KW$2&amp;MONTH(ウォレット!$B7)&amp;"/"&amp;DAY(ウォレット!$B7)&amp;"_"&amp;ウォレット!LV$3,プレー記録!$U$12:$U$2664,0),1))</f>
        <v>0</v>
      </c>
      <c r="LW7" s="298">
        <f>IF(ISNA(INDEX(プレー記録!$F$12:$F$2664,MATCH("OUT_"&amp;ウォレット!$KW$2&amp;MONTH(ウォレット!$B7)&amp;"/"&amp;DAY(ウォレット!$B7)&amp;"_"&amp;ウォレット!LW$3,プレー記録!$U$12:$U$2664,0),1))=TRUE,0,-INDEX(プレー記録!$F$12:$F$2664,MATCH("OUT_"&amp;ウォレット!$KW$2&amp;MONTH(ウォレット!$B7)&amp;"/"&amp;DAY(ウォレット!$B7)&amp;"_"&amp;ウォレット!LW$3,プレー記録!$U$12:$U$2664,0),1))</f>
        <v>0</v>
      </c>
      <c r="LX7" s="298">
        <f>IF(ISNA(INDEX(プレー記録!$F$12:$F$2664,MATCH("OUT_"&amp;ウォレット!$KW$2&amp;MONTH(ウォレット!$B7)&amp;"/"&amp;DAY(ウォレット!$B7)&amp;"_"&amp;ウォレット!LX$3,プレー記録!$U$12:$U$2664,0),1))=TRUE,0,-INDEX(プレー記録!$F$12:$F$2664,MATCH("OUT_"&amp;ウォレット!$KW$2&amp;MONTH(ウォレット!$B7)&amp;"/"&amp;DAY(ウォレット!$B7)&amp;"_"&amp;ウォレット!LX$3,プレー記録!$U$12:$U$2664,0),1))</f>
        <v>0</v>
      </c>
      <c r="LY7" s="298">
        <f>IF(ISNA(INDEX(プレー記録!$F$12:$F$2664,MATCH("OUT_"&amp;ウォレット!$KW$2&amp;MONTH(ウォレット!$B7)&amp;"/"&amp;DAY(ウォレット!$B7)&amp;"_"&amp;ウォレット!LY$3,プレー記録!$U$12:$U$2664,0),1))=TRUE,0,-INDEX(プレー記録!$F$12:$F$2664,MATCH("OUT_"&amp;ウォレット!$KW$2&amp;MONTH(ウォレット!$B7)&amp;"/"&amp;DAY(ウォレット!$B7)&amp;"_"&amp;ウォレット!LY$3,プレー記録!$U$12:$U$2664,0),1))</f>
        <v>0</v>
      </c>
      <c r="LZ7" s="298">
        <f>IF(ISNA(INDEX(プレー記録!$F$12:$F$2664,MATCH("OUT_"&amp;ウォレット!$KW$2&amp;MONTH(ウォレット!$B7)&amp;"/"&amp;DAY(ウォレット!$B7)&amp;"_"&amp;ウォレット!LZ$3,プレー記録!$U$12:$U$2664,0),1))=TRUE,0,-INDEX(プレー記録!$F$12:$F$2664,MATCH("OUT_"&amp;ウォレット!$KW$2&amp;MONTH(ウォレット!$B7)&amp;"/"&amp;DAY(ウォレット!$B7)&amp;"_"&amp;ウォレット!LZ$3,プレー記録!$U$12:$U$2664,0),1))</f>
        <v>0</v>
      </c>
      <c r="MA7" s="298">
        <f>IF(ISNA(INDEX(プレー記録!$F$12:$F$2664,MATCH("OUT_"&amp;ウォレット!$KW$2&amp;MONTH(ウォレット!$B7)&amp;"/"&amp;DAY(ウォレット!$B7)&amp;"_"&amp;ウォレット!MA$3,プレー記録!$U$12:$U$2664,0),1))=TRUE,0,-INDEX(プレー記録!$F$12:$F$2664,MATCH("OUT_"&amp;ウォレット!$KW$2&amp;MONTH(ウォレット!$B7)&amp;"/"&amp;DAY(ウォレット!$B7)&amp;"_"&amp;ウォレット!MA$3,プレー記録!$U$12:$U$2664,0),1))</f>
        <v>0</v>
      </c>
      <c r="MB7" s="298">
        <f>IF(ISNA(INDEX(プレー記録!$F$12:$F$2664,MATCH("OUT_"&amp;ウォレット!$KW$2&amp;MONTH(ウォレット!$B7)&amp;"/"&amp;DAY(ウォレット!$B7)&amp;"_"&amp;ウォレット!MB$3,プレー記録!$U$12:$U$2664,0),1))=TRUE,0,-INDEX(プレー記録!$F$12:$F$2664,MATCH("OUT_"&amp;ウォレット!$KW$2&amp;MONTH(ウォレット!$B7)&amp;"/"&amp;DAY(ウォレット!$B7)&amp;"_"&amp;ウォレット!MB$3,プレー記録!$U$12:$U$2664,0),1))</f>
        <v>0</v>
      </c>
      <c r="MC7" s="298">
        <f>IF(ISNA(INDEX(プレー記録!$F$12:$F$2664,MATCH("OUT_"&amp;ウォレット!$KW$2&amp;MONTH(ウォレット!$B7)&amp;"/"&amp;DAY(ウォレット!$B7)&amp;"_"&amp;ウォレット!MC$3,プレー記録!$U$12:$U$2664,0),1))=TRUE,0,-INDEX(プレー記録!$F$12:$F$2664,MATCH("OUT_"&amp;ウォレット!$KW$2&amp;MONTH(ウォレット!$B7)&amp;"/"&amp;DAY(ウォレット!$B7)&amp;"_"&amp;ウォレット!MC$3,プレー記録!$U$12:$U$2664,0),1))</f>
        <v>0</v>
      </c>
      <c r="MD7" s="160"/>
    </row>
    <row r="8" spans="1:342">
      <c r="B8" s="24">
        <f t="shared" si="0"/>
        <v>3</v>
      </c>
      <c r="C8" s="127">
        <f t="shared" si="1"/>
        <v>0</v>
      </c>
      <c r="D8" s="128">
        <f t="shared" ref="D8:D35" si="11">SUM(U8:AJ8)</f>
        <v>0</v>
      </c>
      <c r="E8" s="133">
        <f>IF(ISNA(INDEX(プレー記録!$G$14:$G$2664,MATCH("IN_"&amp;ウォレット!$C$2&amp;MONTH(ウォレット!$B8)&amp;"/"&amp;DAY(ウォレット!$B8)&amp;"_"&amp;ウォレット!E$3,プレー記録!$U$14:$U$2664,0),1))=TRUE,0,INDEX(プレー記録!$G$14:$G$2664,MATCH("IN_"&amp;ウォレット!$C$2&amp;MONTH(ウォレット!$B8)&amp;"/"&amp;DAY(ウォレット!$B8)&amp;"_"&amp;ウォレット!E$3,プレー記録!$U$14:$U$2664,0),1))</f>
        <v>0</v>
      </c>
      <c r="F8" s="122">
        <f>IF(ISNA(INDEX(プレー記録!$G$14:$G$2664,MATCH("IN_"&amp;ウォレット!$C$2&amp;MONTH(ウォレット!$B8)&amp;"/"&amp;DAY(ウォレット!$B8)&amp;"_"&amp;ウォレット!F$3,プレー記録!$U$14:$U$2664,0),1))=TRUE,0,INDEX(プレー記録!$G$14:$G$2664,MATCH("IN_"&amp;ウォレット!$C$2&amp;MONTH(ウォレット!$B8)&amp;"/"&amp;DAY(ウォレット!$B8)&amp;"_"&amp;ウォレット!F$3,プレー記録!$U$14:$U$2664,0),1))</f>
        <v>0</v>
      </c>
      <c r="G8" s="122">
        <f>IF(ISNA(INDEX(プレー記録!$G$14:$G$2664,MATCH("IN_"&amp;ウォレット!$C$2&amp;MONTH(ウォレット!$B8)&amp;"/"&amp;DAY(ウォレット!$B8)&amp;"_"&amp;ウォレット!G$3,プレー記録!$U$14:$U$2664,0),1))=TRUE,0,INDEX(プレー記録!$G$14:$G$2664,MATCH("IN_"&amp;ウォレット!$C$2&amp;MONTH(ウォレット!$B8)&amp;"/"&amp;DAY(ウォレット!$B8)&amp;"_"&amp;ウォレット!G$3,プレー記録!$U$14:$U$2664,0),1))</f>
        <v>0</v>
      </c>
      <c r="H8" s="122">
        <f>IF(ISNA(INDEX(プレー記録!$G$14:$G$2664,MATCH("IN_"&amp;ウォレット!$C$2&amp;MONTH(ウォレット!$B8)&amp;"/"&amp;DAY(ウォレット!$B8)&amp;"_"&amp;ウォレット!H$3,プレー記録!$U$14:$U$2664,0),1))=TRUE,0,INDEX(プレー記録!$G$14:$G$2664,MATCH("IN_"&amp;ウォレット!$C$2&amp;MONTH(ウォレット!$B8)&amp;"/"&amp;DAY(ウォレット!$B8)&amp;"_"&amp;ウォレット!H$3,プレー記録!$U$14:$U$2664,0),1))</f>
        <v>0</v>
      </c>
      <c r="I8" s="122">
        <f>IF(ISNA(INDEX(プレー記録!$G$14:$G$2664,MATCH("IN_"&amp;ウォレット!$C$2&amp;MONTH(ウォレット!$B8)&amp;"/"&amp;DAY(ウォレット!$B8)&amp;"_"&amp;ウォレット!I$3,プレー記録!$U$14:$U$2664,0),1))=TRUE,0,INDEX(プレー記録!$G$14:$G$2664,MATCH("IN_"&amp;ウォレット!$C$2&amp;MONTH(ウォレット!$B8)&amp;"/"&amp;DAY(ウォレット!$B8)&amp;"_"&amp;ウォレット!I$3,プレー記録!$U$14:$U$2664,0),1))</f>
        <v>0</v>
      </c>
      <c r="J8" s="122">
        <f>IF(ISNA(INDEX(プレー記録!$G$14:$G$2664,MATCH("IN_"&amp;ウォレット!$C$2&amp;MONTH(ウォレット!$B8)&amp;"/"&amp;DAY(ウォレット!$B8)&amp;"_"&amp;ウォレット!J$3,プレー記録!$U$14:$U$2664,0),1))=TRUE,0,INDEX(プレー記録!$G$14:$G$2664,MATCH("IN_"&amp;ウォレット!$C$2&amp;MONTH(ウォレット!$B8)&amp;"/"&amp;DAY(ウォレット!$B8)&amp;"_"&amp;ウォレット!J$3,プレー記録!$U$14:$U$2664,0),1))</f>
        <v>0</v>
      </c>
      <c r="K8" s="122">
        <f>IF(ISNA(INDEX(プレー記録!$G$14:$G$2664,MATCH("IN_"&amp;ウォレット!$C$2&amp;MONTH(ウォレット!$B8)&amp;"/"&amp;DAY(ウォレット!$B8)&amp;"_"&amp;ウォレット!K$3,プレー記録!$U$14:$U$2664,0),1))=TRUE,0,INDEX(プレー記録!$G$14:$G$2664,MATCH("IN_"&amp;ウォレット!$C$2&amp;MONTH(ウォレット!$B8)&amp;"/"&amp;DAY(ウォレット!$B8)&amp;"_"&amp;ウォレット!K$3,プレー記録!$U$14:$U$2664,0),1))</f>
        <v>0</v>
      </c>
      <c r="L8" s="296">
        <f>IF(ISNA(INDEX(プレー記録!$G$14:$G$2664,MATCH("IN_"&amp;ウォレット!$C$2&amp;MONTH(ウォレット!$B8)&amp;"/"&amp;DAY(ウォレット!$B8)&amp;"_"&amp;ウォレット!L$3,プレー記録!$U$14:$U$2664,0),1))=TRUE,0,INDEX(プレー記録!$G$14:$G$2664,MATCH("IN_"&amp;ウォレット!$C$2&amp;MONTH(ウォレット!$B8)&amp;"/"&amp;DAY(ウォレット!$B8)&amp;"_"&amp;ウォレット!L$3,プレー記録!$U$14:$U$2664,0),1))</f>
        <v>0</v>
      </c>
      <c r="M8" s="296">
        <f>IF(ISNA(INDEX(プレー記録!$G$14:$G$2664,MATCH("IN_"&amp;ウォレット!$C$2&amp;MONTH(ウォレット!$B8)&amp;"/"&amp;DAY(ウォレット!$B8)&amp;"_"&amp;ウォレット!M$3,プレー記録!$U$14:$U$2664,0),1))=TRUE,0,INDEX(プレー記録!$G$14:$G$2664,MATCH("IN_"&amp;ウォレット!$C$2&amp;MONTH(ウォレット!$B8)&amp;"/"&amp;DAY(ウォレット!$B8)&amp;"_"&amp;ウォレット!M$3,プレー記録!$U$14:$U$2664,0),1))</f>
        <v>0</v>
      </c>
      <c r="N8" s="296">
        <f>IF(ISNA(INDEX(プレー記録!$G$14:$G$2664,MATCH("IN_"&amp;ウォレット!$C$2&amp;MONTH(ウォレット!$B8)&amp;"/"&amp;DAY(ウォレット!$B8)&amp;"_"&amp;ウォレット!N$3,プレー記録!$U$14:$U$2664,0),1))=TRUE,0,INDEX(プレー記録!$G$14:$G$2664,MATCH("IN_"&amp;ウォレット!$C$2&amp;MONTH(ウォレット!$B8)&amp;"/"&amp;DAY(ウォレット!$B8)&amp;"_"&amp;ウォレット!N$3,プレー記録!$U$14:$U$2664,0),1))</f>
        <v>0</v>
      </c>
      <c r="O8" s="296">
        <f>IF(ISNA(INDEX(プレー記録!$G$14:$G$2664,MATCH("IN_"&amp;ウォレット!$C$2&amp;MONTH(ウォレット!$B8)&amp;"/"&amp;DAY(ウォレット!$B8)&amp;"_"&amp;ウォレット!O$3,プレー記録!$U$14:$U$2664,0),1))=TRUE,0,INDEX(プレー記録!$G$14:$G$2664,MATCH("IN_"&amp;ウォレット!$C$2&amp;MONTH(ウォレット!$B8)&amp;"/"&amp;DAY(ウォレット!$B8)&amp;"_"&amp;ウォレット!O$3,プレー記録!$U$14:$U$2664,0),1))</f>
        <v>0</v>
      </c>
      <c r="P8" s="296">
        <f>IF(ISNA(INDEX(プレー記録!$G$14:$G$2664,MATCH("IN_"&amp;ウォレット!$C$2&amp;MONTH(ウォレット!$B8)&amp;"/"&amp;DAY(ウォレット!$B8)&amp;"_"&amp;ウォレット!P$3,プレー記録!$U$14:$U$2664,0),1))=TRUE,0,INDEX(プレー記録!$G$14:$G$2664,MATCH("IN_"&amp;ウォレット!$C$2&amp;MONTH(ウォレット!$B8)&amp;"/"&amp;DAY(ウォレット!$B8)&amp;"_"&amp;ウォレット!P$3,プレー記録!$U$14:$U$2664,0),1))</f>
        <v>0</v>
      </c>
      <c r="Q8" s="296">
        <f>IF(ISNA(INDEX(プレー記録!$G$14:$G$2664,MATCH("IN_"&amp;ウォレット!$C$2&amp;MONTH(ウォレット!$B8)&amp;"/"&amp;DAY(ウォレット!$B8)&amp;"_"&amp;ウォレット!Q$3,プレー記録!$U$14:$U$2664,0),1))=TRUE,0,INDEX(プレー記録!$G$14:$G$2664,MATCH("IN_"&amp;ウォレット!$C$2&amp;MONTH(ウォレット!$B8)&amp;"/"&amp;DAY(ウォレット!$B8)&amp;"_"&amp;ウォレット!Q$3,プレー記録!$U$14:$U$2664,0),1))</f>
        <v>0</v>
      </c>
      <c r="R8" s="296">
        <f>IF(ISNA(INDEX(プレー記録!$G$14:$G$2664,MATCH("IN_"&amp;ウォレット!$C$2&amp;MONTH(ウォレット!$B8)&amp;"/"&amp;DAY(ウォレット!$B8)&amp;"_"&amp;ウォレット!R$3,プレー記録!$U$14:$U$2664,0),1))=TRUE,0,INDEX(プレー記録!$G$14:$G$2664,MATCH("IN_"&amp;ウォレット!$C$2&amp;MONTH(ウォレット!$B8)&amp;"/"&amp;DAY(ウォレット!$B8)&amp;"_"&amp;ウォレット!R$3,プレー記録!$U$14:$U$2664,0),1))</f>
        <v>0</v>
      </c>
      <c r="S8" s="296">
        <f>IF(ISNA(INDEX(プレー記録!$G$14:$G$2664,MATCH("IN_"&amp;ウォレット!$C$2&amp;MONTH(ウォレット!$B8)&amp;"/"&amp;DAY(ウォレット!$B8)&amp;"_"&amp;ウォレット!S$3,プレー記録!$U$14:$U$2664,0),1))=TRUE,0,INDEX(プレー記録!$G$14:$G$2664,MATCH("IN_"&amp;ウォレット!$C$2&amp;MONTH(ウォレット!$B8)&amp;"/"&amp;DAY(ウォレット!$B8)&amp;"_"&amp;ウォレット!S$3,プレー記録!$U$14:$U$2664,0),1))</f>
        <v>0</v>
      </c>
      <c r="T8" s="158"/>
      <c r="U8" s="131">
        <f>IF(ISNA(INDEX(プレー記録!$F$12:$F$2664,MATCH("OUT_"&amp;ウォレット!$C$2&amp;MONTH(ウォレット!$B8)&amp;"/"&amp;DAY(ウォレット!$B8)&amp;"_"&amp;ウォレット!U$3,プレー記録!$U$12:$U$2664,0),1))=TRUE,0,-INDEX(プレー記録!$F$12:$F$2664,MATCH("OUT_"&amp;ウォレット!$C$2&amp;MONTH(ウォレット!$B8)&amp;"/"&amp;DAY(ウォレット!$B8)&amp;"_"&amp;ウォレット!U$3,プレー記録!$U$12:$U$2664,0),1))</f>
        <v>0</v>
      </c>
      <c r="V8" s="123">
        <f>IF(ISNA(INDEX(プレー記録!$F$12:$F$2664,MATCH("OUT_"&amp;ウォレット!$C$2&amp;MONTH(ウォレット!$B8)&amp;"/"&amp;DAY(ウォレット!$B8)&amp;"_"&amp;ウォレット!V$3,プレー記録!$U$12:$U$2664,0),1))=TRUE,0,-INDEX(プレー記録!$F$12:$F$2664,MATCH("OUT_"&amp;ウォレット!$C$2&amp;MONTH(ウォレット!$B8)&amp;"/"&amp;DAY(ウォレット!$B8)&amp;"_"&amp;ウォレット!V$3,プレー記録!$U$12:$U$2664,0),1))</f>
        <v>0</v>
      </c>
      <c r="W8" s="123">
        <f>IF(ISNA(INDEX(プレー記録!$F$12:$F$2664,MATCH("OUT_"&amp;ウォレット!$C$2&amp;MONTH(ウォレット!$B8)&amp;"/"&amp;DAY(ウォレット!$B8)&amp;"_"&amp;ウォレット!W$3,プレー記録!$U$12:$U$2664,0),1))=TRUE,0,-INDEX(プレー記録!$F$12:$F$2664,MATCH("OUT_"&amp;ウォレット!$C$2&amp;MONTH(ウォレット!$B8)&amp;"/"&amp;DAY(ウォレット!$B8)&amp;"_"&amp;ウォレット!W$3,プレー記録!$U$12:$U$2664,0),1))</f>
        <v>0</v>
      </c>
      <c r="X8" s="123">
        <f>IF(ISNA(INDEX(プレー記録!$F$12:$F$2664,MATCH("OUT_"&amp;ウォレット!$C$2&amp;MONTH(ウォレット!$B8)&amp;"/"&amp;DAY(ウォレット!$B8)&amp;"_"&amp;ウォレット!X$3,プレー記録!$U$12:$U$2664,0),1))=TRUE,0,-INDEX(プレー記録!$F$12:$F$2664,MATCH("OUT_"&amp;ウォレット!$C$2&amp;MONTH(ウォレット!$B8)&amp;"/"&amp;DAY(ウォレット!$B8)&amp;"_"&amp;ウォレット!X$3,プレー記録!$U$12:$U$2664,0),1))</f>
        <v>0</v>
      </c>
      <c r="Y8" s="123">
        <f>IF(ISNA(INDEX(プレー記録!$F$12:$F$2664,MATCH("OUT_"&amp;ウォレット!$C$2&amp;MONTH(ウォレット!$B8)&amp;"/"&amp;DAY(ウォレット!$B8)&amp;"_"&amp;ウォレット!Y$3,プレー記録!$U$12:$U$2664,0),1))=TRUE,0,-INDEX(プレー記録!$F$12:$F$2664,MATCH("OUT_"&amp;ウォレット!$C$2&amp;MONTH(ウォレット!$B8)&amp;"/"&amp;DAY(ウォレット!$B8)&amp;"_"&amp;ウォレット!Y$3,プレー記録!$U$12:$U$2664,0),1))</f>
        <v>0</v>
      </c>
      <c r="Z8" s="123">
        <f>IF(ISNA(INDEX(プレー記録!$F$12:$F$2664,MATCH("OUT_"&amp;ウォレット!$C$2&amp;MONTH(ウォレット!$B8)&amp;"/"&amp;DAY(ウォレット!$B8)&amp;"_"&amp;ウォレット!Z$3,プレー記録!$U$12:$U$2664,0),1))=TRUE,0,-INDEX(プレー記録!$F$12:$F$2664,MATCH("OUT_"&amp;ウォレット!$C$2&amp;MONTH(ウォレット!$B8)&amp;"/"&amp;DAY(ウォレット!$B8)&amp;"_"&amp;ウォレット!Z$3,プレー記録!$U$12:$U$2664,0),1))</f>
        <v>0</v>
      </c>
      <c r="AA8" s="123">
        <f>IF(ISNA(INDEX(プレー記録!$F$12:$F$2664,MATCH("OUT_"&amp;ウォレット!$C$2&amp;MONTH(ウォレット!$B8)&amp;"/"&amp;DAY(ウォレット!$B8)&amp;"_"&amp;ウォレット!AA$3,プレー記録!$U$12:$U$2664,0),1))=TRUE,0,-INDEX(プレー記録!$F$12:$F$2664,MATCH("OUT_"&amp;ウォレット!$C$2&amp;MONTH(ウォレット!$B8)&amp;"/"&amp;DAY(ウォレット!$B8)&amp;"_"&amp;ウォレット!AA$3,プレー記録!$U$12:$U$2664,0),1))</f>
        <v>0</v>
      </c>
      <c r="AB8" s="298">
        <f>IF(ISNA(INDEX(プレー記録!$F$12:$F$2664,MATCH("OUT_"&amp;ウォレット!$C$2&amp;MONTH(ウォレット!$B8)&amp;"/"&amp;DAY(ウォレット!$B8)&amp;"_"&amp;ウォレット!AB$3,プレー記録!$U$12:$U$2664,0),1))=TRUE,0,-INDEX(プレー記録!$F$12:$F$2664,MATCH("OUT_"&amp;ウォレット!$C$2&amp;MONTH(ウォレット!$B8)&amp;"/"&amp;DAY(ウォレット!$B8)&amp;"_"&amp;ウォレット!AB$3,プレー記録!$U$12:$U$2664,0),1))</f>
        <v>0</v>
      </c>
      <c r="AC8" s="298">
        <f>IF(ISNA(INDEX(プレー記録!$F$12:$F$2664,MATCH("OUT_"&amp;ウォレット!$C$2&amp;MONTH(ウォレット!$B8)&amp;"/"&amp;DAY(ウォレット!$B8)&amp;"_"&amp;ウォレット!AC$3,プレー記録!$U$12:$U$2664,0),1))=TRUE,0,-INDEX(プレー記録!$F$12:$F$2664,MATCH("OUT_"&amp;ウォレット!$C$2&amp;MONTH(ウォレット!$B8)&amp;"/"&amp;DAY(ウォレット!$B8)&amp;"_"&amp;ウォレット!AC$3,プレー記録!$U$12:$U$2664,0),1))</f>
        <v>0</v>
      </c>
      <c r="AD8" s="298">
        <f>IF(ISNA(INDEX(プレー記録!$F$12:$F$2664,MATCH("OUT_"&amp;ウォレット!$C$2&amp;MONTH(ウォレット!$B8)&amp;"/"&amp;DAY(ウォレット!$B8)&amp;"_"&amp;ウォレット!AD$3,プレー記録!$U$12:$U$2664,0),1))=TRUE,0,-INDEX(プレー記録!$F$12:$F$2664,MATCH("OUT_"&amp;ウォレット!$C$2&amp;MONTH(ウォレット!$B8)&amp;"/"&amp;DAY(ウォレット!$B8)&amp;"_"&amp;ウォレット!AD$3,プレー記録!$U$12:$U$2664,0),1))</f>
        <v>0</v>
      </c>
      <c r="AE8" s="298">
        <f>IF(ISNA(INDEX(プレー記録!$F$12:$F$2664,MATCH("OUT_"&amp;ウォレット!$C$2&amp;MONTH(ウォレット!$B8)&amp;"/"&amp;DAY(ウォレット!$B8)&amp;"_"&amp;ウォレット!AE$3,プレー記録!$U$12:$U$2664,0),1))=TRUE,0,-INDEX(プレー記録!$F$12:$F$2664,MATCH("OUT_"&amp;ウォレット!$C$2&amp;MONTH(ウォレット!$B8)&amp;"/"&amp;DAY(ウォレット!$B8)&amp;"_"&amp;ウォレット!AE$3,プレー記録!$U$12:$U$2664,0),1))</f>
        <v>0</v>
      </c>
      <c r="AF8" s="298">
        <f>IF(ISNA(INDEX(プレー記録!$F$12:$F$2664,MATCH("OUT_"&amp;ウォレット!$C$2&amp;MONTH(ウォレット!$B8)&amp;"/"&amp;DAY(ウォレット!$B8)&amp;"_"&amp;ウォレット!AF$3,プレー記録!$U$12:$U$2664,0),1))=TRUE,0,-INDEX(プレー記録!$F$12:$F$2664,MATCH("OUT_"&amp;ウォレット!$C$2&amp;MONTH(ウォレット!$B8)&amp;"/"&amp;DAY(ウォレット!$B8)&amp;"_"&amp;ウォレット!AF$3,プレー記録!$U$12:$U$2664,0),1))</f>
        <v>0</v>
      </c>
      <c r="AG8" s="298">
        <f>IF(ISNA(INDEX(プレー記録!$F$12:$F$2664,MATCH("OUT_"&amp;ウォレット!$C$2&amp;MONTH(ウォレット!$B8)&amp;"/"&amp;DAY(ウォレット!$B8)&amp;"_"&amp;ウォレット!AG$3,プレー記録!$U$12:$U$2664,0),1))=TRUE,0,-INDEX(プレー記録!$F$12:$F$2664,MATCH("OUT_"&amp;ウォレット!$C$2&amp;MONTH(ウォレット!$B8)&amp;"/"&amp;DAY(ウォレット!$B8)&amp;"_"&amp;ウォレット!AG$3,プレー記録!$U$12:$U$2664,0),1))</f>
        <v>0</v>
      </c>
      <c r="AH8" s="298">
        <f>IF(ISNA(INDEX(プレー記録!$F$12:$F$2664,MATCH("OUT_"&amp;ウォレット!$C$2&amp;MONTH(ウォレット!$B8)&amp;"/"&amp;DAY(ウォレット!$B8)&amp;"_"&amp;ウォレット!AH$3,プレー記録!$U$12:$U$2664,0),1))=TRUE,0,-INDEX(プレー記録!$F$12:$F$2664,MATCH("OUT_"&amp;ウォレット!$C$2&amp;MONTH(ウォレット!$B8)&amp;"/"&amp;DAY(ウォレット!$B8)&amp;"_"&amp;ウォレット!AH$3,プレー記録!$U$12:$U$2664,0),1))</f>
        <v>0</v>
      </c>
      <c r="AI8" s="298">
        <f>IF(ISNA(INDEX(プレー記録!$F$12:$F$2664,MATCH("OUT_"&amp;ウォレット!$C$2&amp;MONTH(ウォレット!$B8)&amp;"/"&amp;DAY(ウォレット!$B8)&amp;"_"&amp;ウォレット!AI$3,プレー記録!$U$12:$U$2664,0),1))=TRUE,0,-INDEX(プレー記録!$F$12:$F$2664,MATCH("OUT_"&amp;ウォレット!$C$2&amp;MONTH(ウォレット!$B8)&amp;"/"&amp;DAY(ウォレット!$B8)&amp;"_"&amp;ウォレット!AI$3,プレー記録!$U$12:$U$2664,0),1))</f>
        <v>0</v>
      </c>
      <c r="AJ8" s="160"/>
      <c r="AK8" s="127">
        <f t="shared" si="2"/>
        <v>0</v>
      </c>
      <c r="AL8" s="128">
        <f t="shared" ref="AL8:AL35" si="12">SUM(BC8:BR8)</f>
        <v>0</v>
      </c>
      <c r="AM8" s="133">
        <f>IF(ISNA(INDEX(プレー記録!$G$14:$G$2664,MATCH("IN_"&amp;ウォレット!$AK$2&amp;MONTH(ウォレット!$B8)&amp;"/"&amp;DAY(ウォレット!$B8)&amp;"_"&amp;ウォレット!AM$3,プレー記録!$U$14:$U$2664,0),1))=TRUE,0,INDEX(プレー記録!$G$14:$G$2664,MATCH("IN_"&amp;ウォレット!$AK$2&amp;MONTH(ウォレット!$B8)&amp;"/"&amp;DAY(ウォレット!$B8)&amp;"_"&amp;ウォレット!AM$3,プレー記録!$U$14:$U$2664,0),1))</f>
        <v>0</v>
      </c>
      <c r="AN8" s="122">
        <f>IF(ISNA(INDEX(プレー記録!$G$14:$G$2664,MATCH("IN_"&amp;ウォレット!$AK$2&amp;MONTH(ウォレット!$B8)&amp;"/"&amp;DAY(ウォレット!$B8)&amp;"_"&amp;ウォレット!AN$3,プレー記録!$U$14:$U$2664,0),1))=TRUE,0,INDEX(プレー記録!$G$14:$G$2664,MATCH("IN_"&amp;ウォレット!$AK$2&amp;MONTH(ウォレット!$B8)&amp;"/"&amp;DAY(ウォレット!$B8)&amp;"_"&amp;ウォレット!AN$3,プレー記録!$U$14:$U$2664,0),1))</f>
        <v>0</v>
      </c>
      <c r="AO8" s="122">
        <f>IF(ISNA(INDEX(プレー記録!$G$14:$G$2664,MATCH("IN_"&amp;ウォレット!$AK$2&amp;MONTH(ウォレット!$B8)&amp;"/"&amp;DAY(ウォレット!$B8)&amp;"_"&amp;ウォレット!AO$3,プレー記録!$U$14:$U$2664,0),1))=TRUE,0,INDEX(プレー記録!$G$14:$G$2664,MATCH("IN_"&amp;ウォレット!$AK$2&amp;MONTH(ウォレット!$B8)&amp;"/"&amp;DAY(ウォレット!$B8)&amp;"_"&amp;ウォレット!AO$3,プレー記録!$U$14:$U$2664,0),1))</f>
        <v>0</v>
      </c>
      <c r="AP8" s="122">
        <f>IF(ISNA(INDEX(プレー記録!$G$14:$G$2664,MATCH("IN_"&amp;ウォレット!$AK$2&amp;MONTH(ウォレット!$B8)&amp;"/"&amp;DAY(ウォレット!$B8)&amp;"_"&amp;ウォレット!AP$3,プレー記録!$U$14:$U$2664,0),1))=TRUE,0,INDEX(プレー記録!$G$14:$G$2664,MATCH("IN_"&amp;ウォレット!$AK$2&amp;MONTH(ウォレット!$B8)&amp;"/"&amp;DAY(ウォレット!$B8)&amp;"_"&amp;ウォレット!AP$3,プレー記録!$U$14:$U$2664,0),1))</f>
        <v>0</v>
      </c>
      <c r="AQ8" s="122">
        <f>IF(ISNA(INDEX(プレー記録!$G$14:$G$2664,MATCH("IN_"&amp;ウォレット!$AK$2&amp;MONTH(ウォレット!$B8)&amp;"/"&amp;DAY(ウォレット!$B8)&amp;"_"&amp;ウォレット!AQ$3,プレー記録!$U$14:$U$2664,0),1))=TRUE,0,INDEX(プレー記録!$G$14:$G$2664,MATCH("IN_"&amp;ウォレット!$AK$2&amp;MONTH(ウォレット!$B8)&amp;"/"&amp;DAY(ウォレット!$B8)&amp;"_"&amp;ウォレット!AQ$3,プレー記録!$U$14:$U$2664,0),1))</f>
        <v>0</v>
      </c>
      <c r="AR8" s="122">
        <f>IF(ISNA(INDEX(プレー記録!$G$14:$G$2664,MATCH("IN_"&amp;ウォレット!$AK$2&amp;MONTH(ウォレット!$B8)&amp;"/"&amp;DAY(ウォレット!$B8)&amp;"_"&amp;ウォレット!AR$3,プレー記録!$U$14:$U$2664,0),1))=TRUE,0,INDEX(プレー記録!$G$14:$G$2664,MATCH("IN_"&amp;ウォレット!$AK$2&amp;MONTH(ウォレット!$B8)&amp;"/"&amp;DAY(ウォレット!$B8)&amp;"_"&amp;ウォレット!AR$3,プレー記録!$U$14:$U$2664,0),1))</f>
        <v>0</v>
      </c>
      <c r="AS8" s="122">
        <f>IF(ISNA(INDEX(プレー記録!$G$14:$G$2664,MATCH("IN_"&amp;ウォレット!$AK$2&amp;MONTH(ウォレット!$B8)&amp;"/"&amp;DAY(ウォレット!$B8)&amp;"_"&amp;ウォレット!AS$3,プレー記録!$U$14:$U$2664,0),1))=TRUE,0,INDEX(プレー記録!$G$14:$G$2664,MATCH("IN_"&amp;ウォレット!$AK$2&amp;MONTH(ウォレット!$B8)&amp;"/"&amp;DAY(ウォレット!$B8)&amp;"_"&amp;ウォレット!AS$3,プレー記録!$U$14:$U$2664,0),1))</f>
        <v>0</v>
      </c>
      <c r="AT8" s="296">
        <f>IF(ISNA(INDEX(プレー記録!$G$14:$G$2664,MATCH("IN_"&amp;ウォレット!$AK$2&amp;MONTH(ウォレット!$B8)&amp;"/"&amp;DAY(ウォレット!$B8)&amp;"_"&amp;ウォレット!AT$3,プレー記録!$U$14:$U$2664,0),1))=TRUE,0,INDEX(プレー記録!$G$14:$G$2664,MATCH("IN_"&amp;ウォレット!$AK$2&amp;MONTH(ウォレット!$B8)&amp;"/"&amp;DAY(ウォレット!$B8)&amp;"_"&amp;ウォレット!AT$3,プレー記録!$U$14:$U$2664,0),1))</f>
        <v>0</v>
      </c>
      <c r="AU8" s="296">
        <f>IF(ISNA(INDEX(プレー記録!$G$14:$G$2664,MATCH("IN_"&amp;ウォレット!$AK$2&amp;MONTH(ウォレット!$B8)&amp;"/"&amp;DAY(ウォレット!$B8)&amp;"_"&amp;ウォレット!AU$3,プレー記録!$U$14:$U$2664,0),1))=TRUE,0,INDEX(プレー記録!$G$14:$G$2664,MATCH("IN_"&amp;ウォレット!$AK$2&amp;MONTH(ウォレット!$B8)&amp;"/"&amp;DAY(ウォレット!$B8)&amp;"_"&amp;ウォレット!AU$3,プレー記録!$U$14:$U$2664,0),1))</f>
        <v>0</v>
      </c>
      <c r="AV8" s="296">
        <f>IF(ISNA(INDEX(プレー記録!$G$14:$G$2664,MATCH("IN_"&amp;ウォレット!$AK$2&amp;MONTH(ウォレット!$B8)&amp;"/"&amp;DAY(ウォレット!$B8)&amp;"_"&amp;ウォレット!AV$3,プレー記録!$U$14:$U$2664,0),1))=TRUE,0,INDEX(プレー記録!$G$14:$G$2664,MATCH("IN_"&amp;ウォレット!$AK$2&amp;MONTH(ウォレット!$B8)&amp;"/"&amp;DAY(ウォレット!$B8)&amp;"_"&amp;ウォレット!AV$3,プレー記録!$U$14:$U$2664,0),1))</f>
        <v>0</v>
      </c>
      <c r="AW8" s="296">
        <f>IF(ISNA(INDEX(プレー記録!$G$14:$G$2664,MATCH("IN_"&amp;ウォレット!$AK$2&amp;MONTH(ウォレット!$B8)&amp;"/"&amp;DAY(ウォレット!$B8)&amp;"_"&amp;ウォレット!AW$3,プレー記録!$U$14:$U$2664,0),1))=TRUE,0,INDEX(プレー記録!$G$14:$G$2664,MATCH("IN_"&amp;ウォレット!$AK$2&amp;MONTH(ウォレット!$B8)&amp;"/"&amp;DAY(ウォレット!$B8)&amp;"_"&amp;ウォレット!AW$3,プレー記録!$U$14:$U$2664,0),1))</f>
        <v>0</v>
      </c>
      <c r="AX8" s="296">
        <f>IF(ISNA(INDEX(プレー記録!$G$14:$G$2664,MATCH("IN_"&amp;ウォレット!$AK$2&amp;MONTH(ウォレット!$B8)&amp;"/"&amp;DAY(ウォレット!$B8)&amp;"_"&amp;ウォレット!AX$3,プレー記録!$U$14:$U$2664,0),1))=TRUE,0,INDEX(プレー記録!$G$14:$G$2664,MATCH("IN_"&amp;ウォレット!$AK$2&amp;MONTH(ウォレット!$B8)&amp;"/"&amp;DAY(ウォレット!$B8)&amp;"_"&amp;ウォレット!AX$3,プレー記録!$U$14:$U$2664,0),1))</f>
        <v>0</v>
      </c>
      <c r="AY8" s="296">
        <f>IF(ISNA(INDEX(プレー記録!$G$14:$G$2664,MATCH("IN_"&amp;ウォレット!$AK$2&amp;MONTH(ウォレット!$B8)&amp;"/"&amp;DAY(ウォレット!$B8)&amp;"_"&amp;ウォレット!AY$3,プレー記録!$U$14:$U$2664,0),1))=TRUE,0,INDEX(プレー記録!$G$14:$G$2664,MATCH("IN_"&amp;ウォレット!$AK$2&amp;MONTH(ウォレット!$B8)&amp;"/"&amp;DAY(ウォレット!$B8)&amp;"_"&amp;ウォレット!AY$3,プレー記録!$U$14:$U$2664,0),1))</f>
        <v>0</v>
      </c>
      <c r="AZ8" s="296">
        <f>IF(ISNA(INDEX(プレー記録!$G$14:$G$2664,MATCH("IN_"&amp;ウォレット!$AK$2&amp;MONTH(ウォレット!$B8)&amp;"/"&amp;DAY(ウォレット!$B8)&amp;"_"&amp;ウォレット!AZ$3,プレー記録!$U$14:$U$2664,0),1))=TRUE,0,INDEX(プレー記録!$G$14:$G$2664,MATCH("IN_"&amp;ウォレット!$AK$2&amp;MONTH(ウォレット!$B8)&amp;"/"&amp;DAY(ウォレット!$B8)&amp;"_"&amp;ウォレット!AZ$3,プレー記録!$U$14:$U$2664,0),1))</f>
        <v>0</v>
      </c>
      <c r="BA8" s="296">
        <f>IF(ISNA(INDEX(プレー記録!$G$14:$G$2664,MATCH("IN_"&amp;ウォレット!$AK$2&amp;MONTH(ウォレット!$B8)&amp;"/"&amp;DAY(ウォレット!$B8)&amp;"_"&amp;ウォレット!BA$3,プレー記録!$U$14:$U$2664,0),1))=TRUE,0,INDEX(プレー記録!$G$14:$G$2664,MATCH("IN_"&amp;ウォレット!$AK$2&amp;MONTH(ウォレット!$B8)&amp;"/"&amp;DAY(ウォレット!$B8)&amp;"_"&amp;ウォレット!BA$3,プレー記録!$U$14:$U$2664,0),1))</f>
        <v>0</v>
      </c>
      <c r="BB8" s="158"/>
      <c r="BC8" s="131">
        <f>IF(ISNA(INDEX(プレー記録!$F$12:$F$2664,MATCH("OUT_"&amp;ウォレット!$AK$2&amp;MONTH(ウォレット!$B8)&amp;"/"&amp;DAY(ウォレット!$B8)&amp;"_"&amp;ウォレット!BC$3,プレー記録!$U$12:$U$2664,0),1))=TRUE,0,-INDEX(プレー記録!$F$12:$F$2664,MATCH("OUT_"&amp;ウォレット!$AK$2&amp;MONTH(ウォレット!$B8)&amp;"/"&amp;DAY(ウォレット!$B8)&amp;"_"&amp;ウォレット!BC$3,プレー記録!$U$12:$U$2664,0),1))</f>
        <v>0</v>
      </c>
      <c r="BD8" s="123">
        <f>IF(ISNA(INDEX(プレー記録!$F$12:$F$2664,MATCH("OUT_"&amp;ウォレット!$AK$2&amp;MONTH(ウォレット!$B8)&amp;"/"&amp;DAY(ウォレット!$B8)&amp;"_"&amp;ウォレット!BD$3,プレー記録!$U$12:$U$2664,0),1))=TRUE,0,-INDEX(プレー記録!$F$12:$F$2664,MATCH("OUT_"&amp;ウォレット!$AK$2&amp;MONTH(ウォレット!$B8)&amp;"/"&amp;DAY(ウォレット!$B8)&amp;"_"&amp;ウォレット!BD$3,プレー記録!$U$12:$U$2664,0),1))</f>
        <v>0</v>
      </c>
      <c r="BE8" s="123">
        <f>IF(ISNA(INDEX(プレー記録!$F$12:$F$2664,MATCH("OUT_"&amp;ウォレット!$AK$2&amp;MONTH(ウォレット!$B8)&amp;"/"&amp;DAY(ウォレット!$B8)&amp;"_"&amp;ウォレット!BE$3,プレー記録!$U$12:$U$2664,0),1))=TRUE,0,-INDEX(プレー記録!$F$12:$F$2664,MATCH("OUT_"&amp;ウォレット!$AK$2&amp;MONTH(ウォレット!$B8)&amp;"/"&amp;DAY(ウォレット!$B8)&amp;"_"&amp;ウォレット!BE$3,プレー記録!$U$12:$U$2664,0),1))</f>
        <v>0</v>
      </c>
      <c r="BF8" s="123">
        <f>IF(ISNA(INDEX(プレー記録!$F$12:$F$2664,MATCH("OUT_"&amp;ウォレット!$AK$2&amp;MONTH(ウォレット!$B8)&amp;"/"&amp;DAY(ウォレット!$B8)&amp;"_"&amp;ウォレット!BF$3,プレー記録!$U$12:$U$2664,0),1))=TRUE,0,-INDEX(プレー記録!$F$12:$F$2664,MATCH("OUT_"&amp;ウォレット!$AK$2&amp;MONTH(ウォレット!$B8)&amp;"/"&amp;DAY(ウォレット!$B8)&amp;"_"&amp;ウォレット!BF$3,プレー記録!$U$12:$U$2664,0),1))</f>
        <v>0</v>
      </c>
      <c r="BG8" s="123">
        <f>IF(ISNA(INDEX(プレー記録!$F$12:$F$2664,MATCH("OUT_"&amp;ウォレット!$AK$2&amp;MONTH(ウォレット!$B8)&amp;"/"&amp;DAY(ウォレット!$B8)&amp;"_"&amp;ウォレット!BG$3,プレー記録!$U$12:$U$2664,0),1))=TRUE,0,-INDEX(プレー記録!$F$12:$F$2664,MATCH("OUT_"&amp;ウォレット!$AK$2&amp;MONTH(ウォレット!$B8)&amp;"/"&amp;DAY(ウォレット!$B8)&amp;"_"&amp;ウォレット!BG$3,プレー記録!$U$12:$U$2664,0),1))</f>
        <v>0</v>
      </c>
      <c r="BH8" s="123">
        <f>IF(ISNA(INDEX(プレー記録!$F$12:$F$2664,MATCH("OUT_"&amp;ウォレット!$AK$2&amp;MONTH(ウォレット!$B8)&amp;"/"&amp;DAY(ウォレット!$B8)&amp;"_"&amp;ウォレット!BH$3,プレー記録!$U$12:$U$2664,0),1))=TRUE,0,-INDEX(プレー記録!$F$12:$F$2664,MATCH("OUT_"&amp;ウォレット!$AK$2&amp;MONTH(ウォレット!$B8)&amp;"/"&amp;DAY(ウォレット!$B8)&amp;"_"&amp;ウォレット!BH$3,プレー記録!$U$12:$U$2664,0),1))</f>
        <v>0</v>
      </c>
      <c r="BI8" s="123">
        <f>IF(ISNA(INDEX(プレー記録!$F$12:$F$2664,MATCH("OUT_"&amp;ウォレット!$AK$2&amp;MONTH(ウォレット!$B8)&amp;"/"&amp;DAY(ウォレット!$B8)&amp;"_"&amp;ウォレット!BI$3,プレー記録!$U$12:$U$2664,0),1))=TRUE,0,-INDEX(プレー記録!$F$12:$F$2664,MATCH("OUT_"&amp;ウォレット!$AK$2&amp;MONTH(ウォレット!$B8)&amp;"/"&amp;DAY(ウォレット!$B8)&amp;"_"&amp;ウォレット!BI$3,プレー記録!$U$12:$U$2664,0),1))</f>
        <v>0</v>
      </c>
      <c r="BJ8" s="298">
        <f>IF(ISNA(INDEX(プレー記録!$F$12:$F$2664,MATCH("OUT_"&amp;ウォレット!$AK$2&amp;MONTH(ウォレット!$B8)&amp;"/"&amp;DAY(ウォレット!$B8)&amp;"_"&amp;ウォレット!BJ$3,プレー記録!$U$12:$U$2664,0),1))=TRUE,0,-INDEX(プレー記録!$F$12:$F$2664,MATCH("OUT_"&amp;ウォレット!$AK$2&amp;MONTH(ウォレット!$B8)&amp;"/"&amp;DAY(ウォレット!$B8)&amp;"_"&amp;ウォレット!BJ$3,プレー記録!$U$12:$U$2664,0),1))</f>
        <v>0</v>
      </c>
      <c r="BK8" s="298">
        <f>IF(ISNA(INDEX(プレー記録!$F$12:$F$2664,MATCH("OUT_"&amp;ウォレット!$AK$2&amp;MONTH(ウォレット!$B8)&amp;"/"&amp;DAY(ウォレット!$B8)&amp;"_"&amp;ウォレット!BK$3,プレー記録!$U$12:$U$2664,0),1))=TRUE,0,-INDEX(プレー記録!$F$12:$F$2664,MATCH("OUT_"&amp;ウォレット!$AK$2&amp;MONTH(ウォレット!$B8)&amp;"/"&amp;DAY(ウォレット!$B8)&amp;"_"&amp;ウォレット!BK$3,プレー記録!$U$12:$U$2664,0),1))</f>
        <v>0</v>
      </c>
      <c r="BL8" s="298">
        <f>IF(ISNA(INDEX(プレー記録!$F$12:$F$2664,MATCH("OUT_"&amp;ウォレット!$AK$2&amp;MONTH(ウォレット!$B8)&amp;"/"&amp;DAY(ウォレット!$B8)&amp;"_"&amp;ウォレット!BL$3,プレー記録!$U$12:$U$2664,0),1))=TRUE,0,-INDEX(プレー記録!$F$12:$F$2664,MATCH("OUT_"&amp;ウォレット!$AK$2&amp;MONTH(ウォレット!$B8)&amp;"/"&amp;DAY(ウォレット!$B8)&amp;"_"&amp;ウォレット!BL$3,プレー記録!$U$12:$U$2664,0),1))</f>
        <v>0</v>
      </c>
      <c r="BM8" s="298">
        <f>IF(ISNA(INDEX(プレー記録!$F$12:$F$2664,MATCH("OUT_"&amp;ウォレット!$AK$2&amp;MONTH(ウォレット!$B8)&amp;"/"&amp;DAY(ウォレット!$B8)&amp;"_"&amp;ウォレット!BM$3,プレー記録!$U$12:$U$2664,0),1))=TRUE,0,-INDEX(プレー記録!$F$12:$F$2664,MATCH("OUT_"&amp;ウォレット!$AK$2&amp;MONTH(ウォレット!$B8)&amp;"/"&amp;DAY(ウォレット!$B8)&amp;"_"&amp;ウォレット!BM$3,プレー記録!$U$12:$U$2664,0),1))</f>
        <v>0</v>
      </c>
      <c r="BN8" s="298">
        <f>IF(ISNA(INDEX(プレー記録!$F$12:$F$2664,MATCH("OUT_"&amp;ウォレット!$AK$2&amp;MONTH(ウォレット!$B8)&amp;"/"&amp;DAY(ウォレット!$B8)&amp;"_"&amp;ウォレット!BN$3,プレー記録!$U$12:$U$2664,0),1))=TRUE,0,-INDEX(プレー記録!$F$12:$F$2664,MATCH("OUT_"&amp;ウォレット!$AK$2&amp;MONTH(ウォレット!$B8)&amp;"/"&amp;DAY(ウォレット!$B8)&amp;"_"&amp;ウォレット!BN$3,プレー記録!$U$12:$U$2664,0),1))</f>
        <v>0</v>
      </c>
      <c r="BO8" s="298">
        <f>IF(ISNA(INDEX(プレー記録!$F$12:$F$2664,MATCH("OUT_"&amp;ウォレット!$AK$2&amp;MONTH(ウォレット!$B8)&amp;"/"&amp;DAY(ウォレット!$B8)&amp;"_"&amp;ウォレット!BO$3,プレー記録!$U$12:$U$2664,0),1))=TRUE,0,-INDEX(プレー記録!$F$12:$F$2664,MATCH("OUT_"&amp;ウォレット!$AK$2&amp;MONTH(ウォレット!$B8)&amp;"/"&amp;DAY(ウォレット!$B8)&amp;"_"&amp;ウォレット!BO$3,プレー記録!$U$12:$U$2664,0),1))</f>
        <v>0</v>
      </c>
      <c r="BP8" s="298">
        <f>IF(ISNA(INDEX(プレー記録!$F$12:$F$2664,MATCH("OUT_"&amp;ウォレット!$AK$2&amp;MONTH(ウォレット!$B8)&amp;"/"&amp;DAY(ウォレット!$B8)&amp;"_"&amp;ウォレット!BP$3,プレー記録!$U$12:$U$2664,0),1))=TRUE,0,-INDEX(プレー記録!$F$12:$F$2664,MATCH("OUT_"&amp;ウォレット!$AK$2&amp;MONTH(ウォレット!$B8)&amp;"/"&amp;DAY(ウォレット!$B8)&amp;"_"&amp;ウォレット!BP$3,プレー記録!$U$12:$U$2664,0),1))</f>
        <v>0</v>
      </c>
      <c r="BQ8" s="298">
        <f>IF(ISNA(INDEX(プレー記録!$F$12:$F$2664,MATCH("OUT_"&amp;ウォレット!$AK$2&amp;MONTH(ウォレット!$B8)&amp;"/"&amp;DAY(ウォレット!$B8)&amp;"_"&amp;ウォレット!BQ$3,プレー記録!$U$12:$U$2664,0),1))=TRUE,0,-INDEX(プレー記録!$F$12:$F$2664,MATCH("OUT_"&amp;ウォレット!$AK$2&amp;MONTH(ウォレット!$B8)&amp;"/"&amp;DAY(ウォレット!$B8)&amp;"_"&amp;ウォレット!BQ$3,プレー記録!$U$12:$U$2664,0),1))</f>
        <v>0</v>
      </c>
      <c r="BR8" s="160"/>
      <c r="BS8" s="127">
        <f t="shared" si="3"/>
        <v>0</v>
      </c>
      <c r="BT8" s="128">
        <f t="shared" ref="BT8:BT35" si="13">SUM(CK8:CZ8)</f>
        <v>0</v>
      </c>
      <c r="BU8" s="133">
        <f>IF(ISNA(INDEX(プレー記録!$G$14:$G$2664,MATCH("IN_"&amp;ウォレット!$BS$2&amp;MONTH(ウォレット!$B8)&amp;"/"&amp;DAY(ウォレット!$B8)&amp;"_"&amp;ウォレット!BU$3,プレー記録!$U$14:$U$2664,0),1))=TRUE,0,INDEX(プレー記録!$G$14:$G$2664,MATCH("IN_"&amp;ウォレット!$BS$2&amp;MONTH(ウォレット!$B8)&amp;"/"&amp;DAY(ウォレット!$B8)&amp;"_"&amp;ウォレット!BU$3,プレー記録!$U$14:$U$2664,0),1))</f>
        <v>0</v>
      </c>
      <c r="BV8" s="122">
        <f>IF(ISNA(INDEX(プレー記録!$G$14:$G$2664,MATCH("IN_"&amp;ウォレット!$BS$2&amp;MONTH(ウォレット!$B8)&amp;"/"&amp;DAY(ウォレット!$B8)&amp;"_"&amp;ウォレット!BV$3,プレー記録!$U$14:$U$2664,0),1))=TRUE,0,INDEX(プレー記録!$G$14:$G$2664,MATCH("IN_"&amp;ウォレット!$BS$2&amp;MONTH(ウォレット!$B8)&amp;"/"&amp;DAY(ウォレット!$B8)&amp;"_"&amp;ウォレット!BV$3,プレー記録!$U$14:$U$2664,0),1))</f>
        <v>0</v>
      </c>
      <c r="BW8" s="122">
        <f>IF(ISNA(INDEX(プレー記録!$G$14:$G$2664,MATCH("IN_"&amp;ウォレット!$BS$2&amp;MONTH(ウォレット!$B8)&amp;"/"&amp;DAY(ウォレット!$B8)&amp;"_"&amp;ウォレット!BW$3,プレー記録!$U$14:$U$2664,0),1))=TRUE,0,INDEX(プレー記録!$G$14:$G$2664,MATCH("IN_"&amp;ウォレット!$BS$2&amp;MONTH(ウォレット!$B8)&amp;"/"&amp;DAY(ウォレット!$B8)&amp;"_"&amp;ウォレット!BW$3,プレー記録!$U$14:$U$2664,0),1))</f>
        <v>0</v>
      </c>
      <c r="BX8" s="122">
        <f>IF(ISNA(INDEX(プレー記録!$G$14:$G$2664,MATCH("IN_"&amp;ウォレット!$BS$2&amp;MONTH(ウォレット!$B8)&amp;"/"&amp;DAY(ウォレット!$B8)&amp;"_"&amp;ウォレット!BX$3,プレー記録!$U$14:$U$2664,0),1))=TRUE,0,INDEX(プレー記録!$G$14:$G$2664,MATCH("IN_"&amp;ウォレット!$BS$2&amp;MONTH(ウォレット!$B8)&amp;"/"&amp;DAY(ウォレット!$B8)&amp;"_"&amp;ウォレット!BX$3,プレー記録!$U$14:$U$2664,0),1))</f>
        <v>0</v>
      </c>
      <c r="BY8" s="122">
        <f>IF(ISNA(INDEX(プレー記録!$G$14:$G$2664,MATCH("IN_"&amp;ウォレット!$BS$2&amp;MONTH(ウォレット!$B8)&amp;"/"&amp;DAY(ウォレット!$B8)&amp;"_"&amp;ウォレット!BY$3,プレー記録!$U$14:$U$2664,0),1))=TRUE,0,INDEX(プレー記録!$G$14:$G$2664,MATCH("IN_"&amp;ウォレット!$BS$2&amp;MONTH(ウォレット!$B8)&amp;"/"&amp;DAY(ウォレット!$B8)&amp;"_"&amp;ウォレット!BY$3,プレー記録!$U$14:$U$2664,0),1))</f>
        <v>0</v>
      </c>
      <c r="BZ8" s="122">
        <f>IF(ISNA(INDEX(プレー記録!$G$14:$G$2664,MATCH("IN_"&amp;ウォレット!$BS$2&amp;MONTH(ウォレット!$B8)&amp;"/"&amp;DAY(ウォレット!$B8)&amp;"_"&amp;ウォレット!BZ$3,プレー記録!$U$14:$U$2664,0),1))=TRUE,0,INDEX(プレー記録!$G$14:$G$2664,MATCH("IN_"&amp;ウォレット!$BS$2&amp;MONTH(ウォレット!$B8)&amp;"/"&amp;DAY(ウォレット!$B8)&amp;"_"&amp;ウォレット!BZ$3,プレー記録!$U$14:$U$2664,0),1))</f>
        <v>0</v>
      </c>
      <c r="CA8" s="122">
        <f>IF(ISNA(INDEX(プレー記録!$G$14:$G$2664,MATCH("IN_"&amp;ウォレット!$BS$2&amp;MONTH(ウォレット!$B8)&amp;"/"&amp;DAY(ウォレット!$B8)&amp;"_"&amp;ウォレット!CA$3,プレー記録!$U$14:$U$2664,0),1))=TRUE,0,INDEX(プレー記録!$G$14:$G$2664,MATCH("IN_"&amp;ウォレット!$BS$2&amp;MONTH(ウォレット!$B8)&amp;"/"&amp;DAY(ウォレット!$B8)&amp;"_"&amp;ウォレット!CA$3,プレー記録!$U$14:$U$2664,0),1))</f>
        <v>0</v>
      </c>
      <c r="CB8" s="296">
        <f>IF(ISNA(INDEX(プレー記録!$G$14:$G$2664,MATCH("IN_"&amp;ウォレット!$BS$2&amp;MONTH(ウォレット!$B8)&amp;"/"&amp;DAY(ウォレット!$B8)&amp;"_"&amp;ウォレット!CB$3,プレー記録!$U$14:$U$2664,0),1))=TRUE,0,INDEX(プレー記録!$G$14:$G$2664,MATCH("IN_"&amp;ウォレット!$BS$2&amp;MONTH(ウォレット!$B8)&amp;"/"&amp;DAY(ウォレット!$B8)&amp;"_"&amp;ウォレット!CB$3,プレー記録!$U$14:$U$2664,0),1))</f>
        <v>0</v>
      </c>
      <c r="CC8" s="296">
        <f>IF(ISNA(INDEX(プレー記録!$G$14:$G$2664,MATCH("IN_"&amp;ウォレット!$BS$2&amp;MONTH(ウォレット!$B8)&amp;"/"&amp;DAY(ウォレット!$B8)&amp;"_"&amp;ウォレット!CC$3,プレー記録!$U$14:$U$2664,0),1))=TRUE,0,INDEX(プレー記録!$G$14:$G$2664,MATCH("IN_"&amp;ウォレット!$BS$2&amp;MONTH(ウォレット!$B8)&amp;"/"&amp;DAY(ウォレット!$B8)&amp;"_"&amp;ウォレット!CC$3,プレー記録!$U$14:$U$2664,0),1))</f>
        <v>0</v>
      </c>
      <c r="CD8" s="296">
        <f>IF(ISNA(INDEX(プレー記録!$G$14:$G$2664,MATCH("IN_"&amp;ウォレット!$BS$2&amp;MONTH(ウォレット!$B8)&amp;"/"&amp;DAY(ウォレット!$B8)&amp;"_"&amp;ウォレット!CD$3,プレー記録!$U$14:$U$2664,0),1))=TRUE,0,INDEX(プレー記録!$G$14:$G$2664,MATCH("IN_"&amp;ウォレット!$BS$2&amp;MONTH(ウォレット!$B8)&amp;"/"&amp;DAY(ウォレット!$B8)&amp;"_"&amp;ウォレット!CD$3,プレー記録!$U$14:$U$2664,0),1))</f>
        <v>0</v>
      </c>
      <c r="CE8" s="296">
        <f>IF(ISNA(INDEX(プレー記録!$G$14:$G$2664,MATCH("IN_"&amp;ウォレット!$BS$2&amp;MONTH(ウォレット!$B8)&amp;"/"&amp;DAY(ウォレット!$B8)&amp;"_"&amp;ウォレット!CE$3,プレー記録!$U$14:$U$2664,0),1))=TRUE,0,INDEX(プレー記録!$G$14:$G$2664,MATCH("IN_"&amp;ウォレット!$BS$2&amp;MONTH(ウォレット!$B8)&amp;"/"&amp;DAY(ウォレット!$B8)&amp;"_"&amp;ウォレット!CE$3,プレー記録!$U$14:$U$2664,0),1))</f>
        <v>0</v>
      </c>
      <c r="CF8" s="296">
        <f>IF(ISNA(INDEX(プレー記録!$G$14:$G$2664,MATCH("IN_"&amp;ウォレット!$BS$2&amp;MONTH(ウォレット!$B8)&amp;"/"&amp;DAY(ウォレット!$B8)&amp;"_"&amp;ウォレット!CF$3,プレー記録!$U$14:$U$2664,0),1))=TRUE,0,INDEX(プレー記録!$G$14:$G$2664,MATCH("IN_"&amp;ウォレット!$BS$2&amp;MONTH(ウォレット!$B8)&amp;"/"&amp;DAY(ウォレット!$B8)&amp;"_"&amp;ウォレット!CF$3,プレー記録!$U$14:$U$2664,0),1))</f>
        <v>0</v>
      </c>
      <c r="CG8" s="296">
        <f>IF(ISNA(INDEX(プレー記録!$G$14:$G$2664,MATCH("IN_"&amp;ウォレット!$BS$2&amp;MONTH(ウォレット!$B8)&amp;"/"&amp;DAY(ウォレット!$B8)&amp;"_"&amp;ウォレット!CG$3,プレー記録!$U$14:$U$2664,0),1))=TRUE,0,INDEX(プレー記録!$G$14:$G$2664,MATCH("IN_"&amp;ウォレット!$BS$2&amp;MONTH(ウォレット!$B8)&amp;"/"&amp;DAY(ウォレット!$B8)&amp;"_"&amp;ウォレット!CG$3,プレー記録!$U$14:$U$2664,0),1))</f>
        <v>0</v>
      </c>
      <c r="CH8" s="296">
        <f>IF(ISNA(INDEX(プレー記録!$G$14:$G$2664,MATCH("IN_"&amp;ウォレット!$BS$2&amp;MONTH(ウォレット!$B8)&amp;"/"&amp;DAY(ウォレット!$B8)&amp;"_"&amp;ウォレット!CH$3,プレー記録!$U$14:$U$2664,0),1))=TRUE,0,INDEX(プレー記録!$G$14:$G$2664,MATCH("IN_"&amp;ウォレット!$BS$2&amp;MONTH(ウォレット!$B8)&amp;"/"&amp;DAY(ウォレット!$B8)&amp;"_"&amp;ウォレット!CH$3,プレー記録!$U$14:$U$2664,0),1))</f>
        <v>0</v>
      </c>
      <c r="CI8" s="296">
        <f>IF(ISNA(INDEX(プレー記録!$G$14:$G$2664,MATCH("IN_"&amp;ウォレット!$BS$2&amp;MONTH(ウォレット!$B8)&amp;"/"&amp;DAY(ウォレット!$B8)&amp;"_"&amp;ウォレット!CI$3,プレー記録!$U$14:$U$2664,0),1))=TRUE,0,INDEX(プレー記録!$G$14:$G$2664,MATCH("IN_"&amp;ウォレット!$BS$2&amp;MONTH(ウォレット!$B8)&amp;"/"&amp;DAY(ウォレット!$B8)&amp;"_"&amp;ウォレット!CI$3,プレー記録!$U$14:$U$2664,0),1))</f>
        <v>0</v>
      </c>
      <c r="CJ8" s="158"/>
      <c r="CK8" s="131">
        <f>IF(ISNA(INDEX(プレー記録!$F$12:$F$2664,MATCH("OUT_"&amp;ウォレット!$BS$2&amp;MONTH(ウォレット!$B8)&amp;"/"&amp;DAY(ウォレット!$B8)&amp;"_"&amp;ウォレット!CK$3,プレー記録!$U$12:$U$2664,0),1))=TRUE,0,-INDEX(プレー記録!$F$12:$F$2664,MATCH("OUT_"&amp;ウォレット!$BS$2&amp;MONTH(ウォレット!$B8)&amp;"/"&amp;DAY(ウォレット!$B8)&amp;"_"&amp;ウォレット!CK$3,プレー記録!$U$12:$U$2664,0),1))</f>
        <v>0</v>
      </c>
      <c r="CL8" s="123">
        <f>IF(ISNA(INDEX(プレー記録!$F$12:$F$2664,MATCH("OUT_"&amp;ウォレット!$BS$2&amp;MONTH(ウォレット!$B8)&amp;"/"&amp;DAY(ウォレット!$B8)&amp;"_"&amp;ウォレット!CL$3,プレー記録!$U$12:$U$2664,0),1))=TRUE,0,-INDEX(プレー記録!$F$12:$F$2664,MATCH("OUT_"&amp;ウォレット!$BS$2&amp;MONTH(ウォレット!$B8)&amp;"/"&amp;DAY(ウォレット!$B8)&amp;"_"&amp;ウォレット!CL$3,プレー記録!$U$12:$U$2664,0),1))</f>
        <v>0</v>
      </c>
      <c r="CM8" s="123">
        <f>IF(ISNA(INDEX(プレー記録!$F$12:$F$2664,MATCH("OUT_"&amp;ウォレット!$BS$2&amp;MONTH(ウォレット!$B8)&amp;"/"&amp;DAY(ウォレット!$B8)&amp;"_"&amp;ウォレット!CM$3,プレー記録!$U$12:$U$2664,0),1))=TRUE,0,-INDEX(プレー記録!$F$12:$F$2664,MATCH("OUT_"&amp;ウォレット!$BS$2&amp;MONTH(ウォレット!$B8)&amp;"/"&amp;DAY(ウォレット!$B8)&amp;"_"&amp;ウォレット!CM$3,プレー記録!$U$12:$U$2664,0),1))</f>
        <v>0</v>
      </c>
      <c r="CN8" s="123">
        <f>IF(ISNA(INDEX(プレー記録!$F$12:$F$2664,MATCH("OUT_"&amp;ウォレット!$BS$2&amp;MONTH(ウォレット!$B8)&amp;"/"&amp;DAY(ウォレット!$B8)&amp;"_"&amp;ウォレット!CN$3,プレー記録!$U$12:$U$2664,0),1))=TRUE,0,-INDEX(プレー記録!$F$12:$F$2664,MATCH("OUT_"&amp;ウォレット!$BS$2&amp;MONTH(ウォレット!$B8)&amp;"/"&amp;DAY(ウォレット!$B8)&amp;"_"&amp;ウォレット!CN$3,プレー記録!$U$12:$U$2664,0),1))</f>
        <v>0</v>
      </c>
      <c r="CO8" s="123">
        <f>IF(ISNA(INDEX(プレー記録!$F$12:$F$2664,MATCH("OUT_"&amp;ウォレット!$BS$2&amp;MONTH(ウォレット!$B8)&amp;"/"&amp;DAY(ウォレット!$B8)&amp;"_"&amp;ウォレット!CO$3,プレー記録!$U$12:$U$2664,0),1))=TRUE,0,-INDEX(プレー記録!$F$12:$F$2664,MATCH("OUT_"&amp;ウォレット!$BS$2&amp;MONTH(ウォレット!$B8)&amp;"/"&amp;DAY(ウォレット!$B8)&amp;"_"&amp;ウォレット!CO$3,プレー記録!$U$12:$U$2664,0),1))</f>
        <v>0</v>
      </c>
      <c r="CP8" s="123">
        <f>IF(ISNA(INDEX(プレー記録!$F$12:$F$2664,MATCH("OUT_"&amp;ウォレット!$BS$2&amp;MONTH(ウォレット!$B8)&amp;"/"&amp;DAY(ウォレット!$B8)&amp;"_"&amp;ウォレット!CP$3,プレー記録!$U$12:$U$2664,0),1))=TRUE,0,-INDEX(プレー記録!$F$12:$F$2664,MATCH("OUT_"&amp;ウォレット!$BS$2&amp;MONTH(ウォレット!$B8)&amp;"/"&amp;DAY(ウォレット!$B8)&amp;"_"&amp;ウォレット!CP$3,プレー記録!$U$12:$U$2664,0),1))</f>
        <v>0</v>
      </c>
      <c r="CQ8" s="123">
        <f>IF(ISNA(INDEX(プレー記録!$F$12:$F$2664,MATCH("OUT_"&amp;ウォレット!$BS$2&amp;MONTH(ウォレット!$B8)&amp;"/"&amp;DAY(ウォレット!$B8)&amp;"_"&amp;ウォレット!CQ$3,プレー記録!$U$12:$U$2664,0),1))=TRUE,0,-INDEX(プレー記録!$F$12:$F$2664,MATCH("OUT_"&amp;ウォレット!$BS$2&amp;MONTH(ウォレット!$B8)&amp;"/"&amp;DAY(ウォレット!$B8)&amp;"_"&amp;ウォレット!CQ$3,プレー記録!$U$12:$U$2664,0),1))</f>
        <v>0</v>
      </c>
      <c r="CR8" s="298">
        <f>IF(ISNA(INDEX(プレー記録!$F$12:$F$2664,MATCH("OUT_"&amp;ウォレット!$BS$2&amp;MONTH(ウォレット!$B8)&amp;"/"&amp;DAY(ウォレット!$B8)&amp;"_"&amp;ウォレット!CR$3,プレー記録!$U$12:$U$2664,0),1))=TRUE,0,-INDEX(プレー記録!$F$12:$F$2664,MATCH("OUT_"&amp;ウォレット!$BS$2&amp;MONTH(ウォレット!$B8)&amp;"/"&amp;DAY(ウォレット!$B8)&amp;"_"&amp;ウォレット!CR$3,プレー記録!$U$12:$U$2664,0),1))</f>
        <v>0</v>
      </c>
      <c r="CS8" s="298">
        <f>IF(ISNA(INDEX(プレー記録!$F$12:$F$2664,MATCH("OUT_"&amp;ウォレット!$BS$2&amp;MONTH(ウォレット!$B8)&amp;"/"&amp;DAY(ウォレット!$B8)&amp;"_"&amp;ウォレット!CS$3,プレー記録!$U$12:$U$2664,0),1))=TRUE,0,-INDEX(プレー記録!$F$12:$F$2664,MATCH("OUT_"&amp;ウォレット!$BS$2&amp;MONTH(ウォレット!$B8)&amp;"/"&amp;DAY(ウォレット!$B8)&amp;"_"&amp;ウォレット!CS$3,プレー記録!$U$12:$U$2664,0),1))</f>
        <v>0</v>
      </c>
      <c r="CT8" s="298">
        <f>IF(ISNA(INDEX(プレー記録!$F$12:$F$2664,MATCH("OUT_"&amp;ウォレット!$BS$2&amp;MONTH(ウォレット!$B8)&amp;"/"&amp;DAY(ウォレット!$B8)&amp;"_"&amp;ウォレット!CT$3,プレー記録!$U$12:$U$2664,0),1))=TRUE,0,-INDEX(プレー記録!$F$12:$F$2664,MATCH("OUT_"&amp;ウォレット!$BS$2&amp;MONTH(ウォレット!$B8)&amp;"/"&amp;DAY(ウォレット!$B8)&amp;"_"&amp;ウォレット!CT$3,プレー記録!$U$12:$U$2664,0),1))</f>
        <v>0</v>
      </c>
      <c r="CU8" s="298">
        <f>IF(ISNA(INDEX(プレー記録!$F$12:$F$2664,MATCH("OUT_"&amp;ウォレット!$BS$2&amp;MONTH(ウォレット!$B8)&amp;"/"&amp;DAY(ウォレット!$B8)&amp;"_"&amp;ウォレット!CU$3,プレー記録!$U$12:$U$2664,0),1))=TRUE,0,-INDEX(プレー記録!$F$12:$F$2664,MATCH("OUT_"&amp;ウォレット!$BS$2&amp;MONTH(ウォレット!$B8)&amp;"/"&amp;DAY(ウォレット!$B8)&amp;"_"&amp;ウォレット!CU$3,プレー記録!$U$12:$U$2664,0),1))</f>
        <v>0</v>
      </c>
      <c r="CV8" s="298">
        <f>IF(ISNA(INDEX(プレー記録!$F$12:$F$2664,MATCH("OUT_"&amp;ウォレット!$BS$2&amp;MONTH(ウォレット!$B8)&amp;"/"&amp;DAY(ウォレット!$B8)&amp;"_"&amp;ウォレット!CV$3,プレー記録!$U$12:$U$2664,0),1))=TRUE,0,-INDEX(プレー記録!$F$12:$F$2664,MATCH("OUT_"&amp;ウォレット!$BS$2&amp;MONTH(ウォレット!$B8)&amp;"/"&amp;DAY(ウォレット!$B8)&amp;"_"&amp;ウォレット!CV$3,プレー記録!$U$12:$U$2664,0),1))</f>
        <v>0</v>
      </c>
      <c r="CW8" s="298">
        <f>IF(ISNA(INDEX(プレー記録!$F$12:$F$2664,MATCH("OUT_"&amp;ウォレット!$BS$2&amp;MONTH(ウォレット!$B8)&amp;"/"&amp;DAY(ウォレット!$B8)&amp;"_"&amp;ウォレット!CW$3,プレー記録!$U$12:$U$2664,0),1))=TRUE,0,-INDEX(プレー記録!$F$12:$F$2664,MATCH("OUT_"&amp;ウォレット!$BS$2&amp;MONTH(ウォレット!$B8)&amp;"/"&amp;DAY(ウォレット!$B8)&amp;"_"&amp;ウォレット!CW$3,プレー記録!$U$12:$U$2664,0),1))</f>
        <v>0</v>
      </c>
      <c r="CX8" s="298">
        <f>IF(ISNA(INDEX(プレー記録!$F$12:$F$2664,MATCH("OUT_"&amp;ウォレット!$BS$2&amp;MONTH(ウォレット!$B8)&amp;"/"&amp;DAY(ウォレット!$B8)&amp;"_"&amp;ウォレット!CX$3,プレー記録!$U$12:$U$2664,0),1))=TRUE,0,-INDEX(プレー記録!$F$12:$F$2664,MATCH("OUT_"&amp;ウォレット!$BS$2&amp;MONTH(ウォレット!$B8)&amp;"/"&amp;DAY(ウォレット!$B8)&amp;"_"&amp;ウォレット!CX$3,プレー記録!$U$12:$U$2664,0),1))</f>
        <v>0</v>
      </c>
      <c r="CY8" s="298">
        <f>IF(ISNA(INDEX(プレー記録!$F$12:$F$2664,MATCH("OUT_"&amp;ウォレット!$BS$2&amp;MONTH(ウォレット!$B8)&amp;"/"&amp;DAY(ウォレット!$B8)&amp;"_"&amp;ウォレット!CY$3,プレー記録!$U$12:$U$2664,0),1))=TRUE,0,-INDEX(プレー記録!$F$12:$F$2664,MATCH("OUT_"&amp;ウォレット!$BS$2&amp;MONTH(ウォレット!$B8)&amp;"/"&amp;DAY(ウォレット!$B8)&amp;"_"&amp;ウォレット!CY$3,プレー記録!$U$12:$U$2664,0),1))</f>
        <v>0</v>
      </c>
      <c r="CZ8" s="160"/>
      <c r="DA8" s="127">
        <f t="shared" si="4"/>
        <v>0</v>
      </c>
      <c r="DB8" s="128">
        <f t="shared" ref="DB8:DB33" si="14">SUM(DS8:EH8)</f>
        <v>0</v>
      </c>
      <c r="DC8" s="133">
        <f>IF(ISNA(INDEX(プレー記録!$G$14:$G$2664,MATCH("IN_"&amp;ウォレット!$DA$2&amp;MONTH(ウォレット!$B8)&amp;"/"&amp;DAY(ウォレット!$B8)&amp;"_"&amp;ウォレット!DC$3,プレー記録!$U$14:$U$2664,0),1))=TRUE,0,INDEX(プレー記録!$G$14:$G$2664,MATCH("IN_"&amp;ウォレット!$DA$2&amp;MONTH(ウォレット!$B8)&amp;"/"&amp;DAY(ウォレット!$B8)&amp;"_"&amp;ウォレット!DC$3,プレー記録!$U$14:$U$2664,0),1))</f>
        <v>0</v>
      </c>
      <c r="DD8" s="122">
        <f>IF(ISNA(INDEX(プレー記録!$G$14:$G$2664,MATCH("IN_"&amp;ウォレット!$DA$2&amp;MONTH(ウォレット!$B8)&amp;"/"&amp;DAY(ウォレット!$B8)&amp;"_"&amp;ウォレット!DD$3,プレー記録!$U$14:$U$2664,0),1))=TRUE,0,INDEX(プレー記録!$G$14:$G$2664,MATCH("IN_"&amp;ウォレット!$DA$2&amp;MONTH(ウォレット!$B8)&amp;"/"&amp;DAY(ウォレット!$B8)&amp;"_"&amp;ウォレット!DD$3,プレー記録!$U$14:$U$2664,0),1))</f>
        <v>0</v>
      </c>
      <c r="DE8" s="122">
        <f>IF(ISNA(INDEX(プレー記録!$G$14:$G$2664,MATCH("IN_"&amp;ウォレット!$DA$2&amp;MONTH(ウォレット!$B8)&amp;"/"&amp;DAY(ウォレット!$B8)&amp;"_"&amp;ウォレット!DE$3,プレー記録!$U$14:$U$2664,0),1))=TRUE,0,INDEX(プレー記録!$G$14:$G$2664,MATCH("IN_"&amp;ウォレット!$DA$2&amp;MONTH(ウォレット!$B8)&amp;"/"&amp;DAY(ウォレット!$B8)&amp;"_"&amp;ウォレット!DE$3,プレー記録!$U$14:$U$2664,0),1))</f>
        <v>0</v>
      </c>
      <c r="DF8" s="122">
        <f>IF(ISNA(INDEX(プレー記録!$G$14:$G$2664,MATCH("IN_"&amp;ウォレット!$DA$2&amp;MONTH(ウォレット!$B8)&amp;"/"&amp;DAY(ウォレット!$B8)&amp;"_"&amp;ウォレット!DF$3,プレー記録!$U$14:$U$2664,0),1))=TRUE,0,INDEX(プレー記録!$G$14:$G$2664,MATCH("IN_"&amp;ウォレット!$DA$2&amp;MONTH(ウォレット!$B8)&amp;"/"&amp;DAY(ウォレット!$B8)&amp;"_"&amp;ウォレット!DF$3,プレー記録!$U$14:$U$2664,0),1))</f>
        <v>0</v>
      </c>
      <c r="DG8" s="122">
        <f>IF(ISNA(INDEX(プレー記録!$G$14:$G$2664,MATCH("IN_"&amp;ウォレット!$DA$2&amp;MONTH(ウォレット!$B8)&amp;"/"&amp;DAY(ウォレット!$B8)&amp;"_"&amp;ウォレット!DG$3,プレー記録!$U$14:$U$2664,0),1))=TRUE,0,INDEX(プレー記録!$G$14:$G$2664,MATCH("IN_"&amp;ウォレット!$DA$2&amp;MONTH(ウォレット!$B8)&amp;"/"&amp;DAY(ウォレット!$B8)&amp;"_"&amp;ウォレット!DG$3,プレー記録!$U$14:$U$2664,0),1))</f>
        <v>0</v>
      </c>
      <c r="DH8" s="122">
        <f>IF(ISNA(INDEX(プレー記録!$G$14:$G$2664,MATCH("IN_"&amp;ウォレット!$DA$2&amp;MONTH(ウォレット!$B8)&amp;"/"&amp;DAY(ウォレット!$B8)&amp;"_"&amp;ウォレット!DH$3,プレー記録!$U$14:$U$2664,0),1))=TRUE,0,INDEX(プレー記録!$G$14:$G$2664,MATCH("IN_"&amp;ウォレット!$DA$2&amp;MONTH(ウォレット!$B8)&amp;"/"&amp;DAY(ウォレット!$B8)&amp;"_"&amp;ウォレット!DH$3,プレー記録!$U$14:$U$2664,0),1))</f>
        <v>0</v>
      </c>
      <c r="DI8" s="122">
        <f>IF(ISNA(INDEX(プレー記録!$G$14:$G$2664,MATCH("IN_"&amp;ウォレット!$DA$2&amp;MONTH(ウォレット!$B8)&amp;"/"&amp;DAY(ウォレット!$B8)&amp;"_"&amp;ウォレット!DI$3,プレー記録!$U$14:$U$2664,0),1))=TRUE,0,INDEX(プレー記録!$G$14:$G$2664,MATCH("IN_"&amp;ウォレット!$DA$2&amp;MONTH(ウォレット!$B8)&amp;"/"&amp;DAY(ウォレット!$B8)&amp;"_"&amp;ウォレット!DI$3,プレー記録!$U$14:$U$2664,0),1))</f>
        <v>0</v>
      </c>
      <c r="DJ8" s="296">
        <f>IF(ISNA(INDEX(プレー記録!$G$14:$G$2664,MATCH("IN_"&amp;ウォレット!$DA$2&amp;MONTH(ウォレット!$B8)&amp;"/"&amp;DAY(ウォレット!$B8)&amp;"_"&amp;ウォレット!DJ$3,プレー記録!$U$14:$U$2664,0),1))=TRUE,0,INDEX(プレー記録!$G$14:$G$2664,MATCH("IN_"&amp;ウォレット!$DA$2&amp;MONTH(ウォレット!$B8)&amp;"/"&amp;DAY(ウォレット!$B8)&amp;"_"&amp;ウォレット!DJ$3,プレー記録!$U$14:$U$2664,0),1))</f>
        <v>0</v>
      </c>
      <c r="DK8" s="296">
        <f>IF(ISNA(INDEX(プレー記録!$G$14:$G$2664,MATCH("IN_"&amp;ウォレット!$DA$2&amp;MONTH(ウォレット!$B8)&amp;"/"&amp;DAY(ウォレット!$B8)&amp;"_"&amp;ウォレット!DK$3,プレー記録!$U$14:$U$2664,0),1))=TRUE,0,INDEX(プレー記録!$G$14:$G$2664,MATCH("IN_"&amp;ウォレット!$DA$2&amp;MONTH(ウォレット!$B8)&amp;"/"&amp;DAY(ウォレット!$B8)&amp;"_"&amp;ウォレット!DK$3,プレー記録!$U$14:$U$2664,0),1))</f>
        <v>0</v>
      </c>
      <c r="DL8" s="296">
        <f>IF(ISNA(INDEX(プレー記録!$G$14:$G$2664,MATCH("IN_"&amp;ウォレット!$DA$2&amp;MONTH(ウォレット!$B8)&amp;"/"&amp;DAY(ウォレット!$B8)&amp;"_"&amp;ウォレット!DL$3,プレー記録!$U$14:$U$2664,0),1))=TRUE,0,INDEX(プレー記録!$G$14:$G$2664,MATCH("IN_"&amp;ウォレット!$DA$2&amp;MONTH(ウォレット!$B8)&amp;"/"&amp;DAY(ウォレット!$B8)&amp;"_"&amp;ウォレット!DL$3,プレー記録!$U$14:$U$2664,0),1))</f>
        <v>0</v>
      </c>
      <c r="DM8" s="296">
        <f>IF(ISNA(INDEX(プレー記録!$G$14:$G$2664,MATCH("IN_"&amp;ウォレット!$DA$2&amp;MONTH(ウォレット!$B8)&amp;"/"&amp;DAY(ウォレット!$B8)&amp;"_"&amp;ウォレット!DM$3,プレー記録!$U$14:$U$2664,0),1))=TRUE,0,INDEX(プレー記録!$G$14:$G$2664,MATCH("IN_"&amp;ウォレット!$DA$2&amp;MONTH(ウォレット!$B8)&amp;"/"&amp;DAY(ウォレット!$B8)&amp;"_"&amp;ウォレット!DM$3,プレー記録!$U$14:$U$2664,0),1))</f>
        <v>0</v>
      </c>
      <c r="DN8" s="296">
        <f>IF(ISNA(INDEX(プレー記録!$G$14:$G$2664,MATCH("IN_"&amp;ウォレット!$DA$2&amp;MONTH(ウォレット!$B8)&amp;"/"&amp;DAY(ウォレット!$B8)&amp;"_"&amp;ウォレット!DN$3,プレー記録!$U$14:$U$2664,0),1))=TRUE,0,INDEX(プレー記録!$G$14:$G$2664,MATCH("IN_"&amp;ウォレット!$DA$2&amp;MONTH(ウォレット!$B8)&amp;"/"&amp;DAY(ウォレット!$B8)&amp;"_"&amp;ウォレット!DN$3,プレー記録!$U$14:$U$2664,0),1))</f>
        <v>0</v>
      </c>
      <c r="DO8" s="296">
        <f>IF(ISNA(INDEX(プレー記録!$G$14:$G$2664,MATCH("IN_"&amp;ウォレット!$DA$2&amp;MONTH(ウォレット!$B8)&amp;"/"&amp;DAY(ウォレット!$B8)&amp;"_"&amp;ウォレット!DO$3,プレー記録!$U$14:$U$2664,0),1))=TRUE,0,INDEX(プレー記録!$G$14:$G$2664,MATCH("IN_"&amp;ウォレット!$DA$2&amp;MONTH(ウォレット!$B8)&amp;"/"&amp;DAY(ウォレット!$B8)&amp;"_"&amp;ウォレット!DO$3,プレー記録!$U$14:$U$2664,0),1))</f>
        <v>0</v>
      </c>
      <c r="DP8" s="296">
        <f>IF(ISNA(INDEX(プレー記録!$G$14:$G$2664,MATCH("IN_"&amp;ウォレット!$DA$2&amp;MONTH(ウォレット!$B8)&amp;"/"&amp;DAY(ウォレット!$B8)&amp;"_"&amp;ウォレット!DP$3,プレー記録!$U$14:$U$2664,0),1))=TRUE,0,INDEX(プレー記録!$G$14:$G$2664,MATCH("IN_"&amp;ウォレット!$DA$2&amp;MONTH(ウォレット!$B8)&amp;"/"&amp;DAY(ウォレット!$B8)&amp;"_"&amp;ウォレット!DP$3,プレー記録!$U$14:$U$2664,0),1))</f>
        <v>0</v>
      </c>
      <c r="DQ8" s="296">
        <f>IF(ISNA(INDEX(プレー記録!$G$14:$G$2664,MATCH("IN_"&amp;ウォレット!$DA$2&amp;MONTH(ウォレット!$B8)&amp;"/"&amp;DAY(ウォレット!$B8)&amp;"_"&amp;ウォレット!DQ$3,プレー記録!$U$14:$U$2664,0),1))=TRUE,0,INDEX(プレー記録!$G$14:$G$2664,MATCH("IN_"&amp;ウォレット!$DA$2&amp;MONTH(ウォレット!$B8)&amp;"/"&amp;DAY(ウォレット!$B8)&amp;"_"&amp;ウォレット!DQ$3,プレー記録!$U$14:$U$2664,0),1))</f>
        <v>0</v>
      </c>
      <c r="DR8" s="158"/>
      <c r="DS8" s="131">
        <f>IF(ISNA(INDEX(プレー記録!$F$12:$F$2664,MATCH("OUT_"&amp;ウォレット!$DA$2&amp;MONTH(ウォレット!$B8)&amp;"/"&amp;DAY(ウォレット!$B8)&amp;"_"&amp;ウォレット!DS$3,プレー記録!$U$12:$U$2664,0),1))=TRUE,0,-INDEX(プレー記録!$F$12:$F$2664,MATCH("OUT_"&amp;ウォレット!$DA$2&amp;MONTH(ウォレット!$B8)&amp;"/"&amp;DAY(ウォレット!$B8)&amp;"_"&amp;ウォレット!DS$3,プレー記録!$U$12:$U$2664,0),1))</f>
        <v>0</v>
      </c>
      <c r="DT8" s="123">
        <f>IF(ISNA(INDEX(プレー記録!$F$12:$F$2664,MATCH("OUT_"&amp;ウォレット!$DA$2&amp;MONTH(ウォレット!$B8)&amp;"/"&amp;DAY(ウォレット!$B8)&amp;"_"&amp;ウォレット!DT$3,プレー記録!$U$12:$U$2664,0),1))=TRUE,0,-INDEX(プレー記録!$F$12:$F$2664,MATCH("OUT_"&amp;ウォレット!$DA$2&amp;MONTH(ウォレット!$B8)&amp;"/"&amp;DAY(ウォレット!$B8)&amp;"_"&amp;ウォレット!DT$3,プレー記録!$U$12:$U$2664,0),1))</f>
        <v>0</v>
      </c>
      <c r="DU8" s="123">
        <f>IF(ISNA(INDEX(プレー記録!$F$12:$F$2664,MATCH("OUT_"&amp;ウォレット!$DA$2&amp;MONTH(ウォレット!$B8)&amp;"/"&amp;DAY(ウォレット!$B8)&amp;"_"&amp;ウォレット!DU$3,プレー記録!$U$12:$U$2664,0),1))=TRUE,0,-INDEX(プレー記録!$F$12:$F$2664,MATCH("OUT_"&amp;ウォレット!$DA$2&amp;MONTH(ウォレット!$B8)&amp;"/"&amp;DAY(ウォレット!$B8)&amp;"_"&amp;ウォレット!DU$3,プレー記録!$U$12:$U$2664,0),1))</f>
        <v>0</v>
      </c>
      <c r="DV8" s="123">
        <f>IF(ISNA(INDEX(プレー記録!$F$12:$F$2664,MATCH("OUT_"&amp;ウォレット!$DA$2&amp;MONTH(ウォレット!$B8)&amp;"/"&amp;DAY(ウォレット!$B8)&amp;"_"&amp;ウォレット!DV$3,プレー記録!$U$12:$U$2664,0),1))=TRUE,0,-INDEX(プレー記録!$F$12:$F$2664,MATCH("OUT_"&amp;ウォレット!$DA$2&amp;MONTH(ウォレット!$B8)&amp;"/"&amp;DAY(ウォレット!$B8)&amp;"_"&amp;ウォレット!DV$3,プレー記録!$U$12:$U$2664,0),1))</f>
        <v>0</v>
      </c>
      <c r="DW8" s="123">
        <f>IF(ISNA(INDEX(プレー記録!$F$12:$F$2664,MATCH("OUT_"&amp;ウォレット!$DA$2&amp;MONTH(ウォレット!$B8)&amp;"/"&amp;DAY(ウォレット!$B8)&amp;"_"&amp;ウォレット!DW$3,プレー記録!$U$12:$U$2664,0),1))=TRUE,0,-INDEX(プレー記録!$F$12:$F$2664,MATCH("OUT_"&amp;ウォレット!$DA$2&amp;MONTH(ウォレット!$B8)&amp;"/"&amp;DAY(ウォレット!$B8)&amp;"_"&amp;ウォレット!DW$3,プレー記録!$U$12:$U$2664,0),1))</f>
        <v>0</v>
      </c>
      <c r="DX8" s="123">
        <f>IF(ISNA(INDEX(プレー記録!$F$12:$F$2664,MATCH("OUT_"&amp;ウォレット!$DA$2&amp;MONTH(ウォレット!$B8)&amp;"/"&amp;DAY(ウォレット!$B8)&amp;"_"&amp;ウォレット!DX$3,プレー記録!$U$12:$U$2664,0),1))=TRUE,0,-INDEX(プレー記録!$F$12:$F$2664,MATCH("OUT_"&amp;ウォレット!$DA$2&amp;MONTH(ウォレット!$B8)&amp;"/"&amp;DAY(ウォレット!$B8)&amp;"_"&amp;ウォレット!DX$3,プレー記録!$U$12:$U$2664,0),1))</f>
        <v>0</v>
      </c>
      <c r="DY8" s="123">
        <f>IF(ISNA(INDEX(プレー記録!$F$12:$F$2664,MATCH("OUT_"&amp;ウォレット!$DA$2&amp;MONTH(ウォレット!$B8)&amp;"/"&amp;DAY(ウォレット!$B8)&amp;"_"&amp;ウォレット!DY$3,プレー記録!$U$12:$U$2664,0),1))=TRUE,0,-INDEX(プレー記録!$F$12:$F$2664,MATCH("OUT_"&amp;ウォレット!$DA$2&amp;MONTH(ウォレット!$B8)&amp;"/"&amp;DAY(ウォレット!$B8)&amp;"_"&amp;ウォレット!DY$3,プレー記録!$U$12:$U$2664,0),1))</f>
        <v>0</v>
      </c>
      <c r="DZ8" s="298">
        <f>IF(ISNA(INDEX(プレー記録!$F$12:$F$2664,MATCH("OUT_"&amp;ウォレット!$DA$2&amp;MONTH(ウォレット!$B8)&amp;"/"&amp;DAY(ウォレット!$B8)&amp;"_"&amp;ウォレット!DZ$3,プレー記録!$U$12:$U$2664,0),1))=TRUE,0,-INDEX(プレー記録!$F$12:$F$2664,MATCH("OUT_"&amp;ウォレット!$DA$2&amp;MONTH(ウォレット!$B8)&amp;"/"&amp;DAY(ウォレット!$B8)&amp;"_"&amp;ウォレット!DZ$3,プレー記録!$U$12:$U$2664,0),1))</f>
        <v>0</v>
      </c>
      <c r="EA8" s="298">
        <f>IF(ISNA(INDEX(プレー記録!$F$12:$F$2664,MATCH("OUT_"&amp;ウォレット!$DA$2&amp;MONTH(ウォレット!$B8)&amp;"/"&amp;DAY(ウォレット!$B8)&amp;"_"&amp;ウォレット!EA$3,プレー記録!$U$12:$U$2664,0),1))=TRUE,0,-INDEX(プレー記録!$F$12:$F$2664,MATCH("OUT_"&amp;ウォレット!$DA$2&amp;MONTH(ウォレット!$B8)&amp;"/"&amp;DAY(ウォレット!$B8)&amp;"_"&amp;ウォレット!EA$3,プレー記録!$U$12:$U$2664,0),1))</f>
        <v>0</v>
      </c>
      <c r="EB8" s="298">
        <f>IF(ISNA(INDEX(プレー記録!$F$12:$F$2664,MATCH("OUT_"&amp;ウォレット!$DA$2&amp;MONTH(ウォレット!$B8)&amp;"/"&amp;DAY(ウォレット!$B8)&amp;"_"&amp;ウォレット!EB$3,プレー記録!$U$12:$U$2664,0),1))=TRUE,0,-INDEX(プレー記録!$F$12:$F$2664,MATCH("OUT_"&amp;ウォレット!$DA$2&amp;MONTH(ウォレット!$B8)&amp;"/"&amp;DAY(ウォレット!$B8)&amp;"_"&amp;ウォレット!EB$3,プレー記録!$U$12:$U$2664,0),1))</f>
        <v>0</v>
      </c>
      <c r="EC8" s="298">
        <f>IF(ISNA(INDEX(プレー記録!$F$12:$F$2664,MATCH("OUT_"&amp;ウォレット!$DA$2&amp;MONTH(ウォレット!$B8)&amp;"/"&amp;DAY(ウォレット!$B8)&amp;"_"&amp;ウォレット!EC$3,プレー記録!$U$12:$U$2664,0),1))=TRUE,0,-INDEX(プレー記録!$F$12:$F$2664,MATCH("OUT_"&amp;ウォレット!$DA$2&amp;MONTH(ウォレット!$B8)&amp;"/"&amp;DAY(ウォレット!$B8)&amp;"_"&amp;ウォレット!EC$3,プレー記録!$U$12:$U$2664,0),1))</f>
        <v>0</v>
      </c>
      <c r="ED8" s="298">
        <f>IF(ISNA(INDEX(プレー記録!$F$12:$F$2664,MATCH("OUT_"&amp;ウォレット!$DA$2&amp;MONTH(ウォレット!$B8)&amp;"/"&amp;DAY(ウォレット!$B8)&amp;"_"&amp;ウォレット!ED$3,プレー記録!$U$12:$U$2664,0),1))=TRUE,0,-INDEX(プレー記録!$F$12:$F$2664,MATCH("OUT_"&amp;ウォレット!$DA$2&amp;MONTH(ウォレット!$B8)&amp;"/"&amp;DAY(ウォレット!$B8)&amp;"_"&amp;ウォレット!ED$3,プレー記録!$U$12:$U$2664,0),1))</f>
        <v>0</v>
      </c>
      <c r="EE8" s="298">
        <f>IF(ISNA(INDEX(プレー記録!$F$12:$F$2664,MATCH("OUT_"&amp;ウォレット!$DA$2&amp;MONTH(ウォレット!$B8)&amp;"/"&amp;DAY(ウォレット!$B8)&amp;"_"&amp;ウォレット!EE$3,プレー記録!$U$12:$U$2664,0),1))=TRUE,0,-INDEX(プレー記録!$F$12:$F$2664,MATCH("OUT_"&amp;ウォレット!$DA$2&amp;MONTH(ウォレット!$B8)&amp;"/"&amp;DAY(ウォレット!$B8)&amp;"_"&amp;ウォレット!EE$3,プレー記録!$U$12:$U$2664,0),1))</f>
        <v>0</v>
      </c>
      <c r="EF8" s="298">
        <f>IF(ISNA(INDEX(プレー記録!$F$12:$F$2664,MATCH("OUT_"&amp;ウォレット!$DA$2&amp;MONTH(ウォレット!$B8)&amp;"/"&amp;DAY(ウォレット!$B8)&amp;"_"&amp;ウォレット!EF$3,プレー記録!$U$12:$U$2664,0),1))=TRUE,0,-INDEX(プレー記録!$F$12:$F$2664,MATCH("OUT_"&amp;ウォレット!$DA$2&amp;MONTH(ウォレット!$B8)&amp;"/"&amp;DAY(ウォレット!$B8)&amp;"_"&amp;ウォレット!EF$3,プレー記録!$U$12:$U$2664,0),1))</f>
        <v>0</v>
      </c>
      <c r="EG8" s="298">
        <f>IF(ISNA(INDEX(プレー記録!$F$12:$F$2664,MATCH("OUT_"&amp;ウォレット!$DA$2&amp;MONTH(ウォレット!$B8)&amp;"/"&amp;DAY(ウォレット!$B8)&amp;"_"&amp;ウォレット!EG$3,プレー記録!$U$12:$U$2664,0),1))=TRUE,0,-INDEX(プレー記録!$F$12:$F$2664,MATCH("OUT_"&amp;ウォレット!$DA$2&amp;MONTH(ウォレット!$B8)&amp;"/"&amp;DAY(ウォレット!$B8)&amp;"_"&amp;ウォレット!EG$3,プレー記録!$U$12:$U$2664,0),1))</f>
        <v>0</v>
      </c>
      <c r="EH8" s="160"/>
      <c r="EI8" s="127">
        <f t="shared" si="5"/>
        <v>0</v>
      </c>
      <c r="EJ8" s="128">
        <f t="shared" ref="EJ8:EJ33" si="15">SUM(FA8:FP8)</f>
        <v>0</v>
      </c>
      <c r="EK8" s="133">
        <f>IF(ISNA(INDEX(プレー記録!$G$14:$G$2664,MATCH("IN_"&amp;ウォレット!$EI$2&amp;MONTH(ウォレット!$B8)&amp;"/"&amp;DAY(ウォレット!$B8)&amp;"_"&amp;ウォレット!EK$3,プレー記録!$U$14:$U$2664,0),1))=TRUE,0,INDEX(プレー記録!$G$14:$G$2664,MATCH("IN_"&amp;ウォレット!$EI$2&amp;MONTH(ウォレット!$B8)&amp;"/"&amp;DAY(ウォレット!$B8)&amp;"_"&amp;ウォレット!EK$3,プレー記録!$U$14:$U$2664,0),1))</f>
        <v>0</v>
      </c>
      <c r="EL8" s="122">
        <f>IF(ISNA(INDEX(プレー記録!$G$14:$G$2664,MATCH("IN_"&amp;ウォレット!$EI$2&amp;MONTH(ウォレット!$B8)&amp;"/"&amp;DAY(ウォレット!$B8)&amp;"_"&amp;ウォレット!EL$3,プレー記録!$U$14:$U$2664,0),1))=TRUE,0,INDEX(プレー記録!$G$14:$G$2664,MATCH("IN_"&amp;ウォレット!$EI$2&amp;MONTH(ウォレット!$B8)&amp;"/"&amp;DAY(ウォレット!$B8)&amp;"_"&amp;ウォレット!EL$3,プレー記録!$U$14:$U$2664,0),1))</f>
        <v>0</v>
      </c>
      <c r="EM8" s="122">
        <f>IF(ISNA(INDEX(プレー記録!$G$14:$G$2664,MATCH("IN_"&amp;ウォレット!$EI$2&amp;MONTH(ウォレット!$B8)&amp;"/"&amp;DAY(ウォレット!$B8)&amp;"_"&amp;ウォレット!EM$3,プレー記録!$U$14:$U$2664,0),1))=TRUE,0,INDEX(プレー記録!$G$14:$G$2664,MATCH("IN_"&amp;ウォレット!$EI$2&amp;MONTH(ウォレット!$B8)&amp;"/"&amp;DAY(ウォレット!$B8)&amp;"_"&amp;ウォレット!EM$3,プレー記録!$U$14:$U$2664,0),1))</f>
        <v>0</v>
      </c>
      <c r="EN8" s="122">
        <f>IF(ISNA(INDEX(プレー記録!$G$14:$G$2664,MATCH("IN_"&amp;ウォレット!$EI$2&amp;MONTH(ウォレット!$B8)&amp;"/"&amp;DAY(ウォレット!$B8)&amp;"_"&amp;ウォレット!EN$3,プレー記録!$U$14:$U$2664,0),1))=TRUE,0,INDEX(プレー記録!$G$14:$G$2664,MATCH("IN_"&amp;ウォレット!$EI$2&amp;MONTH(ウォレット!$B8)&amp;"/"&amp;DAY(ウォレット!$B8)&amp;"_"&amp;ウォレット!EN$3,プレー記録!$U$14:$U$2664,0),1))</f>
        <v>0</v>
      </c>
      <c r="EO8" s="122">
        <f>IF(ISNA(INDEX(プレー記録!$G$14:$G$2664,MATCH("IN_"&amp;ウォレット!$EI$2&amp;MONTH(ウォレット!$B8)&amp;"/"&amp;DAY(ウォレット!$B8)&amp;"_"&amp;ウォレット!EO$3,プレー記録!$U$14:$U$2664,0),1))=TRUE,0,INDEX(プレー記録!$G$14:$G$2664,MATCH("IN_"&amp;ウォレット!$EI$2&amp;MONTH(ウォレット!$B8)&amp;"/"&amp;DAY(ウォレット!$B8)&amp;"_"&amp;ウォレット!EO$3,プレー記録!$U$14:$U$2664,0),1))</f>
        <v>0</v>
      </c>
      <c r="EP8" s="122">
        <f>IF(ISNA(INDEX(プレー記録!$G$14:$G$2664,MATCH("IN_"&amp;ウォレット!$EI$2&amp;MONTH(ウォレット!$B8)&amp;"/"&amp;DAY(ウォレット!$B8)&amp;"_"&amp;ウォレット!EP$3,プレー記録!$U$14:$U$2664,0),1))=TRUE,0,INDEX(プレー記録!$G$14:$G$2664,MATCH("IN_"&amp;ウォレット!$EI$2&amp;MONTH(ウォレット!$B8)&amp;"/"&amp;DAY(ウォレット!$B8)&amp;"_"&amp;ウォレット!EP$3,プレー記録!$U$14:$U$2664,0),1))</f>
        <v>0</v>
      </c>
      <c r="EQ8" s="122">
        <f>IF(ISNA(INDEX(プレー記録!$G$14:$G$2664,MATCH("IN_"&amp;ウォレット!$EI$2&amp;MONTH(ウォレット!$B8)&amp;"/"&amp;DAY(ウォレット!$B8)&amp;"_"&amp;ウォレット!EQ$3,プレー記録!$U$14:$U$2664,0),1))=TRUE,0,INDEX(プレー記録!$G$14:$G$2664,MATCH("IN_"&amp;ウォレット!$EI$2&amp;MONTH(ウォレット!$B8)&amp;"/"&amp;DAY(ウォレット!$B8)&amp;"_"&amp;ウォレット!EQ$3,プレー記録!$U$14:$U$2664,0),1))</f>
        <v>0</v>
      </c>
      <c r="ER8" s="296">
        <f>IF(ISNA(INDEX(プレー記録!$G$14:$G$2664,MATCH("IN_"&amp;ウォレット!$EI$2&amp;MONTH(ウォレット!$B8)&amp;"/"&amp;DAY(ウォレット!$B8)&amp;"_"&amp;ウォレット!ER$3,プレー記録!$U$14:$U$2664,0),1))=TRUE,0,INDEX(プレー記録!$G$14:$G$2664,MATCH("IN_"&amp;ウォレット!$EI$2&amp;MONTH(ウォレット!$B8)&amp;"/"&amp;DAY(ウォレット!$B8)&amp;"_"&amp;ウォレット!ER$3,プレー記録!$U$14:$U$2664,0),1))</f>
        <v>0</v>
      </c>
      <c r="ES8" s="296">
        <f>IF(ISNA(INDEX(プレー記録!$G$14:$G$2664,MATCH("IN_"&amp;ウォレット!$EI$2&amp;MONTH(ウォレット!$B8)&amp;"/"&amp;DAY(ウォレット!$B8)&amp;"_"&amp;ウォレット!ES$3,プレー記録!$U$14:$U$2664,0),1))=TRUE,0,INDEX(プレー記録!$G$14:$G$2664,MATCH("IN_"&amp;ウォレット!$EI$2&amp;MONTH(ウォレット!$B8)&amp;"/"&amp;DAY(ウォレット!$B8)&amp;"_"&amp;ウォレット!ES$3,プレー記録!$U$14:$U$2664,0),1))</f>
        <v>0</v>
      </c>
      <c r="ET8" s="296">
        <f>IF(ISNA(INDEX(プレー記録!$G$14:$G$2664,MATCH("IN_"&amp;ウォレット!$EI$2&amp;MONTH(ウォレット!$B8)&amp;"/"&amp;DAY(ウォレット!$B8)&amp;"_"&amp;ウォレット!ET$3,プレー記録!$U$14:$U$2664,0),1))=TRUE,0,INDEX(プレー記録!$G$14:$G$2664,MATCH("IN_"&amp;ウォレット!$EI$2&amp;MONTH(ウォレット!$B8)&amp;"/"&amp;DAY(ウォレット!$B8)&amp;"_"&amp;ウォレット!ET$3,プレー記録!$U$14:$U$2664,0),1))</f>
        <v>0</v>
      </c>
      <c r="EU8" s="296">
        <f>IF(ISNA(INDEX(プレー記録!$G$14:$G$2664,MATCH("IN_"&amp;ウォレット!$EI$2&amp;MONTH(ウォレット!$B8)&amp;"/"&amp;DAY(ウォレット!$B8)&amp;"_"&amp;ウォレット!EU$3,プレー記録!$U$14:$U$2664,0),1))=TRUE,0,INDEX(プレー記録!$G$14:$G$2664,MATCH("IN_"&amp;ウォレット!$EI$2&amp;MONTH(ウォレット!$B8)&amp;"/"&amp;DAY(ウォレット!$B8)&amp;"_"&amp;ウォレット!EU$3,プレー記録!$U$14:$U$2664,0),1))</f>
        <v>0</v>
      </c>
      <c r="EV8" s="296">
        <f>IF(ISNA(INDEX(プレー記録!$G$14:$G$2664,MATCH("IN_"&amp;ウォレット!$EI$2&amp;MONTH(ウォレット!$B8)&amp;"/"&amp;DAY(ウォレット!$B8)&amp;"_"&amp;ウォレット!EV$3,プレー記録!$U$14:$U$2664,0),1))=TRUE,0,INDEX(プレー記録!$G$14:$G$2664,MATCH("IN_"&amp;ウォレット!$EI$2&amp;MONTH(ウォレット!$B8)&amp;"/"&amp;DAY(ウォレット!$B8)&amp;"_"&amp;ウォレット!EV$3,プレー記録!$U$14:$U$2664,0),1))</f>
        <v>0</v>
      </c>
      <c r="EW8" s="296">
        <f>IF(ISNA(INDEX(プレー記録!$G$14:$G$2664,MATCH("IN_"&amp;ウォレット!$EI$2&amp;MONTH(ウォレット!$B8)&amp;"/"&amp;DAY(ウォレット!$B8)&amp;"_"&amp;ウォレット!EW$3,プレー記録!$U$14:$U$2664,0),1))=TRUE,0,INDEX(プレー記録!$G$14:$G$2664,MATCH("IN_"&amp;ウォレット!$EI$2&amp;MONTH(ウォレット!$B8)&amp;"/"&amp;DAY(ウォレット!$B8)&amp;"_"&amp;ウォレット!EW$3,プレー記録!$U$14:$U$2664,0),1))</f>
        <v>0</v>
      </c>
      <c r="EX8" s="296">
        <f>IF(ISNA(INDEX(プレー記録!$G$14:$G$2664,MATCH("IN_"&amp;ウォレット!$EI$2&amp;MONTH(ウォレット!$B8)&amp;"/"&amp;DAY(ウォレット!$B8)&amp;"_"&amp;ウォレット!EX$3,プレー記録!$U$14:$U$2664,0),1))=TRUE,0,INDEX(プレー記録!$G$14:$G$2664,MATCH("IN_"&amp;ウォレット!$EI$2&amp;MONTH(ウォレット!$B8)&amp;"/"&amp;DAY(ウォレット!$B8)&amp;"_"&amp;ウォレット!EX$3,プレー記録!$U$14:$U$2664,0),1))</f>
        <v>0</v>
      </c>
      <c r="EY8" s="296">
        <f>IF(ISNA(INDEX(プレー記録!$G$14:$G$2664,MATCH("IN_"&amp;ウォレット!$EI$2&amp;MONTH(ウォレット!$B8)&amp;"/"&amp;DAY(ウォレット!$B8)&amp;"_"&amp;ウォレット!EY$3,プレー記録!$U$14:$U$2664,0),1))=TRUE,0,INDEX(プレー記録!$G$14:$G$2664,MATCH("IN_"&amp;ウォレット!$EI$2&amp;MONTH(ウォレット!$B8)&amp;"/"&amp;DAY(ウォレット!$B8)&amp;"_"&amp;ウォレット!EY$3,プレー記録!$U$14:$U$2664,0),1))</f>
        <v>0</v>
      </c>
      <c r="EZ8" s="158"/>
      <c r="FA8" s="131">
        <f>IF(ISNA(INDEX(プレー記録!$F$12:$F$2664,MATCH("OUT_"&amp;ウォレット!$EI$2&amp;MONTH(ウォレット!$B8)&amp;"/"&amp;DAY(ウォレット!$B8)&amp;"_"&amp;ウォレット!FA$3,プレー記録!$U$12:$U$2664,0),1))=TRUE,0,-INDEX(プレー記録!$F$12:$F$2664,MATCH("OUT_"&amp;ウォレット!$EI$2&amp;MONTH(ウォレット!$B8)&amp;"/"&amp;DAY(ウォレット!$B8)&amp;"_"&amp;ウォレット!FA$3,プレー記録!$U$12:$U$2664,0),1))</f>
        <v>0</v>
      </c>
      <c r="FB8" s="123">
        <f>IF(ISNA(INDEX(プレー記録!$F$12:$F$2664,MATCH("OUT_"&amp;ウォレット!$EI$2&amp;MONTH(ウォレット!$B8)&amp;"/"&amp;DAY(ウォレット!$B8)&amp;"_"&amp;ウォレット!FB$3,プレー記録!$U$12:$U$2664,0),1))=TRUE,0,-INDEX(プレー記録!$F$12:$F$2664,MATCH("OUT_"&amp;ウォレット!$EI$2&amp;MONTH(ウォレット!$B8)&amp;"/"&amp;DAY(ウォレット!$B8)&amp;"_"&amp;ウォレット!FB$3,プレー記録!$U$12:$U$2664,0),1))</f>
        <v>0</v>
      </c>
      <c r="FC8" s="123">
        <f>IF(ISNA(INDEX(プレー記録!$F$12:$F$2664,MATCH("OUT_"&amp;ウォレット!$EI$2&amp;MONTH(ウォレット!$B8)&amp;"/"&amp;DAY(ウォレット!$B8)&amp;"_"&amp;ウォレット!FC$3,プレー記録!$U$12:$U$2664,0),1))=TRUE,0,-INDEX(プレー記録!$F$12:$F$2664,MATCH("OUT_"&amp;ウォレット!$EI$2&amp;MONTH(ウォレット!$B8)&amp;"/"&amp;DAY(ウォレット!$B8)&amp;"_"&amp;ウォレット!FC$3,プレー記録!$U$12:$U$2664,0),1))</f>
        <v>0</v>
      </c>
      <c r="FD8" s="123">
        <f>IF(ISNA(INDEX(プレー記録!$F$12:$F$2664,MATCH("OUT_"&amp;ウォレット!$EI$2&amp;MONTH(ウォレット!$B8)&amp;"/"&amp;DAY(ウォレット!$B8)&amp;"_"&amp;ウォレット!FD$3,プレー記録!$U$12:$U$2664,0),1))=TRUE,0,-INDEX(プレー記録!$F$12:$F$2664,MATCH("OUT_"&amp;ウォレット!$EI$2&amp;MONTH(ウォレット!$B8)&amp;"/"&amp;DAY(ウォレット!$B8)&amp;"_"&amp;ウォレット!FD$3,プレー記録!$U$12:$U$2664,0),1))</f>
        <v>0</v>
      </c>
      <c r="FE8" s="123">
        <f>IF(ISNA(INDEX(プレー記録!$F$12:$F$2664,MATCH("OUT_"&amp;ウォレット!$EI$2&amp;MONTH(ウォレット!$B8)&amp;"/"&amp;DAY(ウォレット!$B8)&amp;"_"&amp;ウォレット!FE$3,プレー記録!$U$12:$U$2664,0),1))=TRUE,0,-INDEX(プレー記録!$F$12:$F$2664,MATCH("OUT_"&amp;ウォレット!$EI$2&amp;MONTH(ウォレット!$B8)&amp;"/"&amp;DAY(ウォレット!$B8)&amp;"_"&amp;ウォレット!FE$3,プレー記録!$U$12:$U$2664,0),1))</f>
        <v>0</v>
      </c>
      <c r="FF8" s="123">
        <f>IF(ISNA(INDEX(プレー記録!$F$12:$F$2664,MATCH("OUT_"&amp;ウォレット!$EI$2&amp;MONTH(ウォレット!$B8)&amp;"/"&amp;DAY(ウォレット!$B8)&amp;"_"&amp;ウォレット!FF$3,プレー記録!$U$12:$U$2664,0),1))=TRUE,0,-INDEX(プレー記録!$F$12:$F$2664,MATCH("OUT_"&amp;ウォレット!$EI$2&amp;MONTH(ウォレット!$B8)&amp;"/"&amp;DAY(ウォレット!$B8)&amp;"_"&amp;ウォレット!FF$3,プレー記録!$U$12:$U$2664,0),1))</f>
        <v>0</v>
      </c>
      <c r="FG8" s="123">
        <f>IF(ISNA(INDEX(プレー記録!$F$12:$F$2664,MATCH("OUT_"&amp;ウォレット!$EI$2&amp;MONTH(ウォレット!$B8)&amp;"/"&amp;DAY(ウォレット!$B8)&amp;"_"&amp;ウォレット!FG$3,プレー記録!$U$12:$U$2664,0),1))=TRUE,0,-INDEX(プレー記録!$F$12:$F$2664,MATCH("OUT_"&amp;ウォレット!$EI$2&amp;MONTH(ウォレット!$B8)&amp;"/"&amp;DAY(ウォレット!$B8)&amp;"_"&amp;ウォレット!FG$3,プレー記録!$U$12:$U$2664,0),1))</f>
        <v>0</v>
      </c>
      <c r="FH8" s="298">
        <f>IF(ISNA(INDEX(プレー記録!$F$12:$F$2664,MATCH("OUT_"&amp;ウォレット!$EI$2&amp;MONTH(ウォレット!$B8)&amp;"/"&amp;DAY(ウォレット!$B8)&amp;"_"&amp;ウォレット!FH$3,プレー記録!$U$12:$U$2664,0),1))=TRUE,0,-INDEX(プレー記録!$F$12:$F$2664,MATCH("OUT_"&amp;ウォレット!$EI$2&amp;MONTH(ウォレット!$B8)&amp;"/"&amp;DAY(ウォレット!$B8)&amp;"_"&amp;ウォレット!FH$3,プレー記録!$U$12:$U$2664,0),1))</f>
        <v>0</v>
      </c>
      <c r="FI8" s="298">
        <f>IF(ISNA(INDEX(プレー記録!$F$12:$F$2664,MATCH("OUT_"&amp;ウォレット!$EI$2&amp;MONTH(ウォレット!$B8)&amp;"/"&amp;DAY(ウォレット!$B8)&amp;"_"&amp;ウォレット!FI$3,プレー記録!$U$12:$U$2664,0),1))=TRUE,0,-INDEX(プレー記録!$F$12:$F$2664,MATCH("OUT_"&amp;ウォレット!$EI$2&amp;MONTH(ウォレット!$B8)&amp;"/"&amp;DAY(ウォレット!$B8)&amp;"_"&amp;ウォレット!FI$3,プレー記録!$U$12:$U$2664,0),1))</f>
        <v>0</v>
      </c>
      <c r="FJ8" s="298">
        <f>IF(ISNA(INDEX(プレー記録!$F$12:$F$2664,MATCH("OUT_"&amp;ウォレット!$EI$2&amp;MONTH(ウォレット!$B8)&amp;"/"&amp;DAY(ウォレット!$B8)&amp;"_"&amp;ウォレット!FJ$3,プレー記録!$U$12:$U$2664,0),1))=TRUE,0,-INDEX(プレー記録!$F$12:$F$2664,MATCH("OUT_"&amp;ウォレット!$EI$2&amp;MONTH(ウォレット!$B8)&amp;"/"&amp;DAY(ウォレット!$B8)&amp;"_"&amp;ウォレット!FJ$3,プレー記録!$U$12:$U$2664,0),1))</f>
        <v>0</v>
      </c>
      <c r="FK8" s="298">
        <f>IF(ISNA(INDEX(プレー記録!$F$12:$F$2664,MATCH("OUT_"&amp;ウォレット!$EI$2&amp;MONTH(ウォレット!$B8)&amp;"/"&amp;DAY(ウォレット!$B8)&amp;"_"&amp;ウォレット!FK$3,プレー記録!$U$12:$U$2664,0),1))=TRUE,0,-INDEX(プレー記録!$F$12:$F$2664,MATCH("OUT_"&amp;ウォレット!$EI$2&amp;MONTH(ウォレット!$B8)&amp;"/"&amp;DAY(ウォレット!$B8)&amp;"_"&amp;ウォレット!FK$3,プレー記録!$U$12:$U$2664,0),1))</f>
        <v>0</v>
      </c>
      <c r="FL8" s="298">
        <f>IF(ISNA(INDEX(プレー記録!$F$12:$F$2664,MATCH("OUT_"&amp;ウォレット!$EI$2&amp;MONTH(ウォレット!$B8)&amp;"/"&amp;DAY(ウォレット!$B8)&amp;"_"&amp;ウォレット!FL$3,プレー記録!$U$12:$U$2664,0),1))=TRUE,0,-INDEX(プレー記録!$F$12:$F$2664,MATCH("OUT_"&amp;ウォレット!$EI$2&amp;MONTH(ウォレット!$B8)&amp;"/"&amp;DAY(ウォレット!$B8)&amp;"_"&amp;ウォレット!FL$3,プレー記録!$U$12:$U$2664,0),1))</f>
        <v>0</v>
      </c>
      <c r="FM8" s="298">
        <f>IF(ISNA(INDEX(プレー記録!$F$12:$F$2664,MATCH("OUT_"&amp;ウォレット!$EI$2&amp;MONTH(ウォレット!$B8)&amp;"/"&amp;DAY(ウォレット!$B8)&amp;"_"&amp;ウォレット!FM$3,プレー記録!$U$12:$U$2664,0),1))=TRUE,0,-INDEX(プレー記録!$F$12:$F$2664,MATCH("OUT_"&amp;ウォレット!$EI$2&amp;MONTH(ウォレット!$B8)&amp;"/"&amp;DAY(ウォレット!$B8)&amp;"_"&amp;ウォレット!FM$3,プレー記録!$U$12:$U$2664,0),1))</f>
        <v>0</v>
      </c>
      <c r="FN8" s="298">
        <f>IF(ISNA(INDEX(プレー記録!$F$12:$F$2664,MATCH("OUT_"&amp;ウォレット!$EI$2&amp;MONTH(ウォレット!$B8)&amp;"/"&amp;DAY(ウォレット!$B8)&amp;"_"&amp;ウォレット!FN$3,プレー記録!$U$12:$U$2664,0),1))=TRUE,0,-INDEX(プレー記録!$F$12:$F$2664,MATCH("OUT_"&amp;ウォレット!$EI$2&amp;MONTH(ウォレット!$B8)&amp;"/"&amp;DAY(ウォレット!$B8)&amp;"_"&amp;ウォレット!FN$3,プレー記録!$U$12:$U$2664,0),1))</f>
        <v>0</v>
      </c>
      <c r="FO8" s="298">
        <f>IF(ISNA(INDEX(プレー記録!$F$12:$F$2664,MATCH("OUT_"&amp;ウォレット!$EI$2&amp;MONTH(ウォレット!$B8)&amp;"/"&amp;DAY(ウォレット!$B8)&amp;"_"&amp;ウォレット!FO$3,プレー記録!$U$12:$U$2664,0),1))=TRUE,0,-INDEX(プレー記録!$F$12:$F$2664,MATCH("OUT_"&amp;ウォレット!$EI$2&amp;MONTH(ウォレット!$B8)&amp;"/"&amp;DAY(ウォレット!$B8)&amp;"_"&amp;ウォレット!FO$3,プレー記録!$U$12:$U$2664,0),1))</f>
        <v>0</v>
      </c>
      <c r="FP8" s="160"/>
      <c r="FQ8" s="127">
        <f t="shared" si="6"/>
        <v>0</v>
      </c>
      <c r="FR8" s="128">
        <f t="shared" ref="FR8:FR33" si="16">SUM(GI8:GX8)</f>
        <v>0</v>
      </c>
      <c r="FS8" s="133">
        <f>IF(ISNA(INDEX(プレー記録!$G$14:$G$2664,MATCH("IN_"&amp;ウォレット!$FQ$2&amp;MONTH(ウォレット!$B8)&amp;"/"&amp;DAY(ウォレット!$B8)&amp;"_"&amp;ウォレット!FS$3,プレー記録!$U$14:$U$2664,0),1))=TRUE,0,INDEX(プレー記録!$G$14:$G$2664,MATCH("IN_"&amp;ウォレット!$FQ$2&amp;MONTH(ウォレット!$B8)&amp;"/"&amp;DAY(ウォレット!$B8)&amp;"_"&amp;ウォレット!FS$3,プレー記録!$U$14:$U$2664,0),1))</f>
        <v>0</v>
      </c>
      <c r="FT8" s="122">
        <f>IF(ISNA(INDEX(プレー記録!$G$14:$G$2664,MATCH("IN_"&amp;ウォレット!$FQ$2&amp;MONTH(ウォレット!$B8)&amp;"/"&amp;DAY(ウォレット!$B8)&amp;"_"&amp;ウォレット!FT$3,プレー記録!$U$14:$U$2664,0),1))=TRUE,0,INDEX(プレー記録!$G$14:$G$2664,MATCH("IN_"&amp;ウォレット!$FQ$2&amp;MONTH(ウォレット!$B8)&amp;"/"&amp;DAY(ウォレット!$B8)&amp;"_"&amp;ウォレット!FT$3,プレー記録!$U$14:$U$2664,0),1))</f>
        <v>0</v>
      </c>
      <c r="FU8" s="122">
        <f>IF(ISNA(INDEX(プレー記録!$G$14:$G$2664,MATCH("IN_"&amp;ウォレット!$FQ$2&amp;MONTH(ウォレット!$B8)&amp;"/"&amp;DAY(ウォレット!$B8)&amp;"_"&amp;ウォレット!FU$3,プレー記録!$U$14:$U$2664,0),1))=TRUE,0,INDEX(プレー記録!$G$14:$G$2664,MATCH("IN_"&amp;ウォレット!$FQ$2&amp;MONTH(ウォレット!$B8)&amp;"/"&amp;DAY(ウォレット!$B8)&amp;"_"&amp;ウォレット!FU$3,プレー記録!$U$14:$U$2664,0),1))</f>
        <v>0</v>
      </c>
      <c r="FV8" s="122">
        <f>IF(ISNA(INDEX(プレー記録!$G$14:$G$2664,MATCH("IN_"&amp;ウォレット!$FQ$2&amp;MONTH(ウォレット!$B8)&amp;"/"&amp;DAY(ウォレット!$B8)&amp;"_"&amp;ウォレット!FV$3,プレー記録!$U$14:$U$2664,0),1))=TRUE,0,INDEX(プレー記録!$G$14:$G$2664,MATCH("IN_"&amp;ウォレット!$FQ$2&amp;MONTH(ウォレット!$B8)&amp;"/"&amp;DAY(ウォレット!$B8)&amp;"_"&amp;ウォレット!FV$3,プレー記録!$U$14:$U$2664,0),1))</f>
        <v>0</v>
      </c>
      <c r="FW8" s="122">
        <f>IF(ISNA(INDEX(プレー記録!$G$14:$G$2664,MATCH("IN_"&amp;ウォレット!$FQ$2&amp;MONTH(ウォレット!$B8)&amp;"/"&amp;DAY(ウォレット!$B8)&amp;"_"&amp;ウォレット!FW$3,プレー記録!$U$14:$U$2664,0),1))=TRUE,0,INDEX(プレー記録!$G$14:$G$2664,MATCH("IN_"&amp;ウォレット!$FQ$2&amp;MONTH(ウォレット!$B8)&amp;"/"&amp;DAY(ウォレット!$B8)&amp;"_"&amp;ウォレット!FW$3,プレー記録!$U$14:$U$2664,0),1))</f>
        <v>0</v>
      </c>
      <c r="FX8" s="122">
        <f>IF(ISNA(INDEX(プレー記録!$G$14:$G$2664,MATCH("IN_"&amp;ウォレット!$FQ$2&amp;MONTH(ウォレット!$B8)&amp;"/"&amp;DAY(ウォレット!$B8)&amp;"_"&amp;ウォレット!FX$3,プレー記録!$U$14:$U$2664,0),1))=TRUE,0,INDEX(プレー記録!$G$14:$G$2664,MATCH("IN_"&amp;ウォレット!$FQ$2&amp;MONTH(ウォレット!$B8)&amp;"/"&amp;DAY(ウォレット!$B8)&amp;"_"&amp;ウォレット!FX$3,プレー記録!$U$14:$U$2664,0),1))</f>
        <v>0</v>
      </c>
      <c r="FY8" s="122">
        <f>IF(ISNA(INDEX(プレー記録!$G$14:$G$2664,MATCH("IN_"&amp;ウォレット!$FQ$2&amp;MONTH(ウォレット!$B8)&amp;"/"&amp;DAY(ウォレット!$B8)&amp;"_"&amp;ウォレット!FY$3,プレー記録!$U$14:$U$2664,0),1))=TRUE,0,INDEX(プレー記録!$G$14:$G$2664,MATCH("IN_"&amp;ウォレット!$FQ$2&amp;MONTH(ウォレット!$B8)&amp;"/"&amp;DAY(ウォレット!$B8)&amp;"_"&amp;ウォレット!FY$3,プレー記録!$U$14:$U$2664,0),1))</f>
        <v>0</v>
      </c>
      <c r="FZ8" s="296">
        <f>IF(ISNA(INDEX(プレー記録!$G$14:$G$2664,MATCH("IN_"&amp;ウォレット!$FQ$2&amp;MONTH(ウォレット!$B8)&amp;"/"&amp;DAY(ウォレット!$B8)&amp;"_"&amp;ウォレット!FZ$3,プレー記録!$U$14:$U$2664,0),1))=TRUE,0,INDEX(プレー記録!$G$14:$G$2664,MATCH("IN_"&amp;ウォレット!$FQ$2&amp;MONTH(ウォレット!$B8)&amp;"/"&amp;DAY(ウォレット!$B8)&amp;"_"&amp;ウォレット!FZ$3,プレー記録!$U$14:$U$2664,0),1))</f>
        <v>0</v>
      </c>
      <c r="GA8" s="296">
        <f>IF(ISNA(INDEX(プレー記録!$G$14:$G$2664,MATCH("IN_"&amp;ウォレット!$FQ$2&amp;MONTH(ウォレット!$B8)&amp;"/"&amp;DAY(ウォレット!$B8)&amp;"_"&amp;ウォレット!GA$3,プレー記録!$U$14:$U$2664,0),1))=TRUE,0,INDEX(プレー記録!$G$14:$G$2664,MATCH("IN_"&amp;ウォレット!$FQ$2&amp;MONTH(ウォレット!$B8)&amp;"/"&amp;DAY(ウォレット!$B8)&amp;"_"&amp;ウォレット!GA$3,プレー記録!$U$14:$U$2664,0),1))</f>
        <v>0</v>
      </c>
      <c r="GB8" s="296">
        <f>IF(ISNA(INDEX(プレー記録!$G$14:$G$2664,MATCH("IN_"&amp;ウォレット!$FQ$2&amp;MONTH(ウォレット!$B8)&amp;"/"&amp;DAY(ウォレット!$B8)&amp;"_"&amp;ウォレット!GB$3,プレー記録!$U$14:$U$2664,0),1))=TRUE,0,INDEX(プレー記録!$G$14:$G$2664,MATCH("IN_"&amp;ウォレット!$FQ$2&amp;MONTH(ウォレット!$B8)&amp;"/"&amp;DAY(ウォレット!$B8)&amp;"_"&amp;ウォレット!GB$3,プレー記録!$U$14:$U$2664,0),1))</f>
        <v>0</v>
      </c>
      <c r="GC8" s="296">
        <f>IF(ISNA(INDEX(プレー記録!$G$14:$G$2664,MATCH("IN_"&amp;ウォレット!$FQ$2&amp;MONTH(ウォレット!$B8)&amp;"/"&amp;DAY(ウォレット!$B8)&amp;"_"&amp;ウォレット!GC$3,プレー記録!$U$14:$U$2664,0),1))=TRUE,0,INDEX(プレー記録!$G$14:$G$2664,MATCH("IN_"&amp;ウォレット!$FQ$2&amp;MONTH(ウォレット!$B8)&amp;"/"&amp;DAY(ウォレット!$B8)&amp;"_"&amp;ウォレット!GC$3,プレー記録!$U$14:$U$2664,0),1))</f>
        <v>0</v>
      </c>
      <c r="GD8" s="296">
        <f>IF(ISNA(INDEX(プレー記録!$G$14:$G$2664,MATCH("IN_"&amp;ウォレット!$FQ$2&amp;MONTH(ウォレット!$B8)&amp;"/"&amp;DAY(ウォレット!$B8)&amp;"_"&amp;ウォレット!GD$3,プレー記録!$U$14:$U$2664,0),1))=TRUE,0,INDEX(プレー記録!$G$14:$G$2664,MATCH("IN_"&amp;ウォレット!$FQ$2&amp;MONTH(ウォレット!$B8)&amp;"/"&amp;DAY(ウォレット!$B8)&amp;"_"&amp;ウォレット!GD$3,プレー記録!$U$14:$U$2664,0),1))</f>
        <v>0</v>
      </c>
      <c r="GE8" s="296">
        <f>IF(ISNA(INDEX(プレー記録!$G$14:$G$2664,MATCH("IN_"&amp;ウォレット!$FQ$2&amp;MONTH(ウォレット!$B8)&amp;"/"&amp;DAY(ウォレット!$B8)&amp;"_"&amp;ウォレット!GE$3,プレー記録!$U$14:$U$2664,0),1))=TRUE,0,INDEX(プレー記録!$G$14:$G$2664,MATCH("IN_"&amp;ウォレット!$FQ$2&amp;MONTH(ウォレット!$B8)&amp;"/"&amp;DAY(ウォレット!$B8)&amp;"_"&amp;ウォレット!GE$3,プレー記録!$U$14:$U$2664,0),1))</f>
        <v>0</v>
      </c>
      <c r="GF8" s="296">
        <f>IF(ISNA(INDEX(プレー記録!$G$14:$G$2664,MATCH("IN_"&amp;ウォレット!$FQ$2&amp;MONTH(ウォレット!$B8)&amp;"/"&amp;DAY(ウォレット!$B8)&amp;"_"&amp;ウォレット!GF$3,プレー記録!$U$14:$U$2664,0),1))=TRUE,0,INDEX(プレー記録!$G$14:$G$2664,MATCH("IN_"&amp;ウォレット!$FQ$2&amp;MONTH(ウォレット!$B8)&amp;"/"&amp;DAY(ウォレット!$B8)&amp;"_"&amp;ウォレット!GF$3,プレー記録!$U$14:$U$2664,0),1))</f>
        <v>0</v>
      </c>
      <c r="GG8" s="296">
        <f>IF(ISNA(INDEX(プレー記録!$G$14:$G$2664,MATCH("IN_"&amp;ウォレット!$FQ$2&amp;MONTH(ウォレット!$B8)&amp;"/"&amp;DAY(ウォレット!$B8)&amp;"_"&amp;ウォレット!GG$3,プレー記録!$U$14:$U$2664,0),1))=TRUE,0,INDEX(プレー記録!$G$14:$G$2664,MATCH("IN_"&amp;ウォレット!$FQ$2&amp;MONTH(ウォレット!$B8)&amp;"/"&amp;DAY(ウォレット!$B8)&amp;"_"&amp;ウォレット!GG$3,プレー記録!$U$14:$U$2664,0),1))</f>
        <v>0</v>
      </c>
      <c r="GH8" s="158"/>
      <c r="GI8" s="131">
        <f>IF(ISNA(INDEX(プレー記録!$F$12:$F$2664,MATCH("OUT_"&amp;ウォレット!$FQ$2&amp;MONTH(ウォレット!$B8)&amp;"/"&amp;DAY(ウォレット!$B8)&amp;"_"&amp;ウォレット!GI$3,プレー記録!$U$12:$U$2664,0),1))=TRUE,0,-INDEX(プレー記録!$F$12:$F$2664,MATCH("OUT_"&amp;ウォレット!$FQ$2&amp;MONTH(ウォレット!$B8)&amp;"/"&amp;DAY(ウォレット!$B8)&amp;"_"&amp;ウォレット!GI$3,プレー記録!$U$12:$U$2664,0),1))</f>
        <v>0</v>
      </c>
      <c r="GJ8" s="123">
        <f>IF(ISNA(INDEX(プレー記録!$F$12:$F$2664,MATCH("OUT_"&amp;ウォレット!$FQ$2&amp;MONTH(ウォレット!$B8)&amp;"/"&amp;DAY(ウォレット!$B8)&amp;"_"&amp;ウォレット!GJ$3,プレー記録!$U$12:$U$2664,0),1))=TRUE,0,-INDEX(プレー記録!$F$12:$F$2664,MATCH("OUT_"&amp;ウォレット!$FQ$2&amp;MONTH(ウォレット!$B8)&amp;"/"&amp;DAY(ウォレット!$B8)&amp;"_"&amp;ウォレット!GJ$3,プレー記録!$U$12:$U$2664,0),1))</f>
        <v>0</v>
      </c>
      <c r="GK8" s="123">
        <f>IF(ISNA(INDEX(プレー記録!$F$12:$F$2664,MATCH("OUT_"&amp;ウォレット!$FQ$2&amp;MONTH(ウォレット!$B8)&amp;"/"&amp;DAY(ウォレット!$B8)&amp;"_"&amp;ウォレット!GK$3,プレー記録!$U$12:$U$2664,0),1))=TRUE,0,-INDEX(プレー記録!$F$12:$F$2664,MATCH("OUT_"&amp;ウォレット!$FQ$2&amp;MONTH(ウォレット!$B8)&amp;"/"&amp;DAY(ウォレット!$B8)&amp;"_"&amp;ウォレット!GK$3,プレー記録!$U$12:$U$2664,0),1))</f>
        <v>0</v>
      </c>
      <c r="GL8" s="123">
        <f>IF(ISNA(INDEX(プレー記録!$F$12:$F$2664,MATCH("OUT_"&amp;ウォレット!$FQ$2&amp;MONTH(ウォレット!$B8)&amp;"/"&amp;DAY(ウォレット!$B8)&amp;"_"&amp;ウォレット!GL$3,プレー記録!$U$12:$U$2664,0),1))=TRUE,0,-INDEX(プレー記録!$F$12:$F$2664,MATCH("OUT_"&amp;ウォレット!$FQ$2&amp;MONTH(ウォレット!$B8)&amp;"/"&amp;DAY(ウォレット!$B8)&amp;"_"&amp;ウォレット!GL$3,プレー記録!$U$12:$U$2664,0),1))</f>
        <v>0</v>
      </c>
      <c r="GM8" s="123">
        <f>IF(ISNA(INDEX(プレー記録!$F$12:$F$2664,MATCH("OUT_"&amp;ウォレット!$FQ$2&amp;MONTH(ウォレット!$B8)&amp;"/"&amp;DAY(ウォレット!$B8)&amp;"_"&amp;ウォレット!GM$3,プレー記録!$U$12:$U$2664,0),1))=TRUE,0,-INDEX(プレー記録!$F$12:$F$2664,MATCH("OUT_"&amp;ウォレット!$FQ$2&amp;MONTH(ウォレット!$B8)&amp;"/"&amp;DAY(ウォレット!$B8)&amp;"_"&amp;ウォレット!GM$3,プレー記録!$U$12:$U$2664,0),1))</f>
        <v>0</v>
      </c>
      <c r="GN8" s="123">
        <f>IF(ISNA(INDEX(プレー記録!$F$12:$F$2664,MATCH("OUT_"&amp;ウォレット!$FQ$2&amp;MONTH(ウォレット!$B8)&amp;"/"&amp;DAY(ウォレット!$B8)&amp;"_"&amp;ウォレット!GN$3,プレー記録!$U$12:$U$2664,0),1))=TRUE,0,-INDEX(プレー記録!$F$12:$F$2664,MATCH("OUT_"&amp;ウォレット!$FQ$2&amp;MONTH(ウォレット!$B8)&amp;"/"&amp;DAY(ウォレット!$B8)&amp;"_"&amp;ウォレット!GN$3,プレー記録!$U$12:$U$2664,0),1))</f>
        <v>0</v>
      </c>
      <c r="GO8" s="123">
        <f>IF(ISNA(INDEX(プレー記録!$F$12:$F$2664,MATCH("OUT_"&amp;ウォレット!$FQ$2&amp;MONTH(ウォレット!$B8)&amp;"/"&amp;DAY(ウォレット!$B8)&amp;"_"&amp;ウォレット!GO$3,プレー記録!$U$12:$U$2664,0),1))=TRUE,0,-INDEX(プレー記録!$F$12:$F$2664,MATCH("OUT_"&amp;ウォレット!$FQ$2&amp;MONTH(ウォレット!$B8)&amp;"/"&amp;DAY(ウォレット!$B8)&amp;"_"&amp;ウォレット!GO$3,プレー記録!$U$12:$U$2664,0),1))</f>
        <v>0</v>
      </c>
      <c r="GP8" s="298">
        <f>IF(ISNA(INDEX(プレー記録!$F$12:$F$2664,MATCH("OUT_"&amp;ウォレット!$FQ$2&amp;MONTH(ウォレット!$B8)&amp;"/"&amp;DAY(ウォレット!$B8)&amp;"_"&amp;ウォレット!GP$3,プレー記録!$U$12:$U$2664,0),1))=TRUE,0,-INDEX(プレー記録!$F$12:$F$2664,MATCH("OUT_"&amp;ウォレット!$FQ$2&amp;MONTH(ウォレット!$B8)&amp;"/"&amp;DAY(ウォレット!$B8)&amp;"_"&amp;ウォレット!GP$3,プレー記録!$U$12:$U$2664,0),1))</f>
        <v>0</v>
      </c>
      <c r="GQ8" s="298">
        <f>IF(ISNA(INDEX(プレー記録!$F$12:$F$2664,MATCH("OUT_"&amp;ウォレット!$FQ$2&amp;MONTH(ウォレット!$B8)&amp;"/"&amp;DAY(ウォレット!$B8)&amp;"_"&amp;ウォレット!GQ$3,プレー記録!$U$12:$U$2664,0),1))=TRUE,0,-INDEX(プレー記録!$F$12:$F$2664,MATCH("OUT_"&amp;ウォレット!$FQ$2&amp;MONTH(ウォレット!$B8)&amp;"/"&amp;DAY(ウォレット!$B8)&amp;"_"&amp;ウォレット!GQ$3,プレー記録!$U$12:$U$2664,0),1))</f>
        <v>0</v>
      </c>
      <c r="GR8" s="298">
        <f>IF(ISNA(INDEX(プレー記録!$F$12:$F$2664,MATCH("OUT_"&amp;ウォレット!$FQ$2&amp;MONTH(ウォレット!$B8)&amp;"/"&amp;DAY(ウォレット!$B8)&amp;"_"&amp;ウォレット!GR$3,プレー記録!$U$12:$U$2664,0),1))=TRUE,0,-INDEX(プレー記録!$F$12:$F$2664,MATCH("OUT_"&amp;ウォレット!$FQ$2&amp;MONTH(ウォレット!$B8)&amp;"/"&amp;DAY(ウォレット!$B8)&amp;"_"&amp;ウォレット!GR$3,プレー記録!$U$12:$U$2664,0),1))</f>
        <v>0</v>
      </c>
      <c r="GS8" s="298">
        <f>IF(ISNA(INDEX(プレー記録!$F$12:$F$2664,MATCH("OUT_"&amp;ウォレット!$FQ$2&amp;MONTH(ウォレット!$B8)&amp;"/"&amp;DAY(ウォレット!$B8)&amp;"_"&amp;ウォレット!GS$3,プレー記録!$U$12:$U$2664,0),1))=TRUE,0,-INDEX(プレー記録!$F$12:$F$2664,MATCH("OUT_"&amp;ウォレット!$FQ$2&amp;MONTH(ウォレット!$B8)&amp;"/"&amp;DAY(ウォレット!$B8)&amp;"_"&amp;ウォレット!GS$3,プレー記録!$U$12:$U$2664,0),1))</f>
        <v>0</v>
      </c>
      <c r="GT8" s="298">
        <f>IF(ISNA(INDEX(プレー記録!$F$12:$F$2664,MATCH("OUT_"&amp;ウォレット!$FQ$2&amp;MONTH(ウォレット!$B8)&amp;"/"&amp;DAY(ウォレット!$B8)&amp;"_"&amp;ウォレット!GT$3,プレー記録!$U$12:$U$2664,0),1))=TRUE,0,-INDEX(プレー記録!$F$12:$F$2664,MATCH("OUT_"&amp;ウォレット!$FQ$2&amp;MONTH(ウォレット!$B8)&amp;"/"&amp;DAY(ウォレット!$B8)&amp;"_"&amp;ウォレット!GT$3,プレー記録!$U$12:$U$2664,0),1))</f>
        <v>0</v>
      </c>
      <c r="GU8" s="298">
        <f>IF(ISNA(INDEX(プレー記録!$F$12:$F$2664,MATCH("OUT_"&amp;ウォレット!$FQ$2&amp;MONTH(ウォレット!$B8)&amp;"/"&amp;DAY(ウォレット!$B8)&amp;"_"&amp;ウォレット!GU$3,プレー記録!$U$12:$U$2664,0),1))=TRUE,0,-INDEX(プレー記録!$F$12:$F$2664,MATCH("OUT_"&amp;ウォレット!$FQ$2&amp;MONTH(ウォレット!$B8)&amp;"/"&amp;DAY(ウォレット!$B8)&amp;"_"&amp;ウォレット!GU$3,プレー記録!$U$12:$U$2664,0),1))</f>
        <v>0</v>
      </c>
      <c r="GV8" s="298">
        <f>IF(ISNA(INDEX(プレー記録!$F$12:$F$2664,MATCH("OUT_"&amp;ウォレット!$FQ$2&amp;MONTH(ウォレット!$B8)&amp;"/"&amp;DAY(ウォレット!$B8)&amp;"_"&amp;ウォレット!GV$3,プレー記録!$U$12:$U$2664,0),1))=TRUE,0,-INDEX(プレー記録!$F$12:$F$2664,MATCH("OUT_"&amp;ウォレット!$FQ$2&amp;MONTH(ウォレット!$B8)&amp;"/"&amp;DAY(ウォレット!$B8)&amp;"_"&amp;ウォレット!GV$3,プレー記録!$U$12:$U$2664,0),1))</f>
        <v>0</v>
      </c>
      <c r="GW8" s="298">
        <f>IF(ISNA(INDEX(プレー記録!$F$12:$F$2664,MATCH("OUT_"&amp;ウォレット!$FQ$2&amp;MONTH(ウォレット!$B8)&amp;"/"&amp;DAY(ウォレット!$B8)&amp;"_"&amp;ウォレット!GW$3,プレー記録!$U$12:$U$2664,0),1))=TRUE,0,-INDEX(プレー記録!$F$12:$F$2664,MATCH("OUT_"&amp;ウォレット!$FQ$2&amp;MONTH(ウォレット!$B8)&amp;"/"&amp;DAY(ウォレット!$B8)&amp;"_"&amp;ウォレット!GW$3,プレー記録!$U$12:$U$2664,0),1))</f>
        <v>0</v>
      </c>
      <c r="GX8" s="160"/>
      <c r="GY8" s="127">
        <f t="shared" si="7"/>
        <v>0</v>
      </c>
      <c r="GZ8" s="128">
        <f t="shared" ref="GZ8:GZ33" si="17">SUM(HQ8:IF8)</f>
        <v>0</v>
      </c>
      <c r="HA8" s="133">
        <f>IF(ISNA(INDEX(プレー記録!$G$14:$G$2664,MATCH("IN_"&amp;ウォレット!$GY$2&amp;MONTH(ウォレット!$B8)&amp;"/"&amp;DAY(ウォレット!$B8)&amp;"_"&amp;ウォレット!HA$3,プレー記録!$U$14:$U$2664,0),1))=TRUE,0,INDEX(プレー記録!$G$14:$G$2664,MATCH("IN_"&amp;ウォレット!$GY$2&amp;MONTH(ウォレット!$B8)&amp;"/"&amp;DAY(ウォレット!$B8)&amp;"_"&amp;ウォレット!HA$3,プレー記録!$U$14:$U$2664,0),1))</f>
        <v>0</v>
      </c>
      <c r="HB8" s="122">
        <f>IF(ISNA(INDEX(プレー記録!$G$14:$G$2664,MATCH("IN_"&amp;ウォレット!$GY$2&amp;MONTH(ウォレット!$B8)&amp;"/"&amp;DAY(ウォレット!$B8)&amp;"_"&amp;ウォレット!HB$3,プレー記録!$U$14:$U$2664,0),1))=TRUE,0,INDEX(プレー記録!$G$14:$G$2664,MATCH("IN_"&amp;ウォレット!$GY$2&amp;MONTH(ウォレット!$B8)&amp;"/"&amp;DAY(ウォレット!$B8)&amp;"_"&amp;ウォレット!HB$3,プレー記録!$U$14:$U$2664,0),1))</f>
        <v>0</v>
      </c>
      <c r="HC8" s="122">
        <f>IF(ISNA(INDEX(プレー記録!$G$14:$G$2664,MATCH("IN_"&amp;ウォレット!$GY$2&amp;MONTH(ウォレット!$B8)&amp;"/"&amp;DAY(ウォレット!$B8)&amp;"_"&amp;ウォレット!HC$3,プレー記録!$U$14:$U$2664,0),1))=TRUE,0,INDEX(プレー記録!$G$14:$G$2664,MATCH("IN_"&amp;ウォレット!$GY$2&amp;MONTH(ウォレット!$B8)&amp;"/"&amp;DAY(ウォレット!$B8)&amp;"_"&amp;ウォレット!HC$3,プレー記録!$U$14:$U$2664,0),1))</f>
        <v>0</v>
      </c>
      <c r="HD8" s="122">
        <f>IF(ISNA(INDEX(プレー記録!$G$14:$G$2664,MATCH("IN_"&amp;ウォレット!$GY$2&amp;MONTH(ウォレット!$B8)&amp;"/"&amp;DAY(ウォレット!$B8)&amp;"_"&amp;ウォレット!HD$3,プレー記録!$U$14:$U$2664,0),1))=TRUE,0,INDEX(プレー記録!$G$14:$G$2664,MATCH("IN_"&amp;ウォレット!$GY$2&amp;MONTH(ウォレット!$B8)&amp;"/"&amp;DAY(ウォレット!$B8)&amp;"_"&amp;ウォレット!HD$3,プレー記録!$U$14:$U$2664,0),1))</f>
        <v>0</v>
      </c>
      <c r="HE8" s="122">
        <f>IF(ISNA(INDEX(プレー記録!$G$14:$G$2664,MATCH("IN_"&amp;ウォレット!$GY$2&amp;MONTH(ウォレット!$B8)&amp;"/"&amp;DAY(ウォレット!$B8)&amp;"_"&amp;ウォレット!HE$3,プレー記録!$U$14:$U$2664,0),1))=TRUE,0,INDEX(プレー記録!$G$14:$G$2664,MATCH("IN_"&amp;ウォレット!$GY$2&amp;MONTH(ウォレット!$B8)&amp;"/"&amp;DAY(ウォレット!$B8)&amp;"_"&amp;ウォレット!HE$3,プレー記録!$U$14:$U$2664,0),1))</f>
        <v>0</v>
      </c>
      <c r="HF8" s="122">
        <f>IF(ISNA(INDEX(プレー記録!$G$14:$G$2664,MATCH("IN_"&amp;ウォレット!$GY$2&amp;MONTH(ウォレット!$B8)&amp;"/"&amp;DAY(ウォレット!$B8)&amp;"_"&amp;ウォレット!HF$3,プレー記録!$U$14:$U$2664,0),1))=TRUE,0,INDEX(プレー記録!$G$14:$G$2664,MATCH("IN_"&amp;ウォレット!$GY$2&amp;MONTH(ウォレット!$B8)&amp;"/"&amp;DAY(ウォレット!$B8)&amp;"_"&amp;ウォレット!HF$3,プレー記録!$U$14:$U$2664,0),1))</f>
        <v>0</v>
      </c>
      <c r="HG8" s="122">
        <f>IF(ISNA(INDEX(プレー記録!$G$14:$G$2664,MATCH("IN_"&amp;ウォレット!$GY$2&amp;MONTH(ウォレット!$B8)&amp;"/"&amp;DAY(ウォレット!$B8)&amp;"_"&amp;ウォレット!HG$3,プレー記録!$U$14:$U$2664,0),1))=TRUE,0,INDEX(プレー記録!$G$14:$G$2664,MATCH("IN_"&amp;ウォレット!$GY$2&amp;MONTH(ウォレット!$B8)&amp;"/"&amp;DAY(ウォレット!$B8)&amp;"_"&amp;ウォレット!HG$3,プレー記録!$U$14:$U$2664,0),1))</f>
        <v>0</v>
      </c>
      <c r="HH8" s="296">
        <f>IF(ISNA(INDEX(プレー記録!$G$14:$G$2664,MATCH("IN_"&amp;ウォレット!$GY$2&amp;MONTH(ウォレット!$B8)&amp;"/"&amp;DAY(ウォレット!$B8)&amp;"_"&amp;ウォレット!HH$3,プレー記録!$U$14:$U$2664,0),1))=TRUE,0,INDEX(プレー記録!$G$14:$G$2664,MATCH("IN_"&amp;ウォレット!$GY$2&amp;MONTH(ウォレット!$B8)&amp;"/"&amp;DAY(ウォレット!$B8)&amp;"_"&amp;ウォレット!HH$3,プレー記録!$U$14:$U$2664,0),1))</f>
        <v>0</v>
      </c>
      <c r="HI8" s="296">
        <f>IF(ISNA(INDEX(プレー記録!$G$14:$G$2664,MATCH("IN_"&amp;ウォレット!$GY$2&amp;MONTH(ウォレット!$B8)&amp;"/"&amp;DAY(ウォレット!$B8)&amp;"_"&amp;ウォレット!HI$3,プレー記録!$U$14:$U$2664,0),1))=TRUE,0,INDEX(プレー記録!$G$14:$G$2664,MATCH("IN_"&amp;ウォレット!$GY$2&amp;MONTH(ウォレット!$B8)&amp;"/"&amp;DAY(ウォレット!$B8)&amp;"_"&amp;ウォレット!HI$3,プレー記録!$U$14:$U$2664,0),1))</f>
        <v>0</v>
      </c>
      <c r="HJ8" s="296">
        <f>IF(ISNA(INDEX(プレー記録!$G$14:$G$2664,MATCH("IN_"&amp;ウォレット!$GY$2&amp;MONTH(ウォレット!$B8)&amp;"/"&amp;DAY(ウォレット!$B8)&amp;"_"&amp;ウォレット!HJ$3,プレー記録!$U$14:$U$2664,0),1))=TRUE,0,INDEX(プレー記録!$G$14:$G$2664,MATCH("IN_"&amp;ウォレット!$GY$2&amp;MONTH(ウォレット!$B8)&amp;"/"&amp;DAY(ウォレット!$B8)&amp;"_"&amp;ウォレット!HJ$3,プレー記録!$U$14:$U$2664,0),1))</f>
        <v>0</v>
      </c>
      <c r="HK8" s="296">
        <f>IF(ISNA(INDEX(プレー記録!$G$14:$G$2664,MATCH("IN_"&amp;ウォレット!$GY$2&amp;MONTH(ウォレット!$B8)&amp;"/"&amp;DAY(ウォレット!$B8)&amp;"_"&amp;ウォレット!HK$3,プレー記録!$U$14:$U$2664,0),1))=TRUE,0,INDEX(プレー記録!$G$14:$G$2664,MATCH("IN_"&amp;ウォレット!$GY$2&amp;MONTH(ウォレット!$B8)&amp;"/"&amp;DAY(ウォレット!$B8)&amp;"_"&amp;ウォレット!HK$3,プレー記録!$U$14:$U$2664,0),1))</f>
        <v>0</v>
      </c>
      <c r="HL8" s="296">
        <f>IF(ISNA(INDEX(プレー記録!$G$14:$G$2664,MATCH("IN_"&amp;ウォレット!$GY$2&amp;MONTH(ウォレット!$B8)&amp;"/"&amp;DAY(ウォレット!$B8)&amp;"_"&amp;ウォレット!HL$3,プレー記録!$U$14:$U$2664,0),1))=TRUE,0,INDEX(プレー記録!$G$14:$G$2664,MATCH("IN_"&amp;ウォレット!$GY$2&amp;MONTH(ウォレット!$B8)&amp;"/"&amp;DAY(ウォレット!$B8)&amp;"_"&amp;ウォレット!HL$3,プレー記録!$U$14:$U$2664,0),1))</f>
        <v>0</v>
      </c>
      <c r="HM8" s="296">
        <f>IF(ISNA(INDEX(プレー記録!$G$14:$G$2664,MATCH("IN_"&amp;ウォレット!$GY$2&amp;MONTH(ウォレット!$B8)&amp;"/"&amp;DAY(ウォレット!$B8)&amp;"_"&amp;ウォレット!HM$3,プレー記録!$U$14:$U$2664,0),1))=TRUE,0,INDEX(プレー記録!$G$14:$G$2664,MATCH("IN_"&amp;ウォレット!$GY$2&amp;MONTH(ウォレット!$B8)&amp;"/"&amp;DAY(ウォレット!$B8)&amp;"_"&amp;ウォレット!HM$3,プレー記録!$U$14:$U$2664,0),1))</f>
        <v>0</v>
      </c>
      <c r="HN8" s="296">
        <f>IF(ISNA(INDEX(プレー記録!$G$14:$G$2664,MATCH("IN_"&amp;ウォレット!$GY$2&amp;MONTH(ウォレット!$B8)&amp;"/"&amp;DAY(ウォレット!$B8)&amp;"_"&amp;ウォレット!HN$3,プレー記録!$U$14:$U$2664,0),1))=TRUE,0,INDEX(プレー記録!$G$14:$G$2664,MATCH("IN_"&amp;ウォレット!$GY$2&amp;MONTH(ウォレット!$B8)&amp;"/"&amp;DAY(ウォレット!$B8)&amp;"_"&amp;ウォレット!HN$3,プレー記録!$U$14:$U$2664,0),1))</f>
        <v>0</v>
      </c>
      <c r="HO8" s="296">
        <f>IF(ISNA(INDEX(プレー記録!$G$14:$G$2664,MATCH("IN_"&amp;ウォレット!$GY$2&amp;MONTH(ウォレット!$B8)&amp;"/"&amp;DAY(ウォレット!$B8)&amp;"_"&amp;ウォレット!HO$3,プレー記録!$U$14:$U$2664,0),1))=TRUE,0,INDEX(プレー記録!$G$14:$G$2664,MATCH("IN_"&amp;ウォレット!$GY$2&amp;MONTH(ウォレット!$B8)&amp;"/"&amp;DAY(ウォレット!$B8)&amp;"_"&amp;ウォレット!HO$3,プレー記録!$U$14:$U$2664,0),1))</f>
        <v>0</v>
      </c>
      <c r="HP8" s="158"/>
      <c r="HQ8" s="131">
        <f>IF(ISNA(INDEX(プレー記録!$F$12:$F$2664,MATCH("OUT_"&amp;ウォレット!$GY$2&amp;MONTH(ウォレット!$B8)&amp;"/"&amp;DAY(ウォレット!$B8)&amp;"_"&amp;ウォレット!HQ$3,プレー記録!$U$12:$U$2664,0),1))=TRUE,0,-INDEX(プレー記録!$F$12:$F$2664,MATCH("OUT_"&amp;ウォレット!$GY$2&amp;MONTH(ウォレット!$B8)&amp;"/"&amp;DAY(ウォレット!$B8)&amp;"_"&amp;ウォレット!HQ$3,プレー記録!$U$12:$U$2664,0),1))</f>
        <v>0</v>
      </c>
      <c r="HR8" s="123">
        <f>IF(ISNA(INDEX(プレー記録!$F$12:$F$2664,MATCH("OUT_"&amp;ウォレット!$GY$2&amp;MONTH(ウォレット!$B8)&amp;"/"&amp;DAY(ウォレット!$B8)&amp;"_"&amp;ウォレット!HR$3,プレー記録!$U$12:$U$2664,0),1))=TRUE,0,-INDEX(プレー記録!$F$12:$F$2664,MATCH("OUT_"&amp;ウォレット!$GY$2&amp;MONTH(ウォレット!$B8)&amp;"/"&amp;DAY(ウォレット!$B8)&amp;"_"&amp;ウォレット!HR$3,プレー記録!$U$12:$U$2664,0),1))</f>
        <v>0</v>
      </c>
      <c r="HS8" s="123">
        <f>IF(ISNA(INDEX(プレー記録!$F$12:$F$2664,MATCH("OUT_"&amp;ウォレット!$GY$2&amp;MONTH(ウォレット!$B8)&amp;"/"&amp;DAY(ウォレット!$B8)&amp;"_"&amp;ウォレット!HS$3,プレー記録!$U$12:$U$2664,0),1))=TRUE,0,-INDEX(プレー記録!$F$12:$F$2664,MATCH("OUT_"&amp;ウォレット!$GY$2&amp;MONTH(ウォレット!$B8)&amp;"/"&amp;DAY(ウォレット!$B8)&amp;"_"&amp;ウォレット!HS$3,プレー記録!$U$12:$U$2664,0),1))</f>
        <v>0</v>
      </c>
      <c r="HT8" s="123">
        <f>IF(ISNA(INDEX(プレー記録!$F$12:$F$2664,MATCH("OUT_"&amp;ウォレット!$GY$2&amp;MONTH(ウォレット!$B8)&amp;"/"&amp;DAY(ウォレット!$B8)&amp;"_"&amp;ウォレット!HT$3,プレー記録!$U$12:$U$2664,0),1))=TRUE,0,-INDEX(プレー記録!$F$12:$F$2664,MATCH("OUT_"&amp;ウォレット!$GY$2&amp;MONTH(ウォレット!$B8)&amp;"/"&amp;DAY(ウォレット!$B8)&amp;"_"&amp;ウォレット!HT$3,プレー記録!$U$12:$U$2664,0),1))</f>
        <v>0</v>
      </c>
      <c r="HU8" s="123">
        <f>IF(ISNA(INDEX(プレー記録!$F$12:$F$2664,MATCH("OUT_"&amp;ウォレット!$GY$2&amp;MONTH(ウォレット!$B8)&amp;"/"&amp;DAY(ウォレット!$B8)&amp;"_"&amp;ウォレット!HU$3,プレー記録!$U$12:$U$2664,0),1))=TRUE,0,-INDEX(プレー記録!$F$12:$F$2664,MATCH("OUT_"&amp;ウォレット!$GY$2&amp;MONTH(ウォレット!$B8)&amp;"/"&amp;DAY(ウォレット!$B8)&amp;"_"&amp;ウォレット!HU$3,プレー記録!$U$12:$U$2664,0),1))</f>
        <v>0</v>
      </c>
      <c r="HV8" s="123">
        <f>IF(ISNA(INDEX(プレー記録!$F$12:$F$2664,MATCH("OUT_"&amp;ウォレット!$GY$2&amp;MONTH(ウォレット!$B8)&amp;"/"&amp;DAY(ウォレット!$B8)&amp;"_"&amp;ウォレット!HV$3,プレー記録!$U$12:$U$2664,0),1))=TRUE,0,-INDEX(プレー記録!$F$12:$F$2664,MATCH("OUT_"&amp;ウォレット!$GY$2&amp;MONTH(ウォレット!$B8)&amp;"/"&amp;DAY(ウォレット!$B8)&amp;"_"&amp;ウォレット!HV$3,プレー記録!$U$12:$U$2664,0),1))</f>
        <v>0</v>
      </c>
      <c r="HW8" s="123">
        <f>IF(ISNA(INDEX(プレー記録!$F$12:$F$2664,MATCH("OUT_"&amp;ウォレット!$GY$2&amp;MONTH(ウォレット!$B8)&amp;"/"&amp;DAY(ウォレット!$B8)&amp;"_"&amp;ウォレット!HW$3,プレー記録!$U$12:$U$2664,0),1))=TRUE,0,-INDEX(プレー記録!$F$12:$F$2664,MATCH("OUT_"&amp;ウォレット!$GY$2&amp;MONTH(ウォレット!$B8)&amp;"/"&amp;DAY(ウォレット!$B8)&amp;"_"&amp;ウォレット!HW$3,プレー記録!$U$12:$U$2664,0),1))</f>
        <v>0</v>
      </c>
      <c r="HX8" s="298">
        <f>IF(ISNA(INDEX(プレー記録!$F$12:$F$2664,MATCH("OUT_"&amp;ウォレット!$GY$2&amp;MONTH(ウォレット!$B8)&amp;"/"&amp;DAY(ウォレット!$B8)&amp;"_"&amp;ウォレット!HX$3,プレー記録!$U$12:$U$2664,0),1))=TRUE,0,-INDEX(プレー記録!$F$12:$F$2664,MATCH("OUT_"&amp;ウォレット!$GY$2&amp;MONTH(ウォレット!$B8)&amp;"/"&amp;DAY(ウォレット!$B8)&amp;"_"&amp;ウォレット!HX$3,プレー記録!$U$12:$U$2664,0),1))</f>
        <v>0</v>
      </c>
      <c r="HY8" s="298">
        <f>IF(ISNA(INDEX(プレー記録!$F$12:$F$2664,MATCH("OUT_"&amp;ウォレット!$GY$2&amp;MONTH(ウォレット!$B8)&amp;"/"&amp;DAY(ウォレット!$B8)&amp;"_"&amp;ウォレット!HY$3,プレー記録!$U$12:$U$2664,0),1))=TRUE,0,-INDEX(プレー記録!$F$12:$F$2664,MATCH("OUT_"&amp;ウォレット!$GY$2&amp;MONTH(ウォレット!$B8)&amp;"/"&amp;DAY(ウォレット!$B8)&amp;"_"&amp;ウォレット!HY$3,プレー記録!$U$12:$U$2664,0),1))</f>
        <v>0</v>
      </c>
      <c r="HZ8" s="298">
        <f>IF(ISNA(INDEX(プレー記録!$F$12:$F$2664,MATCH("OUT_"&amp;ウォレット!$GY$2&amp;MONTH(ウォレット!$B8)&amp;"/"&amp;DAY(ウォレット!$B8)&amp;"_"&amp;ウォレット!HZ$3,プレー記録!$U$12:$U$2664,0),1))=TRUE,0,-INDEX(プレー記録!$F$12:$F$2664,MATCH("OUT_"&amp;ウォレット!$GY$2&amp;MONTH(ウォレット!$B8)&amp;"/"&amp;DAY(ウォレット!$B8)&amp;"_"&amp;ウォレット!HZ$3,プレー記録!$U$12:$U$2664,0),1))</f>
        <v>0</v>
      </c>
      <c r="IA8" s="298">
        <f>IF(ISNA(INDEX(プレー記録!$F$12:$F$2664,MATCH("OUT_"&amp;ウォレット!$GY$2&amp;MONTH(ウォレット!$B8)&amp;"/"&amp;DAY(ウォレット!$B8)&amp;"_"&amp;ウォレット!IA$3,プレー記録!$U$12:$U$2664,0),1))=TRUE,0,-INDEX(プレー記録!$F$12:$F$2664,MATCH("OUT_"&amp;ウォレット!$GY$2&amp;MONTH(ウォレット!$B8)&amp;"/"&amp;DAY(ウォレット!$B8)&amp;"_"&amp;ウォレット!IA$3,プレー記録!$U$12:$U$2664,0),1))</f>
        <v>0</v>
      </c>
      <c r="IB8" s="298">
        <f>IF(ISNA(INDEX(プレー記録!$F$12:$F$2664,MATCH("OUT_"&amp;ウォレット!$GY$2&amp;MONTH(ウォレット!$B8)&amp;"/"&amp;DAY(ウォレット!$B8)&amp;"_"&amp;ウォレット!IB$3,プレー記録!$U$12:$U$2664,0),1))=TRUE,0,-INDEX(プレー記録!$F$12:$F$2664,MATCH("OUT_"&amp;ウォレット!$GY$2&amp;MONTH(ウォレット!$B8)&amp;"/"&amp;DAY(ウォレット!$B8)&amp;"_"&amp;ウォレット!IB$3,プレー記録!$U$12:$U$2664,0),1))</f>
        <v>0</v>
      </c>
      <c r="IC8" s="298">
        <f>IF(ISNA(INDEX(プレー記録!$F$12:$F$2664,MATCH("OUT_"&amp;ウォレット!$GY$2&amp;MONTH(ウォレット!$B8)&amp;"/"&amp;DAY(ウォレット!$B8)&amp;"_"&amp;ウォレット!IC$3,プレー記録!$U$12:$U$2664,0),1))=TRUE,0,-INDEX(プレー記録!$F$12:$F$2664,MATCH("OUT_"&amp;ウォレット!$GY$2&amp;MONTH(ウォレット!$B8)&amp;"/"&amp;DAY(ウォレット!$B8)&amp;"_"&amp;ウォレット!IC$3,プレー記録!$U$12:$U$2664,0),1))</f>
        <v>0</v>
      </c>
      <c r="ID8" s="298">
        <f>IF(ISNA(INDEX(プレー記録!$F$12:$F$2664,MATCH("OUT_"&amp;ウォレット!$GY$2&amp;MONTH(ウォレット!$B8)&amp;"/"&amp;DAY(ウォレット!$B8)&amp;"_"&amp;ウォレット!ID$3,プレー記録!$U$12:$U$2664,0),1))=TRUE,0,-INDEX(プレー記録!$F$12:$F$2664,MATCH("OUT_"&amp;ウォレット!$GY$2&amp;MONTH(ウォレット!$B8)&amp;"/"&amp;DAY(ウォレット!$B8)&amp;"_"&amp;ウォレット!ID$3,プレー記録!$U$12:$U$2664,0),1))</f>
        <v>0</v>
      </c>
      <c r="IE8" s="298">
        <f>IF(ISNA(INDEX(プレー記録!$F$12:$F$2664,MATCH("OUT_"&amp;ウォレット!$GY$2&amp;MONTH(ウォレット!$B8)&amp;"/"&amp;DAY(ウォレット!$B8)&amp;"_"&amp;ウォレット!IE$3,プレー記録!$U$12:$U$2664,0),1))=TRUE,0,-INDEX(プレー記録!$F$12:$F$2664,MATCH("OUT_"&amp;ウォレット!$GY$2&amp;MONTH(ウォレット!$B8)&amp;"/"&amp;DAY(ウォレット!$B8)&amp;"_"&amp;ウォレット!IE$3,プレー記録!$U$12:$U$2664,0),1))</f>
        <v>0</v>
      </c>
      <c r="IF8" s="160"/>
      <c r="IG8" s="127">
        <f t="shared" si="8"/>
        <v>0</v>
      </c>
      <c r="IH8" s="128">
        <f t="shared" ref="IH8:IH33" si="18">SUM(IY8:JN8)</f>
        <v>0</v>
      </c>
      <c r="II8" s="133">
        <f>IF(ISNA(INDEX(プレー記録!$G$14:$G$2664,MATCH("IN_"&amp;ウォレット!$IG$2&amp;MONTH(ウォレット!$B8)&amp;"/"&amp;DAY(ウォレット!$B8)&amp;"_"&amp;ウォレット!II$3,プレー記録!$U$14:$U$2664,0),1))=TRUE,0,INDEX(プレー記録!$G$14:$G$2664,MATCH("IN_"&amp;ウォレット!$IG$2&amp;MONTH(ウォレット!$B8)&amp;"/"&amp;DAY(ウォレット!$B8)&amp;"_"&amp;ウォレット!II$3,プレー記録!$U$14:$U$2664,0),1))</f>
        <v>0</v>
      </c>
      <c r="IJ8" s="122">
        <f>IF(ISNA(INDEX(プレー記録!$G$14:$G$2664,MATCH("IN_"&amp;ウォレット!$IG$2&amp;MONTH(ウォレット!$B8)&amp;"/"&amp;DAY(ウォレット!$B8)&amp;"_"&amp;ウォレット!IJ$3,プレー記録!$U$14:$U$2664,0),1))=TRUE,0,INDEX(プレー記録!$G$14:$G$2664,MATCH("IN_"&amp;ウォレット!$IG$2&amp;MONTH(ウォレット!$B8)&amp;"/"&amp;DAY(ウォレット!$B8)&amp;"_"&amp;ウォレット!IJ$3,プレー記録!$U$14:$U$2664,0),1))</f>
        <v>0</v>
      </c>
      <c r="IK8" s="122">
        <f>IF(ISNA(INDEX(プレー記録!$G$14:$G$2664,MATCH("IN_"&amp;ウォレット!$IG$2&amp;MONTH(ウォレット!$B8)&amp;"/"&amp;DAY(ウォレット!$B8)&amp;"_"&amp;ウォレット!IK$3,プレー記録!$U$14:$U$2664,0),1))=TRUE,0,INDEX(プレー記録!$G$14:$G$2664,MATCH("IN_"&amp;ウォレット!$IG$2&amp;MONTH(ウォレット!$B8)&amp;"/"&amp;DAY(ウォレット!$B8)&amp;"_"&amp;ウォレット!IK$3,プレー記録!$U$14:$U$2664,0),1))</f>
        <v>0</v>
      </c>
      <c r="IL8" s="122">
        <f>IF(ISNA(INDEX(プレー記録!$G$14:$G$2664,MATCH("IN_"&amp;ウォレット!$IG$2&amp;MONTH(ウォレット!$B8)&amp;"/"&amp;DAY(ウォレット!$B8)&amp;"_"&amp;ウォレット!IL$3,プレー記録!$U$14:$U$2664,0),1))=TRUE,0,INDEX(プレー記録!$G$14:$G$2664,MATCH("IN_"&amp;ウォレット!$IG$2&amp;MONTH(ウォレット!$B8)&amp;"/"&amp;DAY(ウォレット!$B8)&amp;"_"&amp;ウォレット!IL$3,プレー記録!$U$14:$U$2664,0),1))</f>
        <v>0</v>
      </c>
      <c r="IM8" s="122">
        <f>IF(ISNA(INDEX(プレー記録!$G$14:$G$2664,MATCH("IN_"&amp;ウォレット!$IG$2&amp;MONTH(ウォレット!$B8)&amp;"/"&amp;DAY(ウォレット!$B8)&amp;"_"&amp;ウォレット!IM$3,プレー記録!$U$14:$U$2664,0),1))=TRUE,0,INDEX(プレー記録!$G$14:$G$2664,MATCH("IN_"&amp;ウォレット!$IG$2&amp;MONTH(ウォレット!$B8)&amp;"/"&amp;DAY(ウォレット!$B8)&amp;"_"&amp;ウォレット!IM$3,プレー記録!$U$14:$U$2664,0),1))</f>
        <v>0</v>
      </c>
      <c r="IN8" s="122">
        <f>IF(ISNA(INDEX(プレー記録!$G$14:$G$2664,MATCH("IN_"&amp;ウォレット!$IG$2&amp;MONTH(ウォレット!$B8)&amp;"/"&amp;DAY(ウォレット!$B8)&amp;"_"&amp;ウォレット!IN$3,プレー記録!$U$14:$U$2664,0),1))=TRUE,0,INDEX(プレー記録!$G$14:$G$2664,MATCH("IN_"&amp;ウォレット!$IG$2&amp;MONTH(ウォレット!$B8)&amp;"/"&amp;DAY(ウォレット!$B8)&amp;"_"&amp;ウォレット!IN$3,プレー記録!$U$14:$U$2664,0),1))</f>
        <v>0</v>
      </c>
      <c r="IO8" s="122">
        <f>IF(ISNA(INDEX(プレー記録!$G$14:$G$2664,MATCH("IN_"&amp;ウォレット!$IG$2&amp;MONTH(ウォレット!$B8)&amp;"/"&amp;DAY(ウォレット!$B8)&amp;"_"&amp;ウォレット!IO$3,プレー記録!$U$14:$U$2664,0),1))=TRUE,0,INDEX(プレー記録!$G$14:$G$2664,MATCH("IN_"&amp;ウォレット!$IG$2&amp;MONTH(ウォレット!$B8)&amp;"/"&amp;DAY(ウォレット!$B8)&amp;"_"&amp;ウォレット!IO$3,プレー記録!$U$14:$U$2664,0),1))</f>
        <v>0</v>
      </c>
      <c r="IP8" s="296">
        <f>IF(ISNA(INDEX(プレー記録!$G$14:$G$2664,MATCH("IN_"&amp;ウォレット!$IG$2&amp;MONTH(ウォレット!$B8)&amp;"/"&amp;DAY(ウォレット!$B8)&amp;"_"&amp;ウォレット!IP$3,プレー記録!$U$14:$U$2664,0),1))=TRUE,0,INDEX(プレー記録!$G$14:$G$2664,MATCH("IN_"&amp;ウォレット!$IG$2&amp;MONTH(ウォレット!$B8)&amp;"/"&amp;DAY(ウォレット!$B8)&amp;"_"&amp;ウォレット!IP$3,プレー記録!$U$14:$U$2664,0),1))</f>
        <v>0</v>
      </c>
      <c r="IQ8" s="296">
        <f>IF(ISNA(INDEX(プレー記録!$G$14:$G$2664,MATCH("IN_"&amp;ウォレット!$IG$2&amp;MONTH(ウォレット!$B8)&amp;"/"&amp;DAY(ウォレット!$B8)&amp;"_"&amp;ウォレット!IQ$3,プレー記録!$U$14:$U$2664,0),1))=TRUE,0,INDEX(プレー記録!$G$14:$G$2664,MATCH("IN_"&amp;ウォレット!$IG$2&amp;MONTH(ウォレット!$B8)&amp;"/"&amp;DAY(ウォレット!$B8)&amp;"_"&amp;ウォレット!IQ$3,プレー記録!$U$14:$U$2664,0),1))</f>
        <v>0</v>
      </c>
      <c r="IR8" s="296">
        <f>IF(ISNA(INDEX(プレー記録!$G$14:$G$2664,MATCH("IN_"&amp;ウォレット!$IG$2&amp;MONTH(ウォレット!$B8)&amp;"/"&amp;DAY(ウォレット!$B8)&amp;"_"&amp;ウォレット!IR$3,プレー記録!$U$14:$U$2664,0),1))=TRUE,0,INDEX(プレー記録!$G$14:$G$2664,MATCH("IN_"&amp;ウォレット!$IG$2&amp;MONTH(ウォレット!$B8)&amp;"/"&amp;DAY(ウォレット!$B8)&amp;"_"&amp;ウォレット!IR$3,プレー記録!$U$14:$U$2664,0),1))</f>
        <v>0</v>
      </c>
      <c r="IS8" s="296">
        <f>IF(ISNA(INDEX(プレー記録!$G$14:$G$2664,MATCH("IN_"&amp;ウォレット!$IG$2&amp;MONTH(ウォレット!$B8)&amp;"/"&amp;DAY(ウォレット!$B8)&amp;"_"&amp;ウォレット!IS$3,プレー記録!$U$14:$U$2664,0),1))=TRUE,0,INDEX(プレー記録!$G$14:$G$2664,MATCH("IN_"&amp;ウォレット!$IG$2&amp;MONTH(ウォレット!$B8)&amp;"/"&amp;DAY(ウォレット!$B8)&amp;"_"&amp;ウォレット!IS$3,プレー記録!$U$14:$U$2664,0),1))</f>
        <v>0</v>
      </c>
      <c r="IT8" s="296">
        <f>IF(ISNA(INDEX(プレー記録!$G$14:$G$2664,MATCH("IN_"&amp;ウォレット!$IG$2&amp;MONTH(ウォレット!$B8)&amp;"/"&amp;DAY(ウォレット!$B8)&amp;"_"&amp;ウォレット!IT$3,プレー記録!$U$14:$U$2664,0),1))=TRUE,0,INDEX(プレー記録!$G$14:$G$2664,MATCH("IN_"&amp;ウォレット!$IG$2&amp;MONTH(ウォレット!$B8)&amp;"/"&amp;DAY(ウォレット!$B8)&amp;"_"&amp;ウォレット!IT$3,プレー記録!$U$14:$U$2664,0),1))</f>
        <v>0</v>
      </c>
      <c r="IU8" s="296">
        <f>IF(ISNA(INDEX(プレー記録!$G$14:$G$2664,MATCH("IN_"&amp;ウォレット!$IG$2&amp;MONTH(ウォレット!$B8)&amp;"/"&amp;DAY(ウォレット!$B8)&amp;"_"&amp;ウォレット!IU$3,プレー記録!$U$14:$U$2664,0),1))=TRUE,0,INDEX(プレー記録!$G$14:$G$2664,MATCH("IN_"&amp;ウォレット!$IG$2&amp;MONTH(ウォレット!$B8)&amp;"/"&amp;DAY(ウォレット!$B8)&amp;"_"&amp;ウォレット!IU$3,プレー記録!$U$14:$U$2664,0),1))</f>
        <v>0</v>
      </c>
      <c r="IV8" s="296">
        <f>IF(ISNA(INDEX(プレー記録!$G$14:$G$2664,MATCH("IN_"&amp;ウォレット!$IG$2&amp;MONTH(ウォレット!$B8)&amp;"/"&amp;DAY(ウォレット!$B8)&amp;"_"&amp;ウォレット!IV$3,プレー記録!$U$14:$U$2664,0),1))=TRUE,0,INDEX(プレー記録!$G$14:$G$2664,MATCH("IN_"&amp;ウォレット!$IG$2&amp;MONTH(ウォレット!$B8)&amp;"/"&amp;DAY(ウォレット!$B8)&amp;"_"&amp;ウォレット!IV$3,プレー記録!$U$14:$U$2664,0),1))</f>
        <v>0</v>
      </c>
      <c r="IW8" s="296">
        <f>IF(ISNA(INDEX(プレー記録!$G$14:$G$2664,MATCH("IN_"&amp;ウォレット!$IG$2&amp;MONTH(ウォレット!$B8)&amp;"/"&amp;DAY(ウォレット!$B8)&amp;"_"&amp;ウォレット!IW$3,プレー記録!$U$14:$U$2664,0),1))=TRUE,0,INDEX(プレー記録!$G$14:$G$2664,MATCH("IN_"&amp;ウォレット!$IG$2&amp;MONTH(ウォレット!$B8)&amp;"/"&amp;DAY(ウォレット!$B8)&amp;"_"&amp;ウォレット!IW$3,プレー記録!$U$14:$U$2664,0),1))</f>
        <v>0</v>
      </c>
      <c r="IX8" s="158"/>
      <c r="IY8" s="131">
        <f>IF(ISNA(INDEX(プレー記録!$F$12:$F$2664,MATCH("OUT_"&amp;ウォレット!$IG$2&amp;MONTH(ウォレット!$B8)&amp;"/"&amp;DAY(ウォレット!$B8)&amp;"_"&amp;ウォレット!IY$3,プレー記録!$U$12:$U$2664,0),1))=TRUE,0,-INDEX(プレー記録!$F$12:$F$2664,MATCH("OUT_"&amp;ウォレット!$IG$2&amp;MONTH(ウォレット!$B8)&amp;"/"&amp;DAY(ウォレット!$B8)&amp;"_"&amp;ウォレット!IY$3,プレー記録!$U$12:$U$2664,0),1))</f>
        <v>0</v>
      </c>
      <c r="IZ8" s="123">
        <f>IF(ISNA(INDEX(プレー記録!$F$12:$F$2664,MATCH("OUT_"&amp;ウォレット!$IG$2&amp;MONTH(ウォレット!$B8)&amp;"/"&amp;DAY(ウォレット!$B8)&amp;"_"&amp;ウォレット!IZ$3,プレー記録!$U$12:$U$2664,0),1))=TRUE,0,-INDEX(プレー記録!$F$12:$F$2664,MATCH("OUT_"&amp;ウォレット!$IG$2&amp;MONTH(ウォレット!$B8)&amp;"/"&amp;DAY(ウォレット!$B8)&amp;"_"&amp;ウォレット!IZ$3,プレー記録!$U$12:$U$2664,0),1))</f>
        <v>0</v>
      </c>
      <c r="JA8" s="123">
        <f>IF(ISNA(INDEX(プレー記録!$F$12:$F$2664,MATCH("OUT_"&amp;ウォレット!$IG$2&amp;MONTH(ウォレット!$B8)&amp;"/"&amp;DAY(ウォレット!$B8)&amp;"_"&amp;ウォレット!JA$3,プレー記録!$U$12:$U$2664,0),1))=TRUE,0,-INDEX(プレー記録!$F$12:$F$2664,MATCH("OUT_"&amp;ウォレット!$IG$2&amp;MONTH(ウォレット!$B8)&amp;"/"&amp;DAY(ウォレット!$B8)&amp;"_"&amp;ウォレット!JA$3,プレー記録!$U$12:$U$2664,0),1))</f>
        <v>0</v>
      </c>
      <c r="JB8" s="123">
        <f>IF(ISNA(INDEX(プレー記録!$F$12:$F$2664,MATCH("OUT_"&amp;ウォレット!$IG$2&amp;MONTH(ウォレット!$B8)&amp;"/"&amp;DAY(ウォレット!$B8)&amp;"_"&amp;ウォレット!JB$3,プレー記録!$U$12:$U$2664,0),1))=TRUE,0,-INDEX(プレー記録!$F$12:$F$2664,MATCH("OUT_"&amp;ウォレット!$IG$2&amp;MONTH(ウォレット!$B8)&amp;"/"&amp;DAY(ウォレット!$B8)&amp;"_"&amp;ウォレット!JB$3,プレー記録!$U$12:$U$2664,0),1))</f>
        <v>0</v>
      </c>
      <c r="JC8" s="123">
        <f>IF(ISNA(INDEX(プレー記録!$F$12:$F$2664,MATCH("OUT_"&amp;ウォレット!$IG$2&amp;MONTH(ウォレット!$B8)&amp;"/"&amp;DAY(ウォレット!$B8)&amp;"_"&amp;ウォレット!JC$3,プレー記録!$U$12:$U$2664,0),1))=TRUE,0,-INDEX(プレー記録!$F$12:$F$2664,MATCH("OUT_"&amp;ウォレット!$IG$2&amp;MONTH(ウォレット!$B8)&amp;"/"&amp;DAY(ウォレット!$B8)&amp;"_"&amp;ウォレット!JC$3,プレー記録!$U$12:$U$2664,0),1))</f>
        <v>0</v>
      </c>
      <c r="JD8" s="123">
        <f>IF(ISNA(INDEX(プレー記録!$F$12:$F$2664,MATCH("OUT_"&amp;ウォレット!$IG$2&amp;MONTH(ウォレット!$B8)&amp;"/"&amp;DAY(ウォレット!$B8)&amp;"_"&amp;ウォレット!JD$3,プレー記録!$U$12:$U$2664,0),1))=TRUE,0,-INDEX(プレー記録!$F$12:$F$2664,MATCH("OUT_"&amp;ウォレット!$IG$2&amp;MONTH(ウォレット!$B8)&amp;"/"&amp;DAY(ウォレット!$B8)&amp;"_"&amp;ウォレット!JD$3,プレー記録!$U$12:$U$2664,0),1))</f>
        <v>0</v>
      </c>
      <c r="JE8" s="123">
        <f>IF(ISNA(INDEX(プレー記録!$F$12:$F$2664,MATCH("OUT_"&amp;ウォレット!$IG$2&amp;MONTH(ウォレット!$B8)&amp;"/"&amp;DAY(ウォレット!$B8)&amp;"_"&amp;ウォレット!JE$3,プレー記録!$U$12:$U$2664,0),1))=TRUE,0,-INDEX(プレー記録!$F$12:$F$2664,MATCH("OUT_"&amp;ウォレット!$IG$2&amp;MONTH(ウォレット!$B8)&amp;"/"&amp;DAY(ウォレット!$B8)&amp;"_"&amp;ウォレット!JE$3,プレー記録!$U$12:$U$2664,0),1))</f>
        <v>0</v>
      </c>
      <c r="JF8" s="298">
        <f>IF(ISNA(INDEX(プレー記録!$F$12:$F$2664,MATCH("OUT_"&amp;ウォレット!$IG$2&amp;MONTH(ウォレット!$B8)&amp;"/"&amp;DAY(ウォレット!$B8)&amp;"_"&amp;ウォレット!JF$3,プレー記録!$U$12:$U$2664,0),1))=TRUE,0,-INDEX(プレー記録!$F$12:$F$2664,MATCH("OUT_"&amp;ウォレット!$IG$2&amp;MONTH(ウォレット!$B8)&amp;"/"&amp;DAY(ウォレット!$B8)&amp;"_"&amp;ウォレット!JF$3,プレー記録!$U$12:$U$2664,0),1))</f>
        <v>0</v>
      </c>
      <c r="JG8" s="298">
        <f>IF(ISNA(INDEX(プレー記録!$F$12:$F$2664,MATCH("OUT_"&amp;ウォレット!$IG$2&amp;MONTH(ウォレット!$B8)&amp;"/"&amp;DAY(ウォレット!$B8)&amp;"_"&amp;ウォレット!JG$3,プレー記録!$U$12:$U$2664,0),1))=TRUE,0,-INDEX(プレー記録!$F$12:$F$2664,MATCH("OUT_"&amp;ウォレット!$IG$2&amp;MONTH(ウォレット!$B8)&amp;"/"&amp;DAY(ウォレット!$B8)&amp;"_"&amp;ウォレット!JG$3,プレー記録!$U$12:$U$2664,0),1))</f>
        <v>0</v>
      </c>
      <c r="JH8" s="298">
        <f>IF(ISNA(INDEX(プレー記録!$F$12:$F$2664,MATCH("OUT_"&amp;ウォレット!$IG$2&amp;MONTH(ウォレット!$B8)&amp;"/"&amp;DAY(ウォレット!$B8)&amp;"_"&amp;ウォレット!JH$3,プレー記録!$U$12:$U$2664,0),1))=TRUE,0,-INDEX(プレー記録!$F$12:$F$2664,MATCH("OUT_"&amp;ウォレット!$IG$2&amp;MONTH(ウォレット!$B8)&amp;"/"&amp;DAY(ウォレット!$B8)&amp;"_"&amp;ウォレット!JH$3,プレー記録!$U$12:$U$2664,0),1))</f>
        <v>0</v>
      </c>
      <c r="JI8" s="298">
        <f>IF(ISNA(INDEX(プレー記録!$F$12:$F$2664,MATCH("OUT_"&amp;ウォレット!$IG$2&amp;MONTH(ウォレット!$B8)&amp;"/"&amp;DAY(ウォレット!$B8)&amp;"_"&amp;ウォレット!JI$3,プレー記録!$U$12:$U$2664,0),1))=TRUE,0,-INDEX(プレー記録!$F$12:$F$2664,MATCH("OUT_"&amp;ウォレット!$IG$2&amp;MONTH(ウォレット!$B8)&amp;"/"&amp;DAY(ウォレット!$B8)&amp;"_"&amp;ウォレット!JI$3,プレー記録!$U$12:$U$2664,0),1))</f>
        <v>0</v>
      </c>
      <c r="JJ8" s="298">
        <f>IF(ISNA(INDEX(プレー記録!$F$12:$F$2664,MATCH("OUT_"&amp;ウォレット!$IG$2&amp;MONTH(ウォレット!$B8)&amp;"/"&amp;DAY(ウォレット!$B8)&amp;"_"&amp;ウォレット!JJ$3,プレー記録!$U$12:$U$2664,0),1))=TRUE,0,-INDEX(プレー記録!$F$12:$F$2664,MATCH("OUT_"&amp;ウォレット!$IG$2&amp;MONTH(ウォレット!$B8)&amp;"/"&amp;DAY(ウォレット!$B8)&amp;"_"&amp;ウォレット!JJ$3,プレー記録!$U$12:$U$2664,0),1))</f>
        <v>0</v>
      </c>
      <c r="JK8" s="298">
        <f>IF(ISNA(INDEX(プレー記録!$F$12:$F$2664,MATCH("OUT_"&amp;ウォレット!$IG$2&amp;MONTH(ウォレット!$B8)&amp;"/"&amp;DAY(ウォレット!$B8)&amp;"_"&amp;ウォレット!JK$3,プレー記録!$U$12:$U$2664,0),1))=TRUE,0,-INDEX(プレー記録!$F$12:$F$2664,MATCH("OUT_"&amp;ウォレット!$IG$2&amp;MONTH(ウォレット!$B8)&amp;"/"&amp;DAY(ウォレット!$B8)&amp;"_"&amp;ウォレット!JK$3,プレー記録!$U$12:$U$2664,0),1))</f>
        <v>0</v>
      </c>
      <c r="JL8" s="298">
        <f>IF(ISNA(INDEX(プレー記録!$F$12:$F$2664,MATCH("OUT_"&amp;ウォレット!$IG$2&amp;MONTH(ウォレット!$B8)&amp;"/"&amp;DAY(ウォレット!$B8)&amp;"_"&amp;ウォレット!JL$3,プレー記録!$U$12:$U$2664,0),1))=TRUE,0,-INDEX(プレー記録!$F$12:$F$2664,MATCH("OUT_"&amp;ウォレット!$IG$2&amp;MONTH(ウォレット!$B8)&amp;"/"&amp;DAY(ウォレット!$B8)&amp;"_"&amp;ウォレット!JL$3,プレー記録!$U$12:$U$2664,0),1))</f>
        <v>0</v>
      </c>
      <c r="JM8" s="298">
        <f>IF(ISNA(INDEX(プレー記録!$F$12:$F$2664,MATCH("OUT_"&amp;ウォレット!$IG$2&amp;MONTH(ウォレット!$B8)&amp;"/"&amp;DAY(ウォレット!$B8)&amp;"_"&amp;ウォレット!JM$3,プレー記録!$U$12:$U$2664,0),1))=TRUE,0,-INDEX(プレー記録!$F$12:$F$2664,MATCH("OUT_"&amp;ウォレット!$IG$2&amp;MONTH(ウォレット!$B8)&amp;"/"&amp;DAY(ウォレット!$B8)&amp;"_"&amp;ウォレット!JM$3,プレー記録!$U$12:$U$2664,0),1))</f>
        <v>0</v>
      </c>
      <c r="JN8" s="160"/>
      <c r="JO8" s="127">
        <f t="shared" si="9"/>
        <v>0</v>
      </c>
      <c r="JP8" s="128">
        <f t="shared" ref="JP8:JP33" si="19">SUM(KG8:KV8)</f>
        <v>0</v>
      </c>
      <c r="JQ8" s="133">
        <f>IF(ISNA(INDEX(プレー記録!$G$14:$G$2664,MATCH("IN_"&amp;ウォレット!$JO$2&amp;MONTH(ウォレット!$B8)&amp;"/"&amp;DAY(ウォレット!$B8)&amp;"_"&amp;ウォレット!JQ$3,プレー記録!$U$14:$U$2664,0),1))=TRUE,0,INDEX(プレー記録!$G$14:$G$2664,MATCH("IN_"&amp;ウォレット!$JO$2&amp;MONTH(ウォレット!$B8)&amp;"/"&amp;DAY(ウォレット!$B8)&amp;"_"&amp;ウォレット!JQ$3,プレー記録!$U$14:$U$2664,0),1))</f>
        <v>0</v>
      </c>
      <c r="JR8" s="122">
        <f>IF(ISNA(INDEX(プレー記録!$G$14:$G$2664,MATCH("IN_"&amp;ウォレット!$JO$2&amp;MONTH(ウォレット!$B8)&amp;"/"&amp;DAY(ウォレット!$B8)&amp;"_"&amp;ウォレット!JR$3,プレー記録!$U$14:$U$2664,0),1))=TRUE,0,INDEX(プレー記録!$G$14:$G$2664,MATCH("IN_"&amp;ウォレット!$JO$2&amp;MONTH(ウォレット!$B8)&amp;"/"&amp;DAY(ウォレット!$B8)&amp;"_"&amp;ウォレット!JR$3,プレー記録!$U$14:$U$2664,0),1))</f>
        <v>0</v>
      </c>
      <c r="JS8" s="122">
        <f>IF(ISNA(INDEX(プレー記録!$G$14:$G$2664,MATCH("IN_"&amp;ウォレット!$JO$2&amp;MONTH(ウォレット!$B8)&amp;"/"&amp;DAY(ウォレット!$B8)&amp;"_"&amp;ウォレット!JS$3,プレー記録!$U$14:$U$2664,0),1))=TRUE,0,INDEX(プレー記録!$G$14:$G$2664,MATCH("IN_"&amp;ウォレット!$JO$2&amp;MONTH(ウォレット!$B8)&amp;"/"&amp;DAY(ウォレット!$B8)&amp;"_"&amp;ウォレット!JS$3,プレー記録!$U$14:$U$2664,0),1))</f>
        <v>0</v>
      </c>
      <c r="JT8" s="122">
        <f>IF(ISNA(INDEX(プレー記録!$G$14:$G$2664,MATCH("IN_"&amp;ウォレット!$JO$2&amp;MONTH(ウォレット!$B8)&amp;"/"&amp;DAY(ウォレット!$B8)&amp;"_"&amp;ウォレット!JT$3,プレー記録!$U$14:$U$2664,0),1))=TRUE,0,INDEX(プレー記録!$G$14:$G$2664,MATCH("IN_"&amp;ウォレット!$JO$2&amp;MONTH(ウォレット!$B8)&amp;"/"&amp;DAY(ウォレット!$B8)&amp;"_"&amp;ウォレット!JT$3,プレー記録!$U$14:$U$2664,0),1))</f>
        <v>0</v>
      </c>
      <c r="JU8" s="122">
        <f>IF(ISNA(INDEX(プレー記録!$G$14:$G$2664,MATCH("IN_"&amp;ウォレット!$JO$2&amp;MONTH(ウォレット!$B8)&amp;"/"&amp;DAY(ウォレット!$B8)&amp;"_"&amp;ウォレット!JU$3,プレー記録!$U$14:$U$2664,0),1))=TRUE,0,INDEX(プレー記録!$G$14:$G$2664,MATCH("IN_"&amp;ウォレット!$JO$2&amp;MONTH(ウォレット!$B8)&amp;"/"&amp;DAY(ウォレット!$B8)&amp;"_"&amp;ウォレット!JU$3,プレー記録!$U$14:$U$2664,0),1))</f>
        <v>0</v>
      </c>
      <c r="JV8" s="122">
        <f>IF(ISNA(INDEX(プレー記録!$G$14:$G$2664,MATCH("IN_"&amp;ウォレット!$JO$2&amp;MONTH(ウォレット!$B8)&amp;"/"&amp;DAY(ウォレット!$B8)&amp;"_"&amp;ウォレット!JV$3,プレー記録!$U$14:$U$2664,0),1))=TRUE,0,INDEX(プレー記録!$G$14:$G$2664,MATCH("IN_"&amp;ウォレット!$JO$2&amp;MONTH(ウォレット!$B8)&amp;"/"&amp;DAY(ウォレット!$B8)&amp;"_"&amp;ウォレット!JV$3,プレー記録!$U$14:$U$2664,0),1))</f>
        <v>0</v>
      </c>
      <c r="JW8" s="122">
        <f>IF(ISNA(INDEX(プレー記録!$G$14:$G$2664,MATCH("IN_"&amp;ウォレット!$JO$2&amp;MONTH(ウォレット!$B8)&amp;"/"&amp;DAY(ウォレット!$B8)&amp;"_"&amp;ウォレット!JW$3,プレー記録!$U$14:$U$2664,0),1))=TRUE,0,INDEX(プレー記録!$G$14:$G$2664,MATCH("IN_"&amp;ウォレット!$JO$2&amp;MONTH(ウォレット!$B8)&amp;"/"&amp;DAY(ウォレット!$B8)&amp;"_"&amp;ウォレット!JW$3,プレー記録!$U$14:$U$2664,0),1))</f>
        <v>0</v>
      </c>
      <c r="JX8" s="296">
        <f>IF(ISNA(INDEX(プレー記録!$G$14:$G$2664,MATCH("IN_"&amp;ウォレット!$JO$2&amp;MONTH(ウォレット!$B8)&amp;"/"&amp;DAY(ウォレット!$B8)&amp;"_"&amp;ウォレット!JX$3,プレー記録!$U$14:$U$2664,0),1))=TRUE,0,INDEX(プレー記録!$G$14:$G$2664,MATCH("IN_"&amp;ウォレット!$JO$2&amp;MONTH(ウォレット!$B8)&amp;"/"&amp;DAY(ウォレット!$B8)&amp;"_"&amp;ウォレット!JX$3,プレー記録!$U$14:$U$2664,0),1))</f>
        <v>0</v>
      </c>
      <c r="JY8" s="296">
        <f>IF(ISNA(INDEX(プレー記録!$G$14:$G$2664,MATCH("IN_"&amp;ウォレット!$JO$2&amp;MONTH(ウォレット!$B8)&amp;"/"&amp;DAY(ウォレット!$B8)&amp;"_"&amp;ウォレット!JY$3,プレー記録!$U$14:$U$2664,0),1))=TRUE,0,INDEX(プレー記録!$G$14:$G$2664,MATCH("IN_"&amp;ウォレット!$JO$2&amp;MONTH(ウォレット!$B8)&amp;"/"&amp;DAY(ウォレット!$B8)&amp;"_"&amp;ウォレット!JY$3,プレー記録!$U$14:$U$2664,0),1))</f>
        <v>0</v>
      </c>
      <c r="JZ8" s="296">
        <f>IF(ISNA(INDEX(プレー記録!$G$14:$G$2664,MATCH("IN_"&amp;ウォレット!$JO$2&amp;MONTH(ウォレット!$B8)&amp;"/"&amp;DAY(ウォレット!$B8)&amp;"_"&amp;ウォレット!JZ$3,プレー記録!$U$14:$U$2664,0),1))=TRUE,0,INDEX(プレー記録!$G$14:$G$2664,MATCH("IN_"&amp;ウォレット!$JO$2&amp;MONTH(ウォレット!$B8)&amp;"/"&amp;DAY(ウォレット!$B8)&amp;"_"&amp;ウォレット!JZ$3,プレー記録!$U$14:$U$2664,0),1))</f>
        <v>0</v>
      </c>
      <c r="KA8" s="296">
        <f>IF(ISNA(INDEX(プレー記録!$G$14:$G$2664,MATCH("IN_"&amp;ウォレット!$JO$2&amp;MONTH(ウォレット!$B8)&amp;"/"&amp;DAY(ウォレット!$B8)&amp;"_"&amp;ウォレット!KA$3,プレー記録!$U$14:$U$2664,0),1))=TRUE,0,INDEX(プレー記録!$G$14:$G$2664,MATCH("IN_"&amp;ウォレット!$JO$2&amp;MONTH(ウォレット!$B8)&amp;"/"&amp;DAY(ウォレット!$B8)&amp;"_"&amp;ウォレット!KA$3,プレー記録!$U$14:$U$2664,0),1))</f>
        <v>0</v>
      </c>
      <c r="KB8" s="296">
        <f>IF(ISNA(INDEX(プレー記録!$G$14:$G$2664,MATCH("IN_"&amp;ウォレット!$JO$2&amp;MONTH(ウォレット!$B8)&amp;"/"&amp;DAY(ウォレット!$B8)&amp;"_"&amp;ウォレット!KB$3,プレー記録!$U$14:$U$2664,0),1))=TRUE,0,INDEX(プレー記録!$G$14:$G$2664,MATCH("IN_"&amp;ウォレット!$JO$2&amp;MONTH(ウォレット!$B8)&amp;"/"&amp;DAY(ウォレット!$B8)&amp;"_"&amp;ウォレット!KB$3,プレー記録!$U$14:$U$2664,0),1))</f>
        <v>0</v>
      </c>
      <c r="KC8" s="296">
        <f>IF(ISNA(INDEX(プレー記録!$G$14:$G$2664,MATCH("IN_"&amp;ウォレット!$JO$2&amp;MONTH(ウォレット!$B8)&amp;"/"&amp;DAY(ウォレット!$B8)&amp;"_"&amp;ウォレット!KC$3,プレー記録!$U$14:$U$2664,0),1))=TRUE,0,INDEX(プレー記録!$G$14:$G$2664,MATCH("IN_"&amp;ウォレット!$JO$2&amp;MONTH(ウォレット!$B8)&amp;"/"&amp;DAY(ウォレット!$B8)&amp;"_"&amp;ウォレット!KC$3,プレー記録!$U$14:$U$2664,0),1))</f>
        <v>0</v>
      </c>
      <c r="KD8" s="296">
        <f>IF(ISNA(INDEX(プレー記録!$G$14:$G$2664,MATCH("IN_"&amp;ウォレット!$JO$2&amp;MONTH(ウォレット!$B8)&amp;"/"&amp;DAY(ウォレット!$B8)&amp;"_"&amp;ウォレット!KD$3,プレー記録!$U$14:$U$2664,0),1))=TRUE,0,INDEX(プレー記録!$G$14:$G$2664,MATCH("IN_"&amp;ウォレット!$JO$2&amp;MONTH(ウォレット!$B8)&amp;"/"&amp;DAY(ウォレット!$B8)&amp;"_"&amp;ウォレット!KD$3,プレー記録!$U$14:$U$2664,0),1))</f>
        <v>0</v>
      </c>
      <c r="KE8" s="296">
        <f>IF(ISNA(INDEX(プレー記録!$G$14:$G$2664,MATCH("IN_"&amp;ウォレット!$JO$2&amp;MONTH(ウォレット!$B8)&amp;"/"&amp;DAY(ウォレット!$B8)&amp;"_"&amp;ウォレット!KE$3,プレー記録!$U$14:$U$2664,0),1))=TRUE,0,INDEX(プレー記録!$G$14:$G$2664,MATCH("IN_"&amp;ウォレット!$JO$2&amp;MONTH(ウォレット!$B8)&amp;"/"&amp;DAY(ウォレット!$B8)&amp;"_"&amp;ウォレット!KE$3,プレー記録!$U$14:$U$2664,0),1))</f>
        <v>0</v>
      </c>
      <c r="KF8" s="158"/>
      <c r="KG8" s="131">
        <f>IF(ISNA(INDEX(プレー記録!$F$12:$F$2664,MATCH("OUT_"&amp;ウォレット!$JO$2&amp;MONTH(ウォレット!$B8)&amp;"/"&amp;DAY(ウォレット!$B8)&amp;"_"&amp;ウォレット!KG$3,プレー記録!$U$12:$U$2664,0),1))=TRUE,0,-INDEX(プレー記録!$F$12:$F$2664,MATCH("OUT_"&amp;ウォレット!$JO$2&amp;MONTH(ウォレット!$B8)&amp;"/"&amp;DAY(ウォレット!$B8)&amp;"_"&amp;ウォレット!KG$3,プレー記録!$U$12:$U$2664,0),1))</f>
        <v>0</v>
      </c>
      <c r="KH8" s="123">
        <f>IF(ISNA(INDEX(プレー記録!$F$12:$F$2664,MATCH("OUT_"&amp;ウォレット!$JO$2&amp;MONTH(ウォレット!$B8)&amp;"/"&amp;DAY(ウォレット!$B8)&amp;"_"&amp;ウォレット!KH$3,プレー記録!$U$12:$U$2664,0),1))=TRUE,0,-INDEX(プレー記録!$F$12:$F$2664,MATCH("OUT_"&amp;ウォレット!$JO$2&amp;MONTH(ウォレット!$B8)&amp;"/"&amp;DAY(ウォレット!$B8)&amp;"_"&amp;ウォレット!KH$3,プレー記録!$U$12:$U$2664,0),1))</f>
        <v>0</v>
      </c>
      <c r="KI8" s="123">
        <f>IF(ISNA(INDEX(プレー記録!$F$12:$F$2664,MATCH("OUT_"&amp;ウォレット!$JO$2&amp;MONTH(ウォレット!$B8)&amp;"/"&amp;DAY(ウォレット!$B8)&amp;"_"&amp;ウォレット!KI$3,プレー記録!$U$12:$U$2664,0),1))=TRUE,0,-INDEX(プレー記録!$F$12:$F$2664,MATCH("OUT_"&amp;ウォレット!$JO$2&amp;MONTH(ウォレット!$B8)&amp;"/"&amp;DAY(ウォレット!$B8)&amp;"_"&amp;ウォレット!KI$3,プレー記録!$U$12:$U$2664,0),1))</f>
        <v>0</v>
      </c>
      <c r="KJ8" s="123">
        <f>IF(ISNA(INDEX(プレー記録!$F$12:$F$2664,MATCH("OUT_"&amp;ウォレット!$JO$2&amp;MONTH(ウォレット!$B8)&amp;"/"&amp;DAY(ウォレット!$B8)&amp;"_"&amp;ウォレット!KJ$3,プレー記録!$U$12:$U$2664,0),1))=TRUE,0,-INDEX(プレー記録!$F$12:$F$2664,MATCH("OUT_"&amp;ウォレット!$JO$2&amp;MONTH(ウォレット!$B8)&amp;"/"&amp;DAY(ウォレット!$B8)&amp;"_"&amp;ウォレット!KJ$3,プレー記録!$U$12:$U$2664,0),1))</f>
        <v>0</v>
      </c>
      <c r="KK8" s="123">
        <f>IF(ISNA(INDEX(プレー記録!$F$12:$F$2664,MATCH("OUT_"&amp;ウォレット!$JO$2&amp;MONTH(ウォレット!$B8)&amp;"/"&amp;DAY(ウォレット!$B8)&amp;"_"&amp;ウォレット!KK$3,プレー記録!$U$12:$U$2664,0),1))=TRUE,0,-INDEX(プレー記録!$F$12:$F$2664,MATCH("OUT_"&amp;ウォレット!$JO$2&amp;MONTH(ウォレット!$B8)&amp;"/"&amp;DAY(ウォレット!$B8)&amp;"_"&amp;ウォレット!KK$3,プレー記録!$U$12:$U$2664,0),1))</f>
        <v>0</v>
      </c>
      <c r="KL8" s="123">
        <f>IF(ISNA(INDEX(プレー記録!$F$12:$F$2664,MATCH("OUT_"&amp;ウォレット!$JO$2&amp;MONTH(ウォレット!$B8)&amp;"/"&amp;DAY(ウォレット!$B8)&amp;"_"&amp;ウォレット!KL$3,プレー記録!$U$12:$U$2664,0),1))=TRUE,0,-INDEX(プレー記録!$F$12:$F$2664,MATCH("OUT_"&amp;ウォレット!$JO$2&amp;MONTH(ウォレット!$B8)&amp;"/"&amp;DAY(ウォレット!$B8)&amp;"_"&amp;ウォレット!KL$3,プレー記録!$U$12:$U$2664,0),1))</f>
        <v>0</v>
      </c>
      <c r="KM8" s="123">
        <f>IF(ISNA(INDEX(プレー記録!$F$12:$F$2664,MATCH("OUT_"&amp;ウォレット!$JO$2&amp;MONTH(ウォレット!$B8)&amp;"/"&amp;DAY(ウォレット!$B8)&amp;"_"&amp;ウォレット!KM$3,プレー記録!$U$12:$U$2664,0),1))=TRUE,0,-INDEX(プレー記録!$F$12:$F$2664,MATCH("OUT_"&amp;ウォレット!$JO$2&amp;MONTH(ウォレット!$B8)&amp;"/"&amp;DAY(ウォレット!$B8)&amp;"_"&amp;ウォレット!KM$3,プレー記録!$U$12:$U$2664,0),1))</f>
        <v>0</v>
      </c>
      <c r="KN8" s="298">
        <f>IF(ISNA(INDEX(プレー記録!$F$12:$F$2664,MATCH("OUT_"&amp;ウォレット!$JO$2&amp;MONTH(ウォレット!$B8)&amp;"/"&amp;DAY(ウォレット!$B8)&amp;"_"&amp;ウォレット!KN$3,プレー記録!$U$12:$U$2664,0),1))=TRUE,0,-INDEX(プレー記録!$F$12:$F$2664,MATCH("OUT_"&amp;ウォレット!$JO$2&amp;MONTH(ウォレット!$B8)&amp;"/"&amp;DAY(ウォレット!$B8)&amp;"_"&amp;ウォレット!KN$3,プレー記録!$U$12:$U$2664,0),1))</f>
        <v>0</v>
      </c>
      <c r="KO8" s="298">
        <f>IF(ISNA(INDEX(プレー記録!$F$12:$F$2664,MATCH("OUT_"&amp;ウォレット!$JO$2&amp;MONTH(ウォレット!$B8)&amp;"/"&amp;DAY(ウォレット!$B8)&amp;"_"&amp;ウォレット!KO$3,プレー記録!$U$12:$U$2664,0),1))=TRUE,0,-INDEX(プレー記録!$F$12:$F$2664,MATCH("OUT_"&amp;ウォレット!$JO$2&amp;MONTH(ウォレット!$B8)&amp;"/"&amp;DAY(ウォレット!$B8)&amp;"_"&amp;ウォレット!KO$3,プレー記録!$U$12:$U$2664,0),1))</f>
        <v>0</v>
      </c>
      <c r="KP8" s="298">
        <f>IF(ISNA(INDEX(プレー記録!$F$12:$F$2664,MATCH("OUT_"&amp;ウォレット!$JO$2&amp;MONTH(ウォレット!$B8)&amp;"/"&amp;DAY(ウォレット!$B8)&amp;"_"&amp;ウォレット!KP$3,プレー記録!$U$12:$U$2664,0),1))=TRUE,0,-INDEX(プレー記録!$F$12:$F$2664,MATCH("OUT_"&amp;ウォレット!$JO$2&amp;MONTH(ウォレット!$B8)&amp;"/"&amp;DAY(ウォレット!$B8)&amp;"_"&amp;ウォレット!KP$3,プレー記録!$U$12:$U$2664,0),1))</f>
        <v>0</v>
      </c>
      <c r="KQ8" s="298">
        <f>IF(ISNA(INDEX(プレー記録!$F$12:$F$2664,MATCH("OUT_"&amp;ウォレット!$JO$2&amp;MONTH(ウォレット!$B8)&amp;"/"&amp;DAY(ウォレット!$B8)&amp;"_"&amp;ウォレット!KQ$3,プレー記録!$U$12:$U$2664,0),1))=TRUE,0,-INDEX(プレー記録!$F$12:$F$2664,MATCH("OUT_"&amp;ウォレット!$JO$2&amp;MONTH(ウォレット!$B8)&amp;"/"&amp;DAY(ウォレット!$B8)&amp;"_"&amp;ウォレット!KQ$3,プレー記録!$U$12:$U$2664,0),1))</f>
        <v>0</v>
      </c>
      <c r="KR8" s="298">
        <f>IF(ISNA(INDEX(プレー記録!$F$12:$F$2664,MATCH("OUT_"&amp;ウォレット!$JO$2&amp;MONTH(ウォレット!$B8)&amp;"/"&amp;DAY(ウォレット!$B8)&amp;"_"&amp;ウォレット!KR$3,プレー記録!$U$12:$U$2664,0),1))=TRUE,0,-INDEX(プレー記録!$F$12:$F$2664,MATCH("OUT_"&amp;ウォレット!$JO$2&amp;MONTH(ウォレット!$B8)&amp;"/"&amp;DAY(ウォレット!$B8)&amp;"_"&amp;ウォレット!KR$3,プレー記録!$U$12:$U$2664,0),1))</f>
        <v>0</v>
      </c>
      <c r="KS8" s="298">
        <f>IF(ISNA(INDEX(プレー記録!$F$12:$F$2664,MATCH("OUT_"&amp;ウォレット!$JO$2&amp;MONTH(ウォレット!$B8)&amp;"/"&amp;DAY(ウォレット!$B8)&amp;"_"&amp;ウォレット!KS$3,プレー記録!$U$12:$U$2664,0),1))=TRUE,0,-INDEX(プレー記録!$F$12:$F$2664,MATCH("OUT_"&amp;ウォレット!$JO$2&amp;MONTH(ウォレット!$B8)&amp;"/"&amp;DAY(ウォレット!$B8)&amp;"_"&amp;ウォレット!KS$3,プレー記録!$U$12:$U$2664,0),1))</f>
        <v>0</v>
      </c>
      <c r="KT8" s="298">
        <f>IF(ISNA(INDEX(プレー記録!$F$12:$F$2664,MATCH("OUT_"&amp;ウォレット!$JO$2&amp;MONTH(ウォレット!$B8)&amp;"/"&amp;DAY(ウォレット!$B8)&amp;"_"&amp;ウォレット!KT$3,プレー記録!$U$12:$U$2664,0),1))=TRUE,0,-INDEX(プレー記録!$F$12:$F$2664,MATCH("OUT_"&amp;ウォレット!$JO$2&amp;MONTH(ウォレット!$B8)&amp;"/"&amp;DAY(ウォレット!$B8)&amp;"_"&amp;ウォレット!KT$3,プレー記録!$U$12:$U$2664,0),1))</f>
        <v>0</v>
      </c>
      <c r="KU8" s="298">
        <f>IF(ISNA(INDEX(プレー記録!$F$12:$F$2664,MATCH("OUT_"&amp;ウォレット!$JO$2&amp;MONTH(ウォレット!$B8)&amp;"/"&amp;DAY(ウォレット!$B8)&amp;"_"&amp;ウォレット!KU$3,プレー記録!$U$12:$U$2664,0),1))=TRUE,0,-INDEX(プレー記録!$F$12:$F$2664,MATCH("OUT_"&amp;ウォレット!$JO$2&amp;MONTH(ウォレット!$B8)&amp;"/"&amp;DAY(ウォレット!$B8)&amp;"_"&amp;ウォレット!KU$3,プレー記録!$U$12:$U$2664,0),1))</f>
        <v>0</v>
      </c>
      <c r="KV8" s="160"/>
      <c r="KW8" s="127">
        <f t="shared" si="10"/>
        <v>0</v>
      </c>
      <c r="KX8" s="128">
        <f t="shared" ref="KX8:KX33" si="20">SUM(LO8:MD8)</f>
        <v>0</v>
      </c>
      <c r="KY8" s="133">
        <f>IF(ISNA(INDEX(プレー記録!$G$14:$G$2664,MATCH("IN_"&amp;ウォレット!$KW$2&amp;MONTH(ウォレット!$B8)&amp;"/"&amp;DAY(ウォレット!$B8)&amp;"_"&amp;ウォレット!KY$3,プレー記録!$U$14:$U$2664,0),1))=TRUE,0,INDEX(プレー記録!$G$14:$G$2664,MATCH("IN_"&amp;ウォレット!$KW$2&amp;MONTH(ウォレット!$B8)&amp;"/"&amp;DAY(ウォレット!$B8)&amp;"_"&amp;ウォレット!KY$3,プレー記録!$U$14:$U$2664,0),1))</f>
        <v>0</v>
      </c>
      <c r="KZ8" s="122">
        <f>IF(ISNA(INDEX(プレー記録!$G$14:$G$2664,MATCH("IN_"&amp;ウォレット!$KW$2&amp;MONTH(ウォレット!$B8)&amp;"/"&amp;DAY(ウォレット!$B8)&amp;"_"&amp;ウォレット!KZ$3,プレー記録!$U$14:$U$2664,0),1))=TRUE,0,INDEX(プレー記録!$G$14:$G$2664,MATCH("IN_"&amp;ウォレット!$KW$2&amp;MONTH(ウォレット!$B8)&amp;"/"&amp;DAY(ウォレット!$B8)&amp;"_"&amp;ウォレット!KZ$3,プレー記録!$U$14:$U$2664,0),1))</f>
        <v>0</v>
      </c>
      <c r="LA8" s="122">
        <f>IF(ISNA(INDEX(プレー記録!$G$14:$G$2664,MATCH("IN_"&amp;ウォレット!$KW$2&amp;MONTH(ウォレット!$B8)&amp;"/"&amp;DAY(ウォレット!$B8)&amp;"_"&amp;ウォレット!LA$3,プレー記録!$U$14:$U$2664,0),1))=TRUE,0,INDEX(プレー記録!$G$14:$G$2664,MATCH("IN_"&amp;ウォレット!$KW$2&amp;MONTH(ウォレット!$B8)&amp;"/"&amp;DAY(ウォレット!$B8)&amp;"_"&amp;ウォレット!LA$3,プレー記録!$U$14:$U$2664,0),1))</f>
        <v>0</v>
      </c>
      <c r="LB8" s="122">
        <f>IF(ISNA(INDEX(プレー記録!$G$14:$G$2664,MATCH("IN_"&amp;ウォレット!$KW$2&amp;MONTH(ウォレット!$B8)&amp;"/"&amp;DAY(ウォレット!$B8)&amp;"_"&amp;ウォレット!LB$3,プレー記録!$U$14:$U$2664,0),1))=TRUE,0,INDEX(プレー記録!$G$14:$G$2664,MATCH("IN_"&amp;ウォレット!$KW$2&amp;MONTH(ウォレット!$B8)&amp;"/"&amp;DAY(ウォレット!$B8)&amp;"_"&amp;ウォレット!LB$3,プレー記録!$U$14:$U$2664,0),1))</f>
        <v>0</v>
      </c>
      <c r="LC8" s="122">
        <f>IF(ISNA(INDEX(プレー記録!$G$14:$G$2664,MATCH("IN_"&amp;ウォレット!$KW$2&amp;MONTH(ウォレット!$B8)&amp;"/"&amp;DAY(ウォレット!$B8)&amp;"_"&amp;ウォレット!LC$3,プレー記録!$U$14:$U$2664,0),1))=TRUE,0,INDEX(プレー記録!$G$14:$G$2664,MATCH("IN_"&amp;ウォレット!$KW$2&amp;MONTH(ウォレット!$B8)&amp;"/"&amp;DAY(ウォレット!$B8)&amp;"_"&amp;ウォレット!LC$3,プレー記録!$U$14:$U$2664,0),1))</f>
        <v>0</v>
      </c>
      <c r="LD8" s="122">
        <f>IF(ISNA(INDEX(プレー記録!$G$14:$G$2664,MATCH("IN_"&amp;ウォレット!$KW$2&amp;MONTH(ウォレット!$B8)&amp;"/"&amp;DAY(ウォレット!$B8)&amp;"_"&amp;ウォレット!LD$3,プレー記録!$U$14:$U$2664,0),1))=TRUE,0,INDEX(プレー記録!$G$14:$G$2664,MATCH("IN_"&amp;ウォレット!$KW$2&amp;MONTH(ウォレット!$B8)&amp;"/"&amp;DAY(ウォレット!$B8)&amp;"_"&amp;ウォレット!LD$3,プレー記録!$U$14:$U$2664,0),1))</f>
        <v>0</v>
      </c>
      <c r="LE8" s="122">
        <f>IF(ISNA(INDEX(プレー記録!$G$14:$G$2664,MATCH("IN_"&amp;ウォレット!$KW$2&amp;MONTH(ウォレット!$B8)&amp;"/"&amp;DAY(ウォレット!$B8)&amp;"_"&amp;ウォレット!LE$3,プレー記録!$U$14:$U$2664,0),1))=TRUE,0,INDEX(プレー記録!$G$14:$G$2664,MATCH("IN_"&amp;ウォレット!$KW$2&amp;MONTH(ウォレット!$B8)&amp;"/"&amp;DAY(ウォレット!$B8)&amp;"_"&amp;ウォレット!LE$3,プレー記録!$U$14:$U$2664,0),1))</f>
        <v>0</v>
      </c>
      <c r="LF8" s="296">
        <f>IF(ISNA(INDEX(プレー記録!$G$14:$G$2664,MATCH("IN_"&amp;ウォレット!$KW$2&amp;MONTH(ウォレット!$B8)&amp;"/"&amp;DAY(ウォレット!$B8)&amp;"_"&amp;ウォレット!LF$3,プレー記録!$U$14:$U$2664,0),1))=TRUE,0,INDEX(プレー記録!$G$14:$G$2664,MATCH("IN_"&amp;ウォレット!$KW$2&amp;MONTH(ウォレット!$B8)&amp;"/"&amp;DAY(ウォレット!$B8)&amp;"_"&amp;ウォレット!LF$3,プレー記録!$U$14:$U$2664,0),1))</f>
        <v>0</v>
      </c>
      <c r="LG8" s="296">
        <f>IF(ISNA(INDEX(プレー記録!$G$14:$G$2664,MATCH("IN_"&amp;ウォレット!$KW$2&amp;MONTH(ウォレット!$B8)&amp;"/"&amp;DAY(ウォレット!$B8)&amp;"_"&amp;ウォレット!LG$3,プレー記録!$U$14:$U$2664,0),1))=TRUE,0,INDEX(プレー記録!$G$14:$G$2664,MATCH("IN_"&amp;ウォレット!$KW$2&amp;MONTH(ウォレット!$B8)&amp;"/"&amp;DAY(ウォレット!$B8)&amp;"_"&amp;ウォレット!LG$3,プレー記録!$U$14:$U$2664,0),1))</f>
        <v>0</v>
      </c>
      <c r="LH8" s="296">
        <f>IF(ISNA(INDEX(プレー記録!$G$14:$G$2664,MATCH("IN_"&amp;ウォレット!$KW$2&amp;MONTH(ウォレット!$B8)&amp;"/"&amp;DAY(ウォレット!$B8)&amp;"_"&amp;ウォレット!LH$3,プレー記録!$U$14:$U$2664,0),1))=TRUE,0,INDEX(プレー記録!$G$14:$G$2664,MATCH("IN_"&amp;ウォレット!$KW$2&amp;MONTH(ウォレット!$B8)&amp;"/"&amp;DAY(ウォレット!$B8)&amp;"_"&amp;ウォレット!LH$3,プレー記録!$U$14:$U$2664,0),1))</f>
        <v>0</v>
      </c>
      <c r="LI8" s="296">
        <f>IF(ISNA(INDEX(プレー記録!$G$14:$G$2664,MATCH("IN_"&amp;ウォレット!$KW$2&amp;MONTH(ウォレット!$B8)&amp;"/"&amp;DAY(ウォレット!$B8)&amp;"_"&amp;ウォレット!LI$3,プレー記録!$U$14:$U$2664,0),1))=TRUE,0,INDEX(プレー記録!$G$14:$G$2664,MATCH("IN_"&amp;ウォレット!$KW$2&amp;MONTH(ウォレット!$B8)&amp;"/"&amp;DAY(ウォレット!$B8)&amp;"_"&amp;ウォレット!LI$3,プレー記録!$U$14:$U$2664,0),1))</f>
        <v>0</v>
      </c>
      <c r="LJ8" s="296">
        <f>IF(ISNA(INDEX(プレー記録!$G$14:$G$2664,MATCH("IN_"&amp;ウォレット!$KW$2&amp;MONTH(ウォレット!$B8)&amp;"/"&amp;DAY(ウォレット!$B8)&amp;"_"&amp;ウォレット!LJ$3,プレー記録!$U$14:$U$2664,0),1))=TRUE,0,INDEX(プレー記録!$G$14:$G$2664,MATCH("IN_"&amp;ウォレット!$KW$2&amp;MONTH(ウォレット!$B8)&amp;"/"&amp;DAY(ウォレット!$B8)&amp;"_"&amp;ウォレット!LJ$3,プレー記録!$U$14:$U$2664,0),1))</f>
        <v>0</v>
      </c>
      <c r="LK8" s="296">
        <f>IF(ISNA(INDEX(プレー記録!$G$14:$G$2664,MATCH("IN_"&amp;ウォレット!$KW$2&amp;MONTH(ウォレット!$B8)&amp;"/"&amp;DAY(ウォレット!$B8)&amp;"_"&amp;ウォレット!LK$3,プレー記録!$U$14:$U$2664,0),1))=TRUE,0,INDEX(プレー記録!$G$14:$G$2664,MATCH("IN_"&amp;ウォレット!$KW$2&amp;MONTH(ウォレット!$B8)&amp;"/"&amp;DAY(ウォレット!$B8)&amp;"_"&amp;ウォレット!LK$3,プレー記録!$U$14:$U$2664,0),1))</f>
        <v>0</v>
      </c>
      <c r="LL8" s="296">
        <f>IF(ISNA(INDEX(プレー記録!$G$14:$G$2664,MATCH("IN_"&amp;ウォレット!$KW$2&amp;MONTH(ウォレット!$B8)&amp;"/"&amp;DAY(ウォレット!$B8)&amp;"_"&amp;ウォレット!LL$3,プレー記録!$U$14:$U$2664,0),1))=TRUE,0,INDEX(プレー記録!$G$14:$G$2664,MATCH("IN_"&amp;ウォレット!$KW$2&amp;MONTH(ウォレット!$B8)&amp;"/"&amp;DAY(ウォレット!$B8)&amp;"_"&amp;ウォレット!LL$3,プレー記録!$U$14:$U$2664,0),1))</f>
        <v>0</v>
      </c>
      <c r="LM8" s="296">
        <f>IF(ISNA(INDEX(プレー記録!$G$14:$G$2664,MATCH("IN_"&amp;ウォレット!$KW$2&amp;MONTH(ウォレット!$B8)&amp;"/"&amp;DAY(ウォレット!$B8)&amp;"_"&amp;ウォレット!LM$3,プレー記録!$U$14:$U$2664,0),1))=TRUE,0,INDEX(プレー記録!$G$14:$G$2664,MATCH("IN_"&amp;ウォレット!$KW$2&amp;MONTH(ウォレット!$B8)&amp;"/"&amp;DAY(ウォレット!$B8)&amp;"_"&amp;ウォレット!LM$3,プレー記録!$U$14:$U$2664,0),1))</f>
        <v>0</v>
      </c>
      <c r="LN8" s="158"/>
      <c r="LO8" s="131">
        <f>IF(ISNA(INDEX(プレー記録!$F$12:$F$2664,MATCH("OUT_"&amp;ウォレット!$KW$2&amp;MONTH(ウォレット!$B8)&amp;"/"&amp;DAY(ウォレット!$B8)&amp;"_"&amp;ウォレット!LO$3,プレー記録!$U$12:$U$2664,0),1))=TRUE,0,-INDEX(プレー記録!$F$12:$F$2664,MATCH("OUT_"&amp;ウォレット!$KW$2&amp;MONTH(ウォレット!$B8)&amp;"/"&amp;DAY(ウォレット!$B8)&amp;"_"&amp;ウォレット!LO$3,プレー記録!$U$12:$U$2664,0),1))</f>
        <v>0</v>
      </c>
      <c r="LP8" s="123">
        <f>IF(ISNA(INDEX(プレー記録!$F$12:$F$2664,MATCH("OUT_"&amp;ウォレット!$KW$2&amp;MONTH(ウォレット!$B8)&amp;"/"&amp;DAY(ウォレット!$B8)&amp;"_"&amp;ウォレット!LP$3,プレー記録!$U$12:$U$2664,0),1))=TRUE,0,-INDEX(プレー記録!$F$12:$F$2664,MATCH("OUT_"&amp;ウォレット!$KW$2&amp;MONTH(ウォレット!$B8)&amp;"/"&amp;DAY(ウォレット!$B8)&amp;"_"&amp;ウォレット!LP$3,プレー記録!$U$12:$U$2664,0),1))</f>
        <v>0</v>
      </c>
      <c r="LQ8" s="123">
        <f>IF(ISNA(INDEX(プレー記録!$F$12:$F$2664,MATCH("OUT_"&amp;ウォレット!$KW$2&amp;MONTH(ウォレット!$B8)&amp;"/"&amp;DAY(ウォレット!$B8)&amp;"_"&amp;ウォレット!LQ$3,プレー記録!$U$12:$U$2664,0),1))=TRUE,0,-INDEX(プレー記録!$F$12:$F$2664,MATCH("OUT_"&amp;ウォレット!$KW$2&amp;MONTH(ウォレット!$B8)&amp;"/"&amp;DAY(ウォレット!$B8)&amp;"_"&amp;ウォレット!LQ$3,プレー記録!$U$12:$U$2664,0),1))</f>
        <v>0</v>
      </c>
      <c r="LR8" s="123">
        <f>IF(ISNA(INDEX(プレー記録!$F$12:$F$2664,MATCH("OUT_"&amp;ウォレット!$KW$2&amp;MONTH(ウォレット!$B8)&amp;"/"&amp;DAY(ウォレット!$B8)&amp;"_"&amp;ウォレット!LR$3,プレー記録!$U$12:$U$2664,0),1))=TRUE,0,-INDEX(プレー記録!$F$12:$F$2664,MATCH("OUT_"&amp;ウォレット!$KW$2&amp;MONTH(ウォレット!$B8)&amp;"/"&amp;DAY(ウォレット!$B8)&amp;"_"&amp;ウォレット!LR$3,プレー記録!$U$12:$U$2664,0),1))</f>
        <v>0</v>
      </c>
      <c r="LS8" s="123">
        <f>IF(ISNA(INDEX(プレー記録!$F$12:$F$2664,MATCH("OUT_"&amp;ウォレット!$KW$2&amp;MONTH(ウォレット!$B8)&amp;"/"&amp;DAY(ウォレット!$B8)&amp;"_"&amp;ウォレット!LS$3,プレー記録!$U$12:$U$2664,0),1))=TRUE,0,-INDEX(プレー記録!$F$12:$F$2664,MATCH("OUT_"&amp;ウォレット!$KW$2&amp;MONTH(ウォレット!$B8)&amp;"/"&amp;DAY(ウォレット!$B8)&amp;"_"&amp;ウォレット!LS$3,プレー記録!$U$12:$U$2664,0),1))</f>
        <v>0</v>
      </c>
      <c r="LT8" s="123">
        <f>IF(ISNA(INDEX(プレー記録!$F$12:$F$2664,MATCH("OUT_"&amp;ウォレット!$KW$2&amp;MONTH(ウォレット!$B8)&amp;"/"&amp;DAY(ウォレット!$B8)&amp;"_"&amp;ウォレット!LT$3,プレー記録!$U$12:$U$2664,0),1))=TRUE,0,-INDEX(プレー記録!$F$12:$F$2664,MATCH("OUT_"&amp;ウォレット!$KW$2&amp;MONTH(ウォレット!$B8)&amp;"/"&amp;DAY(ウォレット!$B8)&amp;"_"&amp;ウォレット!LT$3,プレー記録!$U$12:$U$2664,0),1))</f>
        <v>0</v>
      </c>
      <c r="LU8" s="123">
        <f>IF(ISNA(INDEX(プレー記録!$F$12:$F$2664,MATCH("OUT_"&amp;ウォレット!$KW$2&amp;MONTH(ウォレット!$B8)&amp;"/"&amp;DAY(ウォレット!$B8)&amp;"_"&amp;ウォレット!LU$3,プレー記録!$U$12:$U$2664,0),1))=TRUE,0,-INDEX(プレー記録!$F$12:$F$2664,MATCH("OUT_"&amp;ウォレット!$KW$2&amp;MONTH(ウォレット!$B8)&amp;"/"&amp;DAY(ウォレット!$B8)&amp;"_"&amp;ウォレット!LU$3,プレー記録!$U$12:$U$2664,0),1))</f>
        <v>0</v>
      </c>
      <c r="LV8" s="298">
        <f>IF(ISNA(INDEX(プレー記録!$F$12:$F$2664,MATCH("OUT_"&amp;ウォレット!$KW$2&amp;MONTH(ウォレット!$B8)&amp;"/"&amp;DAY(ウォレット!$B8)&amp;"_"&amp;ウォレット!LV$3,プレー記録!$U$12:$U$2664,0),1))=TRUE,0,-INDEX(プレー記録!$F$12:$F$2664,MATCH("OUT_"&amp;ウォレット!$KW$2&amp;MONTH(ウォレット!$B8)&amp;"/"&amp;DAY(ウォレット!$B8)&amp;"_"&amp;ウォレット!LV$3,プレー記録!$U$12:$U$2664,0),1))</f>
        <v>0</v>
      </c>
      <c r="LW8" s="298">
        <f>IF(ISNA(INDEX(プレー記録!$F$12:$F$2664,MATCH("OUT_"&amp;ウォレット!$KW$2&amp;MONTH(ウォレット!$B8)&amp;"/"&amp;DAY(ウォレット!$B8)&amp;"_"&amp;ウォレット!LW$3,プレー記録!$U$12:$U$2664,0),1))=TRUE,0,-INDEX(プレー記録!$F$12:$F$2664,MATCH("OUT_"&amp;ウォレット!$KW$2&amp;MONTH(ウォレット!$B8)&amp;"/"&amp;DAY(ウォレット!$B8)&amp;"_"&amp;ウォレット!LW$3,プレー記録!$U$12:$U$2664,0),1))</f>
        <v>0</v>
      </c>
      <c r="LX8" s="298">
        <f>IF(ISNA(INDEX(プレー記録!$F$12:$F$2664,MATCH("OUT_"&amp;ウォレット!$KW$2&amp;MONTH(ウォレット!$B8)&amp;"/"&amp;DAY(ウォレット!$B8)&amp;"_"&amp;ウォレット!LX$3,プレー記録!$U$12:$U$2664,0),1))=TRUE,0,-INDEX(プレー記録!$F$12:$F$2664,MATCH("OUT_"&amp;ウォレット!$KW$2&amp;MONTH(ウォレット!$B8)&amp;"/"&amp;DAY(ウォレット!$B8)&amp;"_"&amp;ウォレット!LX$3,プレー記録!$U$12:$U$2664,0),1))</f>
        <v>0</v>
      </c>
      <c r="LY8" s="298">
        <f>IF(ISNA(INDEX(プレー記録!$F$12:$F$2664,MATCH("OUT_"&amp;ウォレット!$KW$2&amp;MONTH(ウォレット!$B8)&amp;"/"&amp;DAY(ウォレット!$B8)&amp;"_"&amp;ウォレット!LY$3,プレー記録!$U$12:$U$2664,0),1))=TRUE,0,-INDEX(プレー記録!$F$12:$F$2664,MATCH("OUT_"&amp;ウォレット!$KW$2&amp;MONTH(ウォレット!$B8)&amp;"/"&amp;DAY(ウォレット!$B8)&amp;"_"&amp;ウォレット!LY$3,プレー記録!$U$12:$U$2664,0),1))</f>
        <v>0</v>
      </c>
      <c r="LZ8" s="298">
        <f>IF(ISNA(INDEX(プレー記録!$F$12:$F$2664,MATCH("OUT_"&amp;ウォレット!$KW$2&amp;MONTH(ウォレット!$B8)&amp;"/"&amp;DAY(ウォレット!$B8)&amp;"_"&amp;ウォレット!LZ$3,プレー記録!$U$12:$U$2664,0),1))=TRUE,0,-INDEX(プレー記録!$F$12:$F$2664,MATCH("OUT_"&amp;ウォレット!$KW$2&amp;MONTH(ウォレット!$B8)&amp;"/"&amp;DAY(ウォレット!$B8)&amp;"_"&amp;ウォレット!LZ$3,プレー記録!$U$12:$U$2664,0),1))</f>
        <v>0</v>
      </c>
      <c r="MA8" s="298">
        <f>IF(ISNA(INDEX(プレー記録!$F$12:$F$2664,MATCH("OUT_"&amp;ウォレット!$KW$2&amp;MONTH(ウォレット!$B8)&amp;"/"&amp;DAY(ウォレット!$B8)&amp;"_"&amp;ウォレット!MA$3,プレー記録!$U$12:$U$2664,0),1))=TRUE,0,-INDEX(プレー記録!$F$12:$F$2664,MATCH("OUT_"&amp;ウォレット!$KW$2&amp;MONTH(ウォレット!$B8)&amp;"/"&amp;DAY(ウォレット!$B8)&amp;"_"&amp;ウォレット!MA$3,プレー記録!$U$12:$U$2664,0),1))</f>
        <v>0</v>
      </c>
      <c r="MB8" s="298">
        <f>IF(ISNA(INDEX(プレー記録!$F$12:$F$2664,MATCH("OUT_"&amp;ウォレット!$KW$2&amp;MONTH(ウォレット!$B8)&amp;"/"&amp;DAY(ウォレット!$B8)&amp;"_"&amp;ウォレット!MB$3,プレー記録!$U$12:$U$2664,0),1))=TRUE,0,-INDEX(プレー記録!$F$12:$F$2664,MATCH("OUT_"&amp;ウォレット!$KW$2&amp;MONTH(ウォレット!$B8)&amp;"/"&amp;DAY(ウォレット!$B8)&amp;"_"&amp;ウォレット!MB$3,プレー記録!$U$12:$U$2664,0),1))</f>
        <v>0</v>
      </c>
      <c r="MC8" s="298">
        <f>IF(ISNA(INDEX(プレー記録!$F$12:$F$2664,MATCH("OUT_"&amp;ウォレット!$KW$2&amp;MONTH(ウォレット!$B8)&amp;"/"&amp;DAY(ウォレット!$B8)&amp;"_"&amp;ウォレット!MC$3,プレー記録!$U$12:$U$2664,0),1))=TRUE,0,-INDEX(プレー記録!$F$12:$F$2664,MATCH("OUT_"&amp;ウォレット!$KW$2&amp;MONTH(ウォレット!$B8)&amp;"/"&amp;DAY(ウォレット!$B8)&amp;"_"&amp;ウォレット!MC$3,プレー記録!$U$12:$U$2664,0),1))</f>
        <v>0</v>
      </c>
      <c r="MD8" s="160"/>
    </row>
    <row r="9" spans="1:342">
      <c r="B9" s="24">
        <f t="shared" si="0"/>
        <v>4</v>
      </c>
      <c r="C9" s="127">
        <f t="shared" si="1"/>
        <v>0</v>
      </c>
      <c r="D9" s="128">
        <f t="shared" si="11"/>
        <v>0</v>
      </c>
      <c r="E9" s="133">
        <f>IF(ISNA(INDEX(プレー記録!$G$14:$G$2664,MATCH("IN_"&amp;ウォレット!$C$2&amp;MONTH(ウォレット!$B9)&amp;"/"&amp;DAY(ウォレット!$B9)&amp;"_"&amp;ウォレット!E$3,プレー記録!$U$14:$U$2664,0),1))=TRUE,0,INDEX(プレー記録!$G$14:$G$2664,MATCH("IN_"&amp;ウォレット!$C$2&amp;MONTH(ウォレット!$B9)&amp;"/"&amp;DAY(ウォレット!$B9)&amp;"_"&amp;ウォレット!E$3,プレー記録!$U$14:$U$2664,0),1))</f>
        <v>0</v>
      </c>
      <c r="F9" s="122">
        <f>IF(ISNA(INDEX(プレー記録!$G$14:$G$2664,MATCH("IN_"&amp;ウォレット!$C$2&amp;MONTH(ウォレット!$B9)&amp;"/"&amp;DAY(ウォレット!$B9)&amp;"_"&amp;ウォレット!F$3,プレー記録!$U$14:$U$2664,0),1))=TRUE,0,INDEX(プレー記録!$G$14:$G$2664,MATCH("IN_"&amp;ウォレット!$C$2&amp;MONTH(ウォレット!$B9)&amp;"/"&amp;DAY(ウォレット!$B9)&amp;"_"&amp;ウォレット!F$3,プレー記録!$U$14:$U$2664,0),1))</f>
        <v>0</v>
      </c>
      <c r="G9" s="122">
        <f>IF(ISNA(INDEX(プレー記録!$G$14:$G$2664,MATCH("IN_"&amp;ウォレット!$C$2&amp;MONTH(ウォレット!$B9)&amp;"/"&amp;DAY(ウォレット!$B9)&amp;"_"&amp;ウォレット!G$3,プレー記録!$U$14:$U$2664,0),1))=TRUE,0,INDEX(プレー記録!$G$14:$G$2664,MATCH("IN_"&amp;ウォレット!$C$2&amp;MONTH(ウォレット!$B9)&amp;"/"&amp;DAY(ウォレット!$B9)&amp;"_"&amp;ウォレット!G$3,プレー記録!$U$14:$U$2664,0),1))</f>
        <v>0</v>
      </c>
      <c r="H9" s="122">
        <f>IF(ISNA(INDEX(プレー記録!$G$14:$G$2664,MATCH("IN_"&amp;ウォレット!$C$2&amp;MONTH(ウォレット!$B9)&amp;"/"&amp;DAY(ウォレット!$B9)&amp;"_"&amp;ウォレット!H$3,プレー記録!$U$14:$U$2664,0),1))=TRUE,0,INDEX(プレー記録!$G$14:$G$2664,MATCH("IN_"&amp;ウォレット!$C$2&amp;MONTH(ウォレット!$B9)&amp;"/"&amp;DAY(ウォレット!$B9)&amp;"_"&amp;ウォレット!H$3,プレー記録!$U$14:$U$2664,0),1))</f>
        <v>0</v>
      </c>
      <c r="I9" s="122">
        <f>IF(ISNA(INDEX(プレー記録!$G$14:$G$2664,MATCH("IN_"&amp;ウォレット!$C$2&amp;MONTH(ウォレット!$B9)&amp;"/"&amp;DAY(ウォレット!$B9)&amp;"_"&amp;ウォレット!I$3,プレー記録!$U$14:$U$2664,0),1))=TRUE,0,INDEX(プレー記録!$G$14:$G$2664,MATCH("IN_"&amp;ウォレット!$C$2&amp;MONTH(ウォレット!$B9)&amp;"/"&amp;DAY(ウォレット!$B9)&amp;"_"&amp;ウォレット!I$3,プレー記録!$U$14:$U$2664,0),1))</f>
        <v>0</v>
      </c>
      <c r="J9" s="122">
        <f>IF(ISNA(INDEX(プレー記録!$G$14:$G$2664,MATCH("IN_"&amp;ウォレット!$C$2&amp;MONTH(ウォレット!$B9)&amp;"/"&amp;DAY(ウォレット!$B9)&amp;"_"&amp;ウォレット!J$3,プレー記録!$U$14:$U$2664,0),1))=TRUE,0,INDEX(プレー記録!$G$14:$G$2664,MATCH("IN_"&amp;ウォレット!$C$2&amp;MONTH(ウォレット!$B9)&amp;"/"&amp;DAY(ウォレット!$B9)&amp;"_"&amp;ウォレット!J$3,プレー記録!$U$14:$U$2664,0),1))</f>
        <v>0</v>
      </c>
      <c r="K9" s="122">
        <f>IF(ISNA(INDEX(プレー記録!$G$14:$G$2664,MATCH("IN_"&amp;ウォレット!$C$2&amp;MONTH(ウォレット!$B9)&amp;"/"&amp;DAY(ウォレット!$B9)&amp;"_"&amp;ウォレット!K$3,プレー記録!$U$14:$U$2664,0),1))=TRUE,0,INDEX(プレー記録!$G$14:$G$2664,MATCH("IN_"&amp;ウォレット!$C$2&amp;MONTH(ウォレット!$B9)&amp;"/"&amp;DAY(ウォレット!$B9)&amp;"_"&amp;ウォレット!K$3,プレー記録!$U$14:$U$2664,0),1))</f>
        <v>0</v>
      </c>
      <c r="L9" s="296">
        <f>IF(ISNA(INDEX(プレー記録!$G$14:$G$2664,MATCH("IN_"&amp;ウォレット!$C$2&amp;MONTH(ウォレット!$B9)&amp;"/"&amp;DAY(ウォレット!$B9)&amp;"_"&amp;ウォレット!L$3,プレー記録!$U$14:$U$2664,0),1))=TRUE,0,INDEX(プレー記録!$G$14:$G$2664,MATCH("IN_"&amp;ウォレット!$C$2&amp;MONTH(ウォレット!$B9)&amp;"/"&amp;DAY(ウォレット!$B9)&amp;"_"&amp;ウォレット!L$3,プレー記録!$U$14:$U$2664,0),1))</f>
        <v>0</v>
      </c>
      <c r="M9" s="296">
        <f>IF(ISNA(INDEX(プレー記録!$G$14:$G$2664,MATCH("IN_"&amp;ウォレット!$C$2&amp;MONTH(ウォレット!$B9)&amp;"/"&amp;DAY(ウォレット!$B9)&amp;"_"&amp;ウォレット!M$3,プレー記録!$U$14:$U$2664,0),1))=TRUE,0,INDEX(プレー記録!$G$14:$G$2664,MATCH("IN_"&amp;ウォレット!$C$2&amp;MONTH(ウォレット!$B9)&amp;"/"&amp;DAY(ウォレット!$B9)&amp;"_"&amp;ウォレット!M$3,プレー記録!$U$14:$U$2664,0),1))</f>
        <v>0</v>
      </c>
      <c r="N9" s="296">
        <f>IF(ISNA(INDEX(プレー記録!$G$14:$G$2664,MATCH("IN_"&amp;ウォレット!$C$2&amp;MONTH(ウォレット!$B9)&amp;"/"&amp;DAY(ウォレット!$B9)&amp;"_"&amp;ウォレット!N$3,プレー記録!$U$14:$U$2664,0),1))=TRUE,0,INDEX(プレー記録!$G$14:$G$2664,MATCH("IN_"&amp;ウォレット!$C$2&amp;MONTH(ウォレット!$B9)&amp;"/"&amp;DAY(ウォレット!$B9)&amp;"_"&amp;ウォレット!N$3,プレー記録!$U$14:$U$2664,0),1))</f>
        <v>0</v>
      </c>
      <c r="O9" s="296">
        <f>IF(ISNA(INDEX(プレー記録!$G$14:$G$2664,MATCH("IN_"&amp;ウォレット!$C$2&amp;MONTH(ウォレット!$B9)&amp;"/"&amp;DAY(ウォレット!$B9)&amp;"_"&amp;ウォレット!O$3,プレー記録!$U$14:$U$2664,0),1))=TRUE,0,INDEX(プレー記録!$G$14:$G$2664,MATCH("IN_"&amp;ウォレット!$C$2&amp;MONTH(ウォレット!$B9)&amp;"/"&amp;DAY(ウォレット!$B9)&amp;"_"&amp;ウォレット!O$3,プレー記録!$U$14:$U$2664,0),1))</f>
        <v>0</v>
      </c>
      <c r="P9" s="296">
        <f>IF(ISNA(INDEX(プレー記録!$G$14:$G$2664,MATCH("IN_"&amp;ウォレット!$C$2&amp;MONTH(ウォレット!$B9)&amp;"/"&amp;DAY(ウォレット!$B9)&amp;"_"&amp;ウォレット!P$3,プレー記録!$U$14:$U$2664,0),1))=TRUE,0,INDEX(プレー記録!$G$14:$G$2664,MATCH("IN_"&amp;ウォレット!$C$2&amp;MONTH(ウォレット!$B9)&amp;"/"&amp;DAY(ウォレット!$B9)&amp;"_"&amp;ウォレット!P$3,プレー記録!$U$14:$U$2664,0),1))</f>
        <v>0</v>
      </c>
      <c r="Q9" s="296">
        <f>IF(ISNA(INDEX(プレー記録!$G$14:$G$2664,MATCH("IN_"&amp;ウォレット!$C$2&amp;MONTH(ウォレット!$B9)&amp;"/"&amp;DAY(ウォレット!$B9)&amp;"_"&amp;ウォレット!Q$3,プレー記録!$U$14:$U$2664,0),1))=TRUE,0,INDEX(プレー記録!$G$14:$G$2664,MATCH("IN_"&amp;ウォレット!$C$2&amp;MONTH(ウォレット!$B9)&amp;"/"&amp;DAY(ウォレット!$B9)&amp;"_"&amp;ウォレット!Q$3,プレー記録!$U$14:$U$2664,0),1))</f>
        <v>0</v>
      </c>
      <c r="R9" s="296">
        <f>IF(ISNA(INDEX(プレー記録!$G$14:$G$2664,MATCH("IN_"&amp;ウォレット!$C$2&amp;MONTH(ウォレット!$B9)&amp;"/"&amp;DAY(ウォレット!$B9)&amp;"_"&amp;ウォレット!R$3,プレー記録!$U$14:$U$2664,0),1))=TRUE,0,INDEX(プレー記録!$G$14:$G$2664,MATCH("IN_"&amp;ウォレット!$C$2&amp;MONTH(ウォレット!$B9)&amp;"/"&amp;DAY(ウォレット!$B9)&amp;"_"&amp;ウォレット!R$3,プレー記録!$U$14:$U$2664,0),1))</f>
        <v>0</v>
      </c>
      <c r="S9" s="296">
        <f>IF(ISNA(INDEX(プレー記録!$G$14:$G$2664,MATCH("IN_"&amp;ウォレット!$C$2&amp;MONTH(ウォレット!$B9)&amp;"/"&amp;DAY(ウォレット!$B9)&amp;"_"&amp;ウォレット!S$3,プレー記録!$U$14:$U$2664,0),1))=TRUE,0,INDEX(プレー記録!$G$14:$G$2664,MATCH("IN_"&amp;ウォレット!$C$2&amp;MONTH(ウォレット!$B9)&amp;"/"&amp;DAY(ウォレット!$B9)&amp;"_"&amp;ウォレット!S$3,プレー記録!$U$14:$U$2664,0),1))</f>
        <v>0</v>
      </c>
      <c r="T9" s="158"/>
      <c r="U9" s="131">
        <f>IF(ISNA(INDEX(プレー記録!$F$12:$F$2664,MATCH("OUT_"&amp;ウォレット!$C$2&amp;MONTH(ウォレット!$B9)&amp;"/"&amp;DAY(ウォレット!$B9)&amp;"_"&amp;ウォレット!U$3,プレー記録!$U$12:$U$2664,0),1))=TRUE,0,-INDEX(プレー記録!$F$12:$F$2664,MATCH("OUT_"&amp;ウォレット!$C$2&amp;MONTH(ウォレット!$B9)&amp;"/"&amp;DAY(ウォレット!$B9)&amp;"_"&amp;ウォレット!U$3,プレー記録!$U$12:$U$2664,0),1))</f>
        <v>0</v>
      </c>
      <c r="V9" s="123">
        <f>IF(ISNA(INDEX(プレー記録!$F$12:$F$2664,MATCH("OUT_"&amp;ウォレット!$C$2&amp;MONTH(ウォレット!$B9)&amp;"/"&amp;DAY(ウォレット!$B9)&amp;"_"&amp;ウォレット!V$3,プレー記録!$U$12:$U$2664,0),1))=TRUE,0,-INDEX(プレー記録!$F$12:$F$2664,MATCH("OUT_"&amp;ウォレット!$C$2&amp;MONTH(ウォレット!$B9)&amp;"/"&amp;DAY(ウォレット!$B9)&amp;"_"&amp;ウォレット!V$3,プレー記録!$U$12:$U$2664,0),1))</f>
        <v>0</v>
      </c>
      <c r="W9" s="123">
        <f>IF(ISNA(INDEX(プレー記録!$F$12:$F$2664,MATCH("OUT_"&amp;ウォレット!$C$2&amp;MONTH(ウォレット!$B9)&amp;"/"&amp;DAY(ウォレット!$B9)&amp;"_"&amp;ウォレット!W$3,プレー記録!$U$12:$U$2664,0),1))=TRUE,0,-INDEX(プレー記録!$F$12:$F$2664,MATCH("OUT_"&amp;ウォレット!$C$2&amp;MONTH(ウォレット!$B9)&amp;"/"&amp;DAY(ウォレット!$B9)&amp;"_"&amp;ウォレット!W$3,プレー記録!$U$12:$U$2664,0),1))</f>
        <v>0</v>
      </c>
      <c r="X9" s="123">
        <f>IF(ISNA(INDEX(プレー記録!$F$12:$F$2664,MATCH("OUT_"&amp;ウォレット!$C$2&amp;MONTH(ウォレット!$B9)&amp;"/"&amp;DAY(ウォレット!$B9)&amp;"_"&amp;ウォレット!X$3,プレー記録!$U$12:$U$2664,0),1))=TRUE,0,-INDEX(プレー記録!$F$12:$F$2664,MATCH("OUT_"&amp;ウォレット!$C$2&amp;MONTH(ウォレット!$B9)&amp;"/"&amp;DAY(ウォレット!$B9)&amp;"_"&amp;ウォレット!X$3,プレー記録!$U$12:$U$2664,0),1))</f>
        <v>0</v>
      </c>
      <c r="Y9" s="123">
        <f>IF(ISNA(INDEX(プレー記録!$F$12:$F$2664,MATCH("OUT_"&amp;ウォレット!$C$2&amp;MONTH(ウォレット!$B9)&amp;"/"&amp;DAY(ウォレット!$B9)&amp;"_"&amp;ウォレット!Y$3,プレー記録!$U$12:$U$2664,0),1))=TRUE,0,-INDEX(プレー記録!$F$12:$F$2664,MATCH("OUT_"&amp;ウォレット!$C$2&amp;MONTH(ウォレット!$B9)&amp;"/"&amp;DAY(ウォレット!$B9)&amp;"_"&amp;ウォレット!Y$3,プレー記録!$U$12:$U$2664,0),1))</f>
        <v>0</v>
      </c>
      <c r="Z9" s="123">
        <f>IF(ISNA(INDEX(プレー記録!$F$12:$F$2664,MATCH("OUT_"&amp;ウォレット!$C$2&amp;MONTH(ウォレット!$B9)&amp;"/"&amp;DAY(ウォレット!$B9)&amp;"_"&amp;ウォレット!Z$3,プレー記録!$U$12:$U$2664,0),1))=TRUE,0,-INDEX(プレー記録!$F$12:$F$2664,MATCH("OUT_"&amp;ウォレット!$C$2&amp;MONTH(ウォレット!$B9)&amp;"/"&amp;DAY(ウォレット!$B9)&amp;"_"&amp;ウォレット!Z$3,プレー記録!$U$12:$U$2664,0),1))</f>
        <v>0</v>
      </c>
      <c r="AA9" s="123">
        <f>IF(ISNA(INDEX(プレー記録!$F$12:$F$2664,MATCH("OUT_"&amp;ウォレット!$C$2&amp;MONTH(ウォレット!$B9)&amp;"/"&amp;DAY(ウォレット!$B9)&amp;"_"&amp;ウォレット!AA$3,プレー記録!$U$12:$U$2664,0),1))=TRUE,0,-INDEX(プレー記録!$F$12:$F$2664,MATCH("OUT_"&amp;ウォレット!$C$2&amp;MONTH(ウォレット!$B9)&amp;"/"&amp;DAY(ウォレット!$B9)&amp;"_"&amp;ウォレット!AA$3,プレー記録!$U$12:$U$2664,0),1))</f>
        <v>0</v>
      </c>
      <c r="AB9" s="298">
        <f>IF(ISNA(INDEX(プレー記録!$F$12:$F$2664,MATCH("OUT_"&amp;ウォレット!$C$2&amp;MONTH(ウォレット!$B9)&amp;"/"&amp;DAY(ウォレット!$B9)&amp;"_"&amp;ウォレット!AB$3,プレー記録!$U$12:$U$2664,0),1))=TRUE,0,-INDEX(プレー記録!$F$12:$F$2664,MATCH("OUT_"&amp;ウォレット!$C$2&amp;MONTH(ウォレット!$B9)&amp;"/"&amp;DAY(ウォレット!$B9)&amp;"_"&amp;ウォレット!AB$3,プレー記録!$U$12:$U$2664,0),1))</f>
        <v>0</v>
      </c>
      <c r="AC9" s="298">
        <f>IF(ISNA(INDEX(プレー記録!$F$12:$F$2664,MATCH("OUT_"&amp;ウォレット!$C$2&amp;MONTH(ウォレット!$B9)&amp;"/"&amp;DAY(ウォレット!$B9)&amp;"_"&amp;ウォレット!AC$3,プレー記録!$U$12:$U$2664,0),1))=TRUE,0,-INDEX(プレー記録!$F$12:$F$2664,MATCH("OUT_"&amp;ウォレット!$C$2&amp;MONTH(ウォレット!$B9)&amp;"/"&amp;DAY(ウォレット!$B9)&amp;"_"&amp;ウォレット!AC$3,プレー記録!$U$12:$U$2664,0),1))</f>
        <v>0</v>
      </c>
      <c r="AD9" s="298">
        <f>IF(ISNA(INDEX(プレー記録!$F$12:$F$2664,MATCH("OUT_"&amp;ウォレット!$C$2&amp;MONTH(ウォレット!$B9)&amp;"/"&amp;DAY(ウォレット!$B9)&amp;"_"&amp;ウォレット!AD$3,プレー記録!$U$12:$U$2664,0),1))=TRUE,0,-INDEX(プレー記録!$F$12:$F$2664,MATCH("OUT_"&amp;ウォレット!$C$2&amp;MONTH(ウォレット!$B9)&amp;"/"&amp;DAY(ウォレット!$B9)&amp;"_"&amp;ウォレット!AD$3,プレー記録!$U$12:$U$2664,0),1))</f>
        <v>0</v>
      </c>
      <c r="AE9" s="298">
        <f>IF(ISNA(INDEX(プレー記録!$F$12:$F$2664,MATCH("OUT_"&amp;ウォレット!$C$2&amp;MONTH(ウォレット!$B9)&amp;"/"&amp;DAY(ウォレット!$B9)&amp;"_"&amp;ウォレット!AE$3,プレー記録!$U$12:$U$2664,0),1))=TRUE,0,-INDEX(プレー記録!$F$12:$F$2664,MATCH("OUT_"&amp;ウォレット!$C$2&amp;MONTH(ウォレット!$B9)&amp;"/"&amp;DAY(ウォレット!$B9)&amp;"_"&amp;ウォレット!AE$3,プレー記録!$U$12:$U$2664,0),1))</f>
        <v>0</v>
      </c>
      <c r="AF9" s="298">
        <f>IF(ISNA(INDEX(プレー記録!$F$12:$F$2664,MATCH("OUT_"&amp;ウォレット!$C$2&amp;MONTH(ウォレット!$B9)&amp;"/"&amp;DAY(ウォレット!$B9)&amp;"_"&amp;ウォレット!AF$3,プレー記録!$U$12:$U$2664,0),1))=TRUE,0,-INDEX(プレー記録!$F$12:$F$2664,MATCH("OUT_"&amp;ウォレット!$C$2&amp;MONTH(ウォレット!$B9)&amp;"/"&amp;DAY(ウォレット!$B9)&amp;"_"&amp;ウォレット!AF$3,プレー記録!$U$12:$U$2664,0),1))</f>
        <v>0</v>
      </c>
      <c r="AG9" s="298">
        <f>IF(ISNA(INDEX(プレー記録!$F$12:$F$2664,MATCH("OUT_"&amp;ウォレット!$C$2&amp;MONTH(ウォレット!$B9)&amp;"/"&amp;DAY(ウォレット!$B9)&amp;"_"&amp;ウォレット!AG$3,プレー記録!$U$12:$U$2664,0),1))=TRUE,0,-INDEX(プレー記録!$F$12:$F$2664,MATCH("OUT_"&amp;ウォレット!$C$2&amp;MONTH(ウォレット!$B9)&amp;"/"&amp;DAY(ウォレット!$B9)&amp;"_"&amp;ウォレット!AG$3,プレー記録!$U$12:$U$2664,0),1))</f>
        <v>0</v>
      </c>
      <c r="AH9" s="298">
        <f>IF(ISNA(INDEX(プレー記録!$F$12:$F$2664,MATCH("OUT_"&amp;ウォレット!$C$2&amp;MONTH(ウォレット!$B9)&amp;"/"&amp;DAY(ウォレット!$B9)&amp;"_"&amp;ウォレット!AH$3,プレー記録!$U$12:$U$2664,0),1))=TRUE,0,-INDEX(プレー記録!$F$12:$F$2664,MATCH("OUT_"&amp;ウォレット!$C$2&amp;MONTH(ウォレット!$B9)&amp;"/"&amp;DAY(ウォレット!$B9)&amp;"_"&amp;ウォレット!AH$3,プレー記録!$U$12:$U$2664,0),1))</f>
        <v>0</v>
      </c>
      <c r="AI9" s="298">
        <f>IF(ISNA(INDEX(プレー記録!$F$12:$F$2664,MATCH("OUT_"&amp;ウォレット!$C$2&amp;MONTH(ウォレット!$B9)&amp;"/"&amp;DAY(ウォレット!$B9)&amp;"_"&amp;ウォレット!AI$3,プレー記録!$U$12:$U$2664,0),1))=TRUE,0,-INDEX(プレー記録!$F$12:$F$2664,MATCH("OUT_"&amp;ウォレット!$C$2&amp;MONTH(ウォレット!$B9)&amp;"/"&amp;DAY(ウォレット!$B9)&amp;"_"&amp;ウォレット!AI$3,プレー記録!$U$12:$U$2664,0),1))</f>
        <v>0</v>
      </c>
      <c r="AJ9" s="160"/>
      <c r="AK9" s="127">
        <f t="shared" si="2"/>
        <v>0</v>
      </c>
      <c r="AL9" s="128">
        <f t="shared" si="12"/>
        <v>0</v>
      </c>
      <c r="AM9" s="133">
        <f>IF(ISNA(INDEX(プレー記録!$G$14:$G$2664,MATCH("IN_"&amp;ウォレット!$AK$2&amp;MONTH(ウォレット!$B9)&amp;"/"&amp;DAY(ウォレット!$B9)&amp;"_"&amp;ウォレット!AM$3,プレー記録!$U$14:$U$2664,0),1))=TRUE,0,INDEX(プレー記録!$G$14:$G$2664,MATCH("IN_"&amp;ウォレット!$AK$2&amp;MONTH(ウォレット!$B9)&amp;"/"&amp;DAY(ウォレット!$B9)&amp;"_"&amp;ウォレット!AM$3,プレー記録!$U$14:$U$2664,0),1))</f>
        <v>0</v>
      </c>
      <c r="AN9" s="122">
        <f>IF(ISNA(INDEX(プレー記録!$G$14:$G$2664,MATCH("IN_"&amp;ウォレット!$AK$2&amp;MONTH(ウォレット!$B9)&amp;"/"&amp;DAY(ウォレット!$B9)&amp;"_"&amp;ウォレット!AN$3,プレー記録!$U$14:$U$2664,0),1))=TRUE,0,INDEX(プレー記録!$G$14:$G$2664,MATCH("IN_"&amp;ウォレット!$AK$2&amp;MONTH(ウォレット!$B9)&amp;"/"&amp;DAY(ウォレット!$B9)&amp;"_"&amp;ウォレット!AN$3,プレー記録!$U$14:$U$2664,0),1))</f>
        <v>0</v>
      </c>
      <c r="AO9" s="122">
        <f>IF(ISNA(INDEX(プレー記録!$G$14:$G$2664,MATCH("IN_"&amp;ウォレット!$AK$2&amp;MONTH(ウォレット!$B9)&amp;"/"&amp;DAY(ウォレット!$B9)&amp;"_"&amp;ウォレット!AO$3,プレー記録!$U$14:$U$2664,0),1))=TRUE,0,INDEX(プレー記録!$G$14:$G$2664,MATCH("IN_"&amp;ウォレット!$AK$2&amp;MONTH(ウォレット!$B9)&amp;"/"&amp;DAY(ウォレット!$B9)&amp;"_"&amp;ウォレット!AO$3,プレー記録!$U$14:$U$2664,0),1))</f>
        <v>0</v>
      </c>
      <c r="AP9" s="122">
        <f>IF(ISNA(INDEX(プレー記録!$G$14:$G$2664,MATCH("IN_"&amp;ウォレット!$AK$2&amp;MONTH(ウォレット!$B9)&amp;"/"&amp;DAY(ウォレット!$B9)&amp;"_"&amp;ウォレット!AP$3,プレー記録!$U$14:$U$2664,0),1))=TRUE,0,INDEX(プレー記録!$G$14:$G$2664,MATCH("IN_"&amp;ウォレット!$AK$2&amp;MONTH(ウォレット!$B9)&amp;"/"&amp;DAY(ウォレット!$B9)&amp;"_"&amp;ウォレット!AP$3,プレー記録!$U$14:$U$2664,0),1))</f>
        <v>0</v>
      </c>
      <c r="AQ9" s="122">
        <f>IF(ISNA(INDEX(プレー記録!$G$14:$G$2664,MATCH("IN_"&amp;ウォレット!$AK$2&amp;MONTH(ウォレット!$B9)&amp;"/"&amp;DAY(ウォレット!$B9)&amp;"_"&amp;ウォレット!AQ$3,プレー記録!$U$14:$U$2664,0),1))=TRUE,0,INDEX(プレー記録!$G$14:$G$2664,MATCH("IN_"&amp;ウォレット!$AK$2&amp;MONTH(ウォレット!$B9)&amp;"/"&amp;DAY(ウォレット!$B9)&amp;"_"&amp;ウォレット!AQ$3,プレー記録!$U$14:$U$2664,0),1))</f>
        <v>0</v>
      </c>
      <c r="AR9" s="122">
        <f>IF(ISNA(INDEX(プレー記録!$G$14:$G$2664,MATCH("IN_"&amp;ウォレット!$AK$2&amp;MONTH(ウォレット!$B9)&amp;"/"&amp;DAY(ウォレット!$B9)&amp;"_"&amp;ウォレット!AR$3,プレー記録!$U$14:$U$2664,0),1))=TRUE,0,INDEX(プレー記録!$G$14:$G$2664,MATCH("IN_"&amp;ウォレット!$AK$2&amp;MONTH(ウォレット!$B9)&amp;"/"&amp;DAY(ウォレット!$B9)&amp;"_"&amp;ウォレット!AR$3,プレー記録!$U$14:$U$2664,0),1))</f>
        <v>0</v>
      </c>
      <c r="AS9" s="122">
        <f>IF(ISNA(INDEX(プレー記録!$G$14:$G$2664,MATCH("IN_"&amp;ウォレット!$AK$2&amp;MONTH(ウォレット!$B9)&amp;"/"&amp;DAY(ウォレット!$B9)&amp;"_"&amp;ウォレット!AS$3,プレー記録!$U$14:$U$2664,0),1))=TRUE,0,INDEX(プレー記録!$G$14:$G$2664,MATCH("IN_"&amp;ウォレット!$AK$2&amp;MONTH(ウォレット!$B9)&amp;"/"&amp;DAY(ウォレット!$B9)&amp;"_"&amp;ウォレット!AS$3,プレー記録!$U$14:$U$2664,0),1))</f>
        <v>0</v>
      </c>
      <c r="AT9" s="296">
        <f>IF(ISNA(INDEX(プレー記録!$G$14:$G$2664,MATCH("IN_"&amp;ウォレット!$AK$2&amp;MONTH(ウォレット!$B9)&amp;"/"&amp;DAY(ウォレット!$B9)&amp;"_"&amp;ウォレット!AT$3,プレー記録!$U$14:$U$2664,0),1))=TRUE,0,INDEX(プレー記録!$G$14:$G$2664,MATCH("IN_"&amp;ウォレット!$AK$2&amp;MONTH(ウォレット!$B9)&amp;"/"&amp;DAY(ウォレット!$B9)&amp;"_"&amp;ウォレット!AT$3,プレー記録!$U$14:$U$2664,0),1))</f>
        <v>0</v>
      </c>
      <c r="AU9" s="296">
        <f>IF(ISNA(INDEX(プレー記録!$G$14:$G$2664,MATCH("IN_"&amp;ウォレット!$AK$2&amp;MONTH(ウォレット!$B9)&amp;"/"&amp;DAY(ウォレット!$B9)&amp;"_"&amp;ウォレット!AU$3,プレー記録!$U$14:$U$2664,0),1))=TRUE,0,INDEX(プレー記録!$G$14:$G$2664,MATCH("IN_"&amp;ウォレット!$AK$2&amp;MONTH(ウォレット!$B9)&amp;"/"&amp;DAY(ウォレット!$B9)&amp;"_"&amp;ウォレット!AU$3,プレー記録!$U$14:$U$2664,0),1))</f>
        <v>0</v>
      </c>
      <c r="AV9" s="296">
        <f>IF(ISNA(INDEX(プレー記録!$G$14:$G$2664,MATCH("IN_"&amp;ウォレット!$AK$2&amp;MONTH(ウォレット!$B9)&amp;"/"&amp;DAY(ウォレット!$B9)&amp;"_"&amp;ウォレット!AV$3,プレー記録!$U$14:$U$2664,0),1))=TRUE,0,INDEX(プレー記録!$G$14:$G$2664,MATCH("IN_"&amp;ウォレット!$AK$2&amp;MONTH(ウォレット!$B9)&amp;"/"&amp;DAY(ウォレット!$B9)&amp;"_"&amp;ウォレット!AV$3,プレー記録!$U$14:$U$2664,0),1))</f>
        <v>0</v>
      </c>
      <c r="AW9" s="296">
        <f>IF(ISNA(INDEX(プレー記録!$G$14:$G$2664,MATCH("IN_"&amp;ウォレット!$AK$2&amp;MONTH(ウォレット!$B9)&amp;"/"&amp;DAY(ウォレット!$B9)&amp;"_"&amp;ウォレット!AW$3,プレー記録!$U$14:$U$2664,0),1))=TRUE,0,INDEX(プレー記録!$G$14:$G$2664,MATCH("IN_"&amp;ウォレット!$AK$2&amp;MONTH(ウォレット!$B9)&amp;"/"&amp;DAY(ウォレット!$B9)&amp;"_"&amp;ウォレット!AW$3,プレー記録!$U$14:$U$2664,0),1))</f>
        <v>0</v>
      </c>
      <c r="AX9" s="296">
        <f>IF(ISNA(INDEX(プレー記録!$G$14:$G$2664,MATCH("IN_"&amp;ウォレット!$AK$2&amp;MONTH(ウォレット!$B9)&amp;"/"&amp;DAY(ウォレット!$B9)&amp;"_"&amp;ウォレット!AX$3,プレー記録!$U$14:$U$2664,0),1))=TRUE,0,INDEX(プレー記録!$G$14:$G$2664,MATCH("IN_"&amp;ウォレット!$AK$2&amp;MONTH(ウォレット!$B9)&amp;"/"&amp;DAY(ウォレット!$B9)&amp;"_"&amp;ウォレット!AX$3,プレー記録!$U$14:$U$2664,0),1))</f>
        <v>0</v>
      </c>
      <c r="AY9" s="296">
        <f>IF(ISNA(INDEX(プレー記録!$G$14:$G$2664,MATCH("IN_"&amp;ウォレット!$AK$2&amp;MONTH(ウォレット!$B9)&amp;"/"&amp;DAY(ウォレット!$B9)&amp;"_"&amp;ウォレット!AY$3,プレー記録!$U$14:$U$2664,0),1))=TRUE,0,INDEX(プレー記録!$G$14:$G$2664,MATCH("IN_"&amp;ウォレット!$AK$2&amp;MONTH(ウォレット!$B9)&amp;"/"&amp;DAY(ウォレット!$B9)&amp;"_"&amp;ウォレット!AY$3,プレー記録!$U$14:$U$2664,0),1))</f>
        <v>0</v>
      </c>
      <c r="AZ9" s="296">
        <f>IF(ISNA(INDEX(プレー記録!$G$14:$G$2664,MATCH("IN_"&amp;ウォレット!$AK$2&amp;MONTH(ウォレット!$B9)&amp;"/"&amp;DAY(ウォレット!$B9)&amp;"_"&amp;ウォレット!AZ$3,プレー記録!$U$14:$U$2664,0),1))=TRUE,0,INDEX(プレー記録!$G$14:$G$2664,MATCH("IN_"&amp;ウォレット!$AK$2&amp;MONTH(ウォレット!$B9)&amp;"/"&amp;DAY(ウォレット!$B9)&amp;"_"&amp;ウォレット!AZ$3,プレー記録!$U$14:$U$2664,0),1))</f>
        <v>0</v>
      </c>
      <c r="BA9" s="296">
        <f>IF(ISNA(INDEX(プレー記録!$G$14:$G$2664,MATCH("IN_"&amp;ウォレット!$AK$2&amp;MONTH(ウォレット!$B9)&amp;"/"&amp;DAY(ウォレット!$B9)&amp;"_"&amp;ウォレット!BA$3,プレー記録!$U$14:$U$2664,0),1))=TRUE,0,INDEX(プレー記録!$G$14:$G$2664,MATCH("IN_"&amp;ウォレット!$AK$2&amp;MONTH(ウォレット!$B9)&amp;"/"&amp;DAY(ウォレット!$B9)&amp;"_"&amp;ウォレット!BA$3,プレー記録!$U$14:$U$2664,0),1))</f>
        <v>0</v>
      </c>
      <c r="BB9" s="158"/>
      <c r="BC9" s="131">
        <f>IF(ISNA(INDEX(プレー記録!$F$12:$F$2664,MATCH("OUT_"&amp;ウォレット!$AK$2&amp;MONTH(ウォレット!$B9)&amp;"/"&amp;DAY(ウォレット!$B9)&amp;"_"&amp;ウォレット!BC$3,プレー記録!$U$12:$U$2664,0),1))=TRUE,0,-INDEX(プレー記録!$F$12:$F$2664,MATCH("OUT_"&amp;ウォレット!$AK$2&amp;MONTH(ウォレット!$B9)&amp;"/"&amp;DAY(ウォレット!$B9)&amp;"_"&amp;ウォレット!BC$3,プレー記録!$U$12:$U$2664,0),1))</f>
        <v>0</v>
      </c>
      <c r="BD9" s="123">
        <f>IF(ISNA(INDEX(プレー記録!$F$12:$F$2664,MATCH("OUT_"&amp;ウォレット!$AK$2&amp;MONTH(ウォレット!$B9)&amp;"/"&amp;DAY(ウォレット!$B9)&amp;"_"&amp;ウォレット!BD$3,プレー記録!$U$12:$U$2664,0),1))=TRUE,0,-INDEX(プレー記録!$F$12:$F$2664,MATCH("OUT_"&amp;ウォレット!$AK$2&amp;MONTH(ウォレット!$B9)&amp;"/"&amp;DAY(ウォレット!$B9)&amp;"_"&amp;ウォレット!BD$3,プレー記録!$U$12:$U$2664,0),1))</f>
        <v>0</v>
      </c>
      <c r="BE9" s="123">
        <f>IF(ISNA(INDEX(プレー記録!$F$12:$F$2664,MATCH("OUT_"&amp;ウォレット!$AK$2&amp;MONTH(ウォレット!$B9)&amp;"/"&amp;DAY(ウォレット!$B9)&amp;"_"&amp;ウォレット!BE$3,プレー記録!$U$12:$U$2664,0),1))=TRUE,0,-INDEX(プレー記録!$F$12:$F$2664,MATCH("OUT_"&amp;ウォレット!$AK$2&amp;MONTH(ウォレット!$B9)&amp;"/"&amp;DAY(ウォレット!$B9)&amp;"_"&amp;ウォレット!BE$3,プレー記録!$U$12:$U$2664,0),1))</f>
        <v>0</v>
      </c>
      <c r="BF9" s="123">
        <f>IF(ISNA(INDEX(プレー記録!$F$12:$F$2664,MATCH("OUT_"&amp;ウォレット!$AK$2&amp;MONTH(ウォレット!$B9)&amp;"/"&amp;DAY(ウォレット!$B9)&amp;"_"&amp;ウォレット!BF$3,プレー記録!$U$12:$U$2664,0),1))=TRUE,0,-INDEX(プレー記録!$F$12:$F$2664,MATCH("OUT_"&amp;ウォレット!$AK$2&amp;MONTH(ウォレット!$B9)&amp;"/"&amp;DAY(ウォレット!$B9)&amp;"_"&amp;ウォレット!BF$3,プレー記録!$U$12:$U$2664,0),1))</f>
        <v>0</v>
      </c>
      <c r="BG9" s="123">
        <f>IF(ISNA(INDEX(プレー記録!$F$12:$F$2664,MATCH("OUT_"&amp;ウォレット!$AK$2&amp;MONTH(ウォレット!$B9)&amp;"/"&amp;DAY(ウォレット!$B9)&amp;"_"&amp;ウォレット!BG$3,プレー記録!$U$12:$U$2664,0),1))=TRUE,0,-INDEX(プレー記録!$F$12:$F$2664,MATCH("OUT_"&amp;ウォレット!$AK$2&amp;MONTH(ウォレット!$B9)&amp;"/"&amp;DAY(ウォレット!$B9)&amp;"_"&amp;ウォレット!BG$3,プレー記録!$U$12:$U$2664,0),1))</f>
        <v>0</v>
      </c>
      <c r="BH9" s="123">
        <f>IF(ISNA(INDEX(プレー記録!$F$12:$F$2664,MATCH("OUT_"&amp;ウォレット!$AK$2&amp;MONTH(ウォレット!$B9)&amp;"/"&amp;DAY(ウォレット!$B9)&amp;"_"&amp;ウォレット!BH$3,プレー記録!$U$12:$U$2664,0),1))=TRUE,0,-INDEX(プレー記録!$F$12:$F$2664,MATCH("OUT_"&amp;ウォレット!$AK$2&amp;MONTH(ウォレット!$B9)&amp;"/"&amp;DAY(ウォレット!$B9)&amp;"_"&amp;ウォレット!BH$3,プレー記録!$U$12:$U$2664,0),1))</f>
        <v>0</v>
      </c>
      <c r="BI9" s="123">
        <f>IF(ISNA(INDEX(プレー記録!$F$12:$F$2664,MATCH("OUT_"&amp;ウォレット!$AK$2&amp;MONTH(ウォレット!$B9)&amp;"/"&amp;DAY(ウォレット!$B9)&amp;"_"&amp;ウォレット!BI$3,プレー記録!$U$12:$U$2664,0),1))=TRUE,0,-INDEX(プレー記録!$F$12:$F$2664,MATCH("OUT_"&amp;ウォレット!$AK$2&amp;MONTH(ウォレット!$B9)&amp;"/"&amp;DAY(ウォレット!$B9)&amp;"_"&amp;ウォレット!BI$3,プレー記録!$U$12:$U$2664,0),1))</f>
        <v>0</v>
      </c>
      <c r="BJ9" s="298">
        <f>IF(ISNA(INDEX(プレー記録!$F$12:$F$2664,MATCH("OUT_"&amp;ウォレット!$AK$2&amp;MONTH(ウォレット!$B9)&amp;"/"&amp;DAY(ウォレット!$B9)&amp;"_"&amp;ウォレット!BJ$3,プレー記録!$U$12:$U$2664,0),1))=TRUE,0,-INDEX(プレー記録!$F$12:$F$2664,MATCH("OUT_"&amp;ウォレット!$AK$2&amp;MONTH(ウォレット!$B9)&amp;"/"&amp;DAY(ウォレット!$B9)&amp;"_"&amp;ウォレット!BJ$3,プレー記録!$U$12:$U$2664,0),1))</f>
        <v>0</v>
      </c>
      <c r="BK9" s="298">
        <f>IF(ISNA(INDEX(プレー記録!$F$12:$F$2664,MATCH("OUT_"&amp;ウォレット!$AK$2&amp;MONTH(ウォレット!$B9)&amp;"/"&amp;DAY(ウォレット!$B9)&amp;"_"&amp;ウォレット!BK$3,プレー記録!$U$12:$U$2664,0),1))=TRUE,0,-INDEX(プレー記録!$F$12:$F$2664,MATCH("OUT_"&amp;ウォレット!$AK$2&amp;MONTH(ウォレット!$B9)&amp;"/"&amp;DAY(ウォレット!$B9)&amp;"_"&amp;ウォレット!BK$3,プレー記録!$U$12:$U$2664,0),1))</f>
        <v>0</v>
      </c>
      <c r="BL9" s="298">
        <f>IF(ISNA(INDEX(プレー記録!$F$12:$F$2664,MATCH("OUT_"&amp;ウォレット!$AK$2&amp;MONTH(ウォレット!$B9)&amp;"/"&amp;DAY(ウォレット!$B9)&amp;"_"&amp;ウォレット!BL$3,プレー記録!$U$12:$U$2664,0),1))=TRUE,0,-INDEX(プレー記録!$F$12:$F$2664,MATCH("OUT_"&amp;ウォレット!$AK$2&amp;MONTH(ウォレット!$B9)&amp;"/"&amp;DAY(ウォレット!$B9)&amp;"_"&amp;ウォレット!BL$3,プレー記録!$U$12:$U$2664,0),1))</f>
        <v>0</v>
      </c>
      <c r="BM9" s="298">
        <f>IF(ISNA(INDEX(プレー記録!$F$12:$F$2664,MATCH("OUT_"&amp;ウォレット!$AK$2&amp;MONTH(ウォレット!$B9)&amp;"/"&amp;DAY(ウォレット!$B9)&amp;"_"&amp;ウォレット!BM$3,プレー記録!$U$12:$U$2664,0),1))=TRUE,0,-INDEX(プレー記録!$F$12:$F$2664,MATCH("OUT_"&amp;ウォレット!$AK$2&amp;MONTH(ウォレット!$B9)&amp;"/"&amp;DAY(ウォレット!$B9)&amp;"_"&amp;ウォレット!BM$3,プレー記録!$U$12:$U$2664,0),1))</f>
        <v>0</v>
      </c>
      <c r="BN9" s="298">
        <f>IF(ISNA(INDEX(プレー記録!$F$12:$F$2664,MATCH("OUT_"&amp;ウォレット!$AK$2&amp;MONTH(ウォレット!$B9)&amp;"/"&amp;DAY(ウォレット!$B9)&amp;"_"&amp;ウォレット!BN$3,プレー記録!$U$12:$U$2664,0),1))=TRUE,0,-INDEX(プレー記録!$F$12:$F$2664,MATCH("OUT_"&amp;ウォレット!$AK$2&amp;MONTH(ウォレット!$B9)&amp;"/"&amp;DAY(ウォレット!$B9)&amp;"_"&amp;ウォレット!BN$3,プレー記録!$U$12:$U$2664,0),1))</f>
        <v>0</v>
      </c>
      <c r="BO9" s="298">
        <f>IF(ISNA(INDEX(プレー記録!$F$12:$F$2664,MATCH("OUT_"&amp;ウォレット!$AK$2&amp;MONTH(ウォレット!$B9)&amp;"/"&amp;DAY(ウォレット!$B9)&amp;"_"&amp;ウォレット!BO$3,プレー記録!$U$12:$U$2664,0),1))=TRUE,0,-INDEX(プレー記録!$F$12:$F$2664,MATCH("OUT_"&amp;ウォレット!$AK$2&amp;MONTH(ウォレット!$B9)&amp;"/"&amp;DAY(ウォレット!$B9)&amp;"_"&amp;ウォレット!BO$3,プレー記録!$U$12:$U$2664,0),1))</f>
        <v>0</v>
      </c>
      <c r="BP9" s="298">
        <f>IF(ISNA(INDEX(プレー記録!$F$12:$F$2664,MATCH("OUT_"&amp;ウォレット!$AK$2&amp;MONTH(ウォレット!$B9)&amp;"/"&amp;DAY(ウォレット!$B9)&amp;"_"&amp;ウォレット!BP$3,プレー記録!$U$12:$U$2664,0),1))=TRUE,0,-INDEX(プレー記録!$F$12:$F$2664,MATCH("OUT_"&amp;ウォレット!$AK$2&amp;MONTH(ウォレット!$B9)&amp;"/"&amp;DAY(ウォレット!$B9)&amp;"_"&amp;ウォレット!BP$3,プレー記録!$U$12:$U$2664,0),1))</f>
        <v>0</v>
      </c>
      <c r="BQ9" s="298">
        <f>IF(ISNA(INDEX(プレー記録!$F$12:$F$2664,MATCH("OUT_"&amp;ウォレット!$AK$2&amp;MONTH(ウォレット!$B9)&amp;"/"&amp;DAY(ウォレット!$B9)&amp;"_"&amp;ウォレット!BQ$3,プレー記録!$U$12:$U$2664,0),1))=TRUE,0,-INDEX(プレー記録!$F$12:$F$2664,MATCH("OUT_"&amp;ウォレット!$AK$2&amp;MONTH(ウォレット!$B9)&amp;"/"&amp;DAY(ウォレット!$B9)&amp;"_"&amp;ウォレット!BQ$3,プレー記録!$U$12:$U$2664,0),1))</f>
        <v>0</v>
      </c>
      <c r="BR9" s="160"/>
      <c r="BS9" s="127">
        <f t="shared" si="3"/>
        <v>0</v>
      </c>
      <c r="BT9" s="128">
        <f t="shared" si="13"/>
        <v>0</v>
      </c>
      <c r="BU9" s="133">
        <f>IF(ISNA(INDEX(プレー記録!$G$14:$G$2664,MATCH("IN_"&amp;ウォレット!$BS$2&amp;MONTH(ウォレット!$B9)&amp;"/"&amp;DAY(ウォレット!$B9)&amp;"_"&amp;ウォレット!BU$3,プレー記録!$U$14:$U$2664,0),1))=TRUE,0,INDEX(プレー記録!$G$14:$G$2664,MATCH("IN_"&amp;ウォレット!$BS$2&amp;MONTH(ウォレット!$B9)&amp;"/"&amp;DAY(ウォレット!$B9)&amp;"_"&amp;ウォレット!BU$3,プレー記録!$U$14:$U$2664,0),1))</f>
        <v>0</v>
      </c>
      <c r="BV9" s="122">
        <f>IF(ISNA(INDEX(プレー記録!$G$14:$G$2664,MATCH("IN_"&amp;ウォレット!$BS$2&amp;MONTH(ウォレット!$B9)&amp;"/"&amp;DAY(ウォレット!$B9)&amp;"_"&amp;ウォレット!BV$3,プレー記録!$U$14:$U$2664,0),1))=TRUE,0,INDEX(プレー記録!$G$14:$G$2664,MATCH("IN_"&amp;ウォレット!$BS$2&amp;MONTH(ウォレット!$B9)&amp;"/"&amp;DAY(ウォレット!$B9)&amp;"_"&amp;ウォレット!BV$3,プレー記録!$U$14:$U$2664,0),1))</f>
        <v>0</v>
      </c>
      <c r="BW9" s="122">
        <f>IF(ISNA(INDEX(プレー記録!$G$14:$G$2664,MATCH("IN_"&amp;ウォレット!$BS$2&amp;MONTH(ウォレット!$B9)&amp;"/"&amp;DAY(ウォレット!$B9)&amp;"_"&amp;ウォレット!BW$3,プレー記録!$U$14:$U$2664,0),1))=TRUE,0,INDEX(プレー記録!$G$14:$G$2664,MATCH("IN_"&amp;ウォレット!$BS$2&amp;MONTH(ウォレット!$B9)&amp;"/"&amp;DAY(ウォレット!$B9)&amp;"_"&amp;ウォレット!BW$3,プレー記録!$U$14:$U$2664,0),1))</f>
        <v>0</v>
      </c>
      <c r="BX9" s="122">
        <f>IF(ISNA(INDEX(プレー記録!$G$14:$G$2664,MATCH("IN_"&amp;ウォレット!$BS$2&amp;MONTH(ウォレット!$B9)&amp;"/"&amp;DAY(ウォレット!$B9)&amp;"_"&amp;ウォレット!BX$3,プレー記録!$U$14:$U$2664,0),1))=TRUE,0,INDEX(プレー記録!$G$14:$G$2664,MATCH("IN_"&amp;ウォレット!$BS$2&amp;MONTH(ウォレット!$B9)&amp;"/"&amp;DAY(ウォレット!$B9)&amp;"_"&amp;ウォレット!BX$3,プレー記録!$U$14:$U$2664,0),1))</f>
        <v>0</v>
      </c>
      <c r="BY9" s="122">
        <f>IF(ISNA(INDEX(プレー記録!$G$14:$G$2664,MATCH("IN_"&amp;ウォレット!$BS$2&amp;MONTH(ウォレット!$B9)&amp;"/"&amp;DAY(ウォレット!$B9)&amp;"_"&amp;ウォレット!BY$3,プレー記録!$U$14:$U$2664,0),1))=TRUE,0,INDEX(プレー記録!$G$14:$G$2664,MATCH("IN_"&amp;ウォレット!$BS$2&amp;MONTH(ウォレット!$B9)&amp;"/"&amp;DAY(ウォレット!$B9)&amp;"_"&amp;ウォレット!BY$3,プレー記録!$U$14:$U$2664,0),1))</f>
        <v>0</v>
      </c>
      <c r="BZ9" s="122">
        <f>IF(ISNA(INDEX(プレー記録!$G$14:$G$2664,MATCH("IN_"&amp;ウォレット!$BS$2&amp;MONTH(ウォレット!$B9)&amp;"/"&amp;DAY(ウォレット!$B9)&amp;"_"&amp;ウォレット!BZ$3,プレー記録!$U$14:$U$2664,0),1))=TRUE,0,INDEX(プレー記録!$G$14:$G$2664,MATCH("IN_"&amp;ウォレット!$BS$2&amp;MONTH(ウォレット!$B9)&amp;"/"&amp;DAY(ウォレット!$B9)&amp;"_"&amp;ウォレット!BZ$3,プレー記録!$U$14:$U$2664,0),1))</f>
        <v>0</v>
      </c>
      <c r="CA9" s="122">
        <f>IF(ISNA(INDEX(プレー記録!$G$14:$G$2664,MATCH("IN_"&amp;ウォレット!$BS$2&amp;MONTH(ウォレット!$B9)&amp;"/"&amp;DAY(ウォレット!$B9)&amp;"_"&amp;ウォレット!CA$3,プレー記録!$U$14:$U$2664,0),1))=TRUE,0,INDEX(プレー記録!$G$14:$G$2664,MATCH("IN_"&amp;ウォレット!$BS$2&amp;MONTH(ウォレット!$B9)&amp;"/"&amp;DAY(ウォレット!$B9)&amp;"_"&amp;ウォレット!CA$3,プレー記録!$U$14:$U$2664,0),1))</f>
        <v>0</v>
      </c>
      <c r="CB9" s="296">
        <f>IF(ISNA(INDEX(プレー記録!$G$14:$G$2664,MATCH("IN_"&amp;ウォレット!$BS$2&amp;MONTH(ウォレット!$B9)&amp;"/"&amp;DAY(ウォレット!$B9)&amp;"_"&amp;ウォレット!CB$3,プレー記録!$U$14:$U$2664,0),1))=TRUE,0,INDEX(プレー記録!$G$14:$G$2664,MATCH("IN_"&amp;ウォレット!$BS$2&amp;MONTH(ウォレット!$B9)&amp;"/"&amp;DAY(ウォレット!$B9)&amp;"_"&amp;ウォレット!CB$3,プレー記録!$U$14:$U$2664,0),1))</f>
        <v>0</v>
      </c>
      <c r="CC9" s="296">
        <f>IF(ISNA(INDEX(プレー記録!$G$14:$G$2664,MATCH("IN_"&amp;ウォレット!$BS$2&amp;MONTH(ウォレット!$B9)&amp;"/"&amp;DAY(ウォレット!$B9)&amp;"_"&amp;ウォレット!CC$3,プレー記録!$U$14:$U$2664,0),1))=TRUE,0,INDEX(プレー記録!$G$14:$G$2664,MATCH("IN_"&amp;ウォレット!$BS$2&amp;MONTH(ウォレット!$B9)&amp;"/"&amp;DAY(ウォレット!$B9)&amp;"_"&amp;ウォレット!CC$3,プレー記録!$U$14:$U$2664,0),1))</f>
        <v>0</v>
      </c>
      <c r="CD9" s="296">
        <f>IF(ISNA(INDEX(プレー記録!$G$14:$G$2664,MATCH("IN_"&amp;ウォレット!$BS$2&amp;MONTH(ウォレット!$B9)&amp;"/"&amp;DAY(ウォレット!$B9)&amp;"_"&amp;ウォレット!CD$3,プレー記録!$U$14:$U$2664,0),1))=TRUE,0,INDEX(プレー記録!$G$14:$G$2664,MATCH("IN_"&amp;ウォレット!$BS$2&amp;MONTH(ウォレット!$B9)&amp;"/"&amp;DAY(ウォレット!$B9)&amp;"_"&amp;ウォレット!CD$3,プレー記録!$U$14:$U$2664,0),1))</f>
        <v>0</v>
      </c>
      <c r="CE9" s="296">
        <f>IF(ISNA(INDEX(プレー記録!$G$14:$G$2664,MATCH("IN_"&amp;ウォレット!$BS$2&amp;MONTH(ウォレット!$B9)&amp;"/"&amp;DAY(ウォレット!$B9)&amp;"_"&amp;ウォレット!CE$3,プレー記録!$U$14:$U$2664,0),1))=TRUE,0,INDEX(プレー記録!$G$14:$G$2664,MATCH("IN_"&amp;ウォレット!$BS$2&amp;MONTH(ウォレット!$B9)&amp;"/"&amp;DAY(ウォレット!$B9)&amp;"_"&amp;ウォレット!CE$3,プレー記録!$U$14:$U$2664,0),1))</f>
        <v>0</v>
      </c>
      <c r="CF9" s="296">
        <f>IF(ISNA(INDEX(プレー記録!$G$14:$G$2664,MATCH("IN_"&amp;ウォレット!$BS$2&amp;MONTH(ウォレット!$B9)&amp;"/"&amp;DAY(ウォレット!$B9)&amp;"_"&amp;ウォレット!CF$3,プレー記録!$U$14:$U$2664,0),1))=TRUE,0,INDEX(プレー記録!$G$14:$G$2664,MATCH("IN_"&amp;ウォレット!$BS$2&amp;MONTH(ウォレット!$B9)&amp;"/"&amp;DAY(ウォレット!$B9)&amp;"_"&amp;ウォレット!CF$3,プレー記録!$U$14:$U$2664,0),1))</f>
        <v>0</v>
      </c>
      <c r="CG9" s="296">
        <f>IF(ISNA(INDEX(プレー記録!$G$14:$G$2664,MATCH("IN_"&amp;ウォレット!$BS$2&amp;MONTH(ウォレット!$B9)&amp;"/"&amp;DAY(ウォレット!$B9)&amp;"_"&amp;ウォレット!CG$3,プレー記録!$U$14:$U$2664,0),1))=TRUE,0,INDEX(プレー記録!$G$14:$G$2664,MATCH("IN_"&amp;ウォレット!$BS$2&amp;MONTH(ウォレット!$B9)&amp;"/"&amp;DAY(ウォレット!$B9)&amp;"_"&amp;ウォレット!CG$3,プレー記録!$U$14:$U$2664,0),1))</f>
        <v>0</v>
      </c>
      <c r="CH9" s="296">
        <f>IF(ISNA(INDEX(プレー記録!$G$14:$G$2664,MATCH("IN_"&amp;ウォレット!$BS$2&amp;MONTH(ウォレット!$B9)&amp;"/"&amp;DAY(ウォレット!$B9)&amp;"_"&amp;ウォレット!CH$3,プレー記録!$U$14:$U$2664,0),1))=TRUE,0,INDEX(プレー記録!$G$14:$G$2664,MATCH("IN_"&amp;ウォレット!$BS$2&amp;MONTH(ウォレット!$B9)&amp;"/"&amp;DAY(ウォレット!$B9)&amp;"_"&amp;ウォレット!CH$3,プレー記録!$U$14:$U$2664,0),1))</f>
        <v>0</v>
      </c>
      <c r="CI9" s="296">
        <f>IF(ISNA(INDEX(プレー記録!$G$14:$G$2664,MATCH("IN_"&amp;ウォレット!$BS$2&amp;MONTH(ウォレット!$B9)&amp;"/"&amp;DAY(ウォレット!$B9)&amp;"_"&amp;ウォレット!CI$3,プレー記録!$U$14:$U$2664,0),1))=TRUE,0,INDEX(プレー記録!$G$14:$G$2664,MATCH("IN_"&amp;ウォレット!$BS$2&amp;MONTH(ウォレット!$B9)&amp;"/"&amp;DAY(ウォレット!$B9)&amp;"_"&amp;ウォレット!CI$3,プレー記録!$U$14:$U$2664,0),1))</f>
        <v>0</v>
      </c>
      <c r="CJ9" s="158"/>
      <c r="CK9" s="131">
        <f>IF(ISNA(INDEX(プレー記録!$F$12:$F$2664,MATCH("OUT_"&amp;ウォレット!$BS$2&amp;MONTH(ウォレット!$B9)&amp;"/"&amp;DAY(ウォレット!$B9)&amp;"_"&amp;ウォレット!CK$3,プレー記録!$U$12:$U$2664,0),1))=TRUE,0,-INDEX(プレー記録!$F$12:$F$2664,MATCH("OUT_"&amp;ウォレット!$BS$2&amp;MONTH(ウォレット!$B9)&amp;"/"&amp;DAY(ウォレット!$B9)&amp;"_"&amp;ウォレット!CK$3,プレー記録!$U$12:$U$2664,0),1))</f>
        <v>0</v>
      </c>
      <c r="CL9" s="123">
        <f>IF(ISNA(INDEX(プレー記録!$F$12:$F$2664,MATCH("OUT_"&amp;ウォレット!$BS$2&amp;MONTH(ウォレット!$B9)&amp;"/"&amp;DAY(ウォレット!$B9)&amp;"_"&amp;ウォレット!CL$3,プレー記録!$U$12:$U$2664,0),1))=TRUE,0,-INDEX(プレー記録!$F$12:$F$2664,MATCH("OUT_"&amp;ウォレット!$BS$2&amp;MONTH(ウォレット!$B9)&amp;"/"&amp;DAY(ウォレット!$B9)&amp;"_"&amp;ウォレット!CL$3,プレー記録!$U$12:$U$2664,0),1))</f>
        <v>0</v>
      </c>
      <c r="CM9" s="123">
        <f>IF(ISNA(INDEX(プレー記録!$F$12:$F$2664,MATCH("OUT_"&amp;ウォレット!$BS$2&amp;MONTH(ウォレット!$B9)&amp;"/"&amp;DAY(ウォレット!$B9)&amp;"_"&amp;ウォレット!CM$3,プレー記録!$U$12:$U$2664,0),1))=TRUE,0,-INDEX(プレー記録!$F$12:$F$2664,MATCH("OUT_"&amp;ウォレット!$BS$2&amp;MONTH(ウォレット!$B9)&amp;"/"&amp;DAY(ウォレット!$B9)&amp;"_"&amp;ウォレット!CM$3,プレー記録!$U$12:$U$2664,0),1))</f>
        <v>0</v>
      </c>
      <c r="CN9" s="123">
        <f>IF(ISNA(INDEX(プレー記録!$F$12:$F$2664,MATCH("OUT_"&amp;ウォレット!$BS$2&amp;MONTH(ウォレット!$B9)&amp;"/"&amp;DAY(ウォレット!$B9)&amp;"_"&amp;ウォレット!CN$3,プレー記録!$U$12:$U$2664,0),1))=TRUE,0,-INDEX(プレー記録!$F$12:$F$2664,MATCH("OUT_"&amp;ウォレット!$BS$2&amp;MONTH(ウォレット!$B9)&amp;"/"&amp;DAY(ウォレット!$B9)&amp;"_"&amp;ウォレット!CN$3,プレー記録!$U$12:$U$2664,0),1))</f>
        <v>0</v>
      </c>
      <c r="CO9" s="123">
        <f>IF(ISNA(INDEX(プレー記録!$F$12:$F$2664,MATCH("OUT_"&amp;ウォレット!$BS$2&amp;MONTH(ウォレット!$B9)&amp;"/"&amp;DAY(ウォレット!$B9)&amp;"_"&amp;ウォレット!CO$3,プレー記録!$U$12:$U$2664,0),1))=TRUE,0,-INDEX(プレー記録!$F$12:$F$2664,MATCH("OUT_"&amp;ウォレット!$BS$2&amp;MONTH(ウォレット!$B9)&amp;"/"&amp;DAY(ウォレット!$B9)&amp;"_"&amp;ウォレット!CO$3,プレー記録!$U$12:$U$2664,0),1))</f>
        <v>0</v>
      </c>
      <c r="CP9" s="123">
        <f>IF(ISNA(INDEX(プレー記録!$F$12:$F$2664,MATCH("OUT_"&amp;ウォレット!$BS$2&amp;MONTH(ウォレット!$B9)&amp;"/"&amp;DAY(ウォレット!$B9)&amp;"_"&amp;ウォレット!CP$3,プレー記録!$U$12:$U$2664,0),1))=TRUE,0,-INDEX(プレー記録!$F$12:$F$2664,MATCH("OUT_"&amp;ウォレット!$BS$2&amp;MONTH(ウォレット!$B9)&amp;"/"&amp;DAY(ウォレット!$B9)&amp;"_"&amp;ウォレット!CP$3,プレー記録!$U$12:$U$2664,0),1))</f>
        <v>0</v>
      </c>
      <c r="CQ9" s="123">
        <f>IF(ISNA(INDEX(プレー記録!$F$12:$F$2664,MATCH("OUT_"&amp;ウォレット!$BS$2&amp;MONTH(ウォレット!$B9)&amp;"/"&amp;DAY(ウォレット!$B9)&amp;"_"&amp;ウォレット!CQ$3,プレー記録!$U$12:$U$2664,0),1))=TRUE,0,-INDEX(プレー記録!$F$12:$F$2664,MATCH("OUT_"&amp;ウォレット!$BS$2&amp;MONTH(ウォレット!$B9)&amp;"/"&amp;DAY(ウォレット!$B9)&amp;"_"&amp;ウォレット!CQ$3,プレー記録!$U$12:$U$2664,0),1))</f>
        <v>0</v>
      </c>
      <c r="CR9" s="298">
        <f>IF(ISNA(INDEX(プレー記録!$F$12:$F$2664,MATCH("OUT_"&amp;ウォレット!$BS$2&amp;MONTH(ウォレット!$B9)&amp;"/"&amp;DAY(ウォレット!$B9)&amp;"_"&amp;ウォレット!CR$3,プレー記録!$U$12:$U$2664,0),1))=TRUE,0,-INDEX(プレー記録!$F$12:$F$2664,MATCH("OUT_"&amp;ウォレット!$BS$2&amp;MONTH(ウォレット!$B9)&amp;"/"&amp;DAY(ウォレット!$B9)&amp;"_"&amp;ウォレット!CR$3,プレー記録!$U$12:$U$2664,0),1))</f>
        <v>0</v>
      </c>
      <c r="CS9" s="298">
        <f>IF(ISNA(INDEX(プレー記録!$F$12:$F$2664,MATCH("OUT_"&amp;ウォレット!$BS$2&amp;MONTH(ウォレット!$B9)&amp;"/"&amp;DAY(ウォレット!$B9)&amp;"_"&amp;ウォレット!CS$3,プレー記録!$U$12:$U$2664,0),1))=TRUE,0,-INDEX(プレー記録!$F$12:$F$2664,MATCH("OUT_"&amp;ウォレット!$BS$2&amp;MONTH(ウォレット!$B9)&amp;"/"&amp;DAY(ウォレット!$B9)&amp;"_"&amp;ウォレット!CS$3,プレー記録!$U$12:$U$2664,0),1))</f>
        <v>0</v>
      </c>
      <c r="CT9" s="298">
        <f>IF(ISNA(INDEX(プレー記録!$F$12:$F$2664,MATCH("OUT_"&amp;ウォレット!$BS$2&amp;MONTH(ウォレット!$B9)&amp;"/"&amp;DAY(ウォレット!$B9)&amp;"_"&amp;ウォレット!CT$3,プレー記録!$U$12:$U$2664,0),1))=TRUE,0,-INDEX(プレー記録!$F$12:$F$2664,MATCH("OUT_"&amp;ウォレット!$BS$2&amp;MONTH(ウォレット!$B9)&amp;"/"&amp;DAY(ウォレット!$B9)&amp;"_"&amp;ウォレット!CT$3,プレー記録!$U$12:$U$2664,0),1))</f>
        <v>0</v>
      </c>
      <c r="CU9" s="298">
        <f>IF(ISNA(INDEX(プレー記録!$F$12:$F$2664,MATCH("OUT_"&amp;ウォレット!$BS$2&amp;MONTH(ウォレット!$B9)&amp;"/"&amp;DAY(ウォレット!$B9)&amp;"_"&amp;ウォレット!CU$3,プレー記録!$U$12:$U$2664,0),1))=TRUE,0,-INDEX(プレー記録!$F$12:$F$2664,MATCH("OUT_"&amp;ウォレット!$BS$2&amp;MONTH(ウォレット!$B9)&amp;"/"&amp;DAY(ウォレット!$B9)&amp;"_"&amp;ウォレット!CU$3,プレー記録!$U$12:$U$2664,0),1))</f>
        <v>0</v>
      </c>
      <c r="CV9" s="298">
        <f>IF(ISNA(INDEX(プレー記録!$F$12:$F$2664,MATCH("OUT_"&amp;ウォレット!$BS$2&amp;MONTH(ウォレット!$B9)&amp;"/"&amp;DAY(ウォレット!$B9)&amp;"_"&amp;ウォレット!CV$3,プレー記録!$U$12:$U$2664,0),1))=TRUE,0,-INDEX(プレー記録!$F$12:$F$2664,MATCH("OUT_"&amp;ウォレット!$BS$2&amp;MONTH(ウォレット!$B9)&amp;"/"&amp;DAY(ウォレット!$B9)&amp;"_"&amp;ウォレット!CV$3,プレー記録!$U$12:$U$2664,0),1))</f>
        <v>0</v>
      </c>
      <c r="CW9" s="298">
        <f>IF(ISNA(INDEX(プレー記録!$F$12:$F$2664,MATCH("OUT_"&amp;ウォレット!$BS$2&amp;MONTH(ウォレット!$B9)&amp;"/"&amp;DAY(ウォレット!$B9)&amp;"_"&amp;ウォレット!CW$3,プレー記録!$U$12:$U$2664,0),1))=TRUE,0,-INDEX(プレー記録!$F$12:$F$2664,MATCH("OUT_"&amp;ウォレット!$BS$2&amp;MONTH(ウォレット!$B9)&amp;"/"&amp;DAY(ウォレット!$B9)&amp;"_"&amp;ウォレット!CW$3,プレー記録!$U$12:$U$2664,0),1))</f>
        <v>0</v>
      </c>
      <c r="CX9" s="298">
        <f>IF(ISNA(INDEX(プレー記録!$F$12:$F$2664,MATCH("OUT_"&amp;ウォレット!$BS$2&amp;MONTH(ウォレット!$B9)&amp;"/"&amp;DAY(ウォレット!$B9)&amp;"_"&amp;ウォレット!CX$3,プレー記録!$U$12:$U$2664,0),1))=TRUE,0,-INDEX(プレー記録!$F$12:$F$2664,MATCH("OUT_"&amp;ウォレット!$BS$2&amp;MONTH(ウォレット!$B9)&amp;"/"&amp;DAY(ウォレット!$B9)&amp;"_"&amp;ウォレット!CX$3,プレー記録!$U$12:$U$2664,0),1))</f>
        <v>0</v>
      </c>
      <c r="CY9" s="298">
        <f>IF(ISNA(INDEX(プレー記録!$F$12:$F$2664,MATCH("OUT_"&amp;ウォレット!$BS$2&amp;MONTH(ウォレット!$B9)&amp;"/"&amp;DAY(ウォレット!$B9)&amp;"_"&amp;ウォレット!CY$3,プレー記録!$U$12:$U$2664,0),1))=TRUE,0,-INDEX(プレー記録!$F$12:$F$2664,MATCH("OUT_"&amp;ウォレット!$BS$2&amp;MONTH(ウォレット!$B9)&amp;"/"&amp;DAY(ウォレット!$B9)&amp;"_"&amp;ウォレット!CY$3,プレー記録!$U$12:$U$2664,0),1))</f>
        <v>0</v>
      </c>
      <c r="CZ9" s="160"/>
      <c r="DA9" s="127">
        <f t="shared" si="4"/>
        <v>0</v>
      </c>
      <c r="DB9" s="128">
        <f t="shared" si="14"/>
        <v>0</v>
      </c>
      <c r="DC9" s="133">
        <f>IF(ISNA(INDEX(プレー記録!$G$14:$G$2664,MATCH("IN_"&amp;ウォレット!$DA$2&amp;MONTH(ウォレット!$B9)&amp;"/"&amp;DAY(ウォレット!$B9)&amp;"_"&amp;ウォレット!DC$3,プレー記録!$U$14:$U$2664,0),1))=TRUE,0,INDEX(プレー記録!$G$14:$G$2664,MATCH("IN_"&amp;ウォレット!$DA$2&amp;MONTH(ウォレット!$B9)&amp;"/"&amp;DAY(ウォレット!$B9)&amp;"_"&amp;ウォレット!DC$3,プレー記録!$U$14:$U$2664,0),1))</f>
        <v>0</v>
      </c>
      <c r="DD9" s="122">
        <f>IF(ISNA(INDEX(プレー記録!$G$14:$G$2664,MATCH("IN_"&amp;ウォレット!$DA$2&amp;MONTH(ウォレット!$B9)&amp;"/"&amp;DAY(ウォレット!$B9)&amp;"_"&amp;ウォレット!DD$3,プレー記録!$U$14:$U$2664,0),1))=TRUE,0,INDEX(プレー記録!$G$14:$G$2664,MATCH("IN_"&amp;ウォレット!$DA$2&amp;MONTH(ウォレット!$B9)&amp;"/"&amp;DAY(ウォレット!$B9)&amp;"_"&amp;ウォレット!DD$3,プレー記録!$U$14:$U$2664,0),1))</f>
        <v>0</v>
      </c>
      <c r="DE9" s="122">
        <f>IF(ISNA(INDEX(プレー記録!$G$14:$G$2664,MATCH("IN_"&amp;ウォレット!$DA$2&amp;MONTH(ウォレット!$B9)&amp;"/"&amp;DAY(ウォレット!$B9)&amp;"_"&amp;ウォレット!DE$3,プレー記録!$U$14:$U$2664,0),1))=TRUE,0,INDEX(プレー記録!$G$14:$G$2664,MATCH("IN_"&amp;ウォレット!$DA$2&amp;MONTH(ウォレット!$B9)&amp;"/"&amp;DAY(ウォレット!$B9)&amp;"_"&amp;ウォレット!DE$3,プレー記録!$U$14:$U$2664,0),1))</f>
        <v>0</v>
      </c>
      <c r="DF9" s="122">
        <f>IF(ISNA(INDEX(プレー記録!$G$14:$G$2664,MATCH("IN_"&amp;ウォレット!$DA$2&amp;MONTH(ウォレット!$B9)&amp;"/"&amp;DAY(ウォレット!$B9)&amp;"_"&amp;ウォレット!DF$3,プレー記録!$U$14:$U$2664,0),1))=TRUE,0,INDEX(プレー記録!$G$14:$G$2664,MATCH("IN_"&amp;ウォレット!$DA$2&amp;MONTH(ウォレット!$B9)&amp;"/"&amp;DAY(ウォレット!$B9)&amp;"_"&amp;ウォレット!DF$3,プレー記録!$U$14:$U$2664,0),1))</f>
        <v>0</v>
      </c>
      <c r="DG9" s="122">
        <f>IF(ISNA(INDEX(プレー記録!$G$14:$G$2664,MATCH("IN_"&amp;ウォレット!$DA$2&amp;MONTH(ウォレット!$B9)&amp;"/"&amp;DAY(ウォレット!$B9)&amp;"_"&amp;ウォレット!DG$3,プレー記録!$U$14:$U$2664,0),1))=TRUE,0,INDEX(プレー記録!$G$14:$G$2664,MATCH("IN_"&amp;ウォレット!$DA$2&amp;MONTH(ウォレット!$B9)&amp;"/"&amp;DAY(ウォレット!$B9)&amp;"_"&amp;ウォレット!DG$3,プレー記録!$U$14:$U$2664,0),1))</f>
        <v>0</v>
      </c>
      <c r="DH9" s="122">
        <f>IF(ISNA(INDEX(プレー記録!$G$14:$G$2664,MATCH("IN_"&amp;ウォレット!$DA$2&amp;MONTH(ウォレット!$B9)&amp;"/"&amp;DAY(ウォレット!$B9)&amp;"_"&amp;ウォレット!DH$3,プレー記録!$U$14:$U$2664,0),1))=TRUE,0,INDEX(プレー記録!$G$14:$G$2664,MATCH("IN_"&amp;ウォレット!$DA$2&amp;MONTH(ウォレット!$B9)&amp;"/"&amp;DAY(ウォレット!$B9)&amp;"_"&amp;ウォレット!DH$3,プレー記録!$U$14:$U$2664,0),1))</f>
        <v>0</v>
      </c>
      <c r="DI9" s="122">
        <f>IF(ISNA(INDEX(プレー記録!$G$14:$G$2664,MATCH("IN_"&amp;ウォレット!$DA$2&amp;MONTH(ウォレット!$B9)&amp;"/"&amp;DAY(ウォレット!$B9)&amp;"_"&amp;ウォレット!DI$3,プレー記録!$U$14:$U$2664,0),1))=TRUE,0,INDEX(プレー記録!$G$14:$G$2664,MATCH("IN_"&amp;ウォレット!$DA$2&amp;MONTH(ウォレット!$B9)&amp;"/"&amp;DAY(ウォレット!$B9)&amp;"_"&amp;ウォレット!DI$3,プレー記録!$U$14:$U$2664,0),1))</f>
        <v>0</v>
      </c>
      <c r="DJ9" s="296">
        <f>IF(ISNA(INDEX(プレー記録!$G$14:$G$2664,MATCH("IN_"&amp;ウォレット!$DA$2&amp;MONTH(ウォレット!$B9)&amp;"/"&amp;DAY(ウォレット!$B9)&amp;"_"&amp;ウォレット!DJ$3,プレー記録!$U$14:$U$2664,0),1))=TRUE,0,INDEX(プレー記録!$G$14:$G$2664,MATCH("IN_"&amp;ウォレット!$DA$2&amp;MONTH(ウォレット!$B9)&amp;"/"&amp;DAY(ウォレット!$B9)&amp;"_"&amp;ウォレット!DJ$3,プレー記録!$U$14:$U$2664,0),1))</f>
        <v>0</v>
      </c>
      <c r="DK9" s="296">
        <f>IF(ISNA(INDEX(プレー記録!$G$14:$G$2664,MATCH("IN_"&amp;ウォレット!$DA$2&amp;MONTH(ウォレット!$B9)&amp;"/"&amp;DAY(ウォレット!$B9)&amp;"_"&amp;ウォレット!DK$3,プレー記録!$U$14:$U$2664,0),1))=TRUE,0,INDEX(プレー記録!$G$14:$G$2664,MATCH("IN_"&amp;ウォレット!$DA$2&amp;MONTH(ウォレット!$B9)&amp;"/"&amp;DAY(ウォレット!$B9)&amp;"_"&amp;ウォレット!DK$3,プレー記録!$U$14:$U$2664,0),1))</f>
        <v>0</v>
      </c>
      <c r="DL9" s="296">
        <f>IF(ISNA(INDEX(プレー記録!$G$14:$G$2664,MATCH("IN_"&amp;ウォレット!$DA$2&amp;MONTH(ウォレット!$B9)&amp;"/"&amp;DAY(ウォレット!$B9)&amp;"_"&amp;ウォレット!DL$3,プレー記録!$U$14:$U$2664,0),1))=TRUE,0,INDEX(プレー記録!$G$14:$G$2664,MATCH("IN_"&amp;ウォレット!$DA$2&amp;MONTH(ウォレット!$B9)&amp;"/"&amp;DAY(ウォレット!$B9)&amp;"_"&amp;ウォレット!DL$3,プレー記録!$U$14:$U$2664,0),1))</f>
        <v>0</v>
      </c>
      <c r="DM9" s="296">
        <f>IF(ISNA(INDEX(プレー記録!$G$14:$G$2664,MATCH("IN_"&amp;ウォレット!$DA$2&amp;MONTH(ウォレット!$B9)&amp;"/"&amp;DAY(ウォレット!$B9)&amp;"_"&amp;ウォレット!DM$3,プレー記録!$U$14:$U$2664,0),1))=TRUE,0,INDEX(プレー記録!$G$14:$G$2664,MATCH("IN_"&amp;ウォレット!$DA$2&amp;MONTH(ウォレット!$B9)&amp;"/"&amp;DAY(ウォレット!$B9)&amp;"_"&amp;ウォレット!DM$3,プレー記録!$U$14:$U$2664,0),1))</f>
        <v>0</v>
      </c>
      <c r="DN9" s="296">
        <f>IF(ISNA(INDEX(プレー記録!$G$14:$G$2664,MATCH("IN_"&amp;ウォレット!$DA$2&amp;MONTH(ウォレット!$B9)&amp;"/"&amp;DAY(ウォレット!$B9)&amp;"_"&amp;ウォレット!DN$3,プレー記録!$U$14:$U$2664,0),1))=TRUE,0,INDEX(プレー記録!$G$14:$G$2664,MATCH("IN_"&amp;ウォレット!$DA$2&amp;MONTH(ウォレット!$B9)&amp;"/"&amp;DAY(ウォレット!$B9)&amp;"_"&amp;ウォレット!DN$3,プレー記録!$U$14:$U$2664,0),1))</f>
        <v>0</v>
      </c>
      <c r="DO9" s="296">
        <f>IF(ISNA(INDEX(プレー記録!$G$14:$G$2664,MATCH("IN_"&amp;ウォレット!$DA$2&amp;MONTH(ウォレット!$B9)&amp;"/"&amp;DAY(ウォレット!$B9)&amp;"_"&amp;ウォレット!DO$3,プレー記録!$U$14:$U$2664,0),1))=TRUE,0,INDEX(プレー記録!$G$14:$G$2664,MATCH("IN_"&amp;ウォレット!$DA$2&amp;MONTH(ウォレット!$B9)&amp;"/"&amp;DAY(ウォレット!$B9)&amp;"_"&amp;ウォレット!DO$3,プレー記録!$U$14:$U$2664,0),1))</f>
        <v>0</v>
      </c>
      <c r="DP9" s="296">
        <f>IF(ISNA(INDEX(プレー記録!$G$14:$G$2664,MATCH("IN_"&amp;ウォレット!$DA$2&amp;MONTH(ウォレット!$B9)&amp;"/"&amp;DAY(ウォレット!$B9)&amp;"_"&amp;ウォレット!DP$3,プレー記録!$U$14:$U$2664,0),1))=TRUE,0,INDEX(プレー記録!$G$14:$G$2664,MATCH("IN_"&amp;ウォレット!$DA$2&amp;MONTH(ウォレット!$B9)&amp;"/"&amp;DAY(ウォレット!$B9)&amp;"_"&amp;ウォレット!DP$3,プレー記録!$U$14:$U$2664,0),1))</f>
        <v>0</v>
      </c>
      <c r="DQ9" s="296">
        <f>IF(ISNA(INDEX(プレー記録!$G$14:$G$2664,MATCH("IN_"&amp;ウォレット!$DA$2&amp;MONTH(ウォレット!$B9)&amp;"/"&amp;DAY(ウォレット!$B9)&amp;"_"&amp;ウォレット!DQ$3,プレー記録!$U$14:$U$2664,0),1))=TRUE,0,INDEX(プレー記録!$G$14:$G$2664,MATCH("IN_"&amp;ウォレット!$DA$2&amp;MONTH(ウォレット!$B9)&amp;"/"&amp;DAY(ウォレット!$B9)&amp;"_"&amp;ウォレット!DQ$3,プレー記録!$U$14:$U$2664,0),1))</f>
        <v>0</v>
      </c>
      <c r="DR9" s="158"/>
      <c r="DS9" s="131">
        <f>IF(ISNA(INDEX(プレー記録!$F$12:$F$2664,MATCH("OUT_"&amp;ウォレット!$DA$2&amp;MONTH(ウォレット!$B9)&amp;"/"&amp;DAY(ウォレット!$B9)&amp;"_"&amp;ウォレット!DS$3,プレー記録!$U$12:$U$2664,0),1))=TRUE,0,-INDEX(プレー記録!$F$12:$F$2664,MATCH("OUT_"&amp;ウォレット!$DA$2&amp;MONTH(ウォレット!$B9)&amp;"/"&amp;DAY(ウォレット!$B9)&amp;"_"&amp;ウォレット!DS$3,プレー記録!$U$12:$U$2664,0),1))</f>
        <v>0</v>
      </c>
      <c r="DT9" s="123">
        <f>IF(ISNA(INDEX(プレー記録!$F$12:$F$2664,MATCH("OUT_"&amp;ウォレット!$DA$2&amp;MONTH(ウォレット!$B9)&amp;"/"&amp;DAY(ウォレット!$B9)&amp;"_"&amp;ウォレット!DT$3,プレー記録!$U$12:$U$2664,0),1))=TRUE,0,-INDEX(プレー記録!$F$12:$F$2664,MATCH("OUT_"&amp;ウォレット!$DA$2&amp;MONTH(ウォレット!$B9)&amp;"/"&amp;DAY(ウォレット!$B9)&amp;"_"&amp;ウォレット!DT$3,プレー記録!$U$12:$U$2664,0),1))</f>
        <v>0</v>
      </c>
      <c r="DU9" s="123">
        <f>IF(ISNA(INDEX(プレー記録!$F$12:$F$2664,MATCH("OUT_"&amp;ウォレット!$DA$2&amp;MONTH(ウォレット!$B9)&amp;"/"&amp;DAY(ウォレット!$B9)&amp;"_"&amp;ウォレット!DU$3,プレー記録!$U$12:$U$2664,0),1))=TRUE,0,-INDEX(プレー記録!$F$12:$F$2664,MATCH("OUT_"&amp;ウォレット!$DA$2&amp;MONTH(ウォレット!$B9)&amp;"/"&amp;DAY(ウォレット!$B9)&amp;"_"&amp;ウォレット!DU$3,プレー記録!$U$12:$U$2664,0),1))</f>
        <v>0</v>
      </c>
      <c r="DV9" s="123">
        <f>IF(ISNA(INDEX(プレー記録!$F$12:$F$2664,MATCH("OUT_"&amp;ウォレット!$DA$2&amp;MONTH(ウォレット!$B9)&amp;"/"&amp;DAY(ウォレット!$B9)&amp;"_"&amp;ウォレット!DV$3,プレー記録!$U$12:$U$2664,0),1))=TRUE,0,-INDEX(プレー記録!$F$12:$F$2664,MATCH("OUT_"&amp;ウォレット!$DA$2&amp;MONTH(ウォレット!$B9)&amp;"/"&amp;DAY(ウォレット!$B9)&amp;"_"&amp;ウォレット!DV$3,プレー記録!$U$12:$U$2664,0),1))</f>
        <v>0</v>
      </c>
      <c r="DW9" s="123">
        <f>IF(ISNA(INDEX(プレー記録!$F$12:$F$2664,MATCH("OUT_"&amp;ウォレット!$DA$2&amp;MONTH(ウォレット!$B9)&amp;"/"&amp;DAY(ウォレット!$B9)&amp;"_"&amp;ウォレット!DW$3,プレー記録!$U$12:$U$2664,0),1))=TRUE,0,-INDEX(プレー記録!$F$12:$F$2664,MATCH("OUT_"&amp;ウォレット!$DA$2&amp;MONTH(ウォレット!$B9)&amp;"/"&amp;DAY(ウォレット!$B9)&amp;"_"&amp;ウォレット!DW$3,プレー記録!$U$12:$U$2664,0),1))</f>
        <v>0</v>
      </c>
      <c r="DX9" s="123">
        <f>IF(ISNA(INDEX(プレー記録!$F$12:$F$2664,MATCH("OUT_"&amp;ウォレット!$DA$2&amp;MONTH(ウォレット!$B9)&amp;"/"&amp;DAY(ウォレット!$B9)&amp;"_"&amp;ウォレット!DX$3,プレー記録!$U$12:$U$2664,0),1))=TRUE,0,-INDEX(プレー記録!$F$12:$F$2664,MATCH("OUT_"&amp;ウォレット!$DA$2&amp;MONTH(ウォレット!$B9)&amp;"/"&amp;DAY(ウォレット!$B9)&amp;"_"&amp;ウォレット!DX$3,プレー記録!$U$12:$U$2664,0),1))</f>
        <v>0</v>
      </c>
      <c r="DY9" s="123">
        <f>IF(ISNA(INDEX(プレー記録!$F$12:$F$2664,MATCH("OUT_"&amp;ウォレット!$DA$2&amp;MONTH(ウォレット!$B9)&amp;"/"&amp;DAY(ウォレット!$B9)&amp;"_"&amp;ウォレット!DY$3,プレー記録!$U$12:$U$2664,0),1))=TRUE,0,-INDEX(プレー記録!$F$12:$F$2664,MATCH("OUT_"&amp;ウォレット!$DA$2&amp;MONTH(ウォレット!$B9)&amp;"/"&amp;DAY(ウォレット!$B9)&amp;"_"&amp;ウォレット!DY$3,プレー記録!$U$12:$U$2664,0),1))</f>
        <v>0</v>
      </c>
      <c r="DZ9" s="298">
        <f>IF(ISNA(INDEX(プレー記録!$F$12:$F$2664,MATCH("OUT_"&amp;ウォレット!$DA$2&amp;MONTH(ウォレット!$B9)&amp;"/"&amp;DAY(ウォレット!$B9)&amp;"_"&amp;ウォレット!DZ$3,プレー記録!$U$12:$U$2664,0),1))=TRUE,0,-INDEX(プレー記録!$F$12:$F$2664,MATCH("OUT_"&amp;ウォレット!$DA$2&amp;MONTH(ウォレット!$B9)&amp;"/"&amp;DAY(ウォレット!$B9)&amp;"_"&amp;ウォレット!DZ$3,プレー記録!$U$12:$U$2664,0),1))</f>
        <v>0</v>
      </c>
      <c r="EA9" s="298">
        <f>IF(ISNA(INDEX(プレー記録!$F$12:$F$2664,MATCH("OUT_"&amp;ウォレット!$DA$2&amp;MONTH(ウォレット!$B9)&amp;"/"&amp;DAY(ウォレット!$B9)&amp;"_"&amp;ウォレット!EA$3,プレー記録!$U$12:$U$2664,0),1))=TRUE,0,-INDEX(プレー記録!$F$12:$F$2664,MATCH("OUT_"&amp;ウォレット!$DA$2&amp;MONTH(ウォレット!$B9)&amp;"/"&amp;DAY(ウォレット!$B9)&amp;"_"&amp;ウォレット!EA$3,プレー記録!$U$12:$U$2664,0),1))</f>
        <v>0</v>
      </c>
      <c r="EB9" s="298">
        <f>IF(ISNA(INDEX(プレー記録!$F$12:$F$2664,MATCH("OUT_"&amp;ウォレット!$DA$2&amp;MONTH(ウォレット!$B9)&amp;"/"&amp;DAY(ウォレット!$B9)&amp;"_"&amp;ウォレット!EB$3,プレー記録!$U$12:$U$2664,0),1))=TRUE,0,-INDEX(プレー記録!$F$12:$F$2664,MATCH("OUT_"&amp;ウォレット!$DA$2&amp;MONTH(ウォレット!$B9)&amp;"/"&amp;DAY(ウォレット!$B9)&amp;"_"&amp;ウォレット!EB$3,プレー記録!$U$12:$U$2664,0),1))</f>
        <v>0</v>
      </c>
      <c r="EC9" s="298">
        <f>IF(ISNA(INDEX(プレー記録!$F$12:$F$2664,MATCH("OUT_"&amp;ウォレット!$DA$2&amp;MONTH(ウォレット!$B9)&amp;"/"&amp;DAY(ウォレット!$B9)&amp;"_"&amp;ウォレット!EC$3,プレー記録!$U$12:$U$2664,0),1))=TRUE,0,-INDEX(プレー記録!$F$12:$F$2664,MATCH("OUT_"&amp;ウォレット!$DA$2&amp;MONTH(ウォレット!$B9)&amp;"/"&amp;DAY(ウォレット!$B9)&amp;"_"&amp;ウォレット!EC$3,プレー記録!$U$12:$U$2664,0),1))</f>
        <v>0</v>
      </c>
      <c r="ED9" s="298">
        <f>IF(ISNA(INDEX(プレー記録!$F$12:$F$2664,MATCH("OUT_"&amp;ウォレット!$DA$2&amp;MONTH(ウォレット!$B9)&amp;"/"&amp;DAY(ウォレット!$B9)&amp;"_"&amp;ウォレット!ED$3,プレー記録!$U$12:$U$2664,0),1))=TRUE,0,-INDEX(プレー記録!$F$12:$F$2664,MATCH("OUT_"&amp;ウォレット!$DA$2&amp;MONTH(ウォレット!$B9)&amp;"/"&amp;DAY(ウォレット!$B9)&amp;"_"&amp;ウォレット!ED$3,プレー記録!$U$12:$U$2664,0),1))</f>
        <v>0</v>
      </c>
      <c r="EE9" s="298">
        <f>IF(ISNA(INDEX(プレー記録!$F$12:$F$2664,MATCH("OUT_"&amp;ウォレット!$DA$2&amp;MONTH(ウォレット!$B9)&amp;"/"&amp;DAY(ウォレット!$B9)&amp;"_"&amp;ウォレット!EE$3,プレー記録!$U$12:$U$2664,0),1))=TRUE,0,-INDEX(プレー記録!$F$12:$F$2664,MATCH("OUT_"&amp;ウォレット!$DA$2&amp;MONTH(ウォレット!$B9)&amp;"/"&amp;DAY(ウォレット!$B9)&amp;"_"&amp;ウォレット!EE$3,プレー記録!$U$12:$U$2664,0),1))</f>
        <v>0</v>
      </c>
      <c r="EF9" s="298">
        <f>IF(ISNA(INDEX(プレー記録!$F$12:$F$2664,MATCH("OUT_"&amp;ウォレット!$DA$2&amp;MONTH(ウォレット!$B9)&amp;"/"&amp;DAY(ウォレット!$B9)&amp;"_"&amp;ウォレット!EF$3,プレー記録!$U$12:$U$2664,0),1))=TRUE,0,-INDEX(プレー記録!$F$12:$F$2664,MATCH("OUT_"&amp;ウォレット!$DA$2&amp;MONTH(ウォレット!$B9)&amp;"/"&amp;DAY(ウォレット!$B9)&amp;"_"&amp;ウォレット!EF$3,プレー記録!$U$12:$U$2664,0),1))</f>
        <v>0</v>
      </c>
      <c r="EG9" s="298">
        <f>IF(ISNA(INDEX(プレー記録!$F$12:$F$2664,MATCH("OUT_"&amp;ウォレット!$DA$2&amp;MONTH(ウォレット!$B9)&amp;"/"&amp;DAY(ウォレット!$B9)&amp;"_"&amp;ウォレット!EG$3,プレー記録!$U$12:$U$2664,0),1))=TRUE,0,-INDEX(プレー記録!$F$12:$F$2664,MATCH("OUT_"&amp;ウォレット!$DA$2&amp;MONTH(ウォレット!$B9)&amp;"/"&amp;DAY(ウォレット!$B9)&amp;"_"&amp;ウォレット!EG$3,プレー記録!$U$12:$U$2664,0),1))</f>
        <v>0</v>
      </c>
      <c r="EH9" s="160"/>
      <c r="EI9" s="127">
        <f t="shared" si="5"/>
        <v>0</v>
      </c>
      <c r="EJ9" s="128">
        <f t="shared" si="15"/>
        <v>0</v>
      </c>
      <c r="EK9" s="133">
        <f>IF(ISNA(INDEX(プレー記録!$G$14:$G$2664,MATCH("IN_"&amp;ウォレット!$EI$2&amp;MONTH(ウォレット!$B9)&amp;"/"&amp;DAY(ウォレット!$B9)&amp;"_"&amp;ウォレット!EK$3,プレー記録!$U$14:$U$2664,0),1))=TRUE,0,INDEX(プレー記録!$G$14:$G$2664,MATCH("IN_"&amp;ウォレット!$EI$2&amp;MONTH(ウォレット!$B9)&amp;"/"&amp;DAY(ウォレット!$B9)&amp;"_"&amp;ウォレット!EK$3,プレー記録!$U$14:$U$2664,0),1))</f>
        <v>0</v>
      </c>
      <c r="EL9" s="122">
        <f>IF(ISNA(INDEX(プレー記録!$G$14:$G$2664,MATCH("IN_"&amp;ウォレット!$EI$2&amp;MONTH(ウォレット!$B9)&amp;"/"&amp;DAY(ウォレット!$B9)&amp;"_"&amp;ウォレット!EL$3,プレー記録!$U$14:$U$2664,0),1))=TRUE,0,INDEX(プレー記録!$G$14:$G$2664,MATCH("IN_"&amp;ウォレット!$EI$2&amp;MONTH(ウォレット!$B9)&amp;"/"&amp;DAY(ウォレット!$B9)&amp;"_"&amp;ウォレット!EL$3,プレー記録!$U$14:$U$2664,0),1))</f>
        <v>0</v>
      </c>
      <c r="EM9" s="122">
        <f>IF(ISNA(INDEX(プレー記録!$G$14:$G$2664,MATCH("IN_"&amp;ウォレット!$EI$2&amp;MONTH(ウォレット!$B9)&amp;"/"&amp;DAY(ウォレット!$B9)&amp;"_"&amp;ウォレット!EM$3,プレー記録!$U$14:$U$2664,0),1))=TRUE,0,INDEX(プレー記録!$G$14:$G$2664,MATCH("IN_"&amp;ウォレット!$EI$2&amp;MONTH(ウォレット!$B9)&amp;"/"&amp;DAY(ウォレット!$B9)&amp;"_"&amp;ウォレット!EM$3,プレー記録!$U$14:$U$2664,0),1))</f>
        <v>0</v>
      </c>
      <c r="EN9" s="122">
        <f>IF(ISNA(INDEX(プレー記録!$G$14:$G$2664,MATCH("IN_"&amp;ウォレット!$EI$2&amp;MONTH(ウォレット!$B9)&amp;"/"&amp;DAY(ウォレット!$B9)&amp;"_"&amp;ウォレット!EN$3,プレー記録!$U$14:$U$2664,0),1))=TRUE,0,INDEX(プレー記録!$G$14:$G$2664,MATCH("IN_"&amp;ウォレット!$EI$2&amp;MONTH(ウォレット!$B9)&amp;"/"&amp;DAY(ウォレット!$B9)&amp;"_"&amp;ウォレット!EN$3,プレー記録!$U$14:$U$2664,0),1))</f>
        <v>0</v>
      </c>
      <c r="EO9" s="122">
        <f>IF(ISNA(INDEX(プレー記録!$G$14:$G$2664,MATCH("IN_"&amp;ウォレット!$EI$2&amp;MONTH(ウォレット!$B9)&amp;"/"&amp;DAY(ウォレット!$B9)&amp;"_"&amp;ウォレット!EO$3,プレー記録!$U$14:$U$2664,0),1))=TRUE,0,INDEX(プレー記録!$G$14:$G$2664,MATCH("IN_"&amp;ウォレット!$EI$2&amp;MONTH(ウォレット!$B9)&amp;"/"&amp;DAY(ウォレット!$B9)&amp;"_"&amp;ウォレット!EO$3,プレー記録!$U$14:$U$2664,0),1))</f>
        <v>0</v>
      </c>
      <c r="EP9" s="122">
        <f>IF(ISNA(INDEX(プレー記録!$G$14:$G$2664,MATCH("IN_"&amp;ウォレット!$EI$2&amp;MONTH(ウォレット!$B9)&amp;"/"&amp;DAY(ウォレット!$B9)&amp;"_"&amp;ウォレット!EP$3,プレー記録!$U$14:$U$2664,0),1))=TRUE,0,INDEX(プレー記録!$G$14:$G$2664,MATCH("IN_"&amp;ウォレット!$EI$2&amp;MONTH(ウォレット!$B9)&amp;"/"&amp;DAY(ウォレット!$B9)&amp;"_"&amp;ウォレット!EP$3,プレー記録!$U$14:$U$2664,0),1))</f>
        <v>0</v>
      </c>
      <c r="EQ9" s="122">
        <f>IF(ISNA(INDEX(プレー記録!$G$14:$G$2664,MATCH("IN_"&amp;ウォレット!$EI$2&amp;MONTH(ウォレット!$B9)&amp;"/"&amp;DAY(ウォレット!$B9)&amp;"_"&amp;ウォレット!EQ$3,プレー記録!$U$14:$U$2664,0),1))=TRUE,0,INDEX(プレー記録!$G$14:$G$2664,MATCH("IN_"&amp;ウォレット!$EI$2&amp;MONTH(ウォレット!$B9)&amp;"/"&amp;DAY(ウォレット!$B9)&amp;"_"&amp;ウォレット!EQ$3,プレー記録!$U$14:$U$2664,0),1))</f>
        <v>0</v>
      </c>
      <c r="ER9" s="296">
        <f>IF(ISNA(INDEX(プレー記録!$G$14:$G$2664,MATCH("IN_"&amp;ウォレット!$EI$2&amp;MONTH(ウォレット!$B9)&amp;"/"&amp;DAY(ウォレット!$B9)&amp;"_"&amp;ウォレット!ER$3,プレー記録!$U$14:$U$2664,0),1))=TRUE,0,INDEX(プレー記録!$G$14:$G$2664,MATCH("IN_"&amp;ウォレット!$EI$2&amp;MONTH(ウォレット!$B9)&amp;"/"&amp;DAY(ウォレット!$B9)&amp;"_"&amp;ウォレット!ER$3,プレー記録!$U$14:$U$2664,0),1))</f>
        <v>0</v>
      </c>
      <c r="ES9" s="296">
        <f>IF(ISNA(INDEX(プレー記録!$G$14:$G$2664,MATCH("IN_"&amp;ウォレット!$EI$2&amp;MONTH(ウォレット!$B9)&amp;"/"&amp;DAY(ウォレット!$B9)&amp;"_"&amp;ウォレット!ES$3,プレー記録!$U$14:$U$2664,0),1))=TRUE,0,INDEX(プレー記録!$G$14:$G$2664,MATCH("IN_"&amp;ウォレット!$EI$2&amp;MONTH(ウォレット!$B9)&amp;"/"&amp;DAY(ウォレット!$B9)&amp;"_"&amp;ウォレット!ES$3,プレー記録!$U$14:$U$2664,0),1))</f>
        <v>0</v>
      </c>
      <c r="ET9" s="296">
        <f>IF(ISNA(INDEX(プレー記録!$G$14:$G$2664,MATCH("IN_"&amp;ウォレット!$EI$2&amp;MONTH(ウォレット!$B9)&amp;"/"&amp;DAY(ウォレット!$B9)&amp;"_"&amp;ウォレット!ET$3,プレー記録!$U$14:$U$2664,0),1))=TRUE,0,INDEX(プレー記録!$G$14:$G$2664,MATCH("IN_"&amp;ウォレット!$EI$2&amp;MONTH(ウォレット!$B9)&amp;"/"&amp;DAY(ウォレット!$B9)&amp;"_"&amp;ウォレット!ET$3,プレー記録!$U$14:$U$2664,0),1))</f>
        <v>0</v>
      </c>
      <c r="EU9" s="296">
        <f>IF(ISNA(INDEX(プレー記録!$G$14:$G$2664,MATCH("IN_"&amp;ウォレット!$EI$2&amp;MONTH(ウォレット!$B9)&amp;"/"&amp;DAY(ウォレット!$B9)&amp;"_"&amp;ウォレット!EU$3,プレー記録!$U$14:$U$2664,0),1))=TRUE,0,INDEX(プレー記録!$G$14:$G$2664,MATCH("IN_"&amp;ウォレット!$EI$2&amp;MONTH(ウォレット!$B9)&amp;"/"&amp;DAY(ウォレット!$B9)&amp;"_"&amp;ウォレット!EU$3,プレー記録!$U$14:$U$2664,0),1))</f>
        <v>0</v>
      </c>
      <c r="EV9" s="296">
        <f>IF(ISNA(INDEX(プレー記録!$G$14:$G$2664,MATCH("IN_"&amp;ウォレット!$EI$2&amp;MONTH(ウォレット!$B9)&amp;"/"&amp;DAY(ウォレット!$B9)&amp;"_"&amp;ウォレット!EV$3,プレー記録!$U$14:$U$2664,0),1))=TRUE,0,INDEX(プレー記録!$G$14:$G$2664,MATCH("IN_"&amp;ウォレット!$EI$2&amp;MONTH(ウォレット!$B9)&amp;"/"&amp;DAY(ウォレット!$B9)&amp;"_"&amp;ウォレット!EV$3,プレー記録!$U$14:$U$2664,0),1))</f>
        <v>0</v>
      </c>
      <c r="EW9" s="296">
        <f>IF(ISNA(INDEX(プレー記録!$G$14:$G$2664,MATCH("IN_"&amp;ウォレット!$EI$2&amp;MONTH(ウォレット!$B9)&amp;"/"&amp;DAY(ウォレット!$B9)&amp;"_"&amp;ウォレット!EW$3,プレー記録!$U$14:$U$2664,0),1))=TRUE,0,INDEX(プレー記録!$G$14:$G$2664,MATCH("IN_"&amp;ウォレット!$EI$2&amp;MONTH(ウォレット!$B9)&amp;"/"&amp;DAY(ウォレット!$B9)&amp;"_"&amp;ウォレット!EW$3,プレー記録!$U$14:$U$2664,0),1))</f>
        <v>0</v>
      </c>
      <c r="EX9" s="296">
        <f>IF(ISNA(INDEX(プレー記録!$G$14:$G$2664,MATCH("IN_"&amp;ウォレット!$EI$2&amp;MONTH(ウォレット!$B9)&amp;"/"&amp;DAY(ウォレット!$B9)&amp;"_"&amp;ウォレット!EX$3,プレー記録!$U$14:$U$2664,0),1))=TRUE,0,INDEX(プレー記録!$G$14:$G$2664,MATCH("IN_"&amp;ウォレット!$EI$2&amp;MONTH(ウォレット!$B9)&amp;"/"&amp;DAY(ウォレット!$B9)&amp;"_"&amp;ウォレット!EX$3,プレー記録!$U$14:$U$2664,0),1))</f>
        <v>0</v>
      </c>
      <c r="EY9" s="296">
        <f>IF(ISNA(INDEX(プレー記録!$G$14:$G$2664,MATCH("IN_"&amp;ウォレット!$EI$2&amp;MONTH(ウォレット!$B9)&amp;"/"&amp;DAY(ウォレット!$B9)&amp;"_"&amp;ウォレット!EY$3,プレー記録!$U$14:$U$2664,0),1))=TRUE,0,INDEX(プレー記録!$G$14:$G$2664,MATCH("IN_"&amp;ウォレット!$EI$2&amp;MONTH(ウォレット!$B9)&amp;"/"&amp;DAY(ウォレット!$B9)&amp;"_"&amp;ウォレット!EY$3,プレー記録!$U$14:$U$2664,0),1))</f>
        <v>0</v>
      </c>
      <c r="EZ9" s="158"/>
      <c r="FA9" s="131">
        <f>IF(ISNA(INDEX(プレー記録!$F$12:$F$2664,MATCH("OUT_"&amp;ウォレット!$EI$2&amp;MONTH(ウォレット!$B9)&amp;"/"&amp;DAY(ウォレット!$B9)&amp;"_"&amp;ウォレット!FA$3,プレー記録!$U$12:$U$2664,0),1))=TRUE,0,-INDEX(プレー記録!$F$12:$F$2664,MATCH("OUT_"&amp;ウォレット!$EI$2&amp;MONTH(ウォレット!$B9)&amp;"/"&amp;DAY(ウォレット!$B9)&amp;"_"&amp;ウォレット!FA$3,プレー記録!$U$12:$U$2664,0),1))</f>
        <v>0</v>
      </c>
      <c r="FB9" s="123">
        <f>IF(ISNA(INDEX(プレー記録!$F$12:$F$2664,MATCH("OUT_"&amp;ウォレット!$EI$2&amp;MONTH(ウォレット!$B9)&amp;"/"&amp;DAY(ウォレット!$B9)&amp;"_"&amp;ウォレット!FB$3,プレー記録!$U$12:$U$2664,0),1))=TRUE,0,-INDEX(プレー記録!$F$12:$F$2664,MATCH("OUT_"&amp;ウォレット!$EI$2&amp;MONTH(ウォレット!$B9)&amp;"/"&amp;DAY(ウォレット!$B9)&amp;"_"&amp;ウォレット!FB$3,プレー記録!$U$12:$U$2664,0),1))</f>
        <v>0</v>
      </c>
      <c r="FC9" s="123">
        <f>IF(ISNA(INDEX(プレー記録!$F$12:$F$2664,MATCH("OUT_"&amp;ウォレット!$EI$2&amp;MONTH(ウォレット!$B9)&amp;"/"&amp;DAY(ウォレット!$B9)&amp;"_"&amp;ウォレット!FC$3,プレー記録!$U$12:$U$2664,0),1))=TRUE,0,-INDEX(プレー記録!$F$12:$F$2664,MATCH("OUT_"&amp;ウォレット!$EI$2&amp;MONTH(ウォレット!$B9)&amp;"/"&amp;DAY(ウォレット!$B9)&amp;"_"&amp;ウォレット!FC$3,プレー記録!$U$12:$U$2664,0),1))</f>
        <v>0</v>
      </c>
      <c r="FD9" s="123">
        <f>IF(ISNA(INDEX(プレー記録!$F$12:$F$2664,MATCH("OUT_"&amp;ウォレット!$EI$2&amp;MONTH(ウォレット!$B9)&amp;"/"&amp;DAY(ウォレット!$B9)&amp;"_"&amp;ウォレット!FD$3,プレー記録!$U$12:$U$2664,0),1))=TRUE,0,-INDEX(プレー記録!$F$12:$F$2664,MATCH("OUT_"&amp;ウォレット!$EI$2&amp;MONTH(ウォレット!$B9)&amp;"/"&amp;DAY(ウォレット!$B9)&amp;"_"&amp;ウォレット!FD$3,プレー記録!$U$12:$U$2664,0),1))</f>
        <v>0</v>
      </c>
      <c r="FE9" s="123">
        <f>IF(ISNA(INDEX(プレー記録!$F$12:$F$2664,MATCH("OUT_"&amp;ウォレット!$EI$2&amp;MONTH(ウォレット!$B9)&amp;"/"&amp;DAY(ウォレット!$B9)&amp;"_"&amp;ウォレット!FE$3,プレー記録!$U$12:$U$2664,0),1))=TRUE,0,-INDEX(プレー記録!$F$12:$F$2664,MATCH("OUT_"&amp;ウォレット!$EI$2&amp;MONTH(ウォレット!$B9)&amp;"/"&amp;DAY(ウォレット!$B9)&amp;"_"&amp;ウォレット!FE$3,プレー記録!$U$12:$U$2664,0),1))</f>
        <v>0</v>
      </c>
      <c r="FF9" s="123">
        <f>IF(ISNA(INDEX(プレー記録!$F$12:$F$2664,MATCH("OUT_"&amp;ウォレット!$EI$2&amp;MONTH(ウォレット!$B9)&amp;"/"&amp;DAY(ウォレット!$B9)&amp;"_"&amp;ウォレット!FF$3,プレー記録!$U$12:$U$2664,0),1))=TRUE,0,-INDEX(プレー記録!$F$12:$F$2664,MATCH("OUT_"&amp;ウォレット!$EI$2&amp;MONTH(ウォレット!$B9)&amp;"/"&amp;DAY(ウォレット!$B9)&amp;"_"&amp;ウォレット!FF$3,プレー記録!$U$12:$U$2664,0),1))</f>
        <v>0</v>
      </c>
      <c r="FG9" s="123">
        <f>IF(ISNA(INDEX(プレー記録!$F$12:$F$2664,MATCH("OUT_"&amp;ウォレット!$EI$2&amp;MONTH(ウォレット!$B9)&amp;"/"&amp;DAY(ウォレット!$B9)&amp;"_"&amp;ウォレット!FG$3,プレー記録!$U$12:$U$2664,0),1))=TRUE,0,-INDEX(プレー記録!$F$12:$F$2664,MATCH("OUT_"&amp;ウォレット!$EI$2&amp;MONTH(ウォレット!$B9)&amp;"/"&amp;DAY(ウォレット!$B9)&amp;"_"&amp;ウォレット!FG$3,プレー記録!$U$12:$U$2664,0),1))</f>
        <v>0</v>
      </c>
      <c r="FH9" s="298">
        <f>IF(ISNA(INDEX(プレー記録!$F$12:$F$2664,MATCH("OUT_"&amp;ウォレット!$EI$2&amp;MONTH(ウォレット!$B9)&amp;"/"&amp;DAY(ウォレット!$B9)&amp;"_"&amp;ウォレット!FH$3,プレー記録!$U$12:$U$2664,0),1))=TRUE,0,-INDEX(プレー記録!$F$12:$F$2664,MATCH("OUT_"&amp;ウォレット!$EI$2&amp;MONTH(ウォレット!$B9)&amp;"/"&amp;DAY(ウォレット!$B9)&amp;"_"&amp;ウォレット!FH$3,プレー記録!$U$12:$U$2664,0),1))</f>
        <v>0</v>
      </c>
      <c r="FI9" s="298">
        <f>IF(ISNA(INDEX(プレー記録!$F$12:$F$2664,MATCH("OUT_"&amp;ウォレット!$EI$2&amp;MONTH(ウォレット!$B9)&amp;"/"&amp;DAY(ウォレット!$B9)&amp;"_"&amp;ウォレット!FI$3,プレー記録!$U$12:$U$2664,0),1))=TRUE,0,-INDEX(プレー記録!$F$12:$F$2664,MATCH("OUT_"&amp;ウォレット!$EI$2&amp;MONTH(ウォレット!$B9)&amp;"/"&amp;DAY(ウォレット!$B9)&amp;"_"&amp;ウォレット!FI$3,プレー記録!$U$12:$U$2664,0),1))</f>
        <v>0</v>
      </c>
      <c r="FJ9" s="298">
        <f>IF(ISNA(INDEX(プレー記録!$F$12:$F$2664,MATCH("OUT_"&amp;ウォレット!$EI$2&amp;MONTH(ウォレット!$B9)&amp;"/"&amp;DAY(ウォレット!$B9)&amp;"_"&amp;ウォレット!FJ$3,プレー記録!$U$12:$U$2664,0),1))=TRUE,0,-INDEX(プレー記録!$F$12:$F$2664,MATCH("OUT_"&amp;ウォレット!$EI$2&amp;MONTH(ウォレット!$B9)&amp;"/"&amp;DAY(ウォレット!$B9)&amp;"_"&amp;ウォレット!FJ$3,プレー記録!$U$12:$U$2664,0),1))</f>
        <v>0</v>
      </c>
      <c r="FK9" s="298">
        <f>IF(ISNA(INDEX(プレー記録!$F$12:$F$2664,MATCH("OUT_"&amp;ウォレット!$EI$2&amp;MONTH(ウォレット!$B9)&amp;"/"&amp;DAY(ウォレット!$B9)&amp;"_"&amp;ウォレット!FK$3,プレー記録!$U$12:$U$2664,0),1))=TRUE,0,-INDEX(プレー記録!$F$12:$F$2664,MATCH("OUT_"&amp;ウォレット!$EI$2&amp;MONTH(ウォレット!$B9)&amp;"/"&amp;DAY(ウォレット!$B9)&amp;"_"&amp;ウォレット!FK$3,プレー記録!$U$12:$U$2664,0),1))</f>
        <v>0</v>
      </c>
      <c r="FL9" s="298">
        <f>IF(ISNA(INDEX(プレー記録!$F$12:$F$2664,MATCH("OUT_"&amp;ウォレット!$EI$2&amp;MONTH(ウォレット!$B9)&amp;"/"&amp;DAY(ウォレット!$B9)&amp;"_"&amp;ウォレット!FL$3,プレー記録!$U$12:$U$2664,0),1))=TRUE,0,-INDEX(プレー記録!$F$12:$F$2664,MATCH("OUT_"&amp;ウォレット!$EI$2&amp;MONTH(ウォレット!$B9)&amp;"/"&amp;DAY(ウォレット!$B9)&amp;"_"&amp;ウォレット!FL$3,プレー記録!$U$12:$U$2664,0),1))</f>
        <v>0</v>
      </c>
      <c r="FM9" s="298">
        <f>IF(ISNA(INDEX(プレー記録!$F$12:$F$2664,MATCH("OUT_"&amp;ウォレット!$EI$2&amp;MONTH(ウォレット!$B9)&amp;"/"&amp;DAY(ウォレット!$B9)&amp;"_"&amp;ウォレット!FM$3,プレー記録!$U$12:$U$2664,0),1))=TRUE,0,-INDEX(プレー記録!$F$12:$F$2664,MATCH("OUT_"&amp;ウォレット!$EI$2&amp;MONTH(ウォレット!$B9)&amp;"/"&amp;DAY(ウォレット!$B9)&amp;"_"&amp;ウォレット!FM$3,プレー記録!$U$12:$U$2664,0),1))</f>
        <v>0</v>
      </c>
      <c r="FN9" s="298">
        <f>IF(ISNA(INDEX(プレー記録!$F$12:$F$2664,MATCH("OUT_"&amp;ウォレット!$EI$2&amp;MONTH(ウォレット!$B9)&amp;"/"&amp;DAY(ウォレット!$B9)&amp;"_"&amp;ウォレット!FN$3,プレー記録!$U$12:$U$2664,0),1))=TRUE,0,-INDEX(プレー記録!$F$12:$F$2664,MATCH("OUT_"&amp;ウォレット!$EI$2&amp;MONTH(ウォレット!$B9)&amp;"/"&amp;DAY(ウォレット!$B9)&amp;"_"&amp;ウォレット!FN$3,プレー記録!$U$12:$U$2664,0),1))</f>
        <v>0</v>
      </c>
      <c r="FO9" s="298">
        <f>IF(ISNA(INDEX(プレー記録!$F$12:$F$2664,MATCH("OUT_"&amp;ウォレット!$EI$2&amp;MONTH(ウォレット!$B9)&amp;"/"&amp;DAY(ウォレット!$B9)&amp;"_"&amp;ウォレット!FO$3,プレー記録!$U$12:$U$2664,0),1))=TRUE,0,-INDEX(プレー記録!$F$12:$F$2664,MATCH("OUT_"&amp;ウォレット!$EI$2&amp;MONTH(ウォレット!$B9)&amp;"/"&amp;DAY(ウォレット!$B9)&amp;"_"&amp;ウォレット!FO$3,プレー記録!$U$12:$U$2664,0),1))</f>
        <v>0</v>
      </c>
      <c r="FP9" s="160"/>
      <c r="FQ9" s="127">
        <f t="shared" si="6"/>
        <v>0</v>
      </c>
      <c r="FR9" s="128">
        <f t="shared" si="16"/>
        <v>0</v>
      </c>
      <c r="FS9" s="133">
        <f>IF(ISNA(INDEX(プレー記録!$G$14:$G$2664,MATCH("IN_"&amp;ウォレット!$FQ$2&amp;MONTH(ウォレット!$B9)&amp;"/"&amp;DAY(ウォレット!$B9)&amp;"_"&amp;ウォレット!FS$3,プレー記録!$U$14:$U$2664,0),1))=TRUE,0,INDEX(プレー記録!$G$14:$G$2664,MATCH("IN_"&amp;ウォレット!$FQ$2&amp;MONTH(ウォレット!$B9)&amp;"/"&amp;DAY(ウォレット!$B9)&amp;"_"&amp;ウォレット!FS$3,プレー記録!$U$14:$U$2664,0),1))</f>
        <v>0</v>
      </c>
      <c r="FT9" s="122">
        <f>IF(ISNA(INDEX(プレー記録!$G$14:$G$2664,MATCH("IN_"&amp;ウォレット!$FQ$2&amp;MONTH(ウォレット!$B9)&amp;"/"&amp;DAY(ウォレット!$B9)&amp;"_"&amp;ウォレット!FT$3,プレー記録!$U$14:$U$2664,0),1))=TRUE,0,INDEX(プレー記録!$G$14:$G$2664,MATCH("IN_"&amp;ウォレット!$FQ$2&amp;MONTH(ウォレット!$B9)&amp;"/"&amp;DAY(ウォレット!$B9)&amp;"_"&amp;ウォレット!FT$3,プレー記録!$U$14:$U$2664,0),1))</f>
        <v>0</v>
      </c>
      <c r="FU9" s="122">
        <f>IF(ISNA(INDEX(プレー記録!$G$14:$G$2664,MATCH("IN_"&amp;ウォレット!$FQ$2&amp;MONTH(ウォレット!$B9)&amp;"/"&amp;DAY(ウォレット!$B9)&amp;"_"&amp;ウォレット!FU$3,プレー記録!$U$14:$U$2664,0),1))=TRUE,0,INDEX(プレー記録!$G$14:$G$2664,MATCH("IN_"&amp;ウォレット!$FQ$2&amp;MONTH(ウォレット!$B9)&amp;"/"&amp;DAY(ウォレット!$B9)&amp;"_"&amp;ウォレット!FU$3,プレー記録!$U$14:$U$2664,0),1))</f>
        <v>0</v>
      </c>
      <c r="FV9" s="122">
        <f>IF(ISNA(INDEX(プレー記録!$G$14:$G$2664,MATCH("IN_"&amp;ウォレット!$FQ$2&amp;MONTH(ウォレット!$B9)&amp;"/"&amp;DAY(ウォレット!$B9)&amp;"_"&amp;ウォレット!FV$3,プレー記録!$U$14:$U$2664,0),1))=TRUE,0,INDEX(プレー記録!$G$14:$G$2664,MATCH("IN_"&amp;ウォレット!$FQ$2&amp;MONTH(ウォレット!$B9)&amp;"/"&amp;DAY(ウォレット!$B9)&amp;"_"&amp;ウォレット!FV$3,プレー記録!$U$14:$U$2664,0),1))</f>
        <v>0</v>
      </c>
      <c r="FW9" s="122">
        <f>IF(ISNA(INDEX(プレー記録!$G$14:$G$2664,MATCH("IN_"&amp;ウォレット!$FQ$2&amp;MONTH(ウォレット!$B9)&amp;"/"&amp;DAY(ウォレット!$B9)&amp;"_"&amp;ウォレット!FW$3,プレー記録!$U$14:$U$2664,0),1))=TRUE,0,INDEX(プレー記録!$G$14:$G$2664,MATCH("IN_"&amp;ウォレット!$FQ$2&amp;MONTH(ウォレット!$B9)&amp;"/"&amp;DAY(ウォレット!$B9)&amp;"_"&amp;ウォレット!FW$3,プレー記録!$U$14:$U$2664,0),1))</f>
        <v>0</v>
      </c>
      <c r="FX9" s="122">
        <f>IF(ISNA(INDEX(プレー記録!$G$14:$G$2664,MATCH("IN_"&amp;ウォレット!$FQ$2&amp;MONTH(ウォレット!$B9)&amp;"/"&amp;DAY(ウォレット!$B9)&amp;"_"&amp;ウォレット!FX$3,プレー記録!$U$14:$U$2664,0),1))=TRUE,0,INDEX(プレー記録!$G$14:$G$2664,MATCH("IN_"&amp;ウォレット!$FQ$2&amp;MONTH(ウォレット!$B9)&amp;"/"&amp;DAY(ウォレット!$B9)&amp;"_"&amp;ウォレット!FX$3,プレー記録!$U$14:$U$2664,0),1))</f>
        <v>0</v>
      </c>
      <c r="FY9" s="122">
        <f>IF(ISNA(INDEX(プレー記録!$G$14:$G$2664,MATCH("IN_"&amp;ウォレット!$FQ$2&amp;MONTH(ウォレット!$B9)&amp;"/"&amp;DAY(ウォレット!$B9)&amp;"_"&amp;ウォレット!FY$3,プレー記録!$U$14:$U$2664,0),1))=TRUE,0,INDEX(プレー記録!$G$14:$G$2664,MATCH("IN_"&amp;ウォレット!$FQ$2&amp;MONTH(ウォレット!$B9)&amp;"/"&amp;DAY(ウォレット!$B9)&amp;"_"&amp;ウォレット!FY$3,プレー記録!$U$14:$U$2664,0),1))</f>
        <v>0</v>
      </c>
      <c r="FZ9" s="296">
        <f>IF(ISNA(INDEX(プレー記録!$G$14:$G$2664,MATCH("IN_"&amp;ウォレット!$FQ$2&amp;MONTH(ウォレット!$B9)&amp;"/"&amp;DAY(ウォレット!$B9)&amp;"_"&amp;ウォレット!FZ$3,プレー記録!$U$14:$U$2664,0),1))=TRUE,0,INDEX(プレー記録!$G$14:$G$2664,MATCH("IN_"&amp;ウォレット!$FQ$2&amp;MONTH(ウォレット!$B9)&amp;"/"&amp;DAY(ウォレット!$B9)&amp;"_"&amp;ウォレット!FZ$3,プレー記録!$U$14:$U$2664,0),1))</f>
        <v>0</v>
      </c>
      <c r="GA9" s="296">
        <f>IF(ISNA(INDEX(プレー記録!$G$14:$G$2664,MATCH("IN_"&amp;ウォレット!$FQ$2&amp;MONTH(ウォレット!$B9)&amp;"/"&amp;DAY(ウォレット!$B9)&amp;"_"&amp;ウォレット!GA$3,プレー記録!$U$14:$U$2664,0),1))=TRUE,0,INDEX(プレー記録!$G$14:$G$2664,MATCH("IN_"&amp;ウォレット!$FQ$2&amp;MONTH(ウォレット!$B9)&amp;"/"&amp;DAY(ウォレット!$B9)&amp;"_"&amp;ウォレット!GA$3,プレー記録!$U$14:$U$2664,0),1))</f>
        <v>0</v>
      </c>
      <c r="GB9" s="296">
        <f>IF(ISNA(INDEX(プレー記録!$G$14:$G$2664,MATCH("IN_"&amp;ウォレット!$FQ$2&amp;MONTH(ウォレット!$B9)&amp;"/"&amp;DAY(ウォレット!$B9)&amp;"_"&amp;ウォレット!GB$3,プレー記録!$U$14:$U$2664,0),1))=TRUE,0,INDEX(プレー記録!$G$14:$G$2664,MATCH("IN_"&amp;ウォレット!$FQ$2&amp;MONTH(ウォレット!$B9)&amp;"/"&amp;DAY(ウォレット!$B9)&amp;"_"&amp;ウォレット!GB$3,プレー記録!$U$14:$U$2664,0),1))</f>
        <v>0</v>
      </c>
      <c r="GC9" s="296">
        <f>IF(ISNA(INDEX(プレー記録!$G$14:$G$2664,MATCH("IN_"&amp;ウォレット!$FQ$2&amp;MONTH(ウォレット!$B9)&amp;"/"&amp;DAY(ウォレット!$B9)&amp;"_"&amp;ウォレット!GC$3,プレー記録!$U$14:$U$2664,0),1))=TRUE,0,INDEX(プレー記録!$G$14:$G$2664,MATCH("IN_"&amp;ウォレット!$FQ$2&amp;MONTH(ウォレット!$B9)&amp;"/"&amp;DAY(ウォレット!$B9)&amp;"_"&amp;ウォレット!GC$3,プレー記録!$U$14:$U$2664,0),1))</f>
        <v>0</v>
      </c>
      <c r="GD9" s="296">
        <f>IF(ISNA(INDEX(プレー記録!$G$14:$G$2664,MATCH("IN_"&amp;ウォレット!$FQ$2&amp;MONTH(ウォレット!$B9)&amp;"/"&amp;DAY(ウォレット!$B9)&amp;"_"&amp;ウォレット!GD$3,プレー記録!$U$14:$U$2664,0),1))=TRUE,0,INDEX(プレー記録!$G$14:$G$2664,MATCH("IN_"&amp;ウォレット!$FQ$2&amp;MONTH(ウォレット!$B9)&amp;"/"&amp;DAY(ウォレット!$B9)&amp;"_"&amp;ウォレット!GD$3,プレー記録!$U$14:$U$2664,0),1))</f>
        <v>0</v>
      </c>
      <c r="GE9" s="296">
        <f>IF(ISNA(INDEX(プレー記録!$G$14:$G$2664,MATCH("IN_"&amp;ウォレット!$FQ$2&amp;MONTH(ウォレット!$B9)&amp;"/"&amp;DAY(ウォレット!$B9)&amp;"_"&amp;ウォレット!GE$3,プレー記録!$U$14:$U$2664,0),1))=TRUE,0,INDEX(プレー記録!$G$14:$G$2664,MATCH("IN_"&amp;ウォレット!$FQ$2&amp;MONTH(ウォレット!$B9)&amp;"/"&amp;DAY(ウォレット!$B9)&amp;"_"&amp;ウォレット!GE$3,プレー記録!$U$14:$U$2664,0),1))</f>
        <v>0</v>
      </c>
      <c r="GF9" s="296">
        <f>IF(ISNA(INDEX(プレー記録!$G$14:$G$2664,MATCH("IN_"&amp;ウォレット!$FQ$2&amp;MONTH(ウォレット!$B9)&amp;"/"&amp;DAY(ウォレット!$B9)&amp;"_"&amp;ウォレット!GF$3,プレー記録!$U$14:$U$2664,0),1))=TRUE,0,INDEX(プレー記録!$G$14:$G$2664,MATCH("IN_"&amp;ウォレット!$FQ$2&amp;MONTH(ウォレット!$B9)&amp;"/"&amp;DAY(ウォレット!$B9)&amp;"_"&amp;ウォレット!GF$3,プレー記録!$U$14:$U$2664,0),1))</f>
        <v>0</v>
      </c>
      <c r="GG9" s="296">
        <f>IF(ISNA(INDEX(プレー記録!$G$14:$G$2664,MATCH("IN_"&amp;ウォレット!$FQ$2&amp;MONTH(ウォレット!$B9)&amp;"/"&amp;DAY(ウォレット!$B9)&amp;"_"&amp;ウォレット!GG$3,プレー記録!$U$14:$U$2664,0),1))=TRUE,0,INDEX(プレー記録!$G$14:$G$2664,MATCH("IN_"&amp;ウォレット!$FQ$2&amp;MONTH(ウォレット!$B9)&amp;"/"&amp;DAY(ウォレット!$B9)&amp;"_"&amp;ウォレット!GG$3,プレー記録!$U$14:$U$2664,0),1))</f>
        <v>0</v>
      </c>
      <c r="GH9" s="158"/>
      <c r="GI9" s="131">
        <f>IF(ISNA(INDEX(プレー記録!$F$12:$F$2664,MATCH("OUT_"&amp;ウォレット!$FQ$2&amp;MONTH(ウォレット!$B9)&amp;"/"&amp;DAY(ウォレット!$B9)&amp;"_"&amp;ウォレット!GI$3,プレー記録!$U$12:$U$2664,0),1))=TRUE,0,-INDEX(プレー記録!$F$12:$F$2664,MATCH("OUT_"&amp;ウォレット!$FQ$2&amp;MONTH(ウォレット!$B9)&amp;"/"&amp;DAY(ウォレット!$B9)&amp;"_"&amp;ウォレット!GI$3,プレー記録!$U$12:$U$2664,0),1))</f>
        <v>0</v>
      </c>
      <c r="GJ9" s="123">
        <f>IF(ISNA(INDEX(プレー記録!$F$12:$F$2664,MATCH("OUT_"&amp;ウォレット!$FQ$2&amp;MONTH(ウォレット!$B9)&amp;"/"&amp;DAY(ウォレット!$B9)&amp;"_"&amp;ウォレット!GJ$3,プレー記録!$U$12:$U$2664,0),1))=TRUE,0,-INDEX(プレー記録!$F$12:$F$2664,MATCH("OUT_"&amp;ウォレット!$FQ$2&amp;MONTH(ウォレット!$B9)&amp;"/"&amp;DAY(ウォレット!$B9)&amp;"_"&amp;ウォレット!GJ$3,プレー記録!$U$12:$U$2664,0),1))</f>
        <v>0</v>
      </c>
      <c r="GK9" s="123">
        <f>IF(ISNA(INDEX(プレー記録!$F$12:$F$2664,MATCH("OUT_"&amp;ウォレット!$FQ$2&amp;MONTH(ウォレット!$B9)&amp;"/"&amp;DAY(ウォレット!$B9)&amp;"_"&amp;ウォレット!GK$3,プレー記録!$U$12:$U$2664,0),1))=TRUE,0,-INDEX(プレー記録!$F$12:$F$2664,MATCH("OUT_"&amp;ウォレット!$FQ$2&amp;MONTH(ウォレット!$B9)&amp;"/"&amp;DAY(ウォレット!$B9)&amp;"_"&amp;ウォレット!GK$3,プレー記録!$U$12:$U$2664,0),1))</f>
        <v>0</v>
      </c>
      <c r="GL9" s="123">
        <f>IF(ISNA(INDEX(プレー記録!$F$12:$F$2664,MATCH("OUT_"&amp;ウォレット!$FQ$2&amp;MONTH(ウォレット!$B9)&amp;"/"&amp;DAY(ウォレット!$B9)&amp;"_"&amp;ウォレット!GL$3,プレー記録!$U$12:$U$2664,0),1))=TRUE,0,-INDEX(プレー記録!$F$12:$F$2664,MATCH("OUT_"&amp;ウォレット!$FQ$2&amp;MONTH(ウォレット!$B9)&amp;"/"&amp;DAY(ウォレット!$B9)&amp;"_"&amp;ウォレット!GL$3,プレー記録!$U$12:$U$2664,0),1))</f>
        <v>0</v>
      </c>
      <c r="GM9" s="123">
        <f>IF(ISNA(INDEX(プレー記録!$F$12:$F$2664,MATCH("OUT_"&amp;ウォレット!$FQ$2&amp;MONTH(ウォレット!$B9)&amp;"/"&amp;DAY(ウォレット!$B9)&amp;"_"&amp;ウォレット!GM$3,プレー記録!$U$12:$U$2664,0),1))=TRUE,0,-INDEX(プレー記録!$F$12:$F$2664,MATCH("OUT_"&amp;ウォレット!$FQ$2&amp;MONTH(ウォレット!$B9)&amp;"/"&amp;DAY(ウォレット!$B9)&amp;"_"&amp;ウォレット!GM$3,プレー記録!$U$12:$U$2664,0),1))</f>
        <v>0</v>
      </c>
      <c r="GN9" s="123">
        <f>IF(ISNA(INDEX(プレー記録!$F$12:$F$2664,MATCH("OUT_"&amp;ウォレット!$FQ$2&amp;MONTH(ウォレット!$B9)&amp;"/"&amp;DAY(ウォレット!$B9)&amp;"_"&amp;ウォレット!GN$3,プレー記録!$U$12:$U$2664,0),1))=TRUE,0,-INDEX(プレー記録!$F$12:$F$2664,MATCH("OUT_"&amp;ウォレット!$FQ$2&amp;MONTH(ウォレット!$B9)&amp;"/"&amp;DAY(ウォレット!$B9)&amp;"_"&amp;ウォレット!GN$3,プレー記録!$U$12:$U$2664,0),1))</f>
        <v>0</v>
      </c>
      <c r="GO9" s="123">
        <f>IF(ISNA(INDEX(プレー記録!$F$12:$F$2664,MATCH("OUT_"&amp;ウォレット!$FQ$2&amp;MONTH(ウォレット!$B9)&amp;"/"&amp;DAY(ウォレット!$B9)&amp;"_"&amp;ウォレット!GO$3,プレー記録!$U$12:$U$2664,0),1))=TRUE,0,-INDEX(プレー記録!$F$12:$F$2664,MATCH("OUT_"&amp;ウォレット!$FQ$2&amp;MONTH(ウォレット!$B9)&amp;"/"&amp;DAY(ウォレット!$B9)&amp;"_"&amp;ウォレット!GO$3,プレー記録!$U$12:$U$2664,0),1))</f>
        <v>0</v>
      </c>
      <c r="GP9" s="298">
        <f>IF(ISNA(INDEX(プレー記録!$F$12:$F$2664,MATCH("OUT_"&amp;ウォレット!$FQ$2&amp;MONTH(ウォレット!$B9)&amp;"/"&amp;DAY(ウォレット!$B9)&amp;"_"&amp;ウォレット!GP$3,プレー記録!$U$12:$U$2664,0),1))=TRUE,0,-INDEX(プレー記録!$F$12:$F$2664,MATCH("OUT_"&amp;ウォレット!$FQ$2&amp;MONTH(ウォレット!$B9)&amp;"/"&amp;DAY(ウォレット!$B9)&amp;"_"&amp;ウォレット!GP$3,プレー記録!$U$12:$U$2664,0),1))</f>
        <v>0</v>
      </c>
      <c r="GQ9" s="298">
        <f>IF(ISNA(INDEX(プレー記録!$F$12:$F$2664,MATCH("OUT_"&amp;ウォレット!$FQ$2&amp;MONTH(ウォレット!$B9)&amp;"/"&amp;DAY(ウォレット!$B9)&amp;"_"&amp;ウォレット!GQ$3,プレー記録!$U$12:$U$2664,0),1))=TRUE,0,-INDEX(プレー記録!$F$12:$F$2664,MATCH("OUT_"&amp;ウォレット!$FQ$2&amp;MONTH(ウォレット!$B9)&amp;"/"&amp;DAY(ウォレット!$B9)&amp;"_"&amp;ウォレット!GQ$3,プレー記録!$U$12:$U$2664,0),1))</f>
        <v>0</v>
      </c>
      <c r="GR9" s="298">
        <f>IF(ISNA(INDEX(プレー記録!$F$12:$F$2664,MATCH("OUT_"&amp;ウォレット!$FQ$2&amp;MONTH(ウォレット!$B9)&amp;"/"&amp;DAY(ウォレット!$B9)&amp;"_"&amp;ウォレット!GR$3,プレー記録!$U$12:$U$2664,0),1))=TRUE,0,-INDEX(プレー記録!$F$12:$F$2664,MATCH("OUT_"&amp;ウォレット!$FQ$2&amp;MONTH(ウォレット!$B9)&amp;"/"&amp;DAY(ウォレット!$B9)&amp;"_"&amp;ウォレット!GR$3,プレー記録!$U$12:$U$2664,0),1))</f>
        <v>0</v>
      </c>
      <c r="GS9" s="298">
        <f>IF(ISNA(INDEX(プレー記録!$F$12:$F$2664,MATCH("OUT_"&amp;ウォレット!$FQ$2&amp;MONTH(ウォレット!$B9)&amp;"/"&amp;DAY(ウォレット!$B9)&amp;"_"&amp;ウォレット!GS$3,プレー記録!$U$12:$U$2664,0),1))=TRUE,0,-INDEX(プレー記録!$F$12:$F$2664,MATCH("OUT_"&amp;ウォレット!$FQ$2&amp;MONTH(ウォレット!$B9)&amp;"/"&amp;DAY(ウォレット!$B9)&amp;"_"&amp;ウォレット!GS$3,プレー記録!$U$12:$U$2664,0),1))</f>
        <v>0</v>
      </c>
      <c r="GT9" s="298">
        <f>IF(ISNA(INDEX(プレー記録!$F$12:$F$2664,MATCH("OUT_"&amp;ウォレット!$FQ$2&amp;MONTH(ウォレット!$B9)&amp;"/"&amp;DAY(ウォレット!$B9)&amp;"_"&amp;ウォレット!GT$3,プレー記録!$U$12:$U$2664,0),1))=TRUE,0,-INDEX(プレー記録!$F$12:$F$2664,MATCH("OUT_"&amp;ウォレット!$FQ$2&amp;MONTH(ウォレット!$B9)&amp;"/"&amp;DAY(ウォレット!$B9)&amp;"_"&amp;ウォレット!GT$3,プレー記録!$U$12:$U$2664,0),1))</f>
        <v>0</v>
      </c>
      <c r="GU9" s="298">
        <f>IF(ISNA(INDEX(プレー記録!$F$12:$F$2664,MATCH("OUT_"&amp;ウォレット!$FQ$2&amp;MONTH(ウォレット!$B9)&amp;"/"&amp;DAY(ウォレット!$B9)&amp;"_"&amp;ウォレット!GU$3,プレー記録!$U$12:$U$2664,0),1))=TRUE,0,-INDEX(プレー記録!$F$12:$F$2664,MATCH("OUT_"&amp;ウォレット!$FQ$2&amp;MONTH(ウォレット!$B9)&amp;"/"&amp;DAY(ウォレット!$B9)&amp;"_"&amp;ウォレット!GU$3,プレー記録!$U$12:$U$2664,0),1))</f>
        <v>0</v>
      </c>
      <c r="GV9" s="298">
        <f>IF(ISNA(INDEX(プレー記録!$F$12:$F$2664,MATCH("OUT_"&amp;ウォレット!$FQ$2&amp;MONTH(ウォレット!$B9)&amp;"/"&amp;DAY(ウォレット!$B9)&amp;"_"&amp;ウォレット!GV$3,プレー記録!$U$12:$U$2664,0),1))=TRUE,0,-INDEX(プレー記録!$F$12:$F$2664,MATCH("OUT_"&amp;ウォレット!$FQ$2&amp;MONTH(ウォレット!$B9)&amp;"/"&amp;DAY(ウォレット!$B9)&amp;"_"&amp;ウォレット!GV$3,プレー記録!$U$12:$U$2664,0),1))</f>
        <v>0</v>
      </c>
      <c r="GW9" s="298">
        <f>IF(ISNA(INDEX(プレー記録!$F$12:$F$2664,MATCH("OUT_"&amp;ウォレット!$FQ$2&amp;MONTH(ウォレット!$B9)&amp;"/"&amp;DAY(ウォレット!$B9)&amp;"_"&amp;ウォレット!GW$3,プレー記録!$U$12:$U$2664,0),1))=TRUE,0,-INDEX(プレー記録!$F$12:$F$2664,MATCH("OUT_"&amp;ウォレット!$FQ$2&amp;MONTH(ウォレット!$B9)&amp;"/"&amp;DAY(ウォレット!$B9)&amp;"_"&amp;ウォレット!GW$3,プレー記録!$U$12:$U$2664,0),1))</f>
        <v>0</v>
      </c>
      <c r="GX9" s="160"/>
      <c r="GY9" s="127">
        <f t="shared" si="7"/>
        <v>0</v>
      </c>
      <c r="GZ9" s="128">
        <f t="shared" si="17"/>
        <v>0</v>
      </c>
      <c r="HA9" s="133">
        <f>IF(ISNA(INDEX(プレー記録!$G$14:$G$2664,MATCH("IN_"&amp;ウォレット!$GY$2&amp;MONTH(ウォレット!$B9)&amp;"/"&amp;DAY(ウォレット!$B9)&amp;"_"&amp;ウォレット!HA$3,プレー記録!$U$14:$U$2664,0),1))=TRUE,0,INDEX(プレー記録!$G$14:$G$2664,MATCH("IN_"&amp;ウォレット!$GY$2&amp;MONTH(ウォレット!$B9)&amp;"/"&amp;DAY(ウォレット!$B9)&amp;"_"&amp;ウォレット!HA$3,プレー記録!$U$14:$U$2664,0),1))</f>
        <v>0</v>
      </c>
      <c r="HB9" s="122">
        <f>IF(ISNA(INDEX(プレー記録!$G$14:$G$2664,MATCH("IN_"&amp;ウォレット!$GY$2&amp;MONTH(ウォレット!$B9)&amp;"/"&amp;DAY(ウォレット!$B9)&amp;"_"&amp;ウォレット!HB$3,プレー記録!$U$14:$U$2664,0),1))=TRUE,0,INDEX(プレー記録!$G$14:$G$2664,MATCH("IN_"&amp;ウォレット!$GY$2&amp;MONTH(ウォレット!$B9)&amp;"/"&amp;DAY(ウォレット!$B9)&amp;"_"&amp;ウォレット!HB$3,プレー記録!$U$14:$U$2664,0),1))</f>
        <v>0</v>
      </c>
      <c r="HC9" s="122">
        <f>IF(ISNA(INDEX(プレー記録!$G$14:$G$2664,MATCH("IN_"&amp;ウォレット!$GY$2&amp;MONTH(ウォレット!$B9)&amp;"/"&amp;DAY(ウォレット!$B9)&amp;"_"&amp;ウォレット!HC$3,プレー記録!$U$14:$U$2664,0),1))=TRUE,0,INDEX(プレー記録!$G$14:$G$2664,MATCH("IN_"&amp;ウォレット!$GY$2&amp;MONTH(ウォレット!$B9)&amp;"/"&amp;DAY(ウォレット!$B9)&amp;"_"&amp;ウォレット!HC$3,プレー記録!$U$14:$U$2664,0),1))</f>
        <v>0</v>
      </c>
      <c r="HD9" s="122">
        <f>IF(ISNA(INDEX(プレー記録!$G$14:$G$2664,MATCH("IN_"&amp;ウォレット!$GY$2&amp;MONTH(ウォレット!$B9)&amp;"/"&amp;DAY(ウォレット!$B9)&amp;"_"&amp;ウォレット!HD$3,プレー記録!$U$14:$U$2664,0),1))=TRUE,0,INDEX(プレー記録!$G$14:$G$2664,MATCH("IN_"&amp;ウォレット!$GY$2&amp;MONTH(ウォレット!$B9)&amp;"/"&amp;DAY(ウォレット!$B9)&amp;"_"&amp;ウォレット!HD$3,プレー記録!$U$14:$U$2664,0),1))</f>
        <v>0</v>
      </c>
      <c r="HE9" s="122">
        <f>IF(ISNA(INDEX(プレー記録!$G$14:$G$2664,MATCH("IN_"&amp;ウォレット!$GY$2&amp;MONTH(ウォレット!$B9)&amp;"/"&amp;DAY(ウォレット!$B9)&amp;"_"&amp;ウォレット!HE$3,プレー記録!$U$14:$U$2664,0),1))=TRUE,0,INDEX(プレー記録!$G$14:$G$2664,MATCH("IN_"&amp;ウォレット!$GY$2&amp;MONTH(ウォレット!$B9)&amp;"/"&amp;DAY(ウォレット!$B9)&amp;"_"&amp;ウォレット!HE$3,プレー記録!$U$14:$U$2664,0),1))</f>
        <v>0</v>
      </c>
      <c r="HF9" s="122">
        <f>IF(ISNA(INDEX(プレー記録!$G$14:$G$2664,MATCH("IN_"&amp;ウォレット!$GY$2&amp;MONTH(ウォレット!$B9)&amp;"/"&amp;DAY(ウォレット!$B9)&amp;"_"&amp;ウォレット!HF$3,プレー記録!$U$14:$U$2664,0),1))=TRUE,0,INDEX(プレー記録!$G$14:$G$2664,MATCH("IN_"&amp;ウォレット!$GY$2&amp;MONTH(ウォレット!$B9)&amp;"/"&amp;DAY(ウォレット!$B9)&amp;"_"&amp;ウォレット!HF$3,プレー記録!$U$14:$U$2664,0),1))</f>
        <v>0</v>
      </c>
      <c r="HG9" s="122">
        <f>IF(ISNA(INDEX(プレー記録!$G$14:$G$2664,MATCH("IN_"&amp;ウォレット!$GY$2&amp;MONTH(ウォレット!$B9)&amp;"/"&amp;DAY(ウォレット!$B9)&amp;"_"&amp;ウォレット!HG$3,プレー記録!$U$14:$U$2664,0),1))=TRUE,0,INDEX(プレー記録!$G$14:$G$2664,MATCH("IN_"&amp;ウォレット!$GY$2&amp;MONTH(ウォレット!$B9)&amp;"/"&amp;DAY(ウォレット!$B9)&amp;"_"&amp;ウォレット!HG$3,プレー記録!$U$14:$U$2664,0),1))</f>
        <v>0</v>
      </c>
      <c r="HH9" s="296">
        <f>IF(ISNA(INDEX(プレー記録!$G$14:$G$2664,MATCH("IN_"&amp;ウォレット!$GY$2&amp;MONTH(ウォレット!$B9)&amp;"/"&amp;DAY(ウォレット!$B9)&amp;"_"&amp;ウォレット!HH$3,プレー記録!$U$14:$U$2664,0),1))=TRUE,0,INDEX(プレー記録!$G$14:$G$2664,MATCH("IN_"&amp;ウォレット!$GY$2&amp;MONTH(ウォレット!$B9)&amp;"/"&amp;DAY(ウォレット!$B9)&amp;"_"&amp;ウォレット!HH$3,プレー記録!$U$14:$U$2664,0),1))</f>
        <v>0</v>
      </c>
      <c r="HI9" s="296">
        <f>IF(ISNA(INDEX(プレー記録!$G$14:$G$2664,MATCH("IN_"&amp;ウォレット!$GY$2&amp;MONTH(ウォレット!$B9)&amp;"/"&amp;DAY(ウォレット!$B9)&amp;"_"&amp;ウォレット!HI$3,プレー記録!$U$14:$U$2664,0),1))=TRUE,0,INDEX(プレー記録!$G$14:$G$2664,MATCH("IN_"&amp;ウォレット!$GY$2&amp;MONTH(ウォレット!$B9)&amp;"/"&amp;DAY(ウォレット!$B9)&amp;"_"&amp;ウォレット!HI$3,プレー記録!$U$14:$U$2664,0),1))</f>
        <v>0</v>
      </c>
      <c r="HJ9" s="296">
        <f>IF(ISNA(INDEX(プレー記録!$G$14:$G$2664,MATCH("IN_"&amp;ウォレット!$GY$2&amp;MONTH(ウォレット!$B9)&amp;"/"&amp;DAY(ウォレット!$B9)&amp;"_"&amp;ウォレット!HJ$3,プレー記録!$U$14:$U$2664,0),1))=TRUE,0,INDEX(プレー記録!$G$14:$G$2664,MATCH("IN_"&amp;ウォレット!$GY$2&amp;MONTH(ウォレット!$B9)&amp;"/"&amp;DAY(ウォレット!$B9)&amp;"_"&amp;ウォレット!HJ$3,プレー記録!$U$14:$U$2664,0),1))</f>
        <v>0</v>
      </c>
      <c r="HK9" s="296">
        <f>IF(ISNA(INDEX(プレー記録!$G$14:$G$2664,MATCH("IN_"&amp;ウォレット!$GY$2&amp;MONTH(ウォレット!$B9)&amp;"/"&amp;DAY(ウォレット!$B9)&amp;"_"&amp;ウォレット!HK$3,プレー記録!$U$14:$U$2664,0),1))=TRUE,0,INDEX(プレー記録!$G$14:$G$2664,MATCH("IN_"&amp;ウォレット!$GY$2&amp;MONTH(ウォレット!$B9)&amp;"/"&amp;DAY(ウォレット!$B9)&amp;"_"&amp;ウォレット!HK$3,プレー記録!$U$14:$U$2664,0),1))</f>
        <v>0</v>
      </c>
      <c r="HL9" s="296">
        <f>IF(ISNA(INDEX(プレー記録!$G$14:$G$2664,MATCH("IN_"&amp;ウォレット!$GY$2&amp;MONTH(ウォレット!$B9)&amp;"/"&amp;DAY(ウォレット!$B9)&amp;"_"&amp;ウォレット!HL$3,プレー記録!$U$14:$U$2664,0),1))=TRUE,0,INDEX(プレー記録!$G$14:$G$2664,MATCH("IN_"&amp;ウォレット!$GY$2&amp;MONTH(ウォレット!$B9)&amp;"/"&amp;DAY(ウォレット!$B9)&amp;"_"&amp;ウォレット!HL$3,プレー記録!$U$14:$U$2664,0),1))</f>
        <v>0</v>
      </c>
      <c r="HM9" s="296">
        <f>IF(ISNA(INDEX(プレー記録!$G$14:$G$2664,MATCH("IN_"&amp;ウォレット!$GY$2&amp;MONTH(ウォレット!$B9)&amp;"/"&amp;DAY(ウォレット!$B9)&amp;"_"&amp;ウォレット!HM$3,プレー記録!$U$14:$U$2664,0),1))=TRUE,0,INDEX(プレー記録!$G$14:$G$2664,MATCH("IN_"&amp;ウォレット!$GY$2&amp;MONTH(ウォレット!$B9)&amp;"/"&amp;DAY(ウォレット!$B9)&amp;"_"&amp;ウォレット!HM$3,プレー記録!$U$14:$U$2664,0),1))</f>
        <v>0</v>
      </c>
      <c r="HN9" s="296">
        <f>IF(ISNA(INDEX(プレー記録!$G$14:$G$2664,MATCH("IN_"&amp;ウォレット!$GY$2&amp;MONTH(ウォレット!$B9)&amp;"/"&amp;DAY(ウォレット!$B9)&amp;"_"&amp;ウォレット!HN$3,プレー記録!$U$14:$U$2664,0),1))=TRUE,0,INDEX(プレー記録!$G$14:$G$2664,MATCH("IN_"&amp;ウォレット!$GY$2&amp;MONTH(ウォレット!$B9)&amp;"/"&amp;DAY(ウォレット!$B9)&amp;"_"&amp;ウォレット!HN$3,プレー記録!$U$14:$U$2664,0),1))</f>
        <v>0</v>
      </c>
      <c r="HO9" s="296">
        <f>IF(ISNA(INDEX(プレー記録!$G$14:$G$2664,MATCH("IN_"&amp;ウォレット!$GY$2&amp;MONTH(ウォレット!$B9)&amp;"/"&amp;DAY(ウォレット!$B9)&amp;"_"&amp;ウォレット!HO$3,プレー記録!$U$14:$U$2664,0),1))=TRUE,0,INDEX(プレー記録!$G$14:$G$2664,MATCH("IN_"&amp;ウォレット!$GY$2&amp;MONTH(ウォレット!$B9)&amp;"/"&amp;DAY(ウォレット!$B9)&amp;"_"&amp;ウォレット!HO$3,プレー記録!$U$14:$U$2664,0),1))</f>
        <v>0</v>
      </c>
      <c r="HP9" s="158"/>
      <c r="HQ9" s="131">
        <f>IF(ISNA(INDEX(プレー記録!$F$12:$F$2664,MATCH("OUT_"&amp;ウォレット!$GY$2&amp;MONTH(ウォレット!$B9)&amp;"/"&amp;DAY(ウォレット!$B9)&amp;"_"&amp;ウォレット!HQ$3,プレー記録!$U$12:$U$2664,0),1))=TRUE,0,-INDEX(プレー記録!$F$12:$F$2664,MATCH("OUT_"&amp;ウォレット!$GY$2&amp;MONTH(ウォレット!$B9)&amp;"/"&amp;DAY(ウォレット!$B9)&amp;"_"&amp;ウォレット!HQ$3,プレー記録!$U$12:$U$2664,0),1))</f>
        <v>0</v>
      </c>
      <c r="HR9" s="123">
        <f>IF(ISNA(INDEX(プレー記録!$F$12:$F$2664,MATCH("OUT_"&amp;ウォレット!$GY$2&amp;MONTH(ウォレット!$B9)&amp;"/"&amp;DAY(ウォレット!$B9)&amp;"_"&amp;ウォレット!HR$3,プレー記録!$U$12:$U$2664,0),1))=TRUE,0,-INDEX(プレー記録!$F$12:$F$2664,MATCH("OUT_"&amp;ウォレット!$GY$2&amp;MONTH(ウォレット!$B9)&amp;"/"&amp;DAY(ウォレット!$B9)&amp;"_"&amp;ウォレット!HR$3,プレー記録!$U$12:$U$2664,0),1))</f>
        <v>0</v>
      </c>
      <c r="HS9" s="123">
        <f>IF(ISNA(INDEX(プレー記録!$F$12:$F$2664,MATCH("OUT_"&amp;ウォレット!$GY$2&amp;MONTH(ウォレット!$B9)&amp;"/"&amp;DAY(ウォレット!$B9)&amp;"_"&amp;ウォレット!HS$3,プレー記録!$U$12:$U$2664,0),1))=TRUE,0,-INDEX(プレー記録!$F$12:$F$2664,MATCH("OUT_"&amp;ウォレット!$GY$2&amp;MONTH(ウォレット!$B9)&amp;"/"&amp;DAY(ウォレット!$B9)&amp;"_"&amp;ウォレット!HS$3,プレー記録!$U$12:$U$2664,0),1))</f>
        <v>0</v>
      </c>
      <c r="HT9" s="123">
        <f>IF(ISNA(INDEX(プレー記録!$F$12:$F$2664,MATCH("OUT_"&amp;ウォレット!$GY$2&amp;MONTH(ウォレット!$B9)&amp;"/"&amp;DAY(ウォレット!$B9)&amp;"_"&amp;ウォレット!HT$3,プレー記録!$U$12:$U$2664,0),1))=TRUE,0,-INDEX(プレー記録!$F$12:$F$2664,MATCH("OUT_"&amp;ウォレット!$GY$2&amp;MONTH(ウォレット!$B9)&amp;"/"&amp;DAY(ウォレット!$B9)&amp;"_"&amp;ウォレット!HT$3,プレー記録!$U$12:$U$2664,0),1))</f>
        <v>0</v>
      </c>
      <c r="HU9" s="123">
        <f>IF(ISNA(INDEX(プレー記録!$F$12:$F$2664,MATCH("OUT_"&amp;ウォレット!$GY$2&amp;MONTH(ウォレット!$B9)&amp;"/"&amp;DAY(ウォレット!$B9)&amp;"_"&amp;ウォレット!HU$3,プレー記録!$U$12:$U$2664,0),1))=TRUE,0,-INDEX(プレー記録!$F$12:$F$2664,MATCH("OUT_"&amp;ウォレット!$GY$2&amp;MONTH(ウォレット!$B9)&amp;"/"&amp;DAY(ウォレット!$B9)&amp;"_"&amp;ウォレット!HU$3,プレー記録!$U$12:$U$2664,0),1))</f>
        <v>0</v>
      </c>
      <c r="HV9" s="123">
        <f>IF(ISNA(INDEX(プレー記録!$F$12:$F$2664,MATCH("OUT_"&amp;ウォレット!$GY$2&amp;MONTH(ウォレット!$B9)&amp;"/"&amp;DAY(ウォレット!$B9)&amp;"_"&amp;ウォレット!HV$3,プレー記録!$U$12:$U$2664,0),1))=TRUE,0,-INDEX(プレー記録!$F$12:$F$2664,MATCH("OUT_"&amp;ウォレット!$GY$2&amp;MONTH(ウォレット!$B9)&amp;"/"&amp;DAY(ウォレット!$B9)&amp;"_"&amp;ウォレット!HV$3,プレー記録!$U$12:$U$2664,0),1))</f>
        <v>0</v>
      </c>
      <c r="HW9" s="123">
        <f>IF(ISNA(INDEX(プレー記録!$F$12:$F$2664,MATCH("OUT_"&amp;ウォレット!$GY$2&amp;MONTH(ウォレット!$B9)&amp;"/"&amp;DAY(ウォレット!$B9)&amp;"_"&amp;ウォレット!HW$3,プレー記録!$U$12:$U$2664,0),1))=TRUE,0,-INDEX(プレー記録!$F$12:$F$2664,MATCH("OUT_"&amp;ウォレット!$GY$2&amp;MONTH(ウォレット!$B9)&amp;"/"&amp;DAY(ウォレット!$B9)&amp;"_"&amp;ウォレット!HW$3,プレー記録!$U$12:$U$2664,0),1))</f>
        <v>0</v>
      </c>
      <c r="HX9" s="298">
        <f>IF(ISNA(INDEX(プレー記録!$F$12:$F$2664,MATCH("OUT_"&amp;ウォレット!$GY$2&amp;MONTH(ウォレット!$B9)&amp;"/"&amp;DAY(ウォレット!$B9)&amp;"_"&amp;ウォレット!HX$3,プレー記録!$U$12:$U$2664,0),1))=TRUE,0,-INDEX(プレー記録!$F$12:$F$2664,MATCH("OUT_"&amp;ウォレット!$GY$2&amp;MONTH(ウォレット!$B9)&amp;"/"&amp;DAY(ウォレット!$B9)&amp;"_"&amp;ウォレット!HX$3,プレー記録!$U$12:$U$2664,0),1))</f>
        <v>0</v>
      </c>
      <c r="HY9" s="298">
        <f>IF(ISNA(INDEX(プレー記録!$F$12:$F$2664,MATCH("OUT_"&amp;ウォレット!$GY$2&amp;MONTH(ウォレット!$B9)&amp;"/"&amp;DAY(ウォレット!$B9)&amp;"_"&amp;ウォレット!HY$3,プレー記録!$U$12:$U$2664,0),1))=TRUE,0,-INDEX(プレー記録!$F$12:$F$2664,MATCH("OUT_"&amp;ウォレット!$GY$2&amp;MONTH(ウォレット!$B9)&amp;"/"&amp;DAY(ウォレット!$B9)&amp;"_"&amp;ウォレット!HY$3,プレー記録!$U$12:$U$2664,0),1))</f>
        <v>0</v>
      </c>
      <c r="HZ9" s="298">
        <f>IF(ISNA(INDEX(プレー記録!$F$12:$F$2664,MATCH("OUT_"&amp;ウォレット!$GY$2&amp;MONTH(ウォレット!$B9)&amp;"/"&amp;DAY(ウォレット!$B9)&amp;"_"&amp;ウォレット!HZ$3,プレー記録!$U$12:$U$2664,0),1))=TRUE,0,-INDEX(プレー記録!$F$12:$F$2664,MATCH("OUT_"&amp;ウォレット!$GY$2&amp;MONTH(ウォレット!$B9)&amp;"/"&amp;DAY(ウォレット!$B9)&amp;"_"&amp;ウォレット!HZ$3,プレー記録!$U$12:$U$2664,0),1))</f>
        <v>0</v>
      </c>
      <c r="IA9" s="298">
        <f>IF(ISNA(INDEX(プレー記録!$F$12:$F$2664,MATCH("OUT_"&amp;ウォレット!$GY$2&amp;MONTH(ウォレット!$B9)&amp;"/"&amp;DAY(ウォレット!$B9)&amp;"_"&amp;ウォレット!IA$3,プレー記録!$U$12:$U$2664,0),1))=TRUE,0,-INDEX(プレー記録!$F$12:$F$2664,MATCH("OUT_"&amp;ウォレット!$GY$2&amp;MONTH(ウォレット!$B9)&amp;"/"&amp;DAY(ウォレット!$B9)&amp;"_"&amp;ウォレット!IA$3,プレー記録!$U$12:$U$2664,0),1))</f>
        <v>0</v>
      </c>
      <c r="IB9" s="298">
        <f>IF(ISNA(INDEX(プレー記録!$F$12:$F$2664,MATCH("OUT_"&amp;ウォレット!$GY$2&amp;MONTH(ウォレット!$B9)&amp;"/"&amp;DAY(ウォレット!$B9)&amp;"_"&amp;ウォレット!IB$3,プレー記録!$U$12:$U$2664,0),1))=TRUE,0,-INDEX(プレー記録!$F$12:$F$2664,MATCH("OUT_"&amp;ウォレット!$GY$2&amp;MONTH(ウォレット!$B9)&amp;"/"&amp;DAY(ウォレット!$B9)&amp;"_"&amp;ウォレット!IB$3,プレー記録!$U$12:$U$2664,0),1))</f>
        <v>0</v>
      </c>
      <c r="IC9" s="298">
        <f>IF(ISNA(INDEX(プレー記録!$F$12:$F$2664,MATCH("OUT_"&amp;ウォレット!$GY$2&amp;MONTH(ウォレット!$B9)&amp;"/"&amp;DAY(ウォレット!$B9)&amp;"_"&amp;ウォレット!IC$3,プレー記録!$U$12:$U$2664,0),1))=TRUE,0,-INDEX(プレー記録!$F$12:$F$2664,MATCH("OUT_"&amp;ウォレット!$GY$2&amp;MONTH(ウォレット!$B9)&amp;"/"&amp;DAY(ウォレット!$B9)&amp;"_"&amp;ウォレット!IC$3,プレー記録!$U$12:$U$2664,0),1))</f>
        <v>0</v>
      </c>
      <c r="ID9" s="298">
        <f>IF(ISNA(INDEX(プレー記録!$F$12:$F$2664,MATCH("OUT_"&amp;ウォレット!$GY$2&amp;MONTH(ウォレット!$B9)&amp;"/"&amp;DAY(ウォレット!$B9)&amp;"_"&amp;ウォレット!ID$3,プレー記録!$U$12:$U$2664,0),1))=TRUE,0,-INDEX(プレー記録!$F$12:$F$2664,MATCH("OUT_"&amp;ウォレット!$GY$2&amp;MONTH(ウォレット!$B9)&amp;"/"&amp;DAY(ウォレット!$B9)&amp;"_"&amp;ウォレット!ID$3,プレー記録!$U$12:$U$2664,0),1))</f>
        <v>0</v>
      </c>
      <c r="IE9" s="298">
        <f>IF(ISNA(INDEX(プレー記録!$F$12:$F$2664,MATCH("OUT_"&amp;ウォレット!$GY$2&amp;MONTH(ウォレット!$B9)&amp;"/"&amp;DAY(ウォレット!$B9)&amp;"_"&amp;ウォレット!IE$3,プレー記録!$U$12:$U$2664,0),1))=TRUE,0,-INDEX(プレー記録!$F$12:$F$2664,MATCH("OUT_"&amp;ウォレット!$GY$2&amp;MONTH(ウォレット!$B9)&amp;"/"&amp;DAY(ウォレット!$B9)&amp;"_"&amp;ウォレット!IE$3,プレー記録!$U$12:$U$2664,0),1))</f>
        <v>0</v>
      </c>
      <c r="IF9" s="160"/>
      <c r="IG9" s="127">
        <f t="shared" si="8"/>
        <v>0</v>
      </c>
      <c r="IH9" s="128">
        <f t="shared" si="18"/>
        <v>0</v>
      </c>
      <c r="II9" s="133">
        <f>IF(ISNA(INDEX(プレー記録!$G$14:$G$2664,MATCH("IN_"&amp;ウォレット!$IG$2&amp;MONTH(ウォレット!$B9)&amp;"/"&amp;DAY(ウォレット!$B9)&amp;"_"&amp;ウォレット!II$3,プレー記録!$U$14:$U$2664,0),1))=TRUE,0,INDEX(プレー記録!$G$14:$G$2664,MATCH("IN_"&amp;ウォレット!$IG$2&amp;MONTH(ウォレット!$B9)&amp;"/"&amp;DAY(ウォレット!$B9)&amp;"_"&amp;ウォレット!II$3,プレー記録!$U$14:$U$2664,0),1))</f>
        <v>0</v>
      </c>
      <c r="IJ9" s="122">
        <f>IF(ISNA(INDEX(プレー記録!$G$14:$G$2664,MATCH("IN_"&amp;ウォレット!$IG$2&amp;MONTH(ウォレット!$B9)&amp;"/"&amp;DAY(ウォレット!$B9)&amp;"_"&amp;ウォレット!IJ$3,プレー記録!$U$14:$U$2664,0),1))=TRUE,0,INDEX(プレー記録!$G$14:$G$2664,MATCH("IN_"&amp;ウォレット!$IG$2&amp;MONTH(ウォレット!$B9)&amp;"/"&amp;DAY(ウォレット!$B9)&amp;"_"&amp;ウォレット!IJ$3,プレー記録!$U$14:$U$2664,0),1))</f>
        <v>0</v>
      </c>
      <c r="IK9" s="122">
        <f>IF(ISNA(INDEX(プレー記録!$G$14:$G$2664,MATCH("IN_"&amp;ウォレット!$IG$2&amp;MONTH(ウォレット!$B9)&amp;"/"&amp;DAY(ウォレット!$B9)&amp;"_"&amp;ウォレット!IK$3,プレー記録!$U$14:$U$2664,0),1))=TRUE,0,INDEX(プレー記録!$G$14:$G$2664,MATCH("IN_"&amp;ウォレット!$IG$2&amp;MONTH(ウォレット!$B9)&amp;"/"&amp;DAY(ウォレット!$B9)&amp;"_"&amp;ウォレット!IK$3,プレー記録!$U$14:$U$2664,0),1))</f>
        <v>0</v>
      </c>
      <c r="IL9" s="122">
        <f>IF(ISNA(INDEX(プレー記録!$G$14:$G$2664,MATCH("IN_"&amp;ウォレット!$IG$2&amp;MONTH(ウォレット!$B9)&amp;"/"&amp;DAY(ウォレット!$B9)&amp;"_"&amp;ウォレット!IL$3,プレー記録!$U$14:$U$2664,0),1))=TRUE,0,INDEX(プレー記録!$G$14:$G$2664,MATCH("IN_"&amp;ウォレット!$IG$2&amp;MONTH(ウォレット!$B9)&amp;"/"&amp;DAY(ウォレット!$B9)&amp;"_"&amp;ウォレット!IL$3,プレー記録!$U$14:$U$2664,0),1))</f>
        <v>0</v>
      </c>
      <c r="IM9" s="122">
        <f>IF(ISNA(INDEX(プレー記録!$G$14:$G$2664,MATCH("IN_"&amp;ウォレット!$IG$2&amp;MONTH(ウォレット!$B9)&amp;"/"&amp;DAY(ウォレット!$B9)&amp;"_"&amp;ウォレット!IM$3,プレー記録!$U$14:$U$2664,0),1))=TRUE,0,INDEX(プレー記録!$G$14:$G$2664,MATCH("IN_"&amp;ウォレット!$IG$2&amp;MONTH(ウォレット!$B9)&amp;"/"&amp;DAY(ウォレット!$B9)&amp;"_"&amp;ウォレット!IM$3,プレー記録!$U$14:$U$2664,0),1))</f>
        <v>0</v>
      </c>
      <c r="IN9" s="122">
        <f>IF(ISNA(INDEX(プレー記録!$G$14:$G$2664,MATCH("IN_"&amp;ウォレット!$IG$2&amp;MONTH(ウォレット!$B9)&amp;"/"&amp;DAY(ウォレット!$B9)&amp;"_"&amp;ウォレット!IN$3,プレー記録!$U$14:$U$2664,0),1))=TRUE,0,INDEX(プレー記録!$G$14:$G$2664,MATCH("IN_"&amp;ウォレット!$IG$2&amp;MONTH(ウォレット!$B9)&amp;"/"&amp;DAY(ウォレット!$B9)&amp;"_"&amp;ウォレット!IN$3,プレー記録!$U$14:$U$2664,0),1))</f>
        <v>0</v>
      </c>
      <c r="IO9" s="122">
        <f>IF(ISNA(INDEX(プレー記録!$G$14:$G$2664,MATCH("IN_"&amp;ウォレット!$IG$2&amp;MONTH(ウォレット!$B9)&amp;"/"&amp;DAY(ウォレット!$B9)&amp;"_"&amp;ウォレット!IO$3,プレー記録!$U$14:$U$2664,0),1))=TRUE,0,INDEX(プレー記録!$G$14:$G$2664,MATCH("IN_"&amp;ウォレット!$IG$2&amp;MONTH(ウォレット!$B9)&amp;"/"&amp;DAY(ウォレット!$B9)&amp;"_"&amp;ウォレット!IO$3,プレー記録!$U$14:$U$2664,0),1))</f>
        <v>0</v>
      </c>
      <c r="IP9" s="296">
        <f>IF(ISNA(INDEX(プレー記録!$G$14:$G$2664,MATCH("IN_"&amp;ウォレット!$IG$2&amp;MONTH(ウォレット!$B9)&amp;"/"&amp;DAY(ウォレット!$B9)&amp;"_"&amp;ウォレット!IP$3,プレー記録!$U$14:$U$2664,0),1))=TRUE,0,INDEX(プレー記録!$G$14:$G$2664,MATCH("IN_"&amp;ウォレット!$IG$2&amp;MONTH(ウォレット!$B9)&amp;"/"&amp;DAY(ウォレット!$B9)&amp;"_"&amp;ウォレット!IP$3,プレー記録!$U$14:$U$2664,0),1))</f>
        <v>0</v>
      </c>
      <c r="IQ9" s="296">
        <f>IF(ISNA(INDEX(プレー記録!$G$14:$G$2664,MATCH("IN_"&amp;ウォレット!$IG$2&amp;MONTH(ウォレット!$B9)&amp;"/"&amp;DAY(ウォレット!$B9)&amp;"_"&amp;ウォレット!IQ$3,プレー記録!$U$14:$U$2664,0),1))=TRUE,0,INDEX(プレー記録!$G$14:$G$2664,MATCH("IN_"&amp;ウォレット!$IG$2&amp;MONTH(ウォレット!$B9)&amp;"/"&amp;DAY(ウォレット!$B9)&amp;"_"&amp;ウォレット!IQ$3,プレー記録!$U$14:$U$2664,0),1))</f>
        <v>0</v>
      </c>
      <c r="IR9" s="296">
        <f>IF(ISNA(INDEX(プレー記録!$G$14:$G$2664,MATCH("IN_"&amp;ウォレット!$IG$2&amp;MONTH(ウォレット!$B9)&amp;"/"&amp;DAY(ウォレット!$B9)&amp;"_"&amp;ウォレット!IR$3,プレー記録!$U$14:$U$2664,0),1))=TRUE,0,INDEX(プレー記録!$G$14:$G$2664,MATCH("IN_"&amp;ウォレット!$IG$2&amp;MONTH(ウォレット!$B9)&amp;"/"&amp;DAY(ウォレット!$B9)&amp;"_"&amp;ウォレット!IR$3,プレー記録!$U$14:$U$2664,0),1))</f>
        <v>0</v>
      </c>
      <c r="IS9" s="296">
        <f>IF(ISNA(INDEX(プレー記録!$G$14:$G$2664,MATCH("IN_"&amp;ウォレット!$IG$2&amp;MONTH(ウォレット!$B9)&amp;"/"&amp;DAY(ウォレット!$B9)&amp;"_"&amp;ウォレット!IS$3,プレー記録!$U$14:$U$2664,0),1))=TRUE,0,INDEX(プレー記録!$G$14:$G$2664,MATCH("IN_"&amp;ウォレット!$IG$2&amp;MONTH(ウォレット!$B9)&amp;"/"&amp;DAY(ウォレット!$B9)&amp;"_"&amp;ウォレット!IS$3,プレー記録!$U$14:$U$2664,0),1))</f>
        <v>0</v>
      </c>
      <c r="IT9" s="296">
        <f>IF(ISNA(INDEX(プレー記録!$G$14:$G$2664,MATCH("IN_"&amp;ウォレット!$IG$2&amp;MONTH(ウォレット!$B9)&amp;"/"&amp;DAY(ウォレット!$B9)&amp;"_"&amp;ウォレット!IT$3,プレー記録!$U$14:$U$2664,0),1))=TRUE,0,INDEX(プレー記録!$G$14:$G$2664,MATCH("IN_"&amp;ウォレット!$IG$2&amp;MONTH(ウォレット!$B9)&amp;"/"&amp;DAY(ウォレット!$B9)&amp;"_"&amp;ウォレット!IT$3,プレー記録!$U$14:$U$2664,0),1))</f>
        <v>0</v>
      </c>
      <c r="IU9" s="296">
        <f>IF(ISNA(INDEX(プレー記録!$G$14:$G$2664,MATCH("IN_"&amp;ウォレット!$IG$2&amp;MONTH(ウォレット!$B9)&amp;"/"&amp;DAY(ウォレット!$B9)&amp;"_"&amp;ウォレット!IU$3,プレー記録!$U$14:$U$2664,0),1))=TRUE,0,INDEX(プレー記録!$G$14:$G$2664,MATCH("IN_"&amp;ウォレット!$IG$2&amp;MONTH(ウォレット!$B9)&amp;"/"&amp;DAY(ウォレット!$B9)&amp;"_"&amp;ウォレット!IU$3,プレー記録!$U$14:$U$2664,0),1))</f>
        <v>0</v>
      </c>
      <c r="IV9" s="296">
        <f>IF(ISNA(INDEX(プレー記録!$G$14:$G$2664,MATCH("IN_"&amp;ウォレット!$IG$2&amp;MONTH(ウォレット!$B9)&amp;"/"&amp;DAY(ウォレット!$B9)&amp;"_"&amp;ウォレット!IV$3,プレー記録!$U$14:$U$2664,0),1))=TRUE,0,INDEX(プレー記録!$G$14:$G$2664,MATCH("IN_"&amp;ウォレット!$IG$2&amp;MONTH(ウォレット!$B9)&amp;"/"&amp;DAY(ウォレット!$B9)&amp;"_"&amp;ウォレット!IV$3,プレー記録!$U$14:$U$2664,0),1))</f>
        <v>0</v>
      </c>
      <c r="IW9" s="296">
        <f>IF(ISNA(INDEX(プレー記録!$G$14:$G$2664,MATCH("IN_"&amp;ウォレット!$IG$2&amp;MONTH(ウォレット!$B9)&amp;"/"&amp;DAY(ウォレット!$B9)&amp;"_"&amp;ウォレット!IW$3,プレー記録!$U$14:$U$2664,0),1))=TRUE,0,INDEX(プレー記録!$G$14:$G$2664,MATCH("IN_"&amp;ウォレット!$IG$2&amp;MONTH(ウォレット!$B9)&amp;"/"&amp;DAY(ウォレット!$B9)&amp;"_"&amp;ウォレット!IW$3,プレー記録!$U$14:$U$2664,0),1))</f>
        <v>0</v>
      </c>
      <c r="IX9" s="158"/>
      <c r="IY9" s="131">
        <f>IF(ISNA(INDEX(プレー記録!$F$12:$F$2664,MATCH("OUT_"&amp;ウォレット!$IG$2&amp;MONTH(ウォレット!$B9)&amp;"/"&amp;DAY(ウォレット!$B9)&amp;"_"&amp;ウォレット!IY$3,プレー記録!$U$12:$U$2664,0),1))=TRUE,0,-INDEX(プレー記録!$F$12:$F$2664,MATCH("OUT_"&amp;ウォレット!$IG$2&amp;MONTH(ウォレット!$B9)&amp;"/"&amp;DAY(ウォレット!$B9)&amp;"_"&amp;ウォレット!IY$3,プレー記録!$U$12:$U$2664,0),1))</f>
        <v>0</v>
      </c>
      <c r="IZ9" s="123">
        <f>IF(ISNA(INDEX(プレー記録!$F$12:$F$2664,MATCH("OUT_"&amp;ウォレット!$IG$2&amp;MONTH(ウォレット!$B9)&amp;"/"&amp;DAY(ウォレット!$B9)&amp;"_"&amp;ウォレット!IZ$3,プレー記録!$U$12:$U$2664,0),1))=TRUE,0,-INDEX(プレー記録!$F$12:$F$2664,MATCH("OUT_"&amp;ウォレット!$IG$2&amp;MONTH(ウォレット!$B9)&amp;"/"&amp;DAY(ウォレット!$B9)&amp;"_"&amp;ウォレット!IZ$3,プレー記録!$U$12:$U$2664,0),1))</f>
        <v>0</v>
      </c>
      <c r="JA9" s="123">
        <f>IF(ISNA(INDEX(プレー記録!$F$12:$F$2664,MATCH("OUT_"&amp;ウォレット!$IG$2&amp;MONTH(ウォレット!$B9)&amp;"/"&amp;DAY(ウォレット!$B9)&amp;"_"&amp;ウォレット!JA$3,プレー記録!$U$12:$U$2664,0),1))=TRUE,0,-INDEX(プレー記録!$F$12:$F$2664,MATCH("OUT_"&amp;ウォレット!$IG$2&amp;MONTH(ウォレット!$B9)&amp;"/"&amp;DAY(ウォレット!$B9)&amp;"_"&amp;ウォレット!JA$3,プレー記録!$U$12:$U$2664,0),1))</f>
        <v>0</v>
      </c>
      <c r="JB9" s="123">
        <f>IF(ISNA(INDEX(プレー記録!$F$12:$F$2664,MATCH("OUT_"&amp;ウォレット!$IG$2&amp;MONTH(ウォレット!$B9)&amp;"/"&amp;DAY(ウォレット!$B9)&amp;"_"&amp;ウォレット!JB$3,プレー記録!$U$12:$U$2664,0),1))=TRUE,0,-INDEX(プレー記録!$F$12:$F$2664,MATCH("OUT_"&amp;ウォレット!$IG$2&amp;MONTH(ウォレット!$B9)&amp;"/"&amp;DAY(ウォレット!$B9)&amp;"_"&amp;ウォレット!JB$3,プレー記録!$U$12:$U$2664,0),1))</f>
        <v>0</v>
      </c>
      <c r="JC9" s="123">
        <f>IF(ISNA(INDEX(プレー記録!$F$12:$F$2664,MATCH("OUT_"&amp;ウォレット!$IG$2&amp;MONTH(ウォレット!$B9)&amp;"/"&amp;DAY(ウォレット!$B9)&amp;"_"&amp;ウォレット!JC$3,プレー記録!$U$12:$U$2664,0),1))=TRUE,0,-INDEX(プレー記録!$F$12:$F$2664,MATCH("OUT_"&amp;ウォレット!$IG$2&amp;MONTH(ウォレット!$B9)&amp;"/"&amp;DAY(ウォレット!$B9)&amp;"_"&amp;ウォレット!JC$3,プレー記録!$U$12:$U$2664,0),1))</f>
        <v>0</v>
      </c>
      <c r="JD9" s="123">
        <f>IF(ISNA(INDEX(プレー記録!$F$12:$F$2664,MATCH("OUT_"&amp;ウォレット!$IG$2&amp;MONTH(ウォレット!$B9)&amp;"/"&amp;DAY(ウォレット!$B9)&amp;"_"&amp;ウォレット!JD$3,プレー記録!$U$12:$U$2664,0),1))=TRUE,0,-INDEX(プレー記録!$F$12:$F$2664,MATCH("OUT_"&amp;ウォレット!$IG$2&amp;MONTH(ウォレット!$B9)&amp;"/"&amp;DAY(ウォレット!$B9)&amp;"_"&amp;ウォレット!JD$3,プレー記録!$U$12:$U$2664,0),1))</f>
        <v>0</v>
      </c>
      <c r="JE9" s="123">
        <f>IF(ISNA(INDEX(プレー記録!$F$12:$F$2664,MATCH("OUT_"&amp;ウォレット!$IG$2&amp;MONTH(ウォレット!$B9)&amp;"/"&amp;DAY(ウォレット!$B9)&amp;"_"&amp;ウォレット!JE$3,プレー記録!$U$12:$U$2664,0),1))=TRUE,0,-INDEX(プレー記録!$F$12:$F$2664,MATCH("OUT_"&amp;ウォレット!$IG$2&amp;MONTH(ウォレット!$B9)&amp;"/"&amp;DAY(ウォレット!$B9)&amp;"_"&amp;ウォレット!JE$3,プレー記録!$U$12:$U$2664,0),1))</f>
        <v>0</v>
      </c>
      <c r="JF9" s="298">
        <f>IF(ISNA(INDEX(プレー記録!$F$12:$F$2664,MATCH("OUT_"&amp;ウォレット!$IG$2&amp;MONTH(ウォレット!$B9)&amp;"/"&amp;DAY(ウォレット!$B9)&amp;"_"&amp;ウォレット!JF$3,プレー記録!$U$12:$U$2664,0),1))=TRUE,0,-INDEX(プレー記録!$F$12:$F$2664,MATCH("OUT_"&amp;ウォレット!$IG$2&amp;MONTH(ウォレット!$B9)&amp;"/"&amp;DAY(ウォレット!$B9)&amp;"_"&amp;ウォレット!JF$3,プレー記録!$U$12:$U$2664,0),1))</f>
        <v>0</v>
      </c>
      <c r="JG9" s="298">
        <f>IF(ISNA(INDEX(プレー記録!$F$12:$F$2664,MATCH("OUT_"&amp;ウォレット!$IG$2&amp;MONTH(ウォレット!$B9)&amp;"/"&amp;DAY(ウォレット!$B9)&amp;"_"&amp;ウォレット!JG$3,プレー記録!$U$12:$U$2664,0),1))=TRUE,0,-INDEX(プレー記録!$F$12:$F$2664,MATCH("OUT_"&amp;ウォレット!$IG$2&amp;MONTH(ウォレット!$B9)&amp;"/"&amp;DAY(ウォレット!$B9)&amp;"_"&amp;ウォレット!JG$3,プレー記録!$U$12:$U$2664,0),1))</f>
        <v>0</v>
      </c>
      <c r="JH9" s="298">
        <f>IF(ISNA(INDEX(プレー記録!$F$12:$F$2664,MATCH("OUT_"&amp;ウォレット!$IG$2&amp;MONTH(ウォレット!$B9)&amp;"/"&amp;DAY(ウォレット!$B9)&amp;"_"&amp;ウォレット!JH$3,プレー記録!$U$12:$U$2664,0),1))=TRUE,0,-INDEX(プレー記録!$F$12:$F$2664,MATCH("OUT_"&amp;ウォレット!$IG$2&amp;MONTH(ウォレット!$B9)&amp;"/"&amp;DAY(ウォレット!$B9)&amp;"_"&amp;ウォレット!JH$3,プレー記録!$U$12:$U$2664,0),1))</f>
        <v>0</v>
      </c>
      <c r="JI9" s="298">
        <f>IF(ISNA(INDEX(プレー記録!$F$12:$F$2664,MATCH("OUT_"&amp;ウォレット!$IG$2&amp;MONTH(ウォレット!$B9)&amp;"/"&amp;DAY(ウォレット!$B9)&amp;"_"&amp;ウォレット!JI$3,プレー記録!$U$12:$U$2664,0),1))=TRUE,0,-INDEX(プレー記録!$F$12:$F$2664,MATCH("OUT_"&amp;ウォレット!$IG$2&amp;MONTH(ウォレット!$B9)&amp;"/"&amp;DAY(ウォレット!$B9)&amp;"_"&amp;ウォレット!JI$3,プレー記録!$U$12:$U$2664,0),1))</f>
        <v>0</v>
      </c>
      <c r="JJ9" s="298">
        <f>IF(ISNA(INDEX(プレー記録!$F$12:$F$2664,MATCH("OUT_"&amp;ウォレット!$IG$2&amp;MONTH(ウォレット!$B9)&amp;"/"&amp;DAY(ウォレット!$B9)&amp;"_"&amp;ウォレット!JJ$3,プレー記録!$U$12:$U$2664,0),1))=TRUE,0,-INDEX(プレー記録!$F$12:$F$2664,MATCH("OUT_"&amp;ウォレット!$IG$2&amp;MONTH(ウォレット!$B9)&amp;"/"&amp;DAY(ウォレット!$B9)&amp;"_"&amp;ウォレット!JJ$3,プレー記録!$U$12:$U$2664,0),1))</f>
        <v>0</v>
      </c>
      <c r="JK9" s="298">
        <f>IF(ISNA(INDEX(プレー記録!$F$12:$F$2664,MATCH("OUT_"&amp;ウォレット!$IG$2&amp;MONTH(ウォレット!$B9)&amp;"/"&amp;DAY(ウォレット!$B9)&amp;"_"&amp;ウォレット!JK$3,プレー記録!$U$12:$U$2664,0),1))=TRUE,0,-INDEX(プレー記録!$F$12:$F$2664,MATCH("OUT_"&amp;ウォレット!$IG$2&amp;MONTH(ウォレット!$B9)&amp;"/"&amp;DAY(ウォレット!$B9)&amp;"_"&amp;ウォレット!JK$3,プレー記録!$U$12:$U$2664,0),1))</f>
        <v>0</v>
      </c>
      <c r="JL9" s="298">
        <f>IF(ISNA(INDEX(プレー記録!$F$12:$F$2664,MATCH("OUT_"&amp;ウォレット!$IG$2&amp;MONTH(ウォレット!$B9)&amp;"/"&amp;DAY(ウォレット!$B9)&amp;"_"&amp;ウォレット!JL$3,プレー記録!$U$12:$U$2664,0),1))=TRUE,0,-INDEX(プレー記録!$F$12:$F$2664,MATCH("OUT_"&amp;ウォレット!$IG$2&amp;MONTH(ウォレット!$B9)&amp;"/"&amp;DAY(ウォレット!$B9)&amp;"_"&amp;ウォレット!JL$3,プレー記録!$U$12:$U$2664,0),1))</f>
        <v>0</v>
      </c>
      <c r="JM9" s="298">
        <f>IF(ISNA(INDEX(プレー記録!$F$12:$F$2664,MATCH("OUT_"&amp;ウォレット!$IG$2&amp;MONTH(ウォレット!$B9)&amp;"/"&amp;DAY(ウォレット!$B9)&amp;"_"&amp;ウォレット!JM$3,プレー記録!$U$12:$U$2664,0),1))=TRUE,0,-INDEX(プレー記録!$F$12:$F$2664,MATCH("OUT_"&amp;ウォレット!$IG$2&amp;MONTH(ウォレット!$B9)&amp;"/"&amp;DAY(ウォレット!$B9)&amp;"_"&amp;ウォレット!JM$3,プレー記録!$U$12:$U$2664,0),1))</f>
        <v>0</v>
      </c>
      <c r="JN9" s="160"/>
      <c r="JO9" s="127">
        <f t="shared" si="9"/>
        <v>0</v>
      </c>
      <c r="JP9" s="128">
        <f t="shared" si="19"/>
        <v>0</v>
      </c>
      <c r="JQ9" s="133">
        <f>IF(ISNA(INDEX(プレー記録!$G$14:$G$2664,MATCH("IN_"&amp;ウォレット!$JO$2&amp;MONTH(ウォレット!$B9)&amp;"/"&amp;DAY(ウォレット!$B9)&amp;"_"&amp;ウォレット!JQ$3,プレー記録!$U$14:$U$2664,0),1))=TRUE,0,INDEX(プレー記録!$G$14:$G$2664,MATCH("IN_"&amp;ウォレット!$JO$2&amp;MONTH(ウォレット!$B9)&amp;"/"&amp;DAY(ウォレット!$B9)&amp;"_"&amp;ウォレット!JQ$3,プレー記録!$U$14:$U$2664,0),1))</f>
        <v>0</v>
      </c>
      <c r="JR9" s="122">
        <f>IF(ISNA(INDEX(プレー記録!$G$14:$G$2664,MATCH("IN_"&amp;ウォレット!$JO$2&amp;MONTH(ウォレット!$B9)&amp;"/"&amp;DAY(ウォレット!$B9)&amp;"_"&amp;ウォレット!JR$3,プレー記録!$U$14:$U$2664,0),1))=TRUE,0,INDEX(プレー記録!$G$14:$G$2664,MATCH("IN_"&amp;ウォレット!$JO$2&amp;MONTH(ウォレット!$B9)&amp;"/"&amp;DAY(ウォレット!$B9)&amp;"_"&amp;ウォレット!JR$3,プレー記録!$U$14:$U$2664,0),1))</f>
        <v>0</v>
      </c>
      <c r="JS9" s="122">
        <f>IF(ISNA(INDEX(プレー記録!$G$14:$G$2664,MATCH("IN_"&amp;ウォレット!$JO$2&amp;MONTH(ウォレット!$B9)&amp;"/"&amp;DAY(ウォレット!$B9)&amp;"_"&amp;ウォレット!JS$3,プレー記録!$U$14:$U$2664,0),1))=TRUE,0,INDEX(プレー記録!$G$14:$G$2664,MATCH("IN_"&amp;ウォレット!$JO$2&amp;MONTH(ウォレット!$B9)&amp;"/"&amp;DAY(ウォレット!$B9)&amp;"_"&amp;ウォレット!JS$3,プレー記録!$U$14:$U$2664,0),1))</f>
        <v>0</v>
      </c>
      <c r="JT9" s="122">
        <f>IF(ISNA(INDEX(プレー記録!$G$14:$G$2664,MATCH("IN_"&amp;ウォレット!$JO$2&amp;MONTH(ウォレット!$B9)&amp;"/"&amp;DAY(ウォレット!$B9)&amp;"_"&amp;ウォレット!JT$3,プレー記録!$U$14:$U$2664,0),1))=TRUE,0,INDEX(プレー記録!$G$14:$G$2664,MATCH("IN_"&amp;ウォレット!$JO$2&amp;MONTH(ウォレット!$B9)&amp;"/"&amp;DAY(ウォレット!$B9)&amp;"_"&amp;ウォレット!JT$3,プレー記録!$U$14:$U$2664,0),1))</f>
        <v>0</v>
      </c>
      <c r="JU9" s="122">
        <f>IF(ISNA(INDEX(プレー記録!$G$14:$G$2664,MATCH("IN_"&amp;ウォレット!$JO$2&amp;MONTH(ウォレット!$B9)&amp;"/"&amp;DAY(ウォレット!$B9)&amp;"_"&amp;ウォレット!JU$3,プレー記録!$U$14:$U$2664,0),1))=TRUE,0,INDEX(プレー記録!$G$14:$G$2664,MATCH("IN_"&amp;ウォレット!$JO$2&amp;MONTH(ウォレット!$B9)&amp;"/"&amp;DAY(ウォレット!$B9)&amp;"_"&amp;ウォレット!JU$3,プレー記録!$U$14:$U$2664,0),1))</f>
        <v>0</v>
      </c>
      <c r="JV9" s="122">
        <f>IF(ISNA(INDEX(プレー記録!$G$14:$G$2664,MATCH("IN_"&amp;ウォレット!$JO$2&amp;MONTH(ウォレット!$B9)&amp;"/"&amp;DAY(ウォレット!$B9)&amp;"_"&amp;ウォレット!JV$3,プレー記録!$U$14:$U$2664,0),1))=TRUE,0,INDEX(プレー記録!$G$14:$G$2664,MATCH("IN_"&amp;ウォレット!$JO$2&amp;MONTH(ウォレット!$B9)&amp;"/"&amp;DAY(ウォレット!$B9)&amp;"_"&amp;ウォレット!JV$3,プレー記録!$U$14:$U$2664,0),1))</f>
        <v>0</v>
      </c>
      <c r="JW9" s="122">
        <f>IF(ISNA(INDEX(プレー記録!$G$14:$G$2664,MATCH("IN_"&amp;ウォレット!$JO$2&amp;MONTH(ウォレット!$B9)&amp;"/"&amp;DAY(ウォレット!$B9)&amp;"_"&amp;ウォレット!JW$3,プレー記録!$U$14:$U$2664,0),1))=TRUE,0,INDEX(プレー記録!$G$14:$G$2664,MATCH("IN_"&amp;ウォレット!$JO$2&amp;MONTH(ウォレット!$B9)&amp;"/"&amp;DAY(ウォレット!$B9)&amp;"_"&amp;ウォレット!JW$3,プレー記録!$U$14:$U$2664,0),1))</f>
        <v>0</v>
      </c>
      <c r="JX9" s="296">
        <f>IF(ISNA(INDEX(プレー記録!$G$14:$G$2664,MATCH("IN_"&amp;ウォレット!$JO$2&amp;MONTH(ウォレット!$B9)&amp;"/"&amp;DAY(ウォレット!$B9)&amp;"_"&amp;ウォレット!JX$3,プレー記録!$U$14:$U$2664,0),1))=TRUE,0,INDEX(プレー記録!$G$14:$G$2664,MATCH("IN_"&amp;ウォレット!$JO$2&amp;MONTH(ウォレット!$B9)&amp;"/"&amp;DAY(ウォレット!$B9)&amp;"_"&amp;ウォレット!JX$3,プレー記録!$U$14:$U$2664,0),1))</f>
        <v>0</v>
      </c>
      <c r="JY9" s="296">
        <f>IF(ISNA(INDEX(プレー記録!$G$14:$G$2664,MATCH("IN_"&amp;ウォレット!$JO$2&amp;MONTH(ウォレット!$B9)&amp;"/"&amp;DAY(ウォレット!$B9)&amp;"_"&amp;ウォレット!JY$3,プレー記録!$U$14:$U$2664,0),1))=TRUE,0,INDEX(プレー記録!$G$14:$G$2664,MATCH("IN_"&amp;ウォレット!$JO$2&amp;MONTH(ウォレット!$B9)&amp;"/"&amp;DAY(ウォレット!$B9)&amp;"_"&amp;ウォレット!JY$3,プレー記録!$U$14:$U$2664,0),1))</f>
        <v>0</v>
      </c>
      <c r="JZ9" s="296">
        <f>IF(ISNA(INDEX(プレー記録!$G$14:$G$2664,MATCH("IN_"&amp;ウォレット!$JO$2&amp;MONTH(ウォレット!$B9)&amp;"/"&amp;DAY(ウォレット!$B9)&amp;"_"&amp;ウォレット!JZ$3,プレー記録!$U$14:$U$2664,0),1))=TRUE,0,INDEX(プレー記録!$G$14:$G$2664,MATCH("IN_"&amp;ウォレット!$JO$2&amp;MONTH(ウォレット!$B9)&amp;"/"&amp;DAY(ウォレット!$B9)&amp;"_"&amp;ウォレット!JZ$3,プレー記録!$U$14:$U$2664,0),1))</f>
        <v>0</v>
      </c>
      <c r="KA9" s="296">
        <f>IF(ISNA(INDEX(プレー記録!$G$14:$G$2664,MATCH("IN_"&amp;ウォレット!$JO$2&amp;MONTH(ウォレット!$B9)&amp;"/"&amp;DAY(ウォレット!$B9)&amp;"_"&amp;ウォレット!KA$3,プレー記録!$U$14:$U$2664,0),1))=TRUE,0,INDEX(プレー記録!$G$14:$G$2664,MATCH("IN_"&amp;ウォレット!$JO$2&amp;MONTH(ウォレット!$B9)&amp;"/"&amp;DAY(ウォレット!$B9)&amp;"_"&amp;ウォレット!KA$3,プレー記録!$U$14:$U$2664,0),1))</f>
        <v>0</v>
      </c>
      <c r="KB9" s="296">
        <f>IF(ISNA(INDEX(プレー記録!$G$14:$G$2664,MATCH("IN_"&amp;ウォレット!$JO$2&amp;MONTH(ウォレット!$B9)&amp;"/"&amp;DAY(ウォレット!$B9)&amp;"_"&amp;ウォレット!KB$3,プレー記録!$U$14:$U$2664,0),1))=TRUE,0,INDEX(プレー記録!$G$14:$G$2664,MATCH("IN_"&amp;ウォレット!$JO$2&amp;MONTH(ウォレット!$B9)&amp;"/"&amp;DAY(ウォレット!$B9)&amp;"_"&amp;ウォレット!KB$3,プレー記録!$U$14:$U$2664,0),1))</f>
        <v>0</v>
      </c>
      <c r="KC9" s="296">
        <f>IF(ISNA(INDEX(プレー記録!$G$14:$G$2664,MATCH("IN_"&amp;ウォレット!$JO$2&amp;MONTH(ウォレット!$B9)&amp;"/"&amp;DAY(ウォレット!$B9)&amp;"_"&amp;ウォレット!KC$3,プレー記録!$U$14:$U$2664,0),1))=TRUE,0,INDEX(プレー記録!$G$14:$G$2664,MATCH("IN_"&amp;ウォレット!$JO$2&amp;MONTH(ウォレット!$B9)&amp;"/"&amp;DAY(ウォレット!$B9)&amp;"_"&amp;ウォレット!KC$3,プレー記録!$U$14:$U$2664,0),1))</f>
        <v>0</v>
      </c>
      <c r="KD9" s="296">
        <f>IF(ISNA(INDEX(プレー記録!$G$14:$G$2664,MATCH("IN_"&amp;ウォレット!$JO$2&amp;MONTH(ウォレット!$B9)&amp;"/"&amp;DAY(ウォレット!$B9)&amp;"_"&amp;ウォレット!KD$3,プレー記録!$U$14:$U$2664,0),1))=TRUE,0,INDEX(プレー記録!$G$14:$G$2664,MATCH("IN_"&amp;ウォレット!$JO$2&amp;MONTH(ウォレット!$B9)&amp;"/"&amp;DAY(ウォレット!$B9)&amp;"_"&amp;ウォレット!KD$3,プレー記録!$U$14:$U$2664,0),1))</f>
        <v>0</v>
      </c>
      <c r="KE9" s="296">
        <f>IF(ISNA(INDEX(プレー記録!$G$14:$G$2664,MATCH("IN_"&amp;ウォレット!$JO$2&amp;MONTH(ウォレット!$B9)&amp;"/"&amp;DAY(ウォレット!$B9)&amp;"_"&amp;ウォレット!KE$3,プレー記録!$U$14:$U$2664,0),1))=TRUE,0,INDEX(プレー記録!$G$14:$G$2664,MATCH("IN_"&amp;ウォレット!$JO$2&amp;MONTH(ウォレット!$B9)&amp;"/"&amp;DAY(ウォレット!$B9)&amp;"_"&amp;ウォレット!KE$3,プレー記録!$U$14:$U$2664,0),1))</f>
        <v>0</v>
      </c>
      <c r="KF9" s="158"/>
      <c r="KG9" s="131">
        <f>IF(ISNA(INDEX(プレー記録!$F$12:$F$2664,MATCH("OUT_"&amp;ウォレット!$JO$2&amp;MONTH(ウォレット!$B9)&amp;"/"&amp;DAY(ウォレット!$B9)&amp;"_"&amp;ウォレット!KG$3,プレー記録!$U$12:$U$2664,0),1))=TRUE,0,-INDEX(プレー記録!$F$12:$F$2664,MATCH("OUT_"&amp;ウォレット!$JO$2&amp;MONTH(ウォレット!$B9)&amp;"/"&amp;DAY(ウォレット!$B9)&amp;"_"&amp;ウォレット!KG$3,プレー記録!$U$12:$U$2664,0),1))</f>
        <v>0</v>
      </c>
      <c r="KH9" s="123">
        <f>IF(ISNA(INDEX(プレー記録!$F$12:$F$2664,MATCH("OUT_"&amp;ウォレット!$JO$2&amp;MONTH(ウォレット!$B9)&amp;"/"&amp;DAY(ウォレット!$B9)&amp;"_"&amp;ウォレット!KH$3,プレー記録!$U$12:$U$2664,0),1))=TRUE,0,-INDEX(プレー記録!$F$12:$F$2664,MATCH("OUT_"&amp;ウォレット!$JO$2&amp;MONTH(ウォレット!$B9)&amp;"/"&amp;DAY(ウォレット!$B9)&amp;"_"&amp;ウォレット!KH$3,プレー記録!$U$12:$U$2664,0),1))</f>
        <v>0</v>
      </c>
      <c r="KI9" s="123">
        <f>IF(ISNA(INDEX(プレー記録!$F$12:$F$2664,MATCH("OUT_"&amp;ウォレット!$JO$2&amp;MONTH(ウォレット!$B9)&amp;"/"&amp;DAY(ウォレット!$B9)&amp;"_"&amp;ウォレット!KI$3,プレー記録!$U$12:$U$2664,0),1))=TRUE,0,-INDEX(プレー記録!$F$12:$F$2664,MATCH("OUT_"&amp;ウォレット!$JO$2&amp;MONTH(ウォレット!$B9)&amp;"/"&amp;DAY(ウォレット!$B9)&amp;"_"&amp;ウォレット!KI$3,プレー記録!$U$12:$U$2664,0),1))</f>
        <v>0</v>
      </c>
      <c r="KJ9" s="123">
        <f>IF(ISNA(INDEX(プレー記録!$F$12:$F$2664,MATCH("OUT_"&amp;ウォレット!$JO$2&amp;MONTH(ウォレット!$B9)&amp;"/"&amp;DAY(ウォレット!$B9)&amp;"_"&amp;ウォレット!KJ$3,プレー記録!$U$12:$U$2664,0),1))=TRUE,0,-INDEX(プレー記録!$F$12:$F$2664,MATCH("OUT_"&amp;ウォレット!$JO$2&amp;MONTH(ウォレット!$B9)&amp;"/"&amp;DAY(ウォレット!$B9)&amp;"_"&amp;ウォレット!KJ$3,プレー記録!$U$12:$U$2664,0),1))</f>
        <v>0</v>
      </c>
      <c r="KK9" s="123">
        <f>IF(ISNA(INDEX(プレー記録!$F$12:$F$2664,MATCH("OUT_"&amp;ウォレット!$JO$2&amp;MONTH(ウォレット!$B9)&amp;"/"&amp;DAY(ウォレット!$B9)&amp;"_"&amp;ウォレット!KK$3,プレー記録!$U$12:$U$2664,0),1))=TRUE,0,-INDEX(プレー記録!$F$12:$F$2664,MATCH("OUT_"&amp;ウォレット!$JO$2&amp;MONTH(ウォレット!$B9)&amp;"/"&amp;DAY(ウォレット!$B9)&amp;"_"&amp;ウォレット!KK$3,プレー記録!$U$12:$U$2664,0),1))</f>
        <v>0</v>
      </c>
      <c r="KL9" s="123">
        <f>IF(ISNA(INDEX(プレー記録!$F$12:$F$2664,MATCH("OUT_"&amp;ウォレット!$JO$2&amp;MONTH(ウォレット!$B9)&amp;"/"&amp;DAY(ウォレット!$B9)&amp;"_"&amp;ウォレット!KL$3,プレー記録!$U$12:$U$2664,0),1))=TRUE,0,-INDEX(プレー記録!$F$12:$F$2664,MATCH("OUT_"&amp;ウォレット!$JO$2&amp;MONTH(ウォレット!$B9)&amp;"/"&amp;DAY(ウォレット!$B9)&amp;"_"&amp;ウォレット!KL$3,プレー記録!$U$12:$U$2664,0),1))</f>
        <v>0</v>
      </c>
      <c r="KM9" s="123">
        <f>IF(ISNA(INDEX(プレー記録!$F$12:$F$2664,MATCH("OUT_"&amp;ウォレット!$JO$2&amp;MONTH(ウォレット!$B9)&amp;"/"&amp;DAY(ウォレット!$B9)&amp;"_"&amp;ウォレット!KM$3,プレー記録!$U$12:$U$2664,0),1))=TRUE,0,-INDEX(プレー記録!$F$12:$F$2664,MATCH("OUT_"&amp;ウォレット!$JO$2&amp;MONTH(ウォレット!$B9)&amp;"/"&amp;DAY(ウォレット!$B9)&amp;"_"&amp;ウォレット!KM$3,プレー記録!$U$12:$U$2664,0),1))</f>
        <v>0</v>
      </c>
      <c r="KN9" s="298">
        <f>IF(ISNA(INDEX(プレー記録!$F$12:$F$2664,MATCH("OUT_"&amp;ウォレット!$JO$2&amp;MONTH(ウォレット!$B9)&amp;"/"&amp;DAY(ウォレット!$B9)&amp;"_"&amp;ウォレット!KN$3,プレー記録!$U$12:$U$2664,0),1))=TRUE,0,-INDEX(プレー記録!$F$12:$F$2664,MATCH("OUT_"&amp;ウォレット!$JO$2&amp;MONTH(ウォレット!$B9)&amp;"/"&amp;DAY(ウォレット!$B9)&amp;"_"&amp;ウォレット!KN$3,プレー記録!$U$12:$U$2664,0),1))</f>
        <v>0</v>
      </c>
      <c r="KO9" s="298">
        <f>IF(ISNA(INDEX(プレー記録!$F$12:$F$2664,MATCH("OUT_"&amp;ウォレット!$JO$2&amp;MONTH(ウォレット!$B9)&amp;"/"&amp;DAY(ウォレット!$B9)&amp;"_"&amp;ウォレット!KO$3,プレー記録!$U$12:$U$2664,0),1))=TRUE,0,-INDEX(プレー記録!$F$12:$F$2664,MATCH("OUT_"&amp;ウォレット!$JO$2&amp;MONTH(ウォレット!$B9)&amp;"/"&amp;DAY(ウォレット!$B9)&amp;"_"&amp;ウォレット!KO$3,プレー記録!$U$12:$U$2664,0),1))</f>
        <v>0</v>
      </c>
      <c r="KP9" s="298">
        <f>IF(ISNA(INDEX(プレー記録!$F$12:$F$2664,MATCH("OUT_"&amp;ウォレット!$JO$2&amp;MONTH(ウォレット!$B9)&amp;"/"&amp;DAY(ウォレット!$B9)&amp;"_"&amp;ウォレット!KP$3,プレー記録!$U$12:$U$2664,0),1))=TRUE,0,-INDEX(プレー記録!$F$12:$F$2664,MATCH("OUT_"&amp;ウォレット!$JO$2&amp;MONTH(ウォレット!$B9)&amp;"/"&amp;DAY(ウォレット!$B9)&amp;"_"&amp;ウォレット!KP$3,プレー記録!$U$12:$U$2664,0),1))</f>
        <v>0</v>
      </c>
      <c r="KQ9" s="298">
        <f>IF(ISNA(INDEX(プレー記録!$F$12:$F$2664,MATCH("OUT_"&amp;ウォレット!$JO$2&amp;MONTH(ウォレット!$B9)&amp;"/"&amp;DAY(ウォレット!$B9)&amp;"_"&amp;ウォレット!KQ$3,プレー記録!$U$12:$U$2664,0),1))=TRUE,0,-INDEX(プレー記録!$F$12:$F$2664,MATCH("OUT_"&amp;ウォレット!$JO$2&amp;MONTH(ウォレット!$B9)&amp;"/"&amp;DAY(ウォレット!$B9)&amp;"_"&amp;ウォレット!KQ$3,プレー記録!$U$12:$U$2664,0),1))</f>
        <v>0</v>
      </c>
      <c r="KR9" s="298">
        <f>IF(ISNA(INDEX(プレー記録!$F$12:$F$2664,MATCH("OUT_"&amp;ウォレット!$JO$2&amp;MONTH(ウォレット!$B9)&amp;"/"&amp;DAY(ウォレット!$B9)&amp;"_"&amp;ウォレット!KR$3,プレー記録!$U$12:$U$2664,0),1))=TRUE,0,-INDEX(プレー記録!$F$12:$F$2664,MATCH("OUT_"&amp;ウォレット!$JO$2&amp;MONTH(ウォレット!$B9)&amp;"/"&amp;DAY(ウォレット!$B9)&amp;"_"&amp;ウォレット!KR$3,プレー記録!$U$12:$U$2664,0),1))</f>
        <v>0</v>
      </c>
      <c r="KS9" s="298">
        <f>IF(ISNA(INDEX(プレー記録!$F$12:$F$2664,MATCH("OUT_"&amp;ウォレット!$JO$2&amp;MONTH(ウォレット!$B9)&amp;"/"&amp;DAY(ウォレット!$B9)&amp;"_"&amp;ウォレット!KS$3,プレー記録!$U$12:$U$2664,0),1))=TRUE,0,-INDEX(プレー記録!$F$12:$F$2664,MATCH("OUT_"&amp;ウォレット!$JO$2&amp;MONTH(ウォレット!$B9)&amp;"/"&amp;DAY(ウォレット!$B9)&amp;"_"&amp;ウォレット!KS$3,プレー記録!$U$12:$U$2664,0),1))</f>
        <v>0</v>
      </c>
      <c r="KT9" s="298">
        <f>IF(ISNA(INDEX(プレー記録!$F$12:$F$2664,MATCH("OUT_"&amp;ウォレット!$JO$2&amp;MONTH(ウォレット!$B9)&amp;"/"&amp;DAY(ウォレット!$B9)&amp;"_"&amp;ウォレット!KT$3,プレー記録!$U$12:$U$2664,0),1))=TRUE,0,-INDEX(プレー記録!$F$12:$F$2664,MATCH("OUT_"&amp;ウォレット!$JO$2&amp;MONTH(ウォレット!$B9)&amp;"/"&amp;DAY(ウォレット!$B9)&amp;"_"&amp;ウォレット!KT$3,プレー記録!$U$12:$U$2664,0),1))</f>
        <v>0</v>
      </c>
      <c r="KU9" s="298">
        <f>IF(ISNA(INDEX(プレー記録!$F$12:$F$2664,MATCH("OUT_"&amp;ウォレット!$JO$2&amp;MONTH(ウォレット!$B9)&amp;"/"&amp;DAY(ウォレット!$B9)&amp;"_"&amp;ウォレット!KU$3,プレー記録!$U$12:$U$2664,0),1))=TRUE,0,-INDEX(プレー記録!$F$12:$F$2664,MATCH("OUT_"&amp;ウォレット!$JO$2&amp;MONTH(ウォレット!$B9)&amp;"/"&amp;DAY(ウォレット!$B9)&amp;"_"&amp;ウォレット!KU$3,プレー記録!$U$12:$U$2664,0),1))</f>
        <v>0</v>
      </c>
      <c r="KV9" s="160"/>
      <c r="KW9" s="127">
        <f t="shared" si="10"/>
        <v>0</v>
      </c>
      <c r="KX9" s="128">
        <f t="shared" si="20"/>
        <v>0</v>
      </c>
      <c r="KY9" s="133">
        <f>IF(ISNA(INDEX(プレー記録!$G$14:$G$2664,MATCH("IN_"&amp;ウォレット!$KW$2&amp;MONTH(ウォレット!$B9)&amp;"/"&amp;DAY(ウォレット!$B9)&amp;"_"&amp;ウォレット!KY$3,プレー記録!$U$14:$U$2664,0),1))=TRUE,0,INDEX(プレー記録!$G$14:$G$2664,MATCH("IN_"&amp;ウォレット!$KW$2&amp;MONTH(ウォレット!$B9)&amp;"/"&amp;DAY(ウォレット!$B9)&amp;"_"&amp;ウォレット!KY$3,プレー記録!$U$14:$U$2664,0),1))</f>
        <v>0</v>
      </c>
      <c r="KZ9" s="122">
        <f>IF(ISNA(INDEX(プレー記録!$G$14:$G$2664,MATCH("IN_"&amp;ウォレット!$KW$2&amp;MONTH(ウォレット!$B9)&amp;"/"&amp;DAY(ウォレット!$B9)&amp;"_"&amp;ウォレット!KZ$3,プレー記録!$U$14:$U$2664,0),1))=TRUE,0,INDEX(プレー記録!$G$14:$G$2664,MATCH("IN_"&amp;ウォレット!$KW$2&amp;MONTH(ウォレット!$B9)&amp;"/"&amp;DAY(ウォレット!$B9)&amp;"_"&amp;ウォレット!KZ$3,プレー記録!$U$14:$U$2664,0),1))</f>
        <v>0</v>
      </c>
      <c r="LA9" s="122">
        <f>IF(ISNA(INDEX(プレー記録!$G$14:$G$2664,MATCH("IN_"&amp;ウォレット!$KW$2&amp;MONTH(ウォレット!$B9)&amp;"/"&amp;DAY(ウォレット!$B9)&amp;"_"&amp;ウォレット!LA$3,プレー記録!$U$14:$U$2664,0),1))=TRUE,0,INDEX(プレー記録!$G$14:$G$2664,MATCH("IN_"&amp;ウォレット!$KW$2&amp;MONTH(ウォレット!$B9)&amp;"/"&amp;DAY(ウォレット!$B9)&amp;"_"&amp;ウォレット!LA$3,プレー記録!$U$14:$U$2664,0),1))</f>
        <v>0</v>
      </c>
      <c r="LB9" s="122">
        <f>IF(ISNA(INDEX(プレー記録!$G$14:$G$2664,MATCH("IN_"&amp;ウォレット!$KW$2&amp;MONTH(ウォレット!$B9)&amp;"/"&amp;DAY(ウォレット!$B9)&amp;"_"&amp;ウォレット!LB$3,プレー記録!$U$14:$U$2664,0),1))=TRUE,0,INDEX(プレー記録!$G$14:$G$2664,MATCH("IN_"&amp;ウォレット!$KW$2&amp;MONTH(ウォレット!$B9)&amp;"/"&amp;DAY(ウォレット!$B9)&amp;"_"&amp;ウォレット!LB$3,プレー記録!$U$14:$U$2664,0),1))</f>
        <v>0</v>
      </c>
      <c r="LC9" s="122">
        <f>IF(ISNA(INDEX(プレー記録!$G$14:$G$2664,MATCH("IN_"&amp;ウォレット!$KW$2&amp;MONTH(ウォレット!$B9)&amp;"/"&amp;DAY(ウォレット!$B9)&amp;"_"&amp;ウォレット!LC$3,プレー記録!$U$14:$U$2664,0),1))=TRUE,0,INDEX(プレー記録!$G$14:$G$2664,MATCH("IN_"&amp;ウォレット!$KW$2&amp;MONTH(ウォレット!$B9)&amp;"/"&amp;DAY(ウォレット!$B9)&amp;"_"&amp;ウォレット!LC$3,プレー記録!$U$14:$U$2664,0),1))</f>
        <v>0</v>
      </c>
      <c r="LD9" s="122">
        <f>IF(ISNA(INDEX(プレー記録!$G$14:$G$2664,MATCH("IN_"&amp;ウォレット!$KW$2&amp;MONTH(ウォレット!$B9)&amp;"/"&amp;DAY(ウォレット!$B9)&amp;"_"&amp;ウォレット!LD$3,プレー記録!$U$14:$U$2664,0),1))=TRUE,0,INDEX(プレー記録!$G$14:$G$2664,MATCH("IN_"&amp;ウォレット!$KW$2&amp;MONTH(ウォレット!$B9)&amp;"/"&amp;DAY(ウォレット!$B9)&amp;"_"&amp;ウォレット!LD$3,プレー記録!$U$14:$U$2664,0),1))</f>
        <v>0</v>
      </c>
      <c r="LE9" s="122">
        <f>IF(ISNA(INDEX(プレー記録!$G$14:$G$2664,MATCH("IN_"&amp;ウォレット!$KW$2&amp;MONTH(ウォレット!$B9)&amp;"/"&amp;DAY(ウォレット!$B9)&amp;"_"&amp;ウォレット!LE$3,プレー記録!$U$14:$U$2664,0),1))=TRUE,0,INDEX(プレー記録!$G$14:$G$2664,MATCH("IN_"&amp;ウォレット!$KW$2&amp;MONTH(ウォレット!$B9)&amp;"/"&amp;DAY(ウォレット!$B9)&amp;"_"&amp;ウォレット!LE$3,プレー記録!$U$14:$U$2664,0),1))</f>
        <v>0</v>
      </c>
      <c r="LF9" s="296">
        <f>IF(ISNA(INDEX(プレー記録!$G$14:$G$2664,MATCH("IN_"&amp;ウォレット!$KW$2&amp;MONTH(ウォレット!$B9)&amp;"/"&amp;DAY(ウォレット!$B9)&amp;"_"&amp;ウォレット!LF$3,プレー記録!$U$14:$U$2664,0),1))=TRUE,0,INDEX(プレー記録!$G$14:$G$2664,MATCH("IN_"&amp;ウォレット!$KW$2&amp;MONTH(ウォレット!$B9)&amp;"/"&amp;DAY(ウォレット!$B9)&amp;"_"&amp;ウォレット!LF$3,プレー記録!$U$14:$U$2664,0),1))</f>
        <v>0</v>
      </c>
      <c r="LG9" s="296">
        <f>IF(ISNA(INDEX(プレー記録!$G$14:$G$2664,MATCH("IN_"&amp;ウォレット!$KW$2&amp;MONTH(ウォレット!$B9)&amp;"/"&amp;DAY(ウォレット!$B9)&amp;"_"&amp;ウォレット!LG$3,プレー記録!$U$14:$U$2664,0),1))=TRUE,0,INDEX(プレー記録!$G$14:$G$2664,MATCH("IN_"&amp;ウォレット!$KW$2&amp;MONTH(ウォレット!$B9)&amp;"/"&amp;DAY(ウォレット!$B9)&amp;"_"&amp;ウォレット!LG$3,プレー記録!$U$14:$U$2664,0),1))</f>
        <v>0</v>
      </c>
      <c r="LH9" s="296">
        <f>IF(ISNA(INDEX(プレー記録!$G$14:$G$2664,MATCH("IN_"&amp;ウォレット!$KW$2&amp;MONTH(ウォレット!$B9)&amp;"/"&amp;DAY(ウォレット!$B9)&amp;"_"&amp;ウォレット!LH$3,プレー記録!$U$14:$U$2664,0),1))=TRUE,0,INDEX(プレー記録!$G$14:$G$2664,MATCH("IN_"&amp;ウォレット!$KW$2&amp;MONTH(ウォレット!$B9)&amp;"/"&amp;DAY(ウォレット!$B9)&amp;"_"&amp;ウォレット!LH$3,プレー記録!$U$14:$U$2664,0),1))</f>
        <v>0</v>
      </c>
      <c r="LI9" s="296">
        <f>IF(ISNA(INDEX(プレー記録!$G$14:$G$2664,MATCH("IN_"&amp;ウォレット!$KW$2&amp;MONTH(ウォレット!$B9)&amp;"/"&amp;DAY(ウォレット!$B9)&amp;"_"&amp;ウォレット!LI$3,プレー記録!$U$14:$U$2664,0),1))=TRUE,0,INDEX(プレー記録!$G$14:$G$2664,MATCH("IN_"&amp;ウォレット!$KW$2&amp;MONTH(ウォレット!$B9)&amp;"/"&amp;DAY(ウォレット!$B9)&amp;"_"&amp;ウォレット!LI$3,プレー記録!$U$14:$U$2664,0),1))</f>
        <v>0</v>
      </c>
      <c r="LJ9" s="296">
        <f>IF(ISNA(INDEX(プレー記録!$G$14:$G$2664,MATCH("IN_"&amp;ウォレット!$KW$2&amp;MONTH(ウォレット!$B9)&amp;"/"&amp;DAY(ウォレット!$B9)&amp;"_"&amp;ウォレット!LJ$3,プレー記録!$U$14:$U$2664,0),1))=TRUE,0,INDEX(プレー記録!$G$14:$G$2664,MATCH("IN_"&amp;ウォレット!$KW$2&amp;MONTH(ウォレット!$B9)&amp;"/"&amp;DAY(ウォレット!$B9)&amp;"_"&amp;ウォレット!LJ$3,プレー記録!$U$14:$U$2664,0),1))</f>
        <v>0</v>
      </c>
      <c r="LK9" s="296">
        <f>IF(ISNA(INDEX(プレー記録!$G$14:$G$2664,MATCH("IN_"&amp;ウォレット!$KW$2&amp;MONTH(ウォレット!$B9)&amp;"/"&amp;DAY(ウォレット!$B9)&amp;"_"&amp;ウォレット!LK$3,プレー記録!$U$14:$U$2664,0),1))=TRUE,0,INDEX(プレー記録!$G$14:$G$2664,MATCH("IN_"&amp;ウォレット!$KW$2&amp;MONTH(ウォレット!$B9)&amp;"/"&amp;DAY(ウォレット!$B9)&amp;"_"&amp;ウォレット!LK$3,プレー記録!$U$14:$U$2664,0),1))</f>
        <v>0</v>
      </c>
      <c r="LL9" s="296">
        <f>IF(ISNA(INDEX(プレー記録!$G$14:$G$2664,MATCH("IN_"&amp;ウォレット!$KW$2&amp;MONTH(ウォレット!$B9)&amp;"/"&amp;DAY(ウォレット!$B9)&amp;"_"&amp;ウォレット!LL$3,プレー記録!$U$14:$U$2664,0),1))=TRUE,0,INDEX(プレー記録!$G$14:$G$2664,MATCH("IN_"&amp;ウォレット!$KW$2&amp;MONTH(ウォレット!$B9)&amp;"/"&amp;DAY(ウォレット!$B9)&amp;"_"&amp;ウォレット!LL$3,プレー記録!$U$14:$U$2664,0),1))</f>
        <v>0</v>
      </c>
      <c r="LM9" s="296">
        <f>IF(ISNA(INDEX(プレー記録!$G$14:$G$2664,MATCH("IN_"&amp;ウォレット!$KW$2&amp;MONTH(ウォレット!$B9)&amp;"/"&amp;DAY(ウォレット!$B9)&amp;"_"&amp;ウォレット!LM$3,プレー記録!$U$14:$U$2664,0),1))=TRUE,0,INDEX(プレー記録!$G$14:$G$2664,MATCH("IN_"&amp;ウォレット!$KW$2&amp;MONTH(ウォレット!$B9)&amp;"/"&amp;DAY(ウォレット!$B9)&amp;"_"&amp;ウォレット!LM$3,プレー記録!$U$14:$U$2664,0),1))</f>
        <v>0</v>
      </c>
      <c r="LN9" s="158"/>
      <c r="LO9" s="131">
        <f>IF(ISNA(INDEX(プレー記録!$F$12:$F$2664,MATCH("OUT_"&amp;ウォレット!$KW$2&amp;MONTH(ウォレット!$B9)&amp;"/"&amp;DAY(ウォレット!$B9)&amp;"_"&amp;ウォレット!LO$3,プレー記録!$U$12:$U$2664,0),1))=TRUE,0,-INDEX(プレー記録!$F$12:$F$2664,MATCH("OUT_"&amp;ウォレット!$KW$2&amp;MONTH(ウォレット!$B9)&amp;"/"&amp;DAY(ウォレット!$B9)&amp;"_"&amp;ウォレット!LO$3,プレー記録!$U$12:$U$2664,0),1))</f>
        <v>0</v>
      </c>
      <c r="LP9" s="123">
        <f>IF(ISNA(INDEX(プレー記録!$F$12:$F$2664,MATCH("OUT_"&amp;ウォレット!$KW$2&amp;MONTH(ウォレット!$B9)&amp;"/"&amp;DAY(ウォレット!$B9)&amp;"_"&amp;ウォレット!LP$3,プレー記録!$U$12:$U$2664,0),1))=TRUE,0,-INDEX(プレー記録!$F$12:$F$2664,MATCH("OUT_"&amp;ウォレット!$KW$2&amp;MONTH(ウォレット!$B9)&amp;"/"&amp;DAY(ウォレット!$B9)&amp;"_"&amp;ウォレット!LP$3,プレー記録!$U$12:$U$2664,0),1))</f>
        <v>0</v>
      </c>
      <c r="LQ9" s="123">
        <f>IF(ISNA(INDEX(プレー記録!$F$12:$F$2664,MATCH("OUT_"&amp;ウォレット!$KW$2&amp;MONTH(ウォレット!$B9)&amp;"/"&amp;DAY(ウォレット!$B9)&amp;"_"&amp;ウォレット!LQ$3,プレー記録!$U$12:$U$2664,0),1))=TRUE,0,-INDEX(プレー記録!$F$12:$F$2664,MATCH("OUT_"&amp;ウォレット!$KW$2&amp;MONTH(ウォレット!$B9)&amp;"/"&amp;DAY(ウォレット!$B9)&amp;"_"&amp;ウォレット!LQ$3,プレー記録!$U$12:$U$2664,0),1))</f>
        <v>0</v>
      </c>
      <c r="LR9" s="123">
        <f>IF(ISNA(INDEX(プレー記録!$F$12:$F$2664,MATCH("OUT_"&amp;ウォレット!$KW$2&amp;MONTH(ウォレット!$B9)&amp;"/"&amp;DAY(ウォレット!$B9)&amp;"_"&amp;ウォレット!LR$3,プレー記録!$U$12:$U$2664,0),1))=TRUE,0,-INDEX(プレー記録!$F$12:$F$2664,MATCH("OUT_"&amp;ウォレット!$KW$2&amp;MONTH(ウォレット!$B9)&amp;"/"&amp;DAY(ウォレット!$B9)&amp;"_"&amp;ウォレット!LR$3,プレー記録!$U$12:$U$2664,0),1))</f>
        <v>0</v>
      </c>
      <c r="LS9" s="123">
        <f>IF(ISNA(INDEX(プレー記録!$F$12:$F$2664,MATCH("OUT_"&amp;ウォレット!$KW$2&amp;MONTH(ウォレット!$B9)&amp;"/"&amp;DAY(ウォレット!$B9)&amp;"_"&amp;ウォレット!LS$3,プレー記録!$U$12:$U$2664,0),1))=TRUE,0,-INDEX(プレー記録!$F$12:$F$2664,MATCH("OUT_"&amp;ウォレット!$KW$2&amp;MONTH(ウォレット!$B9)&amp;"/"&amp;DAY(ウォレット!$B9)&amp;"_"&amp;ウォレット!LS$3,プレー記録!$U$12:$U$2664,0),1))</f>
        <v>0</v>
      </c>
      <c r="LT9" s="123">
        <f>IF(ISNA(INDEX(プレー記録!$F$12:$F$2664,MATCH("OUT_"&amp;ウォレット!$KW$2&amp;MONTH(ウォレット!$B9)&amp;"/"&amp;DAY(ウォレット!$B9)&amp;"_"&amp;ウォレット!LT$3,プレー記録!$U$12:$U$2664,0),1))=TRUE,0,-INDEX(プレー記録!$F$12:$F$2664,MATCH("OUT_"&amp;ウォレット!$KW$2&amp;MONTH(ウォレット!$B9)&amp;"/"&amp;DAY(ウォレット!$B9)&amp;"_"&amp;ウォレット!LT$3,プレー記録!$U$12:$U$2664,0),1))</f>
        <v>0</v>
      </c>
      <c r="LU9" s="123">
        <f>IF(ISNA(INDEX(プレー記録!$F$12:$F$2664,MATCH("OUT_"&amp;ウォレット!$KW$2&amp;MONTH(ウォレット!$B9)&amp;"/"&amp;DAY(ウォレット!$B9)&amp;"_"&amp;ウォレット!LU$3,プレー記録!$U$12:$U$2664,0),1))=TRUE,0,-INDEX(プレー記録!$F$12:$F$2664,MATCH("OUT_"&amp;ウォレット!$KW$2&amp;MONTH(ウォレット!$B9)&amp;"/"&amp;DAY(ウォレット!$B9)&amp;"_"&amp;ウォレット!LU$3,プレー記録!$U$12:$U$2664,0),1))</f>
        <v>0</v>
      </c>
      <c r="LV9" s="298">
        <f>IF(ISNA(INDEX(プレー記録!$F$12:$F$2664,MATCH("OUT_"&amp;ウォレット!$KW$2&amp;MONTH(ウォレット!$B9)&amp;"/"&amp;DAY(ウォレット!$B9)&amp;"_"&amp;ウォレット!LV$3,プレー記録!$U$12:$U$2664,0),1))=TRUE,0,-INDEX(プレー記録!$F$12:$F$2664,MATCH("OUT_"&amp;ウォレット!$KW$2&amp;MONTH(ウォレット!$B9)&amp;"/"&amp;DAY(ウォレット!$B9)&amp;"_"&amp;ウォレット!LV$3,プレー記録!$U$12:$U$2664,0),1))</f>
        <v>0</v>
      </c>
      <c r="LW9" s="298">
        <f>IF(ISNA(INDEX(プレー記録!$F$12:$F$2664,MATCH("OUT_"&amp;ウォレット!$KW$2&amp;MONTH(ウォレット!$B9)&amp;"/"&amp;DAY(ウォレット!$B9)&amp;"_"&amp;ウォレット!LW$3,プレー記録!$U$12:$U$2664,0),1))=TRUE,0,-INDEX(プレー記録!$F$12:$F$2664,MATCH("OUT_"&amp;ウォレット!$KW$2&amp;MONTH(ウォレット!$B9)&amp;"/"&amp;DAY(ウォレット!$B9)&amp;"_"&amp;ウォレット!LW$3,プレー記録!$U$12:$U$2664,0),1))</f>
        <v>0</v>
      </c>
      <c r="LX9" s="298">
        <f>IF(ISNA(INDEX(プレー記録!$F$12:$F$2664,MATCH("OUT_"&amp;ウォレット!$KW$2&amp;MONTH(ウォレット!$B9)&amp;"/"&amp;DAY(ウォレット!$B9)&amp;"_"&amp;ウォレット!LX$3,プレー記録!$U$12:$U$2664,0),1))=TRUE,0,-INDEX(プレー記録!$F$12:$F$2664,MATCH("OUT_"&amp;ウォレット!$KW$2&amp;MONTH(ウォレット!$B9)&amp;"/"&amp;DAY(ウォレット!$B9)&amp;"_"&amp;ウォレット!LX$3,プレー記録!$U$12:$U$2664,0),1))</f>
        <v>0</v>
      </c>
      <c r="LY9" s="298">
        <f>IF(ISNA(INDEX(プレー記録!$F$12:$F$2664,MATCH("OUT_"&amp;ウォレット!$KW$2&amp;MONTH(ウォレット!$B9)&amp;"/"&amp;DAY(ウォレット!$B9)&amp;"_"&amp;ウォレット!LY$3,プレー記録!$U$12:$U$2664,0),1))=TRUE,0,-INDEX(プレー記録!$F$12:$F$2664,MATCH("OUT_"&amp;ウォレット!$KW$2&amp;MONTH(ウォレット!$B9)&amp;"/"&amp;DAY(ウォレット!$B9)&amp;"_"&amp;ウォレット!LY$3,プレー記録!$U$12:$U$2664,0),1))</f>
        <v>0</v>
      </c>
      <c r="LZ9" s="298">
        <f>IF(ISNA(INDEX(プレー記録!$F$12:$F$2664,MATCH("OUT_"&amp;ウォレット!$KW$2&amp;MONTH(ウォレット!$B9)&amp;"/"&amp;DAY(ウォレット!$B9)&amp;"_"&amp;ウォレット!LZ$3,プレー記録!$U$12:$U$2664,0),1))=TRUE,0,-INDEX(プレー記録!$F$12:$F$2664,MATCH("OUT_"&amp;ウォレット!$KW$2&amp;MONTH(ウォレット!$B9)&amp;"/"&amp;DAY(ウォレット!$B9)&amp;"_"&amp;ウォレット!LZ$3,プレー記録!$U$12:$U$2664,0),1))</f>
        <v>0</v>
      </c>
      <c r="MA9" s="298">
        <f>IF(ISNA(INDEX(プレー記録!$F$12:$F$2664,MATCH("OUT_"&amp;ウォレット!$KW$2&amp;MONTH(ウォレット!$B9)&amp;"/"&amp;DAY(ウォレット!$B9)&amp;"_"&amp;ウォレット!MA$3,プレー記録!$U$12:$U$2664,0),1))=TRUE,0,-INDEX(プレー記録!$F$12:$F$2664,MATCH("OUT_"&amp;ウォレット!$KW$2&amp;MONTH(ウォレット!$B9)&amp;"/"&amp;DAY(ウォレット!$B9)&amp;"_"&amp;ウォレット!MA$3,プレー記録!$U$12:$U$2664,0),1))</f>
        <v>0</v>
      </c>
      <c r="MB9" s="298">
        <f>IF(ISNA(INDEX(プレー記録!$F$12:$F$2664,MATCH("OUT_"&amp;ウォレット!$KW$2&amp;MONTH(ウォレット!$B9)&amp;"/"&amp;DAY(ウォレット!$B9)&amp;"_"&amp;ウォレット!MB$3,プレー記録!$U$12:$U$2664,0),1))=TRUE,0,-INDEX(プレー記録!$F$12:$F$2664,MATCH("OUT_"&amp;ウォレット!$KW$2&amp;MONTH(ウォレット!$B9)&amp;"/"&amp;DAY(ウォレット!$B9)&amp;"_"&amp;ウォレット!MB$3,プレー記録!$U$12:$U$2664,0),1))</f>
        <v>0</v>
      </c>
      <c r="MC9" s="298">
        <f>IF(ISNA(INDEX(プレー記録!$F$12:$F$2664,MATCH("OUT_"&amp;ウォレット!$KW$2&amp;MONTH(ウォレット!$B9)&amp;"/"&amp;DAY(ウォレット!$B9)&amp;"_"&amp;ウォレット!MC$3,プレー記録!$U$12:$U$2664,0),1))=TRUE,0,-INDEX(プレー記録!$F$12:$F$2664,MATCH("OUT_"&amp;ウォレット!$KW$2&amp;MONTH(ウォレット!$B9)&amp;"/"&amp;DAY(ウォレット!$B9)&amp;"_"&amp;ウォレット!MC$3,プレー記録!$U$12:$U$2664,0),1))</f>
        <v>0</v>
      </c>
      <c r="MD9" s="160"/>
    </row>
    <row r="10" spans="1:342">
      <c r="B10" s="24">
        <f t="shared" si="0"/>
        <v>5</v>
      </c>
      <c r="C10" s="127">
        <f t="shared" si="1"/>
        <v>0</v>
      </c>
      <c r="D10" s="128">
        <f t="shared" si="11"/>
        <v>0</v>
      </c>
      <c r="E10" s="133">
        <f>IF(ISNA(INDEX(プレー記録!$G$14:$G$2664,MATCH("IN_"&amp;ウォレット!$C$2&amp;MONTH(ウォレット!$B10)&amp;"/"&amp;DAY(ウォレット!$B10)&amp;"_"&amp;ウォレット!E$3,プレー記録!$U$14:$U$2664,0),1))=TRUE,0,INDEX(プレー記録!$G$14:$G$2664,MATCH("IN_"&amp;ウォレット!$C$2&amp;MONTH(ウォレット!$B10)&amp;"/"&amp;DAY(ウォレット!$B10)&amp;"_"&amp;ウォレット!E$3,プレー記録!$U$14:$U$2664,0),1))</f>
        <v>0</v>
      </c>
      <c r="F10" s="122">
        <f>IF(ISNA(INDEX(プレー記録!$G$14:$G$2664,MATCH("IN_"&amp;ウォレット!$C$2&amp;MONTH(ウォレット!$B10)&amp;"/"&amp;DAY(ウォレット!$B10)&amp;"_"&amp;ウォレット!F$3,プレー記録!$U$14:$U$2664,0),1))=TRUE,0,INDEX(プレー記録!$G$14:$G$2664,MATCH("IN_"&amp;ウォレット!$C$2&amp;MONTH(ウォレット!$B10)&amp;"/"&amp;DAY(ウォレット!$B10)&amp;"_"&amp;ウォレット!F$3,プレー記録!$U$14:$U$2664,0),1))</f>
        <v>0</v>
      </c>
      <c r="G10" s="122">
        <f>IF(ISNA(INDEX(プレー記録!$G$14:$G$2664,MATCH("IN_"&amp;ウォレット!$C$2&amp;MONTH(ウォレット!$B10)&amp;"/"&amp;DAY(ウォレット!$B10)&amp;"_"&amp;ウォレット!G$3,プレー記録!$U$14:$U$2664,0),1))=TRUE,0,INDEX(プレー記録!$G$14:$G$2664,MATCH("IN_"&amp;ウォレット!$C$2&amp;MONTH(ウォレット!$B10)&amp;"/"&amp;DAY(ウォレット!$B10)&amp;"_"&amp;ウォレット!G$3,プレー記録!$U$14:$U$2664,0),1))</f>
        <v>0</v>
      </c>
      <c r="H10" s="122">
        <f>IF(ISNA(INDEX(プレー記録!$G$14:$G$2664,MATCH("IN_"&amp;ウォレット!$C$2&amp;MONTH(ウォレット!$B10)&amp;"/"&amp;DAY(ウォレット!$B10)&amp;"_"&amp;ウォレット!H$3,プレー記録!$U$14:$U$2664,0),1))=TRUE,0,INDEX(プレー記録!$G$14:$G$2664,MATCH("IN_"&amp;ウォレット!$C$2&amp;MONTH(ウォレット!$B10)&amp;"/"&amp;DAY(ウォレット!$B10)&amp;"_"&amp;ウォレット!H$3,プレー記録!$U$14:$U$2664,0),1))</f>
        <v>0</v>
      </c>
      <c r="I10" s="122">
        <f>IF(ISNA(INDEX(プレー記録!$G$14:$G$2664,MATCH("IN_"&amp;ウォレット!$C$2&amp;MONTH(ウォレット!$B10)&amp;"/"&amp;DAY(ウォレット!$B10)&amp;"_"&amp;ウォレット!I$3,プレー記録!$U$14:$U$2664,0),1))=TRUE,0,INDEX(プレー記録!$G$14:$G$2664,MATCH("IN_"&amp;ウォレット!$C$2&amp;MONTH(ウォレット!$B10)&amp;"/"&amp;DAY(ウォレット!$B10)&amp;"_"&amp;ウォレット!I$3,プレー記録!$U$14:$U$2664,0),1))</f>
        <v>0</v>
      </c>
      <c r="J10" s="122">
        <f>IF(ISNA(INDEX(プレー記録!$G$14:$G$2664,MATCH("IN_"&amp;ウォレット!$C$2&amp;MONTH(ウォレット!$B10)&amp;"/"&amp;DAY(ウォレット!$B10)&amp;"_"&amp;ウォレット!J$3,プレー記録!$U$14:$U$2664,0),1))=TRUE,0,INDEX(プレー記録!$G$14:$G$2664,MATCH("IN_"&amp;ウォレット!$C$2&amp;MONTH(ウォレット!$B10)&amp;"/"&amp;DAY(ウォレット!$B10)&amp;"_"&amp;ウォレット!J$3,プレー記録!$U$14:$U$2664,0),1))</f>
        <v>0</v>
      </c>
      <c r="K10" s="122">
        <f>IF(ISNA(INDEX(プレー記録!$G$14:$G$2664,MATCH("IN_"&amp;ウォレット!$C$2&amp;MONTH(ウォレット!$B10)&amp;"/"&amp;DAY(ウォレット!$B10)&amp;"_"&amp;ウォレット!K$3,プレー記録!$U$14:$U$2664,0),1))=TRUE,0,INDEX(プレー記録!$G$14:$G$2664,MATCH("IN_"&amp;ウォレット!$C$2&amp;MONTH(ウォレット!$B10)&amp;"/"&amp;DAY(ウォレット!$B10)&amp;"_"&amp;ウォレット!K$3,プレー記録!$U$14:$U$2664,0),1))</f>
        <v>0</v>
      </c>
      <c r="L10" s="296">
        <f>IF(ISNA(INDEX(プレー記録!$G$14:$G$2664,MATCH("IN_"&amp;ウォレット!$C$2&amp;MONTH(ウォレット!$B10)&amp;"/"&amp;DAY(ウォレット!$B10)&amp;"_"&amp;ウォレット!L$3,プレー記録!$U$14:$U$2664,0),1))=TRUE,0,INDEX(プレー記録!$G$14:$G$2664,MATCH("IN_"&amp;ウォレット!$C$2&amp;MONTH(ウォレット!$B10)&amp;"/"&amp;DAY(ウォレット!$B10)&amp;"_"&amp;ウォレット!L$3,プレー記録!$U$14:$U$2664,0),1))</f>
        <v>0</v>
      </c>
      <c r="M10" s="296">
        <f>IF(ISNA(INDEX(プレー記録!$G$14:$G$2664,MATCH("IN_"&amp;ウォレット!$C$2&amp;MONTH(ウォレット!$B10)&amp;"/"&amp;DAY(ウォレット!$B10)&amp;"_"&amp;ウォレット!M$3,プレー記録!$U$14:$U$2664,0),1))=TRUE,0,INDEX(プレー記録!$G$14:$G$2664,MATCH("IN_"&amp;ウォレット!$C$2&amp;MONTH(ウォレット!$B10)&amp;"/"&amp;DAY(ウォレット!$B10)&amp;"_"&amp;ウォレット!M$3,プレー記録!$U$14:$U$2664,0),1))</f>
        <v>0</v>
      </c>
      <c r="N10" s="296">
        <f>IF(ISNA(INDEX(プレー記録!$G$14:$G$2664,MATCH("IN_"&amp;ウォレット!$C$2&amp;MONTH(ウォレット!$B10)&amp;"/"&amp;DAY(ウォレット!$B10)&amp;"_"&amp;ウォレット!N$3,プレー記録!$U$14:$U$2664,0),1))=TRUE,0,INDEX(プレー記録!$G$14:$G$2664,MATCH("IN_"&amp;ウォレット!$C$2&amp;MONTH(ウォレット!$B10)&amp;"/"&amp;DAY(ウォレット!$B10)&amp;"_"&amp;ウォレット!N$3,プレー記録!$U$14:$U$2664,0),1))</f>
        <v>0</v>
      </c>
      <c r="O10" s="296">
        <f>IF(ISNA(INDEX(プレー記録!$G$14:$G$2664,MATCH("IN_"&amp;ウォレット!$C$2&amp;MONTH(ウォレット!$B10)&amp;"/"&amp;DAY(ウォレット!$B10)&amp;"_"&amp;ウォレット!O$3,プレー記録!$U$14:$U$2664,0),1))=TRUE,0,INDEX(プレー記録!$G$14:$G$2664,MATCH("IN_"&amp;ウォレット!$C$2&amp;MONTH(ウォレット!$B10)&amp;"/"&amp;DAY(ウォレット!$B10)&amp;"_"&amp;ウォレット!O$3,プレー記録!$U$14:$U$2664,0),1))</f>
        <v>0</v>
      </c>
      <c r="P10" s="296">
        <f>IF(ISNA(INDEX(プレー記録!$G$14:$G$2664,MATCH("IN_"&amp;ウォレット!$C$2&amp;MONTH(ウォレット!$B10)&amp;"/"&amp;DAY(ウォレット!$B10)&amp;"_"&amp;ウォレット!P$3,プレー記録!$U$14:$U$2664,0),1))=TRUE,0,INDEX(プレー記録!$G$14:$G$2664,MATCH("IN_"&amp;ウォレット!$C$2&amp;MONTH(ウォレット!$B10)&amp;"/"&amp;DAY(ウォレット!$B10)&amp;"_"&amp;ウォレット!P$3,プレー記録!$U$14:$U$2664,0),1))</f>
        <v>0</v>
      </c>
      <c r="Q10" s="296">
        <f>IF(ISNA(INDEX(プレー記録!$G$14:$G$2664,MATCH("IN_"&amp;ウォレット!$C$2&amp;MONTH(ウォレット!$B10)&amp;"/"&amp;DAY(ウォレット!$B10)&amp;"_"&amp;ウォレット!Q$3,プレー記録!$U$14:$U$2664,0),1))=TRUE,0,INDEX(プレー記録!$G$14:$G$2664,MATCH("IN_"&amp;ウォレット!$C$2&amp;MONTH(ウォレット!$B10)&amp;"/"&amp;DAY(ウォレット!$B10)&amp;"_"&amp;ウォレット!Q$3,プレー記録!$U$14:$U$2664,0),1))</f>
        <v>0</v>
      </c>
      <c r="R10" s="296">
        <f>IF(ISNA(INDEX(プレー記録!$G$14:$G$2664,MATCH("IN_"&amp;ウォレット!$C$2&amp;MONTH(ウォレット!$B10)&amp;"/"&amp;DAY(ウォレット!$B10)&amp;"_"&amp;ウォレット!R$3,プレー記録!$U$14:$U$2664,0),1))=TRUE,0,INDEX(プレー記録!$G$14:$G$2664,MATCH("IN_"&amp;ウォレット!$C$2&amp;MONTH(ウォレット!$B10)&amp;"/"&amp;DAY(ウォレット!$B10)&amp;"_"&amp;ウォレット!R$3,プレー記録!$U$14:$U$2664,0),1))</f>
        <v>0</v>
      </c>
      <c r="S10" s="296">
        <f>IF(ISNA(INDEX(プレー記録!$G$14:$G$2664,MATCH("IN_"&amp;ウォレット!$C$2&amp;MONTH(ウォレット!$B10)&amp;"/"&amp;DAY(ウォレット!$B10)&amp;"_"&amp;ウォレット!S$3,プレー記録!$U$14:$U$2664,0),1))=TRUE,0,INDEX(プレー記録!$G$14:$G$2664,MATCH("IN_"&amp;ウォレット!$C$2&amp;MONTH(ウォレット!$B10)&amp;"/"&amp;DAY(ウォレット!$B10)&amp;"_"&amp;ウォレット!S$3,プレー記録!$U$14:$U$2664,0),1))</f>
        <v>0</v>
      </c>
      <c r="T10" s="158"/>
      <c r="U10" s="131">
        <f>IF(ISNA(INDEX(プレー記録!$F$12:$F$2664,MATCH("OUT_"&amp;ウォレット!$C$2&amp;MONTH(ウォレット!$B10)&amp;"/"&amp;DAY(ウォレット!$B10)&amp;"_"&amp;ウォレット!U$3,プレー記録!$U$12:$U$2664,0),1))=TRUE,0,-INDEX(プレー記録!$F$12:$F$2664,MATCH("OUT_"&amp;ウォレット!$C$2&amp;MONTH(ウォレット!$B10)&amp;"/"&amp;DAY(ウォレット!$B10)&amp;"_"&amp;ウォレット!U$3,プレー記録!$U$12:$U$2664,0),1))</f>
        <v>0</v>
      </c>
      <c r="V10" s="123">
        <f>IF(ISNA(INDEX(プレー記録!$F$12:$F$2664,MATCH("OUT_"&amp;ウォレット!$C$2&amp;MONTH(ウォレット!$B10)&amp;"/"&amp;DAY(ウォレット!$B10)&amp;"_"&amp;ウォレット!V$3,プレー記録!$U$12:$U$2664,0),1))=TRUE,0,-INDEX(プレー記録!$F$12:$F$2664,MATCH("OUT_"&amp;ウォレット!$C$2&amp;MONTH(ウォレット!$B10)&amp;"/"&amp;DAY(ウォレット!$B10)&amp;"_"&amp;ウォレット!V$3,プレー記録!$U$12:$U$2664,0),1))</f>
        <v>0</v>
      </c>
      <c r="W10" s="123">
        <f>IF(ISNA(INDEX(プレー記録!$F$12:$F$2664,MATCH("OUT_"&amp;ウォレット!$C$2&amp;MONTH(ウォレット!$B10)&amp;"/"&amp;DAY(ウォレット!$B10)&amp;"_"&amp;ウォレット!W$3,プレー記録!$U$12:$U$2664,0),1))=TRUE,0,-INDEX(プレー記録!$F$12:$F$2664,MATCH("OUT_"&amp;ウォレット!$C$2&amp;MONTH(ウォレット!$B10)&amp;"/"&amp;DAY(ウォレット!$B10)&amp;"_"&amp;ウォレット!W$3,プレー記録!$U$12:$U$2664,0),1))</f>
        <v>0</v>
      </c>
      <c r="X10" s="123">
        <f>IF(ISNA(INDEX(プレー記録!$F$12:$F$2664,MATCH("OUT_"&amp;ウォレット!$C$2&amp;MONTH(ウォレット!$B10)&amp;"/"&amp;DAY(ウォレット!$B10)&amp;"_"&amp;ウォレット!X$3,プレー記録!$U$12:$U$2664,0),1))=TRUE,0,-INDEX(プレー記録!$F$12:$F$2664,MATCH("OUT_"&amp;ウォレット!$C$2&amp;MONTH(ウォレット!$B10)&amp;"/"&amp;DAY(ウォレット!$B10)&amp;"_"&amp;ウォレット!X$3,プレー記録!$U$12:$U$2664,0),1))</f>
        <v>0</v>
      </c>
      <c r="Y10" s="123">
        <f>IF(ISNA(INDEX(プレー記録!$F$12:$F$2664,MATCH("OUT_"&amp;ウォレット!$C$2&amp;MONTH(ウォレット!$B10)&amp;"/"&amp;DAY(ウォレット!$B10)&amp;"_"&amp;ウォレット!Y$3,プレー記録!$U$12:$U$2664,0),1))=TRUE,0,-INDEX(プレー記録!$F$12:$F$2664,MATCH("OUT_"&amp;ウォレット!$C$2&amp;MONTH(ウォレット!$B10)&amp;"/"&amp;DAY(ウォレット!$B10)&amp;"_"&amp;ウォレット!Y$3,プレー記録!$U$12:$U$2664,0),1))</f>
        <v>0</v>
      </c>
      <c r="Z10" s="123">
        <f>IF(ISNA(INDEX(プレー記録!$F$12:$F$2664,MATCH("OUT_"&amp;ウォレット!$C$2&amp;MONTH(ウォレット!$B10)&amp;"/"&amp;DAY(ウォレット!$B10)&amp;"_"&amp;ウォレット!Z$3,プレー記録!$U$12:$U$2664,0),1))=TRUE,0,-INDEX(プレー記録!$F$12:$F$2664,MATCH("OUT_"&amp;ウォレット!$C$2&amp;MONTH(ウォレット!$B10)&amp;"/"&amp;DAY(ウォレット!$B10)&amp;"_"&amp;ウォレット!Z$3,プレー記録!$U$12:$U$2664,0),1))</f>
        <v>0</v>
      </c>
      <c r="AA10" s="123">
        <f>IF(ISNA(INDEX(プレー記録!$F$12:$F$2664,MATCH("OUT_"&amp;ウォレット!$C$2&amp;MONTH(ウォレット!$B10)&amp;"/"&amp;DAY(ウォレット!$B10)&amp;"_"&amp;ウォレット!AA$3,プレー記録!$U$12:$U$2664,0),1))=TRUE,0,-INDEX(プレー記録!$F$12:$F$2664,MATCH("OUT_"&amp;ウォレット!$C$2&amp;MONTH(ウォレット!$B10)&amp;"/"&amp;DAY(ウォレット!$B10)&amp;"_"&amp;ウォレット!AA$3,プレー記録!$U$12:$U$2664,0),1))</f>
        <v>0</v>
      </c>
      <c r="AB10" s="298">
        <f>IF(ISNA(INDEX(プレー記録!$F$12:$F$2664,MATCH("OUT_"&amp;ウォレット!$C$2&amp;MONTH(ウォレット!$B10)&amp;"/"&amp;DAY(ウォレット!$B10)&amp;"_"&amp;ウォレット!AB$3,プレー記録!$U$12:$U$2664,0),1))=TRUE,0,-INDEX(プレー記録!$F$12:$F$2664,MATCH("OUT_"&amp;ウォレット!$C$2&amp;MONTH(ウォレット!$B10)&amp;"/"&amp;DAY(ウォレット!$B10)&amp;"_"&amp;ウォレット!AB$3,プレー記録!$U$12:$U$2664,0),1))</f>
        <v>0</v>
      </c>
      <c r="AC10" s="298">
        <f>IF(ISNA(INDEX(プレー記録!$F$12:$F$2664,MATCH("OUT_"&amp;ウォレット!$C$2&amp;MONTH(ウォレット!$B10)&amp;"/"&amp;DAY(ウォレット!$B10)&amp;"_"&amp;ウォレット!AC$3,プレー記録!$U$12:$U$2664,0),1))=TRUE,0,-INDEX(プレー記録!$F$12:$F$2664,MATCH("OUT_"&amp;ウォレット!$C$2&amp;MONTH(ウォレット!$B10)&amp;"/"&amp;DAY(ウォレット!$B10)&amp;"_"&amp;ウォレット!AC$3,プレー記録!$U$12:$U$2664,0),1))</f>
        <v>0</v>
      </c>
      <c r="AD10" s="298">
        <f>IF(ISNA(INDEX(プレー記録!$F$12:$F$2664,MATCH("OUT_"&amp;ウォレット!$C$2&amp;MONTH(ウォレット!$B10)&amp;"/"&amp;DAY(ウォレット!$B10)&amp;"_"&amp;ウォレット!AD$3,プレー記録!$U$12:$U$2664,0),1))=TRUE,0,-INDEX(プレー記録!$F$12:$F$2664,MATCH("OUT_"&amp;ウォレット!$C$2&amp;MONTH(ウォレット!$B10)&amp;"/"&amp;DAY(ウォレット!$B10)&amp;"_"&amp;ウォレット!AD$3,プレー記録!$U$12:$U$2664,0),1))</f>
        <v>0</v>
      </c>
      <c r="AE10" s="298">
        <f>IF(ISNA(INDEX(プレー記録!$F$12:$F$2664,MATCH("OUT_"&amp;ウォレット!$C$2&amp;MONTH(ウォレット!$B10)&amp;"/"&amp;DAY(ウォレット!$B10)&amp;"_"&amp;ウォレット!AE$3,プレー記録!$U$12:$U$2664,0),1))=TRUE,0,-INDEX(プレー記録!$F$12:$F$2664,MATCH("OUT_"&amp;ウォレット!$C$2&amp;MONTH(ウォレット!$B10)&amp;"/"&amp;DAY(ウォレット!$B10)&amp;"_"&amp;ウォレット!AE$3,プレー記録!$U$12:$U$2664,0),1))</f>
        <v>0</v>
      </c>
      <c r="AF10" s="298">
        <f>IF(ISNA(INDEX(プレー記録!$F$12:$F$2664,MATCH("OUT_"&amp;ウォレット!$C$2&amp;MONTH(ウォレット!$B10)&amp;"/"&amp;DAY(ウォレット!$B10)&amp;"_"&amp;ウォレット!AF$3,プレー記録!$U$12:$U$2664,0),1))=TRUE,0,-INDEX(プレー記録!$F$12:$F$2664,MATCH("OUT_"&amp;ウォレット!$C$2&amp;MONTH(ウォレット!$B10)&amp;"/"&amp;DAY(ウォレット!$B10)&amp;"_"&amp;ウォレット!AF$3,プレー記録!$U$12:$U$2664,0),1))</f>
        <v>0</v>
      </c>
      <c r="AG10" s="298">
        <f>IF(ISNA(INDEX(プレー記録!$F$12:$F$2664,MATCH("OUT_"&amp;ウォレット!$C$2&amp;MONTH(ウォレット!$B10)&amp;"/"&amp;DAY(ウォレット!$B10)&amp;"_"&amp;ウォレット!AG$3,プレー記録!$U$12:$U$2664,0),1))=TRUE,0,-INDEX(プレー記録!$F$12:$F$2664,MATCH("OUT_"&amp;ウォレット!$C$2&amp;MONTH(ウォレット!$B10)&amp;"/"&amp;DAY(ウォレット!$B10)&amp;"_"&amp;ウォレット!AG$3,プレー記録!$U$12:$U$2664,0),1))</f>
        <v>0</v>
      </c>
      <c r="AH10" s="298">
        <f>IF(ISNA(INDEX(プレー記録!$F$12:$F$2664,MATCH("OUT_"&amp;ウォレット!$C$2&amp;MONTH(ウォレット!$B10)&amp;"/"&amp;DAY(ウォレット!$B10)&amp;"_"&amp;ウォレット!AH$3,プレー記録!$U$12:$U$2664,0),1))=TRUE,0,-INDEX(プレー記録!$F$12:$F$2664,MATCH("OUT_"&amp;ウォレット!$C$2&amp;MONTH(ウォレット!$B10)&amp;"/"&amp;DAY(ウォレット!$B10)&amp;"_"&amp;ウォレット!AH$3,プレー記録!$U$12:$U$2664,0),1))</f>
        <v>0</v>
      </c>
      <c r="AI10" s="298">
        <f>IF(ISNA(INDEX(プレー記録!$F$12:$F$2664,MATCH("OUT_"&amp;ウォレット!$C$2&amp;MONTH(ウォレット!$B10)&amp;"/"&amp;DAY(ウォレット!$B10)&amp;"_"&amp;ウォレット!AI$3,プレー記録!$U$12:$U$2664,0),1))=TRUE,0,-INDEX(プレー記録!$F$12:$F$2664,MATCH("OUT_"&amp;ウォレット!$C$2&amp;MONTH(ウォレット!$B10)&amp;"/"&amp;DAY(ウォレット!$B10)&amp;"_"&amp;ウォレット!AI$3,プレー記録!$U$12:$U$2664,0),1))</f>
        <v>0</v>
      </c>
      <c r="AJ10" s="160"/>
      <c r="AK10" s="127">
        <f t="shared" si="2"/>
        <v>0</v>
      </c>
      <c r="AL10" s="128">
        <f t="shared" si="12"/>
        <v>0</v>
      </c>
      <c r="AM10" s="133">
        <f>IF(ISNA(INDEX(プレー記録!$G$14:$G$2664,MATCH("IN_"&amp;ウォレット!$AK$2&amp;MONTH(ウォレット!$B10)&amp;"/"&amp;DAY(ウォレット!$B10)&amp;"_"&amp;ウォレット!AM$3,プレー記録!$U$14:$U$2664,0),1))=TRUE,0,INDEX(プレー記録!$G$14:$G$2664,MATCH("IN_"&amp;ウォレット!$AK$2&amp;MONTH(ウォレット!$B10)&amp;"/"&amp;DAY(ウォレット!$B10)&amp;"_"&amp;ウォレット!AM$3,プレー記録!$U$14:$U$2664,0),1))</f>
        <v>0</v>
      </c>
      <c r="AN10" s="122">
        <f>IF(ISNA(INDEX(プレー記録!$G$14:$G$2664,MATCH("IN_"&amp;ウォレット!$AK$2&amp;MONTH(ウォレット!$B10)&amp;"/"&amp;DAY(ウォレット!$B10)&amp;"_"&amp;ウォレット!AN$3,プレー記録!$U$14:$U$2664,0),1))=TRUE,0,INDEX(プレー記録!$G$14:$G$2664,MATCH("IN_"&amp;ウォレット!$AK$2&amp;MONTH(ウォレット!$B10)&amp;"/"&amp;DAY(ウォレット!$B10)&amp;"_"&amp;ウォレット!AN$3,プレー記録!$U$14:$U$2664,0),1))</f>
        <v>0</v>
      </c>
      <c r="AO10" s="122">
        <f>IF(ISNA(INDEX(プレー記録!$G$14:$G$2664,MATCH("IN_"&amp;ウォレット!$AK$2&amp;MONTH(ウォレット!$B10)&amp;"/"&amp;DAY(ウォレット!$B10)&amp;"_"&amp;ウォレット!AO$3,プレー記録!$U$14:$U$2664,0),1))=TRUE,0,INDEX(プレー記録!$G$14:$G$2664,MATCH("IN_"&amp;ウォレット!$AK$2&amp;MONTH(ウォレット!$B10)&amp;"/"&amp;DAY(ウォレット!$B10)&amp;"_"&amp;ウォレット!AO$3,プレー記録!$U$14:$U$2664,0),1))</f>
        <v>0</v>
      </c>
      <c r="AP10" s="122">
        <f>IF(ISNA(INDEX(プレー記録!$G$14:$G$2664,MATCH("IN_"&amp;ウォレット!$AK$2&amp;MONTH(ウォレット!$B10)&amp;"/"&amp;DAY(ウォレット!$B10)&amp;"_"&amp;ウォレット!AP$3,プレー記録!$U$14:$U$2664,0),1))=TRUE,0,INDEX(プレー記録!$G$14:$G$2664,MATCH("IN_"&amp;ウォレット!$AK$2&amp;MONTH(ウォレット!$B10)&amp;"/"&amp;DAY(ウォレット!$B10)&amp;"_"&amp;ウォレット!AP$3,プレー記録!$U$14:$U$2664,0),1))</f>
        <v>0</v>
      </c>
      <c r="AQ10" s="122">
        <f>IF(ISNA(INDEX(プレー記録!$G$14:$G$2664,MATCH("IN_"&amp;ウォレット!$AK$2&amp;MONTH(ウォレット!$B10)&amp;"/"&amp;DAY(ウォレット!$B10)&amp;"_"&amp;ウォレット!AQ$3,プレー記録!$U$14:$U$2664,0),1))=TRUE,0,INDEX(プレー記録!$G$14:$G$2664,MATCH("IN_"&amp;ウォレット!$AK$2&amp;MONTH(ウォレット!$B10)&amp;"/"&amp;DAY(ウォレット!$B10)&amp;"_"&amp;ウォレット!AQ$3,プレー記録!$U$14:$U$2664,0),1))</f>
        <v>0</v>
      </c>
      <c r="AR10" s="122">
        <f>IF(ISNA(INDEX(プレー記録!$G$14:$G$2664,MATCH("IN_"&amp;ウォレット!$AK$2&amp;MONTH(ウォレット!$B10)&amp;"/"&amp;DAY(ウォレット!$B10)&amp;"_"&amp;ウォレット!AR$3,プレー記録!$U$14:$U$2664,0),1))=TRUE,0,INDEX(プレー記録!$G$14:$G$2664,MATCH("IN_"&amp;ウォレット!$AK$2&amp;MONTH(ウォレット!$B10)&amp;"/"&amp;DAY(ウォレット!$B10)&amp;"_"&amp;ウォレット!AR$3,プレー記録!$U$14:$U$2664,0),1))</f>
        <v>0</v>
      </c>
      <c r="AS10" s="122">
        <f>IF(ISNA(INDEX(プレー記録!$G$14:$G$2664,MATCH("IN_"&amp;ウォレット!$AK$2&amp;MONTH(ウォレット!$B10)&amp;"/"&amp;DAY(ウォレット!$B10)&amp;"_"&amp;ウォレット!AS$3,プレー記録!$U$14:$U$2664,0),1))=TRUE,0,INDEX(プレー記録!$G$14:$G$2664,MATCH("IN_"&amp;ウォレット!$AK$2&amp;MONTH(ウォレット!$B10)&amp;"/"&amp;DAY(ウォレット!$B10)&amp;"_"&amp;ウォレット!AS$3,プレー記録!$U$14:$U$2664,0),1))</f>
        <v>0</v>
      </c>
      <c r="AT10" s="296">
        <f>IF(ISNA(INDEX(プレー記録!$G$14:$G$2664,MATCH("IN_"&amp;ウォレット!$AK$2&amp;MONTH(ウォレット!$B10)&amp;"/"&amp;DAY(ウォレット!$B10)&amp;"_"&amp;ウォレット!AT$3,プレー記録!$U$14:$U$2664,0),1))=TRUE,0,INDEX(プレー記録!$G$14:$G$2664,MATCH("IN_"&amp;ウォレット!$AK$2&amp;MONTH(ウォレット!$B10)&amp;"/"&amp;DAY(ウォレット!$B10)&amp;"_"&amp;ウォレット!AT$3,プレー記録!$U$14:$U$2664,0),1))</f>
        <v>0</v>
      </c>
      <c r="AU10" s="296">
        <f>IF(ISNA(INDEX(プレー記録!$G$14:$G$2664,MATCH("IN_"&amp;ウォレット!$AK$2&amp;MONTH(ウォレット!$B10)&amp;"/"&amp;DAY(ウォレット!$B10)&amp;"_"&amp;ウォレット!AU$3,プレー記録!$U$14:$U$2664,0),1))=TRUE,0,INDEX(プレー記録!$G$14:$G$2664,MATCH("IN_"&amp;ウォレット!$AK$2&amp;MONTH(ウォレット!$B10)&amp;"/"&amp;DAY(ウォレット!$B10)&amp;"_"&amp;ウォレット!AU$3,プレー記録!$U$14:$U$2664,0),1))</f>
        <v>0</v>
      </c>
      <c r="AV10" s="296">
        <f>IF(ISNA(INDEX(プレー記録!$G$14:$G$2664,MATCH("IN_"&amp;ウォレット!$AK$2&amp;MONTH(ウォレット!$B10)&amp;"/"&amp;DAY(ウォレット!$B10)&amp;"_"&amp;ウォレット!AV$3,プレー記録!$U$14:$U$2664,0),1))=TRUE,0,INDEX(プレー記録!$G$14:$G$2664,MATCH("IN_"&amp;ウォレット!$AK$2&amp;MONTH(ウォレット!$B10)&amp;"/"&amp;DAY(ウォレット!$B10)&amp;"_"&amp;ウォレット!AV$3,プレー記録!$U$14:$U$2664,0),1))</f>
        <v>0</v>
      </c>
      <c r="AW10" s="296">
        <f>IF(ISNA(INDEX(プレー記録!$G$14:$G$2664,MATCH("IN_"&amp;ウォレット!$AK$2&amp;MONTH(ウォレット!$B10)&amp;"/"&amp;DAY(ウォレット!$B10)&amp;"_"&amp;ウォレット!AW$3,プレー記録!$U$14:$U$2664,0),1))=TRUE,0,INDEX(プレー記録!$G$14:$G$2664,MATCH("IN_"&amp;ウォレット!$AK$2&amp;MONTH(ウォレット!$B10)&amp;"/"&amp;DAY(ウォレット!$B10)&amp;"_"&amp;ウォレット!AW$3,プレー記録!$U$14:$U$2664,0),1))</f>
        <v>0</v>
      </c>
      <c r="AX10" s="296">
        <f>IF(ISNA(INDEX(プレー記録!$G$14:$G$2664,MATCH("IN_"&amp;ウォレット!$AK$2&amp;MONTH(ウォレット!$B10)&amp;"/"&amp;DAY(ウォレット!$B10)&amp;"_"&amp;ウォレット!AX$3,プレー記録!$U$14:$U$2664,0),1))=TRUE,0,INDEX(プレー記録!$G$14:$G$2664,MATCH("IN_"&amp;ウォレット!$AK$2&amp;MONTH(ウォレット!$B10)&amp;"/"&amp;DAY(ウォレット!$B10)&amp;"_"&amp;ウォレット!AX$3,プレー記録!$U$14:$U$2664,0),1))</f>
        <v>0</v>
      </c>
      <c r="AY10" s="296">
        <f>IF(ISNA(INDEX(プレー記録!$G$14:$G$2664,MATCH("IN_"&amp;ウォレット!$AK$2&amp;MONTH(ウォレット!$B10)&amp;"/"&amp;DAY(ウォレット!$B10)&amp;"_"&amp;ウォレット!AY$3,プレー記録!$U$14:$U$2664,0),1))=TRUE,0,INDEX(プレー記録!$G$14:$G$2664,MATCH("IN_"&amp;ウォレット!$AK$2&amp;MONTH(ウォレット!$B10)&amp;"/"&amp;DAY(ウォレット!$B10)&amp;"_"&amp;ウォレット!AY$3,プレー記録!$U$14:$U$2664,0),1))</f>
        <v>0</v>
      </c>
      <c r="AZ10" s="296">
        <f>IF(ISNA(INDEX(プレー記録!$G$14:$G$2664,MATCH("IN_"&amp;ウォレット!$AK$2&amp;MONTH(ウォレット!$B10)&amp;"/"&amp;DAY(ウォレット!$B10)&amp;"_"&amp;ウォレット!AZ$3,プレー記録!$U$14:$U$2664,0),1))=TRUE,0,INDEX(プレー記録!$G$14:$G$2664,MATCH("IN_"&amp;ウォレット!$AK$2&amp;MONTH(ウォレット!$B10)&amp;"/"&amp;DAY(ウォレット!$B10)&amp;"_"&amp;ウォレット!AZ$3,プレー記録!$U$14:$U$2664,0),1))</f>
        <v>0</v>
      </c>
      <c r="BA10" s="296">
        <f>IF(ISNA(INDEX(プレー記録!$G$14:$G$2664,MATCH("IN_"&amp;ウォレット!$AK$2&amp;MONTH(ウォレット!$B10)&amp;"/"&amp;DAY(ウォレット!$B10)&amp;"_"&amp;ウォレット!BA$3,プレー記録!$U$14:$U$2664,0),1))=TRUE,0,INDEX(プレー記録!$G$14:$G$2664,MATCH("IN_"&amp;ウォレット!$AK$2&amp;MONTH(ウォレット!$B10)&amp;"/"&amp;DAY(ウォレット!$B10)&amp;"_"&amp;ウォレット!BA$3,プレー記録!$U$14:$U$2664,0),1))</f>
        <v>0</v>
      </c>
      <c r="BB10" s="158"/>
      <c r="BC10" s="131">
        <f>IF(ISNA(INDEX(プレー記録!$F$12:$F$2664,MATCH("OUT_"&amp;ウォレット!$AK$2&amp;MONTH(ウォレット!$B10)&amp;"/"&amp;DAY(ウォレット!$B10)&amp;"_"&amp;ウォレット!BC$3,プレー記録!$U$12:$U$2664,0),1))=TRUE,0,-INDEX(プレー記録!$F$12:$F$2664,MATCH("OUT_"&amp;ウォレット!$AK$2&amp;MONTH(ウォレット!$B10)&amp;"/"&amp;DAY(ウォレット!$B10)&amp;"_"&amp;ウォレット!BC$3,プレー記録!$U$12:$U$2664,0),1))</f>
        <v>0</v>
      </c>
      <c r="BD10" s="123">
        <f>IF(ISNA(INDEX(プレー記録!$F$12:$F$2664,MATCH("OUT_"&amp;ウォレット!$AK$2&amp;MONTH(ウォレット!$B10)&amp;"/"&amp;DAY(ウォレット!$B10)&amp;"_"&amp;ウォレット!BD$3,プレー記録!$U$12:$U$2664,0),1))=TRUE,0,-INDEX(プレー記録!$F$12:$F$2664,MATCH("OUT_"&amp;ウォレット!$AK$2&amp;MONTH(ウォレット!$B10)&amp;"/"&amp;DAY(ウォレット!$B10)&amp;"_"&amp;ウォレット!BD$3,プレー記録!$U$12:$U$2664,0),1))</f>
        <v>0</v>
      </c>
      <c r="BE10" s="123">
        <f>IF(ISNA(INDEX(プレー記録!$F$12:$F$2664,MATCH("OUT_"&amp;ウォレット!$AK$2&amp;MONTH(ウォレット!$B10)&amp;"/"&amp;DAY(ウォレット!$B10)&amp;"_"&amp;ウォレット!BE$3,プレー記録!$U$12:$U$2664,0),1))=TRUE,0,-INDEX(プレー記録!$F$12:$F$2664,MATCH("OUT_"&amp;ウォレット!$AK$2&amp;MONTH(ウォレット!$B10)&amp;"/"&amp;DAY(ウォレット!$B10)&amp;"_"&amp;ウォレット!BE$3,プレー記録!$U$12:$U$2664,0),1))</f>
        <v>0</v>
      </c>
      <c r="BF10" s="123">
        <f>IF(ISNA(INDEX(プレー記録!$F$12:$F$2664,MATCH("OUT_"&amp;ウォレット!$AK$2&amp;MONTH(ウォレット!$B10)&amp;"/"&amp;DAY(ウォレット!$B10)&amp;"_"&amp;ウォレット!BF$3,プレー記録!$U$12:$U$2664,0),1))=TRUE,0,-INDEX(プレー記録!$F$12:$F$2664,MATCH("OUT_"&amp;ウォレット!$AK$2&amp;MONTH(ウォレット!$B10)&amp;"/"&amp;DAY(ウォレット!$B10)&amp;"_"&amp;ウォレット!BF$3,プレー記録!$U$12:$U$2664,0),1))</f>
        <v>0</v>
      </c>
      <c r="BG10" s="123">
        <f>IF(ISNA(INDEX(プレー記録!$F$12:$F$2664,MATCH("OUT_"&amp;ウォレット!$AK$2&amp;MONTH(ウォレット!$B10)&amp;"/"&amp;DAY(ウォレット!$B10)&amp;"_"&amp;ウォレット!BG$3,プレー記録!$U$12:$U$2664,0),1))=TRUE,0,-INDEX(プレー記録!$F$12:$F$2664,MATCH("OUT_"&amp;ウォレット!$AK$2&amp;MONTH(ウォレット!$B10)&amp;"/"&amp;DAY(ウォレット!$B10)&amp;"_"&amp;ウォレット!BG$3,プレー記録!$U$12:$U$2664,0),1))</f>
        <v>0</v>
      </c>
      <c r="BH10" s="123">
        <f>IF(ISNA(INDEX(プレー記録!$F$12:$F$2664,MATCH("OUT_"&amp;ウォレット!$AK$2&amp;MONTH(ウォレット!$B10)&amp;"/"&amp;DAY(ウォレット!$B10)&amp;"_"&amp;ウォレット!BH$3,プレー記録!$U$12:$U$2664,0),1))=TRUE,0,-INDEX(プレー記録!$F$12:$F$2664,MATCH("OUT_"&amp;ウォレット!$AK$2&amp;MONTH(ウォレット!$B10)&amp;"/"&amp;DAY(ウォレット!$B10)&amp;"_"&amp;ウォレット!BH$3,プレー記録!$U$12:$U$2664,0),1))</f>
        <v>0</v>
      </c>
      <c r="BI10" s="123">
        <f>IF(ISNA(INDEX(プレー記録!$F$12:$F$2664,MATCH("OUT_"&amp;ウォレット!$AK$2&amp;MONTH(ウォレット!$B10)&amp;"/"&amp;DAY(ウォレット!$B10)&amp;"_"&amp;ウォレット!BI$3,プレー記録!$U$12:$U$2664,0),1))=TRUE,0,-INDEX(プレー記録!$F$12:$F$2664,MATCH("OUT_"&amp;ウォレット!$AK$2&amp;MONTH(ウォレット!$B10)&amp;"/"&amp;DAY(ウォレット!$B10)&amp;"_"&amp;ウォレット!BI$3,プレー記録!$U$12:$U$2664,0),1))</f>
        <v>0</v>
      </c>
      <c r="BJ10" s="298">
        <f>IF(ISNA(INDEX(プレー記録!$F$12:$F$2664,MATCH("OUT_"&amp;ウォレット!$AK$2&amp;MONTH(ウォレット!$B10)&amp;"/"&amp;DAY(ウォレット!$B10)&amp;"_"&amp;ウォレット!BJ$3,プレー記録!$U$12:$U$2664,0),1))=TRUE,0,-INDEX(プレー記録!$F$12:$F$2664,MATCH("OUT_"&amp;ウォレット!$AK$2&amp;MONTH(ウォレット!$B10)&amp;"/"&amp;DAY(ウォレット!$B10)&amp;"_"&amp;ウォレット!BJ$3,プレー記録!$U$12:$U$2664,0),1))</f>
        <v>0</v>
      </c>
      <c r="BK10" s="298">
        <f>IF(ISNA(INDEX(プレー記録!$F$12:$F$2664,MATCH("OUT_"&amp;ウォレット!$AK$2&amp;MONTH(ウォレット!$B10)&amp;"/"&amp;DAY(ウォレット!$B10)&amp;"_"&amp;ウォレット!BK$3,プレー記録!$U$12:$U$2664,0),1))=TRUE,0,-INDEX(プレー記録!$F$12:$F$2664,MATCH("OUT_"&amp;ウォレット!$AK$2&amp;MONTH(ウォレット!$B10)&amp;"/"&amp;DAY(ウォレット!$B10)&amp;"_"&amp;ウォレット!BK$3,プレー記録!$U$12:$U$2664,0),1))</f>
        <v>0</v>
      </c>
      <c r="BL10" s="298">
        <f>IF(ISNA(INDEX(プレー記録!$F$12:$F$2664,MATCH("OUT_"&amp;ウォレット!$AK$2&amp;MONTH(ウォレット!$B10)&amp;"/"&amp;DAY(ウォレット!$B10)&amp;"_"&amp;ウォレット!BL$3,プレー記録!$U$12:$U$2664,0),1))=TRUE,0,-INDEX(プレー記録!$F$12:$F$2664,MATCH("OUT_"&amp;ウォレット!$AK$2&amp;MONTH(ウォレット!$B10)&amp;"/"&amp;DAY(ウォレット!$B10)&amp;"_"&amp;ウォレット!BL$3,プレー記録!$U$12:$U$2664,0),1))</f>
        <v>0</v>
      </c>
      <c r="BM10" s="298">
        <f>IF(ISNA(INDEX(プレー記録!$F$12:$F$2664,MATCH("OUT_"&amp;ウォレット!$AK$2&amp;MONTH(ウォレット!$B10)&amp;"/"&amp;DAY(ウォレット!$B10)&amp;"_"&amp;ウォレット!BM$3,プレー記録!$U$12:$U$2664,0),1))=TRUE,0,-INDEX(プレー記録!$F$12:$F$2664,MATCH("OUT_"&amp;ウォレット!$AK$2&amp;MONTH(ウォレット!$B10)&amp;"/"&amp;DAY(ウォレット!$B10)&amp;"_"&amp;ウォレット!BM$3,プレー記録!$U$12:$U$2664,0),1))</f>
        <v>0</v>
      </c>
      <c r="BN10" s="298">
        <f>IF(ISNA(INDEX(プレー記録!$F$12:$F$2664,MATCH("OUT_"&amp;ウォレット!$AK$2&amp;MONTH(ウォレット!$B10)&amp;"/"&amp;DAY(ウォレット!$B10)&amp;"_"&amp;ウォレット!BN$3,プレー記録!$U$12:$U$2664,0),1))=TRUE,0,-INDEX(プレー記録!$F$12:$F$2664,MATCH("OUT_"&amp;ウォレット!$AK$2&amp;MONTH(ウォレット!$B10)&amp;"/"&amp;DAY(ウォレット!$B10)&amp;"_"&amp;ウォレット!BN$3,プレー記録!$U$12:$U$2664,0),1))</f>
        <v>0</v>
      </c>
      <c r="BO10" s="298">
        <f>IF(ISNA(INDEX(プレー記録!$F$12:$F$2664,MATCH("OUT_"&amp;ウォレット!$AK$2&amp;MONTH(ウォレット!$B10)&amp;"/"&amp;DAY(ウォレット!$B10)&amp;"_"&amp;ウォレット!BO$3,プレー記録!$U$12:$U$2664,0),1))=TRUE,0,-INDEX(プレー記録!$F$12:$F$2664,MATCH("OUT_"&amp;ウォレット!$AK$2&amp;MONTH(ウォレット!$B10)&amp;"/"&amp;DAY(ウォレット!$B10)&amp;"_"&amp;ウォレット!BO$3,プレー記録!$U$12:$U$2664,0),1))</f>
        <v>0</v>
      </c>
      <c r="BP10" s="298">
        <f>IF(ISNA(INDEX(プレー記録!$F$12:$F$2664,MATCH("OUT_"&amp;ウォレット!$AK$2&amp;MONTH(ウォレット!$B10)&amp;"/"&amp;DAY(ウォレット!$B10)&amp;"_"&amp;ウォレット!BP$3,プレー記録!$U$12:$U$2664,0),1))=TRUE,0,-INDEX(プレー記録!$F$12:$F$2664,MATCH("OUT_"&amp;ウォレット!$AK$2&amp;MONTH(ウォレット!$B10)&amp;"/"&amp;DAY(ウォレット!$B10)&amp;"_"&amp;ウォレット!BP$3,プレー記録!$U$12:$U$2664,0),1))</f>
        <v>0</v>
      </c>
      <c r="BQ10" s="298">
        <f>IF(ISNA(INDEX(プレー記録!$F$12:$F$2664,MATCH("OUT_"&amp;ウォレット!$AK$2&amp;MONTH(ウォレット!$B10)&amp;"/"&amp;DAY(ウォレット!$B10)&amp;"_"&amp;ウォレット!BQ$3,プレー記録!$U$12:$U$2664,0),1))=TRUE,0,-INDEX(プレー記録!$F$12:$F$2664,MATCH("OUT_"&amp;ウォレット!$AK$2&amp;MONTH(ウォレット!$B10)&amp;"/"&amp;DAY(ウォレット!$B10)&amp;"_"&amp;ウォレット!BQ$3,プレー記録!$U$12:$U$2664,0),1))</f>
        <v>0</v>
      </c>
      <c r="BR10" s="160"/>
      <c r="BS10" s="127">
        <f t="shared" si="3"/>
        <v>0</v>
      </c>
      <c r="BT10" s="128">
        <f t="shared" si="13"/>
        <v>0</v>
      </c>
      <c r="BU10" s="133">
        <f>IF(ISNA(INDEX(プレー記録!$G$14:$G$2664,MATCH("IN_"&amp;ウォレット!$BS$2&amp;MONTH(ウォレット!$B10)&amp;"/"&amp;DAY(ウォレット!$B10)&amp;"_"&amp;ウォレット!BU$3,プレー記録!$U$14:$U$2664,0),1))=TRUE,0,INDEX(プレー記録!$G$14:$G$2664,MATCH("IN_"&amp;ウォレット!$BS$2&amp;MONTH(ウォレット!$B10)&amp;"/"&amp;DAY(ウォレット!$B10)&amp;"_"&amp;ウォレット!BU$3,プレー記録!$U$14:$U$2664,0),1))</f>
        <v>0</v>
      </c>
      <c r="BV10" s="122">
        <f>IF(ISNA(INDEX(プレー記録!$G$14:$G$2664,MATCH("IN_"&amp;ウォレット!$BS$2&amp;MONTH(ウォレット!$B10)&amp;"/"&amp;DAY(ウォレット!$B10)&amp;"_"&amp;ウォレット!BV$3,プレー記録!$U$14:$U$2664,0),1))=TRUE,0,INDEX(プレー記録!$G$14:$G$2664,MATCH("IN_"&amp;ウォレット!$BS$2&amp;MONTH(ウォレット!$B10)&amp;"/"&amp;DAY(ウォレット!$B10)&amp;"_"&amp;ウォレット!BV$3,プレー記録!$U$14:$U$2664,0),1))</f>
        <v>0</v>
      </c>
      <c r="BW10" s="122">
        <f>IF(ISNA(INDEX(プレー記録!$G$14:$G$2664,MATCH("IN_"&amp;ウォレット!$BS$2&amp;MONTH(ウォレット!$B10)&amp;"/"&amp;DAY(ウォレット!$B10)&amp;"_"&amp;ウォレット!BW$3,プレー記録!$U$14:$U$2664,0),1))=TRUE,0,INDEX(プレー記録!$G$14:$G$2664,MATCH("IN_"&amp;ウォレット!$BS$2&amp;MONTH(ウォレット!$B10)&amp;"/"&amp;DAY(ウォレット!$B10)&amp;"_"&amp;ウォレット!BW$3,プレー記録!$U$14:$U$2664,0),1))</f>
        <v>0</v>
      </c>
      <c r="BX10" s="122">
        <f>IF(ISNA(INDEX(プレー記録!$G$14:$G$2664,MATCH("IN_"&amp;ウォレット!$BS$2&amp;MONTH(ウォレット!$B10)&amp;"/"&amp;DAY(ウォレット!$B10)&amp;"_"&amp;ウォレット!BX$3,プレー記録!$U$14:$U$2664,0),1))=TRUE,0,INDEX(プレー記録!$G$14:$G$2664,MATCH("IN_"&amp;ウォレット!$BS$2&amp;MONTH(ウォレット!$B10)&amp;"/"&amp;DAY(ウォレット!$B10)&amp;"_"&amp;ウォレット!BX$3,プレー記録!$U$14:$U$2664,0),1))</f>
        <v>0</v>
      </c>
      <c r="BY10" s="122">
        <f>IF(ISNA(INDEX(プレー記録!$G$14:$G$2664,MATCH("IN_"&amp;ウォレット!$BS$2&amp;MONTH(ウォレット!$B10)&amp;"/"&amp;DAY(ウォレット!$B10)&amp;"_"&amp;ウォレット!BY$3,プレー記録!$U$14:$U$2664,0),1))=TRUE,0,INDEX(プレー記録!$G$14:$G$2664,MATCH("IN_"&amp;ウォレット!$BS$2&amp;MONTH(ウォレット!$B10)&amp;"/"&amp;DAY(ウォレット!$B10)&amp;"_"&amp;ウォレット!BY$3,プレー記録!$U$14:$U$2664,0),1))</f>
        <v>0</v>
      </c>
      <c r="BZ10" s="122">
        <f>IF(ISNA(INDEX(プレー記録!$G$14:$G$2664,MATCH("IN_"&amp;ウォレット!$BS$2&amp;MONTH(ウォレット!$B10)&amp;"/"&amp;DAY(ウォレット!$B10)&amp;"_"&amp;ウォレット!BZ$3,プレー記録!$U$14:$U$2664,0),1))=TRUE,0,INDEX(プレー記録!$G$14:$G$2664,MATCH("IN_"&amp;ウォレット!$BS$2&amp;MONTH(ウォレット!$B10)&amp;"/"&amp;DAY(ウォレット!$B10)&amp;"_"&amp;ウォレット!BZ$3,プレー記録!$U$14:$U$2664,0),1))</f>
        <v>0</v>
      </c>
      <c r="CA10" s="122">
        <f>IF(ISNA(INDEX(プレー記録!$G$14:$G$2664,MATCH("IN_"&amp;ウォレット!$BS$2&amp;MONTH(ウォレット!$B10)&amp;"/"&amp;DAY(ウォレット!$B10)&amp;"_"&amp;ウォレット!CA$3,プレー記録!$U$14:$U$2664,0),1))=TRUE,0,INDEX(プレー記録!$G$14:$G$2664,MATCH("IN_"&amp;ウォレット!$BS$2&amp;MONTH(ウォレット!$B10)&amp;"/"&amp;DAY(ウォレット!$B10)&amp;"_"&amp;ウォレット!CA$3,プレー記録!$U$14:$U$2664,0),1))</f>
        <v>0</v>
      </c>
      <c r="CB10" s="296">
        <f>IF(ISNA(INDEX(プレー記録!$G$14:$G$2664,MATCH("IN_"&amp;ウォレット!$BS$2&amp;MONTH(ウォレット!$B10)&amp;"/"&amp;DAY(ウォレット!$B10)&amp;"_"&amp;ウォレット!CB$3,プレー記録!$U$14:$U$2664,0),1))=TRUE,0,INDEX(プレー記録!$G$14:$G$2664,MATCH("IN_"&amp;ウォレット!$BS$2&amp;MONTH(ウォレット!$B10)&amp;"/"&amp;DAY(ウォレット!$B10)&amp;"_"&amp;ウォレット!CB$3,プレー記録!$U$14:$U$2664,0),1))</f>
        <v>0</v>
      </c>
      <c r="CC10" s="296">
        <f>IF(ISNA(INDEX(プレー記録!$G$14:$G$2664,MATCH("IN_"&amp;ウォレット!$BS$2&amp;MONTH(ウォレット!$B10)&amp;"/"&amp;DAY(ウォレット!$B10)&amp;"_"&amp;ウォレット!CC$3,プレー記録!$U$14:$U$2664,0),1))=TRUE,0,INDEX(プレー記録!$G$14:$G$2664,MATCH("IN_"&amp;ウォレット!$BS$2&amp;MONTH(ウォレット!$B10)&amp;"/"&amp;DAY(ウォレット!$B10)&amp;"_"&amp;ウォレット!CC$3,プレー記録!$U$14:$U$2664,0),1))</f>
        <v>0</v>
      </c>
      <c r="CD10" s="296">
        <f>IF(ISNA(INDEX(プレー記録!$G$14:$G$2664,MATCH("IN_"&amp;ウォレット!$BS$2&amp;MONTH(ウォレット!$B10)&amp;"/"&amp;DAY(ウォレット!$B10)&amp;"_"&amp;ウォレット!CD$3,プレー記録!$U$14:$U$2664,0),1))=TRUE,0,INDEX(プレー記録!$G$14:$G$2664,MATCH("IN_"&amp;ウォレット!$BS$2&amp;MONTH(ウォレット!$B10)&amp;"/"&amp;DAY(ウォレット!$B10)&amp;"_"&amp;ウォレット!CD$3,プレー記録!$U$14:$U$2664,0),1))</f>
        <v>0</v>
      </c>
      <c r="CE10" s="296">
        <f>IF(ISNA(INDEX(プレー記録!$G$14:$G$2664,MATCH("IN_"&amp;ウォレット!$BS$2&amp;MONTH(ウォレット!$B10)&amp;"/"&amp;DAY(ウォレット!$B10)&amp;"_"&amp;ウォレット!CE$3,プレー記録!$U$14:$U$2664,0),1))=TRUE,0,INDEX(プレー記録!$G$14:$G$2664,MATCH("IN_"&amp;ウォレット!$BS$2&amp;MONTH(ウォレット!$B10)&amp;"/"&amp;DAY(ウォレット!$B10)&amp;"_"&amp;ウォレット!CE$3,プレー記録!$U$14:$U$2664,0),1))</f>
        <v>0</v>
      </c>
      <c r="CF10" s="296">
        <f>IF(ISNA(INDEX(プレー記録!$G$14:$G$2664,MATCH("IN_"&amp;ウォレット!$BS$2&amp;MONTH(ウォレット!$B10)&amp;"/"&amp;DAY(ウォレット!$B10)&amp;"_"&amp;ウォレット!CF$3,プレー記録!$U$14:$U$2664,0),1))=TRUE,0,INDEX(プレー記録!$G$14:$G$2664,MATCH("IN_"&amp;ウォレット!$BS$2&amp;MONTH(ウォレット!$B10)&amp;"/"&amp;DAY(ウォレット!$B10)&amp;"_"&amp;ウォレット!CF$3,プレー記録!$U$14:$U$2664,0),1))</f>
        <v>0</v>
      </c>
      <c r="CG10" s="296">
        <f>IF(ISNA(INDEX(プレー記録!$G$14:$G$2664,MATCH("IN_"&amp;ウォレット!$BS$2&amp;MONTH(ウォレット!$B10)&amp;"/"&amp;DAY(ウォレット!$B10)&amp;"_"&amp;ウォレット!CG$3,プレー記録!$U$14:$U$2664,0),1))=TRUE,0,INDEX(プレー記録!$G$14:$G$2664,MATCH("IN_"&amp;ウォレット!$BS$2&amp;MONTH(ウォレット!$B10)&amp;"/"&amp;DAY(ウォレット!$B10)&amp;"_"&amp;ウォレット!CG$3,プレー記録!$U$14:$U$2664,0),1))</f>
        <v>0</v>
      </c>
      <c r="CH10" s="296">
        <f>IF(ISNA(INDEX(プレー記録!$G$14:$G$2664,MATCH("IN_"&amp;ウォレット!$BS$2&amp;MONTH(ウォレット!$B10)&amp;"/"&amp;DAY(ウォレット!$B10)&amp;"_"&amp;ウォレット!CH$3,プレー記録!$U$14:$U$2664,0),1))=TRUE,0,INDEX(プレー記録!$G$14:$G$2664,MATCH("IN_"&amp;ウォレット!$BS$2&amp;MONTH(ウォレット!$B10)&amp;"/"&amp;DAY(ウォレット!$B10)&amp;"_"&amp;ウォレット!CH$3,プレー記録!$U$14:$U$2664,0),1))</f>
        <v>0</v>
      </c>
      <c r="CI10" s="296">
        <f>IF(ISNA(INDEX(プレー記録!$G$14:$G$2664,MATCH("IN_"&amp;ウォレット!$BS$2&amp;MONTH(ウォレット!$B10)&amp;"/"&amp;DAY(ウォレット!$B10)&amp;"_"&amp;ウォレット!CI$3,プレー記録!$U$14:$U$2664,0),1))=TRUE,0,INDEX(プレー記録!$G$14:$G$2664,MATCH("IN_"&amp;ウォレット!$BS$2&amp;MONTH(ウォレット!$B10)&amp;"/"&amp;DAY(ウォレット!$B10)&amp;"_"&amp;ウォレット!CI$3,プレー記録!$U$14:$U$2664,0),1))</f>
        <v>0</v>
      </c>
      <c r="CJ10" s="158"/>
      <c r="CK10" s="131">
        <f>IF(ISNA(INDEX(プレー記録!$F$12:$F$2664,MATCH("OUT_"&amp;ウォレット!$BS$2&amp;MONTH(ウォレット!$B10)&amp;"/"&amp;DAY(ウォレット!$B10)&amp;"_"&amp;ウォレット!CK$3,プレー記録!$U$12:$U$2664,0),1))=TRUE,0,-INDEX(プレー記録!$F$12:$F$2664,MATCH("OUT_"&amp;ウォレット!$BS$2&amp;MONTH(ウォレット!$B10)&amp;"/"&amp;DAY(ウォレット!$B10)&amp;"_"&amp;ウォレット!CK$3,プレー記録!$U$12:$U$2664,0),1))</f>
        <v>0</v>
      </c>
      <c r="CL10" s="123">
        <f>IF(ISNA(INDEX(プレー記録!$F$12:$F$2664,MATCH("OUT_"&amp;ウォレット!$BS$2&amp;MONTH(ウォレット!$B10)&amp;"/"&amp;DAY(ウォレット!$B10)&amp;"_"&amp;ウォレット!CL$3,プレー記録!$U$12:$U$2664,0),1))=TRUE,0,-INDEX(プレー記録!$F$12:$F$2664,MATCH("OUT_"&amp;ウォレット!$BS$2&amp;MONTH(ウォレット!$B10)&amp;"/"&amp;DAY(ウォレット!$B10)&amp;"_"&amp;ウォレット!CL$3,プレー記録!$U$12:$U$2664,0),1))</f>
        <v>0</v>
      </c>
      <c r="CM10" s="123">
        <f>IF(ISNA(INDEX(プレー記録!$F$12:$F$2664,MATCH("OUT_"&amp;ウォレット!$BS$2&amp;MONTH(ウォレット!$B10)&amp;"/"&amp;DAY(ウォレット!$B10)&amp;"_"&amp;ウォレット!CM$3,プレー記録!$U$12:$U$2664,0),1))=TRUE,0,-INDEX(プレー記録!$F$12:$F$2664,MATCH("OUT_"&amp;ウォレット!$BS$2&amp;MONTH(ウォレット!$B10)&amp;"/"&amp;DAY(ウォレット!$B10)&amp;"_"&amp;ウォレット!CM$3,プレー記録!$U$12:$U$2664,0),1))</f>
        <v>0</v>
      </c>
      <c r="CN10" s="123">
        <f>IF(ISNA(INDEX(プレー記録!$F$12:$F$2664,MATCH("OUT_"&amp;ウォレット!$BS$2&amp;MONTH(ウォレット!$B10)&amp;"/"&amp;DAY(ウォレット!$B10)&amp;"_"&amp;ウォレット!CN$3,プレー記録!$U$12:$U$2664,0),1))=TRUE,0,-INDEX(プレー記録!$F$12:$F$2664,MATCH("OUT_"&amp;ウォレット!$BS$2&amp;MONTH(ウォレット!$B10)&amp;"/"&amp;DAY(ウォレット!$B10)&amp;"_"&amp;ウォレット!CN$3,プレー記録!$U$12:$U$2664,0),1))</f>
        <v>0</v>
      </c>
      <c r="CO10" s="123">
        <f>IF(ISNA(INDEX(プレー記録!$F$12:$F$2664,MATCH("OUT_"&amp;ウォレット!$BS$2&amp;MONTH(ウォレット!$B10)&amp;"/"&amp;DAY(ウォレット!$B10)&amp;"_"&amp;ウォレット!CO$3,プレー記録!$U$12:$U$2664,0),1))=TRUE,0,-INDEX(プレー記録!$F$12:$F$2664,MATCH("OUT_"&amp;ウォレット!$BS$2&amp;MONTH(ウォレット!$B10)&amp;"/"&amp;DAY(ウォレット!$B10)&amp;"_"&amp;ウォレット!CO$3,プレー記録!$U$12:$U$2664,0),1))</f>
        <v>0</v>
      </c>
      <c r="CP10" s="123">
        <f>IF(ISNA(INDEX(プレー記録!$F$12:$F$2664,MATCH("OUT_"&amp;ウォレット!$BS$2&amp;MONTH(ウォレット!$B10)&amp;"/"&amp;DAY(ウォレット!$B10)&amp;"_"&amp;ウォレット!CP$3,プレー記録!$U$12:$U$2664,0),1))=TRUE,0,-INDEX(プレー記録!$F$12:$F$2664,MATCH("OUT_"&amp;ウォレット!$BS$2&amp;MONTH(ウォレット!$B10)&amp;"/"&amp;DAY(ウォレット!$B10)&amp;"_"&amp;ウォレット!CP$3,プレー記録!$U$12:$U$2664,0),1))</f>
        <v>0</v>
      </c>
      <c r="CQ10" s="123">
        <f>IF(ISNA(INDEX(プレー記録!$F$12:$F$2664,MATCH("OUT_"&amp;ウォレット!$BS$2&amp;MONTH(ウォレット!$B10)&amp;"/"&amp;DAY(ウォレット!$B10)&amp;"_"&amp;ウォレット!CQ$3,プレー記録!$U$12:$U$2664,0),1))=TRUE,0,-INDEX(プレー記録!$F$12:$F$2664,MATCH("OUT_"&amp;ウォレット!$BS$2&amp;MONTH(ウォレット!$B10)&amp;"/"&amp;DAY(ウォレット!$B10)&amp;"_"&amp;ウォレット!CQ$3,プレー記録!$U$12:$U$2664,0),1))</f>
        <v>0</v>
      </c>
      <c r="CR10" s="298">
        <f>IF(ISNA(INDEX(プレー記録!$F$12:$F$2664,MATCH("OUT_"&amp;ウォレット!$BS$2&amp;MONTH(ウォレット!$B10)&amp;"/"&amp;DAY(ウォレット!$B10)&amp;"_"&amp;ウォレット!CR$3,プレー記録!$U$12:$U$2664,0),1))=TRUE,0,-INDEX(プレー記録!$F$12:$F$2664,MATCH("OUT_"&amp;ウォレット!$BS$2&amp;MONTH(ウォレット!$B10)&amp;"/"&amp;DAY(ウォレット!$B10)&amp;"_"&amp;ウォレット!CR$3,プレー記録!$U$12:$U$2664,0),1))</f>
        <v>0</v>
      </c>
      <c r="CS10" s="298">
        <f>IF(ISNA(INDEX(プレー記録!$F$12:$F$2664,MATCH("OUT_"&amp;ウォレット!$BS$2&amp;MONTH(ウォレット!$B10)&amp;"/"&amp;DAY(ウォレット!$B10)&amp;"_"&amp;ウォレット!CS$3,プレー記録!$U$12:$U$2664,0),1))=TRUE,0,-INDEX(プレー記録!$F$12:$F$2664,MATCH("OUT_"&amp;ウォレット!$BS$2&amp;MONTH(ウォレット!$B10)&amp;"/"&amp;DAY(ウォレット!$B10)&amp;"_"&amp;ウォレット!CS$3,プレー記録!$U$12:$U$2664,0),1))</f>
        <v>0</v>
      </c>
      <c r="CT10" s="298">
        <f>IF(ISNA(INDEX(プレー記録!$F$12:$F$2664,MATCH("OUT_"&amp;ウォレット!$BS$2&amp;MONTH(ウォレット!$B10)&amp;"/"&amp;DAY(ウォレット!$B10)&amp;"_"&amp;ウォレット!CT$3,プレー記録!$U$12:$U$2664,0),1))=TRUE,0,-INDEX(プレー記録!$F$12:$F$2664,MATCH("OUT_"&amp;ウォレット!$BS$2&amp;MONTH(ウォレット!$B10)&amp;"/"&amp;DAY(ウォレット!$B10)&amp;"_"&amp;ウォレット!CT$3,プレー記録!$U$12:$U$2664,0),1))</f>
        <v>0</v>
      </c>
      <c r="CU10" s="298">
        <f>IF(ISNA(INDEX(プレー記録!$F$12:$F$2664,MATCH("OUT_"&amp;ウォレット!$BS$2&amp;MONTH(ウォレット!$B10)&amp;"/"&amp;DAY(ウォレット!$B10)&amp;"_"&amp;ウォレット!CU$3,プレー記録!$U$12:$U$2664,0),1))=TRUE,0,-INDEX(プレー記録!$F$12:$F$2664,MATCH("OUT_"&amp;ウォレット!$BS$2&amp;MONTH(ウォレット!$B10)&amp;"/"&amp;DAY(ウォレット!$B10)&amp;"_"&amp;ウォレット!CU$3,プレー記録!$U$12:$U$2664,0),1))</f>
        <v>0</v>
      </c>
      <c r="CV10" s="298">
        <f>IF(ISNA(INDEX(プレー記録!$F$12:$F$2664,MATCH("OUT_"&amp;ウォレット!$BS$2&amp;MONTH(ウォレット!$B10)&amp;"/"&amp;DAY(ウォレット!$B10)&amp;"_"&amp;ウォレット!CV$3,プレー記録!$U$12:$U$2664,0),1))=TRUE,0,-INDEX(プレー記録!$F$12:$F$2664,MATCH("OUT_"&amp;ウォレット!$BS$2&amp;MONTH(ウォレット!$B10)&amp;"/"&amp;DAY(ウォレット!$B10)&amp;"_"&amp;ウォレット!CV$3,プレー記録!$U$12:$U$2664,0),1))</f>
        <v>0</v>
      </c>
      <c r="CW10" s="298">
        <f>IF(ISNA(INDEX(プレー記録!$F$12:$F$2664,MATCH("OUT_"&amp;ウォレット!$BS$2&amp;MONTH(ウォレット!$B10)&amp;"/"&amp;DAY(ウォレット!$B10)&amp;"_"&amp;ウォレット!CW$3,プレー記録!$U$12:$U$2664,0),1))=TRUE,0,-INDEX(プレー記録!$F$12:$F$2664,MATCH("OUT_"&amp;ウォレット!$BS$2&amp;MONTH(ウォレット!$B10)&amp;"/"&amp;DAY(ウォレット!$B10)&amp;"_"&amp;ウォレット!CW$3,プレー記録!$U$12:$U$2664,0),1))</f>
        <v>0</v>
      </c>
      <c r="CX10" s="298">
        <f>IF(ISNA(INDEX(プレー記録!$F$12:$F$2664,MATCH("OUT_"&amp;ウォレット!$BS$2&amp;MONTH(ウォレット!$B10)&amp;"/"&amp;DAY(ウォレット!$B10)&amp;"_"&amp;ウォレット!CX$3,プレー記録!$U$12:$U$2664,0),1))=TRUE,0,-INDEX(プレー記録!$F$12:$F$2664,MATCH("OUT_"&amp;ウォレット!$BS$2&amp;MONTH(ウォレット!$B10)&amp;"/"&amp;DAY(ウォレット!$B10)&amp;"_"&amp;ウォレット!CX$3,プレー記録!$U$12:$U$2664,0),1))</f>
        <v>0</v>
      </c>
      <c r="CY10" s="298">
        <f>IF(ISNA(INDEX(プレー記録!$F$12:$F$2664,MATCH("OUT_"&amp;ウォレット!$BS$2&amp;MONTH(ウォレット!$B10)&amp;"/"&amp;DAY(ウォレット!$B10)&amp;"_"&amp;ウォレット!CY$3,プレー記録!$U$12:$U$2664,0),1))=TRUE,0,-INDEX(プレー記録!$F$12:$F$2664,MATCH("OUT_"&amp;ウォレット!$BS$2&amp;MONTH(ウォレット!$B10)&amp;"/"&amp;DAY(ウォレット!$B10)&amp;"_"&amp;ウォレット!CY$3,プレー記録!$U$12:$U$2664,0),1))</f>
        <v>0</v>
      </c>
      <c r="CZ10" s="160"/>
      <c r="DA10" s="127">
        <f t="shared" si="4"/>
        <v>0</v>
      </c>
      <c r="DB10" s="128">
        <f t="shared" si="14"/>
        <v>0</v>
      </c>
      <c r="DC10" s="133">
        <f>IF(ISNA(INDEX(プレー記録!$G$14:$G$2664,MATCH("IN_"&amp;ウォレット!$DA$2&amp;MONTH(ウォレット!$B10)&amp;"/"&amp;DAY(ウォレット!$B10)&amp;"_"&amp;ウォレット!DC$3,プレー記録!$U$14:$U$2664,0),1))=TRUE,0,INDEX(プレー記録!$G$14:$G$2664,MATCH("IN_"&amp;ウォレット!$DA$2&amp;MONTH(ウォレット!$B10)&amp;"/"&amp;DAY(ウォレット!$B10)&amp;"_"&amp;ウォレット!DC$3,プレー記録!$U$14:$U$2664,0),1))</f>
        <v>0</v>
      </c>
      <c r="DD10" s="122">
        <f>IF(ISNA(INDEX(プレー記録!$G$14:$G$2664,MATCH("IN_"&amp;ウォレット!$DA$2&amp;MONTH(ウォレット!$B10)&amp;"/"&amp;DAY(ウォレット!$B10)&amp;"_"&amp;ウォレット!DD$3,プレー記録!$U$14:$U$2664,0),1))=TRUE,0,INDEX(プレー記録!$G$14:$G$2664,MATCH("IN_"&amp;ウォレット!$DA$2&amp;MONTH(ウォレット!$B10)&amp;"/"&amp;DAY(ウォレット!$B10)&amp;"_"&amp;ウォレット!DD$3,プレー記録!$U$14:$U$2664,0),1))</f>
        <v>0</v>
      </c>
      <c r="DE10" s="122">
        <f>IF(ISNA(INDEX(プレー記録!$G$14:$G$2664,MATCH("IN_"&amp;ウォレット!$DA$2&amp;MONTH(ウォレット!$B10)&amp;"/"&amp;DAY(ウォレット!$B10)&amp;"_"&amp;ウォレット!DE$3,プレー記録!$U$14:$U$2664,0),1))=TRUE,0,INDEX(プレー記録!$G$14:$G$2664,MATCH("IN_"&amp;ウォレット!$DA$2&amp;MONTH(ウォレット!$B10)&amp;"/"&amp;DAY(ウォレット!$B10)&amp;"_"&amp;ウォレット!DE$3,プレー記録!$U$14:$U$2664,0),1))</f>
        <v>0</v>
      </c>
      <c r="DF10" s="122">
        <f>IF(ISNA(INDEX(プレー記録!$G$14:$G$2664,MATCH("IN_"&amp;ウォレット!$DA$2&amp;MONTH(ウォレット!$B10)&amp;"/"&amp;DAY(ウォレット!$B10)&amp;"_"&amp;ウォレット!DF$3,プレー記録!$U$14:$U$2664,0),1))=TRUE,0,INDEX(プレー記録!$G$14:$G$2664,MATCH("IN_"&amp;ウォレット!$DA$2&amp;MONTH(ウォレット!$B10)&amp;"/"&amp;DAY(ウォレット!$B10)&amp;"_"&amp;ウォレット!DF$3,プレー記録!$U$14:$U$2664,0),1))</f>
        <v>0</v>
      </c>
      <c r="DG10" s="122">
        <f>IF(ISNA(INDEX(プレー記録!$G$14:$G$2664,MATCH("IN_"&amp;ウォレット!$DA$2&amp;MONTH(ウォレット!$B10)&amp;"/"&amp;DAY(ウォレット!$B10)&amp;"_"&amp;ウォレット!DG$3,プレー記録!$U$14:$U$2664,0),1))=TRUE,0,INDEX(プレー記録!$G$14:$G$2664,MATCH("IN_"&amp;ウォレット!$DA$2&amp;MONTH(ウォレット!$B10)&amp;"/"&amp;DAY(ウォレット!$B10)&amp;"_"&amp;ウォレット!DG$3,プレー記録!$U$14:$U$2664,0),1))</f>
        <v>0</v>
      </c>
      <c r="DH10" s="122">
        <f>IF(ISNA(INDEX(プレー記録!$G$14:$G$2664,MATCH("IN_"&amp;ウォレット!$DA$2&amp;MONTH(ウォレット!$B10)&amp;"/"&amp;DAY(ウォレット!$B10)&amp;"_"&amp;ウォレット!DH$3,プレー記録!$U$14:$U$2664,0),1))=TRUE,0,INDEX(プレー記録!$G$14:$G$2664,MATCH("IN_"&amp;ウォレット!$DA$2&amp;MONTH(ウォレット!$B10)&amp;"/"&amp;DAY(ウォレット!$B10)&amp;"_"&amp;ウォレット!DH$3,プレー記録!$U$14:$U$2664,0),1))</f>
        <v>0</v>
      </c>
      <c r="DI10" s="122">
        <f>IF(ISNA(INDEX(プレー記録!$G$14:$G$2664,MATCH("IN_"&amp;ウォレット!$DA$2&amp;MONTH(ウォレット!$B10)&amp;"/"&amp;DAY(ウォレット!$B10)&amp;"_"&amp;ウォレット!DI$3,プレー記録!$U$14:$U$2664,0),1))=TRUE,0,INDEX(プレー記録!$G$14:$G$2664,MATCH("IN_"&amp;ウォレット!$DA$2&amp;MONTH(ウォレット!$B10)&amp;"/"&amp;DAY(ウォレット!$B10)&amp;"_"&amp;ウォレット!DI$3,プレー記録!$U$14:$U$2664,0),1))</f>
        <v>0</v>
      </c>
      <c r="DJ10" s="296">
        <f>IF(ISNA(INDEX(プレー記録!$G$14:$G$2664,MATCH("IN_"&amp;ウォレット!$DA$2&amp;MONTH(ウォレット!$B10)&amp;"/"&amp;DAY(ウォレット!$B10)&amp;"_"&amp;ウォレット!DJ$3,プレー記録!$U$14:$U$2664,0),1))=TRUE,0,INDEX(プレー記録!$G$14:$G$2664,MATCH("IN_"&amp;ウォレット!$DA$2&amp;MONTH(ウォレット!$B10)&amp;"/"&amp;DAY(ウォレット!$B10)&amp;"_"&amp;ウォレット!DJ$3,プレー記録!$U$14:$U$2664,0),1))</f>
        <v>0</v>
      </c>
      <c r="DK10" s="296">
        <f>IF(ISNA(INDEX(プレー記録!$G$14:$G$2664,MATCH("IN_"&amp;ウォレット!$DA$2&amp;MONTH(ウォレット!$B10)&amp;"/"&amp;DAY(ウォレット!$B10)&amp;"_"&amp;ウォレット!DK$3,プレー記録!$U$14:$U$2664,0),1))=TRUE,0,INDEX(プレー記録!$G$14:$G$2664,MATCH("IN_"&amp;ウォレット!$DA$2&amp;MONTH(ウォレット!$B10)&amp;"/"&amp;DAY(ウォレット!$B10)&amp;"_"&amp;ウォレット!DK$3,プレー記録!$U$14:$U$2664,0),1))</f>
        <v>0</v>
      </c>
      <c r="DL10" s="296">
        <f>IF(ISNA(INDEX(プレー記録!$G$14:$G$2664,MATCH("IN_"&amp;ウォレット!$DA$2&amp;MONTH(ウォレット!$B10)&amp;"/"&amp;DAY(ウォレット!$B10)&amp;"_"&amp;ウォレット!DL$3,プレー記録!$U$14:$U$2664,0),1))=TRUE,0,INDEX(プレー記録!$G$14:$G$2664,MATCH("IN_"&amp;ウォレット!$DA$2&amp;MONTH(ウォレット!$B10)&amp;"/"&amp;DAY(ウォレット!$B10)&amp;"_"&amp;ウォレット!DL$3,プレー記録!$U$14:$U$2664,0),1))</f>
        <v>0</v>
      </c>
      <c r="DM10" s="296">
        <f>IF(ISNA(INDEX(プレー記録!$G$14:$G$2664,MATCH("IN_"&amp;ウォレット!$DA$2&amp;MONTH(ウォレット!$B10)&amp;"/"&amp;DAY(ウォレット!$B10)&amp;"_"&amp;ウォレット!DM$3,プレー記録!$U$14:$U$2664,0),1))=TRUE,0,INDEX(プレー記録!$G$14:$G$2664,MATCH("IN_"&amp;ウォレット!$DA$2&amp;MONTH(ウォレット!$B10)&amp;"/"&amp;DAY(ウォレット!$B10)&amp;"_"&amp;ウォレット!DM$3,プレー記録!$U$14:$U$2664,0),1))</f>
        <v>0</v>
      </c>
      <c r="DN10" s="296">
        <f>IF(ISNA(INDEX(プレー記録!$G$14:$G$2664,MATCH("IN_"&amp;ウォレット!$DA$2&amp;MONTH(ウォレット!$B10)&amp;"/"&amp;DAY(ウォレット!$B10)&amp;"_"&amp;ウォレット!DN$3,プレー記録!$U$14:$U$2664,0),1))=TRUE,0,INDEX(プレー記録!$G$14:$G$2664,MATCH("IN_"&amp;ウォレット!$DA$2&amp;MONTH(ウォレット!$B10)&amp;"/"&amp;DAY(ウォレット!$B10)&amp;"_"&amp;ウォレット!DN$3,プレー記録!$U$14:$U$2664,0),1))</f>
        <v>0</v>
      </c>
      <c r="DO10" s="296">
        <f>IF(ISNA(INDEX(プレー記録!$G$14:$G$2664,MATCH("IN_"&amp;ウォレット!$DA$2&amp;MONTH(ウォレット!$B10)&amp;"/"&amp;DAY(ウォレット!$B10)&amp;"_"&amp;ウォレット!DO$3,プレー記録!$U$14:$U$2664,0),1))=TRUE,0,INDEX(プレー記録!$G$14:$G$2664,MATCH("IN_"&amp;ウォレット!$DA$2&amp;MONTH(ウォレット!$B10)&amp;"/"&amp;DAY(ウォレット!$B10)&amp;"_"&amp;ウォレット!DO$3,プレー記録!$U$14:$U$2664,0),1))</f>
        <v>0</v>
      </c>
      <c r="DP10" s="296">
        <f>IF(ISNA(INDEX(プレー記録!$G$14:$G$2664,MATCH("IN_"&amp;ウォレット!$DA$2&amp;MONTH(ウォレット!$B10)&amp;"/"&amp;DAY(ウォレット!$B10)&amp;"_"&amp;ウォレット!DP$3,プレー記録!$U$14:$U$2664,0),1))=TRUE,0,INDEX(プレー記録!$G$14:$G$2664,MATCH("IN_"&amp;ウォレット!$DA$2&amp;MONTH(ウォレット!$B10)&amp;"/"&amp;DAY(ウォレット!$B10)&amp;"_"&amp;ウォレット!DP$3,プレー記録!$U$14:$U$2664,0),1))</f>
        <v>0</v>
      </c>
      <c r="DQ10" s="296">
        <f>IF(ISNA(INDEX(プレー記録!$G$14:$G$2664,MATCH("IN_"&amp;ウォレット!$DA$2&amp;MONTH(ウォレット!$B10)&amp;"/"&amp;DAY(ウォレット!$B10)&amp;"_"&amp;ウォレット!DQ$3,プレー記録!$U$14:$U$2664,0),1))=TRUE,0,INDEX(プレー記録!$G$14:$G$2664,MATCH("IN_"&amp;ウォレット!$DA$2&amp;MONTH(ウォレット!$B10)&amp;"/"&amp;DAY(ウォレット!$B10)&amp;"_"&amp;ウォレット!DQ$3,プレー記録!$U$14:$U$2664,0),1))</f>
        <v>0</v>
      </c>
      <c r="DR10" s="158"/>
      <c r="DS10" s="131">
        <f>IF(ISNA(INDEX(プレー記録!$F$12:$F$2664,MATCH("OUT_"&amp;ウォレット!$DA$2&amp;MONTH(ウォレット!$B10)&amp;"/"&amp;DAY(ウォレット!$B10)&amp;"_"&amp;ウォレット!DS$3,プレー記録!$U$12:$U$2664,0),1))=TRUE,0,-INDEX(プレー記録!$F$12:$F$2664,MATCH("OUT_"&amp;ウォレット!$DA$2&amp;MONTH(ウォレット!$B10)&amp;"/"&amp;DAY(ウォレット!$B10)&amp;"_"&amp;ウォレット!DS$3,プレー記録!$U$12:$U$2664,0),1))</f>
        <v>0</v>
      </c>
      <c r="DT10" s="123">
        <f>IF(ISNA(INDEX(プレー記録!$F$12:$F$2664,MATCH("OUT_"&amp;ウォレット!$DA$2&amp;MONTH(ウォレット!$B10)&amp;"/"&amp;DAY(ウォレット!$B10)&amp;"_"&amp;ウォレット!DT$3,プレー記録!$U$12:$U$2664,0),1))=TRUE,0,-INDEX(プレー記録!$F$12:$F$2664,MATCH("OUT_"&amp;ウォレット!$DA$2&amp;MONTH(ウォレット!$B10)&amp;"/"&amp;DAY(ウォレット!$B10)&amp;"_"&amp;ウォレット!DT$3,プレー記録!$U$12:$U$2664,0),1))</f>
        <v>0</v>
      </c>
      <c r="DU10" s="123">
        <f>IF(ISNA(INDEX(プレー記録!$F$12:$F$2664,MATCH("OUT_"&amp;ウォレット!$DA$2&amp;MONTH(ウォレット!$B10)&amp;"/"&amp;DAY(ウォレット!$B10)&amp;"_"&amp;ウォレット!DU$3,プレー記録!$U$12:$U$2664,0),1))=TRUE,0,-INDEX(プレー記録!$F$12:$F$2664,MATCH("OUT_"&amp;ウォレット!$DA$2&amp;MONTH(ウォレット!$B10)&amp;"/"&amp;DAY(ウォレット!$B10)&amp;"_"&amp;ウォレット!DU$3,プレー記録!$U$12:$U$2664,0),1))</f>
        <v>0</v>
      </c>
      <c r="DV10" s="123">
        <f>IF(ISNA(INDEX(プレー記録!$F$12:$F$2664,MATCH("OUT_"&amp;ウォレット!$DA$2&amp;MONTH(ウォレット!$B10)&amp;"/"&amp;DAY(ウォレット!$B10)&amp;"_"&amp;ウォレット!DV$3,プレー記録!$U$12:$U$2664,0),1))=TRUE,0,-INDEX(プレー記録!$F$12:$F$2664,MATCH("OUT_"&amp;ウォレット!$DA$2&amp;MONTH(ウォレット!$B10)&amp;"/"&amp;DAY(ウォレット!$B10)&amp;"_"&amp;ウォレット!DV$3,プレー記録!$U$12:$U$2664,0),1))</f>
        <v>0</v>
      </c>
      <c r="DW10" s="123">
        <f>IF(ISNA(INDEX(プレー記録!$F$12:$F$2664,MATCH("OUT_"&amp;ウォレット!$DA$2&amp;MONTH(ウォレット!$B10)&amp;"/"&amp;DAY(ウォレット!$B10)&amp;"_"&amp;ウォレット!DW$3,プレー記録!$U$12:$U$2664,0),1))=TRUE,0,-INDEX(プレー記録!$F$12:$F$2664,MATCH("OUT_"&amp;ウォレット!$DA$2&amp;MONTH(ウォレット!$B10)&amp;"/"&amp;DAY(ウォレット!$B10)&amp;"_"&amp;ウォレット!DW$3,プレー記録!$U$12:$U$2664,0),1))</f>
        <v>0</v>
      </c>
      <c r="DX10" s="123">
        <f>IF(ISNA(INDEX(プレー記録!$F$12:$F$2664,MATCH("OUT_"&amp;ウォレット!$DA$2&amp;MONTH(ウォレット!$B10)&amp;"/"&amp;DAY(ウォレット!$B10)&amp;"_"&amp;ウォレット!DX$3,プレー記録!$U$12:$U$2664,0),1))=TRUE,0,-INDEX(プレー記録!$F$12:$F$2664,MATCH("OUT_"&amp;ウォレット!$DA$2&amp;MONTH(ウォレット!$B10)&amp;"/"&amp;DAY(ウォレット!$B10)&amp;"_"&amp;ウォレット!DX$3,プレー記録!$U$12:$U$2664,0),1))</f>
        <v>0</v>
      </c>
      <c r="DY10" s="123">
        <f>IF(ISNA(INDEX(プレー記録!$F$12:$F$2664,MATCH("OUT_"&amp;ウォレット!$DA$2&amp;MONTH(ウォレット!$B10)&amp;"/"&amp;DAY(ウォレット!$B10)&amp;"_"&amp;ウォレット!DY$3,プレー記録!$U$12:$U$2664,0),1))=TRUE,0,-INDEX(プレー記録!$F$12:$F$2664,MATCH("OUT_"&amp;ウォレット!$DA$2&amp;MONTH(ウォレット!$B10)&amp;"/"&amp;DAY(ウォレット!$B10)&amp;"_"&amp;ウォレット!DY$3,プレー記録!$U$12:$U$2664,0),1))</f>
        <v>0</v>
      </c>
      <c r="DZ10" s="298">
        <f>IF(ISNA(INDEX(プレー記録!$F$12:$F$2664,MATCH("OUT_"&amp;ウォレット!$DA$2&amp;MONTH(ウォレット!$B10)&amp;"/"&amp;DAY(ウォレット!$B10)&amp;"_"&amp;ウォレット!DZ$3,プレー記録!$U$12:$U$2664,0),1))=TRUE,0,-INDEX(プレー記録!$F$12:$F$2664,MATCH("OUT_"&amp;ウォレット!$DA$2&amp;MONTH(ウォレット!$B10)&amp;"/"&amp;DAY(ウォレット!$B10)&amp;"_"&amp;ウォレット!DZ$3,プレー記録!$U$12:$U$2664,0),1))</f>
        <v>0</v>
      </c>
      <c r="EA10" s="298">
        <f>IF(ISNA(INDEX(プレー記録!$F$12:$F$2664,MATCH("OUT_"&amp;ウォレット!$DA$2&amp;MONTH(ウォレット!$B10)&amp;"/"&amp;DAY(ウォレット!$B10)&amp;"_"&amp;ウォレット!EA$3,プレー記録!$U$12:$U$2664,0),1))=TRUE,0,-INDEX(プレー記録!$F$12:$F$2664,MATCH("OUT_"&amp;ウォレット!$DA$2&amp;MONTH(ウォレット!$B10)&amp;"/"&amp;DAY(ウォレット!$B10)&amp;"_"&amp;ウォレット!EA$3,プレー記録!$U$12:$U$2664,0),1))</f>
        <v>0</v>
      </c>
      <c r="EB10" s="298">
        <f>IF(ISNA(INDEX(プレー記録!$F$12:$F$2664,MATCH("OUT_"&amp;ウォレット!$DA$2&amp;MONTH(ウォレット!$B10)&amp;"/"&amp;DAY(ウォレット!$B10)&amp;"_"&amp;ウォレット!EB$3,プレー記録!$U$12:$U$2664,0),1))=TRUE,0,-INDEX(プレー記録!$F$12:$F$2664,MATCH("OUT_"&amp;ウォレット!$DA$2&amp;MONTH(ウォレット!$B10)&amp;"/"&amp;DAY(ウォレット!$B10)&amp;"_"&amp;ウォレット!EB$3,プレー記録!$U$12:$U$2664,0),1))</f>
        <v>0</v>
      </c>
      <c r="EC10" s="298">
        <f>IF(ISNA(INDEX(プレー記録!$F$12:$F$2664,MATCH("OUT_"&amp;ウォレット!$DA$2&amp;MONTH(ウォレット!$B10)&amp;"/"&amp;DAY(ウォレット!$B10)&amp;"_"&amp;ウォレット!EC$3,プレー記録!$U$12:$U$2664,0),1))=TRUE,0,-INDEX(プレー記録!$F$12:$F$2664,MATCH("OUT_"&amp;ウォレット!$DA$2&amp;MONTH(ウォレット!$B10)&amp;"/"&amp;DAY(ウォレット!$B10)&amp;"_"&amp;ウォレット!EC$3,プレー記録!$U$12:$U$2664,0),1))</f>
        <v>0</v>
      </c>
      <c r="ED10" s="298">
        <f>IF(ISNA(INDEX(プレー記録!$F$12:$F$2664,MATCH("OUT_"&amp;ウォレット!$DA$2&amp;MONTH(ウォレット!$B10)&amp;"/"&amp;DAY(ウォレット!$B10)&amp;"_"&amp;ウォレット!ED$3,プレー記録!$U$12:$U$2664,0),1))=TRUE,0,-INDEX(プレー記録!$F$12:$F$2664,MATCH("OUT_"&amp;ウォレット!$DA$2&amp;MONTH(ウォレット!$B10)&amp;"/"&amp;DAY(ウォレット!$B10)&amp;"_"&amp;ウォレット!ED$3,プレー記録!$U$12:$U$2664,0),1))</f>
        <v>0</v>
      </c>
      <c r="EE10" s="298">
        <f>IF(ISNA(INDEX(プレー記録!$F$12:$F$2664,MATCH("OUT_"&amp;ウォレット!$DA$2&amp;MONTH(ウォレット!$B10)&amp;"/"&amp;DAY(ウォレット!$B10)&amp;"_"&amp;ウォレット!EE$3,プレー記録!$U$12:$U$2664,0),1))=TRUE,0,-INDEX(プレー記録!$F$12:$F$2664,MATCH("OUT_"&amp;ウォレット!$DA$2&amp;MONTH(ウォレット!$B10)&amp;"/"&amp;DAY(ウォレット!$B10)&amp;"_"&amp;ウォレット!EE$3,プレー記録!$U$12:$U$2664,0),1))</f>
        <v>0</v>
      </c>
      <c r="EF10" s="298">
        <f>IF(ISNA(INDEX(プレー記録!$F$12:$F$2664,MATCH("OUT_"&amp;ウォレット!$DA$2&amp;MONTH(ウォレット!$B10)&amp;"/"&amp;DAY(ウォレット!$B10)&amp;"_"&amp;ウォレット!EF$3,プレー記録!$U$12:$U$2664,0),1))=TRUE,0,-INDEX(プレー記録!$F$12:$F$2664,MATCH("OUT_"&amp;ウォレット!$DA$2&amp;MONTH(ウォレット!$B10)&amp;"/"&amp;DAY(ウォレット!$B10)&amp;"_"&amp;ウォレット!EF$3,プレー記録!$U$12:$U$2664,0),1))</f>
        <v>0</v>
      </c>
      <c r="EG10" s="298">
        <f>IF(ISNA(INDEX(プレー記録!$F$12:$F$2664,MATCH("OUT_"&amp;ウォレット!$DA$2&amp;MONTH(ウォレット!$B10)&amp;"/"&amp;DAY(ウォレット!$B10)&amp;"_"&amp;ウォレット!EG$3,プレー記録!$U$12:$U$2664,0),1))=TRUE,0,-INDEX(プレー記録!$F$12:$F$2664,MATCH("OUT_"&amp;ウォレット!$DA$2&amp;MONTH(ウォレット!$B10)&amp;"/"&amp;DAY(ウォレット!$B10)&amp;"_"&amp;ウォレット!EG$3,プレー記録!$U$12:$U$2664,0),1))</f>
        <v>0</v>
      </c>
      <c r="EH10" s="160"/>
      <c r="EI10" s="127">
        <f t="shared" si="5"/>
        <v>0</v>
      </c>
      <c r="EJ10" s="128">
        <f t="shared" si="15"/>
        <v>0</v>
      </c>
      <c r="EK10" s="133">
        <f>IF(ISNA(INDEX(プレー記録!$G$14:$G$2664,MATCH("IN_"&amp;ウォレット!$EI$2&amp;MONTH(ウォレット!$B10)&amp;"/"&amp;DAY(ウォレット!$B10)&amp;"_"&amp;ウォレット!EK$3,プレー記録!$U$14:$U$2664,0),1))=TRUE,0,INDEX(プレー記録!$G$14:$G$2664,MATCH("IN_"&amp;ウォレット!$EI$2&amp;MONTH(ウォレット!$B10)&amp;"/"&amp;DAY(ウォレット!$B10)&amp;"_"&amp;ウォレット!EK$3,プレー記録!$U$14:$U$2664,0),1))</f>
        <v>0</v>
      </c>
      <c r="EL10" s="122">
        <f>IF(ISNA(INDEX(プレー記録!$G$14:$G$2664,MATCH("IN_"&amp;ウォレット!$EI$2&amp;MONTH(ウォレット!$B10)&amp;"/"&amp;DAY(ウォレット!$B10)&amp;"_"&amp;ウォレット!EL$3,プレー記録!$U$14:$U$2664,0),1))=TRUE,0,INDEX(プレー記録!$G$14:$G$2664,MATCH("IN_"&amp;ウォレット!$EI$2&amp;MONTH(ウォレット!$B10)&amp;"/"&amp;DAY(ウォレット!$B10)&amp;"_"&amp;ウォレット!EL$3,プレー記録!$U$14:$U$2664,0),1))</f>
        <v>0</v>
      </c>
      <c r="EM10" s="122">
        <f>IF(ISNA(INDEX(プレー記録!$G$14:$G$2664,MATCH("IN_"&amp;ウォレット!$EI$2&amp;MONTH(ウォレット!$B10)&amp;"/"&amp;DAY(ウォレット!$B10)&amp;"_"&amp;ウォレット!EM$3,プレー記録!$U$14:$U$2664,0),1))=TRUE,0,INDEX(プレー記録!$G$14:$G$2664,MATCH("IN_"&amp;ウォレット!$EI$2&amp;MONTH(ウォレット!$B10)&amp;"/"&amp;DAY(ウォレット!$B10)&amp;"_"&amp;ウォレット!EM$3,プレー記録!$U$14:$U$2664,0),1))</f>
        <v>0</v>
      </c>
      <c r="EN10" s="122">
        <f>IF(ISNA(INDEX(プレー記録!$G$14:$G$2664,MATCH("IN_"&amp;ウォレット!$EI$2&amp;MONTH(ウォレット!$B10)&amp;"/"&amp;DAY(ウォレット!$B10)&amp;"_"&amp;ウォレット!EN$3,プレー記録!$U$14:$U$2664,0),1))=TRUE,0,INDEX(プレー記録!$G$14:$G$2664,MATCH("IN_"&amp;ウォレット!$EI$2&amp;MONTH(ウォレット!$B10)&amp;"/"&amp;DAY(ウォレット!$B10)&amp;"_"&amp;ウォレット!EN$3,プレー記録!$U$14:$U$2664,0),1))</f>
        <v>0</v>
      </c>
      <c r="EO10" s="122">
        <f>IF(ISNA(INDEX(プレー記録!$G$14:$G$2664,MATCH("IN_"&amp;ウォレット!$EI$2&amp;MONTH(ウォレット!$B10)&amp;"/"&amp;DAY(ウォレット!$B10)&amp;"_"&amp;ウォレット!EO$3,プレー記録!$U$14:$U$2664,0),1))=TRUE,0,INDEX(プレー記録!$G$14:$G$2664,MATCH("IN_"&amp;ウォレット!$EI$2&amp;MONTH(ウォレット!$B10)&amp;"/"&amp;DAY(ウォレット!$B10)&amp;"_"&amp;ウォレット!EO$3,プレー記録!$U$14:$U$2664,0),1))</f>
        <v>0</v>
      </c>
      <c r="EP10" s="122">
        <f>IF(ISNA(INDEX(プレー記録!$G$14:$G$2664,MATCH("IN_"&amp;ウォレット!$EI$2&amp;MONTH(ウォレット!$B10)&amp;"/"&amp;DAY(ウォレット!$B10)&amp;"_"&amp;ウォレット!EP$3,プレー記録!$U$14:$U$2664,0),1))=TRUE,0,INDEX(プレー記録!$G$14:$G$2664,MATCH("IN_"&amp;ウォレット!$EI$2&amp;MONTH(ウォレット!$B10)&amp;"/"&amp;DAY(ウォレット!$B10)&amp;"_"&amp;ウォレット!EP$3,プレー記録!$U$14:$U$2664,0),1))</f>
        <v>0</v>
      </c>
      <c r="EQ10" s="122">
        <f>IF(ISNA(INDEX(プレー記録!$G$14:$G$2664,MATCH("IN_"&amp;ウォレット!$EI$2&amp;MONTH(ウォレット!$B10)&amp;"/"&amp;DAY(ウォレット!$B10)&amp;"_"&amp;ウォレット!EQ$3,プレー記録!$U$14:$U$2664,0),1))=TRUE,0,INDEX(プレー記録!$G$14:$G$2664,MATCH("IN_"&amp;ウォレット!$EI$2&amp;MONTH(ウォレット!$B10)&amp;"/"&amp;DAY(ウォレット!$B10)&amp;"_"&amp;ウォレット!EQ$3,プレー記録!$U$14:$U$2664,0),1))</f>
        <v>0</v>
      </c>
      <c r="ER10" s="296">
        <f>IF(ISNA(INDEX(プレー記録!$G$14:$G$2664,MATCH("IN_"&amp;ウォレット!$EI$2&amp;MONTH(ウォレット!$B10)&amp;"/"&amp;DAY(ウォレット!$B10)&amp;"_"&amp;ウォレット!ER$3,プレー記録!$U$14:$U$2664,0),1))=TRUE,0,INDEX(プレー記録!$G$14:$G$2664,MATCH("IN_"&amp;ウォレット!$EI$2&amp;MONTH(ウォレット!$B10)&amp;"/"&amp;DAY(ウォレット!$B10)&amp;"_"&amp;ウォレット!ER$3,プレー記録!$U$14:$U$2664,0),1))</f>
        <v>0</v>
      </c>
      <c r="ES10" s="296">
        <f>IF(ISNA(INDEX(プレー記録!$G$14:$G$2664,MATCH("IN_"&amp;ウォレット!$EI$2&amp;MONTH(ウォレット!$B10)&amp;"/"&amp;DAY(ウォレット!$B10)&amp;"_"&amp;ウォレット!ES$3,プレー記録!$U$14:$U$2664,0),1))=TRUE,0,INDEX(プレー記録!$G$14:$G$2664,MATCH("IN_"&amp;ウォレット!$EI$2&amp;MONTH(ウォレット!$B10)&amp;"/"&amp;DAY(ウォレット!$B10)&amp;"_"&amp;ウォレット!ES$3,プレー記録!$U$14:$U$2664,0),1))</f>
        <v>0</v>
      </c>
      <c r="ET10" s="296">
        <f>IF(ISNA(INDEX(プレー記録!$G$14:$G$2664,MATCH("IN_"&amp;ウォレット!$EI$2&amp;MONTH(ウォレット!$B10)&amp;"/"&amp;DAY(ウォレット!$B10)&amp;"_"&amp;ウォレット!ET$3,プレー記録!$U$14:$U$2664,0),1))=TRUE,0,INDEX(プレー記録!$G$14:$G$2664,MATCH("IN_"&amp;ウォレット!$EI$2&amp;MONTH(ウォレット!$B10)&amp;"/"&amp;DAY(ウォレット!$B10)&amp;"_"&amp;ウォレット!ET$3,プレー記録!$U$14:$U$2664,0),1))</f>
        <v>0</v>
      </c>
      <c r="EU10" s="296">
        <f>IF(ISNA(INDEX(プレー記録!$G$14:$G$2664,MATCH("IN_"&amp;ウォレット!$EI$2&amp;MONTH(ウォレット!$B10)&amp;"/"&amp;DAY(ウォレット!$B10)&amp;"_"&amp;ウォレット!EU$3,プレー記録!$U$14:$U$2664,0),1))=TRUE,0,INDEX(プレー記録!$G$14:$G$2664,MATCH("IN_"&amp;ウォレット!$EI$2&amp;MONTH(ウォレット!$B10)&amp;"/"&amp;DAY(ウォレット!$B10)&amp;"_"&amp;ウォレット!EU$3,プレー記録!$U$14:$U$2664,0),1))</f>
        <v>0</v>
      </c>
      <c r="EV10" s="296">
        <f>IF(ISNA(INDEX(プレー記録!$G$14:$G$2664,MATCH("IN_"&amp;ウォレット!$EI$2&amp;MONTH(ウォレット!$B10)&amp;"/"&amp;DAY(ウォレット!$B10)&amp;"_"&amp;ウォレット!EV$3,プレー記録!$U$14:$U$2664,0),1))=TRUE,0,INDEX(プレー記録!$G$14:$G$2664,MATCH("IN_"&amp;ウォレット!$EI$2&amp;MONTH(ウォレット!$B10)&amp;"/"&amp;DAY(ウォレット!$B10)&amp;"_"&amp;ウォレット!EV$3,プレー記録!$U$14:$U$2664,0),1))</f>
        <v>0</v>
      </c>
      <c r="EW10" s="296">
        <f>IF(ISNA(INDEX(プレー記録!$G$14:$G$2664,MATCH("IN_"&amp;ウォレット!$EI$2&amp;MONTH(ウォレット!$B10)&amp;"/"&amp;DAY(ウォレット!$B10)&amp;"_"&amp;ウォレット!EW$3,プレー記録!$U$14:$U$2664,0),1))=TRUE,0,INDEX(プレー記録!$G$14:$G$2664,MATCH("IN_"&amp;ウォレット!$EI$2&amp;MONTH(ウォレット!$B10)&amp;"/"&amp;DAY(ウォレット!$B10)&amp;"_"&amp;ウォレット!EW$3,プレー記録!$U$14:$U$2664,0),1))</f>
        <v>0</v>
      </c>
      <c r="EX10" s="296">
        <f>IF(ISNA(INDEX(プレー記録!$G$14:$G$2664,MATCH("IN_"&amp;ウォレット!$EI$2&amp;MONTH(ウォレット!$B10)&amp;"/"&amp;DAY(ウォレット!$B10)&amp;"_"&amp;ウォレット!EX$3,プレー記録!$U$14:$U$2664,0),1))=TRUE,0,INDEX(プレー記録!$G$14:$G$2664,MATCH("IN_"&amp;ウォレット!$EI$2&amp;MONTH(ウォレット!$B10)&amp;"/"&amp;DAY(ウォレット!$B10)&amp;"_"&amp;ウォレット!EX$3,プレー記録!$U$14:$U$2664,0),1))</f>
        <v>0</v>
      </c>
      <c r="EY10" s="296">
        <f>IF(ISNA(INDEX(プレー記録!$G$14:$G$2664,MATCH("IN_"&amp;ウォレット!$EI$2&amp;MONTH(ウォレット!$B10)&amp;"/"&amp;DAY(ウォレット!$B10)&amp;"_"&amp;ウォレット!EY$3,プレー記録!$U$14:$U$2664,0),1))=TRUE,0,INDEX(プレー記録!$G$14:$G$2664,MATCH("IN_"&amp;ウォレット!$EI$2&amp;MONTH(ウォレット!$B10)&amp;"/"&amp;DAY(ウォレット!$B10)&amp;"_"&amp;ウォレット!EY$3,プレー記録!$U$14:$U$2664,0),1))</f>
        <v>0</v>
      </c>
      <c r="EZ10" s="158"/>
      <c r="FA10" s="131">
        <f>IF(ISNA(INDEX(プレー記録!$F$12:$F$2664,MATCH("OUT_"&amp;ウォレット!$EI$2&amp;MONTH(ウォレット!$B10)&amp;"/"&amp;DAY(ウォレット!$B10)&amp;"_"&amp;ウォレット!FA$3,プレー記録!$U$12:$U$2664,0),1))=TRUE,0,-INDEX(プレー記録!$F$12:$F$2664,MATCH("OUT_"&amp;ウォレット!$EI$2&amp;MONTH(ウォレット!$B10)&amp;"/"&amp;DAY(ウォレット!$B10)&amp;"_"&amp;ウォレット!FA$3,プレー記録!$U$12:$U$2664,0),1))</f>
        <v>0</v>
      </c>
      <c r="FB10" s="123">
        <f>IF(ISNA(INDEX(プレー記録!$F$12:$F$2664,MATCH("OUT_"&amp;ウォレット!$EI$2&amp;MONTH(ウォレット!$B10)&amp;"/"&amp;DAY(ウォレット!$B10)&amp;"_"&amp;ウォレット!FB$3,プレー記録!$U$12:$U$2664,0),1))=TRUE,0,-INDEX(プレー記録!$F$12:$F$2664,MATCH("OUT_"&amp;ウォレット!$EI$2&amp;MONTH(ウォレット!$B10)&amp;"/"&amp;DAY(ウォレット!$B10)&amp;"_"&amp;ウォレット!FB$3,プレー記録!$U$12:$U$2664,0),1))</f>
        <v>0</v>
      </c>
      <c r="FC10" s="123">
        <f>IF(ISNA(INDEX(プレー記録!$F$12:$F$2664,MATCH("OUT_"&amp;ウォレット!$EI$2&amp;MONTH(ウォレット!$B10)&amp;"/"&amp;DAY(ウォレット!$B10)&amp;"_"&amp;ウォレット!FC$3,プレー記録!$U$12:$U$2664,0),1))=TRUE,0,-INDEX(プレー記録!$F$12:$F$2664,MATCH("OUT_"&amp;ウォレット!$EI$2&amp;MONTH(ウォレット!$B10)&amp;"/"&amp;DAY(ウォレット!$B10)&amp;"_"&amp;ウォレット!FC$3,プレー記録!$U$12:$U$2664,0),1))</f>
        <v>0</v>
      </c>
      <c r="FD10" s="123">
        <f>IF(ISNA(INDEX(プレー記録!$F$12:$F$2664,MATCH("OUT_"&amp;ウォレット!$EI$2&amp;MONTH(ウォレット!$B10)&amp;"/"&amp;DAY(ウォレット!$B10)&amp;"_"&amp;ウォレット!FD$3,プレー記録!$U$12:$U$2664,0),1))=TRUE,0,-INDEX(プレー記録!$F$12:$F$2664,MATCH("OUT_"&amp;ウォレット!$EI$2&amp;MONTH(ウォレット!$B10)&amp;"/"&amp;DAY(ウォレット!$B10)&amp;"_"&amp;ウォレット!FD$3,プレー記録!$U$12:$U$2664,0),1))</f>
        <v>0</v>
      </c>
      <c r="FE10" s="123">
        <f>IF(ISNA(INDEX(プレー記録!$F$12:$F$2664,MATCH("OUT_"&amp;ウォレット!$EI$2&amp;MONTH(ウォレット!$B10)&amp;"/"&amp;DAY(ウォレット!$B10)&amp;"_"&amp;ウォレット!FE$3,プレー記録!$U$12:$U$2664,0),1))=TRUE,0,-INDEX(プレー記録!$F$12:$F$2664,MATCH("OUT_"&amp;ウォレット!$EI$2&amp;MONTH(ウォレット!$B10)&amp;"/"&amp;DAY(ウォレット!$B10)&amp;"_"&amp;ウォレット!FE$3,プレー記録!$U$12:$U$2664,0),1))</f>
        <v>0</v>
      </c>
      <c r="FF10" s="123">
        <f>IF(ISNA(INDEX(プレー記録!$F$12:$F$2664,MATCH("OUT_"&amp;ウォレット!$EI$2&amp;MONTH(ウォレット!$B10)&amp;"/"&amp;DAY(ウォレット!$B10)&amp;"_"&amp;ウォレット!FF$3,プレー記録!$U$12:$U$2664,0),1))=TRUE,0,-INDEX(プレー記録!$F$12:$F$2664,MATCH("OUT_"&amp;ウォレット!$EI$2&amp;MONTH(ウォレット!$B10)&amp;"/"&amp;DAY(ウォレット!$B10)&amp;"_"&amp;ウォレット!FF$3,プレー記録!$U$12:$U$2664,0),1))</f>
        <v>0</v>
      </c>
      <c r="FG10" s="123">
        <f>IF(ISNA(INDEX(プレー記録!$F$12:$F$2664,MATCH("OUT_"&amp;ウォレット!$EI$2&amp;MONTH(ウォレット!$B10)&amp;"/"&amp;DAY(ウォレット!$B10)&amp;"_"&amp;ウォレット!FG$3,プレー記録!$U$12:$U$2664,0),1))=TRUE,0,-INDEX(プレー記録!$F$12:$F$2664,MATCH("OUT_"&amp;ウォレット!$EI$2&amp;MONTH(ウォレット!$B10)&amp;"/"&amp;DAY(ウォレット!$B10)&amp;"_"&amp;ウォレット!FG$3,プレー記録!$U$12:$U$2664,0),1))</f>
        <v>0</v>
      </c>
      <c r="FH10" s="298">
        <f>IF(ISNA(INDEX(プレー記録!$F$12:$F$2664,MATCH("OUT_"&amp;ウォレット!$EI$2&amp;MONTH(ウォレット!$B10)&amp;"/"&amp;DAY(ウォレット!$B10)&amp;"_"&amp;ウォレット!FH$3,プレー記録!$U$12:$U$2664,0),1))=TRUE,0,-INDEX(プレー記録!$F$12:$F$2664,MATCH("OUT_"&amp;ウォレット!$EI$2&amp;MONTH(ウォレット!$B10)&amp;"/"&amp;DAY(ウォレット!$B10)&amp;"_"&amp;ウォレット!FH$3,プレー記録!$U$12:$U$2664,0),1))</f>
        <v>0</v>
      </c>
      <c r="FI10" s="298">
        <f>IF(ISNA(INDEX(プレー記録!$F$12:$F$2664,MATCH("OUT_"&amp;ウォレット!$EI$2&amp;MONTH(ウォレット!$B10)&amp;"/"&amp;DAY(ウォレット!$B10)&amp;"_"&amp;ウォレット!FI$3,プレー記録!$U$12:$U$2664,0),1))=TRUE,0,-INDEX(プレー記録!$F$12:$F$2664,MATCH("OUT_"&amp;ウォレット!$EI$2&amp;MONTH(ウォレット!$B10)&amp;"/"&amp;DAY(ウォレット!$B10)&amp;"_"&amp;ウォレット!FI$3,プレー記録!$U$12:$U$2664,0),1))</f>
        <v>0</v>
      </c>
      <c r="FJ10" s="298">
        <f>IF(ISNA(INDEX(プレー記録!$F$12:$F$2664,MATCH("OUT_"&amp;ウォレット!$EI$2&amp;MONTH(ウォレット!$B10)&amp;"/"&amp;DAY(ウォレット!$B10)&amp;"_"&amp;ウォレット!FJ$3,プレー記録!$U$12:$U$2664,0),1))=TRUE,0,-INDEX(プレー記録!$F$12:$F$2664,MATCH("OUT_"&amp;ウォレット!$EI$2&amp;MONTH(ウォレット!$B10)&amp;"/"&amp;DAY(ウォレット!$B10)&amp;"_"&amp;ウォレット!FJ$3,プレー記録!$U$12:$U$2664,0),1))</f>
        <v>0</v>
      </c>
      <c r="FK10" s="298">
        <f>IF(ISNA(INDEX(プレー記録!$F$12:$F$2664,MATCH("OUT_"&amp;ウォレット!$EI$2&amp;MONTH(ウォレット!$B10)&amp;"/"&amp;DAY(ウォレット!$B10)&amp;"_"&amp;ウォレット!FK$3,プレー記録!$U$12:$U$2664,0),1))=TRUE,0,-INDEX(プレー記録!$F$12:$F$2664,MATCH("OUT_"&amp;ウォレット!$EI$2&amp;MONTH(ウォレット!$B10)&amp;"/"&amp;DAY(ウォレット!$B10)&amp;"_"&amp;ウォレット!FK$3,プレー記録!$U$12:$U$2664,0),1))</f>
        <v>0</v>
      </c>
      <c r="FL10" s="298">
        <f>IF(ISNA(INDEX(プレー記録!$F$12:$F$2664,MATCH("OUT_"&amp;ウォレット!$EI$2&amp;MONTH(ウォレット!$B10)&amp;"/"&amp;DAY(ウォレット!$B10)&amp;"_"&amp;ウォレット!FL$3,プレー記録!$U$12:$U$2664,0),1))=TRUE,0,-INDEX(プレー記録!$F$12:$F$2664,MATCH("OUT_"&amp;ウォレット!$EI$2&amp;MONTH(ウォレット!$B10)&amp;"/"&amp;DAY(ウォレット!$B10)&amp;"_"&amp;ウォレット!FL$3,プレー記録!$U$12:$U$2664,0),1))</f>
        <v>0</v>
      </c>
      <c r="FM10" s="298">
        <f>IF(ISNA(INDEX(プレー記録!$F$12:$F$2664,MATCH("OUT_"&amp;ウォレット!$EI$2&amp;MONTH(ウォレット!$B10)&amp;"/"&amp;DAY(ウォレット!$B10)&amp;"_"&amp;ウォレット!FM$3,プレー記録!$U$12:$U$2664,0),1))=TRUE,0,-INDEX(プレー記録!$F$12:$F$2664,MATCH("OUT_"&amp;ウォレット!$EI$2&amp;MONTH(ウォレット!$B10)&amp;"/"&amp;DAY(ウォレット!$B10)&amp;"_"&amp;ウォレット!FM$3,プレー記録!$U$12:$U$2664,0),1))</f>
        <v>0</v>
      </c>
      <c r="FN10" s="298">
        <f>IF(ISNA(INDEX(プレー記録!$F$12:$F$2664,MATCH("OUT_"&amp;ウォレット!$EI$2&amp;MONTH(ウォレット!$B10)&amp;"/"&amp;DAY(ウォレット!$B10)&amp;"_"&amp;ウォレット!FN$3,プレー記録!$U$12:$U$2664,0),1))=TRUE,0,-INDEX(プレー記録!$F$12:$F$2664,MATCH("OUT_"&amp;ウォレット!$EI$2&amp;MONTH(ウォレット!$B10)&amp;"/"&amp;DAY(ウォレット!$B10)&amp;"_"&amp;ウォレット!FN$3,プレー記録!$U$12:$U$2664,0),1))</f>
        <v>0</v>
      </c>
      <c r="FO10" s="298">
        <f>IF(ISNA(INDEX(プレー記録!$F$12:$F$2664,MATCH("OUT_"&amp;ウォレット!$EI$2&amp;MONTH(ウォレット!$B10)&amp;"/"&amp;DAY(ウォレット!$B10)&amp;"_"&amp;ウォレット!FO$3,プレー記録!$U$12:$U$2664,0),1))=TRUE,0,-INDEX(プレー記録!$F$12:$F$2664,MATCH("OUT_"&amp;ウォレット!$EI$2&amp;MONTH(ウォレット!$B10)&amp;"/"&amp;DAY(ウォレット!$B10)&amp;"_"&amp;ウォレット!FO$3,プレー記録!$U$12:$U$2664,0),1))</f>
        <v>0</v>
      </c>
      <c r="FP10" s="160"/>
      <c r="FQ10" s="127">
        <f t="shared" si="6"/>
        <v>0</v>
      </c>
      <c r="FR10" s="128">
        <f t="shared" si="16"/>
        <v>0</v>
      </c>
      <c r="FS10" s="133">
        <f>IF(ISNA(INDEX(プレー記録!$G$14:$G$2664,MATCH("IN_"&amp;ウォレット!$FQ$2&amp;MONTH(ウォレット!$B10)&amp;"/"&amp;DAY(ウォレット!$B10)&amp;"_"&amp;ウォレット!FS$3,プレー記録!$U$14:$U$2664,0),1))=TRUE,0,INDEX(プレー記録!$G$14:$G$2664,MATCH("IN_"&amp;ウォレット!$FQ$2&amp;MONTH(ウォレット!$B10)&amp;"/"&amp;DAY(ウォレット!$B10)&amp;"_"&amp;ウォレット!FS$3,プレー記録!$U$14:$U$2664,0),1))</f>
        <v>0</v>
      </c>
      <c r="FT10" s="122">
        <f>IF(ISNA(INDEX(プレー記録!$G$14:$G$2664,MATCH("IN_"&amp;ウォレット!$FQ$2&amp;MONTH(ウォレット!$B10)&amp;"/"&amp;DAY(ウォレット!$B10)&amp;"_"&amp;ウォレット!FT$3,プレー記録!$U$14:$U$2664,0),1))=TRUE,0,INDEX(プレー記録!$G$14:$G$2664,MATCH("IN_"&amp;ウォレット!$FQ$2&amp;MONTH(ウォレット!$B10)&amp;"/"&amp;DAY(ウォレット!$B10)&amp;"_"&amp;ウォレット!FT$3,プレー記録!$U$14:$U$2664,0),1))</f>
        <v>0</v>
      </c>
      <c r="FU10" s="122">
        <f>IF(ISNA(INDEX(プレー記録!$G$14:$G$2664,MATCH("IN_"&amp;ウォレット!$FQ$2&amp;MONTH(ウォレット!$B10)&amp;"/"&amp;DAY(ウォレット!$B10)&amp;"_"&amp;ウォレット!FU$3,プレー記録!$U$14:$U$2664,0),1))=TRUE,0,INDEX(プレー記録!$G$14:$G$2664,MATCH("IN_"&amp;ウォレット!$FQ$2&amp;MONTH(ウォレット!$B10)&amp;"/"&amp;DAY(ウォレット!$B10)&amp;"_"&amp;ウォレット!FU$3,プレー記録!$U$14:$U$2664,0),1))</f>
        <v>0</v>
      </c>
      <c r="FV10" s="122">
        <f>IF(ISNA(INDEX(プレー記録!$G$14:$G$2664,MATCH("IN_"&amp;ウォレット!$FQ$2&amp;MONTH(ウォレット!$B10)&amp;"/"&amp;DAY(ウォレット!$B10)&amp;"_"&amp;ウォレット!FV$3,プレー記録!$U$14:$U$2664,0),1))=TRUE,0,INDEX(プレー記録!$G$14:$G$2664,MATCH("IN_"&amp;ウォレット!$FQ$2&amp;MONTH(ウォレット!$B10)&amp;"/"&amp;DAY(ウォレット!$B10)&amp;"_"&amp;ウォレット!FV$3,プレー記録!$U$14:$U$2664,0),1))</f>
        <v>0</v>
      </c>
      <c r="FW10" s="122">
        <f>IF(ISNA(INDEX(プレー記録!$G$14:$G$2664,MATCH("IN_"&amp;ウォレット!$FQ$2&amp;MONTH(ウォレット!$B10)&amp;"/"&amp;DAY(ウォレット!$B10)&amp;"_"&amp;ウォレット!FW$3,プレー記録!$U$14:$U$2664,0),1))=TRUE,0,INDEX(プレー記録!$G$14:$G$2664,MATCH("IN_"&amp;ウォレット!$FQ$2&amp;MONTH(ウォレット!$B10)&amp;"/"&amp;DAY(ウォレット!$B10)&amp;"_"&amp;ウォレット!FW$3,プレー記録!$U$14:$U$2664,0),1))</f>
        <v>0</v>
      </c>
      <c r="FX10" s="122">
        <f>IF(ISNA(INDEX(プレー記録!$G$14:$G$2664,MATCH("IN_"&amp;ウォレット!$FQ$2&amp;MONTH(ウォレット!$B10)&amp;"/"&amp;DAY(ウォレット!$B10)&amp;"_"&amp;ウォレット!FX$3,プレー記録!$U$14:$U$2664,0),1))=TRUE,0,INDEX(プレー記録!$G$14:$G$2664,MATCH("IN_"&amp;ウォレット!$FQ$2&amp;MONTH(ウォレット!$B10)&amp;"/"&amp;DAY(ウォレット!$B10)&amp;"_"&amp;ウォレット!FX$3,プレー記録!$U$14:$U$2664,0),1))</f>
        <v>0</v>
      </c>
      <c r="FY10" s="122">
        <f>IF(ISNA(INDEX(プレー記録!$G$14:$G$2664,MATCH("IN_"&amp;ウォレット!$FQ$2&amp;MONTH(ウォレット!$B10)&amp;"/"&amp;DAY(ウォレット!$B10)&amp;"_"&amp;ウォレット!FY$3,プレー記録!$U$14:$U$2664,0),1))=TRUE,0,INDEX(プレー記録!$G$14:$G$2664,MATCH("IN_"&amp;ウォレット!$FQ$2&amp;MONTH(ウォレット!$B10)&amp;"/"&amp;DAY(ウォレット!$B10)&amp;"_"&amp;ウォレット!FY$3,プレー記録!$U$14:$U$2664,0),1))</f>
        <v>0</v>
      </c>
      <c r="FZ10" s="296">
        <f>IF(ISNA(INDEX(プレー記録!$G$14:$G$2664,MATCH("IN_"&amp;ウォレット!$FQ$2&amp;MONTH(ウォレット!$B10)&amp;"/"&amp;DAY(ウォレット!$B10)&amp;"_"&amp;ウォレット!FZ$3,プレー記録!$U$14:$U$2664,0),1))=TRUE,0,INDEX(プレー記録!$G$14:$G$2664,MATCH("IN_"&amp;ウォレット!$FQ$2&amp;MONTH(ウォレット!$B10)&amp;"/"&amp;DAY(ウォレット!$B10)&amp;"_"&amp;ウォレット!FZ$3,プレー記録!$U$14:$U$2664,0),1))</f>
        <v>0</v>
      </c>
      <c r="GA10" s="296">
        <f>IF(ISNA(INDEX(プレー記録!$G$14:$G$2664,MATCH("IN_"&amp;ウォレット!$FQ$2&amp;MONTH(ウォレット!$B10)&amp;"/"&amp;DAY(ウォレット!$B10)&amp;"_"&amp;ウォレット!GA$3,プレー記録!$U$14:$U$2664,0),1))=TRUE,0,INDEX(プレー記録!$G$14:$G$2664,MATCH("IN_"&amp;ウォレット!$FQ$2&amp;MONTH(ウォレット!$B10)&amp;"/"&amp;DAY(ウォレット!$B10)&amp;"_"&amp;ウォレット!GA$3,プレー記録!$U$14:$U$2664,0),1))</f>
        <v>0</v>
      </c>
      <c r="GB10" s="296">
        <f>IF(ISNA(INDEX(プレー記録!$G$14:$G$2664,MATCH("IN_"&amp;ウォレット!$FQ$2&amp;MONTH(ウォレット!$B10)&amp;"/"&amp;DAY(ウォレット!$B10)&amp;"_"&amp;ウォレット!GB$3,プレー記録!$U$14:$U$2664,0),1))=TRUE,0,INDEX(プレー記録!$G$14:$G$2664,MATCH("IN_"&amp;ウォレット!$FQ$2&amp;MONTH(ウォレット!$B10)&amp;"/"&amp;DAY(ウォレット!$B10)&amp;"_"&amp;ウォレット!GB$3,プレー記録!$U$14:$U$2664,0),1))</f>
        <v>0</v>
      </c>
      <c r="GC10" s="296">
        <f>IF(ISNA(INDEX(プレー記録!$G$14:$G$2664,MATCH("IN_"&amp;ウォレット!$FQ$2&amp;MONTH(ウォレット!$B10)&amp;"/"&amp;DAY(ウォレット!$B10)&amp;"_"&amp;ウォレット!GC$3,プレー記録!$U$14:$U$2664,0),1))=TRUE,0,INDEX(プレー記録!$G$14:$G$2664,MATCH("IN_"&amp;ウォレット!$FQ$2&amp;MONTH(ウォレット!$B10)&amp;"/"&amp;DAY(ウォレット!$B10)&amp;"_"&amp;ウォレット!GC$3,プレー記録!$U$14:$U$2664,0),1))</f>
        <v>0</v>
      </c>
      <c r="GD10" s="296">
        <f>IF(ISNA(INDEX(プレー記録!$G$14:$G$2664,MATCH("IN_"&amp;ウォレット!$FQ$2&amp;MONTH(ウォレット!$B10)&amp;"/"&amp;DAY(ウォレット!$B10)&amp;"_"&amp;ウォレット!GD$3,プレー記録!$U$14:$U$2664,0),1))=TRUE,0,INDEX(プレー記録!$G$14:$G$2664,MATCH("IN_"&amp;ウォレット!$FQ$2&amp;MONTH(ウォレット!$B10)&amp;"/"&amp;DAY(ウォレット!$B10)&amp;"_"&amp;ウォレット!GD$3,プレー記録!$U$14:$U$2664,0),1))</f>
        <v>0</v>
      </c>
      <c r="GE10" s="296">
        <f>IF(ISNA(INDEX(プレー記録!$G$14:$G$2664,MATCH("IN_"&amp;ウォレット!$FQ$2&amp;MONTH(ウォレット!$B10)&amp;"/"&amp;DAY(ウォレット!$B10)&amp;"_"&amp;ウォレット!GE$3,プレー記録!$U$14:$U$2664,0),1))=TRUE,0,INDEX(プレー記録!$G$14:$G$2664,MATCH("IN_"&amp;ウォレット!$FQ$2&amp;MONTH(ウォレット!$B10)&amp;"/"&amp;DAY(ウォレット!$B10)&amp;"_"&amp;ウォレット!GE$3,プレー記録!$U$14:$U$2664,0),1))</f>
        <v>0</v>
      </c>
      <c r="GF10" s="296">
        <f>IF(ISNA(INDEX(プレー記録!$G$14:$G$2664,MATCH("IN_"&amp;ウォレット!$FQ$2&amp;MONTH(ウォレット!$B10)&amp;"/"&amp;DAY(ウォレット!$B10)&amp;"_"&amp;ウォレット!GF$3,プレー記録!$U$14:$U$2664,0),1))=TRUE,0,INDEX(プレー記録!$G$14:$G$2664,MATCH("IN_"&amp;ウォレット!$FQ$2&amp;MONTH(ウォレット!$B10)&amp;"/"&amp;DAY(ウォレット!$B10)&amp;"_"&amp;ウォレット!GF$3,プレー記録!$U$14:$U$2664,0),1))</f>
        <v>0</v>
      </c>
      <c r="GG10" s="296">
        <f>IF(ISNA(INDEX(プレー記録!$G$14:$G$2664,MATCH("IN_"&amp;ウォレット!$FQ$2&amp;MONTH(ウォレット!$B10)&amp;"/"&amp;DAY(ウォレット!$B10)&amp;"_"&amp;ウォレット!GG$3,プレー記録!$U$14:$U$2664,0),1))=TRUE,0,INDEX(プレー記録!$G$14:$G$2664,MATCH("IN_"&amp;ウォレット!$FQ$2&amp;MONTH(ウォレット!$B10)&amp;"/"&amp;DAY(ウォレット!$B10)&amp;"_"&amp;ウォレット!GG$3,プレー記録!$U$14:$U$2664,0),1))</f>
        <v>0</v>
      </c>
      <c r="GH10" s="158"/>
      <c r="GI10" s="131">
        <f>IF(ISNA(INDEX(プレー記録!$F$12:$F$2664,MATCH("OUT_"&amp;ウォレット!$FQ$2&amp;MONTH(ウォレット!$B10)&amp;"/"&amp;DAY(ウォレット!$B10)&amp;"_"&amp;ウォレット!GI$3,プレー記録!$U$12:$U$2664,0),1))=TRUE,0,-INDEX(プレー記録!$F$12:$F$2664,MATCH("OUT_"&amp;ウォレット!$FQ$2&amp;MONTH(ウォレット!$B10)&amp;"/"&amp;DAY(ウォレット!$B10)&amp;"_"&amp;ウォレット!GI$3,プレー記録!$U$12:$U$2664,0),1))</f>
        <v>0</v>
      </c>
      <c r="GJ10" s="123">
        <f>IF(ISNA(INDEX(プレー記録!$F$12:$F$2664,MATCH("OUT_"&amp;ウォレット!$FQ$2&amp;MONTH(ウォレット!$B10)&amp;"/"&amp;DAY(ウォレット!$B10)&amp;"_"&amp;ウォレット!GJ$3,プレー記録!$U$12:$U$2664,0),1))=TRUE,0,-INDEX(プレー記録!$F$12:$F$2664,MATCH("OUT_"&amp;ウォレット!$FQ$2&amp;MONTH(ウォレット!$B10)&amp;"/"&amp;DAY(ウォレット!$B10)&amp;"_"&amp;ウォレット!GJ$3,プレー記録!$U$12:$U$2664,0),1))</f>
        <v>0</v>
      </c>
      <c r="GK10" s="123">
        <f>IF(ISNA(INDEX(プレー記録!$F$12:$F$2664,MATCH("OUT_"&amp;ウォレット!$FQ$2&amp;MONTH(ウォレット!$B10)&amp;"/"&amp;DAY(ウォレット!$B10)&amp;"_"&amp;ウォレット!GK$3,プレー記録!$U$12:$U$2664,0),1))=TRUE,0,-INDEX(プレー記録!$F$12:$F$2664,MATCH("OUT_"&amp;ウォレット!$FQ$2&amp;MONTH(ウォレット!$B10)&amp;"/"&amp;DAY(ウォレット!$B10)&amp;"_"&amp;ウォレット!GK$3,プレー記録!$U$12:$U$2664,0),1))</f>
        <v>0</v>
      </c>
      <c r="GL10" s="123">
        <f>IF(ISNA(INDEX(プレー記録!$F$12:$F$2664,MATCH("OUT_"&amp;ウォレット!$FQ$2&amp;MONTH(ウォレット!$B10)&amp;"/"&amp;DAY(ウォレット!$B10)&amp;"_"&amp;ウォレット!GL$3,プレー記録!$U$12:$U$2664,0),1))=TRUE,0,-INDEX(プレー記録!$F$12:$F$2664,MATCH("OUT_"&amp;ウォレット!$FQ$2&amp;MONTH(ウォレット!$B10)&amp;"/"&amp;DAY(ウォレット!$B10)&amp;"_"&amp;ウォレット!GL$3,プレー記録!$U$12:$U$2664,0),1))</f>
        <v>0</v>
      </c>
      <c r="GM10" s="123">
        <f>IF(ISNA(INDEX(プレー記録!$F$12:$F$2664,MATCH("OUT_"&amp;ウォレット!$FQ$2&amp;MONTH(ウォレット!$B10)&amp;"/"&amp;DAY(ウォレット!$B10)&amp;"_"&amp;ウォレット!GM$3,プレー記録!$U$12:$U$2664,0),1))=TRUE,0,-INDEX(プレー記録!$F$12:$F$2664,MATCH("OUT_"&amp;ウォレット!$FQ$2&amp;MONTH(ウォレット!$B10)&amp;"/"&amp;DAY(ウォレット!$B10)&amp;"_"&amp;ウォレット!GM$3,プレー記録!$U$12:$U$2664,0),1))</f>
        <v>0</v>
      </c>
      <c r="GN10" s="123">
        <f>IF(ISNA(INDEX(プレー記録!$F$12:$F$2664,MATCH("OUT_"&amp;ウォレット!$FQ$2&amp;MONTH(ウォレット!$B10)&amp;"/"&amp;DAY(ウォレット!$B10)&amp;"_"&amp;ウォレット!GN$3,プレー記録!$U$12:$U$2664,0),1))=TRUE,0,-INDEX(プレー記録!$F$12:$F$2664,MATCH("OUT_"&amp;ウォレット!$FQ$2&amp;MONTH(ウォレット!$B10)&amp;"/"&amp;DAY(ウォレット!$B10)&amp;"_"&amp;ウォレット!GN$3,プレー記録!$U$12:$U$2664,0),1))</f>
        <v>0</v>
      </c>
      <c r="GO10" s="123">
        <f>IF(ISNA(INDEX(プレー記録!$F$12:$F$2664,MATCH("OUT_"&amp;ウォレット!$FQ$2&amp;MONTH(ウォレット!$B10)&amp;"/"&amp;DAY(ウォレット!$B10)&amp;"_"&amp;ウォレット!GO$3,プレー記録!$U$12:$U$2664,0),1))=TRUE,0,-INDEX(プレー記録!$F$12:$F$2664,MATCH("OUT_"&amp;ウォレット!$FQ$2&amp;MONTH(ウォレット!$B10)&amp;"/"&amp;DAY(ウォレット!$B10)&amp;"_"&amp;ウォレット!GO$3,プレー記録!$U$12:$U$2664,0),1))</f>
        <v>0</v>
      </c>
      <c r="GP10" s="298">
        <f>IF(ISNA(INDEX(プレー記録!$F$12:$F$2664,MATCH("OUT_"&amp;ウォレット!$FQ$2&amp;MONTH(ウォレット!$B10)&amp;"/"&amp;DAY(ウォレット!$B10)&amp;"_"&amp;ウォレット!GP$3,プレー記録!$U$12:$U$2664,0),1))=TRUE,0,-INDEX(プレー記録!$F$12:$F$2664,MATCH("OUT_"&amp;ウォレット!$FQ$2&amp;MONTH(ウォレット!$B10)&amp;"/"&amp;DAY(ウォレット!$B10)&amp;"_"&amp;ウォレット!GP$3,プレー記録!$U$12:$U$2664,0),1))</f>
        <v>0</v>
      </c>
      <c r="GQ10" s="298">
        <f>IF(ISNA(INDEX(プレー記録!$F$12:$F$2664,MATCH("OUT_"&amp;ウォレット!$FQ$2&amp;MONTH(ウォレット!$B10)&amp;"/"&amp;DAY(ウォレット!$B10)&amp;"_"&amp;ウォレット!GQ$3,プレー記録!$U$12:$U$2664,0),1))=TRUE,0,-INDEX(プレー記録!$F$12:$F$2664,MATCH("OUT_"&amp;ウォレット!$FQ$2&amp;MONTH(ウォレット!$B10)&amp;"/"&amp;DAY(ウォレット!$B10)&amp;"_"&amp;ウォレット!GQ$3,プレー記録!$U$12:$U$2664,0),1))</f>
        <v>0</v>
      </c>
      <c r="GR10" s="298">
        <f>IF(ISNA(INDEX(プレー記録!$F$12:$F$2664,MATCH("OUT_"&amp;ウォレット!$FQ$2&amp;MONTH(ウォレット!$B10)&amp;"/"&amp;DAY(ウォレット!$B10)&amp;"_"&amp;ウォレット!GR$3,プレー記録!$U$12:$U$2664,0),1))=TRUE,0,-INDEX(プレー記録!$F$12:$F$2664,MATCH("OUT_"&amp;ウォレット!$FQ$2&amp;MONTH(ウォレット!$B10)&amp;"/"&amp;DAY(ウォレット!$B10)&amp;"_"&amp;ウォレット!GR$3,プレー記録!$U$12:$U$2664,0),1))</f>
        <v>0</v>
      </c>
      <c r="GS10" s="298">
        <f>IF(ISNA(INDEX(プレー記録!$F$12:$F$2664,MATCH("OUT_"&amp;ウォレット!$FQ$2&amp;MONTH(ウォレット!$B10)&amp;"/"&amp;DAY(ウォレット!$B10)&amp;"_"&amp;ウォレット!GS$3,プレー記録!$U$12:$U$2664,0),1))=TRUE,0,-INDEX(プレー記録!$F$12:$F$2664,MATCH("OUT_"&amp;ウォレット!$FQ$2&amp;MONTH(ウォレット!$B10)&amp;"/"&amp;DAY(ウォレット!$B10)&amp;"_"&amp;ウォレット!GS$3,プレー記録!$U$12:$U$2664,0),1))</f>
        <v>0</v>
      </c>
      <c r="GT10" s="298">
        <f>IF(ISNA(INDEX(プレー記録!$F$12:$F$2664,MATCH("OUT_"&amp;ウォレット!$FQ$2&amp;MONTH(ウォレット!$B10)&amp;"/"&amp;DAY(ウォレット!$B10)&amp;"_"&amp;ウォレット!GT$3,プレー記録!$U$12:$U$2664,0),1))=TRUE,0,-INDEX(プレー記録!$F$12:$F$2664,MATCH("OUT_"&amp;ウォレット!$FQ$2&amp;MONTH(ウォレット!$B10)&amp;"/"&amp;DAY(ウォレット!$B10)&amp;"_"&amp;ウォレット!GT$3,プレー記録!$U$12:$U$2664,0),1))</f>
        <v>0</v>
      </c>
      <c r="GU10" s="298">
        <f>IF(ISNA(INDEX(プレー記録!$F$12:$F$2664,MATCH("OUT_"&amp;ウォレット!$FQ$2&amp;MONTH(ウォレット!$B10)&amp;"/"&amp;DAY(ウォレット!$B10)&amp;"_"&amp;ウォレット!GU$3,プレー記録!$U$12:$U$2664,0),1))=TRUE,0,-INDEX(プレー記録!$F$12:$F$2664,MATCH("OUT_"&amp;ウォレット!$FQ$2&amp;MONTH(ウォレット!$B10)&amp;"/"&amp;DAY(ウォレット!$B10)&amp;"_"&amp;ウォレット!GU$3,プレー記録!$U$12:$U$2664,0),1))</f>
        <v>0</v>
      </c>
      <c r="GV10" s="298">
        <f>IF(ISNA(INDEX(プレー記録!$F$12:$F$2664,MATCH("OUT_"&amp;ウォレット!$FQ$2&amp;MONTH(ウォレット!$B10)&amp;"/"&amp;DAY(ウォレット!$B10)&amp;"_"&amp;ウォレット!GV$3,プレー記録!$U$12:$U$2664,0),1))=TRUE,0,-INDEX(プレー記録!$F$12:$F$2664,MATCH("OUT_"&amp;ウォレット!$FQ$2&amp;MONTH(ウォレット!$B10)&amp;"/"&amp;DAY(ウォレット!$B10)&amp;"_"&amp;ウォレット!GV$3,プレー記録!$U$12:$U$2664,0),1))</f>
        <v>0</v>
      </c>
      <c r="GW10" s="298">
        <f>IF(ISNA(INDEX(プレー記録!$F$12:$F$2664,MATCH("OUT_"&amp;ウォレット!$FQ$2&amp;MONTH(ウォレット!$B10)&amp;"/"&amp;DAY(ウォレット!$B10)&amp;"_"&amp;ウォレット!GW$3,プレー記録!$U$12:$U$2664,0),1))=TRUE,0,-INDEX(プレー記録!$F$12:$F$2664,MATCH("OUT_"&amp;ウォレット!$FQ$2&amp;MONTH(ウォレット!$B10)&amp;"/"&amp;DAY(ウォレット!$B10)&amp;"_"&amp;ウォレット!GW$3,プレー記録!$U$12:$U$2664,0),1))</f>
        <v>0</v>
      </c>
      <c r="GX10" s="160"/>
      <c r="GY10" s="127">
        <f t="shared" si="7"/>
        <v>0</v>
      </c>
      <c r="GZ10" s="128">
        <f t="shared" si="17"/>
        <v>0</v>
      </c>
      <c r="HA10" s="133">
        <f>IF(ISNA(INDEX(プレー記録!$G$14:$G$2664,MATCH("IN_"&amp;ウォレット!$GY$2&amp;MONTH(ウォレット!$B10)&amp;"/"&amp;DAY(ウォレット!$B10)&amp;"_"&amp;ウォレット!HA$3,プレー記録!$U$14:$U$2664,0),1))=TRUE,0,INDEX(プレー記録!$G$14:$G$2664,MATCH("IN_"&amp;ウォレット!$GY$2&amp;MONTH(ウォレット!$B10)&amp;"/"&amp;DAY(ウォレット!$B10)&amp;"_"&amp;ウォレット!HA$3,プレー記録!$U$14:$U$2664,0),1))</f>
        <v>0</v>
      </c>
      <c r="HB10" s="122">
        <f>IF(ISNA(INDEX(プレー記録!$G$14:$G$2664,MATCH("IN_"&amp;ウォレット!$GY$2&amp;MONTH(ウォレット!$B10)&amp;"/"&amp;DAY(ウォレット!$B10)&amp;"_"&amp;ウォレット!HB$3,プレー記録!$U$14:$U$2664,0),1))=TRUE,0,INDEX(プレー記録!$G$14:$G$2664,MATCH("IN_"&amp;ウォレット!$GY$2&amp;MONTH(ウォレット!$B10)&amp;"/"&amp;DAY(ウォレット!$B10)&amp;"_"&amp;ウォレット!HB$3,プレー記録!$U$14:$U$2664,0),1))</f>
        <v>0</v>
      </c>
      <c r="HC10" s="122">
        <f>IF(ISNA(INDEX(プレー記録!$G$14:$G$2664,MATCH("IN_"&amp;ウォレット!$GY$2&amp;MONTH(ウォレット!$B10)&amp;"/"&amp;DAY(ウォレット!$B10)&amp;"_"&amp;ウォレット!HC$3,プレー記録!$U$14:$U$2664,0),1))=TRUE,0,INDEX(プレー記録!$G$14:$G$2664,MATCH("IN_"&amp;ウォレット!$GY$2&amp;MONTH(ウォレット!$B10)&amp;"/"&amp;DAY(ウォレット!$B10)&amp;"_"&amp;ウォレット!HC$3,プレー記録!$U$14:$U$2664,0),1))</f>
        <v>0</v>
      </c>
      <c r="HD10" s="122">
        <f>IF(ISNA(INDEX(プレー記録!$G$14:$G$2664,MATCH("IN_"&amp;ウォレット!$GY$2&amp;MONTH(ウォレット!$B10)&amp;"/"&amp;DAY(ウォレット!$B10)&amp;"_"&amp;ウォレット!HD$3,プレー記録!$U$14:$U$2664,0),1))=TRUE,0,INDEX(プレー記録!$G$14:$G$2664,MATCH("IN_"&amp;ウォレット!$GY$2&amp;MONTH(ウォレット!$B10)&amp;"/"&amp;DAY(ウォレット!$B10)&amp;"_"&amp;ウォレット!HD$3,プレー記録!$U$14:$U$2664,0),1))</f>
        <v>0</v>
      </c>
      <c r="HE10" s="122">
        <f>IF(ISNA(INDEX(プレー記録!$G$14:$G$2664,MATCH("IN_"&amp;ウォレット!$GY$2&amp;MONTH(ウォレット!$B10)&amp;"/"&amp;DAY(ウォレット!$B10)&amp;"_"&amp;ウォレット!HE$3,プレー記録!$U$14:$U$2664,0),1))=TRUE,0,INDEX(プレー記録!$G$14:$G$2664,MATCH("IN_"&amp;ウォレット!$GY$2&amp;MONTH(ウォレット!$B10)&amp;"/"&amp;DAY(ウォレット!$B10)&amp;"_"&amp;ウォレット!HE$3,プレー記録!$U$14:$U$2664,0),1))</f>
        <v>0</v>
      </c>
      <c r="HF10" s="122">
        <f>IF(ISNA(INDEX(プレー記録!$G$14:$G$2664,MATCH("IN_"&amp;ウォレット!$GY$2&amp;MONTH(ウォレット!$B10)&amp;"/"&amp;DAY(ウォレット!$B10)&amp;"_"&amp;ウォレット!HF$3,プレー記録!$U$14:$U$2664,0),1))=TRUE,0,INDEX(プレー記録!$G$14:$G$2664,MATCH("IN_"&amp;ウォレット!$GY$2&amp;MONTH(ウォレット!$B10)&amp;"/"&amp;DAY(ウォレット!$B10)&amp;"_"&amp;ウォレット!HF$3,プレー記録!$U$14:$U$2664,0),1))</f>
        <v>0</v>
      </c>
      <c r="HG10" s="122">
        <f>IF(ISNA(INDEX(プレー記録!$G$14:$G$2664,MATCH("IN_"&amp;ウォレット!$GY$2&amp;MONTH(ウォレット!$B10)&amp;"/"&amp;DAY(ウォレット!$B10)&amp;"_"&amp;ウォレット!HG$3,プレー記録!$U$14:$U$2664,0),1))=TRUE,0,INDEX(プレー記録!$G$14:$G$2664,MATCH("IN_"&amp;ウォレット!$GY$2&amp;MONTH(ウォレット!$B10)&amp;"/"&amp;DAY(ウォレット!$B10)&amp;"_"&amp;ウォレット!HG$3,プレー記録!$U$14:$U$2664,0),1))</f>
        <v>0</v>
      </c>
      <c r="HH10" s="296">
        <f>IF(ISNA(INDEX(プレー記録!$G$14:$G$2664,MATCH("IN_"&amp;ウォレット!$GY$2&amp;MONTH(ウォレット!$B10)&amp;"/"&amp;DAY(ウォレット!$B10)&amp;"_"&amp;ウォレット!HH$3,プレー記録!$U$14:$U$2664,0),1))=TRUE,0,INDEX(プレー記録!$G$14:$G$2664,MATCH("IN_"&amp;ウォレット!$GY$2&amp;MONTH(ウォレット!$B10)&amp;"/"&amp;DAY(ウォレット!$B10)&amp;"_"&amp;ウォレット!HH$3,プレー記録!$U$14:$U$2664,0),1))</f>
        <v>0</v>
      </c>
      <c r="HI10" s="296">
        <f>IF(ISNA(INDEX(プレー記録!$G$14:$G$2664,MATCH("IN_"&amp;ウォレット!$GY$2&amp;MONTH(ウォレット!$B10)&amp;"/"&amp;DAY(ウォレット!$B10)&amp;"_"&amp;ウォレット!HI$3,プレー記録!$U$14:$U$2664,0),1))=TRUE,0,INDEX(プレー記録!$G$14:$G$2664,MATCH("IN_"&amp;ウォレット!$GY$2&amp;MONTH(ウォレット!$B10)&amp;"/"&amp;DAY(ウォレット!$B10)&amp;"_"&amp;ウォレット!HI$3,プレー記録!$U$14:$U$2664,0),1))</f>
        <v>0</v>
      </c>
      <c r="HJ10" s="296">
        <f>IF(ISNA(INDEX(プレー記録!$G$14:$G$2664,MATCH("IN_"&amp;ウォレット!$GY$2&amp;MONTH(ウォレット!$B10)&amp;"/"&amp;DAY(ウォレット!$B10)&amp;"_"&amp;ウォレット!HJ$3,プレー記録!$U$14:$U$2664,0),1))=TRUE,0,INDEX(プレー記録!$G$14:$G$2664,MATCH("IN_"&amp;ウォレット!$GY$2&amp;MONTH(ウォレット!$B10)&amp;"/"&amp;DAY(ウォレット!$B10)&amp;"_"&amp;ウォレット!HJ$3,プレー記録!$U$14:$U$2664,0),1))</f>
        <v>0</v>
      </c>
      <c r="HK10" s="296">
        <f>IF(ISNA(INDEX(プレー記録!$G$14:$G$2664,MATCH("IN_"&amp;ウォレット!$GY$2&amp;MONTH(ウォレット!$B10)&amp;"/"&amp;DAY(ウォレット!$B10)&amp;"_"&amp;ウォレット!HK$3,プレー記録!$U$14:$U$2664,0),1))=TRUE,0,INDEX(プレー記録!$G$14:$G$2664,MATCH("IN_"&amp;ウォレット!$GY$2&amp;MONTH(ウォレット!$B10)&amp;"/"&amp;DAY(ウォレット!$B10)&amp;"_"&amp;ウォレット!HK$3,プレー記録!$U$14:$U$2664,0),1))</f>
        <v>0</v>
      </c>
      <c r="HL10" s="296">
        <f>IF(ISNA(INDEX(プレー記録!$G$14:$G$2664,MATCH("IN_"&amp;ウォレット!$GY$2&amp;MONTH(ウォレット!$B10)&amp;"/"&amp;DAY(ウォレット!$B10)&amp;"_"&amp;ウォレット!HL$3,プレー記録!$U$14:$U$2664,0),1))=TRUE,0,INDEX(プレー記録!$G$14:$G$2664,MATCH("IN_"&amp;ウォレット!$GY$2&amp;MONTH(ウォレット!$B10)&amp;"/"&amp;DAY(ウォレット!$B10)&amp;"_"&amp;ウォレット!HL$3,プレー記録!$U$14:$U$2664,0),1))</f>
        <v>0</v>
      </c>
      <c r="HM10" s="296">
        <f>IF(ISNA(INDEX(プレー記録!$G$14:$G$2664,MATCH("IN_"&amp;ウォレット!$GY$2&amp;MONTH(ウォレット!$B10)&amp;"/"&amp;DAY(ウォレット!$B10)&amp;"_"&amp;ウォレット!HM$3,プレー記録!$U$14:$U$2664,0),1))=TRUE,0,INDEX(プレー記録!$G$14:$G$2664,MATCH("IN_"&amp;ウォレット!$GY$2&amp;MONTH(ウォレット!$B10)&amp;"/"&amp;DAY(ウォレット!$B10)&amp;"_"&amp;ウォレット!HM$3,プレー記録!$U$14:$U$2664,0),1))</f>
        <v>0</v>
      </c>
      <c r="HN10" s="296">
        <f>IF(ISNA(INDEX(プレー記録!$G$14:$G$2664,MATCH("IN_"&amp;ウォレット!$GY$2&amp;MONTH(ウォレット!$B10)&amp;"/"&amp;DAY(ウォレット!$B10)&amp;"_"&amp;ウォレット!HN$3,プレー記録!$U$14:$U$2664,0),1))=TRUE,0,INDEX(プレー記録!$G$14:$G$2664,MATCH("IN_"&amp;ウォレット!$GY$2&amp;MONTH(ウォレット!$B10)&amp;"/"&amp;DAY(ウォレット!$B10)&amp;"_"&amp;ウォレット!HN$3,プレー記録!$U$14:$U$2664,0),1))</f>
        <v>0</v>
      </c>
      <c r="HO10" s="296">
        <f>IF(ISNA(INDEX(プレー記録!$G$14:$G$2664,MATCH("IN_"&amp;ウォレット!$GY$2&amp;MONTH(ウォレット!$B10)&amp;"/"&amp;DAY(ウォレット!$B10)&amp;"_"&amp;ウォレット!HO$3,プレー記録!$U$14:$U$2664,0),1))=TRUE,0,INDEX(プレー記録!$G$14:$G$2664,MATCH("IN_"&amp;ウォレット!$GY$2&amp;MONTH(ウォレット!$B10)&amp;"/"&amp;DAY(ウォレット!$B10)&amp;"_"&amp;ウォレット!HO$3,プレー記録!$U$14:$U$2664,0),1))</f>
        <v>0</v>
      </c>
      <c r="HP10" s="158"/>
      <c r="HQ10" s="131">
        <f>IF(ISNA(INDEX(プレー記録!$F$12:$F$2664,MATCH("OUT_"&amp;ウォレット!$GY$2&amp;MONTH(ウォレット!$B10)&amp;"/"&amp;DAY(ウォレット!$B10)&amp;"_"&amp;ウォレット!HQ$3,プレー記録!$U$12:$U$2664,0),1))=TRUE,0,-INDEX(プレー記録!$F$12:$F$2664,MATCH("OUT_"&amp;ウォレット!$GY$2&amp;MONTH(ウォレット!$B10)&amp;"/"&amp;DAY(ウォレット!$B10)&amp;"_"&amp;ウォレット!HQ$3,プレー記録!$U$12:$U$2664,0),1))</f>
        <v>0</v>
      </c>
      <c r="HR10" s="123">
        <f>IF(ISNA(INDEX(プレー記録!$F$12:$F$2664,MATCH("OUT_"&amp;ウォレット!$GY$2&amp;MONTH(ウォレット!$B10)&amp;"/"&amp;DAY(ウォレット!$B10)&amp;"_"&amp;ウォレット!HR$3,プレー記録!$U$12:$U$2664,0),1))=TRUE,0,-INDEX(プレー記録!$F$12:$F$2664,MATCH("OUT_"&amp;ウォレット!$GY$2&amp;MONTH(ウォレット!$B10)&amp;"/"&amp;DAY(ウォレット!$B10)&amp;"_"&amp;ウォレット!HR$3,プレー記録!$U$12:$U$2664,0),1))</f>
        <v>0</v>
      </c>
      <c r="HS10" s="123">
        <f>IF(ISNA(INDEX(プレー記録!$F$12:$F$2664,MATCH("OUT_"&amp;ウォレット!$GY$2&amp;MONTH(ウォレット!$B10)&amp;"/"&amp;DAY(ウォレット!$B10)&amp;"_"&amp;ウォレット!HS$3,プレー記録!$U$12:$U$2664,0),1))=TRUE,0,-INDEX(プレー記録!$F$12:$F$2664,MATCH("OUT_"&amp;ウォレット!$GY$2&amp;MONTH(ウォレット!$B10)&amp;"/"&amp;DAY(ウォレット!$B10)&amp;"_"&amp;ウォレット!HS$3,プレー記録!$U$12:$U$2664,0),1))</f>
        <v>0</v>
      </c>
      <c r="HT10" s="123">
        <f>IF(ISNA(INDEX(プレー記録!$F$12:$F$2664,MATCH("OUT_"&amp;ウォレット!$GY$2&amp;MONTH(ウォレット!$B10)&amp;"/"&amp;DAY(ウォレット!$B10)&amp;"_"&amp;ウォレット!HT$3,プレー記録!$U$12:$U$2664,0),1))=TRUE,0,-INDEX(プレー記録!$F$12:$F$2664,MATCH("OUT_"&amp;ウォレット!$GY$2&amp;MONTH(ウォレット!$B10)&amp;"/"&amp;DAY(ウォレット!$B10)&amp;"_"&amp;ウォレット!HT$3,プレー記録!$U$12:$U$2664,0),1))</f>
        <v>0</v>
      </c>
      <c r="HU10" s="123">
        <f>IF(ISNA(INDEX(プレー記録!$F$12:$F$2664,MATCH("OUT_"&amp;ウォレット!$GY$2&amp;MONTH(ウォレット!$B10)&amp;"/"&amp;DAY(ウォレット!$B10)&amp;"_"&amp;ウォレット!HU$3,プレー記録!$U$12:$U$2664,0),1))=TRUE,0,-INDEX(プレー記録!$F$12:$F$2664,MATCH("OUT_"&amp;ウォレット!$GY$2&amp;MONTH(ウォレット!$B10)&amp;"/"&amp;DAY(ウォレット!$B10)&amp;"_"&amp;ウォレット!HU$3,プレー記録!$U$12:$U$2664,0),1))</f>
        <v>0</v>
      </c>
      <c r="HV10" s="123">
        <f>IF(ISNA(INDEX(プレー記録!$F$12:$F$2664,MATCH("OUT_"&amp;ウォレット!$GY$2&amp;MONTH(ウォレット!$B10)&amp;"/"&amp;DAY(ウォレット!$B10)&amp;"_"&amp;ウォレット!HV$3,プレー記録!$U$12:$U$2664,0),1))=TRUE,0,-INDEX(プレー記録!$F$12:$F$2664,MATCH("OUT_"&amp;ウォレット!$GY$2&amp;MONTH(ウォレット!$B10)&amp;"/"&amp;DAY(ウォレット!$B10)&amp;"_"&amp;ウォレット!HV$3,プレー記録!$U$12:$U$2664,0),1))</f>
        <v>0</v>
      </c>
      <c r="HW10" s="123">
        <f>IF(ISNA(INDEX(プレー記録!$F$12:$F$2664,MATCH("OUT_"&amp;ウォレット!$GY$2&amp;MONTH(ウォレット!$B10)&amp;"/"&amp;DAY(ウォレット!$B10)&amp;"_"&amp;ウォレット!HW$3,プレー記録!$U$12:$U$2664,0),1))=TRUE,0,-INDEX(プレー記録!$F$12:$F$2664,MATCH("OUT_"&amp;ウォレット!$GY$2&amp;MONTH(ウォレット!$B10)&amp;"/"&amp;DAY(ウォレット!$B10)&amp;"_"&amp;ウォレット!HW$3,プレー記録!$U$12:$U$2664,0),1))</f>
        <v>0</v>
      </c>
      <c r="HX10" s="298">
        <f>IF(ISNA(INDEX(プレー記録!$F$12:$F$2664,MATCH("OUT_"&amp;ウォレット!$GY$2&amp;MONTH(ウォレット!$B10)&amp;"/"&amp;DAY(ウォレット!$B10)&amp;"_"&amp;ウォレット!HX$3,プレー記録!$U$12:$U$2664,0),1))=TRUE,0,-INDEX(プレー記録!$F$12:$F$2664,MATCH("OUT_"&amp;ウォレット!$GY$2&amp;MONTH(ウォレット!$B10)&amp;"/"&amp;DAY(ウォレット!$B10)&amp;"_"&amp;ウォレット!HX$3,プレー記録!$U$12:$U$2664,0),1))</f>
        <v>0</v>
      </c>
      <c r="HY10" s="298">
        <f>IF(ISNA(INDEX(プレー記録!$F$12:$F$2664,MATCH("OUT_"&amp;ウォレット!$GY$2&amp;MONTH(ウォレット!$B10)&amp;"/"&amp;DAY(ウォレット!$B10)&amp;"_"&amp;ウォレット!HY$3,プレー記録!$U$12:$U$2664,0),1))=TRUE,0,-INDEX(プレー記録!$F$12:$F$2664,MATCH("OUT_"&amp;ウォレット!$GY$2&amp;MONTH(ウォレット!$B10)&amp;"/"&amp;DAY(ウォレット!$B10)&amp;"_"&amp;ウォレット!HY$3,プレー記録!$U$12:$U$2664,0),1))</f>
        <v>0</v>
      </c>
      <c r="HZ10" s="298">
        <f>IF(ISNA(INDEX(プレー記録!$F$12:$F$2664,MATCH("OUT_"&amp;ウォレット!$GY$2&amp;MONTH(ウォレット!$B10)&amp;"/"&amp;DAY(ウォレット!$B10)&amp;"_"&amp;ウォレット!HZ$3,プレー記録!$U$12:$U$2664,0),1))=TRUE,0,-INDEX(プレー記録!$F$12:$F$2664,MATCH("OUT_"&amp;ウォレット!$GY$2&amp;MONTH(ウォレット!$B10)&amp;"/"&amp;DAY(ウォレット!$B10)&amp;"_"&amp;ウォレット!HZ$3,プレー記録!$U$12:$U$2664,0),1))</f>
        <v>0</v>
      </c>
      <c r="IA10" s="298">
        <f>IF(ISNA(INDEX(プレー記録!$F$12:$F$2664,MATCH("OUT_"&amp;ウォレット!$GY$2&amp;MONTH(ウォレット!$B10)&amp;"/"&amp;DAY(ウォレット!$B10)&amp;"_"&amp;ウォレット!IA$3,プレー記録!$U$12:$U$2664,0),1))=TRUE,0,-INDEX(プレー記録!$F$12:$F$2664,MATCH("OUT_"&amp;ウォレット!$GY$2&amp;MONTH(ウォレット!$B10)&amp;"/"&amp;DAY(ウォレット!$B10)&amp;"_"&amp;ウォレット!IA$3,プレー記録!$U$12:$U$2664,0),1))</f>
        <v>0</v>
      </c>
      <c r="IB10" s="298">
        <f>IF(ISNA(INDEX(プレー記録!$F$12:$F$2664,MATCH("OUT_"&amp;ウォレット!$GY$2&amp;MONTH(ウォレット!$B10)&amp;"/"&amp;DAY(ウォレット!$B10)&amp;"_"&amp;ウォレット!IB$3,プレー記録!$U$12:$U$2664,0),1))=TRUE,0,-INDEX(プレー記録!$F$12:$F$2664,MATCH("OUT_"&amp;ウォレット!$GY$2&amp;MONTH(ウォレット!$B10)&amp;"/"&amp;DAY(ウォレット!$B10)&amp;"_"&amp;ウォレット!IB$3,プレー記録!$U$12:$U$2664,0),1))</f>
        <v>0</v>
      </c>
      <c r="IC10" s="298">
        <f>IF(ISNA(INDEX(プレー記録!$F$12:$F$2664,MATCH("OUT_"&amp;ウォレット!$GY$2&amp;MONTH(ウォレット!$B10)&amp;"/"&amp;DAY(ウォレット!$B10)&amp;"_"&amp;ウォレット!IC$3,プレー記録!$U$12:$U$2664,0),1))=TRUE,0,-INDEX(プレー記録!$F$12:$F$2664,MATCH("OUT_"&amp;ウォレット!$GY$2&amp;MONTH(ウォレット!$B10)&amp;"/"&amp;DAY(ウォレット!$B10)&amp;"_"&amp;ウォレット!IC$3,プレー記録!$U$12:$U$2664,0),1))</f>
        <v>0</v>
      </c>
      <c r="ID10" s="298">
        <f>IF(ISNA(INDEX(プレー記録!$F$12:$F$2664,MATCH("OUT_"&amp;ウォレット!$GY$2&amp;MONTH(ウォレット!$B10)&amp;"/"&amp;DAY(ウォレット!$B10)&amp;"_"&amp;ウォレット!ID$3,プレー記録!$U$12:$U$2664,0),1))=TRUE,0,-INDEX(プレー記録!$F$12:$F$2664,MATCH("OUT_"&amp;ウォレット!$GY$2&amp;MONTH(ウォレット!$B10)&amp;"/"&amp;DAY(ウォレット!$B10)&amp;"_"&amp;ウォレット!ID$3,プレー記録!$U$12:$U$2664,0),1))</f>
        <v>0</v>
      </c>
      <c r="IE10" s="298">
        <f>IF(ISNA(INDEX(プレー記録!$F$12:$F$2664,MATCH("OUT_"&amp;ウォレット!$GY$2&amp;MONTH(ウォレット!$B10)&amp;"/"&amp;DAY(ウォレット!$B10)&amp;"_"&amp;ウォレット!IE$3,プレー記録!$U$12:$U$2664,0),1))=TRUE,0,-INDEX(プレー記録!$F$12:$F$2664,MATCH("OUT_"&amp;ウォレット!$GY$2&amp;MONTH(ウォレット!$B10)&amp;"/"&amp;DAY(ウォレット!$B10)&amp;"_"&amp;ウォレット!IE$3,プレー記録!$U$12:$U$2664,0),1))</f>
        <v>0</v>
      </c>
      <c r="IF10" s="160"/>
      <c r="IG10" s="127">
        <f t="shared" si="8"/>
        <v>0</v>
      </c>
      <c r="IH10" s="128">
        <f t="shared" si="18"/>
        <v>0</v>
      </c>
      <c r="II10" s="133">
        <f>IF(ISNA(INDEX(プレー記録!$G$14:$G$2664,MATCH("IN_"&amp;ウォレット!$IG$2&amp;MONTH(ウォレット!$B10)&amp;"/"&amp;DAY(ウォレット!$B10)&amp;"_"&amp;ウォレット!II$3,プレー記録!$U$14:$U$2664,0),1))=TRUE,0,INDEX(プレー記録!$G$14:$G$2664,MATCH("IN_"&amp;ウォレット!$IG$2&amp;MONTH(ウォレット!$B10)&amp;"/"&amp;DAY(ウォレット!$B10)&amp;"_"&amp;ウォレット!II$3,プレー記録!$U$14:$U$2664,0),1))</f>
        <v>0</v>
      </c>
      <c r="IJ10" s="122">
        <f>IF(ISNA(INDEX(プレー記録!$G$14:$G$2664,MATCH("IN_"&amp;ウォレット!$IG$2&amp;MONTH(ウォレット!$B10)&amp;"/"&amp;DAY(ウォレット!$B10)&amp;"_"&amp;ウォレット!IJ$3,プレー記録!$U$14:$U$2664,0),1))=TRUE,0,INDEX(プレー記録!$G$14:$G$2664,MATCH("IN_"&amp;ウォレット!$IG$2&amp;MONTH(ウォレット!$B10)&amp;"/"&amp;DAY(ウォレット!$B10)&amp;"_"&amp;ウォレット!IJ$3,プレー記録!$U$14:$U$2664,0),1))</f>
        <v>0</v>
      </c>
      <c r="IK10" s="122">
        <f>IF(ISNA(INDEX(プレー記録!$G$14:$G$2664,MATCH("IN_"&amp;ウォレット!$IG$2&amp;MONTH(ウォレット!$B10)&amp;"/"&amp;DAY(ウォレット!$B10)&amp;"_"&amp;ウォレット!IK$3,プレー記録!$U$14:$U$2664,0),1))=TRUE,0,INDEX(プレー記録!$G$14:$G$2664,MATCH("IN_"&amp;ウォレット!$IG$2&amp;MONTH(ウォレット!$B10)&amp;"/"&amp;DAY(ウォレット!$B10)&amp;"_"&amp;ウォレット!IK$3,プレー記録!$U$14:$U$2664,0),1))</f>
        <v>0</v>
      </c>
      <c r="IL10" s="122">
        <f>IF(ISNA(INDEX(プレー記録!$G$14:$G$2664,MATCH("IN_"&amp;ウォレット!$IG$2&amp;MONTH(ウォレット!$B10)&amp;"/"&amp;DAY(ウォレット!$B10)&amp;"_"&amp;ウォレット!IL$3,プレー記録!$U$14:$U$2664,0),1))=TRUE,0,INDEX(プレー記録!$G$14:$G$2664,MATCH("IN_"&amp;ウォレット!$IG$2&amp;MONTH(ウォレット!$B10)&amp;"/"&amp;DAY(ウォレット!$B10)&amp;"_"&amp;ウォレット!IL$3,プレー記録!$U$14:$U$2664,0),1))</f>
        <v>0</v>
      </c>
      <c r="IM10" s="122">
        <f>IF(ISNA(INDEX(プレー記録!$G$14:$G$2664,MATCH("IN_"&amp;ウォレット!$IG$2&amp;MONTH(ウォレット!$B10)&amp;"/"&amp;DAY(ウォレット!$B10)&amp;"_"&amp;ウォレット!IM$3,プレー記録!$U$14:$U$2664,0),1))=TRUE,0,INDEX(プレー記録!$G$14:$G$2664,MATCH("IN_"&amp;ウォレット!$IG$2&amp;MONTH(ウォレット!$B10)&amp;"/"&amp;DAY(ウォレット!$B10)&amp;"_"&amp;ウォレット!IM$3,プレー記録!$U$14:$U$2664,0),1))</f>
        <v>0</v>
      </c>
      <c r="IN10" s="122">
        <f>IF(ISNA(INDEX(プレー記録!$G$14:$G$2664,MATCH("IN_"&amp;ウォレット!$IG$2&amp;MONTH(ウォレット!$B10)&amp;"/"&amp;DAY(ウォレット!$B10)&amp;"_"&amp;ウォレット!IN$3,プレー記録!$U$14:$U$2664,0),1))=TRUE,0,INDEX(プレー記録!$G$14:$G$2664,MATCH("IN_"&amp;ウォレット!$IG$2&amp;MONTH(ウォレット!$B10)&amp;"/"&amp;DAY(ウォレット!$B10)&amp;"_"&amp;ウォレット!IN$3,プレー記録!$U$14:$U$2664,0),1))</f>
        <v>0</v>
      </c>
      <c r="IO10" s="122">
        <f>IF(ISNA(INDEX(プレー記録!$G$14:$G$2664,MATCH("IN_"&amp;ウォレット!$IG$2&amp;MONTH(ウォレット!$B10)&amp;"/"&amp;DAY(ウォレット!$B10)&amp;"_"&amp;ウォレット!IO$3,プレー記録!$U$14:$U$2664,0),1))=TRUE,0,INDEX(プレー記録!$G$14:$G$2664,MATCH("IN_"&amp;ウォレット!$IG$2&amp;MONTH(ウォレット!$B10)&amp;"/"&amp;DAY(ウォレット!$B10)&amp;"_"&amp;ウォレット!IO$3,プレー記録!$U$14:$U$2664,0),1))</f>
        <v>0</v>
      </c>
      <c r="IP10" s="296">
        <f>IF(ISNA(INDEX(プレー記録!$G$14:$G$2664,MATCH("IN_"&amp;ウォレット!$IG$2&amp;MONTH(ウォレット!$B10)&amp;"/"&amp;DAY(ウォレット!$B10)&amp;"_"&amp;ウォレット!IP$3,プレー記録!$U$14:$U$2664,0),1))=TRUE,0,INDEX(プレー記録!$G$14:$G$2664,MATCH("IN_"&amp;ウォレット!$IG$2&amp;MONTH(ウォレット!$B10)&amp;"/"&amp;DAY(ウォレット!$B10)&amp;"_"&amp;ウォレット!IP$3,プレー記録!$U$14:$U$2664,0),1))</f>
        <v>0</v>
      </c>
      <c r="IQ10" s="296">
        <f>IF(ISNA(INDEX(プレー記録!$G$14:$G$2664,MATCH("IN_"&amp;ウォレット!$IG$2&amp;MONTH(ウォレット!$B10)&amp;"/"&amp;DAY(ウォレット!$B10)&amp;"_"&amp;ウォレット!IQ$3,プレー記録!$U$14:$U$2664,0),1))=TRUE,0,INDEX(プレー記録!$G$14:$G$2664,MATCH("IN_"&amp;ウォレット!$IG$2&amp;MONTH(ウォレット!$B10)&amp;"/"&amp;DAY(ウォレット!$B10)&amp;"_"&amp;ウォレット!IQ$3,プレー記録!$U$14:$U$2664,0),1))</f>
        <v>0</v>
      </c>
      <c r="IR10" s="296">
        <f>IF(ISNA(INDEX(プレー記録!$G$14:$G$2664,MATCH("IN_"&amp;ウォレット!$IG$2&amp;MONTH(ウォレット!$B10)&amp;"/"&amp;DAY(ウォレット!$B10)&amp;"_"&amp;ウォレット!IR$3,プレー記録!$U$14:$U$2664,0),1))=TRUE,0,INDEX(プレー記録!$G$14:$G$2664,MATCH("IN_"&amp;ウォレット!$IG$2&amp;MONTH(ウォレット!$B10)&amp;"/"&amp;DAY(ウォレット!$B10)&amp;"_"&amp;ウォレット!IR$3,プレー記録!$U$14:$U$2664,0),1))</f>
        <v>0</v>
      </c>
      <c r="IS10" s="296">
        <f>IF(ISNA(INDEX(プレー記録!$G$14:$G$2664,MATCH("IN_"&amp;ウォレット!$IG$2&amp;MONTH(ウォレット!$B10)&amp;"/"&amp;DAY(ウォレット!$B10)&amp;"_"&amp;ウォレット!IS$3,プレー記録!$U$14:$U$2664,0),1))=TRUE,0,INDEX(プレー記録!$G$14:$G$2664,MATCH("IN_"&amp;ウォレット!$IG$2&amp;MONTH(ウォレット!$B10)&amp;"/"&amp;DAY(ウォレット!$B10)&amp;"_"&amp;ウォレット!IS$3,プレー記録!$U$14:$U$2664,0),1))</f>
        <v>0</v>
      </c>
      <c r="IT10" s="296">
        <f>IF(ISNA(INDEX(プレー記録!$G$14:$G$2664,MATCH("IN_"&amp;ウォレット!$IG$2&amp;MONTH(ウォレット!$B10)&amp;"/"&amp;DAY(ウォレット!$B10)&amp;"_"&amp;ウォレット!IT$3,プレー記録!$U$14:$U$2664,0),1))=TRUE,0,INDEX(プレー記録!$G$14:$G$2664,MATCH("IN_"&amp;ウォレット!$IG$2&amp;MONTH(ウォレット!$B10)&amp;"/"&amp;DAY(ウォレット!$B10)&amp;"_"&amp;ウォレット!IT$3,プレー記録!$U$14:$U$2664,0),1))</f>
        <v>0</v>
      </c>
      <c r="IU10" s="296">
        <f>IF(ISNA(INDEX(プレー記録!$G$14:$G$2664,MATCH("IN_"&amp;ウォレット!$IG$2&amp;MONTH(ウォレット!$B10)&amp;"/"&amp;DAY(ウォレット!$B10)&amp;"_"&amp;ウォレット!IU$3,プレー記録!$U$14:$U$2664,0),1))=TRUE,0,INDEX(プレー記録!$G$14:$G$2664,MATCH("IN_"&amp;ウォレット!$IG$2&amp;MONTH(ウォレット!$B10)&amp;"/"&amp;DAY(ウォレット!$B10)&amp;"_"&amp;ウォレット!IU$3,プレー記録!$U$14:$U$2664,0),1))</f>
        <v>0</v>
      </c>
      <c r="IV10" s="296">
        <f>IF(ISNA(INDEX(プレー記録!$G$14:$G$2664,MATCH("IN_"&amp;ウォレット!$IG$2&amp;MONTH(ウォレット!$B10)&amp;"/"&amp;DAY(ウォレット!$B10)&amp;"_"&amp;ウォレット!IV$3,プレー記録!$U$14:$U$2664,0),1))=TRUE,0,INDEX(プレー記録!$G$14:$G$2664,MATCH("IN_"&amp;ウォレット!$IG$2&amp;MONTH(ウォレット!$B10)&amp;"/"&amp;DAY(ウォレット!$B10)&amp;"_"&amp;ウォレット!IV$3,プレー記録!$U$14:$U$2664,0),1))</f>
        <v>0</v>
      </c>
      <c r="IW10" s="296">
        <f>IF(ISNA(INDEX(プレー記録!$G$14:$G$2664,MATCH("IN_"&amp;ウォレット!$IG$2&amp;MONTH(ウォレット!$B10)&amp;"/"&amp;DAY(ウォレット!$B10)&amp;"_"&amp;ウォレット!IW$3,プレー記録!$U$14:$U$2664,0),1))=TRUE,0,INDEX(プレー記録!$G$14:$G$2664,MATCH("IN_"&amp;ウォレット!$IG$2&amp;MONTH(ウォレット!$B10)&amp;"/"&amp;DAY(ウォレット!$B10)&amp;"_"&amp;ウォレット!IW$3,プレー記録!$U$14:$U$2664,0),1))</f>
        <v>0</v>
      </c>
      <c r="IX10" s="158"/>
      <c r="IY10" s="131">
        <f>IF(ISNA(INDEX(プレー記録!$F$12:$F$2664,MATCH("OUT_"&amp;ウォレット!$IG$2&amp;MONTH(ウォレット!$B10)&amp;"/"&amp;DAY(ウォレット!$B10)&amp;"_"&amp;ウォレット!IY$3,プレー記録!$U$12:$U$2664,0),1))=TRUE,0,-INDEX(プレー記録!$F$12:$F$2664,MATCH("OUT_"&amp;ウォレット!$IG$2&amp;MONTH(ウォレット!$B10)&amp;"/"&amp;DAY(ウォレット!$B10)&amp;"_"&amp;ウォレット!IY$3,プレー記録!$U$12:$U$2664,0),1))</f>
        <v>0</v>
      </c>
      <c r="IZ10" s="123">
        <f>IF(ISNA(INDEX(プレー記録!$F$12:$F$2664,MATCH("OUT_"&amp;ウォレット!$IG$2&amp;MONTH(ウォレット!$B10)&amp;"/"&amp;DAY(ウォレット!$B10)&amp;"_"&amp;ウォレット!IZ$3,プレー記録!$U$12:$U$2664,0),1))=TRUE,0,-INDEX(プレー記録!$F$12:$F$2664,MATCH("OUT_"&amp;ウォレット!$IG$2&amp;MONTH(ウォレット!$B10)&amp;"/"&amp;DAY(ウォレット!$B10)&amp;"_"&amp;ウォレット!IZ$3,プレー記録!$U$12:$U$2664,0),1))</f>
        <v>0</v>
      </c>
      <c r="JA10" s="123">
        <f>IF(ISNA(INDEX(プレー記録!$F$12:$F$2664,MATCH("OUT_"&amp;ウォレット!$IG$2&amp;MONTH(ウォレット!$B10)&amp;"/"&amp;DAY(ウォレット!$B10)&amp;"_"&amp;ウォレット!JA$3,プレー記録!$U$12:$U$2664,0),1))=TRUE,0,-INDEX(プレー記録!$F$12:$F$2664,MATCH("OUT_"&amp;ウォレット!$IG$2&amp;MONTH(ウォレット!$B10)&amp;"/"&amp;DAY(ウォレット!$B10)&amp;"_"&amp;ウォレット!JA$3,プレー記録!$U$12:$U$2664,0),1))</f>
        <v>0</v>
      </c>
      <c r="JB10" s="123">
        <f>IF(ISNA(INDEX(プレー記録!$F$12:$F$2664,MATCH("OUT_"&amp;ウォレット!$IG$2&amp;MONTH(ウォレット!$B10)&amp;"/"&amp;DAY(ウォレット!$B10)&amp;"_"&amp;ウォレット!JB$3,プレー記録!$U$12:$U$2664,0),1))=TRUE,0,-INDEX(プレー記録!$F$12:$F$2664,MATCH("OUT_"&amp;ウォレット!$IG$2&amp;MONTH(ウォレット!$B10)&amp;"/"&amp;DAY(ウォレット!$B10)&amp;"_"&amp;ウォレット!JB$3,プレー記録!$U$12:$U$2664,0),1))</f>
        <v>0</v>
      </c>
      <c r="JC10" s="123">
        <f>IF(ISNA(INDEX(プレー記録!$F$12:$F$2664,MATCH("OUT_"&amp;ウォレット!$IG$2&amp;MONTH(ウォレット!$B10)&amp;"/"&amp;DAY(ウォレット!$B10)&amp;"_"&amp;ウォレット!JC$3,プレー記録!$U$12:$U$2664,0),1))=TRUE,0,-INDEX(プレー記録!$F$12:$F$2664,MATCH("OUT_"&amp;ウォレット!$IG$2&amp;MONTH(ウォレット!$B10)&amp;"/"&amp;DAY(ウォレット!$B10)&amp;"_"&amp;ウォレット!JC$3,プレー記録!$U$12:$U$2664,0),1))</f>
        <v>0</v>
      </c>
      <c r="JD10" s="123">
        <f>IF(ISNA(INDEX(プレー記録!$F$12:$F$2664,MATCH("OUT_"&amp;ウォレット!$IG$2&amp;MONTH(ウォレット!$B10)&amp;"/"&amp;DAY(ウォレット!$B10)&amp;"_"&amp;ウォレット!JD$3,プレー記録!$U$12:$U$2664,0),1))=TRUE,0,-INDEX(プレー記録!$F$12:$F$2664,MATCH("OUT_"&amp;ウォレット!$IG$2&amp;MONTH(ウォレット!$B10)&amp;"/"&amp;DAY(ウォレット!$B10)&amp;"_"&amp;ウォレット!JD$3,プレー記録!$U$12:$U$2664,0),1))</f>
        <v>0</v>
      </c>
      <c r="JE10" s="123">
        <f>IF(ISNA(INDEX(プレー記録!$F$12:$F$2664,MATCH("OUT_"&amp;ウォレット!$IG$2&amp;MONTH(ウォレット!$B10)&amp;"/"&amp;DAY(ウォレット!$B10)&amp;"_"&amp;ウォレット!JE$3,プレー記録!$U$12:$U$2664,0),1))=TRUE,0,-INDEX(プレー記録!$F$12:$F$2664,MATCH("OUT_"&amp;ウォレット!$IG$2&amp;MONTH(ウォレット!$B10)&amp;"/"&amp;DAY(ウォレット!$B10)&amp;"_"&amp;ウォレット!JE$3,プレー記録!$U$12:$U$2664,0),1))</f>
        <v>0</v>
      </c>
      <c r="JF10" s="298">
        <f>IF(ISNA(INDEX(プレー記録!$F$12:$F$2664,MATCH("OUT_"&amp;ウォレット!$IG$2&amp;MONTH(ウォレット!$B10)&amp;"/"&amp;DAY(ウォレット!$B10)&amp;"_"&amp;ウォレット!JF$3,プレー記録!$U$12:$U$2664,0),1))=TRUE,0,-INDEX(プレー記録!$F$12:$F$2664,MATCH("OUT_"&amp;ウォレット!$IG$2&amp;MONTH(ウォレット!$B10)&amp;"/"&amp;DAY(ウォレット!$B10)&amp;"_"&amp;ウォレット!JF$3,プレー記録!$U$12:$U$2664,0),1))</f>
        <v>0</v>
      </c>
      <c r="JG10" s="298">
        <f>IF(ISNA(INDEX(プレー記録!$F$12:$F$2664,MATCH("OUT_"&amp;ウォレット!$IG$2&amp;MONTH(ウォレット!$B10)&amp;"/"&amp;DAY(ウォレット!$B10)&amp;"_"&amp;ウォレット!JG$3,プレー記録!$U$12:$U$2664,0),1))=TRUE,0,-INDEX(プレー記録!$F$12:$F$2664,MATCH("OUT_"&amp;ウォレット!$IG$2&amp;MONTH(ウォレット!$B10)&amp;"/"&amp;DAY(ウォレット!$B10)&amp;"_"&amp;ウォレット!JG$3,プレー記録!$U$12:$U$2664,0),1))</f>
        <v>0</v>
      </c>
      <c r="JH10" s="298">
        <f>IF(ISNA(INDEX(プレー記録!$F$12:$F$2664,MATCH("OUT_"&amp;ウォレット!$IG$2&amp;MONTH(ウォレット!$B10)&amp;"/"&amp;DAY(ウォレット!$B10)&amp;"_"&amp;ウォレット!JH$3,プレー記録!$U$12:$U$2664,0),1))=TRUE,0,-INDEX(プレー記録!$F$12:$F$2664,MATCH("OUT_"&amp;ウォレット!$IG$2&amp;MONTH(ウォレット!$B10)&amp;"/"&amp;DAY(ウォレット!$B10)&amp;"_"&amp;ウォレット!JH$3,プレー記録!$U$12:$U$2664,0),1))</f>
        <v>0</v>
      </c>
      <c r="JI10" s="298">
        <f>IF(ISNA(INDEX(プレー記録!$F$12:$F$2664,MATCH("OUT_"&amp;ウォレット!$IG$2&amp;MONTH(ウォレット!$B10)&amp;"/"&amp;DAY(ウォレット!$B10)&amp;"_"&amp;ウォレット!JI$3,プレー記録!$U$12:$U$2664,0),1))=TRUE,0,-INDEX(プレー記録!$F$12:$F$2664,MATCH("OUT_"&amp;ウォレット!$IG$2&amp;MONTH(ウォレット!$B10)&amp;"/"&amp;DAY(ウォレット!$B10)&amp;"_"&amp;ウォレット!JI$3,プレー記録!$U$12:$U$2664,0),1))</f>
        <v>0</v>
      </c>
      <c r="JJ10" s="298">
        <f>IF(ISNA(INDEX(プレー記録!$F$12:$F$2664,MATCH("OUT_"&amp;ウォレット!$IG$2&amp;MONTH(ウォレット!$B10)&amp;"/"&amp;DAY(ウォレット!$B10)&amp;"_"&amp;ウォレット!JJ$3,プレー記録!$U$12:$U$2664,0),1))=TRUE,0,-INDEX(プレー記録!$F$12:$F$2664,MATCH("OUT_"&amp;ウォレット!$IG$2&amp;MONTH(ウォレット!$B10)&amp;"/"&amp;DAY(ウォレット!$B10)&amp;"_"&amp;ウォレット!JJ$3,プレー記録!$U$12:$U$2664,0),1))</f>
        <v>0</v>
      </c>
      <c r="JK10" s="298">
        <f>IF(ISNA(INDEX(プレー記録!$F$12:$F$2664,MATCH("OUT_"&amp;ウォレット!$IG$2&amp;MONTH(ウォレット!$B10)&amp;"/"&amp;DAY(ウォレット!$B10)&amp;"_"&amp;ウォレット!JK$3,プレー記録!$U$12:$U$2664,0),1))=TRUE,0,-INDEX(プレー記録!$F$12:$F$2664,MATCH("OUT_"&amp;ウォレット!$IG$2&amp;MONTH(ウォレット!$B10)&amp;"/"&amp;DAY(ウォレット!$B10)&amp;"_"&amp;ウォレット!JK$3,プレー記録!$U$12:$U$2664,0),1))</f>
        <v>0</v>
      </c>
      <c r="JL10" s="298">
        <f>IF(ISNA(INDEX(プレー記録!$F$12:$F$2664,MATCH("OUT_"&amp;ウォレット!$IG$2&amp;MONTH(ウォレット!$B10)&amp;"/"&amp;DAY(ウォレット!$B10)&amp;"_"&amp;ウォレット!JL$3,プレー記録!$U$12:$U$2664,0),1))=TRUE,0,-INDEX(プレー記録!$F$12:$F$2664,MATCH("OUT_"&amp;ウォレット!$IG$2&amp;MONTH(ウォレット!$B10)&amp;"/"&amp;DAY(ウォレット!$B10)&amp;"_"&amp;ウォレット!JL$3,プレー記録!$U$12:$U$2664,0),1))</f>
        <v>0</v>
      </c>
      <c r="JM10" s="298">
        <f>IF(ISNA(INDEX(プレー記録!$F$12:$F$2664,MATCH("OUT_"&amp;ウォレット!$IG$2&amp;MONTH(ウォレット!$B10)&amp;"/"&amp;DAY(ウォレット!$B10)&amp;"_"&amp;ウォレット!JM$3,プレー記録!$U$12:$U$2664,0),1))=TRUE,0,-INDEX(プレー記録!$F$12:$F$2664,MATCH("OUT_"&amp;ウォレット!$IG$2&amp;MONTH(ウォレット!$B10)&amp;"/"&amp;DAY(ウォレット!$B10)&amp;"_"&amp;ウォレット!JM$3,プレー記録!$U$12:$U$2664,0),1))</f>
        <v>0</v>
      </c>
      <c r="JN10" s="160"/>
      <c r="JO10" s="127">
        <f t="shared" si="9"/>
        <v>0</v>
      </c>
      <c r="JP10" s="128">
        <f t="shared" si="19"/>
        <v>0</v>
      </c>
      <c r="JQ10" s="133">
        <f>IF(ISNA(INDEX(プレー記録!$G$14:$G$2664,MATCH("IN_"&amp;ウォレット!$JO$2&amp;MONTH(ウォレット!$B10)&amp;"/"&amp;DAY(ウォレット!$B10)&amp;"_"&amp;ウォレット!JQ$3,プレー記録!$U$14:$U$2664,0),1))=TRUE,0,INDEX(プレー記録!$G$14:$G$2664,MATCH("IN_"&amp;ウォレット!$JO$2&amp;MONTH(ウォレット!$B10)&amp;"/"&amp;DAY(ウォレット!$B10)&amp;"_"&amp;ウォレット!JQ$3,プレー記録!$U$14:$U$2664,0),1))</f>
        <v>0</v>
      </c>
      <c r="JR10" s="122">
        <f>IF(ISNA(INDEX(プレー記録!$G$14:$G$2664,MATCH("IN_"&amp;ウォレット!$JO$2&amp;MONTH(ウォレット!$B10)&amp;"/"&amp;DAY(ウォレット!$B10)&amp;"_"&amp;ウォレット!JR$3,プレー記録!$U$14:$U$2664,0),1))=TRUE,0,INDEX(プレー記録!$G$14:$G$2664,MATCH("IN_"&amp;ウォレット!$JO$2&amp;MONTH(ウォレット!$B10)&amp;"/"&amp;DAY(ウォレット!$B10)&amp;"_"&amp;ウォレット!JR$3,プレー記録!$U$14:$U$2664,0),1))</f>
        <v>0</v>
      </c>
      <c r="JS10" s="122">
        <f>IF(ISNA(INDEX(プレー記録!$G$14:$G$2664,MATCH("IN_"&amp;ウォレット!$JO$2&amp;MONTH(ウォレット!$B10)&amp;"/"&amp;DAY(ウォレット!$B10)&amp;"_"&amp;ウォレット!JS$3,プレー記録!$U$14:$U$2664,0),1))=TRUE,0,INDEX(プレー記録!$G$14:$G$2664,MATCH("IN_"&amp;ウォレット!$JO$2&amp;MONTH(ウォレット!$B10)&amp;"/"&amp;DAY(ウォレット!$B10)&amp;"_"&amp;ウォレット!JS$3,プレー記録!$U$14:$U$2664,0),1))</f>
        <v>0</v>
      </c>
      <c r="JT10" s="122">
        <f>IF(ISNA(INDEX(プレー記録!$G$14:$G$2664,MATCH("IN_"&amp;ウォレット!$JO$2&amp;MONTH(ウォレット!$B10)&amp;"/"&amp;DAY(ウォレット!$B10)&amp;"_"&amp;ウォレット!JT$3,プレー記録!$U$14:$U$2664,0),1))=TRUE,0,INDEX(プレー記録!$G$14:$G$2664,MATCH("IN_"&amp;ウォレット!$JO$2&amp;MONTH(ウォレット!$B10)&amp;"/"&amp;DAY(ウォレット!$B10)&amp;"_"&amp;ウォレット!JT$3,プレー記録!$U$14:$U$2664,0),1))</f>
        <v>0</v>
      </c>
      <c r="JU10" s="122">
        <f>IF(ISNA(INDEX(プレー記録!$G$14:$G$2664,MATCH("IN_"&amp;ウォレット!$JO$2&amp;MONTH(ウォレット!$B10)&amp;"/"&amp;DAY(ウォレット!$B10)&amp;"_"&amp;ウォレット!JU$3,プレー記録!$U$14:$U$2664,0),1))=TRUE,0,INDEX(プレー記録!$G$14:$G$2664,MATCH("IN_"&amp;ウォレット!$JO$2&amp;MONTH(ウォレット!$B10)&amp;"/"&amp;DAY(ウォレット!$B10)&amp;"_"&amp;ウォレット!JU$3,プレー記録!$U$14:$U$2664,0),1))</f>
        <v>0</v>
      </c>
      <c r="JV10" s="122">
        <f>IF(ISNA(INDEX(プレー記録!$G$14:$G$2664,MATCH("IN_"&amp;ウォレット!$JO$2&amp;MONTH(ウォレット!$B10)&amp;"/"&amp;DAY(ウォレット!$B10)&amp;"_"&amp;ウォレット!JV$3,プレー記録!$U$14:$U$2664,0),1))=TRUE,0,INDEX(プレー記録!$G$14:$G$2664,MATCH("IN_"&amp;ウォレット!$JO$2&amp;MONTH(ウォレット!$B10)&amp;"/"&amp;DAY(ウォレット!$B10)&amp;"_"&amp;ウォレット!JV$3,プレー記録!$U$14:$U$2664,0),1))</f>
        <v>0</v>
      </c>
      <c r="JW10" s="122">
        <f>IF(ISNA(INDEX(プレー記録!$G$14:$G$2664,MATCH("IN_"&amp;ウォレット!$JO$2&amp;MONTH(ウォレット!$B10)&amp;"/"&amp;DAY(ウォレット!$B10)&amp;"_"&amp;ウォレット!JW$3,プレー記録!$U$14:$U$2664,0),1))=TRUE,0,INDEX(プレー記録!$G$14:$G$2664,MATCH("IN_"&amp;ウォレット!$JO$2&amp;MONTH(ウォレット!$B10)&amp;"/"&amp;DAY(ウォレット!$B10)&amp;"_"&amp;ウォレット!JW$3,プレー記録!$U$14:$U$2664,0),1))</f>
        <v>0</v>
      </c>
      <c r="JX10" s="296">
        <f>IF(ISNA(INDEX(プレー記録!$G$14:$G$2664,MATCH("IN_"&amp;ウォレット!$JO$2&amp;MONTH(ウォレット!$B10)&amp;"/"&amp;DAY(ウォレット!$B10)&amp;"_"&amp;ウォレット!JX$3,プレー記録!$U$14:$U$2664,0),1))=TRUE,0,INDEX(プレー記録!$G$14:$G$2664,MATCH("IN_"&amp;ウォレット!$JO$2&amp;MONTH(ウォレット!$B10)&amp;"/"&amp;DAY(ウォレット!$B10)&amp;"_"&amp;ウォレット!JX$3,プレー記録!$U$14:$U$2664,0),1))</f>
        <v>0</v>
      </c>
      <c r="JY10" s="296">
        <f>IF(ISNA(INDEX(プレー記録!$G$14:$G$2664,MATCH("IN_"&amp;ウォレット!$JO$2&amp;MONTH(ウォレット!$B10)&amp;"/"&amp;DAY(ウォレット!$B10)&amp;"_"&amp;ウォレット!JY$3,プレー記録!$U$14:$U$2664,0),1))=TRUE,0,INDEX(プレー記録!$G$14:$G$2664,MATCH("IN_"&amp;ウォレット!$JO$2&amp;MONTH(ウォレット!$B10)&amp;"/"&amp;DAY(ウォレット!$B10)&amp;"_"&amp;ウォレット!JY$3,プレー記録!$U$14:$U$2664,0),1))</f>
        <v>0</v>
      </c>
      <c r="JZ10" s="296">
        <f>IF(ISNA(INDEX(プレー記録!$G$14:$G$2664,MATCH("IN_"&amp;ウォレット!$JO$2&amp;MONTH(ウォレット!$B10)&amp;"/"&amp;DAY(ウォレット!$B10)&amp;"_"&amp;ウォレット!JZ$3,プレー記録!$U$14:$U$2664,0),1))=TRUE,0,INDEX(プレー記録!$G$14:$G$2664,MATCH("IN_"&amp;ウォレット!$JO$2&amp;MONTH(ウォレット!$B10)&amp;"/"&amp;DAY(ウォレット!$B10)&amp;"_"&amp;ウォレット!JZ$3,プレー記録!$U$14:$U$2664,0),1))</f>
        <v>0</v>
      </c>
      <c r="KA10" s="296">
        <f>IF(ISNA(INDEX(プレー記録!$G$14:$G$2664,MATCH("IN_"&amp;ウォレット!$JO$2&amp;MONTH(ウォレット!$B10)&amp;"/"&amp;DAY(ウォレット!$B10)&amp;"_"&amp;ウォレット!KA$3,プレー記録!$U$14:$U$2664,0),1))=TRUE,0,INDEX(プレー記録!$G$14:$G$2664,MATCH("IN_"&amp;ウォレット!$JO$2&amp;MONTH(ウォレット!$B10)&amp;"/"&amp;DAY(ウォレット!$B10)&amp;"_"&amp;ウォレット!KA$3,プレー記録!$U$14:$U$2664,0),1))</f>
        <v>0</v>
      </c>
      <c r="KB10" s="296">
        <f>IF(ISNA(INDEX(プレー記録!$G$14:$G$2664,MATCH("IN_"&amp;ウォレット!$JO$2&amp;MONTH(ウォレット!$B10)&amp;"/"&amp;DAY(ウォレット!$B10)&amp;"_"&amp;ウォレット!KB$3,プレー記録!$U$14:$U$2664,0),1))=TRUE,0,INDEX(プレー記録!$G$14:$G$2664,MATCH("IN_"&amp;ウォレット!$JO$2&amp;MONTH(ウォレット!$B10)&amp;"/"&amp;DAY(ウォレット!$B10)&amp;"_"&amp;ウォレット!KB$3,プレー記録!$U$14:$U$2664,0),1))</f>
        <v>0</v>
      </c>
      <c r="KC10" s="296">
        <f>IF(ISNA(INDEX(プレー記録!$G$14:$G$2664,MATCH("IN_"&amp;ウォレット!$JO$2&amp;MONTH(ウォレット!$B10)&amp;"/"&amp;DAY(ウォレット!$B10)&amp;"_"&amp;ウォレット!KC$3,プレー記録!$U$14:$U$2664,0),1))=TRUE,0,INDEX(プレー記録!$G$14:$G$2664,MATCH("IN_"&amp;ウォレット!$JO$2&amp;MONTH(ウォレット!$B10)&amp;"/"&amp;DAY(ウォレット!$B10)&amp;"_"&amp;ウォレット!KC$3,プレー記録!$U$14:$U$2664,0),1))</f>
        <v>0</v>
      </c>
      <c r="KD10" s="296">
        <f>IF(ISNA(INDEX(プレー記録!$G$14:$G$2664,MATCH("IN_"&amp;ウォレット!$JO$2&amp;MONTH(ウォレット!$B10)&amp;"/"&amp;DAY(ウォレット!$B10)&amp;"_"&amp;ウォレット!KD$3,プレー記録!$U$14:$U$2664,0),1))=TRUE,0,INDEX(プレー記録!$G$14:$G$2664,MATCH("IN_"&amp;ウォレット!$JO$2&amp;MONTH(ウォレット!$B10)&amp;"/"&amp;DAY(ウォレット!$B10)&amp;"_"&amp;ウォレット!KD$3,プレー記録!$U$14:$U$2664,0),1))</f>
        <v>0</v>
      </c>
      <c r="KE10" s="296">
        <f>IF(ISNA(INDEX(プレー記録!$G$14:$G$2664,MATCH("IN_"&amp;ウォレット!$JO$2&amp;MONTH(ウォレット!$B10)&amp;"/"&amp;DAY(ウォレット!$B10)&amp;"_"&amp;ウォレット!KE$3,プレー記録!$U$14:$U$2664,0),1))=TRUE,0,INDEX(プレー記録!$G$14:$G$2664,MATCH("IN_"&amp;ウォレット!$JO$2&amp;MONTH(ウォレット!$B10)&amp;"/"&amp;DAY(ウォレット!$B10)&amp;"_"&amp;ウォレット!KE$3,プレー記録!$U$14:$U$2664,0),1))</f>
        <v>0</v>
      </c>
      <c r="KF10" s="158"/>
      <c r="KG10" s="131">
        <f>IF(ISNA(INDEX(プレー記録!$F$12:$F$2664,MATCH("OUT_"&amp;ウォレット!$JO$2&amp;MONTH(ウォレット!$B10)&amp;"/"&amp;DAY(ウォレット!$B10)&amp;"_"&amp;ウォレット!KG$3,プレー記録!$U$12:$U$2664,0),1))=TRUE,0,-INDEX(プレー記録!$F$12:$F$2664,MATCH("OUT_"&amp;ウォレット!$JO$2&amp;MONTH(ウォレット!$B10)&amp;"/"&amp;DAY(ウォレット!$B10)&amp;"_"&amp;ウォレット!KG$3,プレー記録!$U$12:$U$2664,0),1))</f>
        <v>0</v>
      </c>
      <c r="KH10" s="123">
        <f>IF(ISNA(INDEX(プレー記録!$F$12:$F$2664,MATCH("OUT_"&amp;ウォレット!$JO$2&amp;MONTH(ウォレット!$B10)&amp;"/"&amp;DAY(ウォレット!$B10)&amp;"_"&amp;ウォレット!KH$3,プレー記録!$U$12:$U$2664,0),1))=TRUE,0,-INDEX(プレー記録!$F$12:$F$2664,MATCH("OUT_"&amp;ウォレット!$JO$2&amp;MONTH(ウォレット!$B10)&amp;"/"&amp;DAY(ウォレット!$B10)&amp;"_"&amp;ウォレット!KH$3,プレー記録!$U$12:$U$2664,0),1))</f>
        <v>0</v>
      </c>
      <c r="KI10" s="123">
        <f>IF(ISNA(INDEX(プレー記録!$F$12:$F$2664,MATCH("OUT_"&amp;ウォレット!$JO$2&amp;MONTH(ウォレット!$B10)&amp;"/"&amp;DAY(ウォレット!$B10)&amp;"_"&amp;ウォレット!KI$3,プレー記録!$U$12:$U$2664,0),1))=TRUE,0,-INDEX(プレー記録!$F$12:$F$2664,MATCH("OUT_"&amp;ウォレット!$JO$2&amp;MONTH(ウォレット!$B10)&amp;"/"&amp;DAY(ウォレット!$B10)&amp;"_"&amp;ウォレット!KI$3,プレー記録!$U$12:$U$2664,0),1))</f>
        <v>0</v>
      </c>
      <c r="KJ10" s="123">
        <f>IF(ISNA(INDEX(プレー記録!$F$12:$F$2664,MATCH("OUT_"&amp;ウォレット!$JO$2&amp;MONTH(ウォレット!$B10)&amp;"/"&amp;DAY(ウォレット!$B10)&amp;"_"&amp;ウォレット!KJ$3,プレー記録!$U$12:$U$2664,0),1))=TRUE,0,-INDEX(プレー記録!$F$12:$F$2664,MATCH("OUT_"&amp;ウォレット!$JO$2&amp;MONTH(ウォレット!$B10)&amp;"/"&amp;DAY(ウォレット!$B10)&amp;"_"&amp;ウォレット!KJ$3,プレー記録!$U$12:$U$2664,0),1))</f>
        <v>0</v>
      </c>
      <c r="KK10" s="123">
        <f>IF(ISNA(INDEX(プレー記録!$F$12:$F$2664,MATCH("OUT_"&amp;ウォレット!$JO$2&amp;MONTH(ウォレット!$B10)&amp;"/"&amp;DAY(ウォレット!$B10)&amp;"_"&amp;ウォレット!KK$3,プレー記録!$U$12:$U$2664,0),1))=TRUE,0,-INDEX(プレー記録!$F$12:$F$2664,MATCH("OUT_"&amp;ウォレット!$JO$2&amp;MONTH(ウォレット!$B10)&amp;"/"&amp;DAY(ウォレット!$B10)&amp;"_"&amp;ウォレット!KK$3,プレー記録!$U$12:$U$2664,0),1))</f>
        <v>0</v>
      </c>
      <c r="KL10" s="123">
        <f>IF(ISNA(INDEX(プレー記録!$F$12:$F$2664,MATCH("OUT_"&amp;ウォレット!$JO$2&amp;MONTH(ウォレット!$B10)&amp;"/"&amp;DAY(ウォレット!$B10)&amp;"_"&amp;ウォレット!KL$3,プレー記録!$U$12:$U$2664,0),1))=TRUE,0,-INDEX(プレー記録!$F$12:$F$2664,MATCH("OUT_"&amp;ウォレット!$JO$2&amp;MONTH(ウォレット!$B10)&amp;"/"&amp;DAY(ウォレット!$B10)&amp;"_"&amp;ウォレット!KL$3,プレー記録!$U$12:$U$2664,0),1))</f>
        <v>0</v>
      </c>
      <c r="KM10" s="123">
        <f>IF(ISNA(INDEX(プレー記録!$F$12:$F$2664,MATCH("OUT_"&amp;ウォレット!$JO$2&amp;MONTH(ウォレット!$B10)&amp;"/"&amp;DAY(ウォレット!$B10)&amp;"_"&amp;ウォレット!KM$3,プレー記録!$U$12:$U$2664,0),1))=TRUE,0,-INDEX(プレー記録!$F$12:$F$2664,MATCH("OUT_"&amp;ウォレット!$JO$2&amp;MONTH(ウォレット!$B10)&amp;"/"&amp;DAY(ウォレット!$B10)&amp;"_"&amp;ウォレット!KM$3,プレー記録!$U$12:$U$2664,0),1))</f>
        <v>0</v>
      </c>
      <c r="KN10" s="298">
        <f>IF(ISNA(INDEX(プレー記録!$F$12:$F$2664,MATCH("OUT_"&amp;ウォレット!$JO$2&amp;MONTH(ウォレット!$B10)&amp;"/"&amp;DAY(ウォレット!$B10)&amp;"_"&amp;ウォレット!KN$3,プレー記録!$U$12:$U$2664,0),1))=TRUE,0,-INDEX(プレー記録!$F$12:$F$2664,MATCH("OUT_"&amp;ウォレット!$JO$2&amp;MONTH(ウォレット!$B10)&amp;"/"&amp;DAY(ウォレット!$B10)&amp;"_"&amp;ウォレット!KN$3,プレー記録!$U$12:$U$2664,0),1))</f>
        <v>0</v>
      </c>
      <c r="KO10" s="298">
        <f>IF(ISNA(INDEX(プレー記録!$F$12:$F$2664,MATCH("OUT_"&amp;ウォレット!$JO$2&amp;MONTH(ウォレット!$B10)&amp;"/"&amp;DAY(ウォレット!$B10)&amp;"_"&amp;ウォレット!KO$3,プレー記録!$U$12:$U$2664,0),1))=TRUE,0,-INDEX(プレー記録!$F$12:$F$2664,MATCH("OUT_"&amp;ウォレット!$JO$2&amp;MONTH(ウォレット!$B10)&amp;"/"&amp;DAY(ウォレット!$B10)&amp;"_"&amp;ウォレット!KO$3,プレー記録!$U$12:$U$2664,0),1))</f>
        <v>0</v>
      </c>
      <c r="KP10" s="298">
        <f>IF(ISNA(INDEX(プレー記録!$F$12:$F$2664,MATCH("OUT_"&amp;ウォレット!$JO$2&amp;MONTH(ウォレット!$B10)&amp;"/"&amp;DAY(ウォレット!$B10)&amp;"_"&amp;ウォレット!KP$3,プレー記録!$U$12:$U$2664,0),1))=TRUE,0,-INDEX(プレー記録!$F$12:$F$2664,MATCH("OUT_"&amp;ウォレット!$JO$2&amp;MONTH(ウォレット!$B10)&amp;"/"&amp;DAY(ウォレット!$B10)&amp;"_"&amp;ウォレット!KP$3,プレー記録!$U$12:$U$2664,0),1))</f>
        <v>0</v>
      </c>
      <c r="KQ10" s="298">
        <f>IF(ISNA(INDEX(プレー記録!$F$12:$F$2664,MATCH("OUT_"&amp;ウォレット!$JO$2&amp;MONTH(ウォレット!$B10)&amp;"/"&amp;DAY(ウォレット!$B10)&amp;"_"&amp;ウォレット!KQ$3,プレー記録!$U$12:$U$2664,0),1))=TRUE,0,-INDEX(プレー記録!$F$12:$F$2664,MATCH("OUT_"&amp;ウォレット!$JO$2&amp;MONTH(ウォレット!$B10)&amp;"/"&amp;DAY(ウォレット!$B10)&amp;"_"&amp;ウォレット!KQ$3,プレー記録!$U$12:$U$2664,0),1))</f>
        <v>0</v>
      </c>
      <c r="KR10" s="298">
        <f>IF(ISNA(INDEX(プレー記録!$F$12:$F$2664,MATCH("OUT_"&amp;ウォレット!$JO$2&amp;MONTH(ウォレット!$B10)&amp;"/"&amp;DAY(ウォレット!$B10)&amp;"_"&amp;ウォレット!KR$3,プレー記録!$U$12:$U$2664,0),1))=TRUE,0,-INDEX(プレー記録!$F$12:$F$2664,MATCH("OUT_"&amp;ウォレット!$JO$2&amp;MONTH(ウォレット!$B10)&amp;"/"&amp;DAY(ウォレット!$B10)&amp;"_"&amp;ウォレット!KR$3,プレー記録!$U$12:$U$2664,0),1))</f>
        <v>0</v>
      </c>
      <c r="KS10" s="298">
        <f>IF(ISNA(INDEX(プレー記録!$F$12:$F$2664,MATCH("OUT_"&amp;ウォレット!$JO$2&amp;MONTH(ウォレット!$B10)&amp;"/"&amp;DAY(ウォレット!$B10)&amp;"_"&amp;ウォレット!KS$3,プレー記録!$U$12:$U$2664,0),1))=TRUE,0,-INDEX(プレー記録!$F$12:$F$2664,MATCH("OUT_"&amp;ウォレット!$JO$2&amp;MONTH(ウォレット!$B10)&amp;"/"&amp;DAY(ウォレット!$B10)&amp;"_"&amp;ウォレット!KS$3,プレー記録!$U$12:$U$2664,0),1))</f>
        <v>0</v>
      </c>
      <c r="KT10" s="298">
        <f>IF(ISNA(INDEX(プレー記録!$F$12:$F$2664,MATCH("OUT_"&amp;ウォレット!$JO$2&amp;MONTH(ウォレット!$B10)&amp;"/"&amp;DAY(ウォレット!$B10)&amp;"_"&amp;ウォレット!KT$3,プレー記録!$U$12:$U$2664,0),1))=TRUE,0,-INDEX(プレー記録!$F$12:$F$2664,MATCH("OUT_"&amp;ウォレット!$JO$2&amp;MONTH(ウォレット!$B10)&amp;"/"&amp;DAY(ウォレット!$B10)&amp;"_"&amp;ウォレット!KT$3,プレー記録!$U$12:$U$2664,0),1))</f>
        <v>0</v>
      </c>
      <c r="KU10" s="298">
        <f>IF(ISNA(INDEX(プレー記録!$F$12:$F$2664,MATCH("OUT_"&amp;ウォレット!$JO$2&amp;MONTH(ウォレット!$B10)&amp;"/"&amp;DAY(ウォレット!$B10)&amp;"_"&amp;ウォレット!KU$3,プレー記録!$U$12:$U$2664,0),1))=TRUE,0,-INDEX(プレー記録!$F$12:$F$2664,MATCH("OUT_"&amp;ウォレット!$JO$2&amp;MONTH(ウォレット!$B10)&amp;"/"&amp;DAY(ウォレット!$B10)&amp;"_"&amp;ウォレット!KU$3,プレー記録!$U$12:$U$2664,0),1))</f>
        <v>0</v>
      </c>
      <c r="KV10" s="160"/>
      <c r="KW10" s="127">
        <f t="shared" si="10"/>
        <v>0</v>
      </c>
      <c r="KX10" s="128">
        <f t="shared" si="20"/>
        <v>0</v>
      </c>
      <c r="KY10" s="133">
        <f>IF(ISNA(INDEX(プレー記録!$G$14:$G$2664,MATCH("IN_"&amp;ウォレット!$KW$2&amp;MONTH(ウォレット!$B10)&amp;"/"&amp;DAY(ウォレット!$B10)&amp;"_"&amp;ウォレット!KY$3,プレー記録!$U$14:$U$2664,0),1))=TRUE,0,INDEX(プレー記録!$G$14:$G$2664,MATCH("IN_"&amp;ウォレット!$KW$2&amp;MONTH(ウォレット!$B10)&amp;"/"&amp;DAY(ウォレット!$B10)&amp;"_"&amp;ウォレット!KY$3,プレー記録!$U$14:$U$2664,0),1))</f>
        <v>0</v>
      </c>
      <c r="KZ10" s="122">
        <f>IF(ISNA(INDEX(プレー記録!$G$14:$G$2664,MATCH("IN_"&amp;ウォレット!$KW$2&amp;MONTH(ウォレット!$B10)&amp;"/"&amp;DAY(ウォレット!$B10)&amp;"_"&amp;ウォレット!KZ$3,プレー記録!$U$14:$U$2664,0),1))=TRUE,0,INDEX(プレー記録!$G$14:$G$2664,MATCH("IN_"&amp;ウォレット!$KW$2&amp;MONTH(ウォレット!$B10)&amp;"/"&amp;DAY(ウォレット!$B10)&amp;"_"&amp;ウォレット!KZ$3,プレー記録!$U$14:$U$2664,0),1))</f>
        <v>0</v>
      </c>
      <c r="LA10" s="122">
        <f>IF(ISNA(INDEX(プレー記録!$G$14:$G$2664,MATCH("IN_"&amp;ウォレット!$KW$2&amp;MONTH(ウォレット!$B10)&amp;"/"&amp;DAY(ウォレット!$B10)&amp;"_"&amp;ウォレット!LA$3,プレー記録!$U$14:$U$2664,0),1))=TRUE,0,INDEX(プレー記録!$G$14:$G$2664,MATCH("IN_"&amp;ウォレット!$KW$2&amp;MONTH(ウォレット!$B10)&amp;"/"&amp;DAY(ウォレット!$B10)&amp;"_"&amp;ウォレット!LA$3,プレー記録!$U$14:$U$2664,0),1))</f>
        <v>0</v>
      </c>
      <c r="LB10" s="122">
        <f>IF(ISNA(INDEX(プレー記録!$G$14:$G$2664,MATCH("IN_"&amp;ウォレット!$KW$2&amp;MONTH(ウォレット!$B10)&amp;"/"&amp;DAY(ウォレット!$B10)&amp;"_"&amp;ウォレット!LB$3,プレー記録!$U$14:$U$2664,0),1))=TRUE,0,INDEX(プレー記録!$G$14:$G$2664,MATCH("IN_"&amp;ウォレット!$KW$2&amp;MONTH(ウォレット!$B10)&amp;"/"&amp;DAY(ウォレット!$B10)&amp;"_"&amp;ウォレット!LB$3,プレー記録!$U$14:$U$2664,0),1))</f>
        <v>0</v>
      </c>
      <c r="LC10" s="122">
        <f>IF(ISNA(INDEX(プレー記録!$G$14:$G$2664,MATCH("IN_"&amp;ウォレット!$KW$2&amp;MONTH(ウォレット!$B10)&amp;"/"&amp;DAY(ウォレット!$B10)&amp;"_"&amp;ウォレット!LC$3,プレー記録!$U$14:$U$2664,0),1))=TRUE,0,INDEX(プレー記録!$G$14:$G$2664,MATCH("IN_"&amp;ウォレット!$KW$2&amp;MONTH(ウォレット!$B10)&amp;"/"&amp;DAY(ウォレット!$B10)&amp;"_"&amp;ウォレット!LC$3,プレー記録!$U$14:$U$2664,0),1))</f>
        <v>0</v>
      </c>
      <c r="LD10" s="122">
        <f>IF(ISNA(INDEX(プレー記録!$G$14:$G$2664,MATCH("IN_"&amp;ウォレット!$KW$2&amp;MONTH(ウォレット!$B10)&amp;"/"&amp;DAY(ウォレット!$B10)&amp;"_"&amp;ウォレット!LD$3,プレー記録!$U$14:$U$2664,0),1))=TRUE,0,INDEX(プレー記録!$G$14:$G$2664,MATCH("IN_"&amp;ウォレット!$KW$2&amp;MONTH(ウォレット!$B10)&amp;"/"&amp;DAY(ウォレット!$B10)&amp;"_"&amp;ウォレット!LD$3,プレー記録!$U$14:$U$2664,0),1))</f>
        <v>0</v>
      </c>
      <c r="LE10" s="122">
        <f>IF(ISNA(INDEX(プレー記録!$G$14:$G$2664,MATCH("IN_"&amp;ウォレット!$KW$2&amp;MONTH(ウォレット!$B10)&amp;"/"&amp;DAY(ウォレット!$B10)&amp;"_"&amp;ウォレット!LE$3,プレー記録!$U$14:$U$2664,0),1))=TRUE,0,INDEX(プレー記録!$G$14:$G$2664,MATCH("IN_"&amp;ウォレット!$KW$2&amp;MONTH(ウォレット!$B10)&amp;"/"&amp;DAY(ウォレット!$B10)&amp;"_"&amp;ウォレット!LE$3,プレー記録!$U$14:$U$2664,0),1))</f>
        <v>0</v>
      </c>
      <c r="LF10" s="296">
        <f>IF(ISNA(INDEX(プレー記録!$G$14:$G$2664,MATCH("IN_"&amp;ウォレット!$KW$2&amp;MONTH(ウォレット!$B10)&amp;"/"&amp;DAY(ウォレット!$B10)&amp;"_"&amp;ウォレット!LF$3,プレー記録!$U$14:$U$2664,0),1))=TRUE,0,INDEX(プレー記録!$G$14:$G$2664,MATCH("IN_"&amp;ウォレット!$KW$2&amp;MONTH(ウォレット!$B10)&amp;"/"&amp;DAY(ウォレット!$B10)&amp;"_"&amp;ウォレット!LF$3,プレー記録!$U$14:$U$2664,0),1))</f>
        <v>0</v>
      </c>
      <c r="LG10" s="296">
        <f>IF(ISNA(INDEX(プレー記録!$G$14:$G$2664,MATCH("IN_"&amp;ウォレット!$KW$2&amp;MONTH(ウォレット!$B10)&amp;"/"&amp;DAY(ウォレット!$B10)&amp;"_"&amp;ウォレット!LG$3,プレー記録!$U$14:$U$2664,0),1))=TRUE,0,INDEX(プレー記録!$G$14:$G$2664,MATCH("IN_"&amp;ウォレット!$KW$2&amp;MONTH(ウォレット!$B10)&amp;"/"&amp;DAY(ウォレット!$B10)&amp;"_"&amp;ウォレット!LG$3,プレー記録!$U$14:$U$2664,0),1))</f>
        <v>0</v>
      </c>
      <c r="LH10" s="296">
        <f>IF(ISNA(INDEX(プレー記録!$G$14:$G$2664,MATCH("IN_"&amp;ウォレット!$KW$2&amp;MONTH(ウォレット!$B10)&amp;"/"&amp;DAY(ウォレット!$B10)&amp;"_"&amp;ウォレット!LH$3,プレー記録!$U$14:$U$2664,0),1))=TRUE,0,INDEX(プレー記録!$G$14:$G$2664,MATCH("IN_"&amp;ウォレット!$KW$2&amp;MONTH(ウォレット!$B10)&amp;"/"&amp;DAY(ウォレット!$B10)&amp;"_"&amp;ウォレット!LH$3,プレー記録!$U$14:$U$2664,0),1))</f>
        <v>0</v>
      </c>
      <c r="LI10" s="296">
        <f>IF(ISNA(INDEX(プレー記録!$G$14:$G$2664,MATCH("IN_"&amp;ウォレット!$KW$2&amp;MONTH(ウォレット!$B10)&amp;"/"&amp;DAY(ウォレット!$B10)&amp;"_"&amp;ウォレット!LI$3,プレー記録!$U$14:$U$2664,0),1))=TRUE,0,INDEX(プレー記録!$G$14:$G$2664,MATCH("IN_"&amp;ウォレット!$KW$2&amp;MONTH(ウォレット!$B10)&amp;"/"&amp;DAY(ウォレット!$B10)&amp;"_"&amp;ウォレット!LI$3,プレー記録!$U$14:$U$2664,0),1))</f>
        <v>0</v>
      </c>
      <c r="LJ10" s="296">
        <f>IF(ISNA(INDEX(プレー記録!$G$14:$G$2664,MATCH("IN_"&amp;ウォレット!$KW$2&amp;MONTH(ウォレット!$B10)&amp;"/"&amp;DAY(ウォレット!$B10)&amp;"_"&amp;ウォレット!LJ$3,プレー記録!$U$14:$U$2664,0),1))=TRUE,0,INDEX(プレー記録!$G$14:$G$2664,MATCH("IN_"&amp;ウォレット!$KW$2&amp;MONTH(ウォレット!$B10)&amp;"/"&amp;DAY(ウォレット!$B10)&amp;"_"&amp;ウォレット!LJ$3,プレー記録!$U$14:$U$2664,0),1))</f>
        <v>0</v>
      </c>
      <c r="LK10" s="296">
        <f>IF(ISNA(INDEX(プレー記録!$G$14:$G$2664,MATCH("IN_"&amp;ウォレット!$KW$2&amp;MONTH(ウォレット!$B10)&amp;"/"&amp;DAY(ウォレット!$B10)&amp;"_"&amp;ウォレット!LK$3,プレー記録!$U$14:$U$2664,0),1))=TRUE,0,INDEX(プレー記録!$G$14:$G$2664,MATCH("IN_"&amp;ウォレット!$KW$2&amp;MONTH(ウォレット!$B10)&amp;"/"&amp;DAY(ウォレット!$B10)&amp;"_"&amp;ウォレット!LK$3,プレー記録!$U$14:$U$2664,0),1))</f>
        <v>0</v>
      </c>
      <c r="LL10" s="296">
        <f>IF(ISNA(INDEX(プレー記録!$G$14:$G$2664,MATCH("IN_"&amp;ウォレット!$KW$2&amp;MONTH(ウォレット!$B10)&amp;"/"&amp;DAY(ウォレット!$B10)&amp;"_"&amp;ウォレット!LL$3,プレー記録!$U$14:$U$2664,0),1))=TRUE,0,INDEX(プレー記録!$G$14:$G$2664,MATCH("IN_"&amp;ウォレット!$KW$2&amp;MONTH(ウォレット!$B10)&amp;"/"&amp;DAY(ウォレット!$B10)&amp;"_"&amp;ウォレット!LL$3,プレー記録!$U$14:$U$2664,0),1))</f>
        <v>0</v>
      </c>
      <c r="LM10" s="296">
        <f>IF(ISNA(INDEX(プレー記録!$G$14:$G$2664,MATCH("IN_"&amp;ウォレット!$KW$2&amp;MONTH(ウォレット!$B10)&amp;"/"&amp;DAY(ウォレット!$B10)&amp;"_"&amp;ウォレット!LM$3,プレー記録!$U$14:$U$2664,0),1))=TRUE,0,INDEX(プレー記録!$G$14:$G$2664,MATCH("IN_"&amp;ウォレット!$KW$2&amp;MONTH(ウォレット!$B10)&amp;"/"&amp;DAY(ウォレット!$B10)&amp;"_"&amp;ウォレット!LM$3,プレー記録!$U$14:$U$2664,0),1))</f>
        <v>0</v>
      </c>
      <c r="LN10" s="158"/>
      <c r="LO10" s="131">
        <f>IF(ISNA(INDEX(プレー記録!$F$12:$F$2664,MATCH("OUT_"&amp;ウォレット!$KW$2&amp;MONTH(ウォレット!$B10)&amp;"/"&amp;DAY(ウォレット!$B10)&amp;"_"&amp;ウォレット!LO$3,プレー記録!$U$12:$U$2664,0),1))=TRUE,0,-INDEX(プレー記録!$F$12:$F$2664,MATCH("OUT_"&amp;ウォレット!$KW$2&amp;MONTH(ウォレット!$B10)&amp;"/"&amp;DAY(ウォレット!$B10)&amp;"_"&amp;ウォレット!LO$3,プレー記録!$U$12:$U$2664,0),1))</f>
        <v>0</v>
      </c>
      <c r="LP10" s="123">
        <f>IF(ISNA(INDEX(プレー記録!$F$12:$F$2664,MATCH("OUT_"&amp;ウォレット!$KW$2&amp;MONTH(ウォレット!$B10)&amp;"/"&amp;DAY(ウォレット!$B10)&amp;"_"&amp;ウォレット!LP$3,プレー記録!$U$12:$U$2664,0),1))=TRUE,0,-INDEX(プレー記録!$F$12:$F$2664,MATCH("OUT_"&amp;ウォレット!$KW$2&amp;MONTH(ウォレット!$B10)&amp;"/"&amp;DAY(ウォレット!$B10)&amp;"_"&amp;ウォレット!LP$3,プレー記録!$U$12:$U$2664,0),1))</f>
        <v>0</v>
      </c>
      <c r="LQ10" s="123">
        <f>IF(ISNA(INDEX(プレー記録!$F$12:$F$2664,MATCH("OUT_"&amp;ウォレット!$KW$2&amp;MONTH(ウォレット!$B10)&amp;"/"&amp;DAY(ウォレット!$B10)&amp;"_"&amp;ウォレット!LQ$3,プレー記録!$U$12:$U$2664,0),1))=TRUE,0,-INDEX(プレー記録!$F$12:$F$2664,MATCH("OUT_"&amp;ウォレット!$KW$2&amp;MONTH(ウォレット!$B10)&amp;"/"&amp;DAY(ウォレット!$B10)&amp;"_"&amp;ウォレット!LQ$3,プレー記録!$U$12:$U$2664,0),1))</f>
        <v>0</v>
      </c>
      <c r="LR10" s="123">
        <f>IF(ISNA(INDEX(プレー記録!$F$12:$F$2664,MATCH("OUT_"&amp;ウォレット!$KW$2&amp;MONTH(ウォレット!$B10)&amp;"/"&amp;DAY(ウォレット!$B10)&amp;"_"&amp;ウォレット!LR$3,プレー記録!$U$12:$U$2664,0),1))=TRUE,0,-INDEX(プレー記録!$F$12:$F$2664,MATCH("OUT_"&amp;ウォレット!$KW$2&amp;MONTH(ウォレット!$B10)&amp;"/"&amp;DAY(ウォレット!$B10)&amp;"_"&amp;ウォレット!LR$3,プレー記録!$U$12:$U$2664,0),1))</f>
        <v>0</v>
      </c>
      <c r="LS10" s="123">
        <f>IF(ISNA(INDEX(プレー記録!$F$12:$F$2664,MATCH("OUT_"&amp;ウォレット!$KW$2&amp;MONTH(ウォレット!$B10)&amp;"/"&amp;DAY(ウォレット!$B10)&amp;"_"&amp;ウォレット!LS$3,プレー記録!$U$12:$U$2664,0),1))=TRUE,0,-INDEX(プレー記録!$F$12:$F$2664,MATCH("OUT_"&amp;ウォレット!$KW$2&amp;MONTH(ウォレット!$B10)&amp;"/"&amp;DAY(ウォレット!$B10)&amp;"_"&amp;ウォレット!LS$3,プレー記録!$U$12:$U$2664,0),1))</f>
        <v>0</v>
      </c>
      <c r="LT10" s="123">
        <f>IF(ISNA(INDEX(プレー記録!$F$12:$F$2664,MATCH("OUT_"&amp;ウォレット!$KW$2&amp;MONTH(ウォレット!$B10)&amp;"/"&amp;DAY(ウォレット!$B10)&amp;"_"&amp;ウォレット!LT$3,プレー記録!$U$12:$U$2664,0),1))=TRUE,0,-INDEX(プレー記録!$F$12:$F$2664,MATCH("OUT_"&amp;ウォレット!$KW$2&amp;MONTH(ウォレット!$B10)&amp;"/"&amp;DAY(ウォレット!$B10)&amp;"_"&amp;ウォレット!LT$3,プレー記録!$U$12:$U$2664,0),1))</f>
        <v>0</v>
      </c>
      <c r="LU10" s="123">
        <f>IF(ISNA(INDEX(プレー記録!$F$12:$F$2664,MATCH("OUT_"&amp;ウォレット!$KW$2&amp;MONTH(ウォレット!$B10)&amp;"/"&amp;DAY(ウォレット!$B10)&amp;"_"&amp;ウォレット!LU$3,プレー記録!$U$12:$U$2664,0),1))=TRUE,0,-INDEX(プレー記録!$F$12:$F$2664,MATCH("OUT_"&amp;ウォレット!$KW$2&amp;MONTH(ウォレット!$B10)&amp;"/"&amp;DAY(ウォレット!$B10)&amp;"_"&amp;ウォレット!LU$3,プレー記録!$U$12:$U$2664,0),1))</f>
        <v>0</v>
      </c>
      <c r="LV10" s="298">
        <f>IF(ISNA(INDEX(プレー記録!$F$12:$F$2664,MATCH("OUT_"&amp;ウォレット!$KW$2&amp;MONTH(ウォレット!$B10)&amp;"/"&amp;DAY(ウォレット!$B10)&amp;"_"&amp;ウォレット!LV$3,プレー記録!$U$12:$U$2664,0),1))=TRUE,0,-INDEX(プレー記録!$F$12:$F$2664,MATCH("OUT_"&amp;ウォレット!$KW$2&amp;MONTH(ウォレット!$B10)&amp;"/"&amp;DAY(ウォレット!$B10)&amp;"_"&amp;ウォレット!LV$3,プレー記録!$U$12:$U$2664,0),1))</f>
        <v>0</v>
      </c>
      <c r="LW10" s="298">
        <f>IF(ISNA(INDEX(プレー記録!$F$12:$F$2664,MATCH("OUT_"&amp;ウォレット!$KW$2&amp;MONTH(ウォレット!$B10)&amp;"/"&amp;DAY(ウォレット!$B10)&amp;"_"&amp;ウォレット!LW$3,プレー記録!$U$12:$U$2664,0),1))=TRUE,0,-INDEX(プレー記録!$F$12:$F$2664,MATCH("OUT_"&amp;ウォレット!$KW$2&amp;MONTH(ウォレット!$B10)&amp;"/"&amp;DAY(ウォレット!$B10)&amp;"_"&amp;ウォレット!LW$3,プレー記録!$U$12:$U$2664,0),1))</f>
        <v>0</v>
      </c>
      <c r="LX10" s="298">
        <f>IF(ISNA(INDEX(プレー記録!$F$12:$F$2664,MATCH("OUT_"&amp;ウォレット!$KW$2&amp;MONTH(ウォレット!$B10)&amp;"/"&amp;DAY(ウォレット!$B10)&amp;"_"&amp;ウォレット!LX$3,プレー記録!$U$12:$U$2664,0),1))=TRUE,0,-INDEX(プレー記録!$F$12:$F$2664,MATCH("OUT_"&amp;ウォレット!$KW$2&amp;MONTH(ウォレット!$B10)&amp;"/"&amp;DAY(ウォレット!$B10)&amp;"_"&amp;ウォレット!LX$3,プレー記録!$U$12:$U$2664,0),1))</f>
        <v>0</v>
      </c>
      <c r="LY10" s="298">
        <f>IF(ISNA(INDEX(プレー記録!$F$12:$F$2664,MATCH("OUT_"&amp;ウォレット!$KW$2&amp;MONTH(ウォレット!$B10)&amp;"/"&amp;DAY(ウォレット!$B10)&amp;"_"&amp;ウォレット!LY$3,プレー記録!$U$12:$U$2664,0),1))=TRUE,0,-INDEX(プレー記録!$F$12:$F$2664,MATCH("OUT_"&amp;ウォレット!$KW$2&amp;MONTH(ウォレット!$B10)&amp;"/"&amp;DAY(ウォレット!$B10)&amp;"_"&amp;ウォレット!LY$3,プレー記録!$U$12:$U$2664,0),1))</f>
        <v>0</v>
      </c>
      <c r="LZ10" s="298">
        <f>IF(ISNA(INDEX(プレー記録!$F$12:$F$2664,MATCH("OUT_"&amp;ウォレット!$KW$2&amp;MONTH(ウォレット!$B10)&amp;"/"&amp;DAY(ウォレット!$B10)&amp;"_"&amp;ウォレット!LZ$3,プレー記録!$U$12:$U$2664,0),1))=TRUE,0,-INDEX(プレー記録!$F$12:$F$2664,MATCH("OUT_"&amp;ウォレット!$KW$2&amp;MONTH(ウォレット!$B10)&amp;"/"&amp;DAY(ウォレット!$B10)&amp;"_"&amp;ウォレット!LZ$3,プレー記録!$U$12:$U$2664,0),1))</f>
        <v>0</v>
      </c>
      <c r="MA10" s="298">
        <f>IF(ISNA(INDEX(プレー記録!$F$12:$F$2664,MATCH("OUT_"&amp;ウォレット!$KW$2&amp;MONTH(ウォレット!$B10)&amp;"/"&amp;DAY(ウォレット!$B10)&amp;"_"&amp;ウォレット!MA$3,プレー記録!$U$12:$U$2664,0),1))=TRUE,0,-INDEX(プレー記録!$F$12:$F$2664,MATCH("OUT_"&amp;ウォレット!$KW$2&amp;MONTH(ウォレット!$B10)&amp;"/"&amp;DAY(ウォレット!$B10)&amp;"_"&amp;ウォレット!MA$3,プレー記録!$U$12:$U$2664,0),1))</f>
        <v>0</v>
      </c>
      <c r="MB10" s="298">
        <f>IF(ISNA(INDEX(プレー記録!$F$12:$F$2664,MATCH("OUT_"&amp;ウォレット!$KW$2&amp;MONTH(ウォレット!$B10)&amp;"/"&amp;DAY(ウォレット!$B10)&amp;"_"&amp;ウォレット!MB$3,プレー記録!$U$12:$U$2664,0),1))=TRUE,0,-INDEX(プレー記録!$F$12:$F$2664,MATCH("OUT_"&amp;ウォレット!$KW$2&amp;MONTH(ウォレット!$B10)&amp;"/"&amp;DAY(ウォレット!$B10)&amp;"_"&amp;ウォレット!MB$3,プレー記録!$U$12:$U$2664,0),1))</f>
        <v>0</v>
      </c>
      <c r="MC10" s="298">
        <f>IF(ISNA(INDEX(プレー記録!$F$12:$F$2664,MATCH("OUT_"&amp;ウォレット!$KW$2&amp;MONTH(ウォレット!$B10)&amp;"/"&amp;DAY(ウォレット!$B10)&amp;"_"&amp;ウォレット!MC$3,プレー記録!$U$12:$U$2664,0),1))=TRUE,0,-INDEX(プレー記録!$F$12:$F$2664,MATCH("OUT_"&amp;ウォレット!$KW$2&amp;MONTH(ウォレット!$B10)&amp;"/"&amp;DAY(ウォレット!$B10)&amp;"_"&amp;ウォレット!MC$3,プレー記録!$U$12:$U$2664,0),1))</f>
        <v>0</v>
      </c>
      <c r="MD10" s="160"/>
    </row>
    <row r="11" spans="1:342">
      <c r="B11" s="24">
        <f t="shared" si="0"/>
        <v>6</v>
      </c>
      <c r="C11" s="127">
        <f t="shared" si="1"/>
        <v>0</v>
      </c>
      <c r="D11" s="128">
        <f t="shared" si="11"/>
        <v>0</v>
      </c>
      <c r="E11" s="133">
        <f>IF(ISNA(INDEX(プレー記録!$G$14:$G$2664,MATCH("IN_"&amp;ウォレット!$C$2&amp;MONTH(ウォレット!$B11)&amp;"/"&amp;DAY(ウォレット!$B11)&amp;"_"&amp;ウォレット!E$3,プレー記録!$U$14:$U$2664,0),1))=TRUE,0,INDEX(プレー記録!$G$14:$G$2664,MATCH("IN_"&amp;ウォレット!$C$2&amp;MONTH(ウォレット!$B11)&amp;"/"&amp;DAY(ウォレット!$B11)&amp;"_"&amp;ウォレット!E$3,プレー記録!$U$14:$U$2664,0),1))</f>
        <v>0</v>
      </c>
      <c r="F11" s="122">
        <f>IF(ISNA(INDEX(プレー記録!$G$14:$G$2664,MATCH("IN_"&amp;ウォレット!$C$2&amp;MONTH(ウォレット!$B11)&amp;"/"&amp;DAY(ウォレット!$B11)&amp;"_"&amp;ウォレット!F$3,プレー記録!$U$14:$U$2664,0),1))=TRUE,0,INDEX(プレー記録!$G$14:$G$2664,MATCH("IN_"&amp;ウォレット!$C$2&amp;MONTH(ウォレット!$B11)&amp;"/"&amp;DAY(ウォレット!$B11)&amp;"_"&amp;ウォレット!F$3,プレー記録!$U$14:$U$2664,0),1))</f>
        <v>0</v>
      </c>
      <c r="G11" s="122">
        <f>IF(ISNA(INDEX(プレー記録!$G$14:$G$2664,MATCH("IN_"&amp;ウォレット!$C$2&amp;MONTH(ウォレット!$B11)&amp;"/"&amp;DAY(ウォレット!$B11)&amp;"_"&amp;ウォレット!G$3,プレー記録!$U$14:$U$2664,0),1))=TRUE,0,INDEX(プレー記録!$G$14:$G$2664,MATCH("IN_"&amp;ウォレット!$C$2&amp;MONTH(ウォレット!$B11)&amp;"/"&amp;DAY(ウォレット!$B11)&amp;"_"&amp;ウォレット!G$3,プレー記録!$U$14:$U$2664,0),1))</f>
        <v>0</v>
      </c>
      <c r="H11" s="122">
        <f>IF(ISNA(INDEX(プレー記録!$G$14:$G$2664,MATCH("IN_"&amp;ウォレット!$C$2&amp;MONTH(ウォレット!$B11)&amp;"/"&amp;DAY(ウォレット!$B11)&amp;"_"&amp;ウォレット!H$3,プレー記録!$U$14:$U$2664,0),1))=TRUE,0,INDEX(プレー記録!$G$14:$G$2664,MATCH("IN_"&amp;ウォレット!$C$2&amp;MONTH(ウォレット!$B11)&amp;"/"&amp;DAY(ウォレット!$B11)&amp;"_"&amp;ウォレット!H$3,プレー記録!$U$14:$U$2664,0),1))</f>
        <v>0</v>
      </c>
      <c r="I11" s="122">
        <f>IF(ISNA(INDEX(プレー記録!$G$14:$G$2664,MATCH("IN_"&amp;ウォレット!$C$2&amp;MONTH(ウォレット!$B11)&amp;"/"&amp;DAY(ウォレット!$B11)&amp;"_"&amp;ウォレット!I$3,プレー記録!$U$14:$U$2664,0),1))=TRUE,0,INDEX(プレー記録!$G$14:$G$2664,MATCH("IN_"&amp;ウォレット!$C$2&amp;MONTH(ウォレット!$B11)&amp;"/"&amp;DAY(ウォレット!$B11)&amp;"_"&amp;ウォレット!I$3,プレー記録!$U$14:$U$2664,0),1))</f>
        <v>0</v>
      </c>
      <c r="J11" s="122">
        <f>IF(ISNA(INDEX(プレー記録!$G$14:$G$2664,MATCH("IN_"&amp;ウォレット!$C$2&amp;MONTH(ウォレット!$B11)&amp;"/"&amp;DAY(ウォレット!$B11)&amp;"_"&amp;ウォレット!J$3,プレー記録!$U$14:$U$2664,0),1))=TRUE,0,INDEX(プレー記録!$G$14:$G$2664,MATCH("IN_"&amp;ウォレット!$C$2&amp;MONTH(ウォレット!$B11)&amp;"/"&amp;DAY(ウォレット!$B11)&amp;"_"&amp;ウォレット!J$3,プレー記録!$U$14:$U$2664,0),1))</f>
        <v>0</v>
      </c>
      <c r="K11" s="122">
        <f>IF(ISNA(INDEX(プレー記録!$G$14:$G$2664,MATCH("IN_"&amp;ウォレット!$C$2&amp;MONTH(ウォレット!$B11)&amp;"/"&amp;DAY(ウォレット!$B11)&amp;"_"&amp;ウォレット!K$3,プレー記録!$U$14:$U$2664,0),1))=TRUE,0,INDEX(プレー記録!$G$14:$G$2664,MATCH("IN_"&amp;ウォレット!$C$2&amp;MONTH(ウォレット!$B11)&amp;"/"&amp;DAY(ウォレット!$B11)&amp;"_"&amp;ウォレット!K$3,プレー記録!$U$14:$U$2664,0),1))</f>
        <v>0</v>
      </c>
      <c r="L11" s="296">
        <f>IF(ISNA(INDEX(プレー記録!$G$14:$G$2664,MATCH("IN_"&amp;ウォレット!$C$2&amp;MONTH(ウォレット!$B11)&amp;"/"&amp;DAY(ウォレット!$B11)&amp;"_"&amp;ウォレット!L$3,プレー記録!$U$14:$U$2664,0),1))=TRUE,0,INDEX(プレー記録!$G$14:$G$2664,MATCH("IN_"&amp;ウォレット!$C$2&amp;MONTH(ウォレット!$B11)&amp;"/"&amp;DAY(ウォレット!$B11)&amp;"_"&amp;ウォレット!L$3,プレー記録!$U$14:$U$2664,0),1))</f>
        <v>0</v>
      </c>
      <c r="M11" s="296">
        <f>IF(ISNA(INDEX(プレー記録!$G$14:$G$2664,MATCH("IN_"&amp;ウォレット!$C$2&amp;MONTH(ウォレット!$B11)&amp;"/"&amp;DAY(ウォレット!$B11)&amp;"_"&amp;ウォレット!M$3,プレー記録!$U$14:$U$2664,0),1))=TRUE,0,INDEX(プレー記録!$G$14:$G$2664,MATCH("IN_"&amp;ウォレット!$C$2&amp;MONTH(ウォレット!$B11)&amp;"/"&amp;DAY(ウォレット!$B11)&amp;"_"&amp;ウォレット!M$3,プレー記録!$U$14:$U$2664,0),1))</f>
        <v>0</v>
      </c>
      <c r="N11" s="296">
        <f>IF(ISNA(INDEX(プレー記録!$G$14:$G$2664,MATCH("IN_"&amp;ウォレット!$C$2&amp;MONTH(ウォレット!$B11)&amp;"/"&amp;DAY(ウォレット!$B11)&amp;"_"&amp;ウォレット!N$3,プレー記録!$U$14:$U$2664,0),1))=TRUE,0,INDEX(プレー記録!$G$14:$G$2664,MATCH("IN_"&amp;ウォレット!$C$2&amp;MONTH(ウォレット!$B11)&amp;"/"&amp;DAY(ウォレット!$B11)&amp;"_"&amp;ウォレット!N$3,プレー記録!$U$14:$U$2664,0),1))</f>
        <v>0</v>
      </c>
      <c r="O11" s="296">
        <f>IF(ISNA(INDEX(プレー記録!$G$14:$G$2664,MATCH("IN_"&amp;ウォレット!$C$2&amp;MONTH(ウォレット!$B11)&amp;"/"&amp;DAY(ウォレット!$B11)&amp;"_"&amp;ウォレット!O$3,プレー記録!$U$14:$U$2664,0),1))=TRUE,0,INDEX(プレー記録!$G$14:$G$2664,MATCH("IN_"&amp;ウォレット!$C$2&amp;MONTH(ウォレット!$B11)&amp;"/"&amp;DAY(ウォレット!$B11)&amp;"_"&amp;ウォレット!O$3,プレー記録!$U$14:$U$2664,0),1))</f>
        <v>0</v>
      </c>
      <c r="P11" s="296">
        <f>IF(ISNA(INDEX(プレー記録!$G$14:$G$2664,MATCH("IN_"&amp;ウォレット!$C$2&amp;MONTH(ウォレット!$B11)&amp;"/"&amp;DAY(ウォレット!$B11)&amp;"_"&amp;ウォレット!P$3,プレー記録!$U$14:$U$2664,0),1))=TRUE,0,INDEX(プレー記録!$G$14:$G$2664,MATCH("IN_"&amp;ウォレット!$C$2&amp;MONTH(ウォレット!$B11)&amp;"/"&amp;DAY(ウォレット!$B11)&amp;"_"&amp;ウォレット!P$3,プレー記録!$U$14:$U$2664,0),1))</f>
        <v>0</v>
      </c>
      <c r="Q11" s="296">
        <f>IF(ISNA(INDEX(プレー記録!$G$14:$G$2664,MATCH("IN_"&amp;ウォレット!$C$2&amp;MONTH(ウォレット!$B11)&amp;"/"&amp;DAY(ウォレット!$B11)&amp;"_"&amp;ウォレット!Q$3,プレー記録!$U$14:$U$2664,0),1))=TRUE,0,INDEX(プレー記録!$G$14:$G$2664,MATCH("IN_"&amp;ウォレット!$C$2&amp;MONTH(ウォレット!$B11)&amp;"/"&amp;DAY(ウォレット!$B11)&amp;"_"&amp;ウォレット!Q$3,プレー記録!$U$14:$U$2664,0),1))</f>
        <v>0</v>
      </c>
      <c r="R11" s="296">
        <f>IF(ISNA(INDEX(プレー記録!$G$14:$G$2664,MATCH("IN_"&amp;ウォレット!$C$2&amp;MONTH(ウォレット!$B11)&amp;"/"&amp;DAY(ウォレット!$B11)&amp;"_"&amp;ウォレット!R$3,プレー記録!$U$14:$U$2664,0),1))=TRUE,0,INDEX(プレー記録!$G$14:$G$2664,MATCH("IN_"&amp;ウォレット!$C$2&amp;MONTH(ウォレット!$B11)&amp;"/"&amp;DAY(ウォレット!$B11)&amp;"_"&amp;ウォレット!R$3,プレー記録!$U$14:$U$2664,0),1))</f>
        <v>0</v>
      </c>
      <c r="S11" s="296">
        <f>IF(ISNA(INDEX(プレー記録!$G$14:$G$2664,MATCH("IN_"&amp;ウォレット!$C$2&amp;MONTH(ウォレット!$B11)&amp;"/"&amp;DAY(ウォレット!$B11)&amp;"_"&amp;ウォレット!S$3,プレー記録!$U$14:$U$2664,0),1))=TRUE,0,INDEX(プレー記録!$G$14:$G$2664,MATCH("IN_"&amp;ウォレット!$C$2&amp;MONTH(ウォレット!$B11)&amp;"/"&amp;DAY(ウォレット!$B11)&amp;"_"&amp;ウォレット!S$3,プレー記録!$U$14:$U$2664,0),1))</f>
        <v>0</v>
      </c>
      <c r="T11" s="158"/>
      <c r="U11" s="131">
        <f>IF(ISNA(INDEX(プレー記録!$F$12:$F$2664,MATCH("OUT_"&amp;ウォレット!$C$2&amp;MONTH(ウォレット!$B11)&amp;"/"&amp;DAY(ウォレット!$B11)&amp;"_"&amp;ウォレット!U$3,プレー記録!$U$12:$U$2664,0),1))=TRUE,0,-INDEX(プレー記録!$F$12:$F$2664,MATCH("OUT_"&amp;ウォレット!$C$2&amp;MONTH(ウォレット!$B11)&amp;"/"&amp;DAY(ウォレット!$B11)&amp;"_"&amp;ウォレット!U$3,プレー記録!$U$12:$U$2664,0),1))</f>
        <v>0</v>
      </c>
      <c r="V11" s="123">
        <f>IF(ISNA(INDEX(プレー記録!$F$12:$F$2664,MATCH("OUT_"&amp;ウォレット!$C$2&amp;MONTH(ウォレット!$B11)&amp;"/"&amp;DAY(ウォレット!$B11)&amp;"_"&amp;ウォレット!V$3,プレー記録!$U$12:$U$2664,0),1))=TRUE,0,-INDEX(プレー記録!$F$12:$F$2664,MATCH("OUT_"&amp;ウォレット!$C$2&amp;MONTH(ウォレット!$B11)&amp;"/"&amp;DAY(ウォレット!$B11)&amp;"_"&amp;ウォレット!V$3,プレー記録!$U$12:$U$2664,0),1))</f>
        <v>0</v>
      </c>
      <c r="W11" s="123">
        <f>IF(ISNA(INDEX(プレー記録!$F$12:$F$2664,MATCH("OUT_"&amp;ウォレット!$C$2&amp;MONTH(ウォレット!$B11)&amp;"/"&amp;DAY(ウォレット!$B11)&amp;"_"&amp;ウォレット!W$3,プレー記録!$U$12:$U$2664,0),1))=TRUE,0,-INDEX(プレー記録!$F$12:$F$2664,MATCH("OUT_"&amp;ウォレット!$C$2&amp;MONTH(ウォレット!$B11)&amp;"/"&amp;DAY(ウォレット!$B11)&amp;"_"&amp;ウォレット!W$3,プレー記録!$U$12:$U$2664,0),1))</f>
        <v>0</v>
      </c>
      <c r="X11" s="123">
        <f>IF(ISNA(INDEX(プレー記録!$F$12:$F$2664,MATCH("OUT_"&amp;ウォレット!$C$2&amp;MONTH(ウォレット!$B11)&amp;"/"&amp;DAY(ウォレット!$B11)&amp;"_"&amp;ウォレット!X$3,プレー記録!$U$12:$U$2664,0),1))=TRUE,0,-INDEX(プレー記録!$F$12:$F$2664,MATCH("OUT_"&amp;ウォレット!$C$2&amp;MONTH(ウォレット!$B11)&amp;"/"&amp;DAY(ウォレット!$B11)&amp;"_"&amp;ウォレット!X$3,プレー記録!$U$12:$U$2664,0),1))</f>
        <v>0</v>
      </c>
      <c r="Y11" s="123">
        <f>IF(ISNA(INDEX(プレー記録!$F$12:$F$2664,MATCH("OUT_"&amp;ウォレット!$C$2&amp;MONTH(ウォレット!$B11)&amp;"/"&amp;DAY(ウォレット!$B11)&amp;"_"&amp;ウォレット!Y$3,プレー記録!$U$12:$U$2664,0),1))=TRUE,0,-INDEX(プレー記録!$F$12:$F$2664,MATCH("OUT_"&amp;ウォレット!$C$2&amp;MONTH(ウォレット!$B11)&amp;"/"&amp;DAY(ウォレット!$B11)&amp;"_"&amp;ウォレット!Y$3,プレー記録!$U$12:$U$2664,0),1))</f>
        <v>0</v>
      </c>
      <c r="Z11" s="123">
        <f>IF(ISNA(INDEX(プレー記録!$F$12:$F$2664,MATCH("OUT_"&amp;ウォレット!$C$2&amp;MONTH(ウォレット!$B11)&amp;"/"&amp;DAY(ウォレット!$B11)&amp;"_"&amp;ウォレット!Z$3,プレー記録!$U$12:$U$2664,0),1))=TRUE,0,-INDEX(プレー記録!$F$12:$F$2664,MATCH("OUT_"&amp;ウォレット!$C$2&amp;MONTH(ウォレット!$B11)&amp;"/"&amp;DAY(ウォレット!$B11)&amp;"_"&amp;ウォレット!Z$3,プレー記録!$U$12:$U$2664,0),1))</f>
        <v>0</v>
      </c>
      <c r="AA11" s="123">
        <f>IF(ISNA(INDEX(プレー記録!$F$12:$F$2664,MATCH("OUT_"&amp;ウォレット!$C$2&amp;MONTH(ウォレット!$B11)&amp;"/"&amp;DAY(ウォレット!$B11)&amp;"_"&amp;ウォレット!AA$3,プレー記録!$U$12:$U$2664,0),1))=TRUE,0,-INDEX(プレー記録!$F$12:$F$2664,MATCH("OUT_"&amp;ウォレット!$C$2&amp;MONTH(ウォレット!$B11)&amp;"/"&amp;DAY(ウォレット!$B11)&amp;"_"&amp;ウォレット!AA$3,プレー記録!$U$12:$U$2664,0),1))</f>
        <v>0</v>
      </c>
      <c r="AB11" s="298">
        <f>IF(ISNA(INDEX(プレー記録!$F$12:$F$2664,MATCH("OUT_"&amp;ウォレット!$C$2&amp;MONTH(ウォレット!$B11)&amp;"/"&amp;DAY(ウォレット!$B11)&amp;"_"&amp;ウォレット!AB$3,プレー記録!$U$12:$U$2664,0),1))=TRUE,0,-INDEX(プレー記録!$F$12:$F$2664,MATCH("OUT_"&amp;ウォレット!$C$2&amp;MONTH(ウォレット!$B11)&amp;"/"&amp;DAY(ウォレット!$B11)&amp;"_"&amp;ウォレット!AB$3,プレー記録!$U$12:$U$2664,0),1))</f>
        <v>0</v>
      </c>
      <c r="AC11" s="298">
        <f>IF(ISNA(INDEX(プレー記録!$F$12:$F$2664,MATCH("OUT_"&amp;ウォレット!$C$2&amp;MONTH(ウォレット!$B11)&amp;"/"&amp;DAY(ウォレット!$B11)&amp;"_"&amp;ウォレット!AC$3,プレー記録!$U$12:$U$2664,0),1))=TRUE,0,-INDEX(プレー記録!$F$12:$F$2664,MATCH("OUT_"&amp;ウォレット!$C$2&amp;MONTH(ウォレット!$B11)&amp;"/"&amp;DAY(ウォレット!$B11)&amp;"_"&amp;ウォレット!AC$3,プレー記録!$U$12:$U$2664,0),1))</f>
        <v>0</v>
      </c>
      <c r="AD11" s="298">
        <f>IF(ISNA(INDEX(プレー記録!$F$12:$F$2664,MATCH("OUT_"&amp;ウォレット!$C$2&amp;MONTH(ウォレット!$B11)&amp;"/"&amp;DAY(ウォレット!$B11)&amp;"_"&amp;ウォレット!AD$3,プレー記録!$U$12:$U$2664,0),1))=TRUE,0,-INDEX(プレー記録!$F$12:$F$2664,MATCH("OUT_"&amp;ウォレット!$C$2&amp;MONTH(ウォレット!$B11)&amp;"/"&amp;DAY(ウォレット!$B11)&amp;"_"&amp;ウォレット!AD$3,プレー記録!$U$12:$U$2664,0),1))</f>
        <v>0</v>
      </c>
      <c r="AE11" s="298">
        <f>IF(ISNA(INDEX(プレー記録!$F$12:$F$2664,MATCH("OUT_"&amp;ウォレット!$C$2&amp;MONTH(ウォレット!$B11)&amp;"/"&amp;DAY(ウォレット!$B11)&amp;"_"&amp;ウォレット!AE$3,プレー記録!$U$12:$U$2664,0),1))=TRUE,0,-INDEX(プレー記録!$F$12:$F$2664,MATCH("OUT_"&amp;ウォレット!$C$2&amp;MONTH(ウォレット!$B11)&amp;"/"&amp;DAY(ウォレット!$B11)&amp;"_"&amp;ウォレット!AE$3,プレー記録!$U$12:$U$2664,0),1))</f>
        <v>0</v>
      </c>
      <c r="AF11" s="298">
        <f>IF(ISNA(INDEX(プレー記録!$F$12:$F$2664,MATCH("OUT_"&amp;ウォレット!$C$2&amp;MONTH(ウォレット!$B11)&amp;"/"&amp;DAY(ウォレット!$B11)&amp;"_"&amp;ウォレット!AF$3,プレー記録!$U$12:$U$2664,0),1))=TRUE,0,-INDEX(プレー記録!$F$12:$F$2664,MATCH("OUT_"&amp;ウォレット!$C$2&amp;MONTH(ウォレット!$B11)&amp;"/"&amp;DAY(ウォレット!$B11)&amp;"_"&amp;ウォレット!AF$3,プレー記録!$U$12:$U$2664,0),1))</f>
        <v>0</v>
      </c>
      <c r="AG11" s="298">
        <f>IF(ISNA(INDEX(プレー記録!$F$12:$F$2664,MATCH("OUT_"&amp;ウォレット!$C$2&amp;MONTH(ウォレット!$B11)&amp;"/"&amp;DAY(ウォレット!$B11)&amp;"_"&amp;ウォレット!AG$3,プレー記録!$U$12:$U$2664,0),1))=TRUE,0,-INDEX(プレー記録!$F$12:$F$2664,MATCH("OUT_"&amp;ウォレット!$C$2&amp;MONTH(ウォレット!$B11)&amp;"/"&amp;DAY(ウォレット!$B11)&amp;"_"&amp;ウォレット!AG$3,プレー記録!$U$12:$U$2664,0),1))</f>
        <v>0</v>
      </c>
      <c r="AH11" s="298">
        <f>IF(ISNA(INDEX(プレー記録!$F$12:$F$2664,MATCH("OUT_"&amp;ウォレット!$C$2&amp;MONTH(ウォレット!$B11)&amp;"/"&amp;DAY(ウォレット!$B11)&amp;"_"&amp;ウォレット!AH$3,プレー記録!$U$12:$U$2664,0),1))=TRUE,0,-INDEX(プレー記録!$F$12:$F$2664,MATCH("OUT_"&amp;ウォレット!$C$2&amp;MONTH(ウォレット!$B11)&amp;"/"&amp;DAY(ウォレット!$B11)&amp;"_"&amp;ウォレット!AH$3,プレー記録!$U$12:$U$2664,0),1))</f>
        <v>0</v>
      </c>
      <c r="AI11" s="298">
        <f>IF(ISNA(INDEX(プレー記録!$F$12:$F$2664,MATCH("OUT_"&amp;ウォレット!$C$2&amp;MONTH(ウォレット!$B11)&amp;"/"&amp;DAY(ウォレット!$B11)&amp;"_"&amp;ウォレット!AI$3,プレー記録!$U$12:$U$2664,0),1))=TRUE,0,-INDEX(プレー記録!$F$12:$F$2664,MATCH("OUT_"&amp;ウォレット!$C$2&amp;MONTH(ウォレット!$B11)&amp;"/"&amp;DAY(ウォレット!$B11)&amp;"_"&amp;ウォレット!AI$3,プレー記録!$U$12:$U$2664,0),1))</f>
        <v>0</v>
      </c>
      <c r="AJ11" s="160"/>
      <c r="AK11" s="127">
        <f t="shared" si="2"/>
        <v>0</v>
      </c>
      <c r="AL11" s="128">
        <f t="shared" si="12"/>
        <v>0</v>
      </c>
      <c r="AM11" s="133">
        <f>IF(ISNA(INDEX(プレー記録!$G$14:$G$2664,MATCH("IN_"&amp;ウォレット!$AK$2&amp;MONTH(ウォレット!$B11)&amp;"/"&amp;DAY(ウォレット!$B11)&amp;"_"&amp;ウォレット!AM$3,プレー記録!$U$14:$U$2664,0),1))=TRUE,0,INDEX(プレー記録!$G$14:$G$2664,MATCH("IN_"&amp;ウォレット!$AK$2&amp;MONTH(ウォレット!$B11)&amp;"/"&amp;DAY(ウォレット!$B11)&amp;"_"&amp;ウォレット!AM$3,プレー記録!$U$14:$U$2664,0),1))</f>
        <v>0</v>
      </c>
      <c r="AN11" s="122">
        <f>IF(ISNA(INDEX(プレー記録!$G$14:$G$2664,MATCH("IN_"&amp;ウォレット!$AK$2&amp;MONTH(ウォレット!$B11)&amp;"/"&amp;DAY(ウォレット!$B11)&amp;"_"&amp;ウォレット!AN$3,プレー記録!$U$14:$U$2664,0),1))=TRUE,0,INDEX(プレー記録!$G$14:$G$2664,MATCH("IN_"&amp;ウォレット!$AK$2&amp;MONTH(ウォレット!$B11)&amp;"/"&amp;DAY(ウォレット!$B11)&amp;"_"&amp;ウォレット!AN$3,プレー記録!$U$14:$U$2664,0),1))</f>
        <v>0</v>
      </c>
      <c r="AO11" s="122">
        <f>IF(ISNA(INDEX(プレー記録!$G$14:$G$2664,MATCH("IN_"&amp;ウォレット!$AK$2&amp;MONTH(ウォレット!$B11)&amp;"/"&amp;DAY(ウォレット!$B11)&amp;"_"&amp;ウォレット!AO$3,プレー記録!$U$14:$U$2664,0),1))=TRUE,0,INDEX(プレー記録!$G$14:$G$2664,MATCH("IN_"&amp;ウォレット!$AK$2&amp;MONTH(ウォレット!$B11)&amp;"/"&amp;DAY(ウォレット!$B11)&amp;"_"&amp;ウォレット!AO$3,プレー記録!$U$14:$U$2664,0),1))</f>
        <v>0</v>
      </c>
      <c r="AP11" s="122">
        <f>IF(ISNA(INDEX(プレー記録!$G$14:$G$2664,MATCH("IN_"&amp;ウォレット!$AK$2&amp;MONTH(ウォレット!$B11)&amp;"/"&amp;DAY(ウォレット!$B11)&amp;"_"&amp;ウォレット!AP$3,プレー記録!$U$14:$U$2664,0),1))=TRUE,0,INDEX(プレー記録!$G$14:$G$2664,MATCH("IN_"&amp;ウォレット!$AK$2&amp;MONTH(ウォレット!$B11)&amp;"/"&amp;DAY(ウォレット!$B11)&amp;"_"&amp;ウォレット!AP$3,プレー記録!$U$14:$U$2664,0),1))</f>
        <v>0</v>
      </c>
      <c r="AQ11" s="122">
        <f>IF(ISNA(INDEX(プレー記録!$G$14:$G$2664,MATCH("IN_"&amp;ウォレット!$AK$2&amp;MONTH(ウォレット!$B11)&amp;"/"&amp;DAY(ウォレット!$B11)&amp;"_"&amp;ウォレット!AQ$3,プレー記録!$U$14:$U$2664,0),1))=TRUE,0,INDEX(プレー記録!$G$14:$G$2664,MATCH("IN_"&amp;ウォレット!$AK$2&amp;MONTH(ウォレット!$B11)&amp;"/"&amp;DAY(ウォレット!$B11)&amp;"_"&amp;ウォレット!AQ$3,プレー記録!$U$14:$U$2664,0),1))</f>
        <v>0</v>
      </c>
      <c r="AR11" s="122">
        <f>IF(ISNA(INDEX(プレー記録!$G$14:$G$2664,MATCH("IN_"&amp;ウォレット!$AK$2&amp;MONTH(ウォレット!$B11)&amp;"/"&amp;DAY(ウォレット!$B11)&amp;"_"&amp;ウォレット!AR$3,プレー記録!$U$14:$U$2664,0),1))=TRUE,0,INDEX(プレー記録!$G$14:$G$2664,MATCH("IN_"&amp;ウォレット!$AK$2&amp;MONTH(ウォレット!$B11)&amp;"/"&amp;DAY(ウォレット!$B11)&amp;"_"&amp;ウォレット!AR$3,プレー記録!$U$14:$U$2664,0),1))</f>
        <v>0</v>
      </c>
      <c r="AS11" s="122">
        <f>IF(ISNA(INDEX(プレー記録!$G$14:$G$2664,MATCH("IN_"&amp;ウォレット!$AK$2&amp;MONTH(ウォレット!$B11)&amp;"/"&amp;DAY(ウォレット!$B11)&amp;"_"&amp;ウォレット!AS$3,プレー記録!$U$14:$U$2664,0),1))=TRUE,0,INDEX(プレー記録!$G$14:$G$2664,MATCH("IN_"&amp;ウォレット!$AK$2&amp;MONTH(ウォレット!$B11)&amp;"/"&amp;DAY(ウォレット!$B11)&amp;"_"&amp;ウォレット!AS$3,プレー記録!$U$14:$U$2664,0),1))</f>
        <v>0</v>
      </c>
      <c r="AT11" s="296">
        <f>IF(ISNA(INDEX(プレー記録!$G$14:$G$2664,MATCH("IN_"&amp;ウォレット!$AK$2&amp;MONTH(ウォレット!$B11)&amp;"/"&amp;DAY(ウォレット!$B11)&amp;"_"&amp;ウォレット!AT$3,プレー記録!$U$14:$U$2664,0),1))=TRUE,0,INDEX(プレー記録!$G$14:$G$2664,MATCH("IN_"&amp;ウォレット!$AK$2&amp;MONTH(ウォレット!$B11)&amp;"/"&amp;DAY(ウォレット!$B11)&amp;"_"&amp;ウォレット!AT$3,プレー記録!$U$14:$U$2664,0),1))</f>
        <v>0</v>
      </c>
      <c r="AU11" s="296">
        <f>IF(ISNA(INDEX(プレー記録!$G$14:$G$2664,MATCH("IN_"&amp;ウォレット!$AK$2&amp;MONTH(ウォレット!$B11)&amp;"/"&amp;DAY(ウォレット!$B11)&amp;"_"&amp;ウォレット!AU$3,プレー記録!$U$14:$U$2664,0),1))=TRUE,0,INDEX(プレー記録!$G$14:$G$2664,MATCH("IN_"&amp;ウォレット!$AK$2&amp;MONTH(ウォレット!$B11)&amp;"/"&amp;DAY(ウォレット!$B11)&amp;"_"&amp;ウォレット!AU$3,プレー記録!$U$14:$U$2664,0),1))</f>
        <v>0</v>
      </c>
      <c r="AV11" s="296">
        <f>IF(ISNA(INDEX(プレー記録!$G$14:$G$2664,MATCH("IN_"&amp;ウォレット!$AK$2&amp;MONTH(ウォレット!$B11)&amp;"/"&amp;DAY(ウォレット!$B11)&amp;"_"&amp;ウォレット!AV$3,プレー記録!$U$14:$U$2664,0),1))=TRUE,0,INDEX(プレー記録!$G$14:$G$2664,MATCH("IN_"&amp;ウォレット!$AK$2&amp;MONTH(ウォレット!$B11)&amp;"/"&amp;DAY(ウォレット!$B11)&amp;"_"&amp;ウォレット!AV$3,プレー記録!$U$14:$U$2664,0),1))</f>
        <v>0</v>
      </c>
      <c r="AW11" s="296">
        <f>IF(ISNA(INDEX(プレー記録!$G$14:$G$2664,MATCH("IN_"&amp;ウォレット!$AK$2&amp;MONTH(ウォレット!$B11)&amp;"/"&amp;DAY(ウォレット!$B11)&amp;"_"&amp;ウォレット!AW$3,プレー記録!$U$14:$U$2664,0),1))=TRUE,0,INDEX(プレー記録!$G$14:$G$2664,MATCH("IN_"&amp;ウォレット!$AK$2&amp;MONTH(ウォレット!$B11)&amp;"/"&amp;DAY(ウォレット!$B11)&amp;"_"&amp;ウォレット!AW$3,プレー記録!$U$14:$U$2664,0),1))</f>
        <v>0</v>
      </c>
      <c r="AX11" s="296">
        <f>IF(ISNA(INDEX(プレー記録!$G$14:$G$2664,MATCH("IN_"&amp;ウォレット!$AK$2&amp;MONTH(ウォレット!$B11)&amp;"/"&amp;DAY(ウォレット!$B11)&amp;"_"&amp;ウォレット!AX$3,プレー記録!$U$14:$U$2664,0),1))=TRUE,0,INDEX(プレー記録!$G$14:$G$2664,MATCH("IN_"&amp;ウォレット!$AK$2&amp;MONTH(ウォレット!$B11)&amp;"/"&amp;DAY(ウォレット!$B11)&amp;"_"&amp;ウォレット!AX$3,プレー記録!$U$14:$U$2664,0),1))</f>
        <v>0</v>
      </c>
      <c r="AY11" s="296">
        <f>IF(ISNA(INDEX(プレー記録!$G$14:$G$2664,MATCH("IN_"&amp;ウォレット!$AK$2&amp;MONTH(ウォレット!$B11)&amp;"/"&amp;DAY(ウォレット!$B11)&amp;"_"&amp;ウォレット!AY$3,プレー記録!$U$14:$U$2664,0),1))=TRUE,0,INDEX(プレー記録!$G$14:$G$2664,MATCH("IN_"&amp;ウォレット!$AK$2&amp;MONTH(ウォレット!$B11)&amp;"/"&amp;DAY(ウォレット!$B11)&amp;"_"&amp;ウォレット!AY$3,プレー記録!$U$14:$U$2664,0),1))</f>
        <v>0</v>
      </c>
      <c r="AZ11" s="296">
        <f>IF(ISNA(INDEX(プレー記録!$G$14:$G$2664,MATCH("IN_"&amp;ウォレット!$AK$2&amp;MONTH(ウォレット!$B11)&amp;"/"&amp;DAY(ウォレット!$B11)&amp;"_"&amp;ウォレット!AZ$3,プレー記録!$U$14:$U$2664,0),1))=TRUE,0,INDEX(プレー記録!$G$14:$G$2664,MATCH("IN_"&amp;ウォレット!$AK$2&amp;MONTH(ウォレット!$B11)&amp;"/"&amp;DAY(ウォレット!$B11)&amp;"_"&amp;ウォレット!AZ$3,プレー記録!$U$14:$U$2664,0),1))</f>
        <v>0</v>
      </c>
      <c r="BA11" s="296">
        <f>IF(ISNA(INDEX(プレー記録!$G$14:$G$2664,MATCH("IN_"&amp;ウォレット!$AK$2&amp;MONTH(ウォレット!$B11)&amp;"/"&amp;DAY(ウォレット!$B11)&amp;"_"&amp;ウォレット!BA$3,プレー記録!$U$14:$U$2664,0),1))=TRUE,0,INDEX(プレー記録!$G$14:$G$2664,MATCH("IN_"&amp;ウォレット!$AK$2&amp;MONTH(ウォレット!$B11)&amp;"/"&amp;DAY(ウォレット!$B11)&amp;"_"&amp;ウォレット!BA$3,プレー記録!$U$14:$U$2664,0),1))</f>
        <v>0</v>
      </c>
      <c r="BB11" s="158"/>
      <c r="BC11" s="131">
        <f>IF(ISNA(INDEX(プレー記録!$F$12:$F$2664,MATCH("OUT_"&amp;ウォレット!$AK$2&amp;MONTH(ウォレット!$B11)&amp;"/"&amp;DAY(ウォレット!$B11)&amp;"_"&amp;ウォレット!BC$3,プレー記録!$U$12:$U$2664,0),1))=TRUE,0,-INDEX(プレー記録!$F$12:$F$2664,MATCH("OUT_"&amp;ウォレット!$AK$2&amp;MONTH(ウォレット!$B11)&amp;"/"&amp;DAY(ウォレット!$B11)&amp;"_"&amp;ウォレット!BC$3,プレー記録!$U$12:$U$2664,0),1))</f>
        <v>0</v>
      </c>
      <c r="BD11" s="123">
        <f>IF(ISNA(INDEX(プレー記録!$F$12:$F$2664,MATCH("OUT_"&amp;ウォレット!$AK$2&amp;MONTH(ウォレット!$B11)&amp;"/"&amp;DAY(ウォレット!$B11)&amp;"_"&amp;ウォレット!BD$3,プレー記録!$U$12:$U$2664,0),1))=TRUE,0,-INDEX(プレー記録!$F$12:$F$2664,MATCH("OUT_"&amp;ウォレット!$AK$2&amp;MONTH(ウォレット!$B11)&amp;"/"&amp;DAY(ウォレット!$B11)&amp;"_"&amp;ウォレット!BD$3,プレー記録!$U$12:$U$2664,0),1))</f>
        <v>0</v>
      </c>
      <c r="BE11" s="123">
        <f>IF(ISNA(INDEX(プレー記録!$F$12:$F$2664,MATCH("OUT_"&amp;ウォレット!$AK$2&amp;MONTH(ウォレット!$B11)&amp;"/"&amp;DAY(ウォレット!$B11)&amp;"_"&amp;ウォレット!BE$3,プレー記録!$U$12:$U$2664,0),1))=TRUE,0,-INDEX(プレー記録!$F$12:$F$2664,MATCH("OUT_"&amp;ウォレット!$AK$2&amp;MONTH(ウォレット!$B11)&amp;"/"&amp;DAY(ウォレット!$B11)&amp;"_"&amp;ウォレット!BE$3,プレー記録!$U$12:$U$2664,0),1))</f>
        <v>0</v>
      </c>
      <c r="BF11" s="123">
        <f>IF(ISNA(INDEX(プレー記録!$F$12:$F$2664,MATCH("OUT_"&amp;ウォレット!$AK$2&amp;MONTH(ウォレット!$B11)&amp;"/"&amp;DAY(ウォレット!$B11)&amp;"_"&amp;ウォレット!BF$3,プレー記録!$U$12:$U$2664,0),1))=TRUE,0,-INDEX(プレー記録!$F$12:$F$2664,MATCH("OUT_"&amp;ウォレット!$AK$2&amp;MONTH(ウォレット!$B11)&amp;"/"&amp;DAY(ウォレット!$B11)&amp;"_"&amp;ウォレット!BF$3,プレー記録!$U$12:$U$2664,0),1))</f>
        <v>0</v>
      </c>
      <c r="BG11" s="123">
        <f>IF(ISNA(INDEX(プレー記録!$F$12:$F$2664,MATCH("OUT_"&amp;ウォレット!$AK$2&amp;MONTH(ウォレット!$B11)&amp;"/"&amp;DAY(ウォレット!$B11)&amp;"_"&amp;ウォレット!BG$3,プレー記録!$U$12:$U$2664,0),1))=TRUE,0,-INDEX(プレー記録!$F$12:$F$2664,MATCH("OUT_"&amp;ウォレット!$AK$2&amp;MONTH(ウォレット!$B11)&amp;"/"&amp;DAY(ウォレット!$B11)&amp;"_"&amp;ウォレット!BG$3,プレー記録!$U$12:$U$2664,0),1))</f>
        <v>0</v>
      </c>
      <c r="BH11" s="123">
        <f>IF(ISNA(INDEX(プレー記録!$F$12:$F$2664,MATCH("OUT_"&amp;ウォレット!$AK$2&amp;MONTH(ウォレット!$B11)&amp;"/"&amp;DAY(ウォレット!$B11)&amp;"_"&amp;ウォレット!BH$3,プレー記録!$U$12:$U$2664,0),1))=TRUE,0,-INDEX(プレー記録!$F$12:$F$2664,MATCH("OUT_"&amp;ウォレット!$AK$2&amp;MONTH(ウォレット!$B11)&amp;"/"&amp;DAY(ウォレット!$B11)&amp;"_"&amp;ウォレット!BH$3,プレー記録!$U$12:$U$2664,0),1))</f>
        <v>0</v>
      </c>
      <c r="BI11" s="123">
        <f>IF(ISNA(INDEX(プレー記録!$F$12:$F$2664,MATCH("OUT_"&amp;ウォレット!$AK$2&amp;MONTH(ウォレット!$B11)&amp;"/"&amp;DAY(ウォレット!$B11)&amp;"_"&amp;ウォレット!BI$3,プレー記録!$U$12:$U$2664,0),1))=TRUE,0,-INDEX(プレー記録!$F$12:$F$2664,MATCH("OUT_"&amp;ウォレット!$AK$2&amp;MONTH(ウォレット!$B11)&amp;"/"&amp;DAY(ウォレット!$B11)&amp;"_"&amp;ウォレット!BI$3,プレー記録!$U$12:$U$2664,0),1))</f>
        <v>0</v>
      </c>
      <c r="BJ11" s="298">
        <f>IF(ISNA(INDEX(プレー記録!$F$12:$F$2664,MATCH("OUT_"&amp;ウォレット!$AK$2&amp;MONTH(ウォレット!$B11)&amp;"/"&amp;DAY(ウォレット!$B11)&amp;"_"&amp;ウォレット!BJ$3,プレー記録!$U$12:$U$2664,0),1))=TRUE,0,-INDEX(プレー記録!$F$12:$F$2664,MATCH("OUT_"&amp;ウォレット!$AK$2&amp;MONTH(ウォレット!$B11)&amp;"/"&amp;DAY(ウォレット!$B11)&amp;"_"&amp;ウォレット!BJ$3,プレー記録!$U$12:$U$2664,0),1))</f>
        <v>0</v>
      </c>
      <c r="BK11" s="298">
        <f>IF(ISNA(INDEX(プレー記録!$F$12:$F$2664,MATCH("OUT_"&amp;ウォレット!$AK$2&amp;MONTH(ウォレット!$B11)&amp;"/"&amp;DAY(ウォレット!$B11)&amp;"_"&amp;ウォレット!BK$3,プレー記録!$U$12:$U$2664,0),1))=TRUE,0,-INDEX(プレー記録!$F$12:$F$2664,MATCH("OUT_"&amp;ウォレット!$AK$2&amp;MONTH(ウォレット!$B11)&amp;"/"&amp;DAY(ウォレット!$B11)&amp;"_"&amp;ウォレット!BK$3,プレー記録!$U$12:$U$2664,0),1))</f>
        <v>0</v>
      </c>
      <c r="BL11" s="298">
        <f>IF(ISNA(INDEX(プレー記録!$F$12:$F$2664,MATCH("OUT_"&amp;ウォレット!$AK$2&amp;MONTH(ウォレット!$B11)&amp;"/"&amp;DAY(ウォレット!$B11)&amp;"_"&amp;ウォレット!BL$3,プレー記録!$U$12:$U$2664,0),1))=TRUE,0,-INDEX(プレー記録!$F$12:$F$2664,MATCH("OUT_"&amp;ウォレット!$AK$2&amp;MONTH(ウォレット!$B11)&amp;"/"&amp;DAY(ウォレット!$B11)&amp;"_"&amp;ウォレット!BL$3,プレー記録!$U$12:$U$2664,0),1))</f>
        <v>0</v>
      </c>
      <c r="BM11" s="298">
        <f>IF(ISNA(INDEX(プレー記録!$F$12:$F$2664,MATCH("OUT_"&amp;ウォレット!$AK$2&amp;MONTH(ウォレット!$B11)&amp;"/"&amp;DAY(ウォレット!$B11)&amp;"_"&amp;ウォレット!BM$3,プレー記録!$U$12:$U$2664,0),1))=TRUE,0,-INDEX(プレー記録!$F$12:$F$2664,MATCH("OUT_"&amp;ウォレット!$AK$2&amp;MONTH(ウォレット!$B11)&amp;"/"&amp;DAY(ウォレット!$B11)&amp;"_"&amp;ウォレット!BM$3,プレー記録!$U$12:$U$2664,0),1))</f>
        <v>0</v>
      </c>
      <c r="BN11" s="298">
        <f>IF(ISNA(INDEX(プレー記録!$F$12:$F$2664,MATCH("OUT_"&amp;ウォレット!$AK$2&amp;MONTH(ウォレット!$B11)&amp;"/"&amp;DAY(ウォレット!$B11)&amp;"_"&amp;ウォレット!BN$3,プレー記録!$U$12:$U$2664,0),1))=TRUE,0,-INDEX(プレー記録!$F$12:$F$2664,MATCH("OUT_"&amp;ウォレット!$AK$2&amp;MONTH(ウォレット!$B11)&amp;"/"&amp;DAY(ウォレット!$B11)&amp;"_"&amp;ウォレット!BN$3,プレー記録!$U$12:$U$2664,0),1))</f>
        <v>0</v>
      </c>
      <c r="BO11" s="298">
        <f>IF(ISNA(INDEX(プレー記録!$F$12:$F$2664,MATCH("OUT_"&amp;ウォレット!$AK$2&amp;MONTH(ウォレット!$B11)&amp;"/"&amp;DAY(ウォレット!$B11)&amp;"_"&amp;ウォレット!BO$3,プレー記録!$U$12:$U$2664,0),1))=TRUE,0,-INDEX(プレー記録!$F$12:$F$2664,MATCH("OUT_"&amp;ウォレット!$AK$2&amp;MONTH(ウォレット!$B11)&amp;"/"&amp;DAY(ウォレット!$B11)&amp;"_"&amp;ウォレット!BO$3,プレー記録!$U$12:$U$2664,0),1))</f>
        <v>0</v>
      </c>
      <c r="BP11" s="298">
        <f>IF(ISNA(INDEX(プレー記録!$F$12:$F$2664,MATCH("OUT_"&amp;ウォレット!$AK$2&amp;MONTH(ウォレット!$B11)&amp;"/"&amp;DAY(ウォレット!$B11)&amp;"_"&amp;ウォレット!BP$3,プレー記録!$U$12:$U$2664,0),1))=TRUE,0,-INDEX(プレー記録!$F$12:$F$2664,MATCH("OUT_"&amp;ウォレット!$AK$2&amp;MONTH(ウォレット!$B11)&amp;"/"&amp;DAY(ウォレット!$B11)&amp;"_"&amp;ウォレット!BP$3,プレー記録!$U$12:$U$2664,0),1))</f>
        <v>0</v>
      </c>
      <c r="BQ11" s="298">
        <f>IF(ISNA(INDEX(プレー記録!$F$12:$F$2664,MATCH("OUT_"&amp;ウォレット!$AK$2&amp;MONTH(ウォレット!$B11)&amp;"/"&amp;DAY(ウォレット!$B11)&amp;"_"&amp;ウォレット!BQ$3,プレー記録!$U$12:$U$2664,0),1))=TRUE,0,-INDEX(プレー記録!$F$12:$F$2664,MATCH("OUT_"&amp;ウォレット!$AK$2&amp;MONTH(ウォレット!$B11)&amp;"/"&amp;DAY(ウォレット!$B11)&amp;"_"&amp;ウォレット!BQ$3,プレー記録!$U$12:$U$2664,0),1))</f>
        <v>0</v>
      </c>
      <c r="BR11" s="160"/>
      <c r="BS11" s="127">
        <f t="shared" si="3"/>
        <v>0</v>
      </c>
      <c r="BT11" s="128">
        <f t="shared" si="13"/>
        <v>0</v>
      </c>
      <c r="BU11" s="133">
        <f>IF(ISNA(INDEX(プレー記録!$G$14:$G$2664,MATCH("IN_"&amp;ウォレット!$BS$2&amp;MONTH(ウォレット!$B11)&amp;"/"&amp;DAY(ウォレット!$B11)&amp;"_"&amp;ウォレット!BU$3,プレー記録!$U$14:$U$2664,0),1))=TRUE,0,INDEX(プレー記録!$G$14:$G$2664,MATCH("IN_"&amp;ウォレット!$BS$2&amp;MONTH(ウォレット!$B11)&amp;"/"&amp;DAY(ウォレット!$B11)&amp;"_"&amp;ウォレット!BU$3,プレー記録!$U$14:$U$2664,0),1))</f>
        <v>0</v>
      </c>
      <c r="BV11" s="122">
        <f>IF(ISNA(INDEX(プレー記録!$G$14:$G$2664,MATCH("IN_"&amp;ウォレット!$BS$2&amp;MONTH(ウォレット!$B11)&amp;"/"&amp;DAY(ウォレット!$B11)&amp;"_"&amp;ウォレット!BV$3,プレー記録!$U$14:$U$2664,0),1))=TRUE,0,INDEX(プレー記録!$G$14:$G$2664,MATCH("IN_"&amp;ウォレット!$BS$2&amp;MONTH(ウォレット!$B11)&amp;"/"&amp;DAY(ウォレット!$B11)&amp;"_"&amp;ウォレット!BV$3,プレー記録!$U$14:$U$2664,0),1))</f>
        <v>0</v>
      </c>
      <c r="BW11" s="122">
        <f>IF(ISNA(INDEX(プレー記録!$G$14:$G$2664,MATCH("IN_"&amp;ウォレット!$BS$2&amp;MONTH(ウォレット!$B11)&amp;"/"&amp;DAY(ウォレット!$B11)&amp;"_"&amp;ウォレット!BW$3,プレー記録!$U$14:$U$2664,0),1))=TRUE,0,INDEX(プレー記録!$G$14:$G$2664,MATCH("IN_"&amp;ウォレット!$BS$2&amp;MONTH(ウォレット!$B11)&amp;"/"&amp;DAY(ウォレット!$B11)&amp;"_"&amp;ウォレット!BW$3,プレー記録!$U$14:$U$2664,0),1))</f>
        <v>0</v>
      </c>
      <c r="BX11" s="122">
        <f>IF(ISNA(INDEX(プレー記録!$G$14:$G$2664,MATCH("IN_"&amp;ウォレット!$BS$2&amp;MONTH(ウォレット!$B11)&amp;"/"&amp;DAY(ウォレット!$B11)&amp;"_"&amp;ウォレット!BX$3,プレー記録!$U$14:$U$2664,0),1))=TRUE,0,INDEX(プレー記録!$G$14:$G$2664,MATCH("IN_"&amp;ウォレット!$BS$2&amp;MONTH(ウォレット!$B11)&amp;"/"&amp;DAY(ウォレット!$B11)&amp;"_"&amp;ウォレット!BX$3,プレー記録!$U$14:$U$2664,0),1))</f>
        <v>0</v>
      </c>
      <c r="BY11" s="122">
        <f>IF(ISNA(INDEX(プレー記録!$G$14:$G$2664,MATCH("IN_"&amp;ウォレット!$BS$2&amp;MONTH(ウォレット!$B11)&amp;"/"&amp;DAY(ウォレット!$B11)&amp;"_"&amp;ウォレット!BY$3,プレー記録!$U$14:$U$2664,0),1))=TRUE,0,INDEX(プレー記録!$G$14:$G$2664,MATCH("IN_"&amp;ウォレット!$BS$2&amp;MONTH(ウォレット!$B11)&amp;"/"&amp;DAY(ウォレット!$B11)&amp;"_"&amp;ウォレット!BY$3,プレー記録!$U$14:$U$2664,0),1))</f>
        <v>0</v>
      </c>
      <c r="BZ11" s="122">
        <f>IF(ISNA(INDEX(プレー記録!$G$14:$G$2664,MATCH("IN_"&amp;ウォレット!$BS$2&amp;MONTH(ウォレット!$B11)&amp;"/"&amp;DAY(ウォレット!$B11)&amp;"_"&amp;ウォレット!BZ$3,プレー記録!$U$14:$U$2664,0),1))=TRUE,0,INDEX(プレー記録!$G$14:$G$2664,MATCH("IN_"&amp;ウォレット!$BS$2&amp;MONTH(ウォレット!$B11)&amp;"/"&amp;DAY(ウォレット!$B11)&amp;"_"&amp;ウォレット!BZ$3,プレー記録!$U$14:$U$2664,0),1))</f>
        <v>0</v>
      </c>
      <c r="CA11" s="122">
        <f>IF(ISNA(INDEX(プレー記録!$G$14:$G$2664,MATCH("IN_"&amp;ウォレット!$BS$2&amp;MONTH(ウォレット!$B11)&amp;"/"&amp;DAY(ウォレット!$B11)&amp;"_"&amp;ウォレット!CA$3,プレー記録!$U$14:$U$2664,0),1))=TRUE,0,INDEX(プレー記録!$G$14:$G$2664,MATCH("IN_"&amp;ウォレット!$BS$2&amp;MONTH(ウォレット!$B11)&amp;"/"&amp;DAY(ウォレット!$B11)&amp;"_"&amp;ウォレット!CA$3,プレー記録!$U$14:$U$2664,0),1))</f>
        <v>0</v>
      </c>
      <c r="CB11" s="296">
        <f>IF(ISNA(INDEX(プレー記録!$G$14:$G$2664,MATCH("IN_"&amp;ウォレット!$BS$2&amp;MONTH(ウォレット!$B11)&amp;"/"&amp;DAY(ウォレット!$B11)&amp;"_"&amp;ウォレット!CB$3,プレー記録!$U$14:$U$2664,0),1))=TRUE,0,INDEX(プレー記録!$G$14:$G$2664,MATCH("IN_"&amp;ウォレット!$BS$2&amp;MONTH(ウォレット!$B11)&amp;"/"&amp;DAY(ウォレット!$B11)&amp;"_"&amp;ウォレット!CB$3,プレー記録!$U$14:$U$2664,0),1))</f>
        <v>0</v>
      </c>
      <c r="CC11" s="296">
        <f>IF(ISNA(INDEX(プレー記録!$G$14:$G$2664,MATCH("IN_"&amp;ウォレット!$BS$2&amp;MONTH(ウォレット!$B11)&amp;"/"&amp;DAY(ウォレット!$B11)&amp;"_"&amp;ウォレット!CC$3,プレー記録!$U$14:$U$2664,0),1))=TRUE,0,INDEX(プレー記録!$G$14:$G$2664,MATCH("IN_"&amp;ウォレット!$BS$2&amp;MONTH(ウォレット!$B11)&amp;"/"&amp;DAY(ウォレット!$B11)&amp;"_"&amp;ウォレット!CC$3,プレー記録!$U$14:$U$2664,0),1))</f>
        <v>0</v>
      </c>
      <c r="CD11" s="296">
        <f>IF(ISNA(INDEX(プレー記録!$G$14:$G$2664,MATCH("IN_"&amp;ウォレット!$BS$2&amp;MONTH(ウォレット!$B11)&amp;"/"&amp;DAY(ウォレット!$B11)&amp;"_"&amp;ウォレット!CD$3,プレー記録!$U$14:$U$2664,0),1))=TRUE,0,INDEX(プレー記録!$G$14:$G$2664,MATCH("IN_"&amp;ウォレット!$BS$2&amp;MONTH(ウォレット!$B11)&amp;"/"&amp;DAY(ウォレット!$B11)&amp;"_"&amp;ウォレット!CD$3,プレー記録!$U$14:$U$2664,0),1))</f>
        <v>0</v>
      </c>
      <c r="CE11" s="296">
        <f>IF(ISNA(INDEX(プレー記録!$G$14:$G$2664,MATCH("IN_"&amp;ウォレット!$BS$2&amp;MONTH(ウォレット!$B11)&amp;"/"&amp;DAY(ウォレット!$B11)&amp;"_"&amp;ウォレット!CE$3,プレー記録!$U$14:$U$2664,0),1))=TRUE,0,INDEX(プレー記録!$G$14:$G$2664,MATCH("IN_"&amp;ウォレット!$BS$2&amp;MONTH(ウォレット!$B11)&amp;"/"&amp;DAY(ウォレット!$B11)&amp;"_"&amp;ウォレット!CE$3,プレー記録!$U$14:$U$2664,0),1))</f>
        <v>0</v>
      </c>
      <c r="CF11" s="296">
        <f>IF(ISNA(INDEX(プレー記録!$G$14:$G$2664,MATCH("IN_"&amp;ウォレット!$BS$2&amp;MONTH(ウォレット!$B11)&amp;"/"&amp;DAY(ウォレット!$B11)&amp;"_"&amp;ウォレット!CF$3,プレー記録!$U$14:$U$2664,0),1))=TRUE,0,INDEX(プレー記録!$G$14:$G$2664,MATCH("IN_"&amp;ウォレット!$BS$2&amp;MONTH(ウォレット!$B11)&amp;"/"&amp;DAY(ウォレット!$B11)&amp;"_"&amp;ウォレット!CF$3,プレー記録!$U$14:$U$2664,0),1))</f>
        <v>0</v>
      </c>
      <c r="CG11" s="296">
        <f>IF(ISNA(INDEX(プレー記録!$G$14:$G$2664,MATCH("IN_"&amp;ウォレット!$BS$2&amp;MONTH(ウォレット!$B11)&amp;"/"&amp;DAY(ウォレット!$B11)&amp;"_"&amp;ウォレット!CG$3,プレー記録!$U$14:$U$2664,0),1))=TRUE,0,INDEX(プレー記録!$G$14:$G$2664,MATCH("IN_"&amp;ウォレット!$BS$2&amp;MONTH(ウォレット!$B11)&amp;"/"&amp;DAY(ウォレット!$B11)&amp;"_"&amp;ウォレット!CG$3,プレー記録!$U$14:$U$2664,0),1))</f>
        <v>0</v>
      </c>
      <c r="CH11" s="296">
        <f>IF(ISNA(INDEX(プレー記録!$G$14:$G$2664,MATCH("IN_"&amp;ウォレット!$BS$2&amp;MONTH(ウォレット!$B11)&amp;"/"&amp;DAY(ウォレット!$B11)&amp;"_"&amp;ウォレット!CH$3,プレー記録!$U$14:$U$2664,0),1))=TRUE,0,INDEX(プレー記録!$G$14:$G$2664,MATCH("IN_"&amp;ウォレット!$BS$2&amp;MONTH(ウォレット!$B11)&amp;"/"&amp;DAY(ウォレット!$B11)&amp;"_"&amp;ウォレット!CH$3,プレー記録!$U$14:$U$2664,0),1))</f>
        <v>0</v>
      </c>
      <c r="CI11" s="296">
        <f>IF(ISNA(INDEX(プレー記録!$G$14:$G$2664,MATCH("IN_"&amp;ウォレット!$BS$2&amp;MONTH(ウォレット!$B11)&amp;"/"&amp;DAY(ウォレット!$B11)&amp;"_"&amp;ウォレット!CI$3,プレー記録!$U$14:$U$2664,0),1))=TRUE,0,INDEX(プレー記録!$G$14:$G$2664,MATCH("IN_"&amp;ウォレット!$BS$2&amp;MONTH(ウォレット!$B11)&amp;"/"&amp;DAY(ウォレット!$B11)&amp;"_"&amp;ウォレット!CI$3,プレー記録!$U$14:$U$2664,0),1))</f>
        <v>0</v>
      </c>
      <c r="CJ11" s="158"/>
      <c r="CK11" s="131">
        <f>IF(ISNA(INDEX(プレー記録!$F$12:$F$2664,MATCH("OUT_"&amp;ウォレット!$BS$2&amp;MONTH(ウォレット!$B11)&amp;"/"&amp;DAY(ウォレット!$B11)&amp;"_"&amp;ウォレット!CK$3,プレー記録!$U$12:$U$2664,0),1))=TRUE,0,-INDEX(プレー記録!$F$12:$F$2664,MATCH("OUT_"&amp;ウォレット!$BS$2&amp;MONTH(ウォレット!$B11)&amp;"/"&amp;DAY(ウォレット!$B11)&amp;"_"&amp;ウォレット!CK$3,プレー記録!$U$12:$U$2664,0),1))</f>
        <v>0</v>
      </c>
      <c r="CL11" s="123">
        <f>IF(ISNA(INDEX(プレー記録!$F$12:$F$2664,MATCH("OUT_"&amp;ウォレット!$BS$2&amp;MONTH(ウォレット!$B11)&amp;"/"&amp;DAY(ウォレット!$B11)&amp;"_"&amp;ウォレット!CL$3,プレー記録!$U$12:$U$2664,0),1))=TRUE,0,-INDEX(プレー記録!$F$12:$F$2664,MATCH("OUT_"&amp;ウォレット!$BS$2&amp;MONTH(ウォレット!$B11)&amp;"/"&amp;DAY(ウォレット!$B11)&amp;"_"&amp;ウォレット!CL$3,プレー記録!$U$12:$U$2664,0),1))</f>
        <v>0</v>
      </c>
      <c r="CM11" s="123">
        <f>IF(ISNA(INDEX(プレー記録!$F$12:$F$2664,MATCH("OUT_"&amp;ウォレット!$BS$2&amp;MONTH(ウォレット!$B11)&amp;"/"&amp;DAY(ウォレット!$B11)&amp;"_"&amp;ウォレット!CM$3,プレー記録!$U$12:$U$2664,0),1))=TRUE,0,-INDEX(プレー記録!$F$12:$F$2664,MATCH("OUT_"&amp;ウォレット!$BS$2&amp;MONTH(ウォレット!$B11)&amp;"/"&amp;DAY(ウォレット!$B11)&amp;"_"&amp;ウォレット!CM$3,プレー記録!$U$12:$U$2664,0),1))</f>
        <v>0</v>
      </c>
      <c r="CN11" s="123">
        <f>IF(ISNA(INDEX(プレー記録!$F$12:$F$2664,MATCH("OUT_"&amp;ウォレット!$BS$2&amp;MONTH(ウォレット!$B11)&amp;"/"&amp;DAY(ウォレット!$B11)&amp;"_"&amp;ウォレット!CN$3,プレー記録!$U$12:$U$2664,0),1))=TRUE,0,-INDEX(プレー記録!$F$12:$F$2664,MATCH("OUT_"&amp;ウォレット!$BS$2&amp;MONTH(ウォレット!$B11)&amp;"/"&amp;DAY(ウォレット!$B11)&amp;"_"&amp;ウォレット!CN$3,プレー記録!$U$12:$U$2664,0),1))</f>
        <v>0</v>
      </c>
      <c r="CO11" s="123">
        <f>IF(ISNA(INDEX(プレー記録!$F$12:$F$2664,MATCH("OUT_"&amp;ウォレット!$BS$2&amp;MONTH(ウォレット!$B11)&amp;"/"&amp;DAY(ウォレット!$B11)&amp;"_"&amp;ウォレット!CO$3,プレー記録!$U$12:$U$2664,0),1))=TRUE,0,-INDEX(プレー記録!$F$12:$F$2664,MATCH("OUT_"&amp;ウォレット!$BS$2&amp;MONTH(ウォレット!$B11)&amp;"/"&amp;DAY(ウォレット!$B11)&amp;"_"&amp;ウォレット!CO$3,プレー記録!$U$12:$U$2664,0),1))</f>
        <v>0</v>
      </c>
      <c r="CP11" s="123">
        <f>IF(ISNA(INDEX(プレー記録!$F$12:$F$2664,MATCH("OUT_"&amp;ウォレット!$BS$2&amp;MONTH(ウォレット!$B11)&amp;"/"&amp;DAY(ウォレット!$B11)&amp;"_"&amp;ウォレット!CP$3,プレー記録!$U$12:$U$2664,0),1))=TRUE,0,-INDEX(プレー記録!$F$12:$F$2664,MATCH("OUT_"&amp;ウォレット!$BS$2&amp;MONTH(ウォレット!$B11)&amp;"/"&amp;DAY(ウォレット!$B11)&amp;"_"&amp;ウォレット!CP$3,プレー記録!$U$12:$U$2664,0),1))</f>
        <v>0</v>
      </c>
      <c r="CQ11" s="123">
        <f>IF(ISNA(INDEX(プレー記録!$F$12:$F$2664,MATCH("OUT_"&amp;ウォレット!$BS$2&amp;MONTH(ウォレット!$B11)&amp;"/"&amp;DAY(ウォレット!$B11)&amp;"_"&amp;ウォレット!CQ$3,プレー記録!$U$12:$U$2664,0),1))=TRUE,0,-INDEX(プレー記録!$F$12:$F$2664,MATCH("OUT_"&amp;ウォレット!$BS$2&amp;MONTH(ウォレット!$B11)&amp;"/"&amp;DAY(ウォレット!$B11)&amp;"_"&amp;ウォレット!CQ$3,プレー記録!$U$12:$U$2664,0),1))</f>
        <v>0</v>
      </c>
      <c r="CR11" s="298">
        <f>IF(ISNA(INDEX(プレー記録!$F$12:$F$2664,MATCH("OUT_"&amp;ウォレット!$BS$2&amp;MONTH(ウォレット!$B11)&amp;"/"&amp;DAY(ウォレット!$B11)&amp;"_"&amp;ウォレット!CR$3,プレー記録!$U$12:$U$2664,0),1))=TRUE,0,-INDEX(プレー記録!$F$12:$F$2664,MATCH("OUT_"&amp;ウォレット!$BS$2&amp;MONTH(ウォレット!$B11)&amp;"/"&amp;DAY(ウォレット!$B11)&amp;"_"&amp;ウォレット!CR$3,プレー記録!$U$12:$U$2664,0),1))</f>
        <v>0</v>
      </c>
      <c r="CS11" s="298">
        <f>IF(ISNA(INDEX(プレー記録!$F$12:$F$2664,MATCH("OUT_"&amp;ウォレット!$BS$2&amp;MONTH(ウォレット!$B11)&amp;"/"&amp;DAY(ウォレット!$B11)&amp;"_"&amp;ウォレット!CS$3,プレー記録!$U$12:$U$2664,0),1))=TRUE,0,-INDEX(プレー記録!$F$12:$F$2664,MATCH("OUT_"&amp;ウォレット!$BS$2&amp;MONTH(ウォレット!$B11)&amp;"/"&amp;DAY(ウォレット!$B11)&amp;"_"&amp;ウォレット!CS$3,プレー記録!$U$12:$U$2664,0),1))</f>
        <v>0</v>
      </c>
      <c r="CT11" s="298">
        <f>IF(ISNA(INDEX(プレー記録!$F$12:$F$2664,MATCH("OUT_"&amp;ウォレット!$BS$2&amp;MONTH(ウォレット!$B11)&amp;"/"&amp;DAY(ウォレット!$B11)&amp;"_"&amp;ウォレット!CT$3,プレー記録!$U$12:$U$2664,0),1))=TRUE,0,-INDEX(プレー記録!$F$12:$F$2664,MATCH("OUT_"&amp;ウォレット!$BS$2&amp;MONTH(ウォレット!$B11)&amp;"/"&amp;DAY(ウォレット!$B11)&amp;"_"&amp;ウォレット!CT$3,プレー記録!$U$12:$U$2664,0),1))</f>
        <v>0</v>
      </c>
      <c r="CU11" s="298">
        <f>IF(ISNA(INDEX(プレー記録!$F$12:$F$2664,MATCH("OUT_"&amp;ウォレット!$BS$2&amp;MONTH(ウォレット!$B11)&amp;"/"&amp;DAY(ウォレット!$B11)&amp;"_"&amp;ウォレット!CU$3,プレー記録!$U$12:$U$2664,0),1))=TRUE,0,-INDEX(プレー記録!$F$12:$F$2664,MATCH("OUT_"&amp;ウォレット!$BS$2&amp;MONTH(ウォレット!$B11)&amp;"/"&amp;DAY(ウォレット!$B11)&amp;"_"&amp;ウォレット!CU$3,プレー記録!$U$12:$U$2664,0),1))</f>
        <v>0</v>
      </c>
      <c r="CV11" s="298">
        <f>IF(ISNA(INDEX(プレー記録!$F$12:$F$2664,MATCH("OUT_"&amp;ウォレット!$BS$2&amp;MONTH(ウォレット!$B11)&amp;"/"&amp;DAY(ウォレット!$B11)&amp;"_"&amp;ウォレット!CV$3,プレー記録!$U$12:$U$2664,0),1))=TRUE,0,-INDEX(プレー記録!$F$12:$F$2664,MATCH("OUT_"&amp;ウォレット!$BS$2&amp;MONTH(ウォレット!$B11)&amp;"/"&amp;DAY(ウォレット!$B11)&amp;"_"&amp;ウォレット!CV$3,プレー記録!$U$12:$U$2664,0),1))</f>
        <v>0</v>
      </c>
      <c r="CW11" s="298">
        <f>IF(ISNA(INDEX(プレー記録!$F$12:$F$2664,MATCH("OUT_"&amp;ウォレット!$BS$2&amp;MONTH(ウォレット!$B11)&amp;"/"&amp;DAY(ウォレット!$B11)&amp;"_"&amp;ウォレット!CW$3,プレー記録!$U$12:$U$2664,0),1))=TRUE,0,-INDEX(プレー記録!$F$12:$F$2664,MATCH("OUT_"&amp;ウォレット!$BS$2&amp;MONTH(ウォレット!$B11)&amp;"/"&amp;DAY(ウォレット!$B11)&amp;"_"&amp;ウォレット!CW$3,プレー記録!$U$12:$U$2664,0),1))</f>
        <v>0</v>
      </c>
      <c r="CX11" s="298">
        <f>IF(ISNA(INDEX(プレー記録!$F$12:$F$2664,MATCH("OUT_"&amp;ウォレット!$BS$2&amp;MONTH(ウォレット!$B11)&amp;"/"&amp;DAY(ウォレット!$B11)&amp;"_"&amp;ウォレット!CX$3,プレー記録!$U$12:$U$2664,0),1))=TRUE,0,-INDEX(プレー記録!$F$12:$F$2664,MATCH("OUT_"&amp;ウォレット!$BS$2&amp;MONTH(ウォレット!$B11)&amp;"/"&amp;DAY(ウォレット!$B11)&amp;"_"&amp;ウォレット!CX$3,プレー記録!$U$12:$U$2664,0),1))</f>
        <v>0</v>
      </c>
      <c r="CY11" s="298">
        <f>IF(ISNA(INDEX(プレー記録!$F$12:$F$2664,MATCH("OUT_"&amp;ウォレット!$BS$2&amp;MONTH(ウォレット!$B11)&amp;"/"&amp;DAY(ウォレット!$B11)&amp;"_"&amp;ウォレット!CY$3,プレー記録!$U$12:$U$2664,0),1))=TRUE,0,-INDEX(プレー記録!$F$12:$F$2664,MATCH("OUT_"&amp;ウォレット!$BS$2&amp;MONTH(ウォレット!$B11)&amp;"/"&amp;DAY(ウォレット!$B11)&amp;"_"&amp;ウォレット!CY$3,プレー記録!$U$12:$U$2664,0),1))</f>
        <v>0</v>
      </c>
      <c r="CZ11" s="160"/>
      <c r="DA11" s="127">
        <f t="shared" si="4"/>
        <v>0</v>
      </c>
      <c r="DB11" s="128">
        <f t="shared" si="14"/>
        <v>0</v>
      </c>
      <c r="DC11" s="133">
        <f>IF(ISNA(INDEX(プレー記録!$G$14:$G$2664,MATCH("IN_"&amp;ウォレット!$DA$2&amp;MONTH(ウォレット!$B11)&amp;"/"&amp;DAY(ウォレット!$B11)&amp;"_"&amp;ウォレット!DC$3,プレー記録!$U$14:$U$2664,0),1))=TRUE,0,INDEX(プレー記録!$G$14:$G$2664,MATCH("IN_"&amp;ウォレット!$DA$2&amp;MONTH(ウォレット!$B11)&amp;"/"&amp;DAY(ウォレット!$B11)&amp;"_"&amp;ウォレット!DC$3,プレー記録!$U$14:$U$2664,0),1))</f>
        <v>0</v>
      </c>
      <c r="DD11" s="122">
        <f>IF(ISNA(INDEX(プレー記録!$G$14:$G$2664,MATCH("IN_"&amp;ウォレット!$DA$2&amp;MONTH(ウォレット!$B11)&amp;"/"&amp;DAY(ウォレット!$B11)&amp;"_"&amp;ウォレット!DD$3,プレー記録!$U$14:$U$2664,0),1))=TRUE,0,INDEX(プレー記録!$G$14:$G$2664,MATCH("IN_"&amp;ウォレット!$DA$2&amp;MONTH(ウォレット!$B11)&amp;"/"&amp;DAY(ウォレット!$B11)&amp;"_"&amp;ウォレット!DD$3,プレー記録!$U$14:$U$2664,0),1))</f>
        <v>0</v>
      </c>
      <c r="DE11" s="122">
        <f>IF(ISNA(INDEX(プレー記録!$G$14:$G$2664,MATCH("IN_"&amp;ウォレット!$DA$2&amp;MONTH(ウォレット!$B11)&amp;"/"&amp;DAY(ウォレット!$B11)&amp;"_"&amp;ウォレット!DE$3,プレー記録!$U$14:$U$2664,0),1))=TRUE,0,INDEX(プレー記録!$G$14:$G$2664,MATCH("IN_"&amp;ウォレット!$DA$2&amp;MONTH(ウォレット!$B11)&amp;"/"&amp;DAY(ウォレット!$B11)&amp;"_"&amp;ウォレット!DE$3,プレー記録!$U$14:$U$2664,0),1))</f>
        <v>0</v>
      </c>
      <c r="DF11" s="122">
        <f>IF(ISNA(INDEX(プレー記録!$G$14:$G$2664,MATCH("IN_"&amp;ウォレット!$DA$2&amp;MONTH(ウォレット!$B11)&amp;"/"&amp;DAY(ウォレット!$B11)&amp;"_"&amp;ウォレット!DF$3,プレー記録!$U$14:$U$2664,0),1))=TRUE,0,INDEX(プレー記録!$G$14:$G$2664,MATCH("IN_"&amp;ウォレット!$DA$2&amp;MONTH(ウォレット!$B11)&amp;"/"&amp;DAY(ウォレット!$B11)&amp;"_"&amp;ウォレット!DF$3,プレー記録!$U$14:$U$2664,0),1))</f>
        <v>0</v>
      </c>
      <c r="DG11" s="122">
        <f>IF(ISNA(INDEX(プレー記録!$G$14:$G$2664,MATCH("IN_"&amp;ウォレット!$DA$2&amp;MONTH(ウォレット!$B11)&amp;"/"&amp;DAY(ウォレット!$B11)&amp;"_"&amp;ウォレット!DG$3,プレー記録!$U$14:$U$2664,0),1))=TRUE,0,INDEX(プレー記録!$G$14:$G$2664,MATCH("IN_"&amp;ウォレット!$DA$2&amp;MONTH(ウォレット!$B11)&amp;"/"&amp;DAY(ウォレット!$B11)&amp;"_"&amp;ウォレット!DG$3,プレー記録!$U$14:$U$2664,0),1))</f>
        <v>0</v>
      </c>
      <c r="DH11" s="122">
        <f>IF(ISNA(INDEX(プレー記録!$G$14:$G$2664,MATCH("IN_"&amp;ウォレット!$DA$2&amp;MONTH(ウォレット!$B11)&amp;"/"&amp;DAY(ウォレット!$B11)&amp;"_"&amp;ウォレット!DH$3,プレー記録!$U$14:$U$2664,0),1))=TRUE,0,INDEX(プレー記録!$G$14:$G$2664,MATCH("IN_"&amp;ウォレット!$DA$2&amp;MONTH(ウォレット!$B11)&amp;"/"&amp;DAY(ウォレット!$B11)&amp;"_"&amp;ウォレット!DH$3,プレー記録!$U$14:$U$2664,0),1))</f>
        <v>0</v>
      </c>
      <c r="DI11" s="122">
        <f>IF(ISNA(INDEX(プレー記録!$G$14:$G$2664,MATCH("IN_"&amp;ウォレット!$DA$2&amp;MONTH(ウォレット!$B11)&amp;"/"&amp;DAY(ウォレット!$B11)&amp;"_"&amp;ウォレット!DI$3,プレー記録!$U$14:$U$2664,0),1))=TRUE,0,INDEX(プレー記録!$G$14:$G$2664,MATCH("IN_"&amp;ウォレット!$DA$2&amp;MONTH(ウォレット!$B11)&amp;"/"&amp;DAY(ウォレット!$B11)&amp;"_"&amp;ウォレット!DI$3,プレー記録!$U$14:$U$2664,0),1))</f>
        <v>0</v>
      </c>
      <c r="DJ11" s="296">
        <f>IF(ISNA(INDEX(プレー記録!$G$14:$G$2664,MATCH("IN_"&amp;ウォレット!$DA$2&amp;MONTH(ウォレット!$B11)&amp;"/"&amp;DAY(ウォレット!$B11)&amp;"_"&amp;ウォレット!DJ$3,プレー記録!$U$14:$U$2664,0),1))=TRUE,0,INDEX(プレー記録!$G$14:$G$2664,MATCH("IN_"&amp;ウォレット!$DA$2&amp;MONTH(ウォレット!$B11)&amp;"/"&amp;DAY(ウォレット!$B11)&amp;"_"&amp;ウォレット!DJ$3,プレー記録!$U$14:$U$2664,0),1))</f>
        <v>0</v>
      </c>
      <c r="DK11" s="296">
        <f>IF(ISNA(INDEX(プレー記録!$G$14:$G$2664,MATCH("IN_"&amp;ウォレット!$DA$2&amp;MONTH(ウォレット!$B11)&amp;"/"&amp;DAY(ウォレット!$B11)&amp;"_"&amp;ウォレット!DK$3,プレー記録!$U$14:$U$2664,0),1))=TRUE,0,INDEX(プレー記録!$G$14:$G$2664,MATCH("IN_"&amp;ウォレット!$DA$2&amp;MONTH(ウォレット!$B11)&amp;"/"&amp;DAY(ウォレット!$B11)&amp;"_"&amp;ウォレット!DK$3,プレー記録!$U$14:$U$2664,0),1))</f>
        <v>0</v>
      </c>
      <c r="DL11" s="296">
        <f>IF(ISNA(INDEX(プレー記録!$G$14:$G$2664,MATCH("IN_"&amp;ウォレット!$DA$2&amp;MONTH(ウォレット!$B11)&amp;"/"&amp;DAY(ウォレット!$B11)&amp;"_"&amp;ウォレット!DL$3,プレー記録!$U$14:$U$2664,0),1))=TRUE,0,INDEX(プレー記録!$G$14:$G$2664,MATCH("IN_"&amp;ウォレット!$DA$2&amp;MONTH(ウォレット!$B11)&amp;"/"&amp;DAY(ウォレット!$B11)&amp;"_"&amp;ウォレット!DL$3,プレー記録!$U$14:$U$2664,0),1))</f>
        <v>0</v>
      </c>
      <c r="DM11" s="296">
        <f>IF(ISNA(INDEX(プレー記録!$G$14:$G$2664,MATCH("IN_"&amp;ウォレット!$DA$2&amp;MONTH(ウォレット!$B11)&amp;"/"&amp;DAY(ウォレット!$B11)&amp;"_"&amp;ウォレット!DM$3,プレー記録!$U$14:$U$2664,0),1))=TRUE,0,INDEX(プレー記録!$G$14:$G$2664,MATCH("IN_"&amp;ウォレット!$DA$2&amp;MONTH(ウォレット!$B11)&amp;"/"&amp;DAY(ウォレット!$B11)&amp;"_"&amp;ウォレット!DM$3,プレー記録!$U$14:$U$2664,0),1))</f>
        <v>0</v>
      </c>
      <c r="DN11" s="296">
        <f>IF(ISNA(INDEX(プレー記録!$G$14:$G$2664,MATCH("IN_"&amp;ウォレット!$DA$2&amp;MONTH(ウォレット!$B11)&amp;"/"&amp;DAY(ウォレット!$B11)&amp;"_"&amp;ウォレット!DN$3,プレー記録!$U$14:$U$2664,0),1))=TRUE,0,INDEX(プレー記録!$G$14:$G$2664,MATCH("IN_"&amp;ウォレット!$DA$2&amp;MONTH(ウォレット!$B11)&amp;"/"&amp;DAY(ウォレット!$B11)&amp;"_"&amp;ウォレット!DN$3,プレー記録!$U$14:$U$2664,0),1))</f>
        <v>0</v>
      </c>
      <c r="DO11" s="296">
        <f>IF(ISNA(INDEX(プレー記録!$G$14:$G$2664,MATCH("IN_"&amp;ウォレット!$DA$2&amp;MONTH(ウォレット!$B11)&amp;"/"&amp;DAY(ウォレット!$B11)&amp;"_"&amp;ウォレット!DO$3,プレー記録!$U$14:$U$2664,0),1))=TRUE,0,INDEX(プレー記録!$G$14:$G$2664,MATCH("IN_"&amp;ウォレット!$DA$2&amp;MONTH(ウォレット!$B11)&amp;"/"&amp;DAY(ウォレット!$B11)&amp;"_"&amp;ウォレット!DO$3,プレー記録!$U$14:$U$2664,0),1))</f>
        <v>0</v>
      </c>
      <c r="DP11" s="296">
        <f>IF(ISNA(INDEX(プレー記録!$G$14:$G$2664,MATCH("IN_"&amp;ウォレット!$DA$2&amp;MONTH(ウォレット!$B11)&amp;"/"&amp;DAY(ウォレット!$B11)&amp;"_"&amp;ウォレット!DP$3,プレー記録!$U$14:$U$2664,0),1))=TRUE,0,INDEX(プレー記録!$G$14:$G$2664,MATCH("IN_"&amp;ウォレット!$DA$2&amp;MONTH(ウォレット!$B11)&amp;"/"&amp;DAY(ウォレット!$B11)&amp;"_"&amp;ウォレット!DP$3,プレー記録!$U$14:$U$2664,0),1))</f>
        <v>0</v>
      </c>
      <c r="DQ11" s="296">
        <f>IF(ISNA(INDEX(プレー記録!$G$14:$G$2664,MATCH("IN_"&amp;ウォレット!$DA$2&amp;MONTH(ウォレット!$B11)&amp;"/"&amp;DAY(ウォレット!$B11)&amp;"_"&amp;ウォレット!DQ$3,プレー記録!$U$14:$U$2664,0),1))=TRUE,0,INDEX(プレー記録!$G$14:$G$2664,MATCH("IN_"&amp;ウォレット!$DA$2&amp;MONTH(ウォレット!$B11)&amp;"/"&amp;DAY(ウォレット!$B11)&amp;"_"&amp;ウォレット!DQ$3,プレー記録!$U$14:$U$2664,0),1))</f>
        <v>0</v>
      </c>
      <c r="DR11" s="158"/>
      <c r="DS11" s="131">
        <f>IF(ISNA(INDEX(プレー記録!$F$12:$F$2664,MATCH("OUT_"&amp;ウォレット!$DA$2&amp;MONTH(ウォレット!$B11)&amp;"/"&amp;DAY(ウォレット!$B11)&amp;"_"&amp;ウォレット!DS$3,プレー記録!$U$12:$U$2664,0),1))=TRUE,0,-INDEX(プレー記録!$F$12:$F$2664,MATCH("OUT_"&amp;ウォレット!$DA$2&amp;MONTH(ウォレット!$B11)&amp;"/"&amp;DAY(ウォレット!$B11)&amp;"_"&amp;ウォレット!DS$3,プレー記録!$U$12:$U$2664,0),1))</f>
        <v>0</v>
      </c>
      <c r="DT11" s="123">
        <f>IF(ISNA(INDEX(プレー記録!$F$12:$F$2664,MATCH("OUT_"&amp;ウォレット!$DA$2&amp;MONTH(ウォレット!$B11)&amp;"/"&amp;DAY(ウォレット!$B11)&amp;"_"&amp;ウォレット!DT$3,プレー記録!$U$12:$U$2664,0),1))=TRUE,0,-INDEX(プレー記録!$F$12:$F$2664,MATCH("OUT_"&amp;ウォレット!$DA$2&amp;MONTH(ウォレット!$B11)&amp;"/"&amp;DAY(ウォレット!$B11)&amp;"_"&amp;ウォレット!DT$3,プレー記録!$U$12:$U$2664,0),1))</f>
        <v>0</v>
      </c>
      <c r="DU11" s="123">
        <f>IF(ISNA(INDEX(プレー記録!$F$12:$F$2664,MATCH("OUT_"&amp;ウォレット!$DA$2&amp;MONTH(ウォレット!$B11)&amp;"/"&amp;DAY(ウォレット!$B11)&amp;"_"&amp;ウォレット!DU$3,プレー記録!$U$12:$U$2664,0),1))=TRUE,0,-INDEX(プレー記録!$F$12:$F$2664,MATCH("OUT_"&amp;ウォレット!$DA$2&amp;MONTH(ウォレット!$B11)&amp;"/"&amp;DAY(ウォレット!$B11)&amp;"_"&amp;ウォレット!DU$3,プレー記録!$U$12:$U$2664,0),1))</f>
        <v>0</v>
      </c>
      <c r="DV11" s="123">
        <f>IF(ISNA(INDEX(プレー記録!$F$12:$F$2664,MATCH("OUT_"&amp;ウォレット!$DA$2&amp;MONTH(ウォレット!$B11)&amp;"/"&amp;DAY(ウォレット!$B11)&amp;"_"&amp;ウォレット!DV$3,プレー記録!$U$12:$U$2664,0),1))=TRUE,0,-INDEX(プレー記録!$F$12:$F$2664,MATCH("OUT_"&amp;ウォレット!$DA$2&amp;MONTH(ウォレット!$B11)&amp;"/"&amp;DAY(ウォレット!$B11)&amp;"_"&amp;ウォレット!DV$3,プレー記録!$U$12:$U$2664,0),1))</f>
        <v>0</v>
      </c>
      <c r="DW11" s="123">
        <f>IF(ISNA(INDEX(プレー記録!$F$12:$F$2664,MATCH("OUT_"&amp;ウォレット!$DA$2&amp;MONTH(ウォレット!$B11)&amp;"/"&amp;DAY(ウォレット!$B11)&amp;"_"&amp;ウォレット!DW$3,プレー記録!$U$12:$U$2664,0),1))=TRUE,0,-INDEX(プレー記録!$F$12:$F$2664,MATCH("OUT_"&amp;ウォレット!$DA$2&amp;MONTH(ウォレット!$B11)&amp;"/"&amp;DAY(ウォレット!$B11)&amp;"_"&amp;ウォレット!DW$3,プレー記録!$U$12:$U$2664,0),1))</f>
        <v>0</v>
      </c>
      <c r="DX11" s="123">
        <f>IF(ISNA(INDEX(プレー記録!$F$12:$F$2664,MATCH("OUT_"&amp;ウォレット!$DA$2&amp;MONTH(ウォレット!$B11)&amp;"/"&amp;DAY(ウォレット!$B11)&amp;"_"&amp;ウォレット!DX$3,プレー記録!$U$12:$U$2664,0),1))=TRUE,0,-INDEX(プレー記録!$F$12:$F$2664,MATCH("OUT_"&amp;ウォレット!$DA$2&amp;MONTH(ウォレット!$B11)&amp;"/"&amp;DAY(ウォレット!$B11)&amp;"_"&amp;ウォレット!DX$3,プレー記録!$U$12:$U$2664,0),1))</f>
        <v>0</v>
      </c>
      <c r="DY11" s="123">
        <f>IF(ISNA(INDEX(プレー記録!$F$12:$F$2664,MATCH("OUT_"&amp;ウォレット!$DA$2&amp;MONTH(ウォレット!$B11)&amp;"/"&amp;DAY(ウォレット!$B11)&amp;"_"&amp;ウォレット!DY$3,プレー記録!$U$12:$U$2664,0),1))=TRUE,0,-INDEX(プレー記録!$F$12:$F$2664,MATCH("OUT_"&amp;ウォレット!$DA$2&amp;MONTH(ウォレット!$B11)&amp;"/"&amp;DAY(ウォレット!$B11)&amp;"_"&amp;ウォレット!DY$3,プレー記録!$U$12:$U$2664,0),1))</f>
        <v>0</v>
      </c>
      <c r="DZ11" s="298">
        <f>IF(ISNA(INDEX(プレー記録!$F$12:$F$2664,MATCH("OUT_"&amp;ウォレット!$DA$2&amp;MONTH(ウォレット!$B11)&amp;"/"&amp;DAY(ウォレット!$B11)&amp;"_"&amp;ウォレット!DZ$3,プレー記録!$U$12:$U$2664,0),1))=TRUE,0,-INDEX(プレー記録!$F$12:$F$2664,MATCH("OUT_"&amp;ウォレット!$DA$2&amp;MONTH(ウォレット!$B11)&amp;"/"&amp;DAY(ウォレット!$B11)&amp;"_"&amp;ウォレット!DZ$3,プレー記録!$U$12:$U$2664,0),1))</f>
        <v>0</v>
      </c>
      <c r="EA11" s="298">
        <f>IF(ISNA(INDEX(プレー記録!$F$12:$F$2664,MATCH("OUT_"&amp;ウォレット!$DA$2&amp;MONTH(ウォレット!$B11)&amp;"/"&amp;DAY(ウォレット!$B11)&amp;"_"&amp;ウォレット!EA$3,プレー記録!$U$12:$U$2664,0),1))=TRUE,0,-INDEX(プレー記録!$F$12:$F$2664,MATCH("OUT_"&amp;ウォレット!$DA$2&amp;MONTH(ウォレット!$B11)&amp;"/"&amp;DAY(ウォレット!$B11)&amp;"_"&amp;ウォレット!EA$3,プレー記録!$U$12:$U$2664,0),1))</f>
        <v>0</v>
      </c>
      <c r="EB11" s="298">
        <f>IF(ISNA(INDEX(プレー記録!$F$12:$F$2664,MATCH("OUT_"&amp;ウォレット!$DA$2&amp;MONTH(ウォレット!$B11)&amp;"/"&amp;DAY(ウォレット!$B11)&amp;"_"&amp;ウォレット!EB$3,プレー記録!$U$12:$U$2664,0),1))=TRUE,0,-INDEX(プレー記録!$F$12:$F$2664,MATCH("OUT_"&amp;ウォレット!$DA$2&amp;MONTH(ウォレット!$B11)&amp;"/"&amp;DAY(ウォレット!$B11)&amp;"_"&amp;ウォレット!EB$3,プレー記録!$U$12:$U$2664,0),1))</f>
        <v>0</v>
      </c>
      <c r="EC11" s="298">
        <f>IF(ISNA(INDEX(プレー記録!$F$12:$F$2664,MATCH("OUT_"&amp;ウォレット!$DA$2&amp;MONTH(ウォレット!$B11)&amp;"/"&amp;DAY(ウォレット!$B11)&amp;"_"&amp;ウォレット!EC$3,プレー記録!$U$12:$U$2664,0),1))=TRUE,0,-INDEX(プレー記録!$F$12:$F$2664,MATCH("OUT_"&amp;ウォレット!$DA$2&amp;MONTH(ウォレット!$B11)&amp;"/"&amp;DAY(ウォレット!$B11)&amp;"_"&amp;ウォレット!EC$3,プレー記録!$U$12:$U$2664,0),1))</f>
        <v>0</v>
      </c>
      <c r="ED11" s="298">
        <f>IF(ISNA(INDEX(プレー記録!$F$12:$F$2664,MATCH("OUT_"&amp;ウォレット!$DA$2&amp;MONTH(ウォレット!$B11)&amp;"/"&amp;DAY(ウォレット!$B11)&amp;"_"&amp;ウォレット!ED$3,プレー記録!$U$12:$U$2664,0),1))=TRUE,0,-INDEX(プレー記録!$F$12:$F$2664,MATCH("OUT_"&amp;ウォレット!$DA$2&amp;MONTH(ウォレット!$B11)&amp;"/"&amp;DAY(ウォレット!$B11)&amp;"_"&amp;ウォレット!ED$3,プレー記録!$U$12:$U$2664,0),1))</f>
        <v>0</v>
      </c>
      <c r="EE11" s="298">
        <f>IF(ISNA(INDEX(プレー記録!$F$12:$F$2664,MATCH("OUT_"&amp;ウォレット!$DA$2&amp;MONTH(ウォレット!$B11)&amp;"/"&amp;DAY(ウォレット!$B11)&amp;"_"&amp;ウォレット!EE$3,プレー記録!$U$12:$U$2664,0),1))=TRUE,0,-INDEX(プレー記録!$F$12:$F$2664,MATCH("OUT_"&amp;ウォレット!$DA$2&amp;MONTH(ウォレット!$B11)&amp;"/"&amp;DAY(ウォレット!$B11)&amp;"_"&amp;ウォレット!EE$3,プレー記録!$U$12:$U$2664,0),1))</f>
        <v>0</v>
      </c>
      <c r="EF11" s="298">
        <f>IF(ISNA(INDEX(プレー記録!$F$12:$F$2664,MATCH("OUT_"&amp;ウォレット!$DA$2&amp;MONTH(ウォレット!$B11)&amp;"/"&amp;DAY(ウォレット!$B11)&amp;"_"&amp;ウォレット!EF$3,プレー記録!$U$12:$U$2664,0),1))=TRUE,0,-INDEX(プレー記録!$F$12:$F$2664,MATCH("OUT_"&amp;ウォレット!$DA$2&amp;MONTH(ウォレット!$B11)&amp;"/"&amp;DAY(ウォレット!$B11)&amp;"_"&amp;ウォレット!EF$3,プレー記録!$U$12:$U$2664,0),1))</f>
        <v>0</v>
      </c>
      <c r="EG11" s="298">
        <f>IF(ISNA(INDEX(プレー記録!$F$12:$F$2664,MATCH("OUT_"&amp;ウォレット!$DA$2&amp;MONTH(ウォレット!$B11)&amp;"/"&amp;DAY(ウォレット!$B11)&amp;"_"&amp;ウォレット!EG$3,プレー記録!$U$12:$U$2664,0),1))=TRUE,0,-INDEX(プレー記録!$F$12:$F$2664,MATCH("OUT_"&amp;ウォレット!$DA$2&amp;MONTH(ウォレット!$B11)&amp;"/"&amp;DAY(ウォレット!$B11)&amp;"_"&amp;ウォレット!EG$3,プレー記録!$U$12:$U$2664,0),1))</f>
        <v>0</v>
      </c>
      <c r="EH11" s="160"/>
      <c r="EI11" s="127">
        <f t="shared" si="5"/>
        <v>0</v>
      </c>
      <c r="EJ11" s="128">
        <f t="shared" si="15"/>
        <v>0</v>
      </c>
      <c r="EK11" s="133">
        <f>IF(ISNA(INDEX(プレー記録!$G$14:$G$2664,MATCH("IN_"&amp;ウォレット!$EI$2&amp;MONTH(ウォレット!$B11)&amp;"/"&amp;DAY(ウォレット!$B11)&amp;"_"&amp;ウォレット!EK$3,プレー記録!$U$14:$U$2664,0),1))=TRUE,0,INDEX(プレー記録!$G$14:$G$2664,MATCH("IN_"&amp;ウォレット!$EI$2&amp;MONTH(ウォレット!$B11)&amp;"/"&amp;DAY(ウォレット!$B11)&amp;"_"&amp;ウォレット!EK$3,プレー記録!$U$14:$U$2664,0),1))</f>
        <v>0</v>
      </c>
      <c r="EL11" s="122">
        <f>IF(ISNA(INDEX(プレー記録!$G$14:$G$2664,MATCH("IN_"&amp;ウォレット!$EI$2&amp;MONTH(ウォレット!$B11)&amp;"/"&amp;DAY(ウォレット!$B11)&amp;"_"&amp;ウォレット!EL$3,プレー記録!$U$14:$U$2664,0),1))=TRUE,0,INDEX(プレー記録!$G$14:$G$2664,MATCH("IN_"&amp;ウォレット!$EI$2&amp;MONTH(ウォレット!$B11)&amp;"/"&amp;DAY(ウォレット!$B11)&amp;"_"&amp;ウォレット!EL$3,プレー記録!$U$14:$U$2664,0),1))</f>
        <v>0</v>
      </c>
      <c r="EM11" s="122">
        <f>IF(ISNA(INDEX(プレー記録!$G$14:$G$2664,MATCH("IN_"&amp;ウォレット!$EI$2&amp;MONTH(ウォレット!$B11)&amp;"/"&amp;DAY(ウォレット!$B11)&amp;"_"&amp;ウォレット!EM$3,プレー記録!$U$14:$U$2664,0),1))=TRUE,0,INDEX(プレー記録!$G$14:$G$2664,MATCH("IN_"&amp;ウォレット!$EI$2&amp;MONTH(ウォレット!$B11)&amp;"/"&amp;DAY(ウォレット!$B11)&amp;"_"&amp;ウォレット!EM$3,プレー記録!$U$14:$U$2664,0),1))</f>
        <v>0</v>
      </c>
      <c r="EN11" s="122">
        <f>IF(ISNA(INDEX(プレー記録!$G$14:$G$2664,MATCH("IN_"&amp;ウォレット!$EI$2&amp;MONTH(ウォレット!$B11)&amp;"/"&amp;DAY(ウォレット!$B11)&amp;"_"&amp;ウォレット!EN$3,プレー記録!$U$14:$U$2664,0),1))=TRUE,0,INDEX(プレー記録!$G$14:$G$2664,MATCH("IN_"&amp;ウォレット!$EI$2&amp;MONTH(ウォレット!$B11)&amp;"/"&amp;DAY(ウォレット!$B11)&amp;"_"&amp;ウォレット!EN$3,プレー記録!$U$14:$U$2664,0),1))</f>
        <v>0</v>
      </c>
      <c r="EO11" s="122">
        <f>IF(ISNA(INDEX(プレー記録!$G$14:$G$2664,MATCH("IN_"&amp;ウォレット!$EI$2&amp;MONTH(ウォレット!$B11)&amp;"/"&amp;DAY(ウォレット!$B11)&amp;"_"&amp;ウォレット!EO$3,プレー記録!$U$14:$U$2664,0),1))=TRUE,0,INDEX(プレー記録!$G$14:$G$2664,MATCH("IN_"&amp;ウォレット!$EI$2&amp;MONTH(ウォレット!$B11)&amp;"/"&amp;DAY(ウォレット!$B11)&amp;"_"&amp;ウォレット!EO$3,プレー記録!$U$14:$U$2664,0),1))</f>
        <v>0</v>
      </c>
      <c r="EP11" s="122">
        <f>IF(ISNA(INDEX(プレー記録!$G$14:$G$2664,MATCH("IN_"&amp;ウォレット!$EI$2&amp;MONTH(ウォレット!$B11)&amp;"/"&amp;DAY(ウォレット!$B11)&amp;"_"&amp;ウォレット!EP$3,プレー記録!$U$14:$U$2664,0),1))=TRUE,0,INDEX(プレー記録!$G$14:$G$2664,MATCH("IN_"&amp;ウォレット!$EI$2&amp;MONTH(ウォレット!$B11)&amp;"/"&amp;DAY(ウォレット!$B11)&amp;"_"&amp;ウォレット!EP$3,プレー記録!$U$14:$U$2664,0),1))</f>
        <v>0</v>
      </c>
      <c r="EQ11" s="122">
        <f>IF(ISNA(INDEX(プレー記録!$G$14:$G$2664,MATCH("IN_"&amp;ウォレット!$EI$2&amp;MONTH(ウォレット!$B11)&amp;"/"&amp;DAY(ウォレット!$B11)&amp;"_"&amp;ウォレット!EQ$3,プレー記録!$U$14:$U$2664,0),1))=TRUE,0,INDEX(プレー記録!$G$14:$G$2664,MATCH("IN_"&amp;ウォレット!$EI$2&amp;MONTH(ウォレット!$B11)&amp;"/"&amp;DAY(ウォレット!$B11)&amp;"_"&amp;ウォレット!EQ$3,プレー記録!$U$14:$U$2664,0),1))</f>
        <v>0</v>
      </c>
      <c r="ER11" s="296">
        <f>IF(ISNA(INDEX(プレー記録!$G$14:$G$2664,MATCH("IN_"&amp;ウォレット!$EI$2&amp;MONTH(ウォレット!$B11)&amp;"/"&amp;DAY(ウォレット!$B11)&amp;"_"&amp;ウォレット!ER$3,プレー記録!$U$14:$U$2664,0),1))=TRUE,0,INDEX(プレー記録!$G$14:$G$2664,MATCH("IN_"&amp;ウォレット!$EI$2&amp;MONTH(ウォレット!$B11)&amp;"/"&amp;DAY(ウォレット!$B11)&amp;"_"&amp;ウォレット!ER$3,プレー記録!$U$14:$U$2664,0),1))</f>
        <v>0</v>
      </c>
      <c r="ES11" s="296">
        <f>IF(ISNA(INDEX(プレー記録!$G$14:$G$2664,MATCH("IN_"&amp;ウォレット!$EI$2&amp;MONTH(ウォレット!$B11)&amp;"/"&amp;DAY(ウォレット!$B11)&amp;"_"&amp;ウォレット!ES$3,プレー記録!$U$14:$U$2664,0),1))=TRUE,0,INDEX(プレー記録!$G$14:$G$2664,MATCH("IN_"&amp;ウォレット!$EI$2&amp;MONTH(ウォレット!$B11)&amp;"/"&amp;DAY(ウォレット!$B11)&amp;"_"&amp;ウォレット!ES$3,プレー記録!$U$14:$U$2664,0),1))</f>
        <v>0</v>
      </c>
      <c r="ET11" s="296">
        <f>IF(ISNA(INDEX(プレー記録!$G$14:$G$2664,MATCH("IN_"&amp;ウォレット!$EI$2&amp;MONTH(ウォレット!$B11)&amp;"/"&amp;DAY(ウォレット!$B11)&amp;"_"&amp;ウォレット!ET$3,プレー記録!$U$14:$U$2664,0),1))=TRUE,0,INDEX(プレー記録!$G$14:$G$2664,MATCH("IN_"&amp;ウォレット!$EI$2&amp;MONTH(ウォレット!$B11)&amp;"/"&amp;DAY(ウォレット!$B11)&amp;"_"&amp;ウォレット!ET$3,プレー記録!$U$14:$U$2664,0),1))</f>
        <v>0</v>
      </c>
      <c r="EU11" s="296">
        <f>IF(ISNA(INDEX(プレー記録!$G$14:$G$2664,MATCH("IN_"&amp;ウォレット!$EI$2&amp;MONTH(ウォレット!$B11)&amp;"/"&amp;DAY(ウォレット!$B11)&amp;"_"&amp;ウォレット!EU$3,プレー記録!$U$14:$U$2664,0),1))=TRUE,0,INDEX(プレー記録!$G$14:$G$2664,MATCH("IN_"&amp;ウォレット!$EI$2&amp;MONTH(ウォレット!$B11)&amp;"/"&amp;DAY(ウォレット!$B11)&amp;"_"&amp;ウォレット!EU$3,プレー記録!$U$14:$U$2664,0),1))</f>
        <v>0</v>
      </c>
      <c r="EV11" s="296">
        <f>IF(ISNA(INDEX(プレー記録!$G$14:$G$2664,MATCH("IN_"&amp;ウォレット!$EI$2&amp;MONTH(ウォレット!$B11)&amp;"/"&amp;DAY(ウォレット!$B11)&amp;"_"&amp;ウォレット!EV$3,プレー記録!$U$14:$U$2664,0),1))=TRUE,0,INDEX(プレー記録!$G$14:$G$2664,MATCH("IN_"&amp;ウォレット!$EI$2&amp;MONTH(ウォレット!$B11)&amp;"/"&amp;DAY(ウォレット!$B11)&amp;"_"&amp;ウォレット!EV$3,プレー記録!$U$14:$U$2664,0),1))</f>
        <v>0</v>
      </c>
      <c r="EW11" s="296">
        <f>IF(ISNA(INDEX(プレー記録!$G$14:$G$2664,MATCH("IN_"&amp;ウォレット!$EI$2&amp;MONTH(ウォレット!$B11)&amp;"/"&amp;DAY(ウォレット!$B11)&amp;"_"&amp;ウォレット!EW$3,プレー記録!$U$14:$U$2664,0),1))=TRUE,0,INDEX(プレー記録!$G$14:$G$2664,MATCH("IN_"&amp;ウォレット!$EI$2&amp;MONTH(ウォレット!$B11)&amp;"/"&amp;DAY(ウォレット!$B11)&amp;"_"&amp;ウォレット!EW$3,プレー記録!$U$14:$U$2664,0),1))</f>
        <v>0</v>
      </c>
      <c r="EX11" s="296">
        <f>IF(ISNA(INDEX(プレー記録!$G$14:$G$2664,MATCH("IN_"&amp;ウォレット!$EI$2&amp;MONTH(ウォレット!$B11)&amp;"/"&amp;DAY(ウォレット!$B11)&amp;"_"&amp;ウォレット!EX$3,プレー記録!$U$14:$U$2664,0),1))=TRUE,0,INDEX(プレー記録!$G$14:$G$2664,MATCH("IN_"&amp;ウォレット!$EI$2&amp;MONTH(ウォレット!$B11)&amp;"/"&amp;DAY(ウォレット!$B11)&amp;"_"&amp;ウォレット!EX$3,プレー記録!$U$14:$U$2664,0),1))</f>
        <v>0</v>
      </c>
      <c r="EY11" s="296">
        <f>IF(ISNA(INDEX(プレー記録!$G$14:$G$2664,MATCH("IN_"&amp;ウォレット!$EI$2&amp;MONTH(ウォレット!$B11)&amp;"/"&amp;DAY(ウォレット!$B11)&amp;"_"&amp;ウォレット!EY$3,プレー記録!$U$14:$U$2664,0),1))=TRUE,0,INDEX(プレー記録!$G$14:$G$2664,MATCH("IN_"&amp;ウォレット!$EI$2&amp;MONTH(ウォレット!$B11)&amp;"/"&amp;DAY(ウォレット!$B11)&amp;"_"&amp;ウォレット!EY$3,プレー記録!$U$14:$U$2664,0),1))</f>
        <v>0</v>
      </c>
      <c r="EZ11" s="158"/>
      <c r="FA11" s="131">
        <f>IF(ISNA(INDEX(プレー記録!$F$12:$F$2664,MATCH("OUT_"&amp;ウォレット!$EI$2&amp;MONTH(ウォレット!$B11)&amp;"/"&amp;DAY(ウォレット!$B11)&amp;"_"&amp;ウォレット!FA$3,プレー記録!$U$12:$U$2664,0),1))=TRUE,0,-INDEX(プレー記録!$F$12:$F$2664,MATCH("OUT_"&amp;ウォレット!$EI$2&amp;MONTH(ウォレット!$B11)&amp;"/"&amp;DAY(ウォレット!$B11)&amp;"_"&amp;ウォレット!FA$3,プレー記録!$U$12:$U$2664,0),1))</f>
        <v>0</v>
      </c>
      <c r="FB11" s="123">
        <f>IF(ISNA(INDEX(プレー記録!$F$12:$F$2664,MATCH("OUT_"&amp;ウォレット!$EI$2&amp;MONTH(ウォレット!$B11)&amp;"/"&amp;DAY(ウォレット!$B11)&amp;"_"&amp;ウォレット!FB$3,プレー記録!$U$12:$U$2664,0),1))=TRUE,0,-INDEX(プレー記録!$F$12:$F$2664,MATCH("OUT_"&amp;ウォレット!$EI$2&amp;MONTH(ウォレット!$B11)&amp;"/"&amp;DAY(ウォレット!$B11)&amp;"_"&amp;ウォレット!FB$3,プレー記録!$U$12:$U$2664,0),1))</f>
        <v>0</v>
      </c>
      <c r="FC11" s="123">
        <f>IF(ISNA(INDEX(プレー記録!$F$12:$F$2664,MATCH("OUT_"&amp;ウォレット!$EI$2&amp;MONTH(ウォレット!$B11)&amp;"/"&amp;DAY(ウォレット!$B11)&amp;"_"&amp;ウォレット!FC$3,プレー記録!$U$12:$U$2664,0),1))=TRUE,0,-INDEX(プレー記録!$F$12:$F$2664,MATCH("OUT_"&amp;ウォレット!$EI$2&amp;MONTH(ウォレット!$B11)&amp;"/"&amp;DAY(ウォレット!$B11)&amp;"_"&amp;ウォレット!FC$3,プレー記録!$U$12:$U$2664,0),1))</f>
        <v>0</v>
      </c>
      <c r="FD11" s="123">
        <f>IF(ISNA(INDEX(プレー記録!$F$12:$F$2664,MATCH("OUT_"&amp;ウォレット!$EI$2&amp;MONTH(ウォレット!$B11)&amp;"/"&amp;DAY(ウォレット!$B11)&amp;"_"&amp;ウォレット!FD$3,プレー記録!$U$12:$U$2664,0),1))=TRUE,0,-INDEX(プレー記録!$F$12:$F$2664,MATCH("OUT_"&amp;ウォレット!$EI$2&amp;MONTH(ウォレット!$B11)&amp;"/"&amp;DAY(ウォレット!$B11)&amp;"_"&amp;ウォレット!FD$3,プレー記録!$U$12:$U$2664,0),1))</f>
        <v>0</v>
      </c>
      <c r="FE11" s="123">
        <f>IF(ISNA(INDEX(プレー記録!$F$12:$F$2664,MATCH("OUT_"&amp;ウォレット!$EI$2&amp;MONTH(ウォレット!$B11)&amp;"/"&amp;DAY(ウォレット!$B11)&amp;"_"&amp;ウォレット!FE$3,プレー記録!$U$12:$U$2664,0),1))=TRUE,0,-INDEX(プレー記録!$F$12:$F$2664,MATCH("OUT_"&amp;ウォレット!$EI$2&amp;MONTH(ウォレット!$B11)&amp;"/"&amp;DAY(ウォレット!$B11)&amp;"_"&amp;ウォレット!FE$3,プレー記録!$U$12:$U$2664,0),1))</f>
        <v>0</v>
      </c>
      <c r="FF11" s="123">
        <f>IF(ISNA(INDEX(プレー記録!$F$12:$F$2664,MATCH("OUT_"&amp;ウォレット!$EI$2&amp;MONTH(ウォレット!$B11)&amp;"/"&amp;DAY(ウォレット!$B11)&amp;"_"&amp;ウォレット!FF$3,プレー記録!$U$12:$U$2664,0),1))=TRUE,0,-INDEX(プレー記録!$F$12:$F$2664,MATCH("OUT_"&amp;ウォレット!$EI$2&amp;MONTH(ウォレット!$B11)&amp;"/"&amp;DAY(ウォレット!$B11)&amp;"_"&amp;ウォレット!FF$3,プレー記録!$U$12:$U$2664,0),1))</f>
        <v>0</v>
      </c>
      <c r="FG11" s="123">
        <f>IF(ISNA(INDEX(プレー記録!$F$12:$F$2664,MATCH("OUT_"&amp;ウォレット!$EI$2&amp;MONTH(ウォレット!$B11)&amp;"/"&amp;DAY(ウォレット!$B11)&amp;"_"&amp;ウォレット!FG$3,プレー記録!$U$12:$U$2664,0),1))=TRUE,0,-INDEX(プレー記録!$F$12:$F$2664,MATCH("OUT_"&amp;ウォレット!$EI$2&amp;MONTH(ウォレット!$B11)&amp;"/"&amp;DAY(ウォレット!$B11)&amp;"_"&amp;ウォレット!FG$3,プレー記録!$U$12:$U$2664,0),1))</f>
        <v>0</v>
      </c>
      <c r="FH11" s="298">
        <f>IF(ISNA(INDEX(プレー記録!$F$12:$F$2664,MATCH("OUT_"&amp;ウォレット!$EI$2&amp;MONTH(ウォレット!$B11)&amp;"/"&amp;DAY(ウォレット!$B11)&amp;"_"&amp;ウォレット!FH$3,プレー記録!$U$12:$U$2664,0),1))=TRUE,0,-INDEX(プレー記録!$F$12:$F$2664,MATCH("OUT_"&amp;ウォレット!$EI$2&amp;MONTH(ウォレット!$B11)&amp;"/"&amp;DAY(ウォレット!$B11)&amp;"_"&amp;ウォレット!FH$3,プレー記録!$U$12:$U$2664,0),1))</f>
        <v>0</v>
      </c>
      <c r="FI11" s="298">
        <f>IF(ISNA(INDEX(プレー記録!$F$12:$F$2664,MATCH("OUT_"&amp;ウォレット!$EI$2&amp;MONTH(ウォレット!$B11)&amp;"/"&amp;DAY(ウォレット!$B11)&amp;"_"&amp;ウォレット!FI$3,プレー記録!$U$12:$U$2664,0),1))=TRUE,0,-INDEX(プレー記録!$F$12:$F$2664,MATCH("OUT_"&amp;ウォレット!$EI$2&amp;MONTH(ウォレット!$B11)&amp;"/"&amp;DAY(ウォレット!$B11)&amp;"_"&amp;ウォレット!FI$3,プレー記録!$U$12:$U$2664,0),1))</f>
        <v>0</v>
      </c>
      <c r="FJ11" s="298">
        <f>IF(ISNA(INDEX(プレー記録!$F$12:$F$2664,MATCH("OUT_"&amp;ウォレット!$EI$2&amp;MONTH(ウォレット!$B11)&amp;"/"&amp;DAY(ウォレット!$B11)&amp;"_"&amp;ウォレット!FJ$3,プレー記録!$U$12:$U$2664,0),1))=TRUE,0,-INDEX(プレー記録!$F$12:$F$2664,MATCH("OUT_"&amp;ウォレット!$EI$2&amp;MONTH(ウォレット!$B11)&amp;"/"&amp;DAY(ウォレット!$B11)&amp;"_"&amp;ウォレット!FJ$3,プレー記録!$U$12:$U$2664,0),1))</f>
        <v>0</v>
      </c>
      <c r="FK11" s="298">
        <f>IF(ISNA(INDEX(プレー記録!$F$12:$F$2664,MATCH("OUT_"&amp;ウォレット!$EI$2&amp;MONTH(ウォレット!$B11)&amp;"/"&amp;DAY(ウォレット!$B11)&amp;"_"&amp;ウォレット!FK$3,プレー記録!$U$12:$U$2664,0),1))=TRUE,0,-INDEX(プレー記録!$F$12:$F$2664,MATCH("OUT_"&amp;ウォレット!$EI$2&amp;MONTH(ウォレット!$B11)&amp;"/"&amp;DAY(ウォレット!$B11)&amp;"_"&amp;ウォレット!FK$3,プレー記録!$U$12:$U$2664,0),1))</f>
        <v>0</v>
      </c>
      <c r="FL11" s="298">
        <f>IF(ISNA(INDEX(プレー記録!$F$12:$F$2664,MATCH("OUT_"&amp;ウォレット!$EI$2&amp;MONTH(ウォレット!$B11)&amp;"/"&amp;DAY(ウォレット!$B11)&amp;"_"&amp;ウォレット!FL$3,プレー記録!$U$12:$U$2664,0),1))=TRUE,0,-INDEX(プレー記録!$F$12:$F$2664,MATCH("OUT_"&amp;ウォレット!$EI$2&amp;MONTH(ウォレット!$B11)&amp;"/"&amp;DAY(ウォレット!$B11)&amp;"_"&amp;ウォレット!FL$3,プレー記録!$U$12:$U$2664,0),1))</f>
        <v>0</v>
      </c>
      <c r="FM11" s="298">
        <f>IF(ISNA(INDEX(プレー記録!$F$12:$F$2664,MATCH("OUT_"&amp;ウォレット!$EI$2&amp;MONTH(ウォレット!$B11)&amp;"/"&amp;DAY(ウォレット!$B11)&amp;"_"&amp;ウォレット!FM$3,プレー記録!$U$12:$U$2664,0),1))=TRUE,0,-INDEX(プレー記録!$F$12:$F$2664,MATCH("OUT_"&amp;ウォレット!$EI$2&amp;MONTH(ウォレット!$B11)&amp;"/"&amp;DAY(ウォレット!$B11)&amp;"_"&amp;ウォレット!FM$3,プレー記録!$U$12:$U$2664,0),1))</f>
        <v>0</v>
      </c>
      <c r="FN11" s="298">
        <f>IF(ISNA(INDEX(プレー記録!$F$12:$F$2664,MATCH("OUT_"&amp;ウォレット!$EI$2&amp;MONTH(ウォレット!$B11)&amp;"/"&amp;DAY(ウォレット!$B11)&amp;"_"&amp;ウォレット!FN$3,プレー記録!$U$12:$U$2664,0),1))=TRUE,0,-INDEX(プレー記録!$F$12:$F$2664,MATCH("OUT_"&amp;ウォレット!$EI$2&amp;MONTH(ウォレット!$B11)&amp;"/"&amp;DAY(ウォレット!$B11)&amp;"_"&amp;ウォレット!FN$3,プレー記録!$U$12:$U$2664,0),1))</f>
        <v>0</v>
      </c>
      <c r="FO11" s="298">
        <f>IF(ISNA(INDEX(プレー記録!$F$12:$F$2664,MATCH("OUT_"&amp;ウォレット!$EI$2&amp;MONTH(ウォレット!$B11)&amp;"/"&amp;DAY(ウォレット!$B11)&amp;"_"&amp;ウォレット!FO$3,プレー記録!$U$12:$U$2664,0),1))=TRUE,0,-INDEX(プレー記録!$F$12:$F$2664,MATCH("OUT_"&amp;ウォレット!$EI$2&amp;MONTH(ウォレット!$B11)&amp;"/"&amp;DAY(ウォレット!$B11)&amp;"_"&amp;ウォレット!FO$3,プレー記録!$U$12:$U$2664,0),1))</f>
        <v>0</v>
      </c>
      <c r="FP11" s="160"/>
      <c r="FQ11" s="127">
        <f t="shared" si="6"/>
        <v>0</v>
      </c>
      <c r="FR11" s="128">
        <f t="shared" si="16"/>
        <v>0</v>
      </c>
      <c r="FS11" s="133">
        <f>IF(ISNA(INDEX(プレー記録!$G$14:$G$2664,MATCH("IN_"&amp;ウォレット!$FQ$2&amp;MONTH(ウォレット!$B11)&amp;"/"&amp;DAY(ウォレット!$B11)&amp;"_"&amp;ウォレット!FS$3,プレー記録!$U$14:$U$2664,0),1))=TRUE,0,INDEX(プレー記録!$G$14:$G$2664,MATCH("IN_"&amp;ウォレット!$FQ$2&amp;MONTH(ウォレット!$B11)&amp;"/"&amp;DAY(ウォレット!$B11)&amp;"_"&amp;ウォレット!FS$3,プレー記録!$U$14:$U$2664,0),1))</f>
        <v>0</v>
      </c>
      <c r="FT11" s="122">
        <f>IF(ISNA(INDEX(プレー記録!$G$14:$G$2664,MATCH("IN_"&amp;ウォレット!$FQ$2&amp;MONTH(ウォレット!$B11)&amp;"/"&amp;DAY(ウォレット!$B11)&amp;"_"&amp;ウォレット!FT$3,プレー記録!$U$14:$U$2664,0),1))=TRUE,0,INDEX(プレー記録!$G$14:$G$2664,MATCH("IN_"&amp;ウォレット!$FQ$2&amp;MONTH(ウォレット!$B11)&amp;"/"&amp;DAY(ウォレット!$B11)&amp;"_"&amp;ウォレット!FT$3,プレー記録!$U$14:$U$2664,0),1))</f>
        <v>0</v>
      </c>
      <c r="FU11" s="122">
        <f>IF(ISNA(INDEX(プレー記録!$G$14:$G$2664,MATCH("IN_"&amp;ウォレット!$FQ$2&amp;MONTH(ウォレット!$B11)&amp;"/"&amp;DAY(ウォレット!$B11)&amp;"_"&amp;ウォレット!FU$3,プレー記録!$U$14:$U$2664,0),1))=TRUE,0,INDEX(プレー記録!$G$14:$G$2664,MATCH("IN_"&amp;ウォレット!$FQ$2&amp;MONTH(ウォレット!$B11)&amp;"/"&amp;DAY(ウォレット!$B11)&amp;"_"&amp;ウォレット!FU$3,プレー記録!$U$14:$U$2664,0),1))</f>
        <v>0</v>
      </c>
      <c r="FV11" s="122">
        <f>IF(ISNA(INDEX(プレー記録!$G$14:$G$2664,MATCH("IN_"&amp;ウォレット!$FQ$2&amp;MONTH(ウォレット!$B11)&amp;"/"&amp;DAY(ウォレット!$B11)&amp;"_"&amp;ウォレット!FV$3,プレー記録!$U$14:$U$2664,0),1))=TRUE,0,INDEX(プレー記録!$G$14:$G$2664,MATCH("IN_"&amp;ウォレット!$FQ$2&amp;MONTH(ウォレット!$B11)&amp;"/"&amp;DAY(ウォレット!$B11)&amp;"_"&amp;ウォレット!FV$3,プレー記録!$U$14:$U$2664,0),1))</f>
        <v>0</v>
      </c>
      <c r="FW11" s="122">
        <f>IF(ISNA(INDEX(プレー記録!$G$14:$G$2664,MATCH("IN_"&amp;ウォレット!$FQ$2&amp;MONTH(ウォレット!$B11)&amp;"/"&amp;DAY(ウォレット!$B11)&amp;"_"&amp;ウォレット!FW$3,プレー記録!$U$14:$U$2664,0),1))=TRUE,0,INDEX(プレー記録!$G$14:$G$2664,MATCH("IN_"&amp;ウォレット!$FQ$2&amp;MONTH(ウォレット!$B11)&amp;"/"&amp;DAY(ウォレット!$B11)&amp;"_"&amp;ウォレット!FW$3,プレー記録!$U$14:$U$2664,0),1))</f>
        <v>0</v>
      </c>
      <c r="FX11" s="122">
        <f>IF(ISNA(INDEX(プレー記録!$G$14:$G$2664,MATCH("IN_"&amp;ウォレット!$FQ$2&amp;MONTH(ウォレット!$B11)&amp;"/"&amp;DAY(ウォレット!$B11)&amp;"_"&amp;ウォレット!FX$3,プレー記録!$U$14:$U$2664,0),1))=TRUE,0,INDEX(プレー記録!$G$14:$G$2664,MATCH("IN_"&amp;ウォレット!$FQ$2&amp;MONTH(ウォレット!$B11)&amp;"/"&amp;DAY(ウォレット!$B11)&amp;"_"&amp;ウォレット!FX$3,プレー記録!$U$14:$U$2664,0),1))</f>
        <v>0</v>
      </c>
      <c r="FY11" s="122">
        <f>IF(ISNA(INDEX(プレー記録!$G$14:$G$2664,MATCH("IN_"&amp;ウォレット!$FQ$2&amp;MONTH(ウォレット!$B11)&amp;"/"&amp;DAY(ウォレット!$B11)&amp;"_"&amp;ウォレット!FY$3,プレー記録!$U$14:$U$2664,0),1))=TRUE,0,INDEX(プレー記録!$G$14:$G$2664,MATCH("IN_"&amp;ウォレット!$FQ$2&amp;MONTH(ウォレット!$B11)&amp;"/"&amp;DAY(ウォレット!$B11)&amp;"_"&amp;ウォレット!FY$3,プレー記録!$U$14:$U$2664,0),1))</f>
        <v>0</v>
      </c>
      <c r="FZ11" s="296">
        <f>IF(ISNA(INDEX(プレー記録!$G$14:$G$2664,MATCH("IN_"&amp;ウォレット!$FQ$2&amp;MONTH(ウォレット!$B11)&amp;"/"&amp;DAY(ウォレット!$B11)&amp;"_"&amp;ウォレット!FZ$3,プレー記録!$U$14:$U$2664,0),1))=TRUE,0,INDEX(プレー記録!$G$14:$G$2664,MATCH("IN_"&amp;ウォレット!$FQ$2&amp;MONTH(ウォレット!$B11)&amp;"/"&amp;DAY(ウォレット!$B11)&amp;"_"&amp;ウォレット!FZ$3,プレー記録!$U$14:$U$2664,0),1))</f>
        <v>0</v>
      </c>
      <c r="GA11" s="296">
        <f>IF(ISNA(INDEX(プレー記録!$G$14:$G$2664,MATCH("IN_"&amp;ウォレット!$FQ$2&amp;MONTH(ウォレット!$B11)&amp;"/"&amp;DAY(ウォレット!$B11)&amp;"_"&amp;ウォレット!GA$3,プレー記録!$U$14:$U$2664,0),1))=TRUE,0,INDEX(プレー記録!$G$14:$G$2664,MATCH("IN_"&amp;ウォレット!$FQ$2&amp;MONTH(ウォレット!$B11)&amp;"/"&amp;DAY(ウォレット!$B11)&amp;"_"&amp;ウォレット!GA$3,プレー記録!$U$14:$U$2664,0),1))</f>
        <v>0</v>
      </c>
      <c r="GB11" s="296">
        <f>IF(ISNA(INDEX(プレー記録!$G$14:$G$2664,MATCH("IN_"&amp;ウォレット!$FQ$2&amp;MONTH(ウォレット!$B11)&amp;"/"&amp;DAY(ウォレット!$B11)&amp;"_"&amp;ウォレット!GB$3,プレー記録!$U$14:$U$2664,0),1))=TRUE,0,INDEX(プレー記録!$G$14:$G$2664,MATCH("IN_"&amp;ウォレット!$FQ$2&amp;MONTH(ウォレット!$B11)&amp;"/"&amp;DAY(ウォレット!$B11)&amp;"_"&amp;ウォレット!GB$3,プレー記録!$U$14:$U$2664,0),1))</f>
        <v>0</v>
      </c>
      <c r="GC11" s="296">
        <f>IF(ISNA(INDEX(プレー記録!$G$14:$G$2664,MATCH("IN_"&amp;ウォレット!$FQ$2&amp;MONTH(ウォレット!$B11)&amp;"/"&amp;DAY(ウォレット!$B11)&amp;"_"&amp;ウォレット!GC$3,プレー記録!$U$14:$U$2664,0),1))=TRUE,0,INDEX(プレー記録!$G$14:$G$2664,MATCH("IN_"&amp;ウォレット!$FQ$2&amp;MONTH(ウォレット!$B11)&amp;"/"&amp;DAY(ウォレット!$B11)&amp;"_"&amp;ウォレット!GC$3,プレー記録!$U$14:$U$2664,0),1))</f>
        <v>0</v>
      </c>
      <c r="GD11" s="296">
        <f>IF(ISNA(INDEX(プレー記録!$G$14:$G$2664,MATCH("IN_"&amp;ウォレット!$FQ$2&amp;MONTH(ウォレット!$B11)&amp;"/"&amp;DAY(ウォレット!$B11)&amp;"_"&amp;ウォレット!GD$3,プレー記録!$U$14:$U$2664,0),1))=TRUE,0,INDEX(プレー記録!$G$14:$G$2664,MATCH("IN_"&amp;ウォレット!$FQ$2&amp;MONTH(ウォレット!$B11)&amp;"/"&amp;DAY(ウォレット!$B11)&amp;"_"&amp;ウォレット!GD$3,プレー記録!$U$14:$U$2664,0),1))</f>
        <v>0</v>
      </c>
      <c r="GE11" s="296">
        <f>IF(ISNA(INDEX(プレー記録!$G$14:$G$2664,MATCH("IN_"&amp;ウォレット!$FQ$2&amp;MONTH(ウォレット!$B11)&amp;"/"&amp;DAY(ウォレット!$B11)&amp;"_"&amp;ウォレット!GE$3,プレー記録!$U$14:$U$2664,0),1))=TRUE,0,INDEX(プレー記録!$G$14:$G$2664,MATCH("IN_"&amp;ウォレット!$FQ$2&amp;MONTH(ウォレット!$B11)&amp;"/"&amp;DAY(ウォレット!$B11)&amp;"_"&amp;ウォレット!GE$3,プレー記録!$U$14:$U$2664,0),1))</f>
        <v>0</v>
      </c>
      <c r="GF11" s="296">
        <f>IF(ISNA(INDEX(プレー記録!$G$14:$G$2664,MATCH("IN_"&amp;ウォレット!$FQ$2&amp;MONTH(ウォレット!$B11)&amp;"/"&amp;DAY(ウォレット!$B11)&amp;"_"&amp;ウォレット!GF$3,プレー記録!$U$14:$U$2664,0),1))=TRUE,0,INDEX(プレー記録!$G$14:$G$2664,MATCH("IN_"&amp;ウォレット!$FQ$2&amp;MONTH(ウォレット!$B11)&amp;"/"&amp;DAY(ウォレット!$B11)&amp;"_"&amp;ウォレット!GF$3,プレー記録!$U$14:$U$2664,0),1))</f>
        <v>0</v>
      </c>
      <c r="GG11" s="296">
        <f>IF(ISNA(INDEX(プレー記録!$G$14:$G$2664,MATCH("IN_"&amp;ウォレット!$FQ$2&amp;MONTH(ウォレット!$B11)&amp;"/"&amp;DAY(ウォレット!$B11)&amp;"_"&amp;ウォレット!GG$3,プレー記録!$U$14:$U$2664,0),1))=TRUE,0,INDEX(プレー記録!$G$14:$G$2664,MATCH("IN_"&amp;ウォレット!$FQ$2&amp;MONTH(ウォレット!$B11)&amp;"/"&amp;DAY(ウォレット!$B11)&amp;"_"&amp;ウォレット!GG$3,プレー記録!$U$14:$U$2664,0),1))</f>
        <v>0</v>
      </c>
      <c r="GH11" s="158"/>
      <c r="GI11" s="131">
        <f>IF(ISNA(INDEX(プレー記録!$F$12:$F$2664,MATCH("OUT_"&amp;ウォレット!$FQ$2&amp;MONTH(ウォレット!$B11)&amp;"/"&amp;DAY(ウォレット!$B11)&amp;"_"&amp;ウォレット!GI$3,プレー記録!$U$12:$U$2664,0),1))=TRUE,0,-INDEX(プレー記録!$F$12:$F$2664,MATCH("OUT_"&amp;ウォレット!$FQ$2&amp;MONTH(ウォレット!$B11)&amp;"/"&amp;DAY(ウォレット!$B11)&amp;"_"&amp;ウォレット!GI$3,プレー記録!$U$12:$U$2664,0),1))</f>
        <v>0</v>
      </c>
      <c r="GJ11" s="123">
        <f>IF(ISNA(INDEX(プレー記録!$F$12:$F$2664,MATCH("OUT_"&amp;ウォレット!$FQ$2&amp;MONTH(ウォレット!$B11)&amp;"/"&amp;DAY(ウォレット!$B11)&amp;"_"&amp;ウォレット!GJ$3,プレー記録!$U$12:$U$2664,0),1))=TRUE,0,-INDEX(プレー記録!$F$12:$F$2664,MATCH("OUT_"&amp;ウォレット!$FQ$2&amp;MONTH(ウォレット!$B11)&amp;"/"&amp;DAY(ウォレット!$B11)&amp;"_"&amp;ウォレット!GJ$3,プレー記録!$U$12:$U$2664,0),1))</f>
        <v>0</v>
      </c>
      <c r="GK11" s="123">
        <f>IF(ISNA(INDEX(プレー記録!$F$12:$F$2664,MATCH("OUT_"&amp;ウォレット!$FQ$2&amp;MONTH(ウォレット!$B11)&amp;"/"&amp;DAY(ウォレット!$B11)&amp;"_"&amp;ウォレット!GK$3,プレー記録!$U$12:$U$2664,0),1))=TRUE,0,-INDEX(プレー記録!$F$12:$F$2664,MATCH("OUT_"&amp;ウォレット!$FQ$2&amp;MONTH(ウォレット!$B11)&amp;"/"&amp;DAY(ウォレット!$B11)&amp;"_"&amp;ウォレット!GK$3,プレー記録!$U$12:$U$2664,0),1))</f>
        <v>0</v>
      </c>
      <c r="GL11" s="123">
        <f>IF(ISNA(INDEX(プレー記録!$F$12:$F$2664,MATCH("OUT_"&amp;ウォレット!$FQ$2&amp;MONTH(ウォレット!$B11)&amp;"/"&amp;DAY(ウォレット!$B11)&amp;"_"&amp;ウォレット!GL$3,プレー記録!$U$12:$U$2664,0),1))=TRUE,0,-INDEX(プレー記録!$F$12:$F$2664,MATCH("OUT_"&amp;ウォレット!$FQ$2&amp;MONTH(ウォレット!$B11)&amp;"/"&amp;DAY(ウォレット!$B11)&amp;"_"&amp;ウォレット!GL$3,プレー記録!$U$12:$U$2664,0),1))</f>
        <v>0</v>
      </c>
      <c r="GM11" s="123">
        <f>IF(ISNA(INDEX(プレー記録!$F$12:$F$2664,MATCH("OUT_"&amp;ウォレット!$FQ$2&amp;MONTH(ウォレット!$B11)&amp;"/"&amp;DAY(ウォレット!$B11)&amp;"_"&amp;ウォレット!GM$3,プレー記録!$U$12:$U$2664,0),1))=TRUE,0,-INDEX(プレー記録!$F$12:$F$2664,MATCH("OUT_"&amp;ウォレット!$FQ$2&amp;MONTH(ウォレット!$B11)&amp;"/"&amp;DAY(ウォレット!$B11)&amp;"_"&amp;ウォレット!GM$3,プレー記録!$U$12:$U$2664,0),1))</f>
        <v>0</v>
      </c>
      <c r="GN11" s="123">
        <f>IF(ISNA(INDEX(プレー記録!$F$12:$F$2664,MATCH("OUT_"&amp;ウォレット!$FQ$2&amp;MONTH(ウォレット!$B11)&amp;"/"&amp;DAY(ウォレット!$B11)&amp;"_"&amp;ウォレット!GN$3,プレー記録!$U$12:$U$2664,0),1))=TRUE,0,-INDEX(プレー記録!$F$12:$F$2664,MATCH("OUT_"&amp;ウォレット!$FQ$2&amp;MONTH(ウォレット!$B11)&amp;"/"&amp;DAY(ウォレット!$B11)&amp;"_"&amp;ウォレット!GN$3,プレー記録!$U$12:$U$2664,0),1))</f>
        <v>0</v>
      </c>
      <c r="GO11" s="123">
        <f>IF(ISNA(INDEX(プレー記録!$F$12:$F$2664,MATCH("OUT_"&amp;ウォレット!$FQ$2&amp;MONTH(ウォレット!$B11)&amp;"/"&amp;DAY(ウォレット!$B11)&amp;"_"&amp;ウォレット!GO$3,プレー記録!$U$12:$U$2664,0),1))=TRUE,0,-INDEX(プレー記録!$F$12:$F$2664,MATCH("OUT_"&amp;ウォレット!$FQ$2&amp;MONTH(ウォレット!$B11)&amp;"/"&amp;DAY(ウォレット!$B11)&amp;"_"&amp;ウォレット!GO$3,プレー記録!$U$12:$U$2664,0),1))</f>
        <v>0</v>
      </c>
      <c r="GP11" s="298">
        <f>IF(ISNA(INDEX(プレー記録!$F$12:$F$2664,MATCH("OUT_"&amp;ウォレット!$FQ$2&amp;MONTH(ウォレット!$B11)&amp;"/"&amp;DAY(ウォレット!$B11)&amp;"_"&amp;ウォレット!GP$3,プレー記録!$U$12:$U$2664,0),1))=TRUE,0,-INDEX(プレー記録!$F$12:$F$2664,MATCH("OUT_"&amp;ウォレット!$FQ$2&amp;MONTH(ウォレット!$B11)&amp;"/"&amp;DAY(ウォレット!$B11)&amp;"_"&amp;ウォレット!GP$3,プレー記録!$U$12:$U$2664,0),1))</f>
        <v>0</v>
      </c>
      <c r="GQ11" s="298">
        <f>IF(ISNA(INDEX(プレー記録!$F$12:$F$2664,MATCH("OUT_"&amp;ウォレット!$FQ$2&amp;MONTH(ウォレット!$B11)&amp;"/"&amp;DAY(ウォレット!$B11)&amp;"_"&amp;ウォレット!GQ$3,プレー記録!$U$12:$U$2664,0),1))=TRUE,0,-INDEX(プレー記録!$F$12:$F$2664,MATCH("OUT_"&amp;ウォレット!$FQ$2&amp;MONTH(ウォレット!$B11)&amp;"/"&amp;DAY(ウォレット!$B11)&amp;"_"&amp;ウォレット!GQ$3,プレー記録!$U$12:$U$2664,0),1))</f>
        <v>0</v>
      </c>
      <c r="GR11" s="298">
        <f>IF(ISNA(INDEX(プレー記録!$F$12:$F$2664,MATCH("OUT_"&amp;ウォレット!$FQ$2&amp;MONTH(ウォレット!$B11)&amp;"/"&amp;DAY(ウォレット!$B11)&amp;"_"&amp;ウォレット!GR$3,プレー記録!$U$12:$U$2664,0),1))=TRUE,0,-INDEX(プレー記録!$F$12:$F$2664,MATCH("OUT_"&amp;ウォレット!$FQ$2&amp;MONTH(ウォレット!$B11)&amp;"/"&amp;DAY(ウォレット!$B11)&amp;"_"&amp;ウォレット!GR$3,プレー記録!$U$12:$U$2664,0),1))</f>
        <v>0</v>
      </c>
      <c r="GS11" s="298">
        <f>IF(ISNA(INDEX(プレー記録!$F$12:$F$2664,MATCH("OUT_"&amp;ウォレット!$FQ$2&amp;MONTH(ウォレット!$B11)&amp;"/"&amp;DAY(ウォレット!$B11)&amp;"_"&amp;ウォレット!GS$3,プレー記録!$U$12:$U$2664,0),1))=TRUE,0,-INDEX(プレー記録!$F$12:$F$2664,MATCH("OUT_"&amp;ウォレット!$FQ$2&amp;MONTH(ウォレット!$B11)&amp;"/"&amp;DAY(ウォレット!$B11)&amp;"_"&amp;ウォレット!GS$3,プレー記録!$U$12:$U$2664,0),1))</f>
        <v>0</v>
      </c>
      <c r="GT11" s="298">
        <f>IF(ISNA(INDEX(プレー記録!$F$12:$F$2664,MATCH("OUT_"&amp;ウォレット!$FQ$2&amp;MONTH(ウォレット!$B11)&amp;"/"&amp;DAY(ウォレット!$B11)&amp;"_"&amp;ウォレット!GT$3,プレー記録!$U$12:$U$2664,0),1))=TRUE,0,-INDEX(プレー記録!$F$12:$F$2664,MATCH("OUT_"&amp;ウォレット!$FQ$2&amp;MONTH(ウォレット!$B11)&amp;"/"&amp;DAY(ウォレット!$B11)&amp;"_"&amp;ウォレット!GT$3,プレー記録!$U$12:$U$2664,0),1))</f>
        <v>0</v>
      </c>
      <c r="GU11" s="298">
        <f>IF(ISNA(INDEX(プレー記録!$F$12:$F$2664,MATCH("OUT_"&amp;ウォレット!$FQ$2&amp;MONTH(ウォレット!$B11)&amp;"/"&amp;DAY(ウォレット!$B11)&amp;"_"&amp;ウォレット!GU$3,プレー記録!$U$12:$U$2664,0),1))=TRUE,0,-INDEX(プレー記録!$F$12:$F$2664,MATCH("OUT_"&amp;ウォレット!$FQ$2&amp;MONTH(ウォレット!$B11)&amp;"/"&amp;DAY(ウォレット!$B11)&amp;"_"&amp;ウォレット!GU$3,プレー記録!$U$12:$U$2664,0),1))</f>
        <v>0</v>
      </c>
      <c r="GV11" s="298">
        <f>IF(ISNA(INDEX(プレー記録!$F$12:$F$2664,MATCH("OUT_"&amp;ウォレット!$FQ$2&amp;MONTH(ウォレット!$B11)&amp;"/"&amp;DAY(ウォレット!$B11)&amp;"_"&amp;ウォレット!GV$3,プレー記録!$U$12:$U$2664,0),1))=TRUE,0,-INDEX(プレー記録!$F$12:$F$2664,MATCH("OUT_"&amp;ウォレット!$FQ$2&amp;MONTH(ウォレット!$B11)&amp;"/"&amp;DAY(ウォレット!$B11)&amp;"_"&amp;ウォレット!GV$3,プレー記録!$U$12:$U$2664,0),1))</f>
        <v>0</v>
      </c>
      <c r="GW11" s="298">
        <f>IF(ISNA(INDEX(プレー記録!$F$12:$F$2664,MATCH("OUT_"&amp;ウォレット!$FQ$2&amp;MONTH(ウォレット!$B11)&amp;"/"&amp;DAY(ウォレット!$B11)&amp;"_"&amp;ウォレット!GW$3,プレー記録!$U$12:$U$2664,0),1))=TRUE,0,-INDEX(プレー記録!$F$12:$F$2664,MATCH("OUT_"&amp;ウォレット!$FQ$2&amp;MONTH(ウォレット!$B11)&amp;"/"&amp;DAY(ウォレット!$B11)&amp;"_"&amp;ウォレット!GW$3,プレー記録!$U$12:$U$2664,0),1))</f>
        <v>0</v>
      </c>
      <c r="GX11" s="160"/>
      <c r="GY11" s="127">
        <f t="shared" si="7"/>
        <v>0</v>
      </c>
      <c r="GZ11" s="128">
        <f t="shared" si="17"/>
        <v>0</v>
      </c>
      <c r="HA11" s="133">
        <f>IF(ISNA(INDEX(プレー記録!$G$14:$G$2664,MATCH("IN_"&amp;ウォレット!$GY$2&amp;MONTH(ウォレット!$B11)&amp;"/"&amp;DAY(ウォレット!$B11)&amp;"_"&amp;ウォレット!HA$3,プレー記録!$U$14:$U$2664,0),1))=TRUE,0,INDEX(プレー記録!$G$14:$G$2664,MATCH("IN_"&amp;ウォレット!$GY$2&amp;MONTH(ウォレット!$B11)&amp;"/"&amp;DAY(ウォレット!$B11)&amp;"_"&amp;ウォレット!HA$3,プレー記録!$U$14:$U$2664,0),1))</f>
        <v>0</v>
      </c>
      <c r="HB11" s="122">
        <f>IF(ISNA(INDEX(プレー記録!$G$14:$G$2664,MATCH("IN_"&amp;ウォレット!$GY$2&amp;MONTH(ウォレット!$B11)&amp;"/"&amp;DAY(ウォレット!$B11)&amp;"_"&amp;ウォレット!HB$3,プレー記録!$U$14:$U$2664,0),1))=TRUE,0,INDEX(プレー記録!$G$14:$G$2664,MATCH("IN_"&amp;ウォレット!$GY$2&amp;MONTH(ウォレット!$B11)&amp;"/"&amp;DAY(ウォレット!$B11)&amp;"_"&amp;ウォレット!HB$3,プレー記録!$U$14:$U$2664,0),1))</f>
        <v>0</v>
      </c>
      <c r="HC11" s="122">
        <f>IF(ISNA(INDEX(プレー記録!$G$14:$G$2664,MATCH("IN_"&amp;ウォレット!$GY$2&amp;MONTH(ウォレット!$B11)&amp;"/"&amp;DAY(ウォレット!$B11)&amp;"_"&amp;ウォレット!HC$3,プレー記録!$U$14:$U$2664,0),1))=TRUE,0,INDEX(プレー記録!$G$14:$G$2664,MATCH("IN_"&amp;ウォレット!$GY$2&amp;MONTH(ウォレット!$B11)&amp;"/"&amp;DAY(ウォレット!$B11)&amp;"_"&amp;ウォレット!HC$3,プレー記録!$U$14:$U$2664,0),1))</f>
        <v>0</v>
      </c>
      <c r="HD11" s="122">
        <f>IF(ISNA(INDEX(プレー記録!$G$14:$G$2664,MATCH("IN_"&amp;ウォレット!$GY$2&amp;MONTH(ウォレット!$B11)&amp;"/"&amp;DAY(ウォレット!$B11)&amp;"_"&amp;ウォレット!HD$3,プレー記録!$U$14:$U$2664,0),1))=TRUE,0,INDEX(プレー記録!$G$14:$G$2664,MATCH("IN_"&amp;ウォレット!$GY$2&amp;MONTH(ウォレット!$B11)&amp;"/"&amp;DAY(ウォレット!$B11)&amp;"_"&amp;ウォレット!HD$3,プレー記録!$U$14:$U$2664,0),1))</f>
        <v>0</v>
      </c>
      <c r="HE11" s="122">
        <f>IF(ISNA(INDEX(プレー記録!$G$14:$G$2664,MATCH("IN_"&amp;ウォレット!$GY$2&amp;MONTH(ウォレット!$B11)&amp;"/"&amp;DAY(ウォレット!$B11)&amp;"_"&amp;ウォレット!HE$3,プレー記録!$U$14:$U$2664,0),1))=TRUE,0,INDEX(プレー記録!$G$14:$G$2664,MATCH("IN_"&amp;ウォレット!$GY$2&amp;MONTH(ウォレット!$B11)&amp;"/"&amp;DAY(ウォレット!$B11)&amp;"_"&amp;ウォレット!HE$3,プレー記録!$U$14:$U$2664,0),1))</f>
        <v>0</v>
      </c>
      <c r="HF11" s="122">
        <f>IF(ISNA(INDEX(プレー記録!$G$14:$G$2664,MATCH("IN_"&amp;ウォレット!$GY$2&amp;MONTH(ウォレット!$B11)&amp;"/"&amp;DAY(ウォレット!$B11)&amp;"_"&amp;ウォレット!HF$3,プレー記録!$U$14:$U$2664,0),1))=TRUE,0,INDEX(プレー記録!$G$14:$G$2664,MATCH("IN_"&amp;ウォレット!$GY$2&amp;MONTH(ウォレット!$B11)&amp;"/"&amp;DAY(ウォレット!$B11)&amp;"_"&amp;ウォレット!HF$3,プレー記録!$U$14:$U$2664,0),1))</f>
        <v>0</v>
      </c>
      <c r="HG11" s="122">
        <f>IF(ISNA(INDEX(プレー記録!$G$14:$G$2664,MATCH("IN_"&amp;ウォレット!$GY$2&amp;MONTH(ウォレット!$B11)&amp;"/"&amp;DAY(ウォレット!$B11)&amp;"_"&amp;ウォレット!HG$3,プレー記録!$U$14:$U$2664,0),1))=TRUE,0,INDEX(プレー記録!$G$14:$G$2664,MATCH("IN_"&amp;ウォレット!$GY$2&amp;MONTH(ウォレット!$B11)&amp;"/"&amp;DAY(ウォレット!$B11)&amp;"_"&amp;ウォレット!HG$3,プレー記録!$U$14:$U$2664,0),1))</f>
        <v>0</v>
      </c>
      <c r="HH11" s="296">
        <f>IF(ISNA(INDEX(プレー記録!$G$14:$G$2664,MATCH("IN_"&amp;ウォレット!$GY$2&amp;MONTH(ウォレット!$B11)&amp;"/"&amp;DAY(ウォレット!$B11)&amp;"_"&amp;ウォレット!HH$3,プレー記録!$U$14:$U$2664,0),1))=TRUE,0,INDEX(プレー記録!$G$14:$G$2664,MATCH("IN_"&amp;ウォレット!$GY$2&amp;MONTH(ウォレット!$B11)&amp;"/"&amp;DAY(ウォレット!$B11)&amp;"_"&amp;ウォレット!HH$3,プレー記録!$U$14:$U$2664,0),1))</f>
        <v>0</v>
      </c>
      <c r="HI11" s="296">
        <f>IF(ISNA(INDEX(プレー記録!$G$14:$G$2664,MATCH("IN_"&amp;ウォレット!$GY$2&amp;MONTH(ウォレット!$B11)&amp;"/"&amp;DAY(ウォレット!$B11)&amp;"_"&amp;ウォレット!HI$3,プレー記録!$U$14:$U$2664,0),1))=TRUE,0,INDEX(プレー記録!$G$14:$G$2664,MATCH("IN_"&amp;ウォレット!$GY$2&amp;MONTH(ウォレット!$B11)&amp;"/"&amp;DAY(ウォレット!$B11)&amp;"_"&amp;ウォレット!HI$3,プレー記録!$U$14:$U$2664,0),1))</f>
        <v>0</v>
      </c>
      <c r="HJ11" s="296">
        <f>IF(ISNA(INDEX(プレー記録!$G$14:$G$2664,MATCH("IN_"&amp;ウォレット!$GY$2&amp;MONTH(ウォレット!$B11)&amp;"/"&amp;DAY(ウォレット!$B11)&amp;"_"&amp;ウォレット!HJ$3,プレー記録!$U$14:$U$2664,0),1))=TRUE,0,INDEX(プレー記録!$G$14:$G$2664,MATCH("IN_"&amp;ウォレット!$GY$2&amp;MONTH(ウォレット!$B11)&amp;"/"&amp;DAY(ウォレット!$B11)&amp;"_"&amp;ウォレット!HJ$3,プレー記録!$U$14:$U$2664,0),1))</f>
        <v>0</v>
      </c>
      <c r="HK11" s="296">
        <f>IF(ISNA(INDEX(プレー記録!$G$14:$G$2664,MATCH("IN_"&amp;ウォレット!$GY$2&amp;MONTH(ウォレット!$B11)&amp;"/"&amp;DAY(ウォレット!$B11)&amp;"_"&amp;ウォレット!HK$3,プレー記録!$U$14:$U$2664,0),1))=TRUE,0,INDEX(プレー記録!$G$14:$G$2664,MATCH("IN_"&amp;ウォレット!$GY$2&amp;MONTH(ウォレット!$B11)&amp;"/"&amp;DAY(ウォレット!$B11)&amp;"_"&amp;ウォレット!HK$3,プレー記録!$U$14:$U$2664,0),1))</f>
        <v>0</v>
      </c>
      <c r="HL11" s="296">
        <f>IF(ISNA(INDEX(プレー記録!$G$14:$G$2664,MATCH("IN_"&amp;ウォレット!$GY$2&amp;MONTH(ウォレット!$B11)&amp;"/"&amp;DAY(ウォレット!$B11)&amp;"_"&amp;ウォレット!HL$3,プレー記録!$U$14:$U$2664,0),1))=TRUE,0,INDEX(プレー記録!$G$14:$G$2664,MATCH("IN_"&amp;ウォレット!$GY$2&amp;MONTH(ウォレット!$B11)&amp;"/"&amp;DAY(ウォレット!$B11)&amp;"_"&amp;ウォレット!HL$3,プレー記録!$U$14:$U$2664,0),1))</f>
        <v>0</v>
      </c>
      <c r="HM11" s="296">
        <f>IF(ISNA(INDEX(プレー記録!$G$14:$G$2664,MATCH("IN_"&amp;ウォレット!$GY$2&amp;MONTH(ウォレット!$B11)&amp;"/"&amp;DAY(ウォレット!$B11)&amp;"_"&amp;ウォレット!HM$3,プレー記録!$U$14:$U$2664,0),1))=TRUE,0,INDEX(プレー記録!$G$14:$G$2664,MATCH("IN_"&amp;ウォレット!$GY$2&amp;MONTH(ウォレット!$B11)&amp;"/"&amp;DAY(ウォレット!$B11)&amp;"_"&amp;ウォレット!HM$3,プレー記録!$U$14:$U$2664,0),1))</f>
        <v>0</v>
      </c>
      <c r="HN11" s="296">
        <f>IF(ISNA(INDEX(プレー記録!$G$14:$G$2664,MATCH("IN_"&amp;ウォレット!$GY$2&amp;MONTH(ウォレット!$B11)&amp;"/"&amp;DAY(ウォレット!$B11)&amp;"_"&amp;ウォレット!HN$3,プレー記録!$U$14:$U$2664,0),1))=TRUE,0,INDEX(プレー記録!$G$14:$G$2664,MATCH("IN_"&amp;ウォレット!$GY$2&amp;MONTH(ウォレット!$B11)&amp;"/"&amp;DAY(ウォレット!$B11)&amp;"_"&amp;ウォレット!HN$3,プレー記録!$U$14:$U$2664,0),1))</f>
        <v>0</v>
      </c>
      <c r="HO11" s="296">
        <f>IF(ISNA(INDEX(プレー記録!$G$14:$G$2664,MATCH("IN_"&amp;ウォレット!$GY$2&amp;MONTH(ウォレット!$B11)&amp;"/"&amp;DAY(ウォレット!$B11)&amp;"_"&amp;ウォレット!HO$3,プレー記録!$U$14:$U$2664,0),1))=TRUE,0,INDEX(プレー記録!$G$14:$G$2664,MATCH("IN_"&amp;ウォレット!$GY$2&amp;MONTH(ウォレット!$B11)&amp;"/"&amp;DAY(ウォレット!$B11)&amp;"_"&amp;ウォレット!HO$3,プレー記録!$U$14:$U$2664,0),1))</f>
        <v>0</v>
      </c>
      <c r="HP11" s="158"/>
      <c r="HQ11" s="131">
        <f>IF(ISNA(INDEX(プレー記録!$F$12:$F$2664,MATCH("OUT_"&amp;ウォレット!$GY$2&amp;MONTH(ウォレット!$B11)&amp;"/"&amp;DAY(ウォレット!$B11)&amp;"_"&amp;ウォレット!HQ$3,プレー記録!$U$12:$U$2664,0),1))=TRUE,0,-INDEX(プレー記録!$F$12:$F$2664,MATCH("OUT_"&amp;ウォレット!$GY$2&amp;MONTH(ウォレット!$B11)&amp;"/"&amp;DAY(ウォレット!$B11)&amp;"_"&amp;ウォレット!HQ$3,プレー記録!$U$12:$U$2664,0),1))</f>
        <v>0</v>
      </c>
      <c r="HR11" s="123">
        <f>IF(ISNA(INDEX(プレー記録!$F$12:$F$2664,MATCH("OUT_"&amp;ウォレット!$GY$2&amp;MONTH(ウォレット!$B11)&amp;"/"&amp;DAY(ウォレット!$B11)&amp;"_"&amp;ウォレット!HR$3,プレー記録!$U$12:$U$2664,0),1))=TRUE,0,-INDEX(プレー記録!$F$12:$F$2664,MATCH("OUT_"&amp;ウォレット!$GY$2&amp;MONTH(ウォレット!$B11)&amp;"/"&amp;DAY(ウォレット!$B11)&amp;"_"&amp;ウォレット!HR$3,プレー記録!$U$12:$U$2664,0),1))</f>
        <v>0</v>
      </c>
      <c r="HS11" s="123">
        <f>IF(ISNA(INDEX(プレー記録!$F$12:$F$2664,MATCH("OUT_"&amp;ウォレット!$GY$2&amp;MONTH(ウォレット!$B11)&amp;"/"&amp;DAY(ウォレット!$B11)&amp;"_"&amp;ウォレット!HS$3,プレー記録!$U$12:$U$2664,0),1))=TRUE,0,-INDEX(プレー記録!$F$12:$F$2664,MATCH("OUT_"&amp;ウォレット!$GY$2&amp;MONTH(ウォレット!$B11)&amp;"/"&amp;DAY(ウォレット!$B11)&amp;"_"&amp;ウォレット!HS$3,プレー記録!$U$12:$U$2664,0),1))</f>
        <v>0</v>
      </c>
      <c r="HT11" s="123">
        <f>IF(ISNA(INDEX(プレー記録!$F$12:$F$2664,MATCH("OUT_"&amp;ウォレット!$GY$2&amp;MONTH(ウォレット!$B11)&amp;"/"&amp;DAY(ウォレット!$B11)&amp;"_"&amp;ウォレット!HT$3,プレー記録!$U$12:$U$2664,0),1))=TRUE,0,-INDEX(プレー記録!$F$12:$F$2664,MATCH("OUT_"&amp;ウォレット!$GY$2&amp;MONTH(ウォレット!$B11)&amp;"/"&amp;DAY(ウォレット!$B11)&amp;"_"&amp;ウォレット!HT$3,プレー記録!$U$12:$U$2664,0),1))</f>
        <v>0</v>
      </c>
      <c r="HU11" s="123">
        <f>IF(ISNA(INDEX(プレー記録!$F$12:$F$2664,MATCH("OUT_"&amp;ウォレット!$GY$2&amp;MONTH(ウォレット!$B11)&amp;"/"&amp;DAY(ウォレット!$B11)&amp;"_"&amp;ウォレット!HU$3,プレー記録!$U$12:$U$2664,0),1))=TRUE,0,-INDEX(プレー記録!$F$12:$F$2664,MATCH("OUT_"&amp;ウォレット!$GY$2&amp;MONTH(ウォレット!$B11)&amp;"/"&amp;DAY(ウォレット!$B11)&amp;"_"&amp;ウォレット!HU$3,プレー記録!$U$12:$U$2664,0),1))</f>
        <v>0</v>
      </c>
      <c r="HV11" s="123">
        <f>IF(ISNA(INDEX(プレー記録!$F$12:$F$2664,MATCH("OUT_"&amp;ウォレット!$GY$2&amp;MONTH(ウォレット!$B11)&amp;"/"&amp;DAY(ウォレット!$B11)&amp;"_"&amp;ウォレット!HV$3,プレー記録!$U$12:$U$2664,0),1))=TRUE,0,-INDEX(プレー記録!$F$12:$F$2664,MATCH("OUT_"&amp;ウォレット!$GY$2&amp;MONTH(ウォレット!$B11)&amp;"/"&amp;DAY(ウォレット!$B11)&amp;"_"&amp;ウォレット!HV$3,プレー記録!$U$12:$U$2664,0),1))</f>
        <v>0</v>
      </c>
      <c r="HW11" s="123">
        <f>IF(ISNA(INDEX(プレー記録!$F$12:$F$2664,MATCH("OUT_"&amp;ウォレット!$GY$2&amp;MONTH(ウォレット!$B11)&amp;"/"&amp;DAY(ウォレット!$B11)&amp;"_"&amp;ウォレット!HW$3,プレー記録!$U$12:$U$2664,0),1))=TRUE,0,-INDEX(プレー記録!$F$12:$F$2664,MATCH("OUT_"&amp;ウォレット!$GY$2&amp;MONTH(ウォレット!$B11)&amp;"/"&amp;DAY(ウォレット!$B11)&amp;"_"&amp;ウォレット!HW$3,プレー記録!$U$12:$U$2664,0),1))</f>
        <v>0</v>
      </c>
      <c r="HX11" s="298">
        <f>IF(ISNA(INDEX(プレー記録!$F$12:$F$2664,MATCH("OUT_"&amp;ウォレット!$GY$2&amp;MONTH(ウォレット!$B11)&amp;"/"&amp;DAY(ウォレット!$B11)&amp;"_"&amp;ウォレット!HX$3,プレー記録!$U$12:$U$2664,0),1))=TRUE,0,-INDEX(プレー記録!$F$12:$F$2664,MATCH("OUT_"&amp;ウォレット!$GY$2&amp;MONTH(ウォレット!$B11)&amp;"/"&amp;DAY(ウォレット!$B11)&amp;"_"&amp;ウォレット!HX$3,プレー記録!$U$12:$U$2664,0),1))</f>
        <v>0</v>
      </c>
      <c r="HY11" s="298">
        <f>IF(ISNA(INDEX(プレー記録!$F$12:$F$2664,MATCH("OUT_"&amp;ウォレット!$GY$2&amp;MONTH(ウォレット!$B11)&amp;"/"&amp;DAY(ウォレット!$B11)&amp;"_"&amp;ウォレット!HY$3,プレー記録!$U$12:$U$2664,0),1))=TRUE,0,-INDEX(プレー記録!$F$12:$F$2664,MATCH("OUT_"&amp;ウォレット!$GY$2&amp;MONTH(ウォレット!$B11)&amp;"/"&amp;DAY(ウォレット!$B11)&amp;"_"&amp;ウォレット!HY$3,プレー記録!$U$12:$U$2664,0),1))</f>
        <v>0</v>
      </c>
      <c r="HZ11" s="298">
        <f>IF(ISNA(INDEX(プレー記録!$F$12:$F$2664,MATCH("OUT_"&amp;ウォレット!$GY$2&amp;MONTH(ウォレット!$B11)&amp;"/"&amp;DAY(ウォレット!$B11)&amp;"_"&amp;ウォレット!HZ$3,プレー記録!$U$12:$U$2664,0),1))=TRUE,0,-INDEX(プレー記録!$F$12:$F$2664,MATCH("OUT_"&amp;ウォレット!$GY$2&amp;MONTH(ウォレット!$B11)&amp;"/"&amp;DAY(ウォレット!$B11)&amp;"_"&amp;ウォレット!HZ$3,プレー記録!$U$12:$U$2664,0),1))</f>
        <v>0</v>
      </c>
      <c r="IA11" s="298">
        <f>IF(ISNA(INDEX(プレー記録!$F$12:$F$2664,MATCH("OUT_"&amp;ウォレット!$GY$2&amp;MONTH(ウォレット!$B11)&amp;"/"&amp;DAY(ウォレット!$B11)&amp;"_"&amp;ウォレット!IA$3,プレー記録!$U$12:$U$2664,0),1))=TRUE,0,-INDEX(プレー記録!$F$12:$F$2664,MATCH("OUT_"&amp;ウォレット!$GY$2&amp;MONTH(ウォレット!$B11)&amp;"/"&amp;DAY(ウォレット!$B11)&amp;"_"&amp;ウォレット!IA$3,プレー記録!$U$12:$U$2664,0),1))</f>
        <v>0</v>
      </c>
      <c r="IB11" s="298">
        <f>IF(ISNA(INDEX(プレー記録!$F$12:$F$2664,MATCH("OUT_"&amp;ウォレット!$GY$2&amp;MONTH(ウォレット!$B11)&amp;"/"&amp;DAY(ウォレット!$B11)&amp;"_"&amp;ウォレット!IB$3,プレー記録!$U$12:$U$2664,0),1))=TRUE,0,-INDEX(プレー記録!$F$12:$F$2664,MATCH("OUT_"&amp;ウォレット!$GY$2&amp;MONTH(ウォレット!$B11)&amp;"/"&amp;DAY(ウォレット!$B11)&amp;"_"&amp;ウォレット!IB$3,プレー記録!$U$12:$U$2664,0),1))</f>
        <v>0</v>
      </c>
      <c r="IC11" s="298">
        <f>IF(ISNA(INDEX(プレー記録!$F$12:$F$2664,MATCH("OUT_"&amp;ウォレット!$GY$2&amp;MONTH(ウォレット!$B11)&amp;"/"&amp;DAY(ウォレット!$B11)&amp;"_"&amp;ウォレット!IC$3,プレー記録!$U$12:$U$2664,0),1))=TRUE,0,-INDEX(プレー記録!$F$12:$F$2664,MATCH("OUT_"&amp;ウォレット!$GY$2&amp;MONTH(ウォレット!$B11)&amp;"/"&amp;DAY(ウォレット!$B11)&amp;"_"&amp;ウォレット!IC$3,プレー記録!$U$12:$U$2664,0),1))</f>
        <v>0</v>
      </c>
      <c r="ID11" s="298">
        <f>IF(ISNA(INDEX(プレー記録!$F$12:$F$2664,MATCH("OUT_"&amp;ウォレット!$GY$2&amp;MONTH(ウォレット!$B11)&amp;"/"&amp;DAY(ウォレット!$B11)&amp;"_"&amp;ウォレット!ID$3,プレー記録!$U$12:$U$2664,0),1))=TRUE,0,-INDEX(プレー記録!$F$12:$F$2664,MATCH("OUT_"&amp;ウォレット!$GY$2&amp;MONTH(ウォレット!$B11)&amp;"/"&amp;DAY(ウォレット!$B11)&amp;"_"&amp;ウォレット!ID$3,プレー記録!$U$12:$U$2664,0),1))</f>
        <v>0</v>
      </c>
      <c r="IE11" s="298">
        <f>IF(ISNA(INDEX(プレー記録!$F$12:$F$2664,MATCH("OUT_"&amp;ウォレット!$GY$2&amp;MONTH(ウォレット!$B11)&amp;"/"&amp;DAY(ウォレット!$B11)&amp;"_"&amp;ウォレット!IE$3,プレー記録!$U$12:$U$2664,0),1))=TRUE,0,-INDEX(プレー記録!$F$12:$F$2664,MATCH("OUT_"&amp;ウォレット!$GY$2&amp;MONTH(ウォレット!$B11)&amp;"/"&amp;DAY(ウォレット!$B11)&amp;"_"&amp;ウォレット!IE$3,プレー記録!$U$12:$U$2664,0),1))</f>
        <v>0</v>
      </c>
      <c r="IF11" s="160"/>
      <c r="IG11" s="127">
        <f t="shared" si="8"/>
        <v>0</v>
      </c>
      <c r="IH11" s="128">
        <f t="shared" si="18"/>
        <v>0</v>
      </c>
      <c r="II11" s="133">
        <f>IF(ISNA(INDEX(プレー記録!$G$14:$G$2664,MATCH("IN_"&amp;ウォレット!$IG$2&amp;MONTH(ウォレット!$B11)&amp;"/"&amp;DAY(ウォレット!$B11)&amp;"_"&amp;ウォレット!II$3,プレー記録!$U$14:$U$2664,0),1))=TRUE,0,INDEX(プレー記録!$G$14:$G$2664,MATCH("IN_"&amp;ウォレット!$IG$2&amp;MONTH(ウォレット!$B11)&amp;"/"&amp;DAY(ウォレット!$B11)&amp;"_"&amp;ウォレット!II$3,プレー記録!$U$14:$U$2664,0),1))</f>
        <v>0</v>
      </c>
      <c r="IJ11" s="122">
        <f>IF(ISNA(INDEX(プレー記録!$G$14:$G$2664,MATCH("IN_"&amp;ウォレット!$IG$2&amp;MONTH(ウォレット!$B11)&amp;"/"&amp;DAY(ウォレット!$B11)&amp;"_"&amp;ウォレット!IJ$3,プレー記録!$U$14:$U$2664,0),1))=TRUE,0,INDEX(プレー記録!$G$14:$G$2664,MATCH("IN_"&amp;ウォレット!$IG$2&amp;MONTH(ウォレット!$B11)&amp;"/"&amp;DAY(ウォレット!$B11)&amp;"_"&amp;ウォレット!IJ$3,プレー記録!$U$14:$U$2664,0),1))</f>
        <v>0</v>
      </c>
      <c r="IK11" s="122">
        <f>IF(ISNA(INDEX(プレー記録!$G$14:$G$2664,MATCH("IN_"&amp;ウォレット!$IG$2&amp;MONTH(ウォレット!$B11)&amp;"/"&amp;DAY(ウォレット!$B11)&amp;"_"&amp;ウォレット!IK$3,プレー記録!$U$14:$U$2664,0),1))=TRUE,0,INDEX(プレー記録!$G$14:$G$2664,MATCH("IN_"&amp;ウォレット!$IG$2&amp;MONTH(ウォレット!$B11)&amp;"/"&amp;DAY(ウォレット!$B11)&amp;"_"&amp;ウォレット!IK$3,プレー記録!$U$14:$U$2664,0),1))</f>
        <v>0</v>
      </c>
      <c r="IL11" s="122">
        <f>IF(ISNA(INDEX(プレー記録!$G$14:$G$2664,MATCH("IN_"&amp;ウォレット!$IG$2&amp;MONTH(ウォレット!$B11)&amp;"/"&amp;DAY(ウォレット!$B11)&amp;"_"&amp;ウォレット!IL$3,プレー記録!$U$14:$U$2664,0),1))=TRUE,0,INDEX(プレー記録!$G$14:$G$2664,MATCH("IN_"&amp;ウォレット!$IG$2&amp;MONTH(ウォレット!$B11)&amp;"/"&amp;DAY(ウォレット!$B11)&amp;"_"&amp;ウォレット!IL$3,プレー記録!$U$14:$U$2664,0),1))</f>
        <v>0</v>
      </c>
      <c r="IM11" s="122">
        <f>IF(ISNA(INDEX(プレー記録!$G$14:$G$2664,MATCH("IN_"&amp;ウォレット!$IG$2&amp;MONTH(ウォレット!$B11)&amp;"/"&amp;DAY(ウォレット!$B11)&amp;"_"&amp;ウォレット!IM$3,プレー記録!$U$14:$U$2664,0),1))=TRUE,0,INDEX(プレー記録!$G$14:$G$2664,MATCH("IN_"&amp;ウォレット!$IG$2&amp;MONTH(ウォレット!$B11)&amp;"/"&amp;DAY(ウォレット!$B11)&amp;"_"&amp;ウォレット!IM$3,プレー記録!$U$14:$U$2664,0),1))</f>
        <v>0</v>
      </c>
      <c r="IN11" s="122">
        <f>IF(ISNA(INDEX(プレー記録!$G$14:$G$2664,MATCH("IN_"&amp;ウォレット!$IG$2&amp;MONTH(ウォレット!$B11)&amp;"/"&amp;DAY(ウォレット!$B11)&amp;"_"&amp;ウォレット!IN$3,プレー記録!$U$14:$U$2664,0),1))=TRUE,0,INDEX(プレー記録!$G$14:$G$2664,MATCH("IN_"&amp;ウォレット!$IG$2&amp;MONTH(ウォレット!$B11)&amp;"/"&amp;DAY(ウォレット!$B11)&amp;"_"&amp;ウォレット!IN$3,プレー記録!$U$14:$U$2664,0),1))</f>
        <v>0</v>
      </c>
      <c r="IO11" s="122">
        <f>IF(ISNA(INDEX(プレー記録!$G$14:$G$2664,MATCH("IN_"&amp;ウォレット!$IG$2&amp;MONTH(ウォレット!$B11)&amp;"/"&amp;DAY(ウォレット!$B11)&amp;"_"&amp;ウォレット!IO$3,プレー記録!$U$14:$U$2664,0),1))=TRUE,0,INDEX(プレー記録!$G$14:$G$2664,MATCH("IN_"&amp;ウォレット!$IG$2&amp;MONTH(ウォレット!$B11)&amp;"/"&amp;DAY(ウォレット!$B11)&amp;"_"&amp;ウォレット!IO$3,プレー記録!$U$14:$U$2664,0),1))</f>
        <v>0</v>
      </c>
      <c r="IP11" s="296">
        <f>IF(ISNA(INDEX(プレー記録!$G$14:$G$2664,MATCH("IN_"&amp;ウォレット!$IG$2&amp;MONTH(ウォレット!$B11)&amp;"/"&amp;DAY(ウォレット!$B11)&amp;"_"&amp;ウォレット!IP$3,プレー記録!$U$14:$U$2664,0),1))=TRUE,0,INDEX(プレー記録!$G$14:$G$2664,MATCH("IN_"&amp;ウォレット!$IG$2&amp;MONTH(ウォレット!$B11)&amp;"/"&amp;DAY(ウォレット!$B11)&amp;"_"&amp;ウォレット!IP$3,プレー記録!$U$14:$U$2664,0),1))</f>
        <v>0</v>
      </c>
      <c r="IQ11" s="296">
        <f>IF(ISNA(INDEX(プレー記録!$G$14:$G$2664,MATCH("IN_"&amp;ウォレット!$IG$2&amp;MONTH(ウォレット!$B11)&amp;"/"&amp;DAY(ウォレット!$B11)&amp;"_"&amp;ウォレット!IQ$3,プレー記録!$U$14:$U$2664,0),1))=TRUE,0,INDEX(プレー記録!$G$14:$G$2664,MATCH("IN_"&amp;ウォレット!$IG$2&amp;MONTH(ウォレット!$B11)&amp;"/"&amp;DAY(ウォレット!$B11)&amp;"_"&amp;ウォレット!IQ$3,プレー記録!$U$14:$U$2664,0),1))</f>
        <v>0</v>
      </c>
      <c r="IR11" s="296">
        <f>IF(ISNA(INDEX(プレー記録!$G$14:$G$2664,MATCH("IN_"&amp;ウォレット!$IG$2&amp;MONTH(ウォレット!$B11)&amp;"/"&amp;DAY(ウォレット!$B11)&amp;"_"&amp;ウォレット!IR$3,プレー記録!$U$14:$U$2664,0),1))=TRUE,0,INDEX(プレー記録!$G$14:$G$2664,MATCH("IN_"&amp;ウォレット!$IG$2&amp;MONTH(ウォレット!$B11)&amp;"/"&amp;DAY(ウォレット!$B11)&amp;"_"&amp;ウォレット!IR$3,プレー記録!$U$14:$U$2664,0),1))</f>
        <v>0</v>
      </c>
      <c r="IS11" s="296">
        <f>IF(ISNA(INDEX(プレー記録!$G$14:$G$2664,MATCH("IN_"&amp;ウォレット!$IG$2&amp;MONTH(ウォレット!$B11)&amp;"/"&amp;DAY(ウォレット!$B11)&amp;"_"&amp;ウォレット!IS$3,プレー記録!$U$14:$U$2664,0),1))=TRUE,0,INDEX(プレー記録!$G$14:$G$2664,MATCH("IN_"&amp;ウォレット!$IG$2&amp;MONTH(ウォレット!$B11)&amp;"/"&amp;DAY(ウォレット!$B11)&amp;"_"&amp;ウォレット!IS$3,プレー記録!$U$14:$U$2664,0),1))</f>
        <v>0</v>
      </c>
      <c r="IT11" s="296">
        <f>IF(ISNA(INDEX(プレー記録!$G$14:$G$2664,MATCH("IN_"&amp;ウォレット!$IG$2&amp;MONTH(ウォレット!$B11)&amp;"/"&amp;DAY(ウォレット!$B11)&amp;"_"&amp;ウォレット!IT$3,プレー記録!$U$14:$U$2664,0),1))=TRUE,0,INDEX(プレー記録!$G$14:$G$2664,MATCH("IN_"&amp;ウォレット!$IG$2&amp;MONTH(ウォレット!$B11)&amp;"/"&amp;DAY(ウォレット!$B11)&amp;"_"&amp;ウォレット!IT$3,プレー記録!$U$14:$U$2664,0),1))</f>
        <v>0</v>
      </c>
      <c r="IU11" s="296">
        <f>IF(ISNA(INDEX(プレー記録!$G$14:$G$2664,MATCH("IN_"&amp;ウォレット!$IG$2&amp;MONTH(ウォレット!$B11)&amp;"/"&amp;DAY(ウォレット!$B11)&amp;"_"&amp;ウォレット!IU$3,プレー記録!$U$14:$U$2664,0),1))=TRUE,0,INDEX(プレー記録!$G$14:$G$2664,MATCH("IN_"&amp;ウォレット!$IG$2&amp;MONTH(ウォレット!$B11)&amp;"/"&amp;DAY(ウォレット!$B11)&amp;"_"&amp;ウォレット!IU$3,プレー記録!$U$14:$U$2664,0),1))</f>
        <v>0</v>
      </c>
      <c r="IV11" s="296">
        <f>IF(ISNA(INDEX(プレー記録!$G$14:$G$2664,MATCH("IN_"&amp;ウォレット!$IG$2&amp;MONTH(ウォレット!$B11)&amp;"/"&amp;DAY(ウォレット!$B11)&amp;"_"&amp;ウォレット!IV$3,プレー記録!$U$14:$U$2664,0),1))=TRUE,0,INDEX(プレー記録!$G$14:$G$2664,MATCH("IN_"&amp;ウォレット!$IG$2&amp;MONTH(ウォレット!$B11)&amp;"/"&amp;DAY(ウォレット!$B11)&amp;"_"&amp;ウォレット!IV$3,プレー記録!$U$14:$U$2664,0),1))</f>
        <v>0</v>
      </c>
      <c r="IW11" s="296">
        <f>IF(ISNA(INDEX(プレー記録!$G$14:$G$2664,MATCH("IN_"&amp;ウォレット!$IG$2&amp;MONTH(ウォレット!$B11)&amp;"/"&amp;DAY(ウォレット!$B11)&amp;"_"&amp;ウォレット!IW$3,プレー記録!$U$14:$U$2664,0),1))=TRUE,0,INDEX(プレー記録!$G$14:$G$2664,MATCH("IN_"&amp;ウォレット!$IG$2&amp;MONTH(ウォレット!$B11)&amp;"/"&amp;DAY(ウォレット!$B11)&amp;"_"&amp;ウォレット!IW$3,プレー記録!$U$14:$U$2664,0),1))</f>
        <v>0</v>
      </c>
      <c r="IX11" s="158"/>
      <c r="IY11" s="131">
        <f>IF(ISNA(INDEX(プレー記録!$F$12:$F$2664,MATCH("OUT_"&amp;ウォレット!$IG$2&amp;MONTH(ウォレット!$B11)&amp;"/"&amp;DAY(ウォレット!$B11)&amp;"_"&amp;ウォレット!IY$3,プレー記録!$U$12:$U$2664,0),1))=TRUE,0,-INDEX(プレー記録!$F$12:$F$2664,MATCH("OUT_"&amp;ウォレット!$IG$2&amp;MONTH(ウォレット!$B11)&amp;"/"&amp;DAY(ウォレット!$B11)&amp;"_"&amp;ウォレット!IY$3,プレー記録!$U$12:$U$2664,0),1))</f>
        <v>0</v>
      </c>
      <c r="IZ11" s="123">
        <f>IF(ISNA(INDEX(プレー記録!$F$12:$F$2664,MATCH("OUT_"&amp;ウォレット!$IG$2&amp;MONTH(ウォレット!$B11)&amp;"/"&amp;DAY(ウォレット!$B11)&amp;"_"&amp;ウォレット!IZ$3,プレー記録!$U$12:$U$2664,0),1))=TRUE,0,-INDEX(プレー記録!$F$12:$F$2664,MATCH("OUT_"&amp;ウォレット!$IG$2&amp;MONTH(ウォレット!$B11)&amp;"/"&amp;DAY(ウォレット!$B11)&amp;"_"&amp;ウォレット!IZ$3,プレー記録!$U$12:$U$2664,0),1))</f>
        <v>0</v>
      </c>
      <c r="JA11" s="123">
        <f>IF(ISNA(INDEX(プレー記録!$F$12:$F$2664,MATCH("OUT_"&amp;ウォレット!$IG$2&amp;MONTH(ウォレット!$B11)&amp;"/"&amp;DAY(ウォレット!$B11)&amp;"_"&amp;ウォレット!JA$3,プレー記録!$U$12:$U$2664,0),1))=TRUE,0,-INDEX(プレー記録!$F$12:$F$2664,MATCH("OUT_"&amp;ウォレット!$IG$2&amp;MONTH(ウォレット!$B11)&amp;"/"&amp;DAY(ウォレット!$B11)&amp;"_"&amp;ウォレット!JA$3,プレー記録!$U$12:$U$2664,0),1))</f>
        <v>0</v>
      </c>
      <c r="JB11" s="123">
        <f>IF(ISNA(INDEX(プレー記録!$F$12:$F$2664,MATCH("OUT_"&amp;ウォレット!$IG$2&amp;MONTH(ウォレット!$B11)&amp;"/"&amp;DAY(ウォレット!$B11)&amp;"_"&amp;ウォレット!JB$3,プレー記録!$U$12:$U$2664,0),1))=TRUE,0,-INDEX(プレー記録!$F$12:$F$2664,MATCH("OUT_"&amp;ウォレット!$IG$2&amp;MONTH(ウォレット!$B11)&amp;"/"&amp;DAY(ウォレット!$B11)&amp;"_"&amp;ウォレット!JB$3,プレー記録!$U$12:$U$2664,0),1))</f>
        <v>0</v>
      </c>
      <c r="JC11" s="123">
        <f>IF(ISNA(INDEX(プレー記録!$F$12:$F$2664,MATCH("OUT_"&amp;ウォレット!$IG$2&amp;MONTH(ウォレット!$B11)&amp;"/"&amp;DAY(ウォレット!$B11)&amp;"_"&amp;ウォレット!JC$3,プレー記録!$U$12:$U$2664,0),1))=TRUE,0,-INDEX(プレー記録!$F$12:$F$2664,MATCH("OUT_"&amp;ウォレット!$IG$2&amp;MONTH(ウォレット!$B11)&amp;"/"&amp;DAY(ウォレット!$B11)&amp;"_"&amp;ウォレット!JC$3,プレー記録!$U$12:$U$2664,0),1))</f>
        <v>0</v>
      </c>
      <c r="JD11" s="123">
        <f>IF(ISNA(INDEX(プレー記録!$F$12:$F$2664,MATCH("OUT_"&amp;ウォレット!$IG$2&amp;MONTH(ウォレット!$B11)&amp;"/"&amp;DAY(ウォレット!$B11)&amp;"_"&amp;ウォレット!JD$3,プレー記録!$U$12:$U$2664,0),1))=TRUE,0,-INDEX(プレー記録!$F$12:$F$2664,MATCH("OUT_"&amp;ウォレット!$IG$2&amp;MONTH(ウォレット!$B11)&amp;"/"&amp;DAY(ウォレット!$B11)&amp;"_"&amp;ウォレット!JD$3,プレー記録!$U$12:$U$2664,0),1))</f>
        <v>0</v>
      </c>
      <c r="JE11" s="123">
        <f>IF(ISNA(INDEX(プレー記録!$F$12:$F$2664,MATCH("OUT_"&amp;ウォレット!$IG$2&amp;MONTH(ウォレット!$B11)&amp;"/"&amp;DAY(ウォレット!$B11)&amp;"_"&amp;ウォレット!JE$3,プレー記録!$U$12:$U$2664,0),1))=TRUE,0,-INDEX(プレー記録!$F$12:$F$2664,MATCH("OUT_"&amp;ウォレット!$IG$2&amp;MONTH(ウォレット!$B11)&amp;"/"&amp;DAY(ウォレット!$B11)&amp;"_"&amp;ウォレット!JE$3,プレー記録!$U$12:$U$2664,0),1))</f>
        <v>0</v>
      </c>
      <c r="JF11" s="298">
        <f>IF(ISNA(INDEX(プレー記録!$F$12:$F$2664,MATCH("OUT_"&amp;ウォレット!$IG$2&amp;MONTH(ウォレット!$B11)&amp;"/"&amp;DAY(ウォレット!$B11)&amp;"_"&amp;ウォレット!JF$3,プレー記録!$U$12:$U$2664,0),1))=TRUE,0,-INDEX(プレー記録!$F$12:$F$2664,MATCH("OUT_"&amp;ウォレット!$IG$2&amp;MONTH(ウォレット!$B11)&amp;"/"&amp;DAY(ウォレット!$B11)&amp;"_"&amp;ウォレット!JF$3,プレー記録!$U$12:$U$2664,0),1))</f>
        <v>0</v>
      </c>
      <c r="JG11" s="298">
        <f>IF(ISNA(INDEX(プレー記録!$F$12:$F$2664,MATCH("OUT_"&amp;ウォレット!$IG$2&amp;MONTH(ウォレット!$B11)&amp;"/"&amp;DAY(ウォレット!$B11)&amp;"_"&amp;ウォレット!JG$3,プレー記録!$U$12:$U$2664,0),1))=TRUE,0,-INDEX(プレー記録!$F$12:$F$2664,MATCH("OUT_"&amp;ウォレット!$IG$2&amp;MONTH(ウォレット!$B11)&amp;"/"&amp;DAY(ウォレット!$B11)&amp;"_"&amp;ウォレット!JG$3,プレー記録!$U$12:$U$2664,0),1))</f>
        <v>0</v>
      </c>
      <c r="JH11" s="298">
        <f>IF(ISNA(INDEX(プレー記録!$F$12:$F$2664,MATCH("OUT_"&amp;ウォレット!$IG$2&amp;MONTH(ウォレット!$B11)&amp;"/"&amp;DAY(ウォレット!$B11)&amp;"_"&amp;ウォレット!JH$3,プレー記録!$U$12:$U$2664,0),1))=TRUE,0,-INDEX(プレー記録!$F$12:$F$2664,MATCH("OUT_"&amp;ウォレット!$IG$2&amp;MONTH(ウォレット!$B11)&amp;"/"&amp;DAY(ウォレット!$B11)&amp;"_"&amp;ウォレット!JH$3,プレー記録!$U$12:$U$2664,0),1))</f>
        <v>0</v>
      </c>
      <c r="JI11" s="298">
        <f>IF(ISNA(INDEX(プレー記録!$F$12:$F$2664,MATCH("OUT_"&amp;ウォレット!$IG$2&amp;MONTH(ウォレット!$B11)&amp;"/"&amp;DAY(ウォレット!$B11)&amp;"_"&amp;ウォレット!JI$3,プレー記録!$U$12:$U$2664,0),1))=TRUE,0,-INDEX(プレー記録!$F$12:$F$2664,MATCH("OUT_"&amp;ウォレット!$IG$2&amp;MONTH(ウォレット!$B11)&amp;"/"&amp;DAY(ウォレット!$B11)&amp;"_"&amp;ウォレット!JI$3,プレー記録!$U$12:$U$2664,0),1))</f>
        <v>0</v>
      </c>
      <c r="JJ11" s="298">
        <f>IF(ISNA(INDEX(プレー記録!$F$12:$F$2664,MATCH("OUT_"&amp;ウォレット!$IG$2&amp;MONTH(ウォレット!$B11)&amp;"/"&amp;DAY(ウォレット!$B11)&amp;"_"&amp;ウォレット!JJ$3,プレー記録!$U$12:$U$2664,0),1))=TRUE,0,-INDEX(プレー記録!$F$12:$F$2664,MATCH("OUT_"&amp;ウォレット!$IG$2&amp;MONTH(ウォレット!$B11)&amp;"/"&amp;DAY(ウォレット!$B11)&amp;"_"&amp;ウォレット!JJ$3,プレー記録!$U$12:$U$2664,0),1))</f>
        <v>0</v>
      </c>
      <c r="JK11" s="298">
        <f>IF(ISNA(INDEX(プレー記録!$F$12:$F$2664,MATCH("OUT_"&amp;ウォレット!$IG$2&amp;MONTH(ウォレット!$B11)&amp;"/"&amp;DAY(ウォレット!$B11)&amp;"_"&amp;ウォレット!JK$3,プレー記録!$U$12:$U$2664,0),1))=TRUE,0,-INDEX(プレー記録!$F$12:$F$2664,MATCH("OUT_"&amp;ウォレット!$IG$2&amp;MONTH(ウォレット!$B11)&amp;"/"&amp;DAY(ウォレット!$B11)&amp;"_"&amp;ウォレット!JK$3,プレー記録!$U$12:$U$2664,0),1))</f>
        <v>0</v>
      </c>
      <c r="JL11" s="298">
        <f>IF(ISNA(INDEX(プレー記録!$F$12:$F$2664,MATCH("OUT_"&amp;ウォレット!$IG$2&amp;MONTH(ウォレット!$B11)&amp;"/"&amp;DAY(ウォレット!$B11)&amp;"_"&amp;ウォレット!JL$3,プレー記録!$U$12:$U$2664,0),1))=TRUE,0,-INDEX(プレー記録!$F$12:$F$2664,MATCH("OUT_"&amp;ウォレット!$IG$2&amp;MONTH(ウォレット!$B11)&amp;"/"&amp;DAY(ウォレット!$B11)&amp;"_"&amp;ウォレット!JL$3,プレー記録!$U$12:$U$2664,0),1))</f>
        <v>0</v>
      </c>
      <c r="JM11" s="298">
        <f>IF(ISNA(INDEX(プレー記録!$F$12:$F$2664,MATCH("OUT_"&amp;ウォレット!$IG$2&amp;MONTH(ウォレット!$B11)&amp;"/"&amp;DAY(ウォレット!$B11)&amp;"_"&amp;ウォレット!JM$3,プレー記録!$U$12:$U$2664,0),1))=TRUE,0,-INDEX(プレー記録!$F$12:$F$2664,MATCH("OUT_"&amp;ウォレット!$IG$2&amp;MONTH(ウォレット!$B11)&amp;"/"&amp;DAY(ウォレット!$B11)&amp;"_"&amp;ウォレット!JM$3,プレー記録!$U$12:$U$2664,0),1))</f>
        <v>0</v>
      </c>
      <c r="JN11" s="160"/>
      <c r="JO11" s="127">
        <f t="shared" si="9"/>
        <v>0</v>
      </c>
      <c r="JP11" s="128">
        <f t="shared" si="19"/>
        <v>0</v>
      </c>
      <c r="JQ11" s="133">
        <f>IF(ISNA(INDEX(プレー記録!$G$14:$G$2664,MATCH("IN_"&amp;ウォレット!$JO$2&amp;MONTH(ウォレット!$B11)&amp;"/"&amp;DAY(ウォレット!$B11)&amp;"_"&amp;ウォレット!JQ$3,プレー記録!$U$14:$U$2664,0),1))=TRUE,0,INDEX(プレー記録!$G$14:$G$2664,MATCH("IN_"&amp;ウォレット!$JO$2&amp;MONTH(ウォレット!$B11)&amp;"/"&amp;DAY(ウォレット!$B11)&amp;"_"&amp;ウォレット!JQ$3,プレー記録!$U$14:$U$2664,0),1))</f>
        <v>0</v>
      </c>
      <c r="JR11" s="122">
        <f>IF(ISNA(INDEX(プレー記録!$G$14:$G$2664,MATCH("IN_"&amp;ウォレット!$JO$2&amp;MONTH(ウォレット!$B11)&amp;"/"&amp;DAY(ウォレット!$B11)&amp;"_"&amp;ウォレット!JR$3,プレー記録!$U$14:$U$2664,0),1))=TRUE,0,INDEX(プレー記録!$G$14:$G$2664,MATCH("IN_"&amp;ウォレット!$JO$2&amp;MONTH(ウォレット!$B11)&amp;"/"&amp;DAY(ウォレット!$B11)&amp;"_"&amp;ウォレット!JR$3,プレー記録!$U$14:$U$2664,0),1))</f>
        <v>0</v>
      </c>
      <c r="JS11" s="122">
        <f>IF(ISNA(INDEX(プレー記録!$G$14:$G$2664,MATCH("IN_"&amp;ウォレット!$JO$2&amp;MONTH(ウォレット!$B11)&amp;"/"&amp;DAY(ウォレット!$B11)&amp;"_"&amp;ウォレット!JS$3,プレー記録!$U$14:$U$2664,0),1))=TRUE,0,INDEX(プレー記録!$G$14:$G$2664,MATCH("IN_"&amp;ウォレット!$JO$2&amp;MONTH(ウォレット!$B11)&amp;"/"&amp;DAY(ウォレット!$B11)&amp;"_"&amp;ウォレット!JS$3,プレー記録!$U$14:$U$2664,0),1))</f>
        <v>0</v>
      </c>
      <c r="JT11" s="122">
        <f>IF(ISNA(INDEX(プレー記録!$G$14:$G$2664,MATCH("IN_"&amp;ウォレット!$JO$2&amp;MONTH(ウォレット!$B11)&amp;"/"&amp;DAY(ウォレット!$B11)&amp;"_"&amp;ウォレット!JT$3,プレー記録!$U$14:$U$2664,0),1))=TRUE,0,INDEX(プレー記録!$G$14:$G$2664,MATCH("IN_"&amp;ウォレット!$JO$2&amp;MONTH(ウォレット!$B11)&amp;"/"&amp;DAY(ウォレット!$B11)&amp;"_"&amp;ウォレット!JT$3,プレー記録!$U$14:$U$2664,0),1))</f>
        <v>0</v>
      </c>
      <c r="JU11" s="122">
        <f>IF(ISNA(INDEX(プレー記録!$G$14:$G$2664,MATCH("IN_"&amp;ウォレット!$JO$2&amp;MONTH(ウォレット!$B11)&amp;"/"&amp;DAY(ウォレット!$B11)&amp;"_"&amp;ウォレット!JU$3,プレー記録!$U$14:$U$2664,0),1))=TRUE,0,INDEX(プレー記録!$G$14:$G$2664,MATCH("IN_"&amp;ウォレット!$JO$2&amp;MONTH(ウォレット!$B11)&amp;"/"&amp;DAY(ウォレット!$B11)&amp;"_"&amp;ウォレット!JU$3,プレー記録!$U$14:$U$2664,0),1))</f>
        <v>0</v>
      </c>
      <c r="JV11" s="122">
        <f>IF(ISNA(INDEX(プレー記録!$G$14:$G$2664,MATCH("IN_"&amp;ウォレット!$JO$2&amp;MONTH(ウォレット!$B11)&amp;"/"&amp;DAY(ウォレット!$B11)&amp;"_"&amp;ウォレット!JV$3,プレー記録!$U$14:$U$2664,0),1))=TRUE,0,INDEX(プレー記録!$G$14:$G$2664,MATCH("IN_"&amp;ウォレット!$JO$2&amp;MONTH(ウォレット!$B11)&amp;"/"&amp;DAY(ウォレット!$B11)&amp;"_"&amp;ウォレット!JV$3,プレー記録!$U$14:$U$2664,0),1))</f>
        <v>0</v>
      </c>
      <c r="JW11" s="122">
        <f>IF(ISNA(INDEX(プレー記録!$G$14:$G$2664,MATCH("IN_"&amp;ウォレット!$JO$2&amp;MONTH(ウォレット!$B11)&amp;"/"&amp;DAY(ウォレット!$B11)&amp;"_"&amp;ウォレット!JW$3,プレー記録!$U$14:$U$2664,0),1))=TRUE,0,INDEX(プレー記録!$G$14:$G$2664,MATCH("IN_"&amp;ウォレット!$JO$2&amp;MONTH(ウォレット!$B11)&amp;"/"&amp;DAY(ウォレット!$B11)&amp;"_"&amp;ウォレット!JW$3,プレー記録!$U$14:$U$2664,0),1))</f>
        <v>0</v>
      </c>
      <c r="JX11" s="296">
        <f>IF(ISNA(INDEX(プレー記録!$G$14:$G$2664,MATCH("IN_"&amp;ウォレット!$JO$2&amp;MONTH(ウォレット!$B11)&amp;"/"&amp;DAY(ウォレット!$B11)&amp;"_"&amp;ウォレット!JX$3,プレー記録!$U$14:$U$2664,0),1))=TRUE,0,INDEX(プレー記録!$G$14:$G$2664,MATCH("IN_"&amp;ウォレット!$JO$2&amp;MONTH(ウォレット!$B11)&amp;"/"&amp;DAY(ウォレット!$B11)&amp;"_"&amp;ウォレット!JX$3,プレー記録!$U$14:$U$2664,0),1))</f>
        <v>0</v>
      </c>
      <c r="JY11" s="296">
        <f>IF(ISNA(INDEX(プレー記録!$G$14:$G$2664,MATCH("IN_"&amp;ウォレット!$JO$2&amp;MONTH(ウォレット!$B11)&amp;"/"&amp;DAY(ウォレット!$B11)&amp;"_"&amp;ウォレット!JY$3,プレー記録!$U$14:$U$2664,0),1))=TRUE,0,INDEX(プレー記録!$G$14:$G$2664,MATCH("IN_"&amp;ウォレット!$JO$2&amp;MONTH(ウォレット!$B11)&amp;"/"&amp;DAY(ウォレット!$B11)&amp;"_"&amp;ウォレット!JY$3,プレー記録!$U$14:$U$2664,0),1))</f>
        <v>0</v>
      </c>
      <c r="JZ11" s="296">
        <f>IF(ISNA(INDEX(プレー記録!$G$14:$G$2664,MATCH("IN_"&amp;ウォレット!$JO$2&amp;MONTH(ウォレット!$B11)&amp;"/"&amp;DAY(ウォレット!$B11)&amp;"_"&amp;ウォレット!JZ$3,プレー記録!$U$14:$U$2664,0),1))=TRUE,0,INDEX(プレー記録!$G$14:$G$2664,MATCH("IN_"&amp;ウォレット!$JO$2&amp;MONTH(ウォレット!$B11)&amp;"/"&amp;DAY(ウォレット!$B11)&amp;"_"&amp;ウォレット!JZ$3,プレー記録!$U$14:$U$2664,0),1))</f>
        <v>0</v>
      </c>
      <c r="KA11" s="296">
        <f>IF(ISNA(INDEX(プレー記録!$G$14:$G$2664,MATCH("IN_"&amp;ウォレット!$JO$2&amp;MONTH(ウォレット!$B11)&amp;"/"&amp;DAY(ウォレット!$B11)&amp;"_"&amp;ウォレット!KA$3,プレー記録!$U$14:$U$2664,0),1))=TRUE,0,INDEX(プレー記録!$G$14:$G$2664,MATCH("IN_"&amp;ウォレット!$JO$2&amp;MONTH(ウォレット!$B11)&amp;"/"&amp;DAY(ウォレット!$B11)&amp;"_"&amp;ウォレット!KA$3,プレー記録!$U$14:$U$2664,0),1))</f>
        <v>0</v>
      </c>
      <c r="KB11" s="296">
        <f>IF(ISNA(INDEX(プレー記録!$G$14:$G$2664,MATCH("IN_"&amp;ウォレット!$JO$2&amp;MONTH(ウォレット!$B11)&amp;"/"&amp;DAY(ウォレット!$B11)&amp;"_"&amp;ウォレット!KB$3,プレー記録!$U$14:$U$2664,0),1))=TRUE,0,INDEX(プレー記録!$G$14:$G$2664,MATCH("IN_"&amp;ウォレット!$JO$2&amp;MONTH(ウォレット!$B11)&amp;"/"&amp;DAY(ウォレット!$B11)&amp;"_"&amp;ウォレット!KB$3,プレー記録!$U$14:$U$2664,0),1))</f>
        <v>0</v>
      </c>
      <c r="KC11" s="296">
        <f>IF(ISNA(INDEX(プレー記録!$G$14:$G$2664,MATCH("IN_"&amp;ウォレット!$JO$2&amp;MONTH(ウォレット!$B11)&amp;"/"&amp;DAY(ウォレット!$B11)&amp;"_"&amp;ウォレット!KC$3,プレー記録!$U$14:$U$2664,0),1))=TRUE,0,INDEX(プレー記録!$G$14:$G$2664,MATCH("IN_"&amp;ウォレット!$JO$2&amp;MONTH(ウォレット!$B11)&amp;"/"&amp;DAY(ウォレット!$B11)&amp;"_"&amp;ウォレット!KC$3,プレー記録!$U$14:$U$2664,0),1))</f>
        <v>0</v>
      </c>
      <c r="KD11" s="296">
        <f>IF(ISNA(INDEX(プレー記録!$G$14:$G$2664,MATCH("IN_"&amp;ウォレット!$JO$2&amp;MONTH(ウォレット!$B11)&amp;"/"&amp;DAY(ウォレット!$B11)&amp;"_"&amp;ウォレット!KD$3,プレー記録!$U$14:$U$2664,0),1))=TRUE,0,INDEX(プレー記録!$G$14:$G$2664,MATCH("IN_"&amp;ウォレット!$JO$2&amp;MONTH(ウォレット!$B11)&amp;"/"&amp;DAY(ウォレット!$B11)&amp;"_"&amp;ウォレット!KD$3,プレー記録!$U$14:$U$2664,0),1))</f>
        <v>0</v>
      </c>
      <c r="KE11" s="296">
        <f>IF(ISNA(INDEX(プレー記録!$G$14:$G$2664,MATCH("IN_"&amp;ウォレット!$JO$2&amp;MONTH(ウォレット!$B11)&amp;"/"&amp;DAY(ウォレット!$B11)&amp;"_"&amp;ウォレット!KE$3,プレー記録!$U$14:$U$2664,0),1))=TRUE,0,INDEX(プレー記録!$G$14:$G$2664,MATCH("IN_"&amp;ウォレット!$JO$2&amp;MONTH(ウォレット!$B11)&amp;"/"&amp;DAY(ウォレット!$B11)&amp;"_"&amp;ウォレット!KE$3,プレー記録!$U$14:$U$2664,0),1))</f>
        <v>0</v>
      </c>
      <c r="KF11" s="158"/>
      <c r="KG11" s="131">
        <f>IF(ISNA(INDEX(プレー記録!$F$12:$F$2664,MATCH("OUT_"&amp;ウォレット!$JO$2&amp;MONTH(ウォレット!$B11)&amp;"/"&amp;DAY(ウォレット!$B11)&amp;"_"&amp;ウォレット!KG$3,プレー記録!$U$12:$U$2664,0),1))=TRUE,0,-INDEX(プレー記録!$F$12:$F$2664,MATCH("OUT_"&amp;ウォレット!$JO$2&amp;MONTH(ウォレット!$B11)&amp;"/"&amp;DAY(ウォレット!$B11)&amp;"_"&amp;ウォレット!KG$3,プレー記録!$U$12:$U$2664,0),1))</f>
        <v>0</v>
      </c>
      <c r="KH11" s="123">
        <f>IF(ISNA(INDEX(プレー記録!$F$12:$F$2664,MATCH("OUT_"&amp;ウォレット!$JO$2&amp;MONTH(ウォレット!$B11)&amp;"/"&amp;DAY(ウォレット!$B11)&amp;"_"&amp;ウォレット!KH$3,プレー記録!$U$12:$U$2664,0),1))=TRUE,0,-INDEX(プレー記録!$F$12:$F$2664,MATCH("OUT_"&amp;ウォレット!$JO$2&amp;MONTH(ウォレット!$B11)&amp;"/"&amp;DAY(ウォレット!$B11)&amp;"_"&amp;ウォレット!KH$3,プレー記録!$U$12:$U$2664,0),1))</f>
        <v>0</v>
      </c>
      <c r="KI11" s="123">
        <f>IF(ISNA(INDEX(プレー記録!$F$12:$F$2664,MATCH("OUT_"&amp;ウォレット!$JO$2&amp;MONTH(ウォレット!$B11)&amp;"/"&amp;DAY(ウォレット!$B11)&amp;"_"&amp;ウォレット!KI$3,プレー記録!$U$12:$U$2664,0),1))=TRUE,0,-INDEX(プレー記録!$F$12:$F$2664,MATCH("OUT_"&amp;ウォレット!$JO$2&amp;MONTH(ウォレット!$B11)&amp;"/"&amp;DAY(ウォレット!$B11)&amp;"_"&amp;ウォレット!KI$3,プレー記録!$U$12:$U$2664,0),1))</f>
        <v>0</v>
      </c>
      <c r="KJ11" s="123">
        <f>IF(ISNA(INDEX(プレー記録!$F$12:$F$2664,MATCH("OUT_"&amp;ウォレット!$JO$2&amp;MONTH(ウォレット!$B11)&amp;"/"&amp;DAY(ウォレット!$B11)&amp;"_"&amp;ウォレット!KJ$3,プレー記録!$U$12:$U$2664,0),1))=TRUE,0,-INDEX(プレー記録!$F$12:$F$2664,MATCH("OUT_"&amp;ウォレット!$JO$2&amp;MONTH(ウォレット!$B11)&amp;"/"&amp;DAY(ウォレット!$B11)&amp;"_"&amp;ウォレット!KJ$3,プレー記録!$U$12:$U$2664,0),1))</f>
        <v>0</v>
      </c>
      <c r="KK11" s="123">
        <f>IF(ISNA(INDEX(プレー記録!$F$12:$F$2664,MATCH("OUT_"&amp;ウォレット!$JO$2&amp;MONTH(ウォレット!$B11)&amp;"/"&amp;DAY(ウォレット!$B11)&amp;"_"&amp;ウォレット!KK$3,プレー記録!$U$12:$U$2664,0),1))=TRUE,0,-INDEX(プレー記録!$F$12:$F$2664,MATCH("OUT_"&amp;ウォレット!$JO$2&amp;MONTH(ウォレット!$B11)&amp;"/"&amp;DAY(ウォレット!$B11)&amp;"_"&amp;ウォレット!KK$3,プレー記録!$U$12:$U$2664,0),1))</f>
        <v>0</v>
      </c>
      <c r="KL11" s="123">
        <f>IF(ISNA(INDEX(プレー記録!$F$12:$F$2664,MATCH("OUT_"&amp;ウォレット!$JO$2&amp;MONTH(ウォレット!$B11)&amp;"/"&amp;DAY(ウォレット!$B11)&amp;"_"&amp;ウォレット!KL$3,プレー記録!$U$12:$U$2664,0),1))=TRUE,0,-INDEX(プレー記録!$F$12:$F$2664,MATCH("OUT_"&amp;ウォレット!$JO$2&amp;MONTH(ウォレット!$B11)&amp;"/"&amp;DAY(ウォレット!$B11)&amp;"_"&amp;ウォレット!KL$3,プレー記録!$U$12:$U$2664,0),1))</f>
        <v>0</v>
      </c>
      <c r="KM11" s="123">
        <f>IF(ISNA(INDEX(プレー記録!$F$12:$F$2664,MATCH("OUT_"&amp;ウォレット!$JO$2&amp;MONTH(ウォレット!$B11)&amp;"/"&amp;DAY(ウォレット!$B11)&amp;"_"&amp;ウォレット!KM$3,プレー記録!$U$12:$U$2664,0),1))=TRUE,0,-INDEX(プレー記録!$F$12:$F$2664,MATCH("OUT_"&amp;ウォレット!$JO$2&amp;MONTH(ウォレット!$B11)&amp;"/"&amp;DAY(ウォレット!$B11)&amp;"_"&amp;ウォレット!KM$3,プレー記録!$U$12:$U$2664,0),1))</f>
        <v>0</v>
      </c>
      <c r="KN11" s="298">
        <f>IF(ISNA(INDEX(プレー記録!$F$12:$F$2664,MATCH("OUT_"&amp;ウォレット!$JO$2&amp;MONTH(ウォレット!$B11)&amp;"/"&amp;DAY(ウォレット!$B11)&amp;"_"&amp;ウォレット!KN$3,プレー記録!$U$12:$U$2664,0),1))=TRUE,0,-INDEX(プレー記録!$F$12:$F$2664,MATCH("OUT_"&amp;ウォレット!$JO$2&amp;MONTH(ウォレット!$B11)&amp;"/"&amp;DAY(ウォレット!$B11)&amp;"_"&amp;ウォレット!KN$3,プレー記録!$U$12:$U$2664,0),1))</f>
        <v>0</v>
      </c>
      <c r="KO11" s="298">
        <f>IF(ISNA(INDEX(プレー記録!$F$12:$F$2664,MATCH("OUT_"&amp;ウォレット!$JO$2&amp;MONTH(ウォレット!$B11)&amp;"/"&amp;DAY(ウォレット!$B11)&amp;"_"&amp;ウォレット!KO$3,プレー記録!$U$12:$U$2664,0),1))=TRUE,0,-INDEX(プレー記録!$F$12:$F$2664,MATCH("OUT_"&amp;ウォレット!$JO$2&amp;MONTH(ウォレット!$B11)&amp;"/"&amp;DAY(ウォレット!$B11)&amp;"_"&amp;ウォレット!KO$3,プレー記録!$U$12:$U$2664,0),1))</f>
        <v>0</v>
      </c>
      <c r="KP11" s="298">
        <f>IF(ISNA(INDEX(プレー記録!$F$12:$F$2664,MATCH("OUT_"&amp;ウォレット!$JO$2&amp;MONTH(ウォレット!$B11)&amp;"/"&amp;DAY(ウォレット!$B11)&amp;"_"&amp;ウォレット!KP$3,プレー記録!$U$12:$U$2664,0),1))=TRUE,0,-INDEX(プレー記録!$F$12:$F$2664,MATCH("OUT_"&amp;ウォレット!$JO$2&amp;MONTH(ウォレット!$B11)&amp;"/"&amp;DAY(ウォレット!$B11)&amp;"_"&amp;ウォレット!KP$3,プレー記録!$U$12:$U$2664,0),1))</f>
        <v>0</v>
      </c>
      <c r="KQ11" s="298">
        <f>IF(ISNA(INDEX(プレー記録!$F$12:$F$2664,MATCH("OUT_"&amp;ウォレット!$JO$2&amp;MONTH(ウォレット!$B11)&amp;"/"&amp;DAY(ウォレット!$B11)&amp;"_"&amp;ウォレット!KQ$3,プレー記録!$U$12:$U$2664,0),1))=TRUE,0,-INDEX(プレー記録!$F$12:$F$2664,MATCH("OUT_"&amp;ウォレット!$JO$2&amp;MONTH(ウォレット!$B11)&amp;"/"&amp;DAY(ウォレット!$B11)&amp;"_"&amp;ウォレット!KQ$3,プレー記録!$U$12:$U$2664,0),1))</f>
        <v>0</v>
      </c>
      <c r="KR11" s="298">
        <f>IF(ISNA(INDEX(プレー記録!$F$12:$F$2664,MATCH("OUT_"&amp;ウォレット!$JO$2&amp;MONTH(ウォレット!$B11)&amp;"/"&amp;DAY(ウォレット!$B11)&amp;"_"&amp;ウォレット!KR$3,プレー記録!$U$12:$U$2664,0),1))=TRUE,0,-INDEX(プレー記録!$F$12:$F$2664,MATCH("OUT_"&amp;ウォレット!$JO$2&amp;MONTH(ウォレット!$B11)&amp;"/"&amp;DAY(ウォレット!$B11)&amp;"_"&amp;ウォレット!KR$3,プレー記録!$U$12:$U$2664,0),1))</f>
        <v>0</v>
      </c>
      <c r="KS11" s="298">
        <f>IF(ISNA(INDEX(プレー記録!$F$12:$F$2664,MATCH("OUT_"&amp;ウォレット!$JO$2&amp;MONTH(ウォレット!$B11)&amp;"/"&amp;DAY(ウォレット!$B11)&amp;"_"&amp;ウォレット!KS$3,プレー記録!$U$12:$U$2664,0),1))=TRUE,0,-INDEX(プレー記録!$F$12:$F$2664,MATCH("OUT_"&amp;ウォレット!$JO$2&amp;MONTH(ウォレット!$B11)&amp;"/"&amp;DAY(ウォレット!$B11)&amp;"_"&amp;ウォレット!KS$3,プレー記録!$U$12:$U$2664,0),1))</f>
        <v>0</v>
      </c>
      <c r="KT11" s="298">
        <f>IF(ISNA(INDEX(プレー記録!$F$12:$F$2664,MATCH("OUT_"&amp;ウォレット!$JO$2&amp;MONTH(ウォレット!$B11)&amp;"/"&amp;DAY(ウォレット!$B11)&amp;"_"&amp;ウォレット!KT$3,プレー記録!$U$12:$U$2664,0),1))=TRUE,0,-INDEX(プレー記録!$F$12:$F$2664,MATCH("OUT_"&amp;ウォレット!$JO$2&amp;MONTH(ウォレット!$B11)&amp;"/"&amp;DAY(ウォレット!$B11)&amp;"_"&amp;ウォレット!KT$3,プレー記録!$U$12:$U$2664,0),1))</f>
        <v>0</v>
      </c>
      <c r="KU11" s="298">
        <f>IF(ISNA(INDEX(プレー記録!$F$12:$F$2664,MATCH("OUT_"&amp;ウォレット!$JO$2&amp;MONTH(ウォレット!$B11)&amp;"/"&amp;DAY(ウォレット!$B11)&amp;"_"&amp;ウォレット!KU$3,プレー記録!$U$12:$U$2664,0),1))=TRUE,0,-INDEX(プレー記録!$F$12:$F$2664,MATCH("OUT_"&amp;ウォレット!$JO$2&amp;MONTH(ウォレット!$B11)&amp;"/"&amp;DAY(ウォレット!$B11)&amp;"_"&amp;ウォレット!KU$3,プレー記録!$U$12:$U$2664,0),1))</f>
        <v>0</v>
      </c>
      <c r="KV11" s="160"/>
      <c r="KW11" s="127">
        <f t="shared" si="10"/>
        <v>0</v>
      </c>
      <c r="KX11" s="128">
        <f t="shared" si="20"/>
        <v>0</v>
      </c>
      <c r="KY11" s="133">
        <f>IF(ISNA(INDEX(プレー記録!$G$14:$G$2664,MATCH("IN_"&amp;ウォレット!$KW$2&amp;MONTH(ウォレット!$B11)&amp;"/"&amp;DAY(ウォレット!$B11)&amp;"_"&amp;ウォレット!KY$3,プレー記録!$U$14:$U$2664,0),1))=TRUE,0,INDEX(プレー記録!$G$14:$G$2664,MATCH("IN_"&amp;ウォレット!$KW$2&amp;MONTH(ウォレット!$B11)&amp;"/"&amp;DAY(ウォレット!$B11)&amp;"_"&amp;ウォレット!KY$3,プレー記録!$U$14:$U$2664,0),1))</f>
        <v>0</v>
      </c>
      <c r="KZ11" s="122">
        <f>IF(ISNA(INDEX(プレー記録!$G$14:$G$2664,MATCH("IN_"&amp;ウォレット!$KW$2&amp;MONTH(ウォレット!$B11)&amp;"/"&amp;DAY(ウォレット!$B11)&amp;"_"&amp;ウォレット!KZ$3,プレー記録!$U$14:$U$2664,0),1))=TRUE,0,INDEX(プレー記録!$G$14:$G$2664,MATCH("IN_"&amp;ウォレット!$KW$2&amp;MONTH(ウォレット!$B11)&amp;"/"&amp;DAY(ウォレット!$B11)&amp;"_"&amp;ウォレット!KZ$3,プレー記録!$U$14:$U$2664,0),1))</f>
        <v>0</v>
      </c>
      <c r="LA11" s="122">
        <f>IF(ISNA(INDEX(プレー記録!$G$14:$G$2664,MATCH("IN_"&amp;ウォレット!$KW$2&amp;MONTH(ウォレット!$B11)&amp;"/"&amp;DAY(ウォレット!$B11)&amp;"_"&amp;ウォレット!LA$3,プレー記録!$U$14:$U$2664,0),1))=TRUE,0,INDEX(プレー記録!$G$14:$G$2664,MATCH("IN_"&amp;ウォレット!$KW$2&amp;MONTH(ウォレット!$B11)&amp;"/"&amp;DAY(ウォレット!$B11)&amp;"_"&amp;ウォレット!LA$3,プレー記録!$U$14:$U$2664,0),1))</f>
        <v>0</v>
      </c>
      <c r="LB11" s="122">
        <f>IF(ISNA(INDEX(プレー記録!$G$14:$G$2664,MATCH("IN_"&amp;ウォレット!$KW$2&amp;MONTH(ウォレット!$B11)&amp;"/"&amp;DAY(ウォレット!$B11)&amp;"_"&amp;ウォレット!LB$3,プレー記録!$U$14:$U$2664,0),1))=TRUE,0,INDEX(プレー記録!$G$14:$G$2664,MATCH("IN_"&amp;ウォレット!$KW$2&amp;MONTH(ウォレット!$B11)&amp;"/"&amp;DAY(ウォレット!$B11)&amp;"_"&amp;ウォレット!LB$3,プレー記録!$U$14:$U$2664,0),1))</f>
        <v>0</v>
      </c>
      <c r="LC11" s="122">
        <f>IF(ISNA(INDEX(プレー記録!$G$14:$G$2664,MATCH("IN_"&amp;ウォレット!$KW$2&amp;MONTH(ウォレット!$B11)&amp;"/"&amp;DAY(ウォレット!$B11)&amp;"_"&amp;ウォレット!LC$3,プレー記録!$U$14:$U$2664,0),1))=TRUE,0,INDEX(プレー記録!$G$14:$G$2664,MATCH("IN_"&amp;ウォレット!$KW$2&amp;MONTH(ウォレット!$B11)&amp;"/"&amp;DAY(ウォレット!$B11)&amp;"_"&amp;ウォレット!LC$3,プレー記録!$U$14:$U$2664,0),1))</f>
        <v>0</v>
      </c>
      <c r="LD11" s="122">
        <f>IF(ISNA(INDEX(プレー記録!$G$14:$G$2664,MATCH("IN_"&amp;ウォレット!$KW$2&amp;MONTH(ウォレット!$B11)&amp;"/"&amp;DAY(ウォレット!$B11)&amp;"_"&amp;ウォレット!LD$3,プレー記録!$U$14:$U$2664,0),1))=TRUE,0,INDEX(プレー記録!$G$14:$G$2664,MATCH("IN_"&amp;ウォレット!$KW$2&amp;MONTH(ウォレット!$B11)&amp;"/"&amp;DAY(ウォレット!$B11)&amp;"_"&amp;ウォレット!LD$3,プレー記録!$U$14:$U$2664,0),1))</f>
        <v>0</v>
      </c>
      <c r="LE11" s="122">
        <f>IF(ISNA(INDEX(プレー記録!$G$14:$G$2664,MATCH("IN_"&amp;ウォレット!$KW$2&amp;MONTH(ウォレット!$B11)&amp;"/"&amp;DAY(ウォレット!$B11)&amp;"_"&amp;ウォレット!LE$3,プレー記録!$U$14:$U$2664,0),1))=TRUE,0,INDEX(プレー記録!$G$14:$G$2664,MATCH("IN_"&amp;ウォレット!$KW$2&amp;MONTH(ウォレット!$B11)&amp;"/"&amp;DAY(ウォレット!$B11)&amp;"_"&amp;ウォレット!LE$3,プレー記録!$U$14:$U$2664,0),1))</f>
        <v>0</v>
      </c>
      <c r="LF11" s="296">
        <f>IF(ISNA(INDEX(プレー記録!$G$14:$G$2664,MATCH("IN_"&amp;ウォレット!$KW$2&amp;MONTH(ウォレット!$B11)&amp;"/"&amp;DAY(ウォレット!$B11)&amp;"_"&amp;ウォレット!LF$3,プレー記録!$U$14:$U$2664,0),1))=TRUE,0,INDEX(プレー記録!$G$14:$G$2664,MATCH("IN_"&amp;ウォレット!$KW$2&amp;MONTH(ウォレット!$B11)&amp;"/"&amp;DAY(ウォレット!$B11)&amp;"_"&amp;ウォレット!LF$3,プレー記録!$U$14:$U$2664,0),1))</f>
        <v>0</v>
      </c>
      <c r="LG11" s="296">
        <f>IF(ISNA(INDEX(プレー記録!$G$14:$G$2664,MATCH("IN_"&amp;ウォレット!$KW$2&amp;MONTH(ウォレット!$B11)&amp;"/"&amp;DAY(ウォレット!$B11)&amp;"_"&amp;ウォレット!LG$3,プレー記録!$U$14:$U$2664,0),1))=TRUE,0,INDEX(プレー記録!$G$14:$G$2664,MATCH("IN_"&amp;ウォレット!$KW$2&amp;MONTH(ウォレット!$B11)&amp;"/"&amp;DAY(ウォレット!$B11)&amp;"_"&amp;ウォレット!LG$3,プレー記録!$U$14:$U$2664,0),1))</f>
        <v>0</v>
      </c>
      <c r="LH11" s="296">
        <f>IF(ISNA(INDEX(プレー記録!$G$14:$G$2664,MATCH("IN_"&amp;ウォレット!$KW$2&amp;MONTH(ウォレット!$B11)&amp;"/"&amp;DAY(ウォレット!$B11)&amp;"_"&amp;ウォレット!LH$3,プレー記録!$U$14:$U$2664,0),1))=TRUE,0,INDEX(プレー記録!$G$14:$G$2664,MATCH("IN_"&amp;ウォレット!$KW$2&amp;MONTH(ウォレット!$B11)&amp;"/"&amp;DAY(ウォレット!$B11)&amp;"_"&amp;ウォレット!LH$3,プレー記録!$U$14:$U$2664,0),1))</f>
        <v>0</v>
      </c>
      <c r="LI11" s="296">
        <f>IF(ISNA(INDEX(プレー記録!$G$14:$G$2664,MATCH("IN_"&amp;ウォレット!$KW$2&amp;MONTH(ウォレット!$B11)&amp;"/"&amp;DAY(ウォレット!$B11)&amp;"_"&amp;ウォレット!LI$3,プレー記録!$U$14:$U$2664,0),1))=TRUE,0,INDEX(プレー記録!$G$14:$G$2664,MATCH("IN_"&amp;ウォレット!$KW$2&amp;MONTH(ウォレット!$B11)&amp;"/"&amp;DAY(ウォレット!$B11)&amp;"_"&amp;ウォレット!LI$3,プレー記録!$U$14:$U$2664,0),1))</f>
        <v>0</v>
      </c>
      <c r="LJ11" s="296">
        <f>IF(ISNA(INDEX(プレー記録!$G$14:$G$2664,MATCH("IN_"&amp;ウォレット!$KW$2&amp;MONTH(ウォレット!$B11)&amp;"/"&amp;DAY(ウォレット!$B11)&amp;"_"&amp;ウォレット!LJ$3,プレー記録!$U$14:$U$2664,0),1))=TRUE,0,INDEX(プレー記録!$G$14:$G$2664,MATCH("IN_"&amp;ウォレット!$KW$2&amp;MONTH(ウォレット!$B11)&amp;"/"&amp;DAY(ウォレット!$B11)&amp;"_"&amp;ウォレット!LJ$3,プレー記録!$U$14:$U$2664,0),1))</f>
        <v>0</v>
      </c>
      <c r="LK11" s="296">
        <f>IF(ISNA(INDEX(プレー記録!$G$14:$G$2664,MATCH("IN_"&amp;ウォレット!$KW$2&amp;MONTH(ウォレット!$B11)&amp;"/"&amp;DAY(ウォレット!$B11)&amp;"_"&amp;ウォレット!LK$3,プレー記録!$U$14:$U$2664,0),1))=TRUE,0,INDEX(プレー記録!$G$14:$G$2664,MATCH("IN_"&amp;ウォレット!$KW$2&amp;MONTH(ウォレット!$B11)&amp;"/"&amp;DAY(ウォレット!$B11)&amp;"_"&amp;ウォレット!LK$3,プレー記録!$U$14:$U$2664,0),1))</f>
        <v>0</v>
      </c>
      <c r="LL11" s="296">
        <f>IF(ISNA(INDEX(プレー記録!$G$14:$G$2664,MATCH("IN_"&amp;ウォレット!$KW$2&amp;MONTH(ウォレット!$B11)&amp;"/"&amp;DAY(ウォレット!$B11)&amp;"_"&amp;ウォレット!LL$3,プレー記録!$U$14:$U$2664,0),1))=TRUE,0,INDEX(プレー記録!$G$14:$G$2664,MATCH("IN_"&amp;ウォレット!$KW$2&amp;MONTH(ウォレット!$B11)&amp;"/"&amp;DAY(ウォレット!$B11)&amp;"_"&amp;ウォレット!LL$3,プレー記録!$U$14:$U$2664,0),1))</f>
        <v>0</v>
      </c>
      <c r="LM11" s="296">
        <f>IF(ISNA(INDEX(プレー記録!$G$14:$G$2664,MATCH("IN_"&amp;ウォレット!$KW$2&amp;MONTH(ウォレット!$B11)&amp;"/"&amp;DAY(ウォレット!$B11)&amp;"_"&amp;ウォレット!LM$3,プレー記録!$U$14:$U$2664,0),1))=TRUE,0,INDEX(プレー記録!$G$14:$G$2664,MATCH("IN_"&amp;ウォレット!$KW$2&amp;MONTH(ウォレット!$B11)&amp;"/"&amp;DAY(ウォレット!$B11)&amp;"_"&amp;ウォレット!LM$3,プレー記録!$U$14:$U$2664,0),1))</f>
        <v>0</v>
      </c>
      <c r="LN11" s="158"/>
      <c r="LO11" s="131">
        <f>IF(ISNA(INDEX(プレー記録!$F$12:$F$2664,MATCH("OUT_"&amp;ウォレット!$KW$2&amp;MONTH(ウォレット!$B11)&amp;"/"&amp;DAY(ウォレット!$B11)&amp;"_"&amp;ウォレット!LO$3,プレー記録!$U$12:$U$2664,0),1))=TRUE,0,-INDEX(プレー記録!$F$12:$F$2664,MATCH("OUT_"&amp;ウォレット!$KW$2&amp;MONTH(ウォレット!$B11)&amp;"/"&amp;DAY(ウォレット!$B11)&amp;"_"&amp;ウォレット!LO$3,プレー記録!$U$12:$U$2664,0),1))</f>
        <v>0</v>
      </c>
      <c r="LP11" s="123">
        <f>IF(ISNA(INDEX(プレー記録!$F$12:$F$2664,MATCH("OUT_"&amp;ウォレット!$KW$2&amp;MONTH(ウォレット!$B11)&amp;"/"&amp;DAY(ウォレット!$B11)&amp;"_"&amp;ウォレット!LP$3,プレー記録!$U$12:$U$2664,0),1))=TRUE,0,-INDEX(プレー記録!$F$12:$F$2664,MATCH("OUT_"&amp;ウォレット!$KW$2&amp;MONTH(ウォレット!$B11)&amp;"/"&amp;DAY(ウォレット!$B11)&amp;"_"&amp;ウォレット!LP$3,プレー記録!$U$12:$U$2664,0),1))</f>
        <v>0</v>
      </c>
      <c r="LQ11" s="123">
        <f>IF(ISNA(INDEX(プレー記録!$F$12:$F$2664,MATCH("OUT_"&amp;ウォレット!$KW$2&amp;MONTH(ウォレット!$B11)&amp;"/"&amp;DAY(ウォレット!$B11)&amp;"_"&amp;ウォレット!LQ$3,プレー記録!$U$12:$U$2664,0),1))=TRUE,0,-INDEX(プレー記録!$F$12:$F$2664,MATCH("OUT_"&amp;ウォレット!$KW$2&amp;MONTH(ウォレット!$B11)&amp;"/"&amp;DAY(ウォレット!$B11)&amp;"_"&amp;ウォレット!LQ$3,プレー記録!$U$12:$U$2664,0),1))</f>
        <v>0</v>
      </c>
      <c r="LR11" s="123">
        <f>IF(ISNA(INDEX(プレー記録!$F$12:$F$2664,MATCH("OUT_"&amp;ウォレット!$KW$2&amp;MONTH(ウォレット!$B11)&amp;"/"&amp;DAY(ウォレット!$B11)&amp;"_"&amp;ウォレット!LR$3,プレー記録!$U$12:$U$2664,0),1))=TRUE,0,-INDEX(プレー記録!$F$12:$F$2664,MATCH("OUT_"&amp;ウォレット!$KW$2&amp;MONTH(ウォレット!$B11)&amp;"/"&amp;DAY(ウォレット!$B11)&amp;"_"&amp;ウォレット!LR$3,プレー記録!$U$12:$U$2664,0),1))</f>
        <v>0</v>
      </c>
      <c r="LS11" s="123">
        <f>IF(ISNA(INDEX(プレー記録!$F$12:$F$2664,MATCH("OUT_"&amp;ウォレット!$KW$2&amp;MONTH(ウォレット!$B11)&amp;"/"&amp;DAY(ウォレット!$B11)&amp;"_"&amp;ウォレット!LS$3,プレー記録!$U$12:$U$2664,0),1))=TRUE,0,-INDEX(プレー記録!$F$12:$F$2664,MATCH("OUT_"&amp;ウォレット!$KW$2&amp;MONTH(ウォレット!$B11)&amp;"/"&amp;DAY(ウォレット!$B11)&amp;"_"&amp;ウォレット!LS$3,プレー記録!$U$12:$U$2664,0),1))</f>
        <v>0</v>
      </c>
      <c r="LT11" s="123">
        <f>IF(ISNA(INDEX(プレー記録!$F$12:$F$2664,MATCH("OUT_"&amp;ウォレット!$KW$2&amp;MONTH(ウォレット!$B11)&amp;"/"&amp;DAY(ウォレット!$B11)&amp;"_"&amp;ウォレット!LT$3,プレー記録!$U$12:$U$2664,0),1))=TRUE,0,-INDEX(プレー記録!$F$12:$F$2664,MATCH("OUT_"&amp;ウォレット!$KW$2&amp;MONTH(ウォレット!$B11)&amp;"/"&amp;DAY(ウォレット!$B11)&amp;"_"&amp;ウォレット!LT$3,プレー記録!$U$12:$U$2664,0),1))</f>
        <v>0</v>
      </c>
      <c r="LU11" s="123">
        <f>IF(ISNA(INDEX(プレー記録!$F$12:$F$2664,MATCH("OUT_"&amp;ウォレット!$KW$2&amp;MONTH(ウォレット!$B11)&amp;"/"&amp;DAY(ウォレット!$B11)&amp;"_"&amp;ウォレット!LU$3,プレー記録!$U$12:$U$2664,0),1))=TRUE,0,-INDEX(プレー記録!$F$12:$F$2664,MATCH("OUT_"&amp;ウォレット!$KW$2&amp;MONTH(ウォレット!$B11)&amp;"/"&amp;DAY(ウォレット!$B11)&amp;"_"&amp;ウォレット!LU$3,プレー記録!$U$12:$U$2664,0),1))</f>
        <v>0</v>
      </c>
      <c r="LV11" s="298">
        <f>IF(ISNA(INDEX(プレー記録!$F$12:$F$2664,MATCH("OUT_"&amp;ウォレット!$KW$2&amp;MONTH(ウォレット!$B11)&amp;"/"&amp;DAY(ウォレット!$B11)&amp;"_"&amp;ウォレット!LV$3,プレー記録!$U$12:$U$2664,0),1))=TRUE,0,-INDEX(プレー記録!$F$12:$F$2664,MATCH("OUT_"&amp;ウォレット!$KW$2&amp;MONTH(ウォレット!$B11)&amp;"/"&amp;DAY(ウォレット!$B11)&amp;"_"&amp;ウォレット!LV$3,プレー記録!$U$12:$U$2664,0),1))</f>
        <v>0</v>
      </c>
      <c r="LW11" s="298">
        <f>IF(ISNA(INDEX(プレー記録!$F$12:$F$2664,MATCH("OUT_"&amp;ウォレット!$KW$2&amp;MONTH(ウォレット!$B11)&amp;"/"&amp;DAY(ウォレット!$B11)&amp;"_"&amp;ウォレット!LW$3,プレー記録!$U$12:$U$2664,0),1))=TRUE,0,-INDEX(プレー記録!$F$12:$F$2664,MATCH("OUT_"&amp;ウォレット!$KW$2&amp;MONTH(ウォレット!$B11)&amp;"/"&amp;DAY(ウォレット!$B11)&amp;"_"&amp;ウォレット!LW$3,プレー記録!$U$12:$U$2664,0),1))</f>
        <v>0</v>
      </c>
      <c r="LX11" s="298">
        <f>IF(ISNA(INDEX(プレー記録!$F$12:$F$2664,MATCH("OUT_"&amp;ウォレット!$KW$2&amp;MONTH(ウォレット!$B11)&amp;"/"&amp;DAY(ウォレット!$B11)&amp;"_"&amp;ウォレット!LX$3,プレー記録!$U$12:$U$2664,0),1))=TRUE,0,-INDEX(プレー記録!$F$12:$F$2664,MATCH("OUT_"&amp;ウォレット!$KW$2&amp;MONTH(ウォレット!$B11)&amp;"/"&amp;DAY(ウォレット!$B11)&amp;"_"&amp;ウォレット!LX$3,プレー記録!$U$12:$U$2664,0),1))</f>
        <v>0</v>
      </c>
      <c r="LY11" s="298">
        <f>IF(ISNA(INDEX(プレー記録!$F$12:$F$2664,MATCH("OUT_"&amp;ウォレット!$KW$2&amp;MONTH(ウォレット!$B11)&amp;"/"&amp;DAY(ウォレット!$B11)&amp;"_"&amp;ウォレット!LY$3,プレー記録!$U$12:$U$2664,0),1))=TRUE,0,-INDEX(プレー記録!$F$12:$F$2664,MATCH("OUT_"&amp;ウォレット!$KW$2&amp;MONTH(ウォレット!$B11)&amp;"/"&amp;DAY(ウォレット!$B11)&amp;"_"&amp;ウォレット!LY$3,プレー記録!$U$12:$U$2664,0),1))</f>
        <v>0</v>
      </c>
      <c r="LZ11" s="298">
        <f>IF(ISNA(INDEX(プレー記録!$F$12:$F$2664,MATCH("OUT_"&amp;ウォレット!$KW$2&amp;MONTH(ウォレット!$B11)&amp;"/"&amp;DAY(ウォレット!$B11)&amp;"_"&amp;ウォレット!LZ$3,プレー記録!$U$12:$U$2664,0),1))=TRUE,0,-INDEX(プレー記録!$F$12:$F$2664,MATCH("OUT_"&amp;ウォレット!$KW$2&amp;MONTH(ウォレット!$B11)&amp;"/"&amp;DAY(ウォレット!$B11)&amp;"_"&amp;ウォレット!LZ$3,プレー記録!$U$12:$U$2664,0),1))</f>
        <v>0</v>
      </c>
      <c r="MA11" s="298">
        <f>IF(ISNA(INDEX(プレー記録!$F$12:$F$2664,MATCH("OUT_"&amp;ウォレット!$KW$2&amp;MONTH(ウォレット!$B11)&amp;"/"&amp;DAY(ウォレット!$B11)&amp;"_"&amp;ウォレット!MA$3,プレー記録!$U$12:$U$2664,0),1))=TRUE,0,-INDEX(プレー記録!$F$12:$F$2664,MATCH("OUT_"&amp;ウォレット!$KW$2&amp;MONTH(ウォレット!$B11)&amp;"/"&amp;DAY(ウォレット!$B11)&amp;"_"&amp;ウォレット!MA$3,プレー記録!$U$12:$U$2664,0),1))</f>
        <v>0</v>
      </c>
      <c r="MB11" s="298">
        <f>IF(ISNA(INDEX(プレー記録!$F$12:$F$2664,MATCH("OUT_"&amp;ウォレット!$KW$2&amp;MONTH(ウォレット!$B11)&amp;"/"&amp;DAY(ウォレット!$B11)&amp;"_"&amp;ウォレット!MB$3,プレー記録!$U$12:$U$2664,0),1))=TRUE,0,-INDEX(プレー記録!$F$12:$F$2664,MATCH("OUT_"&amp;ウォレット!$KW$2&amp;MONTH(ウォレット!$B11)&amp;"/"&amp;DAY(ウォレット!$B11)&amp;"_"&amp;ウォレット!MB$3,プレー記録!$U$12:$U$2664,0),1))</f>
        <v>0</v>
      </c>
      <c r="MC11" s="298">
        <f>IF(ISNA(INDEX(プレー記録!$F$12:$F$2664,MATCH("OUT_"&amp;ウォレット!$KW$2&amp;MONTH(ウォレット!$B11)&amp;"/"&amp;DAY(ウォレット!$B11)&amp;"_"&amp;ウォレット!MC$3,プレー記録!$U$12:$U$2664,0),1))=TRUE,0,-INDEX(プレー記録!$F$12:$F$2664,MATCH("OUT_"&amp;ウォレット!$KW$2&amp;MONTH(ウォレット!$B11)&amp;"/"&amp;DAY(ウォレット!$B11)&amp;"_"&amp;ウォレット!MC$3,プレー記録!$U$12:$U$2664,0),1))</f>
        <v>0</v>
      </c>
      <c r="MD11" s="160"/>
    </row>
    <row r="12" spans="1:342">
      <c r="B12" s="24">
        <f t="shared" si="0"/>
        <v>7</v>
      </c>
      <c r="C12" s="127">
        <f t="shared" si="1"/>
        <v>0</v>
      </c>
      <c r="D12" s="128">
        <f t="shared" si="11"/>
        <v>0</v>
      </c>
      <c r="E12" s="133">
        <f>IF(ISNA(INDEX(プレー記録!$G$14:$G$2664,MATCH("IN_"&amp;ウォレット!$C$2&amp;MONTH(ウォレット!$B12)&amp;"/"&amp;DAY(ウォレット!$B12)&amp;"_"&amp;ウォレット!E$3,プレー記録!$U$14:$U$2664,0),1))=TRUE,0,INDEX(プレー記録!$G$14:$G$2664,MATCH("IN_"&amp;ウォレット!$C$2&amp;MONTH(ウォレット!$B12)&amp;"/"&amp;DAY(ウォレット!$B12)&amp;"_"&amp;ウォレット!E$3,プレー記録!$U$14:$U$2664,0),1))</f>
        <v>0</v>
      </c>
      <c r="F12" s="122">
        <f>IF(ISNA(INDEX(プレー記録!$G$14:$G$2664,MATCH("IN_"&amp;ウォレット!$C$2&amp;MONTH(ウォレット!$B12)&amp;"/"&amp;DAY(ウォレット!$B12)&amp;"_"&amp;ウォレット!F$3,プレー記録!$U$14:$U$2664,0),1))=TRUE,0,INDEX(プレー記録!$G$14:$G$2664,MATCH("IN_"&amp;ウォレット!$C$2&amp;MONTH(ウォレット!$B12)&amp;"/"&amp;DAY(ウォレット!$B12)&amp;"_"&amp;ウォレット!F$3,プレー記録!$U$14:$U$2664,0),1))</f>
        <v>0</v>
      </c>
      <c r="G12" s="122">
        <f>IF(ISNA(INDEX(プレー記録!$G$14:$G$2664,MATCH("IN_"&amp;ウォレット!$C$2&amp;MONTH(ウォレット!$B12)&amp;"/"&amp;DAY(ウォレット!$B12)&amp;"_"&amp;ウォレット!G$3,プレー記録!$U$14:$U$2664,0),1))=TRUE,0,INDEX(プレー記録!$G$14:$G$2664,MATCH("IN_"&amp;ウォレット!$C$2&amp;MONTH(ウォレット!$B12)&amp;"/"&amp;DAY(ウォレット!$B12)&amp;"_"&amp;ウォレット!G$3,プレー記録!$U$14:$U$2664,0),1))</f>
        <v>0</v>
      </c>
      <c r="H12" s="122">
        <f>IF(ISNA(INDEX(プレー記録!$G$14:$G$2664,MATCH("IN_"&amp;ウォレット!$C$2&amp;MONTH(ウォレット!$B12)&amp;"/"&amp;DAY(ウォレット!$B12)&amp;"_"&amp;ウォレット!H$3,プレー記録!$U$14:$U$2664,0),1))=TRUE,0,INDEX(プレー記録!$G$14:$G$2664,MATCH("IN_"&amp;ウォレット!$C$2&amp;MONTH(ウォレット!$B12)&amp;"/"&amp;DAY(ウォレット!$B12)&amp;"_"&amp;ウォレット!H$3,プレー記録!$U$14:$U$2664,0),1))</f>
        <v>0</v>
      </c>
      <c r="I12" s="122">
        <f>IF(ISNA(INDEX(プレー記録!$G$14:$G$2664,MATCH("IN_"&amp;ウォレット!$C$2&amp;MONTH(ウォレット!$B12)&amp;"/"&amp;DAY(ウォレット!$B12)&amp;"_"&amp;ウォレット!I$3,プレー記録!$U$14:$U$2664,0),1))=TRUE,0,INDEX(プレー記録!$G$14:$G$2664,MATCH("IN_"&amp;ウォレット!$C$2&amp;MONTH(ウォレット!$B12)&amp;"/"&amp;DAY(ウォレット!$B12)&amp;"_"&amp;ウォレット!I$3,プレー記録!$U$14:$U$2664,0),1))</f>
        <v>0</v>
      </c>
      <c r="J12" s="122">
        <f>IF(ISNA(INDEX(プレー記録!$G$14:$G$2664,MATCH("IN_"&amp;ウォレット!$C$2&amp;MONTH(ウォレット!$B12)&amp;"/"&amp;DAY(ウォレット!$B12)&amp;"_"&amp;ウォレット!J$3,プレー記録!$U$14:$U$2664,0),1))=TRUE,0,INDEX(プレー記録!$G$14:$G$2664,MATCH("IN_"&amp;ウォレット!$C$2&amp;MONTH(ウォレット!$B12)&amp;"/"&amp;DAY(ウォレット!$B12)&amp;"_"&amp;ウォレット!J$3,プレー記録!$U$14:$U$2664,0),1))</f>
        <v>0</v>
      </c>
      <c r="K12" s="122">
        <f>IF(ISNA(INDEX(プレー記録!$G$14:$G$2664,MATCH("IN_"&amp;ウォレット!$C$2&amp;MONTH(ウォレット!$B12)&amp;"/"&amp;DAY(ウォレット!$B12)&amp;"_"&amp;ウォレット!K$3,プレー記録!$U$14:$U$2664,0),1))=TRUE,0,INDEX(プレー記録!$G$14:$G$2664,MATCH("IN_"&amp;ウォレット!$C$2&amp;MONTH(ウォレット!$B12)&amp;"/"&amp;DAY(ウォレット!$B12)&amp;"_"&amp;ウォレット!K$3,プレー記録!$U$14:$U$2664,0),1))</f>
        <v>0</v>
      </c>
      <c r="L12" s="296">
        <f>IF(ISNA(INDEX(プレー記録!$G$14:$G$2664,MATCH("IN_"&amp;ウォレット!$C$2&amp;MONTH(ウォレット!$B12)&amp;"/"&amp;DAY(ウォレット!$B12)&amp;"_"&amp;ウォレット!L$3,プレー記録!$U$14:$U$2664,0),1))=TRUE,0,INDEX(プレー記録!$G$14:$G$2664,MATCH("IN_"&amp;ウォレット!$C$2&amp;MONTH(ウォレット!$B12)&amp;"/"&amp;DAY(ウォレット!$B12)&amp;"_"&amp;ウォレット!L$3,プレー記録!$U$14:$U$2664,0),1))</f>
        <v>0</v>
      </c>
      <c r="M12" s="296">
        <f>IF(ISNA(INDEX(プレー記録!$G$14:$G$2664,MATCH("IN_"&amp;ウォレット!$C$2&amp;MONTH(ウォレット!$B12)&amp;"/"&amp;DAY(ウォレット!$B12)&amp;"_"&amp;ウォレット!M$3,プレー記録!$U$14:$U$2664,0),1))=TRUE,0,INDEX(プレー記録!$G$14:$G$2664,MATCH("IN_"&amp;ウォレット!$C$2&amp;MONTH(ウォレット!$B12)&amp;"/"&amp;DAY(ウォレット!$B12)&amp;"_"&amp;ウォレット!M$3,プレー記録!$U$14:$U$2664,0),1))</f>
        <v>0</v>
      </c>
      <c r="N12" s="296">
        <f>IF(ISNA(INDEX(プレー記録!$G$14:$G$2664,MATCH("IN_"&amp;ウォレット!$C$2&amp;MONTH(ウォレット!$B12)&amp;"/"&amp;DAY(ウォレット!$B12)&amp;"_"&amp;ウォレット!N$3,プレー記録!$U$14:$U$2664,0),1))=TRUE,0,INDEX(プレー記録!$G$14:$G$2664,MATCH("IN_"&amp;ウォレット!$C$2&amp;MONTH(ウォレット!$B12)&amp;"/"&amp;DAY(ウォレット!$B12)&amp;"_"&amp;ウォレット!N$3,プレー記録!$U$14:$U$2664,0),1))</f>
        <v>0</v>
      </c>
      <c r="O12" s="296">
        <f>IF(ISNA(INDEX(プレー記録!$G$14:$G$2664,MATCH("IN_"&amp;ウォレット!$C$2&amp;MONTH(ウォレット!$B12)&amp;"/"&amp;DAY(ウォレット!$B12)&amp;"_"&amp;ウォレット!O$3,プレー記録!$U$14:$U$2664,0),1))=TRUE,0,INDEX(プレー記録!$G$14:$G$2664,MATCH("IN_"&amp;ウォレット!$C$2&amp;MONTH(ウォレット!$B12)&amp;"/"&amp;DAY(ウォレット!$B12)&amp;"_"&amp;ウォレット!O$3,プレー記録!$U$14:$U$2664,0),1))</f>
        <v>0</v>
      </c>
      <c r="P12" s="296">
        <f>IF(ISNA(INDEX(プレー記録!$G$14:$G$2664,MATCH("IN_"&amp;ウォレット!$C$2&amp;MONTH(ウォレット!$B12)&amp;"/"&amp;DAY(ウォレット!$B12)&amp;"_"&amp;ウォレット!P$3,プレー記録!$U$14:$U$2664,0),1))=TRUE,0,INDEX(プレー記録!$G$14:$G$2664,MATCH("IN_"&amp;ウォレット!$C$2&amp;MONTH(ウォレット!$B12)&amp;"/"&amp;DAY(ウォレット!$B12)&amp;"_"&amp;ウォレット!P$3,プレー記録!$U$14:$U$2664,0),1))</f>
        <v>0</v>
      </c>
      <c r="Q12" s="296">
        <f>IF(ISNA(INDEX(プレー記録!$G$14:$G$2664,MATCH("IN_"&amp;ウォレット!$C$2&amp;MONTH(ウォレット!$B12)&amp;"/"&amp;DAY(ウォレット!$B12)&amp;"_"&amp;ウォレット!Q$3,プレー記録!$U$14:$U$2664,0),1))=TRUE,0,INDEX(プレー記録!$G$14:$G$2664,MATCH("IN_"&amp;ウォレット!$C$2&amp;MONTH(ウォレット!$B12)&amp;"/"&amp;DAY(ウォレット!$B12)&amp;"_"&amp;ウォレット!Q$3,プレー記録!$U$14:$U$2664,0),1))</f>
        <v>0</v>
      </c>
      <c r="R12" s="296">
        <f>IF(ISNA(INDEX(プレー記録!$G$14:$G$2664,MATCH("IN_"&amp;ウォレット!$C$2&amp;MONTH(ウォレット!$B12)&amp;"/"&amp;DAY(ウォレット!$B12)&amp;"_"&amp;ウォレット!R$3,プレー記録!$U$14:$U$2664,0),1))=TRUE,0,INDEX(プレー記録!$G$14:$G$2664,MATCH("IN_"&amp;ウォレット!$C$2&amp;MONTH(ウォレット!$B12)&amp;"/"&amp;DAY(ウォレット!$B12)&amp;"_"&amp;ウォレット!R$3,プレー記録!$U$14:$U$2664,0),1))</f>
        <v>0</v>
      </c>
      <c r="S12" s="296">
        <f>IF(ISNA(INDEX(プレー記録!$G$14:$G$2664,MATCH("IN_"&amp;ウォレット!$C$2&amp;MONTH(ウォレット!$B12)&amp;"/"&amp;DAY(ウォレット!$B12)&amp;"_"&amp;ウォレット!S$3,プレー記録!$U$14:$U$2664,0),1))=TRUE,0,INDEX(プレー記録!$G$14:$G$2664,MATCH("IN_"&amp;ウォレット!$C$2&amp;MONTH(ウォレット!$B12)&amp;"/"&amp;DAY(ウォレット!$B12)&amp;"_"&amp;ウォレット!S$3,プレー記録!$U$14:$U$2664,0),1))</f>
        <v>0</v>
      </c>
      <c r="T12" s="158"/>
      <c r="U12" s="131">
        <f>IF(ISNA(INDEX(プレー記録!$F$12:$F$2664,MATCH("OUT_"&amp;ウォレット!$C$2&amp;MONTH(ウォレット!$B12)&amp;"/"&amp;DAY(ウォレット!$B12)&amp;"_"&amp;ウォレット!U$3,プレー記録!$U$12:$U$2664,0),1))=TRUE,0,-INDEX(プレー記録!$F$12:$F$2664,MATCH("OUT_"&amp;ウォレット!$C$2&amp;MONTH(ウォレット!$B12)&amp;"/"&amp;DAY(ウォレット!$B12)&amp;"_"&amp;ウォレット!U$3,プレー記録!$U$12:$U$2664,0),1))</f>
        <v>0</v>
      </c>
      <c r="V12" s="123">
        <f>IF(ISNA(INDEX(プレー記録!$F$12:$F$2664,MATCH("OUT_"&amp;ウォレット!$C$2&amp;MONTH(ウォレット!$B12)&amp;"/"&amp;DAY(ウォレット!$B12)&amp;"_"&amp;ウォレット!V$3,プレー記録!$U$12:$U$2664,0),1))=TRUE,0,-INDEX(プレー記録!$F$12:$F$2664,MATCH("OUT_"&amp;ウォレット!$C$2&amp;MONTH(ウォレット!$B12)&amp;"/"&amp;DAY(ウォレット!$B12)&amp;"_"&amp;ウォレット!V$3,プレー記録!$U$12:$U$2664,0),1))</f>
        <v>0</v>
      </c>
      <c r="W12" s="123">
        <f>IF(ISNA(INDEX(プレー記録!$F$12:$F$2664,MATCH("OUT_"&amp;ウォレット!$C$2&amp;MONTH(ウォレット!$B12)&amp;"/"&amp;DAY(ウォレット!$B12)&amp;"_"&amp;ウォレット!W$3,プレー記録!$U$12:$U$2664,0),1))=TRUE,0,-INDEX(プレー記録!$F$12:$F$2664,MATCH("OUT_"&amp;ウォレット!$C$2&amp;MONTH(ウォレット!$B12)&amp;"/"&amp;DAY(ウォレット!$B12)&amp;"_"&amp;ウォレット!W$3,プレー記録!$U$12:$U$2664,0),1))</f>
        <v>0</v>
      </c>
      <c r="X12" s="123">
        <f>IF(ISNA(INDEX(プレー記録!$F$12:$F$2664,MATCH("OUT_"&amp;ウォレット!$C$2&amp;MONTH(ウォレット!$B12)&amp;"/"&amp;DAY(ウォレット!$B12)&amp;"_"&amp;ウォレット!X$3,プレー記録!$U$12:$U$2664,0),1))=TRUE,0,-INDEX(プレー記録!$F$12:$F$2664,MATCH("OUT_"&amp;ウォレット!$C$2&amp;MONTH(ウォレット!$B12)&amp;"/"&amp;DAY(ウォレット!$B12)&amp;"_"&amp;ウォレット!X$3,プレー記録!$U$12:$U$2664,0),1))</f>
        <v>0</v>
      </c>
      <c r="Y12" s="123">
        <f>IF(ISNA(INDEX(プレー記録!$F$12:$F$2664,MATCH("OUT_"&amp;ウォレット!$C$2&amp;MONTH(ウォレット!$B12)&amp;"/"&amp;DAY(ウォレット!$B12)&amp;"_"&amp;ウォレット!Y$3,プレー記録!$U$12:$U$2664,0),1))=TRUE,0,-INDEX(プレー記録!$F$12:$F$2664,MATCH("OUT_"&amp;ウォレット!$C$2&amp;MONTH(ウォレット!$B12)&amp;"/"&amp;DAY(ウォレット!$B12)&amp;"_"&amp;ウォレット!Y$3,プレー記録!$U$12:$U$2664,0),1))</f>
        <v>0</v>
      </c>
      <c r="Z12" s="123">
        <f>IF(ISNA(INDEX(プレー記録!$F$12:$F$2664,MATCH("OUT_"&amp;ウォレット!$C$2&amp;MONTH(ウォレット!$B12)&amp;"/"&amp;DAY(ウォレット!$B12)&amp;"_"&amp;ウォレット!Z$3,プレー記録!$U$12:$U$2664,0),1))=TRUE,0,-INDEX(プレー記録!$F$12:$F$2664,MATCH("OUT_"&amp;ウォレット!$C$2&amp;MONTH(ウォレット!$B12)&amp;"/"&amp;DAY(ウォレット!$B12)&amp;"_"&amp;ウォレット!Z$3,プレー記録!$U$12:$U$2664,0),1))</f>
        <v>0</v>
      </c>
      <c r="AA12" s="123">
        <f>IF(ISNA(INDEX(プレー記録!$F$12:$F$2664,MATCH("OUT_"&amp;ウォレット!$C$2&amp;MONTH(ウォレット!$B12)&amp;"/"&amp;DAY(ウォレット!$B12)&amp;"_"&amp;ウォレット!AA$3,プレー記録!$U$12:$U$2664,0),1))=TRUE,0,-INDEX(プレー記録!$F$12:$F$2664,MATCH("OUT_"&amp;ウォレット!$C$2&amp;MONTH(ウォレット!$B12)&amp;"/"&amp;DAY(ウォレット!$B12)&amp;"_"&amp;ウォレット!AA$3,プレー記録!$U$12:$U$2664,0),1))</f>
        <v>0</v>
      </c>
      <c r="AB12" s="298">
        <f>IF(ISNA(INDEX(プレー記録!$F$12:$F$2664,MATCH("OUT_"&amp;ウォレット!$C$2&amp;MONTH(ウォレット!$B12)&amp;"/"&amp;DAY(ウォレット!$B12)&amp;"_"&amp;ウォレット!AB$3,プレー記録!$U$12:$U$2664,0),1))=TRUE,0,-INDEX(プレー記録!$F$12:$F$2664,MATCH("OUT_"&amp;ウォレット!$C$2&amp;MONTH(ウォレット!$B12)&amp;"/"&amp;DAY(ウォレット!$B12)&amp;"_"&amp;ウォレット!AB$3,プレー記録!$U$12:$U$2664,0),1))</f>
        <v>0</v>
      </c>
      <c r="AC12" s="298">
        <f>IF(ISNA(INDEX(プレー記録!$F$12:$F$2664,MATCH("OUT_"&amp;ウォレット!$C$2&amp;MONTH(ウォレット!$B12)&amp;"/"&amp;DAY(ウォレット!$B12)&amp;"_"&amp;ウォレット!AC$3,プレー記録!$U$12:$U$2664,0),1))=TRUE,0,-INDEX(プレー記録!$F$12:$F$2664,MATCH("OUT_"&amp;ウォレット!$C$2&amp;MONTH(ウォレット!$B12)&amp;"/"&amp;DAY(ウォレット!$B12)&amp;"_"&amp;ウォレット!AC$3,プレー記録!$U$12:$U$2664,0),1))</f>
        <v>0</v>
      </c>
      <c r="AD12" s="298">
        <f>IF(ISNA(INDEX(プレー記録!$F$12:$F$2664,MATCH("OUT_"&amp;ウォレット!$C$2&amp;MONTH(ウォレット!$B12)&amp;"/"&amp;DAY(ウォレット!$B12)&amp;"_"&amp;ウォレット!AD$3,プレー記録!$U$12:$U$2664,0),1))=TRUE,0,-INDEX(プレー記録!$F$12:$F$2664,MATCH("OUT_"&amp;ウォレット!$C$2&amp;MONTH(ウォレット!$B12)&amp;"/"&amp;DAY(ウォレット!$B12)&amp;"_"&amp;ウォレット!AD$3,プレー記録!$U$12:$U$2664,0),1))</f>
        <v>0</v>
      </c>
      <c r="AE12" s="298">
        <f>IF(ISNA(INDEX(プレー記録!$F$12:$F$2664,MATCH("OUT_"&amp;ウォレット!$C$2&amp;MONTH(ウォレット!$B12)&amp;"/"&amp;DAY(ウォレット!$B12)&amp;"_"&amp;ウォレット!AE$3,プレー記録!$U$12:$U$2664,0),1))=TRUE,0,-INDEX(プレー記録!$F$12:$F$2664,MATCH("OUT_"&amp;ウォレット!$C$2&amp;MONTH(ウォレット!$B12)&amp;"/"&amp;DAY(ウォレット!$B12)&amp;"_"&amp;ウォレット!AE$3,プレー記録!$U$12:$U$2664,0),1))</f>
        <v>0</v>
      </c>
      <c r="AF12" s="298">
        <f>IF(ISNA(INDEX(プレー記録!$F$12:$F$2664,MATCH("OUT_"&amp;ウォレット!$C$2&amp;MONTH(ウォレット!$B12)&amp;"/"&amp;DAY(ウォレット!$B12)&amp;"_"&amp;ウォレット!AF$3,プレー記録!$U$12:$U$2664,0),1))=TRUE,0,-INDEX(プレー記録!$F$12:$F$2664,MATCH("OUT_"&amp;ウォレット!$C$2&amp;MONTH(ウォレット!$B12)&amp;"/"&amp;DAY(ウォレット!$B12)&amp;"_"&amp;ウォレット!AF$3,プレー記録!$U$12:$U$2664,0),1))</f>
        <v>0</v>
      </c>
      <c r="AG12" s="298">
        <f>IF(ISNA(INDEX(プレー記録!$F$12:$F$2664,MATCH("OUT_"&amp;ウォレット!$C$2&amp;MONTH(ウォレット!$B12)&amp;"/"&amp;DAY(ウォレット!$B12)&amp;"_"&amp;ウォレット!AG$3,プレー記録!$U$12:$U$2664,0),1))=TRUE,0,-INDEX(プレー記録!$F$12:$F$2664,MATCH("OUT_"&amp;ウォレット!$C$2&amp;MONTH(ウォレット!$B12)&amp;"/"&amp;DAY(ウォレット!$B12)&amp;"_"&amp;ウォレット!AG$3,プレー記録!$U$12:$U$2664,0),1))</f>
        <v>0</v>
      </c>
      <c r="AH12" s="298">
        <f>IF(ISNA(INDEX(プレー記録!$F$12:$F$2664,MATCH("OUT_"&amp;ウォレット!$C$2&amp;MONTH(ウォレット!$B12)&amp;"/"&amp;DAY(ウォレット!$B12)&amp;"_"&amp;ウォレット!AH$3,プレー記録!$U$12:$U$2664,0),1))=TRUE,0,-INDEX(プレー記録!$F$12:$F$2664,MATCH("OUT_"&amp;ウォレット!$C$2&amp;MONTH(ウォレット!$B12)&amp;"/"&amp;DAY(ウォレット!$B12)&amp;"_"&amp;ウォレット!AH$3,プレー記録!$U$12:$U$2664,0),1))</f>
        <v>0</v>
      </c>
      <c r="AI12" s="298">
        <f>IF(ISNA(INDEX(プレー記録!$F$12:$F$2664,MATCH("OUT_"&amp;ウォレット!$C$2&amp;MONTH(ウォレット!$B12)&amp;"/"&amp;DAY(ウォレット!$B12)&amp;"_"&amp;ウォレット!AI$3,プレー記録!$U$12:$U$2664,0),1))=TRUE,0,-INDEX(プレー記録!$F$12:$F$2664,MATCH("OUT_"&amp;ウォレット!$C$2&amp;MONTH(ウォレット!$B12)&amp;"/"&amp;DAY(ウォレット!$B12)&amp;"_"&amp;ウォレット!AI$3,プレー記録!$U$12:$U$2664,0),1))</f>
        <v>0</v>
      </c>
      <c r="AJ12" s="160"/>
      <c r="AK12" s="127">
        <f t="shared" si="2"/>
        <v>0</v>
      </c>
      <c r="AL12" s="128">
        <f t="shared" si="12"/>
        <v>0</v>
      </c>
      <c r="AM12" s="133">
        <f>IF(ISNA(INDEX(プレー記録!$G$14:$G$2664,MATCH("IN_"&amp;ウォレット!$AK$2&amp;MONTH(ウォレット!$B12)&amp;"/"&amp;DAY(ウォレット!$B12)&amp;"_"&amp;ウォレット!AM$3,プレー記録!$U$14:$U$2664,0),1))=TRUE,0,INDEX(プレー記録!$G$14:$G$2664,MATCH("IN_"&amp;ウォレット!$AK$2&amp;MONTH(ウォレット!$B12)&amp;"/"&amp;DAY(ウォレット!$B12)&amp;"_"&amp;ウォレット!AM$3,プレー記録!$U$14:$U$2664,0),1))</f>
        <v>0</v>
      </c>
      <c r="AN12" s="122">
        <f>IF(ISNA(INDEX(プレー記録!$G$14:$G$2664,MATCH("IN_"&amp;ウォレット!$AK$2&amp;MONTH(ウォレット!$B12)&amp;"/"&amp;DAY(ウォレット!$B12)&amp;"_"&amp;ウォレット!AN$3,プレー記録!$U$14:$U$2664,0),1))=TRUE,0,INDEX(プレー記録!$G$14:$G$2664,MATCH("IN_"&amp;ウォレット!$AK$2&amp;MONTH(ウォレット!$B12)&amp;"/"&amp;DAY(ウォレット!$B12)&amp;"_"&amp;ウォレット!AN$3,プレー記録!$U$14:$U$2664,0),1))</f>
        <v>0</v>
      </c>
      <c r="AO12" s="122">
        <f>IF(ISNA(INDEX(プレー記録!$G$14:$G$2664,MATCH("IN_"&amp;ウォレット!$AK$2&amp;MONTH(ウォレット!$B12)&amp;"/"&amp;DAY(ウォレット!$B12)&amp;"_"&amp;ウォレット!AO$3,プレー記録!$U$14:$U$2664,0),1))=TRUE,0,INDEX(プレー記録!$G$14:$G$2664,MATCH("IN_"&amp;ウォレット!$AK$2&amp;MONTH(ウォレット!$B12)&amp;"/"&amp;DAY(ウォレット!$B12)&amp;"_"&amp;ウォレット!AO$3,プレー記録!$U$14:$U$2664,0),1))</f>
        <v>0</v>
      </c>
      <c r="AP12" s="122">
        <f>IF(ISNA(INDEX(プレー記録!$G$14:$G$2664,MATCH("IN_"&amp;ウォレット!$AK$2&amp;MONTH(ウォレット!$B12)&amp;"/"&amp;DAY(ウォレット!$B12)&amp;"_"&amp;ウォレット!AP$3,プレー記録!$U$14:$U$2664,0),1))=TRUE,0,INDEX(プレー記録!$G$14:$G$2664,MATCH("IN_"&amp;ウォレット!$AK$2&amp;MONTH(ウォレット!$B12)&amp;"/"&amp;DAY(ウォレット!$B12)&amp;"_"&amp;ウォレット!AP$3,プレー記録!$U$14:$U$2664,0),1))</f>
        <v>0</v>
      </c>
      <c r="AQ12" s="122">
        <f>IF(ISNA(INDEX(プレー記録!$G$14:$G$2664,MATCH("IN_"&amp;ウォレット!$AK$2&amp;MONTH(ウォレット!$B12)&amp;"/"&amp;DAY(ウォレット!$B12)&amp;"_"&amp;ウォレット!AQ$3,プレー記録!$U$14:$U$2664,0),1))=TRUE,0,INDEX(プレー記録!$G$14:$G$2664,MATCH("IN_"&amp;ウォレット!$AK$2&amp;MONTH(ウォレット!$B12)&amp;"/"&amp;DAY(ウォレット!$B12)&amp;"_"&amp;ウォレット!AQ$3,プレー記録!$U$14:$U$2664,0),1))</f>
        <v>0</v>
      </c>
      <c r="AR12" s="122">
        <f>IF(ISNA(INDEX(プレー記録!$G$14:$G$2664,MATCH("IN_"&amp;ウォレット!$AK$2&amp;MONTH(ウォレット!$B12)&amp;"/"&amp;DAY(ウォレット!$B12)&amp;"_"&amp;ウォレット!AR$3,プレー記録!$U$14:$U$2664,0),1))=TRUE,0,INDEX(プレー記録!$G$14:$G$2664,MATCH("IN_"&amp;ウォレット!$AK$2&amp;MONTH(ウォレット!$B12)&amp;"/"&amp;DAY(ウォレット!$B12)&amp;"_"&amp;ウォレット!AR$3,プレー記録!$U$14:$U$2664,0),1))</f>
        <v>0</v>
      </c>
      <c r="AS12" s="122">
        <f>IF(ISNA(INDEX(プレー記録!$G$14:$G$2664,MATCH("IN_"&amp;ウォレット!$AK$2&amp;MONTH(ウォレット!$B12)&amp;"/"&amp;DAY(ウォレット!$B12)&amp;"_"&amp;ウォレット!AS$3,プレー記録!$U$14:$U$2664,0),1))=TRUE,0,INDEX(プレー記録!$G$14:$G$2664,MATCH("IN_"&amp;ウォレット!$AK$2&amp;MONTH(ウォレット!$B12)&amp;"/"&amp;DAY(ウォレット!$B12)&amp;"_"&amp;ウォレット!AS$3,プレー記録!$U$14:$U$2664,0),1))</f>
        <v>0</v>
      </c>
      <c r="AT12" s="296">
        <f>IF(ISNA(INDEX(プレー記録!$G$14:$G$2664,MATCH("IN_"&amp;ウォレット!$AK$2&amp;MONTH(ウォレット!$B12)&amp;"/"&amp;DAY(ウォレット!$B12)&amp;"_"&amp;ウォレット!AT$3,プレー記録!$U$14:$U$2664,0),1))=TRUE,0,INDEX(プレー記録!$G$14:$G$2664,MATCH("IN_"&amp;ウォレット!$AK$2&amp;MONTH(ウォレット!$B12)&amp;"/"&amp;DAY(ウォレット!$B12)&amp;"_"&amp;ウォレット!AT$3,プレー記録!$U$14:$U$2664,0),1))</f>
        <v>0</v>
      </c>
      <c r="AU12" s="296">
        <f>IF(ISNA(INDEX(プレー記録!$G$14:$G$2664,MATCH("IN_"&amp;ウォレット!$AK$2&amp;MONTH(ウォレット!$B12)&amp;"/"&amp;DAY(ウォレット!$B12)&amp;"_"&amp;ウォレット!AU$3,プレー記録!$U$14:$U$2664,0),1))=TRUE,0,INDEX(プレー記録!$G$14:$G$2664,MATCH("IN_"&amp;ウォレット!$AK$2&amp;MONTH(ウォレット!$B12)&amp;"/"&amp;DAY(ウォレット!$B12)&amp;"_"&amp;ウォレット!AU$3,プレー記録!$U$14:$U$2664,0),1))</f>
        <v>0</v>
      </c>
      <c r="AV12" s="296">
        <f>IF(ISNA(INDEX(プレー記録!$G$14:$G$2664,MATCH("IN_"&amp;ウォレット!$AK$2&amp;MONTH(ウォレット!$B12)&amp;"/"&amp;DAY(ウォレット!$B12)&amp;"_"&amp;ウォレット!AV$3,プレー記録!$U$14:$U$2664,0),1))=TRUE,0,INDEX(プレー記録!$G$14:$G$2664,MATCH("IN_"&amp;ウォレット!$AK$2&amp;MONTH(ウォレット!$B12)&amp;"/"&amp;DAY(ウォレット!$B12)&amp;"_"&amp;ウォレット!AV$3,プレー記録!$U$14:$U$2664,0),1))</f>
        <v>0</v>
      </c>
      <c r="AW12" s="296">
        <f>IF(ISNA(INDEX(プレー記録!$G$14:$G$2664,MATCH("IN_"&amp;ウォレット!$AK$2&amp;MONTH(ウォレット!$B12)&amp;"/"&amp;DAY(ウォレット!$B12)&amp;"_"&amp;ウォレット!AW$3,プレー記録!$U$14:$U$2664,0),1))=TRUE,0,INDEX(プレー記録!$G$14:$G$2664,MATCH("IN_"&amp;ウォレット!$AK$2&amp;MONTH(ウォレット!$B12)&amp;"/"&amp;DAY(ウォレット!$B12)&amp;"_"&amp;ウォレット!AW$3,プレー記録!$U$14:$U$2664,0),1))</f>
        <v>0</v>
      </c>
      <c r="AX12" s="296">
        <f>IF(ISNA(INDEX(プレー記録!$G$14:$G$2664,MATCH("IN_"&amp;ウォレット!$AK$2&amp;MONTH(ウォレット!$B12)&amp;"/"&amp;DAY(ウォレット!$B12)&amp;"_"&amp;ウォレット!AX$3,プレー記録!$U$14:$U$2664,0),1))=TRUE,0,INDEX(プレー記録!$G$14:$G$2664,MATCH("IN_"&amp;ウォレット!$AK$2&amp;MONTH(ウォレット!$B12)&amp;"/"&amp;DAY(ウォレット!$B12)&amp;"_"&amp;ウォレット!AX$3,プレー記録!$U$14:$U$2664,0),1))</f>
        <v>0</v>
      </c>
      <c r="AY12" s="296">
        <f>IF(ISNA(INDEX(プレー記録!$G$14:$G$2664,MATCH("IN_"&amp;ウォレット!$AK$2&amp;MONTH(ウォレット!$B12)&amp;"/"&amp;DAY(ウォレット!$B12)&amp;"_"&amp;ウォレット!AY$3,プレー記録!$U$14:$U$2664,0),1))=TRUE,0,INDEX(プレー記録!$G$14:$G$2664,MATCH("IN_"&amp;ウォレット!$AK$2&amp;MONTH(ウォレット!$B12)&amp;"/"&amp;DAY(ウォレット!$B12)&amp;"_"&amp;ウォレット!AY$3,プレー記録!$U$14:$U$2664,0),1))</f>
        <v>0</v>
      </c>
      <c r="AZ12" s="296">
        <f>IF(ISNA(INDEX(プレー記録!$G$14:$G$2664,MATCH("IN_"&amp;ウォレット!$AK$2&amp;MONTH(ウォレット!$B12)&amp;"/"&amp;DAY(ウォレット!$B12)&amp;"_"&amp;ウォレット!AZ$3,プレー記録!$U$14:$U$2664,0),1))=TRUE,0,INDEX(プレー記録!$G$14:$G$2664,MATCH("IN_"&amp;ウォレット!$AK$2&amp;MONTH(ウォレット!$B12)&amp;"/"&amp;DAY(ウォレット!$B12)&amp;"_"&amp;ウォレット!AZ$3,プレー記録!$U$14:$U$2664,0),1))</f>
        <v>0</v>
      </c>
      <c r="BA12" s="296">
        <f>IF(ISNA(INDEX(プレー記録!$G$14:$G$2664,MATCH("IN_"&amp;ウォレット!$AK$2&amp;MONTH(ウォレット!$B12)&amp;"/"&amp;DAY(ウォレット!$B12)&amp;"_"&amp;ウォレット!BA$3,プレー記録!$U$14:$U$2664,0),1))=TRUE,0,INDEX(プレー記録!$G$14:$G$2664,MATCH("IN_"&amp;ウォレット!$AK$2&amp;MONTH(ウォレット!$B12)&amp;"/"&amp;DAY(ウォレット!$B12)&amp;"_"&amp;ウォレット!BA$3,プレー記録!$U$14:$U$2664,0),1))</f>
        <v>0</v>
      </c>
      <c r="BB12" s="158"/>
      <c r="BC12" s="131">
        <f>IF(ISNA(INDEX(プレー記録!$F$12:$F$2664,MATCH("OUT_"&amp;ウォレット!$AK$2&amp;MONTH(ウォレット!$B12)&amp;"/"&amp;DAY(ウォレット!$B12)&amp;"_"&amp;ウォレット!BC$3,プレー記録!$U$12:$U$2664,0),1))=TRUE,0,-INDEX(プレー記録!$F$12:$F$2664,MATCH("OUT_"&amp;ウォレット!$AK$2&amp;MONTH(ウォレット!$B12)&amp;"/"&amp;DAY(ウォレット!$B12)&amp;"_"&amp;ウォレット!BC$3,プレー記録!$U$12:$U$2664,0),1))</f>
        <v>0</v>
      </c>
      <c r="BD12" s="123">
        <f>IF(ISNA(INDEX(プレー記録!$F$12:$F$2664,MATCH("OUT_"&amp;ウォレット!$AK$2&amp;MONTH(ウォレット!$B12)&amp;"/"&amp;DAY(ウォレット!$B12)&amp;"_"&amp;ウォレット!BD$3,プレー記録!$U$12:$U$2664,0),1))=TRUE,0,-INDEX(プレー記録!$F$12:$F$2664,MATCH("OUT_"&amp;ウォレット!$AK$2&amp;MONTH(ウォレット!$B12)&amp;"/"&amp;DAY(ウォレット!$B12)&amp;"_"&amp;ウォレット!BD$3,プレー記録!$U$12:$U$2664,0),1))</f>
        <v>0</v>
      </c>
      <c r="BE12" s="123">
        <f>IF(ISNA(INDEX(プレー記録!$F$12:$F$2664,MATCH("OUT_"&amp;ウォレット!$AK$2&amp;MONTH(ウォレット!$B12)&amp;"/"&amp;DAY(ウォレット!$B12)&amp;"_"&amp;ウォレット!BE$3,プレー記録!$U$12:$U$2664,0),1))=TRUE,0,-INDEX(プレー記録!$F$12:$F$2664,MATCH("OUT_"&amp;ウォレット!$AK$2&amp;MONTH(ウォレット!$B12)&amp;"/"&amp;DAY(ウォレット!$B12)&amp;"_"&amp;ウォレット!BE$3,プレー記録!$U$12:$U$2664,0),1))</f>
        <v>0</v>
      </c>
      <c r="BF12" s="123">
        <f>IF(ISNA(INDEX(プレー記録!$F$12:$F$2664,MATCH("OUT_"&amp;ウォレット!$AK$2&amp;MONTH(ウォレット!$B12)&amp;"/"&amp;DAY(ウォレット!$B12)&amp;"_"&amp;ウォレット!BF$3,プレー記録!$U$12:$U$2664,0),1))=TRUE,0,-INDEX(プレー記録!$F$12:$F$2664,MATCH("OUT_"&amp;ウォレット!$AK$2&amp;MONTH(ウォレット!$B12)&amp;"/"&amp;DAY(ウォレット!$B12)&amp;"_"&amp;ウォレット!BF$3,プレー記録!$U$12:$U$2664,0),1))</f>
        <v>0</v>
      </c>
      <c r="BG12" s="123">
        <f>IF(ISNA(INDEX(プレー記録!$F$12:$F$2664,MATCH("OUT_"&amp;ウォレット!$AK$2&amp;MONTH(ウォレット!$B12)&amp;"/"&amp;DAY(ウォレット!$B12)&amp;"_"&amp;ウォレット!BG$3,プレー記録!$U$12:$U$2664,0),1))=TRUE,0,-INDEX(プレー記録!$F$12:$F$2664,MATCH("OUT_"&amp;ウォレット!$AK$2&amp;MONTH(ウォレット!$B12)&amp;"/"&amp;DAY(ウォレット!$B12)&amp;"_"&amp;ウォレット!BG$3,プレー記録!$U$12:$U$2664,0),1))</f>
        <v>0</v>
      </c>
      <c r="BH12" s="123">
        <f>IF(ISNA(INDEX(プレー記録!$F$12:$F$2664,MATCH("OUT_"&amp;ウォレット!$AK$2&amp;MONTH(ウォレット!$B12)&amp;"/"&amp;DAY(ウォレット!$B12)&amp;"_"&amp;ウォレット!BH$3,プレー記録!$U$12:$U$2664,0),1))=TRUE,0,-INDEX(プレー記録!$F$12:$F$2664,MATCH("OUT_"&amp;ウォレット!$AK$2&amp;MONTH(ウォレット!$B12)&amp;"/"&amp;DAY(ウォレット!$B12)&amp;"_"&amp;ウォレット!BH$3,プレー記録!$U$12:$U$2664,0),1))</f>
        <v>0</v>
      </c>
      <c r="BI12" s="123">
        <f>IF(ISNA(INDEX(プレー記録!$F$12:$F$2664,MATCH("OUT_"&amp;ウォレット!$AK$2&amp;MONTH(ウォレット!$B12)&amp;"/"&amp;DAY(ウォレット!$B12)&amp;"_"&amp;ウォレット!BI$3,プレー記録!$U$12:$U$2664,0),1))=TRUE,0,-INDEX(プレー記録!$F$12:$F$2664,MATCH("OUT_"&amp;ウォレット!$AK$2&amp;MONTH(ウォレット!$B12)&amp;"/"&amp;DAY(ウォレット!$B12)&amp;"_"&amp;ウォレット!BI$3,プレー記録!$U$12:$U$2664,0),1))</f>
        <v>0</v>
      </c>
      <c r="BJ12" s="298">
        <f>IF(ISNA(INDEX(プレー記録!$F$12:$F$2664,MATCH("OUT_"&amp;ウォレット!$AK$2&amp;MONTH(ウォレット!$B12)&amp;"/"&amp;DAY(ウォレット!$B12)&amp;"_"&amp;ウォレット!BJ$3,プレー記録!$U$12:$U$2664,0),1))=TRUE,0,-INDEX(プレー記録!$F$12:$F$2664,MATCH("OUT_"&amp;ウォレット!$AK$2&amp;MONTH(ウォレット!$B12)&amp;"/"&amp;DAY(ウォレット!$B12)&amp;"_"&amp;ウォレット!BJ$3,プレー記録!$U$12:$U$2664,0),1))</f>
        <v>0</v>
      </c>
      <c r="BK12" s="298">
        <f>IF(ISNA(INDEX(プレー記録!$F$12:$F$2664,MATCH("OUT_"&amp;ウォレット!$AK$2&amp;MONTH(ウォレット!$B12)&amp;"/"&amp;DAY(ウォレット!$B12)&amp;"_"&amp;ウォレット!BK$3,プレー記録!$U$12:$U$2664,0),1))=TRUE,0,-INDEX(プレー記録!$F$12:$F$2664,MATCH("OUT_"&amp;ウォレット!$AK$2&amp;MONTH(ウォレット!$B12)&amp;"/"&amp;DAY(ウォレット!$B12)&amp;"_"&amp;ウォレット!BK$3,プレー記録!$U$12:$U$2664,0),1))</f>
        <v>0</v>
      </c>
      <c r="BL12" s="298">
        <f>IF(ISNA(INDEX(プレー記録!$F$12:$F$2664,MATCH("OUT_"&amp;ウォレット!$AK$2&amp;MONTH(ウォレット!$B12)&amp;"/"&amp;DAY(ウォレット!$B12)&amp;"_"&amp;ウォレット!BL$3,プレー記録!$U$12:$U$2664,0),1))=TRUE,0,-INDEX(プレー記録!$F$12:$F$2664,MATCH("OUT_"&amp;ウォレット!$AK$2&amp;MONTH(ウォレット!$B12)&amp;"/"&amp;DAY(ウォレット!$B12)&amp;"_"&amp;ウォレット!BL$3,プレー記録!$U$12:$U$2664,0),1))</f>
        <v>0</v>
      </c>
      <c r="BM12" s="298">
        <f>IF(ISNA(INDEX(プレー記録!$F$12:$F$2664,MATCH("OUT_"&amp;ウォレット!$AK$2&amp;MONTH(ウォレット!$B12)&amp;"/"&amp;DAY(ウォレット!$B12)&amp;"_"&amp;ウォレット!BM$3,プレー記録!$U$12:$U$2664,0),1))=TRUE,0,-INDEX(プレー記録!$F$12:$F$2664,MATCH("OUT_"&amp;ウォレット!$AK$2&amp;MONTH(ウォレット!$B12)&amp;"/"&amp;DAY(ウォレット!$B12)&amp;"_"&amp;ウォレット!BM$3,プレー記録!$U$12:$U$2664,0),1))</f>
        <v>0</v>
      </c>
      <c r="BN12" s="298">
        <f>IF(ISNA(INDEX(プレー記録!$F$12:$F$2664,MATCH("OUT_"&amp;ウォレット!$AK$2&amp;MONTH(ウォレット!$B12)&amp;"/"&amp;DAY(ウォレット!$B12)&amp;"_"&amp;ウォレット!BN$3,プレー記録!$U$12:$U$2664,0),1))=TRUE,0,-INDEX(プレー記録!$F$12:$F$2664,MATCH("OUT_"&amp;ウォレット!$AK$2&amp;MONTH(ウォレット!$B12)&amp;"/"&amp;DAY(ウォレット!$B12)&amp;"_"&amp;ウォレット!BN$3,プレー記録!$U$12:$U$2664,0),1))</f>
        <v>0</v>
      </c>
      <c r="BO12" s="298">
        <f>IF(ISNA(INDEX(プレー記録!$F$12:$F$2664,MATCH("OUT_"&amp;ウォレット!$AK$2&amp;MONTH(ウォレット!$B12)&amp;"/"&amp;DAY(ウォレット!$B12)&amp;"_"&amp;ウォレット!BO$3,プレー記録!$U$12:$U$2664,0),1))=TRUE,0,-INDEX(プレー記録!$F$12:$F$2664,MATCH("OUT_"&amp;ウォレット!$AK$2&amp;MONTH(ウォレット!$B12)&amp;"/"&amp;DAY(ウォレット!$B12)&amp;"_"&amp;ウォレット!BO$3,プレー記録!$U$12:$U$2664,0),1))</f>
        <v>0</v>
      </c>
      <c r="BP12" s="298">
        <f>IF(ISNA(INDEX(プレー記録!$F$12:$F$2664,MATCH("OUT_"&amp;ウォレット!$AK$2&amp;MONTH(ウォレット!$B12)&amp;"/"&amp;DAY(ウォレット!$B12)&amp;"_"&amp;ウォレット!BP$3,プレー記録!$U$12:$U$2664,0),1))=TRUE,0,-INDEX(プレー記録!$F$12:$F$2664,MATCH("OUT_"&amp;ウォレット!$AK$2&amp;MONTH(ウォレット!$B12)&amp;"/"&amp;DAY(ウォレット!$B12)&amp;"_"&amp;ウォレット!BP$3,プレー記録!$U$12:$U$2664,0),1))</f>
        <v>0</v>
      </c>
      <c r="BQ12" s="298">
        <f>IF(ISNA(INDEX(プレー記録!$F$12:$F$2664,MATCH("OUT_"&amp;ウォレット!$AK$2&amp;MONTH(ウォレット!$B12)&amp;"/"&amp;DAY(ウォレット!$B12)&amp;"_"&amp;ウォレット!BQ$3,プレー記録!$U$12:$U$2664,0),1))=TRUE,0,-INDEX(プレー記録!$F$12:$F$2664,MATCH("OUT_"&amp;ウォレット!$AK$2&amp;MONTH(ウォレット!$B12)&amp;"/"&amp;DAY(ウォレット!$B12)&amp;"_"&amp;ウォレット!BQ$3,プレー記録!$U$12:$U$2664,0),1))</f>
        <v>0</v>
      </c>
      <c r="BR12" s="160"/>
      <c r="BS12" s="127">
        <f t="shared" si="3"/>
        <v>0</v>
      </c>
      <c r="BT12" s="128">
        <f t="shared" si="13"/>
        <v>0</v>
      </c>
      <c r="BU12" s="133">
        <f>IF(ISNA(INDEX(プレー記録!$G$14:$G$2664,MATCH("IN_"&amp;ウォレット!$BS$2&amp;MONTH(ウォレット!$B12)&amp;"/"&amp;DAY(ウォレット!$B12)&amp;"_"&amp;ウォレット!BU$3,プレー記録!$U$14:$U$2664,0),1))=TRUE,0,INDEX(プレー記録!$G$14:$G$2664,MATCH("IN_"&amp;ウォレット!$BS$2&amp;MONTH(ウォレット!$B12)&amp;"/"&amp;DAY(ウォレット!$B12)&amp;"_"&amp;ウォレット!BU$3,プレー記録!$U$14:$U$2664,0),1))</f>
        <v>0</v>
      </c>
      <c r="BV12" s="122">
        <f>IF(ISNA(INDEX(プレー記録!$G$14:$G$2664,MATCH("IN_"&amp;ウォレット!$BS$2&amp;MONTH(ウォレット!$B12)&amp;"/"&amp;DAY(ウォレット!$B12)&amp;"_"&amp;ウォレット!BV$3,プレー記録!$U$14:$U$2664,0),1))=TRUE,0,INDEX(プレー記録!$G$14:$G$2664,MATCH("IN_"&amp;ウォレット!$BS$2&amp;MONTH(ウォレット!$B12)&amp;"/"&amp;DAY(ウォレット!$B12)&amp;"_"&amp;ウォレット!BV$3,プレー記録!$U$14:$U$2664,0),1))</f>
        <v>0</v>
      </c>
      <c r="BW12" s="122">
        <f>IF(ISNA(INDEX(プレー記録!$G$14:$G$2664,MATCH("IN_"&amp;ウォレット!$BS$2&amp;MONTH(ウォレット!$B12)&amp;"/"&amp;DAY(ウォレット!$B12)&amp;"_"&amp;ウォレット!BW$3,プレー記録!$U$14:$U$2664,0),1))=TRUE,0,INDEX(プレー記録!$G$14:$G$2664,MATCH("IN_"&amp;ウォレット!$BS$2&amp;MONTH(ウォレット!$B12)&amp;"/"&amp;DAY(ウォレット!$B12)&amp;"_"&amp;ウォレット!BW$3,プレー記録!$U$14:$U$2664,0),1))</f>
        <v>0</v>
      </c>
      <c r="BX12" s="122">
        <f>IF(ISNA(INDEX(プレー記録!$G$14:$G$2664,MATCH("IN_"&amp;ウォレット!$BS$2&amp;MONTH(ウォレット!$B12)&amp;"/"&amp;DAY(ウォレット!$B12)&amp;"_"&amp;ウォレット!BX$3,プレー記録!$U$14:$U$2664,0),1))=TRUE,0,INDEX(プレー記録!$G$14:$G$2664,MATCH("IN_"&amp;ウォレット!$BS$2&amp;MONTH(ウォレット!$B12)&amp;"/"&amp;DAY(ウォレット!$B12)&amp;"_"&amp;ウォレット!BX$3,プレー記録!$U$14:$U$2664,0),1))</f>
        <v>0</v>
      </c>
      <c r="BY12" s="122">
        <f>IF(ISNA(INDEX(プレー記録!$G$14:$G$2664,MATCH("IN_"&amp;ウォレット!$BS$2&amp;MONTH(ウォレット!$B12)&amp;"/"&amp;DAY(ウォレット!$B12)&amp;"_"&amp;ウォレット!BY$3,プレー記録!$U$14:$U$2664,0),1))=TRUE,0,INDEX(プレー記録!$G$14:$G$2664,MATCH("IN_"&amp;ウォレット!$BS$2&amp;MONTH(ウォレット!$B12)&amp;"/"&amp;DAY(ウォレット!$B12)&amp;"_"&amp;ウォレット!BY$3,プレー記録!$U$14:$U$2664,0),1))</f>
        <v>0</v>
      </c>
      <c r="BZ12" s="122">
        <f>IF(ISNA(INDEX(プレー記録!$G$14:$G$2664,MATCH("IN_"&amp;ウォレット!$BS$2&amp;MONTH(ウォレット!$B12)&amp;"/"&amp;DAY(ウォレット!$B12)&amp;"_"&amp;ウォレット!BZ$3,プレー記録!$U$14:$U$2664,0),1))=TRUE,0,INDEX(プレー記録!$G$14:$G$2664,MATCH("IN_"&amp;ウォレット!$BS$2&amp;MONTH(ウォレット!$B12)&amp;"/"&amp;DAY(ウォレット!$B12)&amp;"_"&amp;ウォレット!BZ$3,プレー記録!$U$14:$U$2664,0),1))</f>
        <v>0</v>
      </c>
      <c r="CA12" s="122">
        <f>IF(ISNA(INDEX(プレー記録!$G$14:$G$2664,MATCH("IN_"&amp;ウォレット!$BS$2&amp;MONTH(ウォレット!$B12)&amp;"/"&amp;DAY(ウォレット!$B12)&amp;"_"&amp;ウォレット!CA$3,プレー記録!$U$14:$U$2664,0),1))=TRUE,0,INDEX(プレー記録!$G$14:$G$2664,MATCH("IN_"&amp;ウォレット!$BS$2&amp;MONTH(ウォレット!$B12)&amp;"/"&amp;DAY(ウォレット!$B12)&amp;"_"&amp;ウォレット!CA$3,プレー記録!$U$14:$U$2664,0),1))</f>
        <v>0</v>
      </c>
      <c r="CB12" s="296">
        <f>IF(ISNA(INDEX(プレー記録!$G$14:$G$2664,MATCH("IN_"&amp;ウォレット!$BS$2&amp;MONTH(ウォレット!$B12)&amp;"/"&amp;DAY(ウォレット!$B12)&amp;"_"&amp;ウォレット!CB$3,プレー記録!$U$14:$U$2664,0),1))=TRUE,0,INDEX(プレー記録!$G$14:$G$2664,MATCH("IN_"&amp;ウォレット!$BS$2&amp;MONTH(ウォレット!$B12)&amp;"/"&amp;DAY(ウォレット!$B12)&amp;"_"&amp;ウォレット!CB$3,プレー記録!$U$14:$U$2664,0),1))</f>
        <v>0</v>
      </c>
      <c r="CC12" s="296">
        <f>IF(ISNA(INDEX(プレー記録!$G$14:$G$2664,MATCH("IN_"&amp;ウォレット!$BS$2&amp;MONTH(ウォレット!$B12)&amp;"/"&amp;DAY(ウォレット!$B12)&amp;"_"&amp;ウォレット!CC$3,プレー記録!$U$14:$U$2664,0),1))=TRUE,0,INDEX(プレー記録!$G$14:$G$2664,MATCH("IN_"&amp;ウォレット!$BS$2&amp;MONTH(ウォレット!$B12)&amp;"/"&amp;DAY(ウォレット!$B12)&amp;"_"&amp;ウォレット!CC$3,プレー記録!$U$14:$U$2664,0),1))</f>
        <v>0</v>
      </c>
      <c r="CD12" s="296">
        <f>IF(ISNA(INDEX(プレー記録!$G$14:$G$2664,MATCH("IN_"&amp;ウォレット!$BS$2&amp;MONTH(ウォレット!$B12)&amp;"/"&amp;DAY(ウォレット!$B12)&amp;"_"&amp;ウォレット!CD$3,プレー記録!$U$14:$U$2664,0),1))=TRUE,0,INDEX(プレー記録!$G$14:$G$2664,MATCH("IN_"&amp;ウォレット!$BS$2&amp;MONTH(ウォレット!$B12)&amp;"/"&amp;DAY(ウォレット!$B12)&amp;"_"&amp;ウォレット!CD$3,プレー記録!$U$14:$U$2664,0),1))</f>
        <v>0</v>
      </c>
      <c r="CE12" s="296">
        <f>IF(ISNA(INDEX(プレー記録!$G$14:$G$2664,MATCH("IN_"&amp;ウォレット!$BS$2&amp;MONTH(ウォレット!$B12)&amp;"/"&amp;DAY(ウォレット!$B12)&amp;"_"&amp;ウォレット!CE$3,プレー記録!$U$14:$U$2664,0),1))=TRUE,0,INDEX(プレー記録!$G$14:$G$2664,MATCH("IN_"&amp;ウォレット!$BS$2&amp;MONTH(ウォレット!$B12)&amp;"/"&amp;DAY(ウォレット!$B12)&amp;"_"&amp;ウォレット!CE$3,プレー記録!$U$14:$U$2664,0),1))</f>
        <v>0</v>
      </c>
      <c r="CF12" s="296">
        <f>IF(ISNA(INDEX(プレー記録!$G$14:$G$2664,MATCH("IN_"&amp;ウォレット!$BS$2&amp;MONTH(ウォレット!$B12)&amp;"/"&amp;DAY(ウォレット!$B12)&amp;"_"&amp;ウォレット!CF$3,プレー記録!$U$14:$U$2664,0),1))=TRUE,0,INDEX(プレー記録!$G$14:$G$2664,MATCH("IN_"&amp;ウォレット!$BS$2&amp;MONTH(ウォレット!$B12)&amp;"/"&amp;DAY(ウォレット!$B12)&amp;"_"&amp;ウォレット!CF$3,プレー記録!$U$14:$U$2664,0),1))</f>
        <v>0</v>
      </c>
      <c r="CG12" s="296">
        <f>IF(ISNA(INDEX(プレー記録!$G$14:$G$2664,MATCH("IN_"&amp;ウォレット!$BS$2&amp;MONTH(ウォレット!$B12)&amp;"/"&amp;DAY(ウォレット!$B12)&amp;"_"&amp;ウォレット!CG$3,プレー記録!$U$14:$U$2664,0),1))=TRUE,0,INDEX(プレー記録!$G$14:$G$2664,MATCH("IN_"&amp;ウォレット!$BS$2&amp;MONTH(ウォレット!$B12)&amp;"/"&amp;DAY(ウォレット!$B12)&amp;"_"&amp;ウォレット!CG$3,プレー記録!$U$14:$U$2664,0),1))</f>
        <v>0</v>
      </c>
      <c r="CH12" s="296">
        <f>IF(ISNA(INDEX(プレー記録!$G$14:$G$2664,MATCH("IN_"&amp;ウォレット!$BS$2&amp;MONTH(ウォレット!$B12)&amp;"/"&amp;DAY(ウォレット!$B12)&amp;"_"&amp;ウォレット!CH$3,プレー記録!$U$14:$U$2664,0),1))=TRUE,0,INDEX(プレー記録!$G$14:$G$2664,MATCH("IN_"&amp;ウォレット!$BS$2&amp;MONTH(ウォレット!$B12)&amp;"/"&amp;DAY(ウォレット!$B12)&amp;"_"&amp;ウォレット!CH$3,プレー記録!$U$14:$U$2664,0),1))</f>
        <v>0</v>
      </c>
      <c r="CI12" s="296">
        <f>IF(ISNA(INDEX(プレー記録!$G$14:$G$2664,MATCH("IN_"&amp;ウォレット!$BS$2&amp;MONTH(ウォレット!$B12)&amp;"/"&amp;DAY(ウォレット!$B12)&amp;"_"&amp;ウォレット!CI$3,プレー記録!$U$14:$U$2664,0),1))=TRUE,0,INDEX(プレー記録!$G$14:$G$2664,MATCH("IN_"&amp;ウォレット!$BS$2&amp;MONTH(ウォレット!$B12)&amp;"/"&amp;DAY(ウォレット!$B12)&amp;"_"&amp;ウォレット!CI$3,プレー記録!$U$14:$U$2664,0),1))</f>
        <v>0</v>
      </c>
      <c r="CJ12" s="158"/>
      <c r="CK12" s="131">
        <f>IF(ISNA(INDEX(プレー記録!$F$12:$F$2664,MATCH("OUT_"&amp;ウォレット!$BS$2&amp;MONTH(ウォレット!$B12)&amp;"/"&amp;DAY(ウォレット!$B12)&amp;"_"&amp;ウォレット!CK$3,プレー記録!$U$12:$U$2664,0),1))=TRUE,0,-INDEX(プレー記録!$F$12:$F$2664,MATCH("OUT_"&amp;ウォレット!$BS$2&amp;MONTH(ウォレット!$B12)&amp;"/"&amp;DAY(ウォレット!$B12)&amp;"_"&amp;ウォレット!CK$3,プレー記録!$U$12:$U$2664,0),1))</f>
        <v>0</v>
      </c>
      <c r="CL12" s="123">
        <f>IF(ISNA(INDEX(プレー記録!$F$12:$F$2664,MATCH("OUT_"&amp;ウォレット!$BS$2&amp;MONTH(ウォレット!$B12)&amp;"/"&amp;DAY(ウォレット!$B12)&amp;"_"&amp;ウォレット!CL$3,プレー記録!$U$12:$U$2664,0),1))=TRUE,0,-INDEX(プレー記録!$F$12:$F$2664,MATCH("OUT_"&amp;ウォレット!$BS$2&amp;MONTH(ウォレット!$B12)&amp;"/"&amp;DAY(ウォレット!$B12)&amp;"_"&amp;ウォレット!CL$3,プレー記録!$U$12:$U$2664,0),1))</f>
        <v>0</v>
      </c>
      <c r="CM12" s="123">
        <f>IF(ISNA(INDEX(プレー記録!$F$12:$F$2664,MATCH("OUT_"&amp;ウォレット!$BS$2&amp;MONTH(ウォレット!$B12)&amp;"/"&amp;DAY(ウォレット!$B12)&amp;"_"&amp;ウォレット!CM$3,プレー記録!$U$12:$U$2664,0),1))=TRUE,0,-INDEX(プレー記録!$F$12:$F$2664,MATCH("OUT_"&amp;ウォレット!$BS$2&amp;MONTH(ウォレット!$B12)&amp;"/"&amp;DAY(ウォレット!$B12)&amp;"_"&amp;ウォレット!CM$3,プレー記録!$U$12:$U$2664,0),1))</f>
        <v>0</v>
      </c>
      <c r="CN12" s="123">
        <f>IF(ISNA(INDEX(プレー記録!$F$12:$F$2664,MATCH("OUT_"&amp;ウォレット!$BS$2&amp;MONTH(ウォレット!$B12)&amp;"/"&amp;DAY(ウォレット!$B12)&amp;"_"&amp;ウォレット!CN$3,プレー記録!$U$12:$U$2664,0),1))=TRUE,0,-INDEX(プレー記録!$F$12:$F$2664,MATCH("OUT_"&amp;ウォレット!$BS$2&amp;MONTH(ウォレット!$B12)&amp;"/"&amp;DAY(ウォレット!$B12)&amp;"_"&amp;ウォレット!CN$3,プレー記録!$U$12:$U$2664,0),1))</f>
        <v>0</v>
      </c>
      <c r="CO12" s="123">
        <f>IF(ISNA(INDEX(プレー記録!$F$12:$F$2664,MATCH("OUT_"&amp;ウォレット!$BS$2&amp;MONTH(ウォレット!$B12)&amp;"/"&amp;DAY(ウォレット!$B12)&amp;"_"&amp;ウォレット!CO$3,プレー記録!$U$12:$U$2664,0),1))=TRUE,0,-INDEX(プレー記録!$F$12:$F$2664,MATCH("OUT_"&amp;ウォレット!$BS$2&amp;MONTH(ウォレット!$B12)&amp;"/"&amp;DAY(ウォレット!$B12)&amp;"_"&amp;ウォレット!CO$3,プレー記録!$U$12:$U$2664,0),1))</f>
        <v>0</v>
      </c>
      <c r="CP12" s="123">
        <f>IF(ISNA(INDEX(プレー記録!$F$12:$F$2664,MATCH("OUT_"&amp;ウォレット!$BS$2&amp;MONTH(ウォレット!$B12)&amp;"/"&amp;DAY(ウォレット!$B12)&amp;"_"&amp;ウォレット!CP$3,プレー記録!$U$12:$U$2664,0),1))=TRUE,0,-INDEX(プレー記録!$F$12:$F$2664,MATCH("OUT_"&amp;ウォレット!$BS$2&amp;MONTH(ウォレット!$B12)&amp;"/"&amp;DAY(ウォレット!$B12)&amp;"_"&amp;ウォレット!CP$3,プレー記録!$U$12:$U$2664,0),1))</f>
        <v>0</v>
      </c>
      <c r="CQ12" s="123">
        <f>IF(ISNA(INDEX(プレー記録!$F$12:$F$2664,MATCH("OUT_"&amp;ウォレット!$BS$2&amp;MONTH(ウォレット!$B12)&amp;"/"&amp;DAY(ウォレット!$B12)&amp;"_"&amp;ウォレット!CQ$3,プレー記録!$U$12:$U$2664,0),1))=TRUE,0,-INDEX(プレー記録!$F$12:$F$2664,MATCH("OUT_"&amp;ウォレット!$BS$2&amp;MONTH(ウォレット!$B12)&amp;"/"&amp;DAY(ウォレット!$B12)&amp;"_"&amp;ウォレット!CQ$3,プレー記録!$U$12:$U$2664,0),1))</f>
        <v>0</v>
      </c>
      <c r="CR12" s="298">
        <f>IF(ISNA(INDEX(プレー記録!$F$12:$F$2664,MATCH("OUT_"&amp;ウォレット!$BS$2&amp;MONTH(ウォレット!$B12)&amp;"/"&amp;DAY(ウォレット!$B12)&amp;"_"&amp;ウォレット!CR$3,プレー記録!$U$12:$U$2664,0),1))=TRUE,0,-INDEX(プレー記録!$F$12:$F$2664,MATCH("OUT_"&amp;ウォレット!$BS$2&amp;MONTH(ウォレット!$B12)&amp;"/"&amp;DAY(ウォレット!$B12)&amp;"_"&amp;ウォレット!CR$3,プレー記録!$U$12:$U$2664,0),1))</f>
        <v>0</v>
      </c>
      <c r="CS12" s="298">
        <f>IF(ISNA(INDEX(プレー記録!$F$12:$F$2664,MATCH("OUT_"&amp;ウォレット!$BS$2&amp;MONTH(ウォレット!$B12)&amp;"/"&amp;DAY(ウォレット!$B12)&amp;"_"&amp;ウォレット!CS$3,プレー記録!$U$12:$U$2664,0),1))=TRUE,0,-INDEX(プレー記録!$F$12:$F$2664,MATCH("OUT_"&amp;ウォレット!$BS$2&amp;MONTH(ウォレット!$B12)&amp;"/"&amp;DAY(ウォレット!$B12)&amp;"_"&amp;ウォレット!CS$3,プレー記録!$U$12:$U$2664,0),1))</f>
        <v>0</v>
      </c>
      <c r="CT12" s="298">
        <f>IF(ISNA(INDEX(プレー記録!$F$12:$F$2664,MATCH("OUT_"&amp;ウォレット!$BS$2&amp;MONTH(ウォレット!$B12)&amp;"/"&amp;DAY(ウォレット!$B12)&amp;"_"&amp;ウォレット!CT$3,プレー記録!$U$12:$U$2664,0),1))=TRUE,0,-INDEX(プレー記録!$F$12:$F$2664,MATCH("OUT_"&amp;ウォレット!$BS$2&amp;MONTH(ウォレット!$B12)&amp;"/"&amp;DAY(ウォレット!$B12)&amp;"_"&amp;ウォレット!CT$3,プレー記録!$U$12:$U$2664,0),1))</f>
        <v>0</v>
      </c>
      <c r="CU12" s="298">
        <f>IF(ISNA(INDEX(プレー記録!$F$12:$F$2664,MATCH("OUT_"&amp;ウォレット!$BS$2&amp;MONTH(ウォレット!$B12)&amp;"/"&amp;DAY(ウォレット!$B12)&amp;"_"&amp;ウォレット!CU$3,プレー記録!$U$12:$U$2664,0),1))=TRUE,0,-INDEX(プレー記録!$F$12:$F$2664,MATCH("OUT_"&amp;ウォレット!$BS$2&amp;MONTH(ウォレット!$B12)&amp;"/"&amp;DAY(ウォレット!$B12)&amp;"_"&amp;ウォレット!CU$3,プレー記録!$U$12:$U$2664,0),1))</f>
        <v>0</v>
      </c>
      <c r="CV12" s="298">
        <f>IF(ISNA(INDEX(プレー記録!$F$12:$F$2664,MATCH("OUT_"&amp;ウォレット!$BS$2&amp;MONTH(ウォレット!$B12)&amp;"/"&amp;DAY(ウォレット!$B12)&amp;"_"&amp;ウォレット!CV$3,プレー記録!$U$12:$U$2664,0),1))=TRUE,0,-INDEX(プレー記録!$F$12:$F$2664,MATCH("OUT_"&amp;ウォレット!$BS$2&amp;MONTH(ウォレット!$B12)&amp;"/"&amp;DAY(ウォレット!$B12)&amp;"_"&amp;ウォレット!CV$3,プレー記録!$U$12:$U$2664,0),1))</f>
        <v>0</v>
      </c>
      <c r="CW12" s="298">
        <f>IF(ISNA(INDEX(プレー記録!$F$12:$F$2664,MATCH("OUT_"&amp;ウォレット!$BS$2&amp;MONTH(ウォレット!$B12)&amp;"/"&amp;DAY(ウォレット!$B12)&amp;"_"&amp;ウォレット!CW$3,プレー記録!$U$12:$U$2664,0),1))=TRUE,0,-INDEX(プレー記録!$F$12:$F$2664,MATCH("OUT_"&amp;ウォレット!$BS$2&amp;MONTH(ウォレット!$B12)&amp;"/"&amp;DAY(ウォレット!$B12)&amp;"_"&amp;ウォレット!CW$3,プレー記録!$U$12:$U$2664,0),1))</f>
        <v>0</v>
      </c>
      <c r="CX12" s="298">
        <f>IF(ISNA(INDEX(プレー記録!$F$12:$F$2664,MATCH("OUT_"&amp;ウォレット!$BS$2&amp;MONTH(ウォレット!$B12)&amp;"/"&amp;DAY(ウォレット!$B12)&amp;"_"&amp;ウォレット!CX$3,プレー記録!$U$12:$U$2664,0),1))=TRUE,0,-INDEX(プレー記録!$F$12:$F$2664,MATCH("OUT_"&amp;ウォレット!$BS$2&amp;MONTH(ウォレット!$B12)&amp;"/"&amp;DAY(ウォレット!$B12)&amp;"_"&amp;ウォレット!CX$3,プレー記録!$U$12:$U$2664,0),1))</f>
        <v>0</v>
      </c>
      <c r="CY12" s="298">
        <f>IF(ISNA(INDEX(プレー記録!$F$12:$F$2664,MATCH("OUT_"&amp;ウォレット!$BS$2&amp;MONTH(ウォレット!$B12)&amp;"/"&amp;DAY(ウォレット!$B12)&amp;"_"&amp;ウォレット!CY$3,プレー記録!$U$12:$U$2664,0),1))=TRUE,0,-INDEX(プレー記録!$F$12:$F$2664,MATCH("OUT_"&amp;ウォレット!$BS$2&amp;MONTH(ウォレット!$B12)&amp;"/"&amp;DAY(ウォレット!$B12)&amp;"_"&amp;ウォレット!CY$3,プレー記録!$U$12:$U$2664,0),1))</f>
        <v>0</v>
      </c>
      <c r="CZ12" s="160"/>
      <c r="DA12" s="127">
        <f t="shared" si="4"/>
        <v>0</v>
      </c>
      <c r="DB12" s="128">
        <f t="shared" si="14"/>
        <v>0</v>
      </c>
      <c r="DC12" s="133">
        <f>IF(ISNA(INDEX(プレー記録!$G$14:$G$2664,MATCH("IN_"&amp;ウォレット!$DA$2&amp;MONTH(ウォレット!$B12)&amp;"/"&amp;DAY(ウォレット!$B12)&amp;"_"&amp;ウォレット!DC$3,プレー記録!$U$14:$U$2664,0),1))=TRUE,0,INDEX(プレー記録!$G$14:$G$2664,MATCH("IN_"&amp;ウォレット!$DA$2&amp;MONTH(ウォレット!$B12)&amp;"/"&amp;DAY(ウォレット!$B12)&amp;"_"&amp;ウォレット!DC$3,プレー記録!$U$14:$U$2664,0),1))</f>
        <v>0</v>
      </c>
      <c r="DD12" s="122">
        <f>IF(ISNA(INDEX(プレー記録!$G$14:$G$2664,MATCH("IN_"&amp;ウォレット!$DA$2&amp;MONTH(ウォレット!$B12)&amp;"/"&amp;DAY(ウォレット!$B12)&amp;"_"&amp;ウォレット!DD$3,プレー記録!$U$14:$U$2664,0),1))=TRUE,0,INDEX(プレー記録!$G$14:$G$2664,MATCH("IN_"&amp;ウォレット!$DA$2&amp;MONTH(ウォレット!$B12)&amp;"/"&amp;DAY(ウォレット!$B12)&amp;"_"&amp;ウォレット!DD$3,プレー記録!$U$14:$U$2664,0),1))</f>
        <v>0</v>
      </c>
      <c r="DE12" s="122">
        <f>IF(ISNA(INDEX(プレー記録!$G$14:$G$2664,MATCH("IN_"&amp;ウォレット!$DA$2&amp;MONTH(ウォレット!$B12)&amp;"/"&amp;DAY(ウォレット!$B12)&amp;"_"&amp;ウォレット!DE$3,プレー記録!$U$14:$U$2664,0),1))=TRUE,0,INDEX(プレー記録!$G$14:$G$2664,MATCH("IN_"&amp;ウォレット!$DA$2&amp;MONTH(ウォレット!$B12)&amp;"/"&amp;DAY(ウォレット!$B12)&amp;"_"&amp;ウォレット!DE$3,プレー記録!$U$14:$U$2664,0),1))</f>
        <v>0</v>
      </c>
      <c r="DF12" s="122">
        <f>IF(ISNA(INDEX(プレー記録!$G$14:$G$2664,MATCH("IN_"&amp;ウォレット!$DA$2&amp;MONTH(ウォレット!$B12)&amp;"/"&amp;DAY(ウォレット!$B12)&amp;"_"&amp;ウォレット!DF$3,プレー記録!$U$14:$U$2664,0),1))=TRUE,0,INDEX(プレー記録!$G$14:$G$2664,MATCH("IN_"&amp;ウォレット!$DA$2&amp;MONTH(ウォレット!$B12)&amp;"/"&amp;DAY(ウォレット!$B12)&amp;"_"&amp;ウォレット!DF$3,プレー記録!$U$14:$U$2664,0),1))</f>
        <v>0</v>
      </c>
      <c r="DG12" s="122">
        <f>IF(ISNA(INDEX(プレー記録!$G$14:$G$2664,MATCH("IN_"&amp;ウォレット!$DA$2&amp;MONTH(ウォレット!$B12)&amp;"/"&amp;DAY(ウォレット!$B12)&amp;"_"&amp;ウォレット!DG$3,プレー記録!$U$14:$U$2664,0),1))=TRUE,0,INDEX(プレー記録!$G$14:$G$2664,MATCH("IN_"&amp;ウォレット!$DA$2&amp;MONTH(ウォレット!$B12)&amp;"/"&amp;DAY(ウォレット!$B12)&amp;"_"&amp;ウォレット!DG$3,プレー記録!$U$14:$U$2664,0),1))</f>
        <v>0</v>
      </c>
      <c r="DH12" s="122">
        <f>IF(ISNA(INDEX(プレー記録!$G$14:$G$2664,MATCH("IN_"&amp;ウォレット!$DA$2&amp;MONTH(ウォレット!$B12)&amp;"/"&amp;DAY(ウォレット!$B12)&amp;"_"&amp;ウォレット!DH$3,プレー記録!$U$14:$U$2664,0),1))=TRUE,0,INDEX(プレー記録!$G$14:$G$2664,MATCH("IN_"&amp;ウォレット!$DA$2&amp;MONTH(ウォレット!$B12)&amp;"/"&amp;DAY(ウォレット!$B12)&amp;"_"&amp;ウォレット!DH$3,プレー記録!$U$14:$U$2664,0),1))</f>
        <v>0</v>
      </c>
      <c r="DI12" s="122">
        <f>IF(ISNA(INDEX(プレー記録!$G$14:$G$2664,MATCH("IN_"&amp;ウォレット!$DA$2&amp;MONTH(ウォレット!$B12)&amp;"/"&amp;DAY(ウォレット!$B12)&amp;"_"&amp;ウォレット!DI$3,プレー記録!$U$14:$U$2664,0),1))=TRUE,0,INDEX(プレー記録!$G$14:$G$2664,MATCH("IN_"&amp;ウォレット!$DA$2&amp;MONTH(ウォレット!$B12)&amp;"/"&amp;DAY(ウォレット!$B12)&amp;"_"&amp;ウォレット!DI$3,プレー記録!$U$14:$U$2664,0),1))</f>
        <v>0</v>
      </c>
      <c r="DJ12" s="296">
        <f>IF(ISNA(INDEX(プレー記録!$G$14:$G$2664,MATCH("IN_"&amp;ウォレット!$DA$2&amp;MONTH(ウォレット!$B12)&amp;"/"&amp;DAY(ウォレット!$B12)&amp;"_"&amp;ウォレット!DJ$3,プレー記録!$U$14:$U$2664,0),1))=TRUE,0,INDEX(プレー記録!$G$14:$G$2664,MATCH("IN_"&amp;ウォレット!$DA$2&amp;MONTH(ウォレット!$B12)&amp;"/"&amp;DAY(ウォレット!$B12)&amp;"_"&amp;ウォレット!DJ$3,プレー記録!$U$14:$U$2664,0),1))</f>
        <v>0</v>
      </c>
      <c r="DK12" s="296">
        <f>IF(ISNA(INDEX(プレー記録!$G$14:$G$2664,MATCH("IN_"&amp;ウォレット!$DA$2&amp;MONTH(ウォレット!$B12)&amp;"/"&amp;DAY(ウォレット!$B12)&amp;"_"&amp;ウォレット!DK$3,プレー記録!$U$14:$U$2664,0),1))=TRUE,0,INDEX(プレー記録!$G$14:$G$2664,MATCH("IN_"&amp;ウォレット!$DA$2&amp;MONTH(ウォレット!$B12)&amp;"/"&amp;DAY(ウォレット!$B12)&amp;"_"&amp;ウォレット!DK$3,プレー記録!$U$14:$U$2664,0),1))</f>
        <v>0</v>
      </c>
      <c r="DL12" s="296">
        <f>IF(ISNA(INDEX(プレー記録!$G$14:$G$2664,MATCH("IN_"&amp;ウォレット!$DA$2&amp;MONTH(ウォレット!$B12)&amp;"/"&amp;DAY(ウォレット!$B12)&amp;"_"&amp;ウォレット!DL$3,プレー記録!$U$14:$U$2664,0),1))=TRUE,0,INDEX(プレー記録!$G$14:$G$2664,MATCH("IN_"&amp;ウォレット!$DA$2&amp;MONTH(ウォレット!$B12)&amp;"/"&amp;DAY(ウォレット!$B12)&amp;"_"&amp;ウォレット!DL$3,プレー記録!$U$14:$U$2664,0),1))</f>
        <v>0</v>
      </c>
      <c r="DM12" s="296">
        <f>IF(ISNA(INDEX(プレー記録!$G$14:$G$2664,MATCH("IN_"&amp;ウォレット!$DA$2&amp;MONTH(ウォレット!$B12)&amp;"/"&amp;DAY(ウォレット!$B12)&amp;"_"&amp;ウォレット!DM$3,プレー記録!$U$14:$U$2664,0),1))=TRUE,0,INDEX(プレー記録!$G$14:$G$2664,MATCH("IN_"&amp;ウォレット!$DA$2&amp;MONTH(ウォレット!$B12)&amp;"/"&amp;DAY(ウォレット!$B12)&amp;"_"&amp;ウォレット!DM$3,プレー記録!$U$14:$U$2664,0),1))</f>
        <v>0</v>
      </c>
      <c r="DN12" s="296">
        <f>IF(ISNA(INDEX(プレー記録!$G$14:$G$2664,MATCH("IN_"&amp;ウォレット!$DA$2&amp;MONTH(ウォレット!$B12)&amp;"/"&amp;DAY(ウォレット!$B12)&amp;"_"&amp;ウォレット!DN$3,プレー記録!$U$14:$U$2664,0),1))=TRUE,0,INDEX(プレー記録!$G$14:$G$2664,MATCH("IN_"&amp;ウォレット!$DA$2&amp;MONTH(ウォレット!$B12)&amp;"/"&amp;DAY(ウォレット!$B12)&amp;"_"&amp;ウォレット!DN$3,プレー記録!$U$14:$U$2664,0),1))</f>
        <v>0</v>
      </c>
      <c r="DO12" s="296">
        <f>IF(ISNA(INDEX(プレー記録!$G$14:$G$2664,MATCH("IN_"&amp;ウォレット!$DA$2&amp;MONTH(ウォレット!$B12)&amp;"/"&amp;DAY(ウォレット!$B12)&amp;"_"&amp;ウォレット!DO$3,プレー記録!$U$14:$U$2664,0),1))=TRUE,0,INDEX(プレー記録!$G$14:$G$2664,MATCH("IN_"&amp;ウォレット!$DA$2&amp;MONTH(ウォレット!$B12)&amp;"/"&amp;DAY(ウォレット!$B12)&amp;"_"&amp;ウォレット!DO$3,プレー記録!$U$14:$U$2664,0),1))</f>
        <v>0</v>
      </c>
      <c r="DP12" s="296">
        <f>IF(ISNA(INDEX(プレー記録!$G$14:$G$2664,MATCH("IN_"&amp;ウォレット!$DA$2&amp;MONTH(ウォレット!$B12)&amp;"/"&amp;DAY(ウォレット!$B12)&amp;"_"&amp;ウォレット!DP$3,プレー記録!$U$14:$U$2664,0),1))=TRUE,0,INDEX(プレー記録!$G$14:$G$2664,MATCH("IN_"&amp;ウォレット!$DA$2&amp;MONTH(ウォレット!$B12)&amp;"/"&amp;DAY(ウォレット!$B12)&amp;"_"&amp;ウォレット!DP$3,プレー記録!$U$14:$U$2664,0),1))</f>
        <v>0</v>
      </c>
      <c r="DQ12" s="296">
        <f>IF(ISNA(INDEX(プレー記録!$G$14:$G$2664,MATCH("IN_"&amp;ウォレット!$DA$2&amp;MONTH(ウォレット!$B12)&amp;"/"&amp;DAY(ウォレット!$B12)&amp;"_"&amp;ウォレット!DQ$3,プレー記録!$U$14:$U$2664,0),1))=TRUE,0,INDEX(プレー記録!$G$14:$G$2664,MATCH("IN_"&amp;ウォレット!$DA$2&amp;MONTH(ウォレット!$B12)&amp;"/"&amp;DAY(ウォレット!$B12)&amp;"_"&amp;ウォレット!DQ$3,プレー記録!$U$14:$U$2664,0),1))</f>
        <v>0</v>
      </c>
      <c r="DR12" s="158"/>
      <c r="DS12" s="131">
        <f>IF(ISNA(INDEX(プレー記録!$F$12:$F$2664,MATCH("OUT_"&amp;ウォレット!$DA$2&amp;MONTH(ウォレット!$B12)&amp;"/"&amp;DAY(ウォレット!$B12)&amp;"_"&amp;ウォレット!DS$3,プレー記録!$U$12:$U$2664,0),1))=TRUE,0,-INDEX(プレー記録!$F$12:$F$2664,MATCH("OUT_"&amp;ウォレット!$DA$2&amp;MONTH(ウォレット!$B12)&amp;"/"&amp;DAY(ウォレット!$B12)&amp;"_"&amp;ウォレット!DS$3,プレー記録!$U$12:$U$2664,0),1))</f>
        <v>0</v>
      </c>
      <c r="DT12" s="123">
        <f>IF(ISNA(INDEX(プレー記録!$F$12:$F$2664,MATCH("OUT_"&amp;ウォレット!$DA$2&amp;MONTH(ウォレット!$B12)&amp;"/"&amp;DAY(ウォレット!$B12)&amp;"_"&amp;ウォレット!DT$3,プレー記録!$U$12:$U$2664,0),1))=TRUE,0,-INDEX(プレー記録!$F$12:$F$2664,MATCH("OUT_"&amp;ウォレット!$DA$2&amp;MONTH(ウォレット!$B12)&amp;"/"&amp;DAY(ウォレット!$B12)&amp;"_"&amp;ウォレット!DT$3,プレー記録!$U$12:$U$2664,0),1))</f>
        <v>0</v>
      </c>
      <c r="DU12" s="123">
        <f>IF(ISNA(INDEX(プレー記録!$F$12:$F$2664,MATCH("OUT_"&amp;ウォレット!$DA$2&amp;MONTH(ウォレット!$B12)&amp;"/"&amp;DAY(ウォレット!$B12)&amp;"_"&amp;ウォレット!DU$3,プレー記録!$U$12:$U$2664,0),1))=TRUE,0,-INDEX(プレー記録!$F$12:$F$2664,MATCH("OUT_"&amp;ウォレット!$DA$2&amp;MONTH(ウォレット!$B12)&amp;"/"&amp;DAY(ウォレット!$B12)&amp;"_"&amp;ウォレット!DU$3,プレー記録!$U$12:$U$2664,0),1))</f>
        <v>0</v>
      </c>
      <c r="DV12" s="123">
        <f>IF(ISNA(INDEX(プレー記録!$F$12:$F$2664,MATCH("OUT_"&amp;ウォレット!$DA$2&amp;MONTH(ウォレット!$B12)&amp;"/"&amp;DAY(ウォレット!$B12)&amp;"_"&amp;ウォレット!DV$3,プレー記録!$U$12:$U$2664,0),1))=TRUE,0,-INDEX(プレー記録!$F$12:$F$2664,MATCH("OUT_"&amp;ウォレット!$DA$2&amp;MONTH(ウォレット!$B12)&amp;"/"&amp;DAY(ウォレット!$B12)&amp;"_"&amp;ウォレット!DV$3,プレー記録!$U$12:$U$2664,0),1))</f>
        <v>0</v>
      </c>
      <c r="DW12" s="123">
        <f>IF(ISNA(INDEX(プレー記録!$F$12:$F$2664,MATCH("OUT_"&amp;ウォレット!$DA$2&amp;MONTH(ウォレット!$B12)&amp;"/"&amp;DAY(ウォレット!$B12)&amp;"_"&amp;ウォレット!DW$3,プレー記録!$U$12:$U$2664,0),1))=TRUE,0,-INDEX(プレー記録!$F$12:$F$2664,MATCH("OUT_"&amp;ウォレット!$DA$2&amp;MONTH(ウォレット!$B12)&amp;"/"&amp;DAY(ウォレット!$B12)&amp;"_"&amp;ウォレット!DW$3,プレー記録!$U$12:$U$2664,0),1))</f>
        <v>0</v>
      </c>
      <c r="DX12" s="123">
        <f>IF(ISNA(INDEX(プレー記録!$F$12:$F$2664,MATCH("OUT_"&amp;ウォレット!$DA$2&amp;MONTH(ウォレット!$B12)&amp;"/"&amp;DAY(ウォレット!$B12)&amp;"_"&amp;ウォレット!DX$3,プレー記録!$U$12:$U$2664,0),1))=TRUE,0,-INDEX(プレー記録!$F$12:$F$2664,MATCH("OUT_"&amp;ウォレット!$DA$2&amp;MONTH(ウォレット!$B12)&amp;"/"&amp;DAY(ウォレット!$B12)&amp;"_"&amp;ウォレット!DX$3,プレー記録!$U$12:$U$2664,0),1))</f>
        <v>0</v>
      </c>
      <c r="DY12" s="123">
        <f>IF(ISNA(INDEX(プレー記録!$F$12:$F$2664,MATCH("OUT_"&amp;ウォレット!$DA$2&amp;MONTH(ウォレット!$B12)&amp;"/"&amp;DAY(ウォレット!$B12)&amp;"_"&amp;ウォレット!DY$3,プレー記録!$U$12:$U$2664,0),1))=TRUE,0,-INDEX(プレー記録!$F$12:$F$2664,MATCH("OUT_"&amp;ウォレット!$DA$2&amp;MONTH(ウォレット!$B12)&amp;"/"&amp;DAY(ウォレット!$B12)&amp;"_"&amp;ウォレット!DY$3,プレー記録!$U$12:$U$2664,0),1))</f>
        <v>0</v>
      </c>
      <c r="DZ12" s="298">
        <f>IF(ISNA(INDEX(プレー記録!$F$12:$F$2664,MATCH("OUT_"&amp;ウォレット!$DA$2&amp;MONTH(ウォレット!$B12)&amp;"/"&amp;DAY(ウォレット!$B12)&amp;"_"&amp;ウォレット!DZ$3,プレー記録!$U$12:$U$2664,0),1))=TRUE,0,-INDEX(プレー記録!$F$12:$F$2664,MATCH("OUT_"&amp;ウォレット!$DA$2&amp;MONTH(ウォレット!$B12)&amp;"/"&amp;DAY(ウォレット!$B12)&amp;"_"&amp;ウォレット!DZ$3,プレー記録!$U$12:$U$2664,0),1))</f>
        <v>0</v>
      </c>
      <c r="EA12" s="298">
        <f>IF(ISNA(INDEX(プレー記録!$F$12:$F$2664,MATCH("OUT_"&amp;ウォレット!$DA$2&amp;MONTH(ウォレット!$B12)&amp;"/"&amp;DAY(ウォレット!$B12)&amp;"_"&amp;ウォレット!EA$3,プレー記録!$U$12:$U$2664,0),1))=TRUE,0,-INDEX(プレー記録!$F$12:$F$2664,MATCH("OUT_"&amp;ウォレット!$DA$2&amp;MONTH(ウォレット!$B12)&amp;"/"&amp;DAY(ウォレット!$B12)&amp;"_"&amp;ウォレット!EA$3,プレー記録!$U$12:$U$2664,0),1))</f>
        <v>0</v>
      </c>
      <c r="EB12" s="298">
        <f>IF(ISNA(INDEX(プレー記録!$F$12:$F$2664,MATCH("OUT_"&amp;ウォレット!$DA$2&amp;MONTH(ウォレット!$B12)&amp;"/"&amp;DAY(ウォレット!$B12)&amp;"_"&amp;ウォレット!EB$3,プレー記録!$U$12:$U$2664,0),1))=TRUE,0,-INDEX(プレー記録!$F$12:$F$2664,MATCH("OUT_"&amp;ウォレット!$DA$2&amp;MONTH(ウォレット!$B12)&amp;"/"&amp;DAY(ウォレット!$B12)&amp;"_"&amp;ウォレット!EB$3,プレー記録!$U$12:$U$2664,0),1))</f>
        <v>0</v>
      </c>
      <c r="EC12" s="298">
        <f>IF(ISNA(INDEX(プレー記録!$F$12:$F$2664,MATCH("OUT_"&amp;ウォレット!$DA$2&amp;MONTH(ウォレット!$B12)&amp;"/"&amp;DAY(ウォレット!$B12)&amp;"_"&amp;ウォレット!EC$3,プレー記録!$U$12:$U$2664,0),1))=TRUE,0,-INDEX(プレー記録!$F$12:$F$2664,MATCH("OUT_"&amp;ウォレット!$DA$2&amp;MONTH(ウォレット!$B12)&amp;"/"&amp;DAY(ウォレット!$B12)&amp;"_"&amp;ウォレット!EC$3,プレー記録!$U$12:$U$2664,0),1))</f>
        <v>0</v>
      </c>
      <c r="ED12" s="298">
        <f>IF(ISNA(INDEX(プレー記録!$F$12:$F$2664,MATCH("OUT_"&amp;ウォレット!$DA$2&amp;MONTH(ウォレット!$B12)&amp;"/"&amp;DAY(ウォレット!$B12)&amp;"_"&amp;ウォレット!ED$3,プレー記録!$U$12:$U$2664,0),1))=TRUE,0,-INDEX(プレー記録!$F$12:$F$2664,MATCH("OUT_"&amp;ウォレット!$DA$2&amp;MONTH(ウォレット!$B12)&amp;"/"&amp;DAY(ウォレット!$B12)&amp;"_"&amp;ウォレット!ED$3,プレー記録!$U$12:$U$2664,0),1))</f>
        <v>0</v>
      </c>
      <c r="EE12" s="298">
        <f>IF(ISNA(INDEX(プレー記録!$F$12:$F$2664,MATCH("OUT_"&amp;ウォレット!$DA$2&amp;MONTH(ウォレット!$B12)&amp;"/"&amp;DAY(ウォレット!$B12)&amp;"_"&amp;ウォレット!EE$3,プレー記録!$U$12:$U$2664,0),1))=TRUE,0,-INDEX(プレー記録!$F$12:$F$2664,MATCH("OUT_"&amp;ウォレット!$DA$2&amp;MONTH(ウォレット!$B12)&amp;"/"&amp;DAY(ウォレット!$B12)&amp;"_"&amp;ウォレット!EE$3,プレー記録!$U$12:$U$2664,0),1))</f>
        <v>0</v>
      </c>
      <c r="EF12" s="298">
        <f>IF(ISNA(INDEX(プレー記録!$F$12:$F$2664,MATCH("OUT_"&amp;ウォレット!$DA$2&amp;MONTH(ウォレット!$B12)&amp;"/"&amp;DAY(ウォレット!$B12)&amp;"_"&amp;ウォレット!EF$3,プレー記録!$U$12:$U$2664,0),1))=TRUE,0,-INDEX(プレー記録!$F$12:$F$2664,MATCH("OUT_"&amp;ウォレット!$DA$2&amp;MONTH(ウォレット!$B12)&amp;"/"&amp;DAY(ウォレット!$B12)&amp;"_"&amp;ウォレット!EF$3,プレー記録!$U$12:$U$2664,0),1))</f>
        <v>0</v>
      </c>
      <c r="EG12" s="298">
        <f>IF(ISNA(INDEX(プレー記録!$F$12:$F$2664,MATCH("OUT_"&amp;ウォレット!$DA$2&amp;MONTH(ウォレット!$B12)&amp;"/"&amp;DAY(ウォレット!$B12)&amp;"_"&amp;ウォレット!EG$3,プレー記録!$U$12:$U$2664,0),1))=TRUE,0,-INDEX(プレー記録!$F$12:$F$2664,MATCH("OUT_"&amp;ウォレット!$DA$2&amp;MONTH(ウォレット!$B12)&amp;"/"&amp;DAY(ウォレット!$B12)&amp;"_"&amp;ウォレット!EG$3,プレー記録!$U$12:$U$2664,0),1))</f>
        <v>0</v>
      </c>
      <c r="EH12" s="160"/>
      <c r="EI12" s="127">
        <f t="shared" si="5"/>
        <v>0</v>
      </c>
      <c r="EJ12" s="128">
        <f t="shared" si="15"/>
        <v>0</v>
      </c>
      <c r="EK12" s="133">
        <f>IF(ISNA(INDEX(プレー記録!$G$14:$G$2664,MATCH("IN_"&amp;ウォレット!$EI$2&amp;MONTH(ウォレット!$B12)&amp;"/"&amp;DAY(ウォレット!$B12)&amp;"_"&amp;ウォレット!EK$3,プレー記録!$U$14:$U$2664,0),1))=TRUE,0,INDEX(プレー記録!$G$14:$G$2664,MATCH("IN_"&amp;ウォレット!$EI$2&amp;MONTH(ウォレット!$B12)&amp;"/"&amp;DAY(ウォレット!$B12)&amp;"_"&amp;ウォレット!EK$3,プレー記録!$U$14:$U$2664,0),1))</f>
        <v>0</v>
      </c>
      <c r="EL12" s="122">
        <f>IF(ISNA(INDEX(プレー記録!$G$14:$G$2664,MATCH("IN_"&amp;ウォレット!$EI$2&amp;MONTH(ウォレット!$B12)&amp;"/"&amp;DAY(ウォレット!$B12)&amp;"_"&amp;ウォレット!EL$3,プレー記録!$U$14:$U$2664,0),1))=TRUE,0,INDEX(プレー記録!$G$14:$G$2664,MATCH("IN_"&amp;ウォレット!$EI$2&amp;MONTH(ウォレット!$B12)&amp;"/"&amp;DAY(ウォレット!$B12)&amp;"_"&amp;ウォレット!EL$3,プレー記録!$U$14:$U$2664,0),1))</f>
        <v>0</v>
      </c>
      <c r="EM12" s="122">
        <f>IF(ISNA(INDEX(プレー記録!$G$14:$G$2664,MATCH("IN_"&amp;ウォレット!$EI$2&amp;MONTH(ウォレット!$B12)&amp;"/"&amp;DAY(ウォレット!$B12)&amp;"_"&amp;ウォレット!EM$3,プレー記録!$U$14:$U$2664,0),1))=TRUE,0,INDEX(プレー記録!$G$14:$G$2664,MATCH("IN_"&amp;ウォレット!$EI$2&amp;MONTH(ウォレット!$B12)&amp;"/"&amp;DAY(ウォレット!$B12)&amp;"_"&amp;ウォレット!EM$3,プレー記録!$U$14:$U$2664,0),1))</f>
        <v>0</v>
      </c>
      <c r="EN12" s="122">
        <f>IF(ISNA(INDEX(プレー記録!$G$14:$G$2664,MATCH("IN_"&amp;ウォレット!$EI$2&amp;MONTH(ウォレット!$B12)&amp;"/"&amp;DAY(ウォレット!$B12)&amp;"_"&amp;ウォレット!EN$3,プレー記録!$U$14:$U$2664,0),1))=TRUE,0,INDEX(プレー記録!$G$14:$G$2664,MATCH("IN_"&amp;ウォレット!$EI$2&amp;MONTH(ウォレット!$B12)&amp;"/"&amp;DAY(ウォレット!$B12)&amp;"_"&amp;ウォレット!EN$3,プレー記録!$U$14:$U$2664,0),1))</f>
        <v>0</v>
      </c>
      <c r="EO12" s="122">
        <f>IF(ISNA(INDEX(プレー記録!$G$14:$G$2664,MATCH("IN_"&amp;ウォレット!$EI$2&amp;MONTH(ウォレット!$B12)&amp;"/"&amp;DAY(ウォレット!$B12)&amp;"_"&amp;ウォレット!EO$3,プレー記録!$U$14:$U$2664,0),1))=TRUE,0,INDEX(プレー記録!$G$14:$G$2664,MATCH("IN_"&amp;ウォレット!$EI$2&amp;MONTH(ウォレット!$B12)&amp;"/"&amp;DAY(ウォレット!$B12)&amp;"_"&amp;ウォレット!EO$3,プレー記録!$U$14:$U$2664,0),1))</f>
        <v>0</v>
      </c>
      <c r="EP12" s="122">
        <f>IF(ISNA(INDEX(プレー記録!$G$14:$G$2664,MATCH("IN_"&amp;ウォレット!$EI$2&amp;MONTH(ウォレット!$B12)&amp;"/"&amp;DAY(ウォレット!$B12)&amp;"_"&amp;ウォレット!EP$3,プレー記録!$U$14:$U$2664,0),1))=TRUE,0,INDEX(プレー記録!$G$14:$G$2664,MATCH("IN_"&amp;ウォレット!$EI$2&amp;MONTH(ウォレット!$B12)&amp;"/"&amp;DAY(ウォレット!$B12)&amp;"_"&amp;ウォレット!EP$3,プレー記録!$U$14:$U$2664,0),1))</f>
        <v>0</v>
      </c>
      <c r="EQ12" s="122">
        <f>IF(ISNA(INDEX(プレー記録!$G$14:$G$2664,MATCH("IN_"&amp;ウォレット!$EI$2&amp;MONTH(ウォレット!$B12)&amp;"/"&amp;DAY(ウォレット!$B12)&amp;"_"&amp;ウォレット!EQ$3,プレー記録!$U$14:$U$2664,0),1))=TRUE,0,INDEX(プレー記録!$G$14:$G$2664,MATCH("IN_"&amp;ウォレット!$EI$2&amp;MONTH(ウォレット!$B12)&amp;"/"&amp;DAY(ウォレット!$B12)&amp;"_"&amp;ウォレット!EQ$3,プレー記録!$U$14:$U$2664,0),1))</f>
        <v>0</v>
      </c>
      <c r="ER12" s="296">
        <f>IF(ISNA(INDEX(プレー記録!$G$14:$G$2664,MATCH("IN_"&amp;ウォレット!$EI$2&amp;MONTH(ウォレット!$B12)&amp;"/"&amp;DAY(ウォレット!$B12)&amp;"_"&amp;ウォレット!ER$3,プレー記録!$U$14:$U$2664,0),1))=TRUE,0,INDEX(プレー記録!$G$14:$G$2664,MATCH("IN_"&amp;ウォレット!$EI$2&amp;MONTH(ウォレット!$B12)&amp;"/"&amp;DAY(ウォレット!$B12)&amp;"_"&amp;ウォレット!ER$3,プレー記録!$U$14:$U$2664,0),1))</f>
        <v>0</v>
      </c>
      <c r="ES12" s="296">
        <f>IF(ISNA(INDEX(プレー記録!$G$14:$G$2664,MATCH("IN_"&amp;ウォレット!$EI$2&amp;MONTH(ウォレット!$B12)&amp;"/"&amp;DAY(ウォレット!$B12)&amp;"_"&amp;ウォレット!ES$3,プレー記録!$U$14:$U$2664,0),1))=TRUE,0,INDEX(プレー記録!$G$14:$G$2664,MATCH("IN_"&amp;ウォレット!$EI$2&amp;MONTH(ウォレット!$B12)&amp;"/"&amp;DAY(ウォレット!$B12)&amp;"_"&amp;ウォレット!ES$3,プレー記録!$U$14:$U$2664,0),1))</f>
        <v>0</v>
      </c>
      <c r="ET12" s="296">
        <f>IF(ISNA(INDEX(プレー記録!$G$14:$G$2664,MATCH("IN_"&amp;ウォレット!$EI$2&amp;MONTH(ウォレット!$B12)&amp;"/"&amp;DAY(ウォレット!$B12)&amp;"_"&amp;ウォレット!ET$3,プレー記録!$U$14:$U$2664,0),1))=TRUE,0,INDEX(プレー記録!$G$14:$G$2664,MATCH("IN_"&amp;ウォレット!$EI$2&amp;MONTH(ウォレット!$B12)&amp;"/"&amp;DAY(ウォレット!$B12)&amp;"_"&amp;ウォレット!ET$3,プレー記録!$U$14:$U$2664,0),1))</f>
        <v>0</v>
      </c>
      <c r="EU12" s="296">
        <f>IF(ISNA(INDEX(プレー記録!$G$14:$G$2664,MATCH("IN_"&amp;ウォレット!$EI$2&amp;MONTH(ウォレット!$B12)&amp;"/"&amp;DAY(ウォレット!$B12)&amp;"_"&amp;ウォレット!EU$3,プレー記録!$U$14:$U$2664,0),1))=TRUE,0,INDEX(プレー記録!$G$14:$G$2664,MATCH("IN_"&amp;ウォレット!$EI$2&amp;MONTH(ウォレット!$B12)&amp;"/"&amp;DAY(ウォレット!$B12)&amp;"_"&amp;ウォレット!EU$3,プレー記録!$U$14:$U$2664,0),1))</f>
        <v>0</v>
      </c>
      <c r="EV12" s="296">
        <f>IF(ISNA(INDEX(プレー記録!$G$14:$G$2664,MATCH("IN_"&amp;ウォレット!$EI$2&amp;MONTH(ウォレット!$B12)&amp;"/"&amp;DAY(ウォレット!$B12)&amp;"_"&amp;ウォレット!EV$3,プレー記録!$U$14:$U$2664,0),1))=TRUE,0,INDEX(プレー記録!$G$14:$G$2664,MATCH("IN_"&amp;ウォレット!$EI$2&amp;MONTH(ウォレット!$B12)&amp;"/"&amp;DAY(ウォレット!$B12)&amp;"_"&amp;ウォレット!EV$3,プレー記録!$U$14:$U$2664,0),1))</f>
        <v>0</v>
      </c>
      <c r="EW12" s="296">
        <f>IF(ISNA(INDEX(プレー記録!$G$14:$G$2664,MATCH("IN_"&amp;ウォレット!$EI$2&amp;MONTH(ウォレット!$B12)&amp;"/"&amp;DAY(ウォレット!$B12)&amp;"_"&amp;ウォレット!EW$3,プレー記録!$U$14:$U$2664,0),1))=TRUE,0,INDEX(プレー記録!$G$14:$G$2664,MATCH("IN_"&amp;ウォレット!$EI$2&amp;MONTH(ウォレット!$B12)&amp;"/"&amp;DAY(ウォレット!$B12)&amp;"_"&amp;ウォレット!EW$3,プレー記録!$U$14:$U$2664,0),1))</f>
        <v>0</v>
      </c>
      <c r="EX12" s="296">
        <f>IF(ISNA(INDEX(プレー記録!$G$14:$G$2664,MATCH("IN_"&amp;ウォレット!$EI$2&amp;MONTH(ウォレット!$B12)&amp;"/"&amp;DAY(ウォレット!$B12)&amp;"_"&amp;ウォレット!EX$3,プレー記録!$U$14:$U$2664,0),1))=TRUE,0,INDEX(プレー記録!$G$14:$G$2664,MATCH("IN_"&amp;ウォレット!$EI$2&amp;MONTH(ウォレット!$B12)&amp;"/"&amp;DAY(ウォレット!$B12)&amp;"_"&amp;ウォレット!EX$3,プレー記録!$U$14:$U$2664,0),1))</f>
        <v>0</v>
      </c>
      <c r="EY12" s="296">
        <f>IF(ISNA(INDEX(プレー記録!$G$14:$G$2664,MATCH("IN_"&amp;ウォレット!$EI$2&amp;MONTH(ウォレット!$B12)&amp;"/"&amp;DAY(ウォレット!$B12)&amp;"_"&amp;ウォレット!EY$3,プレー記録!$U$14:$U$2664,0),1))=TRUE,0,INDEX(プレー記録!$G$14:$G$2664,MATCH("IN_"&amp;ウォレット!$EI$2&amp;MONTH(ウォレット!$B12)&amp;"/"&amp;DAY(ウォレット!$B12)&amp;"_"&amp;ウォレット!EY$3,プレー記録!$U$14:$U$2664,0),1))</f>
        <v>0</v>
      </c>
      <c r="EZ12" s="158"/>
      <c r="FA12" s="131">
        <f>IF(ISNA(INDEX(プレー記録!$F$12:$F$2664,MATCH("OUT_"&amp;ウォレット!$EI$2&amp;MONTH(ウォレット!$B12)&amp;"/"&amp;DAY(ウォレット!$B12)&amp;"_"&amp;ウォレット!FA$3,プレー記録!$U$12:$U$2664,0),1))=TRUE,0,-INDEX(プレー記録!$F$12:$F$2664,MATCH("OUT_"&amp;ウォレット!$EI$2&amp;MONTH(ウォレット!$B12)&amp;"/"&amp;DAY(ウォレット!$B12)&amp;"_"&amp;ウォレット!FA$3,プレー記録!$U$12:$U$2664,0),1))</f>
        <v>0</v>
      </c>
      <c r="FB12" s="123">
        <f>IF(ISNA(INDEX(プレー記録!$F$12:$F$2664,MATCH("OUT_"&amp;ウォレット!$EI$2&amp;MONTH(ウォレット!$B12)&amp;"/"&amp;DAY(ウォレット!$B12)&amp;"_"&amp;ウォレット!FB$3,プレー記録!$U$12:$U$2664,0),1))=TRUE,0,-INDEX(プレー記録!$F$12:$F$2664,MATCH("OUT_"&amp;ウォレット!$EI$2&amp;MONTH(ウォレット!$B12)&amp;"/"&amp;DAY(ウォレット!$B12)&amp;"_"&amp;ウォレット!FB$3,プレー記録!$U$12:$U$2664,0),1))</f>
        <v>0</v>
      </c>
      <c r="FC12" s="123">
        <f>IF(ISNA(INDEX(プレー記録!$F$12:$F$2664,MATCH("OUT_"&amp;ウォレット!$EI$2&amp;MONTH(ウォレット!$B12)&amp;"/"&amp;DAY(ウォレット!$B12)&amp;"_"&amp;ウォレット!FC$3,プレー記録!$U$12:$U$2664,0),1))=TRUE,0,-INDEX(プレー記録!$F$12:$F$2664,MATCH("OUT_"&amp;ウォレット!$EI$2&amp;MONTH(ウォレット!$B12)&amp;"/"&amp;DAY(ウォレット!$B12)&amp;"_"&amp;ウォレット!FC$3,プレー記録!$U$12:$U$2664,0),1))</f>
        <v>0</v>
      </c>
      <c r="FD12" s="123">
        <f>IF(ISNA(INDEX(プレー記録!$F$12:$F$2664,MATCH("OUT_"&amp;ウォレット!$EI$2&amp;MONTH(ウォレット!$B12)&amp;"/"&amp;DAY(ウォレット!$B12)&amp;"_"&amp;ウォレット!FD$3,プレー記録!$U$12:$U$2664,0),1))=TRUE,0,-INDEX(プレー記録!$F$12:$F$2664,MATCH("OUT_"&amp;ウォレット!$EI$2&amp;MONTH(ウォレット!$B12)&amp;"/"&amp;DAY(ウォレット!$B12)&amp;"_"&amp;ウォレット!FD$3,プレー記録!$U$12:$U$2664,0),1))</f>
        <v>0</v>
      </c>
      <c r="FE12" s="123">
        <f>IF(ISNA(INDEX(プレー記録!$F$12:$F$2664,MATCH("OUT_"&amp;ウォレット!$EI$2&amp;MONTH(ウォレット!$B12)&amp;"/"&amp;DAY(ウォレット!$B12)&amp;"_"&amp;ウォレット!FE$3,プレー記録!$U$12:$U$2664,0),1))=TRUE,0,-INDEX(プレー記録!$F$12:$F$2664,MATCH("OUT_"&amp;ウォレット!$EI$2&amp;MONTH(ウォレット!$B12)&amp;"/"&amp;DAY(ウォレット!$B12)&amp;"_"&amp;ウォレット!FE$3,プレー記録!$U$12:$U$2664,0),1))</f>
        <v>0</v>
      </c>
      <c r="FF12" s="123">
        <f>IF(ISNA(INDEX(プレー記録!$F$12:$F$2664,MATCH("OUT_"&amp;ウォレット!$EI$2&amp;MONTH(ウォレット!$B12)&amp;"/"&amp;DAY(ウォレット!$B12)&amp;"_"&amp;ウォレット!FF$3,プレー記録!$U$12:$U$2664,0),1))=TRUE,0,-INDEX(プレー記録!$F$12:$F$2664,MATCH("OUT_"&amp;ウォレット!$EI$2&amp;MONTH(ウォレット!$B12)&amp;"/"&amp;DAY(ウォレット!$B12)&amp;"_"&amp;ウォレット!FF$3,プレー記録!$U$12:$U$2664,0),1))</f>
        <v>0</v>
      </c>
      <c r="FG12" s="123">
        <f>IF(ISNA(INDEX(プレー記録!$F$12:$F$2664,MATCH("OUT_"&amp;ウォレット!$EI$2&amp;MONTH(ウォレット!$B12)&amp;"/"&amp;DAY(ウォレット!$B12)&amp;"_"&amp;ウォレット!FG$3,プレー記録!$U$12:$U$2664,0),1))=TRUE,0,-INDEX(プレー記録!$F$12:$F$2664,MATCH("OUT_"&amp;ウォレット!$EI$2&amp;MONTH(ウォレット!$B12)&amp;"/"&amp;DAY(ウォレット!$B12)&amp;"_"&amp;ウォレット!FG$3,プレー記録!$U$12:$U$2664,0),1))</f>
        <v>0</v>
      </c>
      <c r="FH12" s="298">
        <f>IF(ISNA(INDEX(プレー記録!$F$12:$F$2664,MATCH("OUT_"&amp;ウォレット!$EI$2&amp;MONTH(ウォレット!$B12)&amp;"/"&amp;DAY(ウォレット!$B12)&amp;"_"&amp;ウォレット!FH$3,プレー記録!$U$12:$U$2664,0),1))=TRUE,0,-INDEX(プレー記録!$F$12:$F$2664,MATCH("OUT_"&amp;ウォレット!$EI$2&amp;MONTH(ウォレット!$B12)&amp;"/"&amp;DAY(ウォレット!$B12)&amp;"_"&amp;ウォレット!FH$3,プレー記録!$U$12:$U$2664,0),1))</f>
        <v>0</v>
      </c>
      <c r="FI12" s="298">
        <f>IF(ISNA(INDEX(プレー記録!$F$12:$F$2664,MATCH("OUT_"&amp;ウォレット!$EI$2&amp;MONTH(ウォレット!$B12)&amp;"/"&amp;DAY(ウォレット!$B12)&amp;"_"&amp;ウォレット!FI$3,プレー記録!$U$12:$U$2664,0),1))=TRUE,0,-INDEX(プレー記録!$F$12:$F$2664,MATCH("OUT_"&amp;ウォレット!$EI$2&amp;MONTH(ウォレット!$B12)&amp;"/"&amp;DAY(ウォレット!$B12)&amp;"_"&amp;ウォレット!FI$3,プレー記録!$U$12:$U$2664,0),1))</f>
        <v>0</v>
      </c>
      <c r="FJ12" s="298">
        <f>IF(ISNA(INDEX(プレー記録!$F$12:$F$2664,MATCH("OUT_"&amp;ウォレット!$EI$2&amp;MONTH(ウォレット!$B12)&amp;"/"&amp;DAY(ウォレット!$B12)&amp;"_"&amp;ウォレット!FJ$3,プレー記録!$U$12:$U$2664,0),1))=TRUE,0,-INDEX(プレー記録!$F$12:$F$2664,MATCH("OUT_"&amp;ウォレット!$EI$2&amp;MONTH(ウォレット!$B12)&amp;"/"&amp;DAY(ウォレット!$B12)&amp;"_"&amp;ウォレット!FJ$3,プレー記録!$U$12:$U$2664,0),1))</f>
        <v>0</v>
      </c>
      <c r="FK12" s="298">
        <f>IF(ISNA(INDEX(プレー記録!$F$12:$F$2664,MATCH("OUT_"&amp;ウォレット!$EI$2&amp;MONTH(ウォレット!$B12)&amp;"/"&amp;DAY(ウォレット!$B12)&amp;"_"&amp;ウォレット!FK$3,プレー記録!$U$12:$U$2664,0),1))=TRUE,0,-INDEX(プレー記録!$F$12:$F$2664,MATCH("OUT_"&amp;ウォレット!$EI$2&amp;MONTH(ウォレット!$B12)&amp;"/"&amp;DAY(ウォレット!$B12)&amp;"_"&amp;ウォレット!FK$3,プレー記録!$U$12:$U$2664,0),1))</f>
        <v>0</v>
      </c>
      <c r="FL12" s="298">
        <f>IF(ISNA(INDEX(プレー記録!$F$12:$F$2664,MATCH("OUT_"&amp;ウォレット!$EI$2&amp;MONTH(ウォレット!$B12)&amp;"/"&amp;DAY(ウォレット!$B12)&amp;"_"&amp;ウォレット!FL$3,プレー記録!$U$12:$U$2664,0),1))=TRUE,0,-INDEX(プレー記録!$F$12:$F$2664,MATCH("OUT_"&amp;ウォレット!$EI$2&amp;MONTH(ウォレット!$B12)&amp;"/"&amp;DAY(ウォレット!$B12)&amp;"_"&amp;ウォレット!FL$3,プレー記録!$U$12:$U$2664,0),1))</f>
        <v>0</v>
      </c>
      <c r="FM12" s="298">
        <f>IF(ISNA(INDEX(プレー記録!$F$12:$F$2664,MATCH("OUT_"&amp;ウォレット!$EI$2&amp;MONTH(ウォレット!$B12)&amp;"/"&amp;DAY(ウォレット!$B12)&amp;"_"&amp;ウォレット!FM$3,プレー記録!$U$12:$U$2664,0),1))=TRUE,0,-INDEX(プレー記録!$F$12:$F$2664,MATCH("OUT_"&amp;ウォレット!$EI$2&amp;MONTH(ウォレット!$B12)&amp;"/"&amp;DAY(ウォレット!$B12)&amp;"_"&amp;ウォレット!FM$3,プレー記録!$U$12:$U$2664,0),1))</f>
        <v>0</v>
      </c>
      <c r="FN12" s="298">
        <f>IF(ISNA(INDEX(プレー記録!$F$12:$F$2664,MATCH("OUT_"&amp;ウォレット!$EI$2&amp;MONTH(ウォレット!$B12)&amp;"/"&amp;DAY(ウォレット!$B12)&amp;"_"&amp;ウォレット!FN$3,プレー記録!$U$12:$U$2664,0),1))=TRUE,0,-INDEX(プレー記録!$F$12:$F$2664,MATCH("OUT_"&amp;ウォレット!$EI$2&amp;MONTH(ウォレット!$B12)&amp;"/"&amp;DAY(ウォレット!$B12)&amp;"_"&amp;ウォレット!FN$3,プレー記録!$U$12:$U$2664,0),1))</f>
        <v>0</v>
      </c>
      <c r="FO12" s="298">
        <f>IF(ISNA(INDEX(プレー記録!$F$12:$F$2664,MATCH("OUT_"&amp;ウォレット!$EI$2&amp;MONTH(ウォレット!$B12)&amp;"/"&amp;DAY(ウォレット!$B12)&amp;"_"&amp;ウォレット!FO$3,プレー記録!$U$12:$U$2664,0),1))=TRUE,0,-INDEX(プレー記録!$F$12:$F$2664,MATCH("OUT_"&amp;ウォレット!$EI$2&amp;MONTH(ウォレット!$B12)&amp;"/"&amp;DAY(ウォレット!$B12)&amp;"_"&amp;ウォレット!FO$3,プレー記録!$U$12:$U$2664,0),1))</f>
        <v>0</v>
      </c>
      <c r="FP12" s="160"/>
      <c r="FQ12" s="127">
        <f t="shared" si="6"/>
        <v>0</v>
      </c>
      <c r="FR12" s="128">
        <f t="shared" si="16"/>
        <v>0</v>
      </c>
      <c r="FS12" s="133">
        <f>IF(ISNA(INDEX(プレー記録!$G$14:$G$2664,MATCH("IN_"&amp;ウォレット!$FQ$2&amp;MONTH(ウォレット!$B12)&amp;"/"&amp;DAY(ウォレット!$B12)&amp;"_"&amp;ウォレット!FS$3,プレー記録!$U$14:$U$2664,0),1))=TRUE,0,INDEX(プレー記録!$G$14:$G$2664,MATCH("IN_"&amp;ウォレット!$FQ$2&amp;MONTH(ウォレット!$B12)&amp;"/"&amp;DAY(ウォレット!$B12)&amp;"_"&amp;ウォレット!FS$3,プレー記録!$U$14:$U$2664,0),1))</f>
        <v>0</v>
      </c>
      <c r="FT12" s="122">
        <f>IF(ISNA(INDEX(プレー記録!$G$14:$G$2664,MATCH("IN_"&amp;ウォレット!$FQ$2&amp;MONTH(ウォレット!$B12)&amp;"/"&amp;DAY(ウォレット!$B12)&amp;"_"&amp;ウォレット!FT$3,プレー記録!$U$14:$U$2664,0),1))=TRUE,0,INDEX(プレー記録!$G$14:$G$2664,MATCH("IN_"&amp;ウォレット!$FQ$2&amp;MONTH(ウォレット!$B12)&amp;"/"&amp;DAY(ウォレット!$B12)&amp;"_"&amp;ウォレット!FT$3,プレー記録!$U$14:$U$2664,0),1))</f>
        <v>0</v>
      </c>
      <c r="FU12" s="122">
        <f>IF(ISNA(INDEX(プレー記録!$G$14:$G$2664,MATCH("IN_"&amp;ウォレット!$FQ$2&amp;MONTH(ウォレット!$B12)&amp;"/"&amp;DAY(ウォレット!$B12)&amp;"_"&amp;ウォレット!FU$3,プレー記録!$U$14:$U$2664,0),1))=TRUE,0,INDEX(プレー記録!$G$14:$G$2664,MATCH("IN_"&amp;ウォレット!$FQ$2&amp;MONTH(ウォレット!$B12)&amp;"/"&amp;DAY(ウォレット!$B12)&amp;"_"&amp;ウォレット!FU$3,プレー記録!$U$14:$U$2664,0),1))</f>
        <v>0</v>
      </c>
      <c r="FV12" s="122">
        <f>IF(ISNA(INDEX(プレー記録!$G$14:$G$2664,MATCH("IN_"&amp;ウォレット!$FQ$2&amp;MONTH(ウォレット!$B12)&amp;"/"&amp;DAY(ウォレット!$B12)&amp;"_"&amp;ウォレット!FV$3,プレー記録!$U$14:$U$2664,0),1))=TRUE,0,INDEX(プレー記録!$G$14:$G$2664,MATCH("IN_"&amp;ウォレット!$FQ$2&amp;MONTH(ウォレット!$B12)&amp;"/"&amp;DAY(ウォレット!$B12)&amp;"_"&amp;ウォレット!FV$3,プレー記録!$U$14:$U$2664,0),1))</f>
        <v>0</v>
      </c>
      <c r="FW12" s="122">
        <f>IF(ISNA(INDEX(プレー記録!$G$14:$G$2664,MATCH("IN_"&amp;ウォレット!$FQ$2&amp;MONTH(ウォレット!$B12)&amp;"/"&amp;DAY(ウォレット!$B12)&amp;"_"&amp;ウォレット!FW$3,プレー記録!$U$14:$U$2664,0),1))=TRUE,0,INDEX(プレー記録!$G$14:$G$2664,MATCH("IN_"&amp;ウォレット!$FQ$2&amp;MONTH(ウォレット!$B12)&amp;"/"&amp;DAY(ウォレット!$B12)&amp;"_"&amp;ウォレット!FW$3,プレー記録!$U$14:$U$2664,0),1))</f>
        <v>0</v>
      </c>
      <c r="FX12" s="122">
        <f>IF(ISNA(INDEX(プレー記録!$G$14:$G$2664,MATCH("IN_"&amp;ウォレット!$FQ$2&amp;MONTH(ウォレット!$B12)&amp;"/"&amp;DAY(ウォレット!$B12)&amp;"_"&amp;ウォレット!FX$3,プレー記録!$U$14:$U$2664,0),1))=TRUE,0,INDEX(プレー記録!$G$14:$G$2664,MATCH("IN_"&amp;ウォレット!$FQ$2&amp;MONTH(ウォレット!$B12)&amp;"/"&amp;DAY(ウォレット!$B12)&amp;"_"&amp;ウォレット!FX$3,プレー記録!$U$14:$U$2664,0),1))</f>
        <v>0</v>
      </c>
      <c r="FY12" s="122">
        <f>IF(ISNA(INDEX(プレー記録!$G$14:$G$2664,MATCH("IN_"&amp;ウォレット!$FQ$2&amp;MONTH(ウォレット!$B12)&amp;"/"&amp;DAY(ウォレット!$B12)&amp;"_"&amp;ウォレット!FY$3,プレー記録!$U$14:$U$2664,0),1))=TRUE,0,INDEX(プレー記録!$G$14:$G$2664,MATCH("IN_"&amp;ウォレット!$FQ$2&amp;MONTH(ウォレット!$B12)&amp;"/"&amp;DAY(ウォレット!$B12)&amp;"_"&amp;ウォレット!FY$3,プレー記録!$U$14:$U$2664,0),1))</f>
        <v>0</v>
      </c>
      <c r="FZ12" s="296">
        <f>IF(ISNA(INDEX(プレー記録!$G$14:$G$2664,MATCH("IN_"&amp;ウォレット!$FQ$2&amp;MONTH(ウォレット!$B12)&amp;"/"&amp;DAY(ウォレット!$B12)&amp;"_"&amp;ウォレット!FZ$3,プレー記録!$U$14:$U$2664,0),1))=TRUE,0,INDEX(プレー記録!$G$14:$G$2664,MATCH("IN_"&amp;ウォレット!$FQ$2&amp;MONTH(ウォレット!$B12)&amp;"/"&amp;DAY(ウォレット!$B12)&amp;"_"&amp;ウォレット!FZ$3,プレー記録!$U$14:$U$2664,0),1))</f>
        <v>0</v>
      </c>
      <c r="GA12" s="296">
        <f>IF(ISNA(INDEX(プレー記録!$G$14:$G$2664,MATCH("IN_"&amp;ウォレット!$FQ$2&amp;MONTH(ウォレット!$B12)&amp;"/"&amp;DAY(ウォレット!$B12)&amp;"_"&amp;ウォレット!GA$3,プレー記録!$U$14:$U$2664,0),1))=TRUE,0,INDEX(プレー記録!$G$14:$G$2664,MATCH("IN_"&amp;ウォレット!$FQ$2&amp;MONTH(ウォレット!$B12)&amp;"/"&amp;DAY(ウォレット!$B12)&amp;"_"&amp;ウォレット!GA$3,プレー記録!$U$14:$U$2664,0),1))</f>
        <v>0</v>
      </c>
      <c r="GB12" s="296">
        <f>IF(ISNA(INDEX(プレー記録!$G$14:$G$2664,MATCH("IN_"&amp;ウォレット!$FQ$2&amp;MONTH(ウォレット!$B12)&amp;"/"&amp;DAY(ウォレット!$B12)&amp;"_"&amp;ウォレット!GB$3,プレー記録!$U$14:$U$2664,0),1))=TRUE,0,INDEX(プレー記録!$G$14:$G$2664,MATCH("IN_"&amp;ウォレット!$FQ$2&amp;MONTH(ウォレット!$B12)&amp;"/"&amp;DAY(ウォレット!$B12)&amp;"_"&amp;ウォレット!GB$3,プレー記録!$U$14:$U$2664,0),1))</f>
        <v>0</v>
      </c>
      <c r="GC12" s="296">
        <f>IF(ISNA(INDEX(プレー記録!$G$14:$G$2664,MATCH("IN_"&amp;ウォレット!$FQ$2&amp;MONTH(ウォレット!$B12)&amp;"/"&amp;DAY(ウォレット!$B12)&amp;"_"&amp;ウォレット!GC$3,プレー記録!$U$14:$U$2664,0),1))=TRUE,0,INDEX(プレー記録!$G$14:$G$2664,MATCH("IN_"&amp;ウォレット!$FQ$2&amp;MONTH(ウォレット!$B12)&amp;"/"&amp;DAY(ウォレット!$B12)&amp;"_"&amp;ウォレット!GC$3,プレー記録!$U$14:$U$2664,0),1))</f>
        <v>0</v>
      </c>
      <c r="GD12" s="296">
        <f>IF(ISNA(INDEX(プレー記録!$G$14:$G$2664,MATCH("IN_"&amp;ウォレット!$FQ$2&amp;MONTH(ウォレット!$B12)&amp;"/"&amp;DAY(ウォレット!$B12)&amp;"_"&amp;ウォレット!GD$3,プレー記録!$U$14:$U$2664,0),1))=TRUE,0,INDEX(プレー記録!$G$14:$G$2664,MATCH("IN_"&amp;ウォレット!$FQ$2&amp;MONTH(ウォレット!$B12)&amp;"/"&amp;DAY(ウォレット!$B12)&amp;"_"&amp;ウォレット!GD$3,プレー記録!$U$14:$U$2664,0),1))</f>
        <v>0</v>
      </c>
      <c r="GE12" s="296">
        <f>IF(ISNA(INDEX(プレー記録!$G$14:$G$2664,MATCH("IN_"&amp;ウォレット!$FQ$2&amp;MONTH(ウォレット!$B12)&amp;"/"&amp;DAY(ウォレット!$B12)&amp;"_"&amp;ウォレット!GE$3,プレー記録!$U$14:$U$2664,0),1))=TRUE,0,INDEX(プレー記録!$G$14:$G$2664,MATCH("IN_"&amp;ウォレット!$FQ$2&amp;MONTH(ウォレット!$B12)&amp;"/"&amp;DAY(ウォレット!$B12)&amp;"_"&amp;ウォレット!GE$3,プレー記録!$U$14:$U$2664,0),1))</f>
        <v>0</v>
      </c>
      <c r="GF12" s="296">
        <f>IF(ISNA(INDEX(プレー記録!$G$14:$G$2664,MATCH("IN_"&amp;ウォレット!$FQ$2&amp;MONTH(ウォレット!$B12)&amp;"/"&amp;DAY(ウォレット!$B12)&amp;"_"&amp;ウォレット!GF$3,プレー記録!$U$14:$U$2664,0),1))=TRUE,0,INDEX(プレー記録!$G$14:$G$2664,MATCH("IN_"&amp;ウォレット!$FQ$2&amp;MONTH(ウォレット!$B12)&amp;"/"&amp;DAY(ウォレット!$B12)&amp;"_"&amp;ウォレット!GF$3,プレー記録!$U$14:$U$2664,0),1))</f>
        <v>0</v>
      </c>
      <c r="GG12" s="296">
        <f>IF(ISNA(INDEX(プレー記録!$G$14:$G$2664,MATCH("IN_"&amp;ウォレット!$FQ$2&amp;MONTH(ウォレット!$B12)&amp;"/"&amp;DAY(ウォレット!$B12)&amp;"_"&amp;ウォレット!GG$3,プレー記録!$U$14:$U$2664,0),1))=TRUE,0,INDEX(プレー記録!$G$14:$G$2664,MATCH("IN_"&amp;ウォレット!$FQ$2&amp;MONTH(ウォレット!$B12)&amp;"/"&amp;DAY(ウォレット!$B12)&amp;"_"&amp;ウォレット!GG$3,プレー記録!$U$14:$U$2664,0),1))</f>
        <v>0</v>
      </c>
      <c r="GH12" s="158"/>
      <c r="GI12" s="131">
        <f>IF(ISNA(INDEX(プレー記録!$F$12:$F$2664,MATCH("OUT_"&amp;ウォレット!$FQ$2&amp;MONTH(ウォレット!$B12)&amp;"/"&amp;DAY(ウォレット!$B12)&amp;"_"&amp;ウォレット!GI$3,プレー記録!$U$12:$U$2664,0),1))=TRUE,0,-INDEX(プレー記録!$F$12:$F$2664,MATCH("OUT_"&amp;ウォレット!$FQ$2&amp;MONTH(ウォレット!$B12)&amp;"/"&amp;DAY(ウォレット!$B12)&amp;"_"&amp;ウォレット!GI$3,プレー記録!$U$12:$U$2664,0),1))</f>
        <v>0</v>
      </c>
      <c r="GJ12" s="123">
        <f>IF(ISNA(INDEX(プレー記録!$F$12:$F$2664,MATCH("OUT_"&amp;ウォレット!$FQ$2&amp;MONTH(ウォレット!$B12)&amp;"/"&amp;DAY(ウォレット!$B12)&amp;"_"&amp;ウォレット!GJ$3,プレー記録!$U$12:$U$2664,0),1))=TRUE,0,-INDEX(プレー記録!$F$12:$F$2664,MATCH("OUT_"&amp;ウォレット!$FQ$2&amp;MONTH(ウォレット!$B12)&amp;"/"&amp;DAY(ウォレット!$B12)&amp;"_"&amp;ウォレット!GJ$3,プレー記録!$U$12:$U$2664,0),1))</f>
        <v>0</v>
      </c>
      <c r="GK12" s="123">
        <f>IF(ISNA(INDEX(プレー記録!$F$12:$F$2664,MATCH("OUT_"&amp;ウォレット!$FQ$2&amp;MONTH(ウォレット!$B12)&amp;"/"&amp;DAY(ウォレット!$B12)&amp;"_"&amp;ウォレット!GK$3,プレー記録!$U$12:$U$2664,0),1))=TRUE,0,-INDEX(プレー記録!$F$12:$F$2664,MATCH("OUT_"&amp;ウォレット!$FQ$2&amp;MONTH(ウォレット!$B12)&amp;"/"&amp;DAY(ウォレット!$B12)&amp;"_"&amp;ウォレット!GK$3,プレー記録!$U$12:$U$2664,0),1))</f>
        <v>0</v>
      </c>
      <c r="GL12" s="123">
        <f>IF(ISNA(INDEX(プレー記録!$F$12:$F$2664,MATCH("OUT_"&amp;ウォレット!$FQ$2&amp;MONTH(ウォレット!$B12)&amp;"/"&amp;DAY(ウォレット!$B12)&amp;"_"&amp;ウォレット!GL$3,プレー記録!$U$12:$U$2664,0),1))=TRUE,0,-INDEX(プレー記録!$F$12:$F$2664,MATCH("OUT_"&amp;ウォレット!$FQ$2&amp;MONTH(ウォレット!$B12)&amp;"/"&amp;DAY(ウォレット!$B12)&amp;"_"&amp;ウォレット!GL$3,プレー記録!$U$12:$U$2664,0),1))</f>
        <v>0</v>
      </c>
      <c r="GM12" s="123">
        <f>IF(ISNA(INDEX(プレー記録!$F$12:$F$2664,MATCH("OUT_"&amp;ウォレット!$FQ$2&amp;MONTH(ウォレット!$B12)&amp;"/"&amp;DAY(ウォレット!$B12)&amp;"_"&amp;ウォレット!GM$3,プレー記録!$U$12:$U$2664,0),1))=TRUE,0,-INDEX(プレー記録!$F$12:$F$2664,MATCH("OUT_"&amp;ウォレット!$FQ$2&amp;MONTH(ウォレット!$B12)&amp;"/"&amp;DAY(ウォレット!$B12)&amp;"_"&amp;ウォレット!GM$3,プレー記録!$U$12:$U$2664,0),1))</f>
        <v>0</v>
      </c>
      <c r="GN12" s="123">
        <f>IF(ISNA(INDEX(プレー記録!$F$12:$F$2664,MATCH("OUT_"&amp;ウォレット!$FQ$2&amp;MONTH(ウォレット!$B12)&amp;"/"&amp;DAY(ウォレット!$B12)&amp;"_"&amp;ウォレット!GN$3,プレー記録!$U$12:$U$2664,0),1))=TRUE,0,-INDEX(プレー記録!$F$12:$F$2664,MATCH("OUT_"&amp;ウォレット!$FQ$2&amp;MONTH(ウォレット!$B12)&amp;"/"&amp;DAY(ウォレット!$B12)&amp;"_"&amp;ウォレット!GN$3,プレー記録!$U$12:$U$2664,0),1))</f>
        <v>0</v>
      </c>
      <c r="GO12" s="123">
        <f>IF(ISNA(INDEX(プレー記録!$F$12:$F$2664,MATCH("OUT_"&amp;ウォレット!$FQ$2&amp;MONTH(ウォレット!$B12)&amp;"/"&amp;DAY(ウォレット!$B12)&amp;"_"&amp;ウォレット!GO$3,プレー記録!$U$12:$U$2664,0),1))=TRUE,0,-INDEX(プレー記録!$F$12:$F$2664,MATCH("OUT_"&amp;ウォレット!$FQ$2&amp;MONTH(ウォレット!$B12)&amp;"/"&amp;DAY(ウォレット!$B12)&amp;"_"&amp;ウォレット!GO$3,プレー記録!$U$12:$U$2664,0),1))</f>
        <v>0</v>
      </c>
      <c r="GP12" s="298">
        <f>IF(ISNA(INDEX(プレー記録!$F$12:$F$2664,MATCH("OUT_"&amp;ウォレット!$FQ$2&amp;MONTH(ウォレット!$B12)&amp;"/"&amp;DAY(ウォレット!$B12)&amp;"_"&amp;ウォレット!GP$3,プレー記録!$U$12:$U$2664,0),1))=TRUE,0,-INDEX(プレー記録!$F$12:$F$2664,MATCH("OUT_"&amp;ウォレット!$FQ$2&amp;MONTH(ウォレット!$B12)&amp;"/"&amp;DAY(ウォレット!$B12)&amp;"_"&amp;ウォレット!GP$3,プレー記録!$U$12:$U$2664,0),1))</f>
        <v>0</v>
      </c>
      <c r="GQ12" s="298">
        <f>IF(ISNA(INDEX(プレー記録!$F$12:$F$2664,MATCH("OUT_"&amp;ウォレット!$FQ$2&amp;MONTH(ウォレット!$B12)&amp;"/"&amp;DAY(ウォレット!$B12)&amp;"_"&amp;ウォレット!GQ$3,プレー記録!$U$12:$U$2664,0),1))=TRUE,0,-INDEX(プレー記録!$F$12:$F$2664,MATCH("OUT_"&amp;ウォレット!$FQ$2&amp;MONTH(ウォレット!$B12)&amp;"/"&amp;DAY(ウォレット!$B12)&amp;"_"&amp;ウォレット!GQ$3,プレー記録!$U$12:$U$2664,0),1))</f>
        <v>0</v>
      </c>
      <c r="GR12" s="298">
        <f>IF(ISNA(INDEX(プレー記録!$F$12:$F$2664,MATCH("OUT_"&amp;ウォレット!$FQ$2&amp;MONTH(ウォレット!$B12)&amp;"/"&amp;DAY(ウォレット!$B12)&amp;"_"&amp;ウォレット!GR$3,プレー記録!$U$12:$U$2664,0),1))=TRUE,0,-INDEX(プレー記録!$F$12:$F$2664,MATCH("OUT_"&amp;ウォレット!$FQ$2&amp;MONTH(ウォレット!$B12)&amp;"/"&amp;DAY(ウォレット!$B12)&amp;"_"&amp;ウォレット!GR$3,プレー記録!$U$12:$U$2664,0),1))</f>
        <v>0</v>
      </c>
      <c r="GS12" s="298">
        <f>IF(ISNA(INDEX(プレー記録!$F$12:$F$2664,MATCH("OUT_"&amp;ウォレット!$FQ$2&amp;MONTH(ウォレット!$B12)&amp;"/"&amp;DAY(ウォレット!$B12)&amp;"_"&amp;ウォレット!GS$3,プレー記録!$U$12:$U$2664,0),1))=TRUE,0,-INDEX(プレー記録!$F$12:$F$2664,MATCH("OUT_"&amp;ウォレット!$FQ$2&amp;MONTH(ウォレット!$B12)&amp;"/"&amp;DAY(ウォレット!$B12)&amp;"_"&amp;ウォレット!GS$3,プレー記録!$U$12:$U$2664,0),1))</f>
        <v>0</v>
      </c>
      <c r="GT12" s="298">
        <f>IF(ISNA(INDEX(プレー記録!$F$12:$F$2664,MATCH("OUT_"&amp;ウォレット!$FQ$2&amp;MONTH(ウォレット!$B12)&amp;"/"&amp;DAY(ウォレット!$B12)&amp;"_"&amp;ウォレット!GT$3,プレー記録!$U$12:$U$2664,0),1))=TRUE,0,-INDEX(プレー記録!$F$12:$F$2664,MATCH("OUT_"&amp;ウォレット!$FQ$2&amp;MONTH(ウォレット!$B12)&amp;"/"&amp;DAY(ウォレット!$B12)&amp;"_"&amp;ウォレット!GT$3,プレー記録!$U$12:$U$2664,0),1))</f>
        <v>0</v>
      </c>
      <c r="GU12" s="298">
        <f>IF(ISNA(INDEX(プレー記録!$F$12:$F$2664,MATCH("OUT_"&amp;ウォレット!$FQ$2&amp;MONTH(ウォレット!$B12)&amp;"/"&amp;DAY(ウォレット!$B12)&amp;"_"&amp;ウォレット!GU$3,プレー記録!$U$12:$U$2664,0),1))=TRUE,0,-INDEX(プレー記録!$F$12:$F$2664,MATCH("OUT_"&amp;ウォレット!$FQ$2&amp;MONTH(ウォレット!$B12)&amp;"/"&amp;DAY(ウォレット!$B12)&amp;"_"&amp;ウォレット!GU$3,プレー記録!$U$12:$U$2664,0),1))</f>
        <v>0</v>
      </c>
      <c r="GV12" s="298">
        <f>IF(ISNA(INDEX(プレー記録!$F$12:$F$2664,MATCH("OUT_"&amp;ウォレット!$FQ$2&amp;MONTH(ウォレット!$B12)&amp;"/"&amp;DAY(ウォレット!$B12)&amp;"_"&amp;ウォレット!GV$3,プレー記録!$U$12:$U$2664,0),1))=TRUE,0,-INDEX(プレー記録!$F$12:$F$2664,MATCH("OUT_"&amp;ウォレット!$FQ$2&amp;MONTH(ウォレット!$B12)&amp;"/"&amp;DAY(ウォレット!$B12)&amp;"_"&amp;ウォレット!GV$3,プレー記録!$U$12:$U$2664,0),1))</f>
        <v>0</v>
      </c>
      <c r="GW12" s="298">
        <f>IF(ISNA(INDEX(プレー記録!$F$12:$F$2664,MATCH("OUT_"&amp;ウォレット!$FQ$2&amp;MONTH(ウォレット!$B12)&amp;"/"&amp;DAY(ウォレット!$B12)&amp;"_"&amp;ウォレット!GW$3,プレー記録!$U$12:$U$2664,0),1))=TRUE,0,-INDEX(プレー記録!$F$12:$F$2664,MATCH("OUT_"&amp;ウォレット!$FQ$2&amp;MONTH(ウォレット!$B12)&amp;"/"&amp;DAY(ウォレット!$B12)&amp;"_"&amp;ウォレット!GW$3,プレー記録!$U$12:$U$2664,0),1))</f>
        <v>0</v>
      </c>
      <c r="GX12" s="160"/>
      <c r="GY12" s="127">
        <f t="shared" si="7"/>
        <v>0</v>
      </c>
      <c r="GZ12" s="128">
        <f t="shared" si="17"/>
        <v>0</v>
      </c>
      <c r="HA12" s="133">
        <f>IF(ISNA(INDEX(プレー記録!$G$14:$G$2664,MATCH("IN_"&amp;ウォレット!$GY$2&amp;MONTH(ウォレット!$B12)&amp;"/"&amp;DAY(ウォレット!$B12)&amp;"_"&amp;ウォレット!HA$3,プレー記録!$U$14:$U$2664,0),1))=TRUE,0,INDEX(プレー記録!$G$14:$G$2664,MATCH("IN_"&amp;ウォレット!$GY$2&amp;MONTH(ウォレット!$B12)&amp;"/"&amp;DAY(ウォレット!$B12)&amp;"_"&amp;ウォレット!HA$3,プレー記録!$U$14:$U$2664,0),1))</f>
        <v>0</v>
      </c>
      <c r="HB12" s="122">
        <f>IF(ISNA(INDEX(プレー記録!$G$14:$G$2664,MATCH("IN_"&amp;ウォレット!$GY$2&amp;MONTH(ウォレット!$B12)&amp;"/"&amp;DAY(ウォレット!$B12)&amp;"_"&amp;ウォレット!HB$3,プレー記録!$U$14:$U$2664,0),1))=TRUE,0,INDEX(プレー記録!$G$14:$G$2664,MATCH("IN_"&amp;ウォレット!$GY$2&amp;MONTH(ウォレット!$B12)&amp;"/"&amp;DAY(ウォレット!$B12)&amp;"_"&amp;ウォレット!HB$3,プレー記録!$U$14:$U$2664,0),1))</f>
        <v>0</v>
      </c>
      <c r="HC12" s="122">
        <f>IF(ISNA(INDEX(プレー記録!$G$14:$G$2664,MATCH("IN_"&amp;ウォレット!$GY$2&amp;MONTH(ウォレット!$B12)&amp;"/"&amp;DAY(ウォレット!$B12)&amp;"_"&amp;ウォレット!HC$3,プレー記録!$U$14:$U$2664,0),1))=TRUE,0,INDEX(プレー記録!$G$14:$G$2664,MATCH("IN_"&amp;ウォレット!$GY$2&amp;MONTH(ウォレット!$B12)&amp;"/"&amp;DAY(ウォレット!$B12)&amp;"_"&amp;ウォレット!HC$3,プレー記録!$U$14:$U$2664,0),1))</f>
        <v>0</v>
      </c>
      <c r="HD12" s="122">
        <f>IF(ISNA(INDEX(プレー記録!$G$14:$G$2664,MATCH("IN_"&amp;ウォレット!$GY$2&amp;MONTH(ウォレット!$B12)&amp;"/"&amp;DAY(ウォレット!$B12)&amp;"_"&amp;ウォレット!HD$3,プレー記録!$U$14:$U$2664,0),1))=TRUE,0,INDEX(プレー記録!$G$14:$G$2664,MATCH("IN_"&amp;ウォレット!$GY$2&amp;MONTH(ウォレット!$B12)&amp;"/"&amp;DAY(ウォレット!$B12)&amp;"_"&amp;ウォレット!HD$3,プレー記録!$U$14:$U$2664,0),1))</f>
        <v>0</v>
      </c>
      <c r="HE12" s="122">
        <f>IF(ISNA(INDEX(プレー記録!$G$14:$G$2664,MATCH("IN_"&amp;ウォレット!$GY$2&amp;MONTH(ウォレット!$B12)&amp;"/"&amp;DAY(ウォレット!$B12)&amp;"_"&amp;ウォレット!HE$3,プレー記録!$U$14:$U$2664,0),1))=TRUE,0,INDEX(プレー記録!$G$14:$G$2664,MATCH("IN_"&amp;ウォレット!$GY$2&amp;MONTH(ウォレット!$B12)&amp;"/"&amp;DAY(ウォレット!$B12)&amp;"_"&amp;ウォレット!HE$3,プレー記録!$U$14:$U$2664,0),1))</f>
        <v>0</v>
      </c>
      <c r="HF12" s="122">
        <f>IF(ISNA(INDEX(プレー記録!$G$14:$G$2664,MATCH("IN_"&amp;ウォレット!$GY$2&amp;MONTH(ウォレット!$B12)&amp;"/"&amp;DAY(ウォレット!$B12)&amp;"_"&amp;ウォレット!HF$3,プレー記録!$U$14:$U$2664,0),1))=TRUE,0,INDEX(プレー記録!$G$14:$G$2664,MATCH("IN_"&amp;ウォレット!$GY$2&amp;MONTH(ウォレット!$B12)&amp;"/"&amp;DAY(ウォレット!$B12)&amp;"_"&amp;ウォレット!HF$3,プレー記録!$U$14:$U$2664,0),1))</f>
        <v>0</v>
      </c>
      <c r="HG12" s="122">
        <f>IF(ISNA(INDEX(プレー記録!$G$14:$G$2664,MATCH("IN_"&amp;ウォレット!$GY$2&amp;MONTH(ウォレット!$B12)&amp;"/"&amp;DAY(ウォレット!$B12)&amp;"_"&amp;ウォレット!HG$3,プレー記録!$U$14:$U$2664,0),1))=TRUE,0,INDEX(プレー記録!$G$14:$G$2664,MATCH("IN_"&amp;ウォレット!$GY$2&amp;MONTH(ウォレット!$B12)&amp;"/"&amp;DAY(ウォレット!$B12)&amp;"_"&amp;ウォレット!HG$3,プレー記録!$U$14:$U$2664,0),1))</f>
        <v>0</v>
      </c>
      <c r="HH12" s="296">
        <f>IF(ISNA(INDEX(プレー記録!$G$14:$G$2664,MATCH("IN_"&amp;ウォレット!$GY$2&amp;MONTH(ウォレット!$B12)&amp;"/"&amp;DAY(ウォレット!$B12)&amp;"_"&amp;ウォレット!HH$3,プレー記録!$U$14:$U$2664,0),1))=TRUE,0,INDEX(プレー記録!$G$14:$G$2664,MATCH("IN_"&amp;ウォレット!$GY$2&amp;MONTH(ウォレット!$B12)&amp;"/"&amp;DAY(ウォレット!$B12)&amp;"_"&amp;ウォレット!HH$3,プレー記録!$U$14:$U$2664,0),1))</f>
        <v>0</v>
      </c>
      <c r="HI12" s="296">
        <f>IF(ISNA(INDEX(プレー記録!$G$14:$G$2664,MATCH("IN_"&amp;ウォレット!$GY$2&amp;MONTH(ウォレット!$B12)&amp;"/"&amp;DAY(ウォレット!$B12)&amp;"_"&amp;ウォレット!HI$3,プレー記録!$U$14:$U$2664,0),1))=TRUE,0,INDEX(プレー記録!$G$14:$G$2664,MATCH("IN_"&amp;ウォレット!$GY$2&amp;MONTH(ウォレット!$B12)&amp;"/"&amp;DAY(ウォレット!$B12)&amp;"_"&amp;ウォレット!HI$3,プレー記録!$U$14:$U$2664,0),1))</f>
        <v>0</v>
      </c>
      <c r="HJ12" s="296">
        <f>IF(ISNA(INDEX(プレー記録!$G$14:$G$2664,MATCH("IN_"&amp;ウォレット!$GY$2&amp;MONTH(ウォレット!$B12)&amp;"/"&amp;DAY(ウォレット!$B12)&amp;"_"&amp;ウォレット!HJ$3,プレー記録!$U$14:$U$2664,0),1))=TRUE,0,INDEX(プレー記録!$G$14:$G$2664,MATCH("IN_"&amp;ウォレット!$GY$2&amp;MONTH(ウォレット!$B12)&amp;"/"&amp;DAY(ウォレット!$B12)&amp;"_"&amp;ウォレット!HJ$3,プレー記録!$U$14:$U$2664,0),1))</f>
        <v>0</v>
      </c>
      <c r="HK12" s="296">
        <f>IF(ISNA(INDEX(プレー記録!$G$14:$G$2664,MATCH("IN_"&amp;ウォレット!$GY$2&amp;MONTH(ウォレット!$B12)&amp;"/"&amp;DAY(ウォレット!$B12)&amp;"_"&amp;ウォレット!HK$3,プレー記録!$U$14:$U$2664,0),1))=TRUE,0,INDEX(プレー記録!$G$14:$G$2664,MATCH("IN_"&amp;ウォレット!$GY$2&amp;MONTH(ウォレット!$B12)&amp;"/"&amp;DAY(ウォレット!$B12)&amp;"_"&amp;ウォレット!HK$3,プレー記録!$U$14:$U$2664,0),1))</f>
        <v>0</v>
      </c>
      <c r="HL12" s="296">
        <f>IF(ISNA(INDEX(プレー記録!$G$14:$G$2664,MATCH("IN_"&amp;ウォレット!$GY$2&amp;MONTH(ウォレット!$B12)&amp;"/"&amp;DAY(ウォレット!$B12)&amp;"_"&amp;ウォレット!HL$3,プレー記録!$U$14:$U$2664,0),1))=TRUE,0,INDEX(プレー記録!$G$14:$G$2664,MATCH("IN_"&amp;ウォレット!$GY$2&amp;MONTH(ウォレット!$B12)&amp;"/"&amp;DAY(ウォレット!$B12)&amp;"_"&amp;ウォレット!HL$3,プレー記録!$U$14:$U$2664,0),1))</f>
        <v>0</v>
      </c>
      <c r="HM12" s="296">
        <f>IF(ISNA(INDEX(プレー記録!$G$14:$G$2664,MATCH("IN_"&amp;ウォレット!$GY$2&amp;MONTH(ウォレット!$B12)&amp;"/"&amp;DAY(ウォレット!$B12)&amp;"_"&amp;ウォレット!HM$3,プレー記録!$U$14:$U$2664,0),1))=TRUE,0,INDEX(プレー記録!$G$14:$G$2664,MATCH("IN_"&amp;ウォレット!$GY$2&amp;MONTH(ウォレット!$B12)&amp;"/"&amp;DAY(ウォレット!$B12)&amp;"_"&amp;ウォレット!HM$3,プレー記録!$U$14:$U$2664,0),1))</f>
        <v>0</v>
      </c>
      <c r="HN12" s="296">
        <f>IF(ISNA(INDEX(プレー記録!$G$14:$G$2664,MATCH("IN_"&amp;ウォレット!$GY$2&amp;MONTH(ウォレット!$B12)&amp;"/"&amp;DAY(ウォレット!$B12)&amp;"_"&amp;ウォレット!HN$3,プレー記録!$U$14:$U$2664,0),1))=TRUE,0,INDEX(プレー記録!$G$14:$G$2664,MATCH("IN_"&amp;ウォレット!$GY$2&amp;MONTH(ウォレット!$B12)&amp;"/"&amp;DAY(ウォレット!$B12)&amp;"_"&amp;ウォレット!HN$3,プレー記録!$U$14:$U$2664,0),1))</f>
        <v>0</v>
      </c>
      <c r="HO12" s="296">
        <f>IF(ISNA(INDEX(プレー記録!$G$14:$G$2664,MATCH("IN_"&amp;ウォレット!$GY$2&amp;MONTH(ウォレット!$B12)&amp;"/"&amp;DAY(ウォレット!$B12)&amp;"_"&amp;ウォレット!HO$3,プレー記録!$U$14:$U$2664,0),1))=TRUE,0,INDEX(プレー記録!$G$14:$G$2664,MATCH("IN_"&amp;ウォレット!$GY$2&amp;MONTH(ウォレット!$B12)&amp;"/"&amp;DAY(ウォレット!$B12)&amp;"_"&amp;ウォレット!HO$3,プレー記録!$U$14:$U$2664,0),1))</f>
        <v>0</v>
      </c>
      <c r="HP12" s="158"/>
      <c r="HQ12" s="131">
        <f>IF(ISNA(INDEX(プレー記録!$F$12:$F$2664,MATCH("OUT_"&amp;ウォレット!$GY$2&amp;MONTH(ウォレット!$B12)&amp;"/"&amp;DAY(ウォレット!$B12)&amp;"_"&amp;ウォレット!HQ$3,プレー記録!$U$12:$U$2664,0),1))=TRUE,0,-INDEX(プレー記録!$F$12:$F$2664,MATCH("OUT_"&amp;ウォレット!$GY$2&amp;MONTH(ウォレット!$B12)&amp;"/"&amp;DAY(ウォレット!$B12)&amp;"_"&amp;ウォレット!HQ$3,プレー記録!$U$12:$U$2664,0),1))</f>
        <v>0</v>
      </c>
      <c r="HR12" s="123">
        <f>IF(ISNA(INDEX(プレー記録!$F$12:$F$2664,MATCH("OUT_"&amp;ウォレット!$GY$2&amp;MONTH(ウォレット!$B12)&amp;"/"&amp;DAY(ウォレット!$B12)&amp;"_"&amp;ウォレット!HR$3,プレー記録!$U$12:$U$2664,0),1))=TRUE,0,-INDEX(プレー記録!$F$12:$F$2664,MATCH("OUT_"&amp;ウォレット!$GY$2&amp;MONTH(ウォレット!$B12)&amp;"/"&amp;DAY(ウォレット!$B12)&amp;"_"&amp;ウォレット!HR$3,プレー記録!$U$12:$U$2664,0),1))</f>
        <v>0</v>
      </c>
      <c r="HS12" s="123">
        <f>IF(ISNA(INDEX(プレー記録!$F$12:$F$2664,MATCH("OUT_"&amp;ウォレット!$GY$2&amp;MONTH(ウォレット!$B12)&amp;"/"&amp;DAY(ウォレット!$B12)&amp;"_"&amp;ウォレット!HS$3,プレー記録!$U$12:$U$2664,0),1))=TRUE,0,-INDEX(プレー記録!$F$12:$F$2664,MATCH("OUT_"&amp;ウォレット!$GY$2&amp;MONTH(ウォレット!$B12)&amp;"/"&amp;DAY(ウォレット!$B12)&amp;"_"&amp;ウォレット!HS$3,プレー記録!$U$12:$U$2664,0),1))</f>
        <v>0</v>
      </c>
      <c r="HT12" s="123">
        <f>IF(ISNA(INDEX(プレー記録!$F$12:$F$2664,MATCH("OUT_"&amp;ウォレット!$GY$2&amp;MONTH(ウォレット!$B12)&amp;"/"&amp;DAY(ウォレット!$B12)&amp;"_"&amp;ウォレット!HT$3,プレー記録!$U$12:$U$2664,0),1))=TRUE,0,-INDEX(プレー記録!$F$12:$F$2664,MATCH("OUT_"&amp;ウォレット!$GY$2&amp;MONTH(ウォレット!$B12)&amp;"/"&amp;DAY(ウォレット!$B12)&amp;"_"&amp;ウォレット!HT$3,プレー記録!$U$12:$U$2664,0),1))</f>
        <v>0</v>
      </c>
      <c r="HU12" s="123">
        <f>IF(ISNA(INDEX(プレー記録!$F$12:$F$2664,MATCH("OUT_"&amp;ウォレット!$GY$2&amp;MONTH(ウォレット!$B12)&amp;"/"&amp;DAY(ウォレット!$B12)&amp;"_"&amp;ウォレット!HU$3,プレー記録!$U$12:$U$2664,0),1))=TRUE,0,-INDEX(プレー記録!$F$12:$F$2664,MATCH("OUT_"&amp;ウォレット!$GY$2&amp;MONTH(ウォレット!$B12)&amp;"/"&amp;DAY(ウォレット!$B12)&amp;"_"&amp;ウォレット!HU$3,プレー記録!$U$12:$U$2664,0),1))</f>
        <v>0</v>
      </c>
      <c r="HV12" s="123">
        <f>IF(ISNA(INDEX(プレー記録!$F$12:$F$2664,MATCH("OUT_"&amp;ウォレット!$GY$2&amp;MONTH(ウォレット!$B12)&amp;"/"&amp;DAY(ウォレット!$B12)&amp;"_"&amp;ウォレット!HV$3,プレー記録!$U$12:$U$2664,0),1))=TRUE,0,-INDEX(プレー記録!$F$12:$F$2664,MATCH("OUT_"&amp;ウォレット!$GY$2&amp;MONTH(ウォレット!$B12)&amp;"/"&amp;DAY(ウォレット!$B12)&amp;"_"&amp;ウォレット!HV$3,プレー記録!$U$12:$U$2664,0),1))</f>
        <v>0</v>
      </c>
      <c r="HW12" s="123">
        <f>IF(ISNA(INDEX(プレー記録!$F$12:$F$2664,MATCH("OUT_"&amp;ウォレット!$GY$2&amp;MONTH(ウォレット!$B12)&amp;"/"&amp;DAY(ウォレット!$B12)&amp;"_"&amp;ウォレット!HW$3,プレー記録!$U$12:$U$2664,0),1))=TRUE,0,-INDEX(プレー記録!$F$12:$F$2664,MATCH("OUT_"&amp;ウォレット!$GY$2&amp;MONTH(ウォレット!$B12)&amp;"/"&amp;DAY(ウォレット!$B12)&amp;"_"&amp;ウォレット!HW$3,プレー記録!$U$12:$U$2664,0),1))</f>
        <v>0</v>
      </c>
      <c r="HX12" s="298">
        <f>IF(ISNA(INDEX(プレー記録!$F$12:$F$2664,MATCH("OUT_"&amp;ウォレット!$GY$2&amp;MONTH(ウォレット!$B12)&amp;"/"&amp;DAY(ウォレット!$B12)&amp;"_"&amp;ウォレット!HX$3,プレー記録!$U$12:$U$2664,0),1))=TRUE,0,-INDEX(プレー記録!$F$12:$F$2664,MATCH("OUT_"&amp;ウォレット!$GY$2&amp;MONTH(ウォレット!$B12)&amp;"/"&amp;DAY(ウォレット!$B12)&amp;"_"&amp;ウォレット!HX$3,プレー記録!$U$12:$U$2664,0),1))</f>
        <v>0</v>
      </c>
      <c r="HY12" s="298">
        <f>IF(ISNA(INDEX(プレー記録!$F$12:$F$2664,MATCH("OUT_"&amp;ウォレット!$GY$2&amp;MONTH(ウォレット!$B12)&amp;"/"&amp;DAY(ウォレット!$B12)&amp;"_"&amp;ウォレット!HY$3,プレー記録!$U$12:$U$2664,0),1))=TRUE,0,-INDEX(プレー記録!$F$12:$F$2664,MATCH("OUT_"&amp;ウォレット!$GY$2&amp;MONTH(ウォレット!$B12)&amp;"/"&amp;DAY(ウォレット!$B12)&amp;"_"&amp;ウォレット!HY$3,プレー記録!$U$12:$U$2664,0),1))</f>
        <v>0</v>
      </c>
      <c r="HZ12" s="298">
        <f>IF(ISNA(INDEX(プレー記録!$F$12:$F$2664,MATCH("OUT_"&amp;ウォレット!$GY$2&amp;MONTH(ウォレット!$B12)&amp;"/"&amp;DAY(ウォレット!$B12)&amp;"_"&amp;ウォレット!HZ$3,プレー記録!$U$12:$U$2664,0),1))=TRUE,0,-INDEX(プレー記録!$F$12:$F$2664,MATCH("OUT_"&amp;ウォレット!$GY$2&amp;MONTH(ウォレット!$B12)&amp;"/"&amp;DAY(ウォレット!$B12)&amp;"_"&amp;ウォレット!HZ$3,プレー記録!$U$12:$U$2664,0),1))</f>
        <v>0</v>
      </c>
      <c r="IA12" s="298">
        <f>IF(ISNA(INDEX(プレー記録!$F$12:$F$2664,MATCH("OUT_"&amp;ウォレット!$GY$2&amp;MONTH(ウォレット!$B12)&amp;"/"&amp;DAY(ウォレット!$B12)&amp;"_"&amp;ウォレット!IA$3,プレー記録!$U$12:$U$2664,0),1))=TRUE,0,-INDEX(プレー記録!$F$12:$F$2664,MATCH("OUT_"&amp;ウォレット!$GY$2&amp;MONTH(ウォレット!$B12)&amp;"/"&amp;DAY(ウォレット!$B12)&amp;"_"&amp;ウォレット!IA$3,プレー記録!$U$12:$U$2664,0),1))</f>
        <v>0</v>
      </c>
      <c r="IB12" s="298">
        <f>IF(ISNA(INDEX(プレー記録!$F$12:$F$2664,MATCH("OUT_"&amp;ウォレット!$GY$2&amp;MONTH(ウォレット!$B12)&amp;"/"&amp;DAY(ウォレット!$B12)&amp;"_"&amp;ウォレット!IB$3,プレー記録!$U$12:$U$2664,0),1))=TRUE,0,-INDEX(プレー記録!$F$12:$F$2664,MATCH("OUT_"&amp;ウォレット!$GY$2&amp;MONTH(ウォレット!$B12)&amp;"/"&amp;DAY(ウォレット!$B12)&amp;"_"&amp;ウォレット!IB$3,プレー記録!$U$12:$U$2664,0),1))</f>
        <v>0</v>
      </c>
      <c r="IC12" s="298">
        <f>IF(ISNA(INDEX(プレー記録!$F$12:$F$2664,MATCH("OUT_"&amp;ウォレット!$GY$2&amp;MONTH(ウォレット!$B12)&amp;"/"&amp;DAY(ウォレット!$B12)&amp;"_"&amp;ウォレット!IC$3,プレー記録!$U$12:$U$2664,0),1))=TRUE,0,-INDEX(プレー記録!$F$12:$F$2664,MATCH("OUT_"&amp;ウォレット!$GY$2&amp;MONTH(ウォレット!$B12)&amp;"/"&amp;DAY(ウォレット!$B12)&amp;"_"&amp;ウォレット!IC$3,プレー記録!$U$12:$U$2664,0),1))</f>
        <v>0</v>
      </c>
      <c r="ID12" s="298">
        <f>IF(ISNA(INDEX(プレー記録!$F$12:$F$2664,MATCH("OUT_"&amp;ウォレット!$GY$2&amp;MONTH(ウォレット!$B12)&amp;"/"&amp;DAY(ウォレット!$B12)&amp;"_"&amp;ウォレット!ID$3,プレー記録!$U$12:$U$2664,0),1))=TRUE,0,-INDEX(プレー記録!$F$12:$F$2664,MATCH("OUT_"&amp;ウォレット!$GY$2&amp;MONTH(ウォレット!$B12)&amp;"/"&amp;DAY(ウォレット!$B12)&amp;"_"&amp;ウォレット!ID$3,プレー記録!$U$12:$U$2664,0),1))</f>
        <v>0</v>
      </c>
      <c r="IE12" s="298">
        <f>IF(ISNA(INDEX(プレー記録!$F$12:$F$2664,MATCH("OUT_"&amp;ウォレット!$GY$2&amp;MONTH(ウォレット!$B12)&amp;"/"&amp;DAY(ウォレット!$B12)&amp;"_"&amp;ウォレット!IE$3,プレー記録!$U$12:$U$2664,0),1))=TRUE,0,-INDEX(プレー記録!$F$12:$F$2664,MATCH("OUT_"&amp;ウォレット!$GY$2&amp;MONTH(ウォレット!$B12)&amp;"/"&amp;DAY(ウォレット!$B12)&amp;"_"&amp;ウォレット!IE$3,プレー記録!$U$12:$U$2664,0),1))</f>
        <v>0</v>
      </c>
      <c r="IF12" s="160"/>
      <c r="IG12" s="127">
        <f t="shared" si="8"/>
        <v>0</v>
      </c>
      <c r="IH12" s="128">
        <f t="shared" si="18"/>
        <v>0</v>
      </c>
      <c r="II12" s="133">
        <f>IF(ISNA(INDEX(プレー記録!$G$14:$G$2664,MATCH("IN_"&amp;ウォレット!$IG$2&amp;MONTH(ウォレット!$B12)&amp;"/"&amp;DAY(ウォレット!$B12)&amp;"_"&amp;ウォレット!II$3,プレー記録!$U$14:$U$2664,0),1))=TRUE,0,INDEX(プレー記録!$G$14:$G$2664,MATCH("IN_"&amp;ウォレット!$IG$2&amp;MONTH(ウォレット!$B12)&amp;"/"&amp;DAY(ウォレット!$B12)&amp;"_"&amp;ウォレット!II$3,プレー記録!$U$14:$U$2664,0),1))</f>
        <v>0</v>
      </c>
      <c r="IJ12" s="122">
        <f>IF(ISNA(INDEX(プレー記録!$G$14:$G$2664,MATCH("IN_"&amp;ウォレット!$IG$2&amp;MONTH(ウォレット!$B12)&amp;"/"&amp;DAY(ウォレット!$B12)&amp;"_"&amp;ウォレット!IJ$3,プレー記録!$U$14:$U$2664,0),1))=TRUE,0,INDEX(プレー記録!$G$14:$G$2664,MATCH("IN_"&amp;ウォレット!$IG$2&amp;MONTH(ウォレット!$B12)&amp;"/"&amp;DAY(ウォレット!$B12)&amp;"_"&amp;ウォレット!IJ$3,プレー記録!$U$14:$U$2664,0),1))</f>
        <v>0</v>
      </c>
      <c r="IK12" s="122">
        <f>IF(ISNA(INDEX(プレー記録!$G$14:$G$2664,MATCH("IN_"&amp;ウォレット!$IG$2&amp;MONTH(ウォレット!$B12)&amp;"/"&amp;DAY(ウォレット!$B12)&amp;"_"&amp;ウォレット!IK$3,プレー記録!$U$14:$U$2664,0),1))=TRUE,0,INDEX(プレー記録!$G$14:$G$2664,MATCH("IN_"&amp;ウォレット!$IG$2&amp;MONTH(ウォレット!$B12)&amp;"/"&amp;DAY(ウォレット!$B12)&amp;"_"&amp;ウォレット!IK$3,プレー記録!$U$14:$U$2664,0),1))</f>
        <v>0</v>
      </c>
      <c r="IL12" s="122">
        <f>IF(ISNA(INDEX(プレー記録!$G$14:$G$2664,MATCH("IN_"&amp;ウォレット!$IG$2&amp;MONTH(ウォレット!$B12)&amp;"/"&amp;DAY(ウォレット!$B12)&amp;"_"&amp;ウォレット!IL$3,プレー記録!$U$14:$U$2664,0),1))=TRUE,0,INDEX(プレー記録!$G$14:$G$2664,MATCH("IN_"&amp;ウォレット!$IG$2&amp;MONTH(ウォレット!$B12)&amp;"/"&amp;DAY(ウォレット!$B12)&amp;"_"&amp;ウォレット!IL$3,プレー記録!$U$14:$U$2664,0),1))</f>
        <v>0</v>
      </c>
      <c r="IM12" s="122">
        <f>IF(ISNA(INDEX(プレー記録!$G$14:$G$2664,MATCH("IN_"&amp;ウォレット!$IG$2&amp;MONTH(ウォレット!$B12)&amp;"/"&amp;DAY(ウォレット!$B12)&amp;"_"&amp;ウォレット!IM$3,プレー記録!$U$14:$U$2664,0),1))=TRUE,0,INDEX(プレー記録!$G$14:$G$2664,MATCH("IN_"&amp;ウォレット!$IG$2&amp;MONTH(ウォレット!$B12)&amp;"/"&amp;DAY(ウォレット!$B12)&amp;"_"&amp;ウォレット!IM$3,プレー記録!$U$14:$U$2664,0),1))</f>
        <v>0</v>
      </c>
      <c r="IN12" s="122">
        <f>IF(ISNA(INDEX(プレー記録!$G$14:$G$2664,MATCH("IN_"&amp;ウォレット!$IG$2&amp;MONTH(ウォレット!$B12)&amp;"/"&amp;DAY(ウォレット!$B12)&amp;"_"&amp;ウォレット!IN$3,プレー記録!$U$14:$U$2664,0),1))=TRUE,0,INDEX(プレー記録!$G$14:$G$2664,MATCH("IN_"&amp;ウォレット!$IG$2&amp;MONTH(ウォレット!$B12)&amp;"/"&amp;DAY(ウォレット!$B12)&amp;"_"&amp;ウォレット!IN$3,プレー記録!$U$14:$U$2664,0),1))</f>
        <v>0</v>
      </c>
      <c r="IO12" s="122">
        <f>IF(ISNA(INDEX(プレー記録!$G$14:$G$2664,MATCH("IN_"&amp;ウォレット!$IG$2&amp;MONTH(ウォレット!$B12)&amp;"/"&amp;DAY(ウォレット!$B12)&amp;"_"&amp;ウォレット!IO$3,プレー記録!$U$14:$U$2664,0),1))=TRUE,0,INDEX(プレー記録!$G$14:$G$2664,MATCH("IN_"&amp;ウォレット!$IG$2&amp;MONTH(ウォレット!$B12)&amp;"/"&amp;DAY(ウォレット!$B12)&amp;"_"&amp;ウォレット!IO$3,プレー記録!$U$14:$U$2664,0),1))</f>
        <v>0</v>
      </c>
      <c r="IP12" s="296">
        <f>IF(ISNA(INDEX(プレー記録!$G$14:$G$2664,MATCH("IN_"&amp;ウォレット!$IG$2&amp;MONTH(ウォレット!$B12)&amp;"/"&amp;DAY(ウォレット!$B12)&amp;"_"&amp;ウォレット!IP$3,プレー記録!$U$14:$U$2664,0),1))=TRUE,0,INDEX(プレー記録!$G$14:$G$2664,MATCH("IN_"&amp;ウォレット!$IG$2&amp;MONTH(ウォレット!$B12)&amp;"/"&amp;DAY(ウォレット!$B12)&amp;"_"&amp;ウォレット!IP$3,プレー記録!$U$14:$U$2664,0),1))</f>
        <v>0</v>
      </c>
      <c r="IQ12" s="296">
        <f>IF(ISNA(INDEX(プレー記録!$G$14:$G$2664,MATCH("IN_"&amp;ウォレット!$IG$2&amp;MONTH(ウォレット!$B12)&amp;"/"&amp;DAY(ウォレット!$B12)&amp;"_"&amp;ウォレット!IQ$3,プレー記録!$U$14:$U$2664,0),1))=TRUE,0,INDEX(プレー記録!$G$14:$G$2664,MATCH("IN_"&amp;ウォレット!$IG$2&amp;MONTH(ウォレット!$B12)&amp;"/"&amp;DAY(ウォレット!$B12)&amp;"_"&amp;ウォレット!IQ$3,プレー記録!$U$14:$U$2664,0),1))</f>
        <v>0</v>
      </c>
      <c r="IR12" s="296">
        <f>IF(ISNA(INDEX(プレー記録!$G$14:$G$2664,MATCH("IN_"&amp;ウォレット!$IG$2&amp;MONTH(ウォレット!$B12)&amp;"/"&amp;DAY(ウォレット!$B12)&amp;"_"&amp;ウォレット!IR$3,プレー記録!$U$14:$U$2664,0),1))=TRUE,0,INDEX(プレー記録!$G$14:$G$2664,MATCH("IN_"&amp;ウォレット!$IG$2&amp;MONTH(ウォレット!$B12)&amp;"/"&amp;DAY(ウォレット!$B12)&amp;"_"&amp;ウォレット!IR$3,プレー記録!$U$14:$U$2664,0),1))</f>
        <v>0</v>
      </c>
      <c r="IS12" s="296">
        <f>IF(ISNA(INDEX(プレー記録!$G$14:$G$2664,MATCH("IN_"&amp;ウォレット!$IG$2&amp;MONTH(ウォレット!$B12)&amp;"/"&amp;DAY(ウォレット!$B12)&amp;"_"&amp;ウォレット!IS$3,プレー記録!$U$14:$U$2664,0),1))=TRUE,0,INDEX(プレー記録!$G$14:$G$2664,MATCH("IN_"&amp;ウォレット!$IG$2&amp;MONTH(ウォレット!$B12)&amp;"/"&amp;DAY(ウォレット!$B12)&amp;"_"&amp;ウォレット!IS$3,プレー記録!$U$14:$U$2664,0),1))</f>
        <v>0</v>
      </c>
      <c r="IT12" s="296">
        <f>IF(ISNA(INDEX(プレー記録!$G$14:$G$2664,MATCH("IN_"&amp;ウォレット!$IG$2&amp;MONTH(ウォレット!$B12)&amp;"/"&amp;DAY(ウォレット!$B12)&amp;"_"&amp;ウォレット!IT$3,プレー記録!$U$14:$U$2664,0),1))=TRUE,0,INDEX(プレー記録!$G$14:$G$2664,MATCH("IN_"&amp;ウォレット!$IG$2&amp;MONTH(ウォレット!$B12)&amp;"/"&amp;DAY(ウォレット!$B12)&amp;"_"&amp;ウォレット!IT$3,プレー記録!$U$14:$U$2664,0),1))</f>
        <v>0</v>
      </c>
      <c r="IU12" s="296">
        <f>IF(ISNA(INDEX(プレー記録!$G$14:$G$2664,MATCH("IN_"&amp;ウォレット!$IG$2&amp;MONTH(ウォレット!$B12)&amp;"/"&amp;DAY(ウォレット!$B12)&amp;"_"&amp;ウォレット!IU$3,プレー記録!$U$14:$U$2664,0),1))=TRUE,0,INDEX(プレー記録!$G$14:$G$2664,MATCH("IN_"&amp;ウォレット!$IG$2&amp;MONTH(ウォレット!$B12)&amp;"/"&amp;DAY(ウォレット!$B12)&amp;"_"&amp;ウォレット!IU$3,プレー記録!$U$14:$U$2664,0),1))</f>
        <v>0</v>
      </c>
      <c r="IV12" s="296">
        <f>IF(ISNA(INDEX(プレー記録!$G$14:$G$2664,MATCH("IN_"&amp;ウォレット!$IG$2&amp;MONTH(ウォレット!$B12)&amp;"/"&amp;DAY(ウォレット!$B12)&amp;"_"&amp;ウォレット!IV$3,プレー記録!$U$14:$U$2664,0),1))=TRUE,0,INDEX(プレー記録!$G$14:$G$2664,MATCH("IN_"&amp;ウォレット!$IG$2&amp;MONTH(ウォレット!$B12)&amp;"/"&amp;DAY(ウォレット!$B12)&amp;"_"&amp;ウォレット!IV$3,プレー記録!$U$14:$U$2664,0),1))</f>
        <v>0</v>
      </c>
      <c r="IW12" s="296">
        <f>IF(ISNA(INDEX(プレー記録!$G$14:$G$2664,MATCH("IN_"&amp;ウォレット!$IG$2&amp;MONTH(ウォレット!$B12)&amp;"/"&amp;DAY(ウォレット!$B12)&amp;"_"&amp;ウォレット!IW$3,プレー記録!$U$14:$U$2664,0),1))=TRUE,0,INDEX(プレー記録!$G$14:$G$2664,MATCH("IN_"&amp;ウォレット!$IG$2&amp;MONTH(ウォレット!$B12)&amp;"/"&amp;DAY(ウォレット!$B12)&amp;"_"&amp;ウォレット!IW$3,プレー記録!$U$14:$U$2664,0),1))</f>
        <v>0</v>
      </c>
      <c r="IX12" s="158"/>
      <c r="IY12" s="131">
        <f>IF(ISNA(INDEX(プレー記録!$F$12:$F$2664,MATCH("OUT_"&amp;ウォレット!$IG$2&amp;MONTH(ウォレット!$B12)&amp;"/"&amp;DAY(ウォレット!$B12)&amp;"_"&amp;ウォレット!IY$3,プレー記録!$U$12:$U$2664,0),1))=TRUE,0,-INDEX(プレー記録!$F$12:$F$2664,MATCH("OUT_"&amp;ウォレット!$IG$2&amp;MONTH(ウォレット!$B12)&amp;"/"&amp;DAY(ウォレット!$B12)&amp;"_"&amp;ウォレット!IY$3,プレー記録!$U$12:$U$2664,0),1))</f>
        <v>0</v>
      </c>
      <c r="IZ12" s="123">
        <f>IF(ISNA(INDEX(プレー記録!$F$12:$F$2664,MATCH("OUT_"&amp;ウォレット!$IG$2&amp;MONTH(ウォレット!$B12)&amp;"/"&amp;DAY(ウォレット!$B12)&amp;"_"&amp;ウォレット!IZ$3,プレー記録!$U$12:$U$2664,0),1))=TRUE,0,-INDEX(プレー記録!$F$12:$F$2664,MATCH("OUT_"&amp;ウォレット!$IG$2&amp;MONTH(ウォレット!$B12)&amp;"/"&amp;DAY(ウォレット!$B12)&amp;"_"&amp;ウォレット!IZ$3,プレー記録!$U$12:$U$2664,0),1))</f>
        <v>0</v>
      </c>
      <c r="JA12" s="123">
        <f>IF(ISNA(INDEX(プレー記録!$F$12:$F$2664,MATCH("OUT_"&amp;ウォレット!$IG$2&amp;MONTH(ウォレット!$B12)&amp;"/"&amp;DAY(ウォレット!$B12)&amp;"_"&amp;ウォレット!JA$3,プレー記録!$U$12:$U$2664,0),1))=TRUE,0,-INDEX(プレー記録!$F$12:$F$2664,MATCH("OUT_"&amp;ウォレット!$IG$2&amp;MONTH(ウォレット!$B12)&amp;"/"&amp;DAY(ウォレット!$B12)&amp;"_"&amp;ウォレット!JA$3,プレー記録!$U$12:$U$2664,0),1))</f>
        <v>0</v>
      </c>
      <c r="JB12" s="123">
        <f>IF(ISNA(INDEX(プレー記録!$F$12:$F$2664,MATCH("OUT_"&amp;ウォレット!$IG$2&amp;MONTH(ウォレット!$B12)&amp;"/"&amp;DAY(ウォレット!$B12)&amp;"_"&amp;ウォレット!JB$3,プレー記録!$U$12:$U$2664,0),1))=TRUE,0,-INDEX(プレー記録!$F$12:$F$2664,MATCH("OUT_"&amp;ウォレット!$IG$2&amp;MONTH(ウォレット!$B12)&amp;"/"&amp;DAY(ウォレット!$B12)&amp;"_"&amp;ウォレット!JB$3,プレー記録!$U$12:$U$2664,0),1))</f>
        <v>0</v>
      </c>
      <c r="JC12" s="123">
        <f>IF(ISNA(INDEX(プレー記録!$F$12:$F$2664,MATCH("OUT_"&amp;ウォレット!$IG$2&amp;MONTH(ウォレット!$B12)&amp;"/"&amp;DAY(ウォレット!$B12)&amp;"_"&amp;ウォレット!JC$3,プレー記録!$U$12:$U$2664,0),1))=TRUE,0,-INDEX(プレー記録!$F$12:$F$2664,MATCH("OUT_"&amp;ウォレット!$IG$2&amp;MONTH(ウォレット!$B12)&amp;"/"&amp;DAY(ウォレット!$B12)&amp;"_"&amp;ウォレット!JC$3,プレー記録!$U$12:$U$2664,0),1))</f>
        <v>0</v>
      </c>
      <c r="JD12" s="123">
        <f>IF(ISNA(INDEX(プレー記録!$F$12:$F$2664,MATCH("OUT_"&amp;ウォレット!$IG$2&amp;MONTH(ウォレット!$B12)&amp;"/"&amp;DAY(ウォレット!$B12)&amp;"_"&amp;ウォレット!JD$3,プレー記録!$U$12:$U$2664,0),1))=TRUE,0,-INDEX(プレー記録!$F$12:$F$2664,MATCH("OUT_"&amp;ウォレット!$IG$2&amp;MONTH(ウォレット!$B12)&amp;"/"&amp;DAY(ウォレット!$B12)&amp;"_"&amp;ウォレット!JD$3,プレー記録!$U$12:$U$2664,0),1))</f>
        <v>0</v>
      </c>
      <c r="JE12" s="123">
        <f>IF(ISNA(INDEX(プレー記録!$F$12:$F$2664,MATCH("OUT_"&amp;ウォレット!$IG$2&amp;MONTH(ウォレット!$B12)&amp;"/"&amp;DAY(ウォレット!$B12)&amp;"_"&amp;ウォレット!JE$3,プレー記録!$U$12:$U$2664,0),1))=TRUE,0,-INDEX(プレー記録!$F$12:$F$2664,MATCH("OUT_"&amp;ウォレット!$IG$2&amp;MONTH(ウォレット!$B12)&amp;"/"&amp;DAY(ウォレット!$B12)&amp;"_"&amp;ウォレット!JE$3,プレー記録!$U$12:$U$2664,0),1))</f>
        <v>0</v>
      </c>
      <c r="JF12" s="298">
        <f>IF(ISNA(INDEX(プレー記録!$F$12:$F$2664,MATCH("OUT_"&amp;ウォレット!$IG$2&amp;MONTH(ウォレット!$B12)&amp;"/"&amp;DAY(ウォレット!$B12)&amp;"_"&amp;ウォレット!JF$3,プレー記録!$U$12:$U$2664,0),1))=TRUE,0,-INDEX(プレー記録!$F$12:$F$2664,MATCH("OUT_"&amp;ウォレット!$IG$2&amp;MONTH(ウォレット!$B12)&amp;"/"&amp;DAY(ウォレット!$B12)&amp;"_"&amp;ウォレット!JF$3,プレー記録!$U$12:$U$2664,0),1))</f>
        <v>0</v>
      </c>
      <c r="JG12" s="298">
        <f>IF(ISNA(INDEX(プレー記録!$F$12:$F$2664,MATCH("OUT_"&amp;ウォレット!$IG$2&amp;MONTH(ウォレット!$B12)&amp;"/"&amp;DAY(ウォレット!$B12)&amp;"_"&amp;ウォレット!JG$3,プレー記録!$U$12:$U$2664,0),1))=TRUE,0,-INDEX(プレー記録!$F$12:$F$2664,MATCH("OUT_"&amp;ウォレット!$IG$2&amp;MONTH(ウォレット!$B12)&amp;"/"&amp;DAY(ウォレット!$B12)&amp;"_"&amp;ウォレット!JG$3,プレー記録!$U$12:$U$2664,0),1))</f>
        <v>0</v>
      </c>
      <c r="JH12" s="298">
        <f>IF(ISNA(INDEX(プレー記録!$F$12:$F$2664,MATCH("OUT_"&amp;ウォレット!$IG$2&amp;MONTH(ウォレット!$B12)&amp;"/"&amp;DAY(ウォレット!$B12)&amp;"_"&amp;ウォレット!JH$3,プレー記録!$U$12:$U$2664,0),1))=TRUE,0,-INDEX(プレー記録!$F$12:$F$2664,MATCH("OUT_"&amp;ウォレット!$IG$2&amp;MONTH(ウォレット!$B12)&amp;"/"&amp;DAY(ウォレット!$B12)&amp;"_"&amp;ウォレット!JH$3,プレー記録!$U$12:$U$2664,0),1))</f>
        <v>0</v>
      </c>
      <c r="JI12" s="298">
        <f>IF(ISNA(INDEX(プレー記録!$F$12:$F$2664,MATCH("OUT_"&amp;ウォレット!$IG$2&amp;MONTH(ウォレット!$B12)&amp;"/"&amp;DAY(ウォレット!$B12)&amp;"_"&amp;ウォレット!JI$3,プレー記録!$U$12:$U$2664,0),1))=TRUE,0,-INDEX(プレー記録!$F$12:$F$2664,MATCH("OUT_"&amp;ウォレット!$IG$2&amp;MONTH(ウォレット!$B12)&amp;"/"&amp;DAY(ウォレット!$B12)&amp;"_"&amp;ウォレット!JI$3,プレー記録!$U$12:$U$2664,0),1))</f>
        <v>0</v>
      </c>
      <c r="JJ12" s="298">
        <f>IF(ISNA(INDEX(プレー記録!$F$12:$F$2664,MATCH("OUT_"&amp;ウォレット!$IG$2&amp;MONTH(ウォレット!$B12)&amp;"/"&amp;DAY(ウォレット!$B12)&amp;"_"&amp;ウォレット!JJ$3,プレー記録!$U$12:$U$2664,0),1))=TRUE,0,-INDEX(プレー記録!$F$12:$F$2664,MATCH("OUT_"&amp;ウォレット!$IG$2&amp;MONTH(ウォレット!$B12)&amp;"/"&amp;DAY(ウォレット!$B12)&amp;"_"&amp;ウォレット!JJ$3,プレー記録!$U$12:$U$2664,0),1))</f>
        <v>0</v>
      </c>
      <c r="JK12" s="298">
        <f>IF(ISNA(INDEX(プレー記録!$F$12:$F$2664,MATCH("OUT_"&amp;ウォレット!$IG$2&amp;MONTH(ウォレット!$B12)&amp;"/"&amp;DAY(ウォレット!$B12)&amp;"_"&amp;ウォレット!JK$3,プレー記録!$U$12:$U$2664,0),1))=TRUE,0,-INDEX(プレー記録!$F$12:$F$2664,MATCH("OUT_"&amp;ウォレット!$IG$2&amp;MONTH(ウォレット!$B12)&amp;"/"&amp;DAY(ウォレット!$B12)&amp;"_"&amp;ウォレット!JK$3,プレー記録!$U$12:$U$2664,0),1))</f>
        <v>0</v>
      </c>
      <c r="JL12" s="298">
        <f>IF(ISNA(INDEX(プレー記録!$F$12:$F$2664,MATCH("OUT_"&amp;ウォレット!$IG$2&amp;MONTH(ウォレット!$B12)&amp;"/"&amp;DAY(ウォレット!$B12)&amp;"_"&amp;ウォレット!JL$3,プレー記録!$U$12:$U$2664,0),1))=TRUE,0,-INDEX(プレー記録!$F$12:$F$2664,MATCH("OUT_"&amp;ウォレット!$IG$2&amp;MONTH(ウォレット!$B12)&amp;"/"&amp;DAY(ウォレット!$B12)&amp;"_"&amp;ウォレット!JL$3,プレー記録!$U$12:$U$2664,0),1))</f>
        <v>0</v>
      </c>
      <c r="JM12" s="298">
        <f>IF(ISNA(INDEX(プレー記録!$F$12:$F$2664,MATCH("OUT_"&amp;ウォレット!$IG$2&amp;MONTH(ウォレット!$B12)&amp;"/"&amp;DAY(ウォレット!$B12)&amp;"_"&amp;ウォレット!JM$3,プレー記録!$U$12:$U$2664,0),1))=TRUE,0,-INDEX(プレー記録!$F$12:$F$2664,MATCH("OUT_"&amp;ウォレット!$IG$2&amp;MONTH(ウォレット!$B12)&amp;"/"&amp;DAY(ウォレット!$B12)&amp;"_"&amp;ウォレット!JM$3,プレー記録!$U$12:$U$2664,0),1))</f>
        <v>0</v>
      </c>
      <c r="JN12" s="160"/>
      <c r="JO12" s="127">
        <f t="shared" si="9"/>
        <v>0</v>
      </c>
      <c r="JP12" s="128">
        <f t="shared" si="19"/>
        <v>0</v>
      </c>
      <c r="JQ12" s="133">
        <f>IF(ISNA(INDEX(プレー記録!$G$14:$G$2664,MATCH("IN_"&amp;ウォレット!$JO$2&amp;MONTH(ウォレット!$B12)&amp;"/"&amp;DAY(ウォレット!$B12)&amp;"_"&amp;ウォレット!JQ$3,プレー記録!$U$14:$U$2664,0),1))=TRUE,0,INDEX(プレー記録!$G$14:$G$2664,MATCH("IN_"&amp;ウォレット!$JO$2&amp;MONTH(ウォレット!$B12)&amp;"/"&amp;DAY(ウォレット!$B12)&amp;"_"&amp;ウォレット!JQ$3,プレー記録!$U$14:$U$2664,0),1))</f>
        <v>0</v>
      </c>
      <c r="JR12" s="122">
        <f>IF(ISNA(INDEX(プレー記録!$G$14:$G$2664,MATCH("IN_"&amp;ウォレット!$JO$2&amp;MONTH(ウォレット!$B12)&amp;"/"&amp;DAY(ウォレット!$B12)&amp;"_"&amp;ウォレット!JR$3,プレー記録!$U$14:$U$2664,0),1))=TRUE,0,INDEX(プレー記録!$G$14:$G$2664,MATCH("IN_"&amp;ウォレット!$JO$2&amp;MONTH(ウォレット!$B12)&amp;"/"&amp;DAY(ウォレット!$B12)&amp;"_"&amp;ウォレット!JR$3,プレー記録!$U$14:$U$2664,0),1))</f>
        <v>0</v>
      </c>
      <c r="JS12" s="122">
        <f>IF(ISNA(INDEX(プレー記録!$G$14:$G$2664,MATCH("IN_"&amp;ウォレット!$JO$2&amp;MONTH(ウォレット!$B12)&amp;"/"&amp;DAY(ウォレット!$B12)&amp;"_"&amp;ウォレット!JS$3,プレー記録!$U$14:$U$2664,0),1))=TRUE,0,INDEX(プレー記録!$G$14:$G$2664,MATCH("IN_"&amp;ウォレット!$JO$2&amp;MONTH(ウォレット!$B12)&amp;"/"&amp;DAY(ウォレット!$B12)&amp;"_"&amp;ウォレット!JS$3,プレー記録!$U$14:$U$2664,0),1))</f>
        <v>0</v>
      </c>
      <c r="JT12" s="122">
        <f>IF(ISNA(INDEX(プレー記録!$G$14:$G$2664,MATCH("IN_"&amp;ウォレット!$JO$2&amp;MONTH(ウォレット!$B12)&amp;"/"&amp;DAY(ウォレット!$B12)&amp;"_"&amp;ウォレット!JT$3,プレー記録!$U$14:$U$2664,0),1))=TRUE,0,INDEX(プレー記録!$G$14:$G$2664,MATCH("IN_"&amp;ウォレット!$JO$2&amp;MONTH(ウォレット!$B12)&amp;"/"&amp;DAY(ウォレット!$B12)&amp;"_"&amp;ウォレット!JT$3,プレー記録!$U$14:$U$2664,0),1))</f>
        <v>0</v>
      </c>
      <c r="JU12" s="122">
        <f>IF(ISNA(INDEX(プレー記録!$G$14:$G$2664,MATCH("IN_"&amp;ウォレット!$JO$2&amp;MONTH(ウォレット!$B12)&amp;"/"&amp;DAY(ウォレット!$B12)&amp;"_"&amp;ウォレット!JU$3,プレー記録!$U$14:$U$2664,0),1))=TRUE,0,INDEX(プレー記録!$G$14:$G$2664,MATCH("IN_"&amp;ウォレット!$JO$2&amp;MONTH(ウォレット!$B12)&amp;"/"&amp;DAY(ウォレット!$B12)&amp;"_"&amp;ウォレット!JU$3,プレー記録!$U$14:$U$2664,0),1))</f>
        <v>0</v>
      </c>
      <c r="JV12" s="122">
        <f>IF(ISNA(INDEX(プレー記録!$G$14:$G$2664,MATCH("IN_"&amp;ウォレット!$JO$2&amp;MONTH(ウォレット!$B12)&amp;"/"&amp;DAY(ウォレット!$B12)&amp;"_"&amp;ウォレット!JV$3,プレー記録!$U$14:$U$2664,0),1))=TRUE,0,INDEX(プレー記録!$G$14:$G$2664,MATCH("IN_"&amp;ウォレット!$JO$2&amp;MONTH(ウォレット!$B12)&amp;"/"&amp;DAY(ウォレット!$B12)&amp;"_"&amp;ウォレット!JV$3,プレー記録!$U$14:$U$2664,0),1))</f>
        <v>0</v>
      </c>
      <c r="JW12" s="122">
        <f>IF(ISNA(INDEX(プレー記録!$G$14:$G$2664,MATCH("IN_"&amp;ウォレット!$JO$2&amp;MONTH(ウォレット!$B12)&amp;"/"&amp;DAY(ウォレット!$B12)&amp;"_"&amp;ウォレット!JW$3,プレー記録!$U$14:$U$2664,0),1))=TRUE,0,INDEX(プレー記録!$G$14:$G$2664,MATCH("IN_"&amp;ウォレット!$JO$2&amp;MONTH(ウォレット!$B12)&amp;"/"&amp;DAY(ウォレット!$B12)&amp;"_"&amp;ウォレット!JW$3,プレー記録!$U$14:$U$2664,0),1))</f>
        <v>0</v>
      </c>
      <c r="JX12" s="296">
        <f>IF(ISNA(INDEX(プレー記録!$G$14:$G$2664,MATCH("IN_"&amp;ウォレット!$JO$2&amp;MONTH(ウォレット!$B12)&amp;"/"&amp;DAY(ウォレット!$B12)&amp;"_"&amp;ウォレット!JX$3,プレー記録!$U$14:$U$2664,0),1))=TRUE,0,INDEX(プレー記録!$G$14:$G$2664,MATCH("IN_"&amp;ウォレット!$JO$2&amp;MONTH(ウォレット!$B12)&amp;"/"&amp;DAY(ウォレット!$B12)&amp;"_"&amp;ウォレット!JX$3,プレー記録!$U$14:$U$2664,0),1))</f>
        <v>0</v>
      </c>
      <c r="JY12" s="296">
        <f>IF(ISNA(INDEX(プレー記録!$G$14:$G$2664,MATCH("IN_"&amp;ウォレット!$JO$2&amp;MONTH(ウォレット!$B12)&amp;"/"&amp;DAY(ウォレット!$B12)&amp;"_"&amp;ウォレット!JY$3,プレー記録!$U$14:$U$2664,0),1))=TRUE,0,INDEX(プレー記録!$G$14:$G$2664,MATCH("IN_"&amp;ウォレット!$JO$2&amp;MONTH(ウォレット!$B12)&amp;"/"&amp;DAY(ウォレット!$B12)&amp;"_"&amp;ウォレット!JY$3,プレー記録!$U$14:$U$2664,0),1))</f>
        <v>0</v>
      </c>
      <c r="JZ12" s="296">
        <f>IF(ISNA(INDEX(プレー記録!$G$14:$G$2664,MATCH("IN_"&amp;ウォレット!$JO$2&amp;MONTH(ウォレット!$B12)&amp;"/"&amp;DAY(ウォレット!$B12)&amp;"_"&amp;ウォレット!JZ$3,プレー記録!$U$14:$U$2664,0),1))=TRUE,0,INDEX(プレー記録!$G$14:$G$2664,MATCH("IN_"&amp;ウォレット!$JO$2&amp;MONTH(ウォレット!$B12)&amp;"/"&amp;DAY(ウォレット!$B12)&amp;"_"&amp;ウォレット!JZ$3,プレー記録!$U$14:$U$2664,0),1))</f>
        <v>0</v>
      </c>
      <c r="KA12" s="296">
        <f>IF(ISNA(INDEX(プレー記録!$G$14:$G$2664,MATCH("IN_"&amp;ウォレット!$JO$2&amp;MONTH(ウォレット!$B12)&amp;"/"&amp;DAY(ウォレット!$B12)&amp;"_"&amp;ウォレット!KA$3,プレー記録!$U$14:$U$2664,0),1))=TRUE,0,INDEX(プレー記録!$G$14:$G$2664,MATCH("IN_"&amp;ウォレット!$JO$2&amp;MONTH(ウォレット!$B12)&amp;"/"&amp;DAY(ウォレット!$B12)&amp;"_"&amp;ウォレット!KA$3,プレー記録!$U$14:$U$2664,0),1))</f>
        <v>0</v>
      </c>
      <c r="KB12" s="296">
        <f>IF(ISNA(INDEX(プレー記録!$G$14:$G$2664,MATCH("IN_"&amp;ウォレット!$JO$2&amp;MONTH(ウォレット!$B12)&amp;"/"&amp;DAY(ウォレット!$B12)&amp;"_"&amp;ウォレット!KB$3,プレー記録!$U$14:$U$2664,0),1))=TRUE,0,INDEX(プレー記録!$G$14:$G$2664,MATCH("IN_"&amp;ウォレット!$JO$2&amp;MONTH(ウォレット!$B12)&amp;"/"&amp;DAY(ウォレット!$B12)&amp;"_"&amp;ウォレット!KB$3,プレー記録!$U$14:$U$2664,0),1))</f>
        <v>0</v>
      </c>
      <c r="KC12" s="296">
        <f>IF(ISNA(INDEX(プレー記録!$G$14:$G$2664,MATCH("IN_"&amp;ウォレット!$JO$2&amp;MONTH(ウォレット!$B12)&amp;"/"&amp;DAY(ウォレット!$B12)&amp;"_"&amp;ウォレット!KC$3,プレー記録!$U$14:$U$2664,0),1))=TRUE,0,INDEX(プレー記録!$G$14:$G$2664,MATCH("IN_"&amp;ウォレット!$JO$2&amp;MONTH(ウォレット!$B12)&amp;"/"&amp;DAY(ウォレット!$B12)&amp;"_"&amp;ウォレット!KC$3,プレー記録!$U$14:$U$2664,0),1))</f>
        <v>0</v>
      </c>
      <c r="KD12" s="296">
        <f>IF(ISNA(INDEX(プレー記録!$G$14:$G$2664,MATCH("IN_"&amp;ウォレット!$JO$2&amp;MONTH(ウォレット!$B12)&amp;"/"&amp;DAY(ウォレット!$B12)&amp;"_"&amp;ウォレット!KD$3,プレー記録!$U$14:$U$2664,0),1))=TRUE,0,INDEX(プレー記録!$G$14:$G$2664,MATCH("IN_"&amp;ウォレット!$JO$2&amp;MONTH(ウォレット!$B12)&amp;"/"&amp;DAY(ウォレット!$B12)&amp;"_"&amp;ウォレット!KD$3,プレー記録!$U$14:$U$2664,0),1))</f>
        <v>0</v>
      </c>
      <c r="KE12" s="296">
        <f>IF(ISNA(INDEX(プレー記録!$G$14:$G$2664,MATCH("IN_"&amp;ウォレット!$JO$2&amp;MONTH(ウォレット!$B12)&amp;"/"&amp;DAY(ウォレット!$B12)&amp;"_"&amp;ウォレット!KE$3,プレー記録!$U$14:$U$2664,0),1))=TRUE,0,INDEX(プレー記録!$G$14:$G$2664,MATCH("IN_"&amp;ウォレット!$JO$2&amp;MONTH(ウォレット!$B12)&amp;"/"&amp;DAY(ウォレット!$B12)&amp;"_"&amp;ウォレット!KE$3,プレー記録!$U$14:$U$2664,0),1))</f>
        <v>0</v>
      </c>
      <c r="KF12" s="158"/>
      <c r="KG12" s="131">
        <f>IF(ISNA(INDEX(プレー記録!$F$12:$F$2664,MATCH("OUT_"&amp;ウォレット!$JO$2&amp;MONTH(ウォレット!$B12)&amp;"/"&amp;DAY(ウォレット!$B12)&amp;"_"&amp;ウォレット!KG$3,プレー記録!$U$12:$U$2664,0),1))=TRUE,0,-INDEX(プレー記録!$F$12:$F$2664,MATCH("OUT_"&amp;ウォレット!$JO$2&amp;MONTH(ウォレット!$B12)&amp;"/"&amp;DAY(ウォレット!$B12)&amp;"_"&amp;ウォレット!KG$3,プレー記録!$U$12:$U$2664,0),1))</f>
        <v>0</v>
      </c>
      <c r="KH12" s="123">
        <f>IF(ISNA(INDEX(プレー記録!$F$12:$F$2664,MATCH("OUT_"&amp;ウォレット!$JO$2&amp;MONTH(ウォレット!$B12)&amp;"/"&amp;DAY(ウォレット!$B12)&amp;"_"&amp;ウォレット!KH$3,プレー記録!$U$12:$U$2664,0),1))=TRUE,0,-INDEX(プレー記録!$F$12:$F$2664,MATCH("OUT_"&amp;ウォレット!$JO$2&amp;MONTH(ウォレット!$B12)&amp;"/"&amp;DAY(ウォレット!$B12)&amp;"_"&amp;ウォレット!KH$3,プレー記録!$U$12:$U$2664,0),1))</f>
        <v>0</v>
      </c>
      <c r="KI12" s="123">
        <f>IF(ISNA(INDEX(プレー記録!$F$12:$F$2664,MATCH("OUT_"&amp;ウォレット!$JO$2&amp;MONTH(ウォレット!$B12)&amp;"/"&amp;DAY(ウォレット!$B12)&amp;"_"&amp;ウォレット!KI$3,プレー記録!$U$12:$U$2664,0),1))=TRUE,0,-INDEX(プレー記録!$F$12:$F$2664,MATCH("OUT_"&amp;ウォレット!$JO$2&amp;MONTH(ウォレット!$B12)&amp;"/"&amp;DAY(ウォレット!$B12)&amp;"_"&amp;ウォレット!KI$3,プレー記録!$U$12:$U$2664,0),1))</f>
        <v>0</v>
      </c>
      <c r="KJ12" s="123">
        <f>IF(ISNA(INDEX(プレー記録!$F$12:$F$2664,MATCH("OUT_"&amp;ウォレット!$JO$2&amp;MONTH(ウォレット!$B12)&amp;"/"&amp;DAY(ウォレット!$B12)&amp;"_"&amp;ウォレット!KJ$3,プレー記録!$U$12:$U$2664,0),1))=TRUE,0,-INDEX(プレー記録!$F$12:$F$2664,MATCH("OUT_"&amp;ウォレット!$JO$2&amp;MONTH(ウォレット!$B12)&amp;"/"&amp;DAY(ウォレット!$B12)&amp;"_"&amp;ウォレット!KJ$3,プレー記録!$U$12:$U$2664,0),1))</f>
        <v>0</v>
      </c>
      <c r="KK12" s="123">
        <f>IF(ISNA(INDEX(プレー記録!$F$12:$F$2664,MATCH("OUT_"&amp;ウォレット!$JO$2&amp;MONTH(ウォレット!$B12)&amp;"/"&amp;DAY(ウォレット!$B12)&amp;"_"&amp;ウォレット!KK$3,プレー記録!$U$12:$U$2664,0),1))=TRUE,0,-INDEX(プレー記録!$F$12:$F$2664,MATCH("OUT_"&amp;ウォレット!$JO$2&amp;MONTH(ウォレット!$B12)&amp;"/"&amp;DAY(ウォレット!$B12)&amp;"_"&amp;ウォレット!KK$3,プレー記録!$U$12:$U$2664,0),1))</f>
        <v>0</v>
      </c>
      <c r="KL12" s="123">
        <f>IF(ISNA(INDEX(プレー記録!$F$12:$F$2664,MATCH("OUT_"&amp;ウォレット!$JO$2&amp;MONTH(ウォレット!$B12)&amp;"/"&amp;DAY(ウォレット!$B12)&amp;"_"&amp;ウォレット!KL$3,プレー記録!$U$12:$U$2664,0),1))=TRUE,0,-INDEX(プレー記録!$F$12:$F$2664,MATCH("OUT_"&amp;ウォレット!$JO$2&amp;MONTH(ウォレット!$B12)&amp;"/"&amp;DAY(ウォレット!$B12)&amp;"_"&amp;ウォレット!KL$3,プレー記録!$U$12:$U$2664,0),1))</f>
        <v>0</v>
      </c>
      <c r="KM12" s="123">
        <f>IF(ISNA(INDEX(プレー記録!$F$12:$F$2664,MATCH("OUT_"&amp;ウォレット!$JO$2&amp;MONTH(ウォレット!$B12)&amp;"/"&amp;DAY(ウォレット!$B12)&amp;"_"&amp;ウォレット!KM$3,プレー記録!$U$12:$U$2664,0),1))=TRUE,0,-INDEX(プレー記録!$F$12:$F$2664,MATCH("OUT_"&amp;ウォレット!$JO$2&amp;MONTH(ウォレット!$B12)&amp;"/"&amp;DAY(ウォレット!$B12)&amp;"_"&amp;ウォレット!KM$3,プレー記録!$U$12:$U$2664,0),1))</f>
        <v>0</v>
      </c>
      <c r="KN12" s="298">
        <f>IF(ISNA(INDEX(プレー記録!$F$12:$F$2664,MATCH("OUT_"&amp;ウォレット!$JO$2&amp;MONTH(ウォレット!$B12)&amp;"/"&amp;DAY(ウォレット!$B12)&amp;"_"&amp;ウォレット!KN$3,プレー記録!$U$12:$U$2664,0),1))=TRUE,0,-INDEX(プレー記録!$F$12:$F$2664,MATCH("OUT_"&amp;ウォレット!$JO$2&amp;MONTH(ウォレット!$B12)&amp;"/"&amp;DAY(ウォレット!$B12)&amp;"_"&amp;ウォレット!KN$3,プレー記録!$U$12:$U$2664,0),1))</f>
        <v>0</v>
      </c>
      <c r="KO12" s="298">
        <f>IF(ISNA(INDEX(プレー記録!$F$12:$F$2664,MATCH("OUT_"&amp;ウォレット!$JO$2&amp;MONTH(ウォレット!$B12)&amp;"/"&amp;DAY(ウォレット!$B12)&amp;"_"&amp;ウォレット!KO$3,プレー記録!$U$12:$U$2664,0),1))=TRUE,0,-INDEX(プレー記録!$F$12:$F$2664,MATCH("OUT_"&amp;ウォレット!$JO$2&amp;MONTH(ウォレット!$B12)&amp;"/"&amp;DAY(ウォレット!$B12)&amp;"_"&amp;ウォレット!KO$3,プレー記録!$U$12:$U$2664,0),1))</f>
        <v>0</v>
      </c>
      <c r="KP12" s="298">
        <f>IF(ISNA(INDEX(プレー記録!$F$12:$F$2664,MATCH("OUT_"&amp;ウォレット!$JO$2&amp;MONTH(ウォレット!$B12)&amp;"/"&amp;DAY(ウォレット!$B12)&amp;"_"&amp;ウォレット!KP$3,プレー記録!$U$12:$U$2664,0),1))=TRUE,0,-INDEX(プレー記録!$F$12:$F$2664,MATCH("OUT_"&amp;ウォレット!$JO$2&amp;MONTH(ウォレット!$B12)&amp;"/"&amp;DAY(ウォレット!$B12)&amp;"_"&amp;ウォレット!KP$3,プレー記録!$U$12:$U$2664,0),1))</f>
        <v>0</v>
      </c>
      <c r="KQ12" s="298">
        <f>IF(ISNA(INDEX(プレー記録!$F$12:$F$2664,MATCH("OUT_"&amp;ウォレット!$JO$2&amp;MONTH(ウォレット!$B12)&amp;"/"&amp;DAY(ウォレット!$B12)&amp;"_"&amp;ウォレット!KQ$3,プレー記録!$U$12:$U$2664,0),1))=TRUE,0,-INDEX(プレー記録!$F$12:$F$2664,MATCH("OUT_"&amp;ウォレット!$JO$2&amp;MONTH(ウォレット!$B12)&amp;"/"&amp;DAY(ウォレット!$B12)&amp;"_"&amp;ウォレット!KQ$3,プレー記録!$U$12:$U$2664,0),1))</f>
        <v>0</v>
      </c>
      <c r="KR12" s="298">
        <f>IF(ISNA(INDEX(プレー記録!$F$12:$F$2664,MATCH("OUT_"&amp;ウォレット!$JO$2&amp;MONTH(ウォレット!$B12)&amp;"/"&amp;DAY(ウォレット!$B12)&amp;"_"&amp;ウォレット!KR$3,プレー記録!$U$12:$U$2664,0),1))=TRUE,0,-INDEX(プレー記録!$F$12:$F$2664,MATCH("OUT_"&amp;ウォレット!$JO$2&amp;MONTH(ウォレット!$B12)&amp;"/"&amp;DAY(ウォレット!$B12)&amp;"_"&amp;ウォレット!KR$3,プレー記録!$U$12:$U$2664,0),1))</f>
        <v>0</v>
      </c>
      <c r="KS12" s="298">
        <f>IF(ISNA(INDEX(プレー記録!$F$12:$F$2664,MATCH("OUT_"&amp;ウォレット!$JO$2&amp;MONTH(ウォレット!$B12)&amp;"/"&amp;DAY(ウォレット!$B12)&amp;"_"&amp;ウォレット!KS$3,プレー記録!$U$12:$U$2664,0),1))=TRUE,0,-INDEX(プレー記録!$F$12:$F$2664,MATCH("OUT_"&amp;ウォレット!$JO$2&amp;MONTH(ウォレット!$B12)&amp;"/"&amp;DAY(ウォレット!$B12)&amp;"_"&amp;ウォレット!KS$3,プレー記録!$U$12:$U$2664,0),1))</f>
        <v>0</v>
      </c>
      <c r="KT12" s="298">
        <f>IF(ISNA(INDEX(プレー記録!$F$12:$F$2664,MATCH("OUT_"&amp;ウォレット!$JO$2&amp;MONTH(ウォレット!$B12)&amp;"/"&amp;DAY(ウォレット!$B12)&amp;"_"&amp;ウォレット!KT$3,プレー記録!$U$12:$U$2664,0),1))=TRUE,0,-INDEX(プレー記録!$F$12:$F$2664,MATCH("OUT_"&amp;ウォレット!$JO$2&amp;MONTH(ウォレット!$B12)&amp;"/"&amp;DAY(ウォレット!$B12)&amp;"_"&amp;ウォレット!KT$3,プレー記録!$U$12:$U$2664,0),1))</f>
        <v>0</v>
      </c>
      <c r="KU12" s="298">
        <f>IF(ISNA(INDEX(プレー記録!$F$12:$F$2664,MATCH("OUT_"&amp;ウォレット!$JO$2&amp;MONTH(ウォレット!$B12)&amp;"/"&amp;DAY(ウォレット!$B12)&amp;"_"&amp;ウォレット!KU$3,プレー記録!$U$12:$U$2664,0),1))=TRUE,0,-INDEX(プレー記録!$F$12:$F$2664,MATCH("OUT_"&amp;ウォレット!$JO$2&amp;MONTH(ウォレット!$B12)&amp;"/"&amp;DAY(ウォレット!$B12)&amp;"_"&amp;ウォレット!KU$3,プレー記録!$U$12:$U$2664,0),1))</f>
        <v>0</v>
      </c>
      <c r="KV12" s="160"/>
      <c r="KW12" s="127">
        <f t="shared" si="10"/>
        <v>0</v>
      </c>
      <c r="KX12" s="128">
        <f t="shared" si="20"/>
        <v>0</v>
      </c>
      <c r="KY12" s="133">
        <f>IF(ISNA(INDEX(プレー記録!$G$14:$G$2664,MATCH("IN_"&amp;ウォレット!$KW$2&amp;MONTH(ウォレット!$B12)&amp;"/"&amp;DAY(ウォレット!$B12)&amp;"_"&amp;ウォレット!KY$3,プレー記録!$U$14:$U$2664,0),1))=TRUE,0,INDEX(プレー記録!$G$14:$G$2664,MATCH("IN_"&amp;ウォレット!$KW$2&amp;MONTH(ウォレット!$B12)&amp;"/"&amp;DAY(ウォレット!$B12)&amp;"_"&amp;ウォレット!KY$3,プレー記録!$U$14:$U$2664,0),1))</f>
        <v>0</v>
      </c>
      <c r="KZ12" s="122">
        <f>IF(ISNA(INDEX(プレー記録!$G$14:$G$2664,MATCH("IN_"&amp;ウォレット!$KW$2&amp;MONTH(ウォレット!$B12)&amp;"/"&amp;DAY(ウォレット!$B12)&amp;"_"&amp;ウォレット!KZ$3,プレー記録!$U$14:$U$2664,0),1))=TRUE,0,INDEX(プレー記録!$G$14:$G$2664,MATCH("IN_"&amp;ウォレット!$KW$2&amp;MONTH(ウォレット!$B12)&amp;"/"&amp;DAY(ウォレット!$B12)&amp;"_"&amp;ウォレット!KZ$3,プレー記録!$U$14:$U$2664,0),1))</f>
        <v>0</v>
      </c>
      <c r="LA12" s="122">
        <f>IF(ISNA(INDEX(プレー記録!$G$14:$G$2664,MATCH("IN_"&amp;ウォレット!$KW$2&amp;MONTH(ウォレット!$B12)&amp;"/"&amp;DAY(ウォレット!$B12)&amp;"_"&amp;ウォレット!LA$3,プレー記録!$U$14:$U$2664,0),1))=TRUE,0,INDEX(プレー記録!$G$14:$G$2664,MATCH("IN_"&amp;ウォレット!$KW$2&amp;MONTH(ウォレット!$B12)&amp;"/"&amp;DAY(ウォレット!$B12)&amp;"_"&amp;ウォレット!LA$3,プレー記録!$U$14:$U$2664,0),1))</f>
        <v>0</v>
      </c>
      <c r="LB12" s="122">
        <f>IF(ISNA(INDEX(プレー記録!$G$14:$G$2664,MATCH("IN_"&amp;ウォレット!$KW$2&amp;MONTH(ウォレット!$B12)&amp;"/"&amp;DAY(ウォレット!$B12)&amp;"_"&amp;ウォレット!LB$3,プレー記録!$U$14:$U$2664,0),1))=TRUE,0,INDEX(プレー記録!$G$14:$G$2664,MATCH("IN_"&amp;ウォレット!$KW$2&amp;MONTH(ウォレット!$B12)&amp;"/"&amp;DAY(ウォレット!$B12)&amp;"_"&amp;ウォレット!LB$3,プレー記録!$U$14:$U$2664,0),1))</f>
        <v>0</v>
      </c>
      <c r="LC12" s="122">
        <f>IF(ISNA(INDEX(プレー記録!$G$14:$G$2664,MATCH("IN_"&amp;ウォレット!$KW$2&amp;MONTH(ウォレット!$B12)&amp;"/"&amp;DAY(ウォレット!$B12)&amp;"_"&amp;ウォレット!LC$3,プレー記録!$U$14:$U$2664,0),1))=TRUE,0,INDEX(プレー記録!$G$14:$G$2664,MATCH("IN_"&amp;ウォレット!$KW$2&amp;MONTH(ウォレット!$B12)&amp;"/"&amp;DAY(ウォレット!$B12)&amp;"_"&amp;ウォレット!LC$3,プレー記録!$U$14:$U$2664,0),1))</f>
        <v>0</v>
      </c>
      <c r="LD12" s="122">
        <f>IF(ISNA(INDEX(プレー記録!$G$14:$G$2664,MATCH("IN_"&amp;ウォレット!$KW$2&amp;MONTH(ウォレット!$B12)&amp;"/"&amp;DAY(ウォレット!$B12)&amp;"_"&amp;ウォレット!LD$3,プレー記録!$U$14:$U$2664,0),1))=TRUE,0,INDEX(プレー記録!$G$14:$G$2664,MATCH("IN_"&amp;ウォレット!$KW$2&amp;MONTH(ウォレット!$B12)&amp;"/"&amp;DAY(ウォレット!$B12)&amp;"_"&amp;ウォレット!LD$3,プレー記録!$U$14:$U$2664,0),1))</f>
        <v>0</v>
      </c>
      <c r="LE12" s="122">
        <f>IF(ISNA(INDEX(プレー記録!$G$14:$G$2664,MATCH("IN_"&amp;ウォレット!$KW$2&amp;MONTH(ウォレット!$B12)&amp;"/"&amp;DAY(ウォレット!$B12)&amp;"_"&amp;ウォレット!LE$3,プレー記録!$U$14:$U$2664,0),1))=TRUE,0,INDEX(プレー記録!$G$14:$G$2664,MATCH("IN_"&amp;ウォレット!$KW$2&amp;MONTH(ウォレット!$B12)&amp;"/"&amp;DAY(ウォレット!$B12)&amp;"_"&amp;ウォレット!LE$3,プレー記録!$U$14:$U$2664,0),1))</f>
        <v>0</v>
      </c>
      <c r="LF12" s="296">
        <f>IF(ISNA(INDEX(プレー記録!$G$14:$G$2664,MATCH("IN_"&amp;ウォレット!$KW$2&amp;MONTH(ウォレット!$B12)&amp;"/"&amp;DAY(ウォレット!$B12)&amp;"_"&amp;ウォレット!LF$3,プレー記録!$U$14:$U$2664,0),1))=TRUE,0,INDEX(プレー記録!$G$14:$G$2664,MATCH("IN_"&amp;ウォレット!$KW$2&amp;MONTH(ウォレット!$B12)&amp;"/"&amp;DAY(ウォレット!$B12)&amp;"_"&amp;ウォレット!LF$3,プレー記録!$U$14:$U$2664,0),1))</f>
        <v>0</v>
      </c>
      <c r="LG12" s="296">
        <f>IF(ISNA(INDEX(プレー記録!$G$14:$G$2664,MATCH("IN_"&amp;ウォレット!$KW$2&amp;MONTH(ウォレット!$B12)&amp;"/"&amp;DAY(ウォレット!$B12)&amp;"_"&amp;ウォレット!LG$3,プレー記録!$U$14:$U$2664,0),1))=TRUE,0,INDEX(プレー記録!$G$14:$G$2664,MATCH("IN_"&amp;ウォレット!$KW$2&amp;MONTH(ウォレット!$B12)&amp;"/"&amp;DAY(ウォレット!$B12)&amp;"_"&amp;ウォレット!LG$3,プレー記録!$U$14:$U$2664,0),1))</f>
        <v>0</v>
      </c>
      <c r="LH12" s="296">
        <f>IF(ISNA(INDEX(プレー記録!$G$14:$G$2664,MATCH("IN_"&amp;ウォレット!$KW$2&amp;MONTH(ウォレット!$B12)&amp;"/"&amp;DAY(ウォレット!$B12)&amp;"_"&amp;ウォレット!LH$3,プレー記録!$U$14:$U$2664,0),1))=TRUE,0,INDEX(プレー記録!$G$14:$G$2664,MATCH("IN_"&amp;ウォレット!$KW$2&amp;MONTH(ウォレット!$B12)&amp;"/"&amp;DAY(ウォレット!$B12)&amp;"_"&amp;ウォレット!LH$3,プレー記録!$U$14:$U$2664,0),1))</f>
        <v>0</v>
      </c>
      <c r="LI12" s="296">
        <f>IF(ISNA(INDEX(プレー記録!$G$14:$G$2664,MATCH("IN_"&amp;ウォレット!$KW$2&amp;MONTH(ウォレット!$B12)&amp;"/"&amp;DAY(ウォレット!$B12)&amp;"_"&amp;ウォレット!LI$3,プレー記録!$U$14:$U$2664,0),1))=TRUE,0,INDEX(プレー記録!$G$14:$G$2664,MATCH("IN_"&amp;ウォレット!$KW$2&amp;MONTH(ウォレット!$B12)&amp;"/"&amp;DAY(ウォレット!$B12)&amp;"_"&amp;ウォレット!LI$3,プレー記録!$U$14:$U$2664,0),1))</f>
        <v>0</v>
      </c>
      <c r="LJ12" s="296">
        <f>IF(ISNA(INDEX(プレー記録!$G$14:$G$2664,MATCH("IN_"&amp;ウォレット!$KW$2&amp;MONTH(ウォレット!$B12)&amp;"/"&amp;DAY(ウォレット!$B12)&amp;"_"&amp;ウォレット!LJ$3,プレー記録!$U$14:$U$2664,0),1))=TRUE,0,INDEX(プレー記録!$G$14:$G$2664,MATCH("IN_"&amp;ウォレット!$KW$2&amp;MONTH(ウォレット!$B12)&amp;"/"&amp;DAY(ウォレット!$B12)&amp;"_"&amp;ウォレット!LJ$3,プレー記録!$U$14:$U$2664,0),1))</f>
        <v>0</v>
      </c>
      <c r="LK12" s="296">
        <f>IF(ISNA(INDEX(プレー記録!$G$14:$G$2664,MATCH("IN_"&amp;ウォレット!$KW$2&amp;MONTH(ウォレット!$B12)&amp;"/"&amp;DAY(ウォレット!$B12)&amp;"_"&amp;ウォレット!LK$3,プレー記録!$U$14:$U$2664,0),1))=TRUE,0,INDEX(プレー記録!$G$14:$G$2664,MATCH("IN_"&amp;ウォレット!$KW$2&amp;MONTH(ウォレット!$B12)&amp;"/"&amp;DAY(ウォレット!$B12)&amp;"_"&amp;ウォレット!LK$3,プレー記録!$U$14:$U$2664,0),1))</f>
        <v>0</v>
      </c>
      <c r="LL12" s="296">
        <f>IF(ISNA(INDEX(プレー記録!$G$14:$G$2664,MATCH("IN_"&amp;ウォレット!$KW$2&amp;MONTH(ウォレット!$B12)&amp;"/"&amp;DAY(ウォレット!$B12)&amp;"_"&amp;ウォレット!LL$3,プレー記録!$U$14:$U$2664,0),1))=TRUE,0,INDEX(プレー記録!$G$14:$G$2664,MATCH("IN_"&amp;ウォレット!$KW$2&amp;MONTH(ウォレット!$B12)&amp;"/"&amp;DAY(ウォレット!$B12)&amp;"_"&amp;ウォレット!LL$3,プレー記録!$U$14:$U$2664,0),1))</f>
        <v>0</v>
      </c>
      <c r="LM12" s="296">
        <f>IF(ISNA(INDEX(プレー記録!$G$14:$G$2664,MATCH("IN_"&amp;ウォレット!$KW$2&amp;MONTH(ウォレット!$B12)&amp;"/"&amp;DAY(ウォレット!$B12)&amp;"_"&amp;ウォレット!LM$3,プレー記録!$U$14:$U$2664,0),1))=TRUE,0,INDEX(プレー記録!$G$14:$G$2664,MATCH("IN_"&amp;ウォレット!$KW$2&amp;MONTH(ウォレット!$B12)&amp;"/"&amp;DAY(ウォレット!$B12)&amp;"_"&amp;ウォレット!LM$3,プレー記録!$U$14:$U$2664,0),1))</f>
        <v>0</v>
      </c>
      <c r="LN12" s="158"/>
      <c r="LO12" s="131">
        <f>IF(ISNA(INDEX(プレー記録!$F$12:$F$2664,MATCH("OUT_"&amp;ウォレット!$KW$2&amp;MONTH(ウォレット!$B12)&amp;"/"&amp;DAY(ウォレット!$B12)&amp;"_"&amp;ウォレット!LO$3,プレー記録!$U$12:$U$2664,0),1))=TRUE,0,-INDEX(プレー記録!$F$12:$F$2664,MATCH("OUT_"&amp;ウォレット!$KW$2&amp;MONTH(ウォレット!$B12)&amp;"/"&amp;DAY(ウォレット!$B12)&amp;"_"&amp;ウォレット!LO$3,プレー記録!$U$12:$U$2664,0),1))</f>
        <v>0</v>
      </c>
      <c r="LP12" s="123">
        <f>IF(ISNA(INDEX(プレー記録!$F$12:$F$2664,MATCH("OUT_"&amp;ウォレット!$KW$2&amp;MONTH(ウォレット!$B12)&amp;"/"&amp;DAY(ウォレット!$B12)&amp;"_"&amp;ウォレット!LP$3,プレー記録!$U$12:$U$2664,0),1))=TRUE,0,-INDEX(プレー記録!$F$12:$F$2664,MATCH("OUT_"&amp;ウォレット!$KW$2&amp;MONTH(ウォレット!$B12)&amp;"/"&amp;DAY(ウォレット!$B12)&amp;"_"&amp;ウォレット!LP$3,プレー記録!$U$12:$U$2664,0),1))</f>
        <v>0</v>
      </c>
      <c r="LQ12" s="123">
        <f>IF(ISNA(INDEX(プレー記録!$F$12:$F$2664,MATCH("OUT_"&amp;ウォレット!$KW$2&amp;MONTH(ウォレット!$B12)&amp;"/"&amp;DAY(ウォレット!$B12)&amp;"_"&amp;ウォレット!LQ$3,プレー記録!$U$12:$U$2664,0),1))=TRUE,0,-INDEX(プレー記録!$F$12:$F$2664,MATCH("OUT_"&amp;ウォレット!$KW$2&amp;MONTH(ウォレット!$B12)&amp;"/"&amp;DAY(ウォレット!$B12)&amp;"_"&amp;ウォレット!LQ$3,プレー記録!$U$12:$U$2664,0),1))</f>
        <v>0</v>
      </c>
      <c r="LR12" s="123">
        <f>IF(ISNA(INDEX(プレー記録!$F$12:$F$2664,MATCH("OUT_"&amp;ウォレット!$KW$2&amp;MONTH(ウォレット!$B12)&amp;"/"&amp;DAY(ウォレット!$B12)&amp;"_"&amp;ウォレット!LR$3,プレー記録!$U$12:$U$2664,0),1))=TRUE,0,-INDEX(プレー記録!$F$12:$F$2664,MATCH("OUT_"&amp;ウォレット!$KW$2&amp;MONTH(ウォレット!$B12)&amp;"/"&amp;DAY(ウォレット!$B12)&amp;"_"&amp;ウォレット!LR$3,プレー記録!$U$12:$U$2664,0),1))</f>
        <v>0</v>
      </c>
      <c r="LS12" s="123">
        <f>IF(ISNA(INDEX(プレー記録!$F$12:$F$2664,MATCH("OUT_"&amp;ウォレット!$KW$2&amp;MONTH(ウォレット!$B12)&amp;"/"&amp;DAY(ウォレット!$B12)&amp;"_"&amp;ウォレット!LS$3,プレー記録!$U$12:$U$2664,0),1))=TRUE,0,-INDEX(プレー記録!$F$12:$F$2664,MATCH("OUT_"&amp;ウォレット!$KW$2&amp;MONTH(ウォレット!$B12)&amp;"/"&amp;DAY(ウォレット!$B12)&amp;"_"&amp;ウォレット!LS$3,プレー記録!$U$12:$U$2664,0),1))</f>
        <v>0</v>
      </c>
      <c r="LT12" s="123">
        <f>IF(ISNA(INDEX(プレー記録!$F$12:$F$2664,MATCH("OUT_"&amp;ウォレット!$KW$2&amp;MONTH(ウォレット!$B12)&amp;"/"&amp;DAY(ウォレット!$B12)&amp;"_"&amp;ウォレット!LT$3,プレー記録!$U$12:$U$2664,0),1))=TRUE,0,-INDEX(プレー記録!$F$12:$F$2664,MATCH("OUT_"&amp;ウォレット!$KW$2&amp;MONTH(ウォレット!$B12)&amp;"/"&amp;DAY(ウォレット!$B12)&amp;"_"&amp;ウォレット!LT$3,プレー記録!$U$12:$U$2664,0),1))</f>
        <v>0</v>
      </c>
      <c r="LU12" s="123">
        <f>IF(ISNA(INDEX(プレー記録!$F$12:$F$2664,MATCH("OUT_"&amp;ウォレット!$KW$2&amp;MONTH(ウォレット!$B12)&amp;"/"&amp;DAY(ウォレット!$B12)&amp;"_"&amp;ウォレット!LU$3,プレー記録!$U$12:$U$2664,0),1))=TRUE,0,-INDEX(プレー記録!$F$12:$F$2664,MATCH("OUT_"&amp;ウォレット!$KW$2&amp;MONTH(ウォレット!$B12)&amp;"/"&amp;DAY(ウォレット!$B12)&amp;"_"&amp;ウォレット!LU$3,プレー記録!$U$12:$U$2664,0),1))</f>
        <v>0</v>
      </c>
      <c r="LV12" s="298">
        <f>IF(ISNA(INDEX(プレー記録!$F$12:$F$2664,MATCH("OUT_"&amp;ウォレット!$KW$2&amp;MONTH(ウォレット!$B12)&amp;"/"&amp;DAY(ウォレット!$B12)&amp;"_"&amp;ウォレット!LV$3,プレー記録!$U$12:$U$2664,0),1))=TRUE,0,-INDEX(プレー記録!$F$12:$F$2664,MATCH("OUT_"&amp;ウォレット!$KW$2&amp;MONTH(ウォレット!$B12)&amp;"/"&amp;DAY(ウォレット!$B12)&amp;"_"&amp;ウォレット!LV$3,プレー記録!$U$12:$U$2664,0),1))</f>
        <v>0</v>
      </c>
      <c r="LW12" s="298">
        <f>IF(ISNA(INDEX(プレー記録!$F$12:$F$2664,MATCH("OUT_"&amp;ウォレット!$KW$2&amp;MONTH(ウォレット!$B12)&amp;"/"&amp;DAY(ウォレット!$B12)&amp;"_"&amp;ウォレット!LW$3,プレー記録!$U$12:$U$2664,0),1))=TRUE,0,-INDEX(プレー記録!$F$12:$F$2664,MATCH("OUT_"&amp;ウォレット!$KW$2&amp;MONTH(ウォレット!$B12)&amp;"/"&amp;DAY(ウォレット!$B12)&amp;"_"&amp;ウォレット!LW$3,プレー記録!$U$12:$U$2664,0),1))</f>
        <v>0</v>
      </c>
      <c r="LX12" s="298">
        <f>IF(ISNA(INDEX(プレー記録!$F$12:$F$2664,MATCH("OUT_"&amp;ウォレット!$KW$2&amp;MONTH(ウォレット!$B12)&amp;"/"&amp;DAY(ウォレット!$B12)&amp;"_"&amp;ウォレット!LX$3,プレー記録!$U$12:$U$2664,0),1))=TRUE,0,-INDEX(プレー記録!$F$12:$F$2664,MATCH("OUT_"&amp;ウォレット!$KW$2&amp;MONTH(ウォレット!$B12)&amp;"/"&amp;DAY(ウォレット!$B12)&amp;"_"&amp;ウォレット!LX$3,プレー記録!$U$12:$U$2664,0),1))</f>
        <v>0</v>
      </c>
      <c r="LY12" s="298">
        <f>IF(ISNA(INDEX(プレー記録!$F$12:$F$2664,MATCH("OUT_"&amp;ウォレット!$KW$2&amp;MONTH(ウォレット!$B12)&amp;"/"&amp;DAY(ウォレット!$B12)&amp;"_"&amp;ウォレット!LY$3,プレー記録!$U$12:$U$2664,0),1))=TRUE,0,-INDEX(プレー記録!$F$12:$F$2664,MATCH("OUT_"&amp;ウォレット!$KW$2&amp;MONTH(ウォレット!$B12)&amp;"/"&amp;DAY(ウォレット!$B12)&amp;"_"&amp;ウォレット!LY$3,プレー記録!$U$12:$U$2664,0),1))</f>
        <v>0</v>
      </c>
      <c r="LZ12" s="298">
        <f>IF(ISNA(INDEX(プレー記録!$F$12:$F$2664,MATCH("OUT_"&amp;ウォレット!$KW$2&amp;MONTH(ウォレット!$B12)&amp;"/"&amp;DAY(ウォレット!$B12)&amp;"_"&amp;ウォレット!LZ$3,プレー記録!$U$12:$U$2664,0),1))=TRUE,0,-INDEX(プレー記録!$F$12:$F$2664,MATCH("OUT_"&amp;ウォレット!$KW$2&amp;MONTH(ウォレット!$B12)&amp;"/"&amp;DAY(ウォレット!$B12)&amp;"_"&amp;ウォレット!LZ$3,プレー記録!$U$12:$U$2664,0),1))</f>
        <v>0</v>
      </c>
      <c r="MA12" s="298">
        <f>IF(ISNA(INDEX(プレー記録!$F$12:$F$2664,MATCH("OUT_"&amp;ウォレット!$KW$2&amp;MONTH(ウォレット!$B12)&amp;"/"&amp;DAY(ウォレット!$B12)&amp;"_"&amp;ウォレット!MA$3,プレー記録!$U$12:$U$2664,0),1))=TRUE,0,-INDEX(プレー記録!$F$12:$F$2664,MATCH("OUT_"&amp;ウォレット!$KW$2&amp;MONTH(ウォレット!$B12)&amp;"/"&amp;DAY(ウォレット!$B12)&amp;"_"&amp;ウォレット!MA$3,プレー記録!$U$12:$U$2664,0),1))</f>
        <v>0</v>
      </c>
      <c r="MB12" s="298">
        <f>IF(ISNA(INDEX(プレー記録!$F$12:$F$2664,MATCH("OUT_"&amp;ウォレット!$KW$2&amp;MONTH(ウォレット!$B12)&amp;"/"&amp;DAY(ウォレット!$B12)&amp;"_"&amp;ウォレット!MB$3,プレー記録!$U$12:$U$2664,0),1))=TRUE,0,-INDEX(プレー記録!$F$12:$F$2664,MATCH("OUT_"&amp;ウォレット!$KW$2&amp;MONTH(ウォレット!$B12)&amp;"/"&amp;DAY(ウォレット!$B12)&amp;"_"&amp;ウォレット!MB$3,プレー記録!$U$12:$U$2664,0),1))</f>
        <v>0</v>
      </c>
      <c r="MC12" s="298">
        <f>IF(ISNA(INDEX(プレー記録!$F$12:$F$2664,MATCH("OUT_"&amp;ウォレット!$KW$2&amp;MONTH(ウォレット!$B12)&amp;"/"&amp;DAY(ウォレット!$B12)&amp;"_"&amp;ウォレット!MC$3,プレー記録!$U$12:$U$2664,0),1))=TRUE,0,-INDEX(プレー記録!$F$12:$F$2664,MATCH("OUT_"&amp;ウォレット!$KW$2&amp;MONTH(ウォレット!$B12)&amp;"/"&amp;DAY(ウォレット!$B12)&amp;"_"&amp;ウォレット!MC$3,プレー記録!$U$12:$U$2664,0),1))</f>
        <v>0</v>
      </c>
      <c r="MD12" s="160"/>
    </row>
    <row r="13" spans="1:342">
      <c r="B13" s="24">
        <f t="shared" si="0"/>
        <v>8</v>
      </c>
      <c r="C13" s="127">
        <f t="shared" si="1"/>
        <v>0</v>
      </c>
      <c r="D13" s="128">
        <f t="shared" si="11"/>
        <v>0</v>
      </c>
      <c r="E13" s="133">
        <f>IF(ISNA(INDEX(プレー記録!$G$14:$G$2664,MATCH("IN_"&amp;ウォレット!$C$2&amp;MONTH(ウォレット!$B13)&amp;"/"&amp;DAY(ウォレット!$B13)&amp;"_"&amp;ウォレット!E$3,プレー記録!$U$14:$U$2664,0),1))=TRUE,0,INDEX(プレー記録!$G$14:$G$2664,MATCH("IN_"&amp;ウォレット!$C$2&amp;MONTH(ウォレット!$B13)&amp;"/"&amp;DAY(ウォレット!$B13)&amp;"_"&amp;ウォレット!E$3,プレー記録!$U$14:$U$2664,0),1))</f>
        <v>0</v>
      </c>
      <c r="F13" s="122">
        <f>IF(ISNA(INDEX(プレー記録!$G$14:$G$2664,MATCH("IN_"&amp;ウォレット!$C$2&amp;MONTH(ウォレット!$B13)&amp;"/"&amp;DAY(ウォレット!$B13)&amp;"_"&amp;ウォレット!F$3,プレー記録!$U$14:$U$2664,0),1))=TRUE,0,INDEX(プレー記録!$G$14:$G$2664,MATCH("IN_"&amp;ウォレット!$C$2&amp;MONTH(ウォレット!$B13)&amp;"/"&amp;DAY(ウォレット!$B13)&amp;"_"&amp;ウォレット!F$3,プレー記録!$U$14:$U$2664,0),1))</f>
        <v>0</v>
      </c>
      <c r="G13" s="122">
        <f>IF(ISNA(INDEX(プレー記録!$G$14:$G$2664,MATCH("IN_"&amp;ウォレット!$C$2&amp;MONTH(ウォレット!$B13)&amp;"/"&amp;DAY(ウォレット!$B13)&amp;"_"&amp;ウォレット!G$3,プレー記録!$U$14:$U$2664,0),1))=TRUE,0,INDEX(プレー記録!$G$14:$G$2664,MATCH("IN_"&amp;ウォレット!$C$2&amp;MONTH(ウォレット!$B13)&amp;"/"&amp;DAY(ウォレット!$B13)&amp;"_"&amp;ウォレット!G$3,プレー記録!$U$14:$U$2664,0),1))</f>
        <v>0</v>
      </c>
      <c r="H13" s="122">
        <f>IF(ISNA(INDEX(プレー記録!$G$14:$G$2664,MATCH("IN_"&amp;ウォレット!$C$2&amp;MONTH(ウォレット!$B13)&amp;"/"&amp;DAY(ウォレット!$B13)&amp;"_"&amp;ウォレット!H$3,プレー記録!$U$14:$U$2664,0),1))=TRUE,0,INDEX(プレー記録!$G$14:$G$2664,MATCH("IN_"&amp;ウォレット!$C$2&amp;MONTH(ウォレット!$B13)&amp;"/"&amp;DAY(ウォレット!$B13)&amp;"_"&amp;ウォレット!H$3,プレー記録!$U$14:$U$2664,0),1))</f>
        <v>0</v>
      </c>
      <c r="I13" s="122">
        <f>IF(ISNA(INDEX(プレー記録!$G$14:$G$2664,MATCH("IN_"&amp;ウォレット!$C$2&amp;MONTH(ウォレット!$B13)&amp;"/"&amp;DAY(ウォレット!$B13)&amp;"_"&amp;ウォレット!I$3,プレー記録!$U$14:$U$2664,0),1))=TRUE,0,INDEX(プレー記録!$G$14:$G$2664,MATCH("IN_"&amp;ウォレット!$C$2&amp;MONTH(ウォレット!$B13)&amp;"/"&amp;DAY(ウォレット!$B13)&amp;"_"&amp;ウォレット!I$3,プレー記録!$U$14:$U$2664,0),1))</f>
        <v>0</v>
      </c>
      <c r="J13" s="122">
        <f>IF(ISNA(INDEX(プレー記録!$G$14:$G$2664,MATCH("IN_"&amp;ウォレット!$C$2&amp;MONTH(ウォレット!$B13)&amp;"/"&amp;DAY(ウォレット!$B13)&amp;"_"&amp;ウォレット!J$3,プレー記録!$U$14:$U$2664,0),1))=TRUE,0,INDEX(プレー記録!$G$14:$G$2664,MATCH("IN_"&amp;ウォレット!$C$2&amp;MONTH(ウォレット!$B13)&amp;"/"&amp;DAY(ウォレット!$B13)&amp;"_"&amp;ウォレット!J$3,プレー記録!$U$14:$U$2664,0),1))</f>
        <v>0</v>
      </c>
      <c r="K13" s="122">
        <f>IF(ISNA(INDEX(プレー記録!$G$14:$G$2664,MATCH("IN_"&amp;ウォレット!$C$2&amp;MONTH(ウォレット!$B13)&amp;"/"&amp;DAY(ウォレット!$B13)&amp;"_"&amp;ウォレット!K$3,プレー記録!$U$14:$U$2664,0),1))=TRUE,0,INDEX(プレー記録!$G$14:$G$2664,MATCH("IN_"&amp;ウォレット!$C$2&amp;MONTH(ウォレット!$B13)&amp;"/"&amp;DAY(ウォレット!$B13)&amp;"_"&amp;ウォレット!K$3,プレー記録!$U$14:$U$2664,0),1))</f>
        <v>0</v>
      </c>
      <c r="L13" s="296">
        <f>IF(ISNA(INDEX(プレー記録!$G$14:$G$2664,MATCH("IN_"&amp;ウォレット!$C$2&amp;MONTH(ウォレット!$B13)&amp;"/"&amp;DAY(ウォレット!$B13)&amp;"_"&amp;ウォレット!L$3,プレー記録!$U$14:$U$2664,0),1))=TRUE,0,INDEX(プレー記録!$G$14:$G$2664,MATCH("IN_"&amp;ウォレット!$C$2&amp;MONTH(ウォレット!$B13)&amp;"/"&amp;DAY(ウォレット!$B13)&amp;"_"&amp;ウォレット!L$3,プレー記録!$U$14:$U$2664,0),1))</f>
        <v>0</v>
      </c>
      <c r="M13" s="296">
        <f>IF(ISNA(INDEX(プレー記録!$G$14:$G$2664,MATCH("IN_"&amp;ウォレット!$C$2&amp;MONTH(ウォレット!$B13)&amp;"/"&amp;DAY(ウォレット!$B13)&amp;"_"&amp;ウォレット!M$3,プレー記録!$U$14:$U$2664,0),1))=TRUE,0,INDEX(プレー記録!$G$14:$G$2664,MATCH("IN_"&amp;ウォレット!$C$2&amp;MONTH(ウォレット!$B13)&amp;"/"&amp;DAY(ウォレット!$B13)&amp;"_"&amp;ウォレット!M$3,プレー記録!$U$14:$U$2664,0),1))</f>
        <v>0</v>
      </c>
      <c r="N13" s="296">
        <f>IF(ISNA(INDEX(プレー記録!$G$14:$G$2664,MATCH("IN_"&amp;ウォレット!$C$2&amp;MONTH(ウォレット!$B13)&amp;"/"&amp;DAY(ウォレット!$B13)&amp;"_"&amp;ウォレット!N$3,プレー記録!$U$14:$U$2664,0),1))=TRUE,0,INDEX(プレー記録!$G$14:$G$2664,MATCH("IN_"&amp;ウォレット!$C$2&amp;MONTH(ウォレット!$B13)&amp;"/"&amp;DAY(ウォレット!$B13)&amp;"_"&amp;ウォレット!N$3,プレー記録!$U$14:$U$2664,0),1))</f>
        <v>0</v>
      </c>
      <c r="O13" s="296">
        <f>IF(ISNA(INDEX(プレー記録!$G$14:$G$2664,MATCH("IN_"&amp;ウォレット!$C$2&amp;MONTH(ウォレット!$B13)&amp;"/"&amp;DAY(ウォレット!$B13)&amp;"_"&amp;ウォレット!O$3,プレー記録!$U$14:$U$2664,0),1))=TRUE,0,INDEX(プレー記録!$G$14:$G$2664,MATCH("IN_"&amp;ウォレット!$C$2&amp;MONTH(ウォレット!$B13)&amp;"/"&amp;DAY(ウォレット!$B13)&amp;"_"&amp;ウォレット!O$3,プレー記録!$U$14:$U$2664,0),1))</f>
        <v>0</v>
      </c>
      <c r="P13" s="296">
        <f>IF(ISNA(INDEX(プレー記録!$G$14:$G$2664,MATCH("IN_"&amp;ウォレット!$C$2&amp;MONTH(ウォレット!$B13)&amp;"/"&amp;DAY(ウォレット!$B13)&amp;"_"&amp;ウォレット!P$3,プレー記録!$U$14:$U$2664,0),1))=TRUE,0,INDEX(プレー記録!$G$14:$G$2664,MATCH("IN_"&amp;ウォレット!$C$2&amp;MONTH(ウォレット!$B13)&amp;"/"&amp;DAY(ウォレット!$B13)&amp;"_"&amp;ウォレット!P$3,プレー記録!$U$14:$U$2664,0),1))</f>
        <v>0</v>
      </c>
      <c r="Q13" s="296">
        <f>IF(ISNA(INDEX(プレー記録!$G$14:$G$2664,MATCH("IN_"&amp;ウォレット!$C$2&amp;MONTH(ウォレット!$B13)&amp;"/"&amp;DAY(ウォレット!$B13)&amp;"_"&amp;ウォレット!Q$3,プレー記録!$U$14:$U$2664,0),1))=TRUE,0,INDEX(プレー記録!$G$14:$G$2664,MATCH("IN_"&amp;ウォレット!$C$2&amp;MONTH(ウォレット!$B13)&amp;"/"&amp;DAY(ウォレット!$B13)&amp;"_"&amp;ウォレット!Q$3,プレー記録!$U$14:$U$2664,0),1))</f>
        <v>0</v>
      </c>
      <c r="R13" s="296">
        <f>IF(ISNA(INDEX(プレー記録!$G$14:$G$2664,MATCH("IN_"&amp;ウォレット!$C$2&amp;MONTH(ウォレット!$B13)&amp;"/"&amp;DAY(ウォレット!$B13)&amp;"_"&amp;ウォレット!R$3,プレー記録!$U$14:$U$2664,0),1))=TRUE,0,INDEX(プレー記録!$G$14:$G$2664,MATCH("IN_"&amp;ウォレット!$C$2&amp;MONTH(ウォレット!$B13)&amp;"/"&amp;DAY(ウォレット!$B13)&amp;"_"&amp;ウォレット!R$3,プレー記録!$U$14:$U$2664,0),1))</f>
        <v>0</v>
      </c>
      <c r="S13" s="296">
        <f>IF(ISNA(INDEX(プレー記録!$G$14:$G$2664,MATCH("IN_"&amp;ウォレット!$C$2&amp;MONTH(ウォレット!$B13)&amp;"/"&amp;DAY(ウォレット!$B13)&amp;"_"&amp;ウォレット!S$3,プレー記録!$U$14:$U$2664,0),1))=TRUE,0,INDEX(プレー記録!$G$14:$G$2664,MATCH("IN_"&amp;ウォレット!$C$2&amp;MONTH(ウォレット!$B13)&amp;"/"&amp;DAY(ウォレット!$B13)&amp;"_"&amp;ウォレット!S$3,プレー記録!$U$14:$U$2664,0),1))</f>
        <v>0</v>
      </c>
      <c r="T13" s="158"/>
      <c r="U13" s="131">
        <f>IF(ISNA(INDEX(プレー記録!$F$12:$F$2664,MATCH("OUT_"&amp;ウォレット!$C$2&amp;MONTH(ウォレット!$B13)&amp;"/"&amp;DAY(ウォレット!$B13)&amp;"_"&amp;ウォレット!U$3,プレー記録!$U$12:$U$2664,0),1))=TRUE,0,-INDEX(プレー記録!$F$12:$F$2664,MATCH("OUT_"&amp;ウォレット!$C$2&amp;MONTH(ウォレット!$B13)&amp;"/"&amp;DAY(ウォレット!$B13)&amp;"_"&amp;ウォレット!U$3,プレー記録!$U$12:$U$2664,0),1))</f>
        <v>0</v>
      </c>
      <c r="V13" s="123">
        <f>IF(ISNA(INDEX(プレー記録!$F$12:$F$2664,MATCH("OUT_"&amp;ウォレット!$C$2&amp;MONTH(ウォレット!$B13)&amp;"/"&amp;DAY(ウォレット!$B13)&amp;"_"&amp;ウォレット!V$3,プレー記録!$U$12:$U$2664,0),1))=TRUE,0,-INDEX(プレー記録!$F$12:$F$2664,MATCH("OUT_"&amp;ウォレット!$C$2&amp;MONTH(ウォレット!$B13)&amp;"/"&amp;DAY(ウォレット!$B13)&amp;"_"&amp;ウォレット!V$3,プレー記録!$U$12:$U$2664,0),1))</f>
        <v>0</v>
      </c>
      <c r="W13" s="123">
        <f>IF(ISNA(INDEX(プレー記録!$F$12:$F$2664,MATCH("OUT_"&amp;ウォレット!$C$2&amp;MONTH(ウォレット!$B13)&amp;"/"&amp;DAY(ウォレット!$B13)&amp;"_"&amp;ウォレット!W$3,プレー記録!$U$12:$U$2664,0),1))=TRUE,0,-INDEX(プレー記録!$F$12:$F$2664,MATCH("OUT_"&amp;ウォレット!$C$2&amp;MONTH(ウォレット!$B13)&amp;"/"&amp;DAY(ウォレット!$B13)&amp;"_"&amp;ウォレット!W$3,プレー記録!$U$12:$U$2664,0),1))</f>
        <v>0</v>
      </c>
      <c r="X13" s="123">
        <f>IF(ISNA(INDEX(プレー記録!$F$12:$F$2664,MATCH("OUT_"&amp;ウォレット!$C$2&amp;MONTH(ウォレット!$B13)&amp;"/"&amp;DAY(ウォレット!$B13)&amp;"_"&amp;ウォレット!X$3,プレー記録!$U$12:$U$2664,0),1))=TRUE,0,-INDEX(プレー記録!$F$12:$F$2664,MATCH("OUT_"&amp;ウォレット!$C$2&amp;MONTH(ウォレット!$B13)&amp;"/"&amp;DAY(ウォレット!$B13)&amp;"_"&amp;ウォレット!X$3,プレー記録!$U$12:$U$2664,0),1))</f>
        <v>0</v>
      </c>
      <c r="Y13" s="123">
        <f>IF(ISNA(INDEX(プレー記録!$F$12:$F$2664,MATCH("OUT_"&amp;ウォレット!$C$2&amp;MONTH(ウォレット!$B13)&amp;"/"&amp;DAY(ウォレット!$B13)&amp;"_"&amp;ウォレット!Y$3,プレー記録!$U$12:$U$2664,0),1))=TRUE,0,-INDEX(プレー記録!$F$12:$F$2664,MATCH("OUT_"&amp;ウォレット!$C$2&amp;MONTH(ウォレット!$B13)&amp;"/"&amp;DAY(ウォレット!$B13)&amp;"_"&amp;ウォレット!Y$3,プレー記録!$U$12:$U$2664,0),1))</f>
        <v>0</v>
      </c>
      <c r="Z13" s="123">
        <f>IF(ISNA(INDEX(プレー記録!$F$12:$F$2664,MATCH("OUT_"&amp;ウォレット!$C$2&amp;MONTH(ウォレット!$B13)&amp;"/"&amp;DAY(ウォレット!$B13)&amp;"_"&amp;ウォレット!Z$3,プレー記録!$U$12:$U$2664,0),1))=TRUE,0,-INDEX(プレー記録!$F$12:$F$2664,MATCH("OUT_"&amp;ウォレット!$C$2&amp;MONTH(ウォレット!$B13)&amp;"/"&amp;DAY(ウォレット!$B13)&amp;"_"&amp;ウォレット!Z$3,プレー記録!$U$12:$U$2664,0),1))</f>
        <v>0</v>
      </c>
      <c r="AA13" s="123">
        <f>IF(ISNA(INDEX(プレー記録!$F$12:$F$2664,MATCH("OUT_"&amp;ウォレット!$C$2&amp;MONTH(ウォレット!$B13)&amp;"/"&amp;DAY(ウォレット!$B13)&amp;"_"&amp;ウォレット!AA$3,プレー記録!$U$12:$U$2664,0),1))=TRUE,0,-INDEX(プレー記録!$F$12:$F$2664,MATCH("OUT_"&amp;ウォレット!$C$2&amp;MONTH(ウォレット!$B13)&amp;"/"&amp;DAY(ウォレット!$B13)&amp;"_"&amp;ウォレット!AA$3,プレー記録!$U$12:$U$2664,0),1))</f>
        <v>0</v>
      </c>
      <c r="AB13" s="298">
        <f>IF(ISNA(INDEX(プレー記録!$F$12:$F$2664,MATCH("OUT_"&amp;ウォレット!$C$2&amp;MONTH(ウォレット!$B13)&amp;"/"&amp;DAY(ウォレット!$B13)&amp;"_"&amp;ウォレット!AB$3,プレー記録!$U$12:$U$2664,0),1))=TRUE,0,-INDEX(プレー記録!$F$12:$F$2664,MATCH("OUT_"&amp;ウォレット!$C$2&amp;MONTH(ウォレット!$B13)&amp;"/"&amp;DAY(ウォレット!$B13)&amp;"_"&amp;ウォレット!AB$3,プレー記録!$U$12:$U$2664,0),1))</f>
        <v>0</v>
      </c>
      <c r="AC13" s="298">
        <f>IF(ISNA(INDEX(プレー記録!$F$12:$F$2664,MATCH("OUT_"&amp;ウォレット!$C$2&amp;MONTH(ウォレット!$B13)&amp;"/"&amp;DAY(ウォレット!$B13)&amp;"_"&amp;ウォレット!AC$3,プレー記録!$U$12:$U$2664,0),1))=TRUE,0,-INDEX(プレー記録!$F$12:$F$2664,MATCH("OUT_"&amp;ウォレット!$C$2&amp;MONTH(ウォレット!$B13)&amp;"/"&amp;DAY(ウォレット!$B13)&amp;"_"&amp;ウォレット!AC$3,プレー記録!$U$12:$U$2664,0),1))</f>
        <v>0</v>
      </c>
      <c r="AD13" s="298">
        <f>IF(ISNA(INDEX(プレー記録!$F$12:$F$2664,MATCH("OUT_"&amp;ウォレット!$C$2&amp;MONTH(ウォレット!$B13)&amp;"/"&amp;DAY(ウォレット!$B13)&amp;"_"&amp;ウォレット!AD$3,プレー記録!$U$12:$U$2664,0),1))=TRUE,0,-INDEX(プレー記録!$F$12:$F$2664,MATCH("OUT_"&amp;ウォレット!$C$2&amp;MONTH(ウォレット!$B13)&amp;"/"&amp;DAY(ウォレット!$B13)&amp;"_"&amp;ウォレット!AD$3,プレー記録!$U$12:$U$2664,0),1))</f>
        <v>0</v>
      </c>
      <c r="AE13" s="298">
        <f>IF(ISNA(INDEX(プレー記録!$F$12:$F$2664,MATCH("OUT_"&amp;ウォレット!$C$2&amp;MONTH(ウォレット!$B13)&amp;"/"&amp;DAY(ウォレット!$B13)&amp;"_"&amp;ウォレット!AE$3,プレー記録!$U$12:$U$2664,0),1))=TRUE,0,-INDEX(プレー記録!$F$12:$F$2664,MATCH("OUT_"&amp;ウォレット!$C$2&amp;MONTH(ウォレット!$B13)&amp;"/"&amp;DAY(ウォレット!$B13)&amp;"_"&amp;ウォレット!AE$3,プレー記録!$U$12:$U$2664,0),1))</f>
        <v>0</v>
      </c>
      <c r="AF13" s="298">
        <f>IF(ISNA(INDEX(プレー記録!$F$12:$F$2664,MATCH("OUT_"&amp;ウォレット!$C$2&amp;MONTH(ウォレット!$B13)&amp;"/"&amp;DAY(ウォレット!$B13)&amp;"_"&amp;ウォレット!AF$3,プレー記録!$U$12:$U$2664,0),1))=TRUE,0,-INDEX(プレー記録!$F$12:$F$2664,MATCH("OUT_"&amp;ウォレット!$C$2&amp;MONTH(ウォレット!$B13)&amp;"/"&amp;DAY(ウォレット!$B13)&amp;"_"&amp;ウォレット!AF$3,プレー記録!$U$12:$U$2664,0),1))</f>
        <v>0</v>
      </c>
      <c r="AG13" s="298">
        <f>IF(ISNA(INDEX(プレー記録!$F$12:$F$2664,MATCH("OUT_"&amp;ウォレット!$C$2&amp;MONTH(ウォレット!$B13)&amp;"/"&amp;DAY(ウォレット!$B13)&amp;"_"&amp;ウォレット!AG$3,プレー記録!$U$12:$U$2664,0),1))=TRUE,0,-INDEX(プレー記録!$F$12:$F$2664,MATCH("OUT_"&amp;ウォレット!$C$2&amp;MONTH(ウォレット!$B13)&amp;"/"&amp;DAY(ウォレット!$B13)&amp;"_"&amp;ウォレット!AG$3,プレー記録!$U$12:$U$2664,0),1))</f>
        <v>0</v>
      </c>
      <c r="AH13" s="298">
        <f>IF(ISNA(INDEX(プレー記録!$F$12:$F$2664,MATCH("OUT_"&amp;ウォレット!$C$2&amp;MONTH(ウォレット!$B13)&amp;"/"&amp;DAY(ウォレット!$B13)&amp;"_"&amp;ウォレット!AH$3,プレー記録!$U$12:$U$2664,0),1))=TRUE,0,-INDEX(プレー記録!$F$12:$F$2664,MATCH("OUT_"&amp;ウォレット!$C$2&amp;MONTH(ウォレット!$B13)&amp;"/"&amp;DAY(ウォレット!$B13)&amp;"_"&amp;ウォレット!AH$3,プレー記録!$U$12:$U$2664,0),1))</f>
        <v>0</v>
      </c>
      <c r="AI13" s="298">
        <f>IF(ISNA(INDEX(プレー記録!$F$12:$F$2664,MATCH("OUT_"&amp;ウォレット!$C$2&amp;MONTH(ウォレット!$B13)&amp;"/"&amp;DAY(ウォレット!$B13)&amp;"_"&amp;ウォレット!AI$3,プレー記録!$U$12:$U$2664,0),1))=TRUE,0,-INDEX(プレー記録!$F$12:$F$2664,MATCH("OUT_"&amp;ウォレット!$C$2&amp;MONTH(ウォレット!$B13)&amp;"/"&amp;DAY(ウォレット!$B13)&amp;"_"&amp;ウォレット!AI$3,プレー記録!$U$12:$U$2664,0),1))</f>
        <v>0</v>
      </c>
      <c r="AJ13" s="160"/>
      <c r="AK13" s="127">
        <f t="shared" si="2"/>
        <v>0</v>
      </c>
      <c r="AL13" s="128">
        <f t="shared" si="12"/>
        <v>0</v>
      </c>
      <c r="AM13" s="133">
        <f>IF(ISNA(INDEX(プレー記録!$G$14:$G$2664,MATCH("IN_"&amp;ウォレット!$AK$2&amp;MONTH(ウォレット!$B13)&amp;"/"&amp;DAY(ウォレット!$B13)&amp;"_"&amp;ウォレット!AM$3,プレー記録!$U$14:$U$2664,0),1))=TRUE,0,INDEX(プレー記録!$G$14:$G$2664,MATCH("IN_"&amp;ウォレット!$AK$2&amp;MONTH(ウォレット!$B13)&amp;"/"&amp;DAY(ウォレット!$B13)&amp;"_"&amp;ウォレット!AM$3,プレー記録!$U$14:$U$2664,0),1))</f>
        <v>0</v>
      </c>
      <c r="AN13" s="122">
        <f>IF(ISNA(INDEX(プレー記録!$G$14:$G$2664,MATCH("IN_"&amp;ウォレット!$AK$2&amp;MONTH(ウォレット!$B13)&amp;"/"&amp;DAY(ウォレット!$B13)&amp;"_"&amp;ウォレット!AN$3,プレー記録!$U$14:$U$2664,0),1))=TRUE,0,INDEX(プレー記録!$G$14:$G$2664,MATCH("IN_"&amp;ウォレット!$AK$2&amp;MONTH(ウォレット!$B13)&amp;"/"&amp;DAY(ウォレット!$B13)&amp;"_"&amp;ウォレット!AN$3,プレー記録!$U$14:$U$2664,0),1))</f>
        <v>0</v>
      </c>
      <c r="AO13" s="122">
        <f>IF(ISNA(INDEX(プレー記録!$G$14:$G$2664,MATCH("IN_"&amp;ウォレット!$AK$2&amp;MONTH(ウォレット!$B13)&amp;"/"&amp;DAY(ウォレット!$B13)&amp;"_"&amp;ウォレット!AO$3,プレー記録!$U$14:$U$2664,0),1))=TRUE,0,INDEX(プレー記録!$G$14:$G$2664,MATCH("IN_"&amp;ウォレット!$AK$2&amp;MONTH(ウォレット!$B13)&amp;"/"&amp;DAY(ウォレット!$B13)&amp;"_"&amp;ウォレット!AO$3,プレー記録!$U$14:$U$2664,0),1))</f>
        <v>0</v>
      </c>
      <c r="AP13" s="122">
        <f>IF(ISNA(INDEX(プレー記録!$G$14:$G$2664,MATCH("IN_"&amp;ウォレット!$AK$2&amp;MONTH(ウォレット!$B13)&amp;"/"&amp;DAY(ウォレット!$B13)&amp;"_"&amp;ウォレット!AP$3,プレー記録!$U$14:$U$2664,0),1))=TRUE,0,INDEX(プレー記録!$G$14:$G$2664,MATCH("IN_"&amp;ウォレット!$AK$2&amp;MONTH(ウォレット!$B13)&amp;"/"&amp;DAY(ウォレット!$B13)&amp;"_"&amp;ウォレット!AP$3,プレー記録!$U$14:$U$2664,0),1))</f>
        <v>0</v>
      </c>
      <c r="AQ13" s="122">
        <f>IF(ISNA(INDEX(プレー記録!$G$14:$G$2664,MATCH("IN_"&amp;ウォレット!$AK$2&amp;MONTH(ウォレット!$B13)&amp;"/"&amp;DAY(ウォレット!$B13)&amp;"_"&amp;ウォレット!AQ$3,プレー記録!$U$14:$U$2664,0),1))=TRUE,0,INDEX(プレー記録!$G$14:$G$2664,MATCH("IN_"&amp;ウォレット!$AK$2&amp;MONTH(ウォレット!$B13)&amp;"/"&amp;DAY(ウォレット!$B13)&amp;"_"&amp;ウォレット!AQ$3,プレー記録!$U$14:$U$2664,0),1))</f>
        <v>0</v>
      </c>
      <c r="AR13" s="122">
        <f>IF(ISNA(INDEX(プレー記録!$G$14:$G$2664,MATCH("IN_"&amp;ウォレット!$AK$2&amp;MONTH(ウォレット!$B13)&amp;"/"&amp;DAY(ウォレット!$B13)&amp;"_"&amp;ウォレット!AR$3,プレー記録!$U$14:$U$2664,0),1))=TRUE,0,INDEX(プレー記録!$G$14:$G$2664,MATCH("IN_"&amp;ウォレット!$AK$2&amp;MONTH(ウォレット!$B13)&amp;"/"&amp;DAY(ウォレット!$B13)&amp;"_"&amp;ウォレット!AR$3,プレー記録!$U$14:$U$2664,0),1))</f>
        <v>0</v>
      </c>
      <c r="AS13" s="122">
        <f>IF(ISNA(INDEX(プレー記録!$G$14:$G$2664,MATCH("IN_"&amp;ウォレット!$AK$2&amp;MONTH(ウォレット!$B13)&amp;"/"&amp;DAY(ウォレット!$B13)&amp;"_"&amp;ウォレット!AS$3,プレー記録!$U$14:$U$2664,0),1))=TRUE,0,INDEX(プレー記録!$G$14:$G$2664,MATCH("IN_"&amp;ウォレット!$AK$2&amp;MONTH(ウォレット!$B13)&amp;"/"&amp;DAY(ウォレット!$B13)&amp;"_"&amp;ウォレット!AS$3,プレー記録!$U$14:$U$2664,0),1))</f>
        <v>0</v>
      </c>
      <c r="AT13" s="296">
        <f>IF(ISNA(INDEX(プレー記録!$G$14:$G$2664,MATCH("IN_"&amp;ウォレット!$AK$2&amp;MONTH(ウォレット!$B13)&amp;"/"&amp;DAY(ウォレット!$B13)&amp;"_"&amp;ウォレット!AT$3,プレー記録!$U$14:$U$2664,0),1))=TRUE,0,INDEX(プレー記録!$G$14:$G$2664,MATCH("IN_"&amp;ウォレット!$AK$2&amp;MONTH(ウォレット!$B13)&amp;"/"&amp;DAY(ウォレット!$B13)&amp;"_"&amp;ウォレット!AT$3,プレー記録!$U$14:$U$2664,0),1))</f>
        <v>0</v>
      </c>
      <c r="AU13" s="296">
        <f>IF(ISNA(INDEX(プレー記録!$G$14:$G$2664,MATCH("IN_"&amp;ウォレット!$AK$2&amp;MONTH(ウォレット!$B13)&amp;"/"&amp;DAY(ウォレット!$B13)&amp;"_"&amp;ウォレット!AU$3,プレー記録!$U$14:$U$2664,0),1))=TRUE,0,INDEX(プレー記録!$G$14:$G$2664,MATCH("IN_"&amp;ウォレット!$AK$2&amp;MONTH(ウォレット!$B13)&amp;"/"&amp;DAY(ウォレット!$B13)&amp;"_"&amp;ウォレット!AU$3,プレー記録!$U$14:$U$2664,0),1))</f>
        <v>0</v>
      </c>
      <c r="AV13" s="296">
        <f>IF(ISNA(INDEX(プレー記録!$G$14:$G$2664,MATCH("IN_"&amp;ウォレット!$AK$2&amp;MONTH(ウォレット!$B13)&amp;"/"&amp;DAY(ウォレット!$B13)&amp;"_"&amp;ウォレット!AV$3,プレー記録!$U$14:$U$2664,0),1))=TRUE,0,INDEX(プレー記録!$G$14:$G$2664,MATCH("IN_"&amp;ウォレット!$AK$2&amp;MONTH(ウォレット!$B13)&amp;"/"&amp;DAY(ウォレット!$B13)&amp;"_"&amp;ウォレット!AV$3,プレー記録!$U$14:$U$2664,0),1))</f>
        <v>0</v>
      </c>
      <c r="AW13" s="296">
        <f>IF(ISNA(INDEX(プレー記録!$G$14:$G$2664,MATCH("IN_"&amp;ウォレット!$AK$2&amp;MONTH(ウォレット!$B13)&amp;"/"&amp;DAY(ウォレット!$B13)&amp;"_"&amp;ウォレット!AW$3,プレー記録!$U$14:$U$2664,0),1))=TRUE,0,INDEX(プレー記録!$G$14:$G$2664,MATCH("IN_"&amp;ウォレット!$AK$2&amp;MONTH(ウォレット!$B13)&amp;"/"&amp;DAY(ウォレット!$B13)&amp;"_"&amp;ウォレット!AW$3,プレー記録!$U$14:$U$2664,0),1))</f>
        <v>0</v>
      </c>
      <c r="AX13" s="296">
        <f>IF(ISNA(INDEX(プレー記録!$G$14:$G$2664,MATCH("IN_"&amp;ウォレット!$AK$2&amp;MONTH(ウォレット!$B13)&amp;"/"&amp;DAY(ウォレット!$B13)&amp;"_"&amp;ウォレット!AX$3,プレー記録!$U$14:$U$2664,0),1))=TRUE,0,INDEX(プレー記録!$G$14:$G$2664,MATCH("IN_"&amp;ウォレット!$AK$2&amp;MONTH(ウォレット!$B13)&amp;"/"&amp;DAY(ウォレット!$B13)&amp;"_"&amp;ウォレット!AX$3,プレー記録!$U$14:$U$2664,0),1))</f>
        <v>0</v>
      </c>
      <c r="AY13" s="296">
        <f>IF(ISNA(INDEX(プレー記録!$G$14:$G$2664,MATCH("IN_"&amp;ウォレット!$AK$2&amp;MONTH(ウォレット!$B13)&amp;"/"&amp;DAY(ウォレット!$B13)&amp;"_"&amp;ウォレット!AY$3,プレー記録!$U$14:$U$2664,0),1))=TRUE,0,INDEX(プレー記録!$G$14:$G$2664,MATCH("IN_"&amp;ウォレット!$AK$2&amp;MONTH(ウォレット!$B13)&amp;"/"&amp;DAY(ウォレット!$B13)&amp;"_"&amp;ウォレット!AY$3,プレー記録!$U$14:$U$2664,0),1))</f>
        <v>0</v>
      </c>
      <c r="AZ13" s="296">
        <f>IF(ISNA(INDEX(プレー記録!$G$14:$G$2664,MATCH("IN_"&amp;ウォレット!$AK$2&amp;MONTH(ウォレット!$B13)&amp;"/"&amp;DAY(ウォレット!$B13)&amp;"_"&amp;ウォレット!AZ$3,プレー記録!$U$14:$U$2664,0),1))=TRUE,0,INDEX(プレー記録!$G$14:$G$2664,MATCH("IN_"&amp;ウォレット!$AK$2&amp;MONTH(ウォレット!$B13)&amp;"/"&amp;DAY(ウォレット!$B13)&amp;"_"&amp;ウォレット!AZ$3,プレー記録!$U$14:$U$2664,0),1))</f>
        <v>0</v>
      </c>
      <c r="BA13" s="296">
        <f>IF(ISNA(INDEX(プレー記録!$G$14:$G$2664,MATCH("IN_"&amp;ウォレット!$AK$2&amp;MONTH(ウォレット!$B13)&amp;"/"&amp;DAY(ウォレット!$B13)&amp;"_"&amp;ウォレット!BA$3,プレー記録!$U$14:$U$2664,0),1))=TRUE,0,INDEX(プレー記録!$G$14:$G$2664,MATCH("IN_"&amp;ウォレット!$AK$2&amp;MONTH(ウォレット!$B13)&amp;"/"&amp;DAY(ウォレット!$B13)&amp;"_"&amp;ウォレット!BA$3,プレー記録!$U$14:$U$2664,0),1))</f>
        <v>0</v>
      </c>
      <c r="BB13" s="158"/>
      <c r="BC13" s="131">
        <f>IF(ISNA(INDEX(プレー記録!$F$12:$F$2664,MATCH("OUT_"&amp;ウォレット!$AK$2&amp;MONTH(ウォレット!$B13)&amp;"/"&amp;DAY(ウォレット!$B13)&amp;"_"&amp;ウォレット!BC$3,プレー記録!$U$12:$U$2664,0),1))=TRUE,0,-INDEX(プレー記録!$F$12:$F$2664,MATCH("OUT_"&amp;ウォレット!$AK$2&amp;MONTH(ウォレット!$B13)&amp;"/"&amp;DAY(ウォレット!$B13)&amp;"_"&amp;ウォレット!BC$3,プレー記録!$U$12:$U$2664,0),1))</f>
        <v>0</v>
      </c>
      <c r="BD13" s="123">
        <f>IF(ISNA(INDEX(プレー記録!$F$12:$F$2664,MATCH("OUT_"&amp;ウォレット!$AK$2&amp;MONTH(ウォレット!$B13)&amp;"/"&amp;DAY(ウォレット!$B13)&amp;"_"&amp;ウォレット!BD$3,プレー記録!$U$12:$U$2664,0),1))=TRUE,0,-INDEX(プレー記録!$F$12:$F$2664,MATCH("OUT_"&amp;ウォレット!$AK$2&amp;MONTH(ウォレット!$B13)&amp;"/"&amp;DAY(ウォレット!$B13)&amp;"_"&amp;ウォレット!BD$3,プレー記録!$U$12:$U$2664,0),1))</f>
        <v>0</v>
      </c>
      <c r="BE13" s="123">
        <f>IF(ISNA(INDEX(プレー記録!$F$12:$F$2664,MATCH("OUT_"&amp;ウォレット!$AK$2&amp;MONTH(ウォレット!$B13)&amp;"/"&amp;DAY(ウォレット!$B13)&amp;"_"&amp;ウォレット!BE$3,プレー記録!$U$12:$U$2664,0),1))=TRUE,0,-INDEX(プレー記録!$F$12:$F$2664,MATCH("OUT_"&amp;ウォレット!$AK$2&amp;MONTH(ウォレット!$B13)&amp;"/"&amp;DAY(ウォレット!$B13)&amp;"_"&amp;ウォレット!BE$3,プレー記録!$U$12:$U$2664,0),1))</f>
        <v>0</v>
      </c>
      <c r="BF13" s="123">
        <f>IF(ISNA(INDEX(プレー記録!$F$12:$F$2664,MATCH("OUT_"&amp;ウォレット!$AK$2&amp;MONTH(ウォレット!$B13)&amp;"/"&amp;DAY(ウォレット!$B13)&amp;"_"&amp;ウォレット!BF$3,プレー記録!$U$12:$U$2664,0),1))=TRUE,0,-INDEX(プレー記録!$F$12:$F$2664,MATCH("OUT_"&amp;ウォレット!$AK$2&amp;MONTH(ウォレット!$B13)&amp;"/"&amp;DAY(ウォレット!$B13)&amp;"_"&amp;ウォレット!BF$3,プレー記録!$U$12:$U$2664,0),1))</f>
        <v>0</v>
      </c>
      <c r="BG13" s="123">
        <f>IF(ISNA(INDEX(プレー記録!$F$12:$F$2664,MATCH("OUT_"&amp;ウォレット!$AK$2&amp;MONTH(ウォレット!$B13)&amp;"/"&amp;DAY(ウォレット!$B13)&amp;"_"&amp;ウォレット!BG$3,プレー記録!$U$12:$U$2664,0),1))=TRUE,0,-INDEX(プレー記録!$F$12:$F$2664,MATCH("OUT_"&amp;ウォレット!$AK$2&amp;MONTH(ウォレット!$B13)&amp;"/"&amp;DAY(ウォレット!$B13)&amp;"_"&amp;ウォレット!BG$3,プレー記録!$U$12:$U$2664,0),1))</f>
        <v>0</v>
      </c>
      <c r="BH13" s="123">
        <f>IF(ISNA(INDEX(プレー記録!$F$12:$F$2664,MATCH("OUT_"&amp;ウォレット!$AK$2&amp;MONTH(ウォレット!$B13)&amp;"/"&amp;DAY(ウォレット!$B13)&amp;"_"&amp;ウォレット!BH$3,プレー記録!$U$12:$U$2664,0),1))=TRUE,0,-INDEX(プレー記録!$F$12:$F$2664,MATCH("OUT_"&amp;ウォレット!$AK$2&amp;MONTH(ウォレット!$B13)&amp;"/"&amp;DAY(ウォレット!$B13)&amp;"_"&amp;ウォレット!BH$3,プレー記録!$U$12:$U$2664,0),1))</f>
        <v>0</v>
      </c>
      <c r="BI13" s="123">
        <f>IF(ISNA(INDEX(プレー記録!$F$12:$F$2664,MATCH("OUT_"&amp;ウォレット!$AK$2&amp;MONTH(ウォレット!$B13)&amp;"/"&amp;DAY(ウォレット!$B13)&amp;"_"&amp;ウォレット!BI$3,プレー記録!$U$12:$U$2664,0),1))=TRUE,0,-INDEX(プレー記録!$F$12:$F$2664,MATCH("OUT_"&amp;ウォレット!$AK$2&amp;MONTH(ウォレット!$B13)&amp;"/"&amp;DAY(ウォレット!$B13)&amp;"_"&amp;ウォレット!BI$3,プレー記録!$U$12:$U$2664,0),1))</f>
        <v>0</v>
      </c>
      <c r="BJ13" s="298">
        <f>IF(ISNA(INDEX(プレー記録!$F$12:$F$2664,MATCH("OUT_"&amp;ウォレット!$AK$2&amp;MONTH(ウォレット!$B13)&amp;"/"&amp;DAY(ウォレット!$B13)&amp;"_"&amp;ウォレット!BJ$3,プレー記録!$U$12:$U$2664,0),1))=TRUE,0,-INDEX(プレー記録!$F$12:$F$2664,MATCH("OUT_"&amp;ウォレット!$AK$2&amp;MONTH(ウォレット!$B13)&amp;"/"&amp;DAY(ウォレット!$B13)&amp;"_"&amp;ウォレット!BJ$3,プレー記録!$U$12:$U$2664,0),1))</f>
        <v>0</v>
      </c>
      <c r="BK13" s="298">
        <f>IF(ISNA(INDEX(プレー記録!$F$12:$F$2664,MATCH("OUT_"&amp;ウォレット!$AK$2&amp;MONTH(ウォレット!$B13)&amp;"/"&amp;DAY(ウォレット!$B13)&amp;"_"&amp;ウォレット!BK$3,プレー記録!$U$12:$U$2664,0),1))=TRUE,0,-INDEX(プレー記録!$F$12:$F$2664,MATCH("OUT_"&amp;ウォレット!$AK$2&amp;MONTH(ウォレット!$B13)&amp;"/"&amp;DAY(ウォレット!$B13)&amp;"_"&amp;ウォレット!BK$3,プレー記録!$U$12:$U$2664,0),1))</f>
        <v>0</v>
      </c>
      <c r="BL13" s="298">
        <f>IF(ISNA(INDEX(プレー記録!$F$12:$F$2664,MATCH("OUT_"&amp;ウォレット!$AK$2&amp;MONTH(ウォレット!$B13)&amp;"/"&amp;DAY(ウォレット!$B13)&amp;"_"&amp;ウォレット!BL$3,プレー記録!$U$12:$U$2664,0),1))=TRUE,0,-INDEX(プレー記録!$F$12:$F$2664,MATCH("OUT_"&amp;ウォレット!$AK$2&amp;MONTH(ウォレット!$B13)&amp;"/"&amp;DAY(ウォレット!$B13)&amp;"_"&amp;ウォレット!BL$3,プレー記録!$U$12:$U$2664,0),1))</f>
        <v>0</v>
      </c>
      <c r="BM13" s="298">
        <f>IF(ISNA(INDEX(プレー記録!$F$12:$F$2664,MATCH("OUT_"&amp;ウォレット!$AK$2&amp;MONTH(ウォレット!$B13)&amp;"/"&amp;DAY(ウォレット!$B13)&amp;"_"&amp;ウォレット!BM$3,プレー記録!$U$12:$U$2664,0),1))=TRUE,0,-INDEX(プレー記録!$F$12:$F$2664,MATCH("OUT_"&amp;ウォレット!$AK$2&amp;MONTH(ウォレット!$B13)&amp;"/"&amp;DAY(ウォレット!$B13)&amp;"_"&amp;ウォレット!BM$3,プレー記録!$U$12:$U$2664,0),1))</f>
        <v>0</v>
      </c>
      <c r="BN13" s="298">
        <f>IF(ISNA(INDEX(プレー記録!$F$12:$F$2664,MATCH("OUT_"&amp;ウォレット!$AK$2&amp;MONTH(ウォレット!$B13)&amp;"/"&amp;DAY(ウォレット!$B13)&amp;"_"&amp;ウォレット!BN$3,プレー記録!$U$12:$U$2664,0),1))=TRUE,0,-INDEX(プレー記録!$F$12:$F$2664,MATCH("OUT_"&amp;ウォレット!$AK$2&amp;MONTH(ウォレット!$B13)&amp;"/"&amp;DAY(ウォレット!$B13)&amp;"_"&amp;ウォレット!BN$3,プレー記録!$U$12:$U$2664,0),1))</f>
        <v>0</v>
      </c>
      <c r="BO13" s="298">
        <f>IF(ISNA(INDEX(プレー記録!$F$12:$F$2664,MATCH("OUT_"&amp;ウォレット!$AK$2&amp;MONTH(ウォレット!$B13)&amp;"/"&amp;DAY(ウォレット!$B13)&amp;"_"&amp;ウォレット!BO$3,プレー記録!$U$12:$U$2664,0),1))=TRUE,0,-INDEX(プレー記録!$F$12:$F$2664,MATCH("OUT_"&amp;ウォレット!$AK$2&amp;MONTH(ウォレット!$B13)&amp;"/"&amp;DAY(ウォレット!$B13)&amp;"_"&amp;ウォレット!BO$3,プレー記録!$U$12:$U$2664,0),1))</f>
        <v>0</v>
      </c>
      <c r="BP13" s="298">
        <f>IF(ISNA(INDEX(プレー記録!$F$12:$F$2664,MATCH("OUT_"&amp;ウォレット!$AK$2&amp;MONTH(ウォレット!$B13)&amp;"/"&amp;DAY(ウォレット!$B13)&amp;"_"&amp;ウォレット!BP$3,プレー記録!$U$12:$U$2664,0),1))=TRUE,0,-INDEX(プレー記録!$F$12:$F$2664,MATCH("OUT_"&amp;ウォレット!$AK$2&amp;MONTH(ウォレット!$B13)&amp;"/"&amp;DAY(ウォレット!$B13)&amp;"_"&amp;ウォレット!BP$3,プレー記録!$U$12:$U$2664,0),1))</f>
        <v>0</v>
      </c>
      <c r="BQ13" s="298">
        <f>IF(ISNA(INDEX(プレー記録!$F$12:$F$2664,MATCH("OUT_"&amp;ウォレット!$AK$2&amp;MONTH(ウォレット!$B13)&amp;"/"&amp;DAY(ウォレット!$B13)&amp;"_"&amp;ウォレット!BQ$3,プレー記録!$U$12:$U$2664,0),1))=TRUE,0,-INDEX(プレー記録!$F$12:$F$2664,MATCH("OUT_"&amp;ウォレット!$AK$2&amp;MONTH(ウォレット!$B13)&amp;"/"&amp;DAY(ウォレット!$B13)&amp;"_"&amp;ウォレット!BQ$3,プレー記録!$U$12:$U$2664,0),1))</f>
        <v>0</v>
      </c>
      <c r="BR13" s="160"/>
      <c r="BS13" s="127">
        <f t="shared" si="3"/>
        <v>0</v>
      </c>
      <c r="BT13" s="128">
        <f t="shared" si="13"/>
        <v>0</v>
      </c>
      <c r="BU13" s="133">
        <f>IF(ISNA(INDEX(プレー記録!$G$14:$G$2664,MATCH("IN_"&amp;ウォレット!$BS$2&amp;MONTH(ウォレット!$B13)&amp;"/"&amp;DAY(ウォレット!$B13)&amp;"_"&amp;ウォレット!BU$3,プレー記録!$U$14:$U$2664,0),1))=TRUE,0,INDEX(プレー記録!$G$14:$G$2664,MATCH("IN_"&amp;ウォレット!$BS$2&amp;MONTH(ウォレット!$B13)&amp;"/"&amp;DAY(ウォレット!$B13)&amp;"_"&amp;ウォレット!BU$3,プレー記録!$U$14:$U$2664,0),1))</f>
        <v>0</v>
      </c>
      <c r="BV13" s="122">
        <f>IF(ISNA(INDEX(プレー記録!$G$14:$G$2664,MATCH("IN_"&amp;ウォレット!$BS$2&amp;MONTH(ウォレット!$B13)&amp;"/"&amp;DAY(ウォレット!$B13)&amp;"_"&amp;ウォレット!BV$3,プレー記録!$U$14:$U$2664,0),1))=TRUE,0,INDEX(プレー記録!$G$14:$G$2664,MATCH("IN_"&amp;ウォレット!$BS$2&amp;MONTH(ウォレット!$B13)&amp;"/"&amp;DAY(ウォレット!$B13)&amp;"_"&amp;ウォレット!BV$3,プレー記録!$U$14:$U$2664,0),1))</f>
        <v>0</v>
      </c>
      <c r="BW13" s="122">
        <f>IF(ISNA(INDEX(プレー記録!$G$14:$G$2664,MATCH("IN_"&amp;ウォレット!$BS$2&amp;MONTH(ウォレット!$B13)&amp;"/"&amp;DAY(ウォレット!$B13)&amp;"_"&amp;ウォレット!BW$3,プレー記録!$U$14:$U$2664,0),1))=TRUE,0,INDEX(プレー記録!$G$14:$G$2664,MATCH("IN_"&amp;ウォレット!$BS$2&amp;MONTH(ウォレット!$B13)&amp;"/"&amp;DAY(ウォレット!$B13)&amp;"_"&amp;ウォレット!BW$3,プレー記録!$U$14:$U$2664,0),1))</f>
        <v>0</v>
      </c>
      <c r="BX13" s="122">
        <f>IF(ISNA(INDEX(プレー記録!$G$14:$G$2664,MATCH("IN_"&amp;ウォレット!$BS$2&amp;MONTH(ウォレット!$B13)&amp;"/"&amp;DAY(ウォレット!$B13)&amp;"_"&amp;ウォレット!BX$3,プレー記録!$U$14:$U$2664,0),1))=TRUE,0,INDEX(プレー記録!$G$14:$G$2664,MATCH("IN_"&amp;ウォレット!$BS$2&amp;MONTH(ウォレット!$B13)&amp;"/"&amp;DAY(ウォレット!$B13)&amp;"_"&amp;ウォレット!BX$3,プレー記録!$U$14:$U$2664,0),1))</f>
        <v>0</v>
      </c>
      <c r="BY13" s="122">
        <f>IF(ISNA(INDEX(プレー記録!$G$14:$G$2664,MATCH("IN_"&amp;ウォレット!$BS$2&amp;MONTH(ウォレット!$B13)&amp;"/"&amp;DAY(ウォレット!$B13)&amp;"_"&amp;ウォレット!BY$3,プレー記録!$U$14:$U$2664,0),1))=TRUE,0,INDEX(プレー記録!$G$14:$G$2664,MATCH("IN_"&amp;ウォレット!$BS$2&amp;MONTH(ウォレット!$B13)&amp;"/"&amp;DAY(ウォレット!$B13)&amp;"_"&amp;ウォレット!BY$3,プレー記録!$U$14:$U$2664,0),1))</f>
        <v>0</v>
      </c>
      <c r="BZ13" s="122">
        <f>IF(ISNA(INDEX(プレー記録!$G$14:$G$2664,MATCH("IN_"&amp;ウォレット!$BS$2&amp;MONTH(ウォレット!$B13)&amp;"/"&amp;DAY(ウォレット!$B13)&amp;"_"&amp;ウォレット!BZ$3,プレー記録!$U$14:$U$2664,0),1))=TRUE,0,INDEX(プレー記録!$G$14:$G$2664,MATCH("IN_"&amp;ウォレット!$BS$2&amp;MONTH(ウォレット!$B13)&amp;"/"&amp;DAY(ウォレット!$B13)&amp;"_"&amp;ウォレット!BZ$3,プレー記録!$U$14:$U$2664,0),1))</f>
        <v>0</v>
      </c>
      <c r="CA13" s="122">
        <f>IF(ISNA(INDEX(プレー記録!$G$14:$G$2664,MATCH("IN_"&amp;ウォレット!$BS$2&amp;MONTH(ウォレット!$B13)&amp;"/"&amp;DAY(ウォレット!$B13)&amp;"_"&amp;ウォレット!CA$3,プレー記録!$U$14:$U$2664,0),1))=TRUE,0,INDEX(プレー記録!$G$14:$G$2664,MATCH("IN_"&amp;ウォレット!$BS$2&amp;MONTH(ウォレット!$B13)&amp;"/"&amp;DAY(ウォレット!$B13)&amp;"_"&amp;ウォレット!CA$3,プレー記録!$U$14:$U$2664,0),1))</f>
        <v>0</v>
      </c>
      <c r="CB13" s="296">
        <f>IF(ISNA(INDEX(プレー記録!$G$14:$G$2664,MATCH("IN_"&amp;ウォレット!$BS$2&amp;MONTH(ウォレット!$B13)&amp;"/"&amp;DAY(ウォレット!$B13)&amp;"_"&amp;ウォレット!CB$3,プレー記録!$U$14:$U$2664,0),1))=TRUE,0,INDEX(プレー記録!$G$14:$G$2664,MATCH("IN_"&amp;ウォレット!$BS$2&amp;MONTH(ウォレット!$B13)&amp;"/"&amp;DAY(ウォレット!$B13)&amp;"_"&amp;ウォレット!CB$3,プレー記録!$U$14:$U$2664,0),1))</f>
        <v>0</v>
      </c>
      <c r="CC13" s="296">
        <f>IF(ISNA(INDEX(プレー記録!$G$14:$G$2664,MATCH("IN_"&amp;ウォレット!$BS$2&amp;MONTH(ウォレット!$B13)&amp;"/"&amp;DAY(ウォレット!$B13)&amp;"_"&amp;ウォレット!CC$3,プレー記録!$U$14:$U$2664,0),1))=TRUE,0,INDEX(プレー記録!$G$14:$G$2664,MATCH("IN_"&amp;ウォレット!$BS$2&amp;MONTH(ウォレット!$B13)&amp;"/"&amp;DAY(ウォレット!$B13)&amp;"_"&amp;ウォレット!CC$3,プレー記録!$U$14:$U$2664,0),1))</f>
        <v>0</v>
      </c>
      <c r="CD13" s="296">
        <f>IF(ISNA(INDEX(プレー記録!$G$14:$G$2664,MATCH("IN_"&amp;ウォレット!$BS$2&amp;MONTH(ウォレット!$B13)&amp;"/"&amp;DAY(ウォレット!$B13)&amp;"_"&amp;ウォレット!CD$3,プレー記録!$U$14:$U$2664,0),1))=TRUE,0,INDEX(プレー記録!$G$14:$G$2664,MATCH("IN_"&amp;ウォレット!$BS$2&amp;MONTH(ウォレット!$B13)&amp;"/"&amp;DAY(ウォレット!$B13)&amp;"_"&amp;ウォレット!CD$3,プレー記録!$U$14:$U$2664,0),1))</f>
        <v>0</v>
      </c>
      <c r="CE13" s="296">
        <f>IF(ISNA(INDEX(プレー記録!$G$14:$G$2664,MATCH("IN_"&amp;ウォレット!$BS$2&amp;MONTH(ウォレット!$B13)&amp;"/"&amp;DAY(ウォレット!$B13)&amp;"_"&amp;ウォレット!CE$3,プレー記録!$U$14:$U$2664,0),1))=TRUE,0,INDEX(プレー記録!$G$14:$G$2664,MATCH("IN_"&amp;ウォレット!$BS$2&amp;MONTH(ウォレット!$B13)&amp;"/"&amp;DAY(ウォレット!$B13)&amp;"_"&amp;ウォレット!CE$3,プレー記録!$U$14:$U$2664,0),1))</f>
        <v>0</v>
      </c>
      <c r="CF13" s="296">
        <f>IF(ISNA(INDEX(プレー記録!$G$14:$G$2664,MATCH("IN_"&amp;ウォレット!$BS$2&amp;MONTH(ウォレット!$B13)&amp;"/"&amp;DAY(ウォレット!$B13)&amp;"_"&amp;ウォレット!CF$3,プレー記録!$U$14:$U$2664,0),1))=TRUE,0,INDEX(プレー記録!$G$14:$G$2664,MATCH("IN_"&amp;ウォレット!$BS$2&amp;MONTH(ウォレット!$B13)&amp;"/"&amp;DAY(ウォレット!$B13)&amp;"_"&amp;ウォレット!CF$3,プレー記録!$U$14:$U$2664,0),1))</f>
        <v>0</v>
      </c>
      <c r="CG13" s="296">
        <f>IF(ISNA(INDEX(プレー記録!$G$14:$G$2664,MATCH("IN_"&amp;ウォレット!$BS$2&amp;MONTH(ウォレット!$B13)&amp;"/"&amp;DAY(ウォレット!$B13)&amp;"_"&amp;ウォレット!CG$3,プレー記録!$U$14:$U$2664,0),1))=TRUE,0,INDEX(プレー記録!$G$14:$G$2664,MATCH("IN_"&amp;ウォレット!$BS$2&amp;MONTH(ウォレット!$B13)&amp;"/"&amp;DAY(ウォレット!$B13)&amp;"_"&amp;ウォレット!CG$3,プレー記録!$U$14:$U$2664,0),1))</f>
        <v>0</v>
      </c>
      <c r="CH13" s="296">
        <f>IF(ISNA(INDEX(プレー記録!$G$14:$G$2664,MATCH("IN_"&amp;ウォレット!$BS$2&amp;MONTH(ウォレット!$B13)&amp;"/"&amp;DAY(ウォレット!$B13)&amp;"_"&amp;ウォレット!CH$3,プレー記録!$U$14:$U$2664,0),1))=TRUE,0,INDEX(プレー記録!$G$14:$G$2664,MATCH("IN_"&amp;ウォレット!$BS$2&amp;MONTH(ウォレット!$B13)&amp;"/"&amp;DAY(ウォレット!$B13)&amp;"_"&amp;ウォレット!CH$3,プレー記録!$U$14:$U$2664,0),1))</f>
        <v>0</v>
      </c>
      <c r="CI13" s="296">
        <f>IF(ISNA(INDEX(プレー記録!$G$14:$G$2664,MATCH("IN_"&amp;ウォレット!$BS$2&amp;MONTH(ウォレット!$B13)&amp;"/"&amp;DAY(ウォレット!$B13)&amp;"_"&amp;ウォレット!CI$3,プレー記録!$U$14:$U$2664,0),1))=TRUE,0,INDEX(プレー記録!$G$14:$G$2664,MATCH("IN_"&amp;ウォレット!$BS$2&amp;MONTH(ウォレット!$B13)&amp;"/"&amp;DAY(ウォレット!$B13)&amp;"_"&amp;ウォレット!CI$3,プレー記録!$U$14:$U$2664,0),1))</f>
        <v>0</v>
      </c>
      <c r="CJ13" s="158"/>
      <c r="CK13" s="131">
        <f>IF(ISNA(INDEX(プレー記録!$F$12:$F$2664,MATCH("OUT_"&amp;ウォレット!$BS$2&amp;MONTH(ウォレット!$B13)&amp;"/"&amp;DAY(ウォレット!$B13)&amp;"_"&amp;ウォレット!CK$3,プレー記録!$U$12:$U$2664,0),1))=TRUE,0,-INDEX(プレー記録!$F$12:$F$2664,MATCH("OUT_"&amp;ウォレット!$BS$2&amp;MONTH(ウォレット!$B13)&amp;"/"&amp;DAY(ウォレット!$B13)&amp;"_"&amp;ウォレット!CK$3,プレー記録!$U$12:$U$2664,0),1))</f>
        <v>0</v>
      </c>
      <c r="CL13" s="123">
        <f>IF(ISNA(INDEX(プレー記録!$F$12:$F$2664,MATCH("OUT_"&amp;ウォレット!$BS$2&amp;MONTH(ウォレット!$B13)&amp;"/"&amp;DAY(ウォレット!$B13)&amp;"_"&amp;ウォレット!CL$3,プレー記録!$U$12:$U$2664,0),1))=TRUE,0,-INDEX(プレー記録!$F$12:$F$2664,MATCH("OUT_"&amp;ウォレット!$BS$2&amp;MONTH(ウォレット!$B13)&amp;"/"&amp;DAY(ウォレット!$B13)&amp;"_"&amp;ウォレット!CL$3,プレー記録!$U$12:$U$2664,0),1))</f>
        <v>0</v>
      </c>
      <c r="CM13" s="123">
        <f>IF(ISNA(INDEX(プレー記録!$F$12:$F$2664,MATCH("OUT_"&amp;ウォレット!$BS$2&amp;MONTH(ウォレット!$B13)&amp;"/"&amp;DAY(ウォレット!$B13)&amp;"_"&amp;ウォレット!CM$3,プレー記録!$U$12:$U$2664,0),1))=TRUE,0,-INDEX(プレー記録!$F$12:$F$2664,MATCH("OUT_"&amp;ウォレット!$BS$2&amp;MONTH(ウォレット!$B13)&amp;"/"&amp;DAY(ウォレット!$B13)&amp;"_"&amp;ウォレット!CM$3,プレー記録!$U$12:$U$2664,0),1))</f>
        <v>0</v>
      </c>
      <c r="CN13" s="123">
        <f>IF(ISNA(INDEX(プレー記録!$F$12:$F$2664,MATCH("OUT_"&amp;ウォレット!$BS$2&amp;MONTH(ウォレット!$B13)&amp;"/"&amp;DAY(ウォレット!$B13)&amp;"_"&amp;ウォレット!CN$3,プレー記録!$U$12:$U$2664,0),1))=TRUE,0,-INDEX(プレー記録!$F$12:$F$2664,MATCH("OUT_"&amp;ウォレット!$BS$2&amp;MONTH(ウォレット!$B13)&amp;"/"&amp;DAY(ウォレット!$B13)&amp;"_"&amp;ウォレット!CN$3,プレー記録!$U$12:$U$2664,0),1))</f>
        <v>0</v>
      </c>
      <c r="CO13" s="123">
        <f>IF(ISNA(INDEX(プレー記録!$F$12:$F$2664,MATCH("OUT_"&amp;ウォレット!$BS$2&amp;MONTH(ウォレット!$B13)&amp;"/"&amp;DAY(ウォレット!$B13)&amp;"_"&amp;ウォレット!CO$3,プレー記録!$U$12:$U$2664,0),1))=TRUE,0,-INDEX(プレー記録!$F$12:$F$2664,MATCH("OUT_"&amp;ウォレット!$BS$2&amp;MONTH(ウォレット!$B13)&amp;"/"&amp;DAY(ウォレット!$B13)&amp;"_"&amp;ウォレット!CO$3,プレー記録!$U$12:$U$2664,0),1))</f>
        <v>0</v>
      </c>
      <c r="CP13" s="123">
        <f>IF(ISNA(INDEX(プレー記録!$F$12:$F$2664,MATCH("OUT_"&amp;ウォレット!$BS$2&amp;MONTH(ウォレット!$B13)&amp;"/"&amp;DAY(ウォレット!$B13)&amp;"_"&amp;ウォレット!CP$3,プレー記録!$U$12:$U$2664,0),1))=TRUE,0,-INDEX(プレー記録!$F$12:$F$2664,MATCH("OUT_"&amp;ウォレット!$BS$2&amp;MONTH(ウォレット!$B13)&amp;"/"&amp;DAY(ウォレット!$B13)&amp;"_"&amp;ウォレット!CP$3,プレー記録!$U$12:$U$2664,0),1))</f>
        <v>0</v>
      </c>
      <c r="CQ13" s="123">
        <f>IF(ISNA(INDEX(プレー記録!$F$12:$F$2664,MATCH("OUT_"&amp;ウォレット!$BS$2&amp;MONTH(ウォレット!$B13)&amp;"/"&amp;DAY(ウォレット!$B13)&amp;"_"&amp;ウォレット!CQ$3,プレー記録!$U$12:$U$2664,0),1))=TRUE,0,-INDEX(プレー記録!$F$12:$F$2664,MATCH("OUT_"&amp;ウォレット!$BS$2&amp;MONTH(ウォレット!$B13)&amp;"/"&amp;DAY(ウォレット!$B13)&amp;"_"&amp;ウォレット!CQ$3,プレー記録!$U$12:$U$2664,0),1))</f>
        <v>0</v>
      </c>
      <c r="CR13" s="298">
        <f>IF(ISNA(INDEX(プレー記録!$F$12:$F$2664,MATCH("OUT_"&amp;ウォレット!$BS$2&amp;MONTH(ウォレット!$B13)&amp;"/"&amp;DAY(ウォレット!$B13)&amp;"_"&amp;ウォレット!CR$3,プレー記録!$U$12:$U$2664,0),1))=TRUE,0,-INDEX(プレー記録!$F$12:$F$2664,MATCH("OUT_"&amp;ウォレット!$BS$2&amp;MONTH(ウォレット!$B13)&amp;"/"&amp;DAY(ウォレット!$B13)&amp;"_"&amp;ウォレット!CR$3,プレー記録!$U$12:$U$2664,0),1))</f>
        <v>0</v>
      </c>
      <c r="CS13" s="298">
        <f>IF(ISNA(INDEX(プレー記録!$F$12:$F$2664,MATCH("OUT_"&amp;ウォレット!$BS$2&amp;MONTH(ウォレット!$B13)&amp;"/"&amp;DAY(ウォレット!$B13)&amp;"_"&amp;ウォレット!CS$3,プレー記録!$U$12:$U$2664,0),1))=TRUE,0,-INDEX(プレー記録!$F$12:$F$2664,MATCH("OUT_"&amp;ウォレット!$BS$2&amp;MONTH(ウォレット!$B13)&amp;"/"&amp;DAY(ウォレット!$B13)&amp;"_"&amp;ウォレット!CS$3,プレー記録!$U$12:$U$2664,0),1))</f>
        <v>0</v>
      </c>
      <c r="CT13" s="298">
        <f>IF(ISNA(INDEX(プレー記録!$F$12:$F$2664,MATCH("OUT_"&amp;ウォレット!$BS$2&amp;MONTH(ウォレット!$B13)&amp;"/"&amp;DAY(ウォレット!$B13)&amp;"_"&amp;ウォレット!CT$3,プレー記録!$U$12:$U$2664,0),1))=TRUE,0,-INDEX(プレー記録!$F$12:$F$2664,MATCH("OUT_"&amp;ウォレット!$BS$2&amp;MONTH(ウォレット!$B13)&amp;"/"&amp;DAY(ウォレット!$B13)&amp;"_"&amp;ウォレット!CT$3,プレー記録!$U$12:$U$2664,0),1))</f>
        <v>0</v>
      </c>
      <c r="CU13" s="298">
        <f>IF(ISNA(INDEX(プレー記録!$F$12:$F$2664,MATCH("OUT_"&amp;ウォレット!$BS$2&amp;MONTH(ウォレット!$B13)&amp;"/"&amp;DAY(ウォレット!$B13)&amp;"_"&amp;ウォレット!CU$3,プレー記録!$U$12:$U$2664,0),1))=TRUE,0,-INDEX(プレー記録!$F$12:$F$2664,MATCH("OUT_"&amp;ウォレット!$BS$2&amp;MONTH(ウォレット!$B13)&amp;"/"&amp;DAY(ウォレット!$B13)&amp;"_"&amp;ウォレット!CU$3,プレー記録!$U$12:$U$2664,0),1))</f>
        <v>0</v>
      </c>
      <c r="CV13" s="298">
        <f>IF(ISNA(INDEX(プレー記録!$F$12:$F$2664,MATCH("OUT_"&amp;ウォレット!$BS$2&amp;MONTH(ウォレット!$B13)&amp;"/"&amp;DAY(ウォレット!$B13)&amp;"_"&amp;ウォレット!CV$3,プレー記録!$U$12:$U$2664,0),1))=TRUE,0,-INDEX(プレー記録!$F$12:$F$2664,MATCH("OUT_"&amp;ウォレット!$BS$2&amp;MONTH(ウォレット!$B13)&amp;"/"&amp;DAY(ウォレット!$B13)&amp;"_"&amp;ウォレット!CV$3,プレー記録!$U$12:$U$2664,0),1))</f>
        <v>0</v>
      </c>
      <c r="CW13" s="298">
        <f>IF(ISNA(INDEX(プレー記録!$F$12:$F$2664,MATCH("OUT_"&amp;ウォレット!$BS$2&amp;MONTH(ウォレット!$B13)&amp;"/"&amp;DAY(ウォレット!$B13)&amp;"_"&amp;ウォレット!CW$3,プレー記録!$U$12:$U$2664,0),1))=TRUE,0,-INDEX(プレー記録!$F$12:$F$2664,MATCH("OUT_"&amp;ウォレット!$BS$2&amp;MONTH(ウォレット!$B13)&amp;"/"&amp;DAY(ウォレット!$B13)&amp;"_"&amp;ウォレット!CW$3,プレー記録!$U$12:$U$2664,0),1))</f>
        <v>0</v>
      </c>
      <c r="CX13" s="298">
        <f>IF(ISNA(INDEX(プレー記録!$F$12:$F$2664,MATCH("OUT_"&amp;ウォレット!$BS$2&amp;MONTH(ウォレット!$B13)&amp;"/"&amp;DAY(ウォレット!$B13)&amp;"_"&amp;ウォレット!CX$3,プレー記録!$U$12:$U$2664,0),1))=TRUE,0,-INDEX(プレー記録!$F$12:$F$2664,MATCH("OUT_"&amp;ウォレット!$BS$2&amp;MONTH(ウォレット!$B13)&amp;"/"&amp;DAY(ウォレット!$B13)&amp;"_"&amp;ウォレット!CX$3,プレー記録!$U$12:$U$2664,0),1))</f>
        <v>0</v>
      </c>
      <c r="CY13" s="298">
        <f>IF(ISNA(INDEX(プレー記録!$F$12:$F$2664,MATCH("OUT_"&amp;ウォレット!$BS$2&amp;MONTH(ウォレット!$B13)&amp;"/"&amp;DAY(ウォレット!$B13)&amp;"_"&amp;ウォレット!CY$3,プレー記録!$U$12:$U$2664,0),1))=TRUE,0,-INDEX(プレー記録!$F$12:$F$2664,MATCH("OUT_"&amp;ウォレット!$BS$2&amp;MONTH(ウォレット!$B13)&amp;"/"&amp;DAY(ウォレット!$B13)&amp;"_"&amp;ウォレット!CY$3,プレー記録!$U$12:$U$2664,0),1))</f>
        <v>0</v>
      </c>
      <c r="CZ13" s="160"/>
      <c r="DA13" s="127">
        <f t="shared" si="4"/>
        <v>0</v>
      </c>
      <c r="DB13" s="128">
        <f t="shared" si="14"/>
        <v>0</v>
      </c>
      <c r="DC13" s="133">
        <f>IF(ISNA(INDEX(プレー記録!$G$14:$G$2664,MATCH("IN_"&amp;ウォレット!$DA$2&amp;MONTH(ウォレット!$B13)&amp;"/"&amp;DAY(ウォレット!$B13)&amp;"_"&amp;ウォレット!DC$3,プレー記録!$U$14:$U$2664,0),1))=TRUE,0,INDEX(プレー記録!$G$14:$G$2664,MATCH("IN_"&amp;ウォレット!$DA$2&amp;MONTH(ウォレット!$B13)&amp;"/"&amp;DAY(ウォレット!$B13)&amp;"_"&amp;ウォレット!DC$3,プレー記録!$U$14:$U$2664,0),1))</f>
        <v>0</v>
      </c>
      <c r="DD13" s="122">
        <f>IF(ISNA(INDEX(プレー記録!$G$14:$G$2664,MATCH("IN_"&amp;ウォレット!$DA$2&amp;MONTH(ウォレット!$B13)&amp;"/"&amp;DAY(ウォレット!$B13)&amp;"_"&amp;ウォレット!DD$3,プレー記録!$U$14:$U$2664,0),1))=TRUE,0,INDEX(プレー記録!$G$14:$G$2664,MATCH("IN_"&amp;ウォレット!$DA$2&amp;MONTH(ウォレット!$B13)&amp;"/"&amp;DAY(ウォレット!$B13)&amp;"_"&amp;ウォレット!DD$3,プレー記録!$U$14:$U$2664,0),1))</f>
        <v>0</v>
      </c>
      <c r="DE13" s="122">
        <f>IF(ISNA(INDEX(プレー記録!$G$14:$G$2664,MATCH("IN_"&amp;ウォレット!$DA$2&amp;MONTH(ウォレット!$B13)&amp;"/"&amp;DAY(ウォレット!$B13)&amp;"_"&amp;ウォレット!DE$3,プレー記録!$U$14:$U$2664,0),1))=TRUE,0,INDEX(プレー記録!$G$14:$G$2664,MATCH("IN_"&amp;ウォレット!$DA$2&amp;MONTH(ウォレット!$B13)&amp;"/"&amp;DAY(ウォレット!$B13)&amp;"_"&amp;ウォレット!DE$3,プレー記録!$U$14:$U$2664,0),1))</f>
        <v>0</v>
      </c>
      <c r="DF13" s="122">
        <f>IF(ISNA(INDEX(プレー記録!$G$14:$G$2664,MATCH("IN_"&amp;ウォレット!$DA$2&amp;MONTH(ウォレット!$B13)&amp;"/"&amp;DAY(ウォレット!$B13)&amp;"_"&amp;ウォレット!DF$3,プレー記録!$U$14:$U$2664,0),1))=TRUE,0,INDEX(プレー記録!$G$14:$G$2664,MATCH("IN_"&amp;ウォレット!$DA$2&amp;MONTH(ウォレット!$B13)&amp;"/"&amp;DAY(ウォレット!$B13)&amp;"_"&amp;ウォレット!DF$3,プレー記録!$U$14:$U$2664,0),1))</f>
        <v>0</v>
      </c>
      <c r="DG13" s="122">
        <f>IF(ISNA(INDEX(プレー記録!$G$14:$G$2664,MATCH("IN_"&amp;ウォレット!$DA$2&amp;MONTH(ウォレット!$B13)&amp;"/"&amp;DAY(ウォレット!$B13)&amp;"_"&amp;ウォレット!DG$3,プレー記録!$U$14:$U$2664,0),1))=TRUE,0,INDEX(プレー記録!$G$14:$G$2664,MATCH("IN_"&amp;ウォレット!$DA$2&amp;MONTH(ウォレット!$B13)&amp;"/"&amp;DAY(ウォレット!$B13)&amp;"_"&amp;ウォレット!DG$3,プレー記録!$U$14:$U$2664,0),1))</f>
        <v>0</v>
      </c>
      <c r="DH13" s="122">
        <f>IF(ISNA(INDEX(プレー記録!$G$14:$G$2664,MATCH("IN_"&amp;ウォレット!$DA$2&amp;MONTH(ウォレット!$B13)&amp;"/"&amp;DAY(ウォレット!$B13)&amp;"_"&amp;ウォレット!DH$3,プレー記録!$U$14:$U$2664,0),1))=TRUE,0,INDEX(プレー記録!$G$14:$G$2664,MATCH("IN_"&amp;ウォレット!$DA$2&amp;MONTH(ウォレット!$B13)&amp;"/"&amp;DAY(ウォレット!$B13)&amp;"_"&amp;ウォレット!DH$3,プレー記録!$U$14:$U$2664,0),1))</f>
        <v>0</v>
      </c>
      <c r="DI13" s="122">
        <f>IF(ISNA(INDEX(プレー記録!$G$14:$G$2664,MATCH("IN_"&amp;ウォレット!$DA$2&amp;MONTH(ウォレット!$B13)&amp;"/"&amp;DAY(ウォレット!$B13)&amp;"_"&amp;ウォレット!DI$3,プレー記録!$U$14:$U$2664,0),1))=TRUE,0,INDEX(プレー記録!$G$14:$G$2664,MATCH("IN_"&amp;ウォレット!$DA$2&amp;MONTH(ウォレット!$B13)&amp;"/"&amp;DAY(ウォレット!$B13)&amp;"_"&amp;ウォレット!DI$3,プレー記録!$U$14:$U$2664,0),1))</f>
        <v>0</v>
      </c>
      <c r="DJ13" s="296">
        <f>IF(ISNA(INDEX(プレー記録!$G$14:$G$2664,MATCH("IN_"&amp;ウォレット!$DA$2&amp;MONTH(ウォレット!$B13)&amp;"/"&amp;DAY(ウォレット!$B13)&amp;"_"&amp;ウォレット!DJ$3,プレー記録!$U$14:$U$2664,0),1))=TRUE,0,INDEX(プレー記録!$G$14:$G$2664,MATCH("IN_"&amp;ウォレット!$DA$2&amp;MONTH(ウォレット!$B13)&amp;"/"&amp;DAY(ウォレット!$B13)&amp;"_"&amp;ウォレット!DJ$3,プレー記録!$U$14:$U$2664,0),1))</f>
        <v>0</v>
      </c>
      <c r="DK13" s="296">
        <f>IF(ISNA(INDEX(プレー記録!$G$14:$G$2664,MATCH("IN_"&amp;ウォレット!$DA$2&amp;MONTH(ウォレット!$B13)&amp;"/"&amp;DAY(ウォレット!$B13)&amp;"_"&amp;ウォレット!DK$3,プレー記録!$U$14:$U$2664,0),1))=TRUE,0,INDEX(プレー記録!$G$14:$G$2664,MATCH("IN_"&amp;ウォレット!$DA$2&amp;MONTH(ウォレット!$B13)&amp;"/"&amp;DAY(ウォレット!$B13)&amp;"_"&amp;ウォレット!DK$3,プレー記録!$U$14:$U$2664,0),1))</f>
        <v>0</v>
      </c>
      <c r="DL13" s="296">
        <f>IF(ISNA(INDEX(プレー記録!$G$14:$G$2664,MATCH("IN_"&amp;ウォレット!$DA$2&amp;MONTH(ウォレット!$B13)&amp;"/"&amp;DAY(ウォレット!$B13)&amp;"_"&amp;ウォレット!DL$3,プレー記録!$U$14:$U$2664,0),1))=TRUE,0,INDEX(プレー記録!$G$14:$G$2664,MATCH("IN_"&amp;ウォレット!$DA$2&amp;MONTH(ウォレット!$B13)&amp;"/"&amp;DAY(ウォレット!$B13)&amp;"_"&amp;ウォレット!DL$3,プレー記録!$U$14:$U$2664,0),1))</f>
        <v>0</v>
      </c>
      <c r="DM13" s="296">
        <f>IF(ISNA(INDEX(プレー記録!$G$14:$G$2664,MATCH("IN_"&amp;ウォレット!$DA$2&amp;MONTH(ウォレット!$B13)&amp;"/"&amp;DAY(ウォレット!$B13)&amp;"_"&amp;ウォレット!DM$3,プレー記録!$U$14:$U$2664,0),1))=TRUE,0,INDEX(プレー記録!$G$14:$G$2664,MATCH("IN_"&amp;ウォレット!$DA$2&amp;MONTH(ウォレット!$B13)&amp;"/"&amp;DAY(ウォレット!$B13)&amp;"_"&amp;ウォレット!DM$3,プレー記録!$U$14:$U$2664,0),1))</f>
        <v>0</v>
      </c>
      <c r="DN13" s="296">
        <f>IF(ISNA(INDEX(プレー記録!$G$14:$G$2664,MATCH("IN_"&amp;ウォレット!$DA$2&amp;MONTH(ウォレット!$B13)&amp;"/"&amp;DAY(ウォレット!$B13)&amp;"_"&amp;ウォレット!DN$3,プレー記録!$U$14:$U$2664,0),1))=TRUE,0,INDEX(プレー記録!$G$14:$G$2664,MATCH("IN_"&amp;ウォレット!$DA$2&amp;MONTH(ウォレット!$B13)&amp;"/"&amp;DAY(ウォレット!$B13)&amp;"_"&amp;ウォレット!DN$3,プレー記録!$U$14:$U$2664,0),1))</f>
        <v>0</v>
      </c>
      <c r="DO13" s="296">
        <f>IF(ISNA(INDEX(プレー記録!$G$14:$G$2664,MATCH("IN_"&amp;ウォレット!$DA$2&amp;MONTH(ウォレット!$B13)&amp;"/"&amp;DAY(ウォレット!$B13)&amp;"_"&amp;ウォレット!DO$3,プレー記録!$U$14:$U$2664,0),1))=TRUE,0,INDEX(プレー記録!$G$14:$G$2664,MATCH("IN_"&amp;ウォレット!$DA$2&amp;MONTH(ウォレット!$B13)&amp;"/"&amp;DAY(ウォレット!$B13)&amp;"_"&amp;ウォレット!DO$3,プレー記録!$U$14:$U$2664,0),1))</f>
        <v>0</v>
      </c>
      <c r="DP13" s="296">
        <f>IF(ISNA(INDEX(プレー記録!$G$14:$G$2664,MATCH("IN_"&amp;ウォレット!$DA$2&amp;MONTH(ウォレット!$B13)&amp;"/"&amp;DAY(ウォレット!$B13)&amp;"_"&amp;ウォレット!DP$3,プレー記録!$U$14:$U$2664,0),1))=TRUE,0,INDEX(プレー記録!$G$14:$G$2664,MATCH("IN_"&amp;ウォレット!$DA$2&amp;MONTH(ウォレット!$B13)&amp;"/"&amp;DAY(ウォレット!$B13)&amp;"_"&amp;ウォレット!DP$3,プレー記録!$U$14:$U$2664,0),1))</f>
        <v>0</v>
      </c>
      <c r="DQ13" s="296">
        <f>IF(ISNA(INDEX(プレー記録!$G$14:$G$2664,MATCH("IN_"&amp;ウォレット!$DA$2&amp;MONTH(ウォレット!$B13)&amp;"/"&amp;DAY(ウォレット!$B13)&amp;"_"&amp;ウォレット!DQ$3,プレー記録!$U$14:$U$2664,0),1))=TRUE,0,INDEX(プレー記録!$G$14:$G$2664,MATCH("IN_"&amp;ウォレット!$DA$2&amp;MONTH(ウォレット!$B13)&amp;"/"&amp;DAY(ウォレット!$B13)&amp;"_"&amp;ウォレット!DQ$3,プレー記録!$U$14:$U$2664,0),1))</f>
        <v>0</v>
      </c>
      <c r="DR13" s="158"/>
      <c r="DS13" s="131">
        <f>IF(ISNA(INDEX(プレー記録!$F$12:$F$2664,MATCH("OUT_"&amp;ウォレット!$DA$2&amp;MONTH(ウォレット!$B13)&amp;"/"&amp;DAY(ウォレット!$B13)&amp;"_"&amp;ウォレット!DS$3,プレー記録!$U$12:$U$2664,0),1))=TRUE,0,-INDEX(プレー記録!$F$12:$F$2664,MATCH("OUT_"&amp;ウォレット!$DA$2&amp;MONTH(ウォレット!$B13)&amp;"/"&amp;DAY(ウォレット!$B13)&amp;"_"&amp;ウォレット!DS$3,プレー記録!$U$12:$U$2664,0),1))</f>
        <v>0</v>
      </c>
      <c r="DT13" s="123">
        <f>IF(ISNA(INDEX(プレー記録!$F$12:$F$2664,MATCH("OUT_"&amp;ウォレット!$DA$2&amp;MONTH(ウォレット!$B13)&amp;"/"&amp;DAY(ウォレット!$B13)&amp;"_"&amp;ウォレット!DT$3,プレー記録!$U$12:$U$2664,0),1))=TRUE,0,-INDEX(プレー記録!$F$12:$F$2664,MATCH("OUT_"&amp;ウォレット!$DA$2&amp;MONTH(ウォレット!$B13)&amp;"/"&amp;DAY(ウォレット!$B13)&amp;"_"&amp;ウォレット!DT$3,プレー記録!$U$12:$U$2664,0),1))</f>
        <v>0</v>
      </c>
      <c r="DU13" s="123">
        <f>IF(ISNA(INDEX(プレー記録!$F$12:$F$2664,MATCH("OUT_"&amp;ウォレット!$DA$2&amp;MONTH(ウォレット!$B13)&amp;"/"&amp;DAY(ウォレット!$B13)&amp;"_"&amp;ウォレット!DU$3,プレー記録!$U$12:$U$2664,0),1))=TRUE,0,-INDEX(プレー記録!$F$12:$F$2664,MATCH("OUT_"&amp;ウォレット!$DA$2&amp;MONTH(ウォレット!$B13)&amp;"/"&amp;DAY(ウォレット!$B13)&amp;"_"&amp;ウォレット!DU$3,プレー記録!$U$12:$U$2664,0),1))</f>
        <v>0</v>
      </c>
      <c r="DV13" s="123">
        <f>IF(ISNA(INDEX(プレー記録!$F$12:$F$2664,MATCH("OUT_"&amp;ウォレット!$DA$2&amp;MONTH(ウォレット!$B13)&amp;"/"&amp;DAY(ウォレット!$B13)&amp;"_"&amp;ウォレット!DV$3,プレー記録!$U$12:$U$2664,0),1))=TRUE,0,-INDEX(プレー記録!$F$12:$F$2664,MATCH("OUT_"&amp;ウォレット!$DA$2&amp;MONTH(ウォレット!$B13)&amp;"/"&amp;DAY(ウォレット!$B13)&amp;"_"&amp;ウォレット!DV$3,プレー記録!$U$12:$U$2664,0),1))</f>
        <v>0</v>
      </c>
      <c r="DW13" s="123">
        <f>IF(ISNA(INDEX(プレー記録!$F$12:$F$2664,MATCH("OUT_"&amp;ウォレット!$DA$2&amp;MONTH(ウォレット!$B13)&amp;"/"&amp;DAY(ウォレット!$B13)&amp;"_"&amp;ウォレット!DW$3,プレー記録!$U$12:$U$2664,0),1))=TRUE,0,-INDEX(プレー記録!$F$12:$F$2664,MATCH("OUT_"&amp;ウォレット!$DA$2&amp;MONTH(ウォレット!$B13)&amp;"/"&amp;DAY(ウォレット!$B13)&amp;"_"&amp;ウォレット!DW$3,プレー記録!$U$12:$U$2664,0),1))</f>
        <v>0</v>
      </c>
      <c r="DX13" s="123">
        <f>IF(ISNA(INDEX(プレー記録!$F$12:$F$2664,MATCH("OUT_"&amp;ウォレット!$DA$2&amp;MONTH(ウォレット!$B13)&amp;"/"&amp;DAY(ウォレット!$B13)&amp;"_"&amp;ウォレット!DX$3,プレー記録!$U$12:$U$2664,0),1))=TRUE,0,-INDEX(プレー記録!$F$12:$F$2664,MATCH("OUT_"&amp;ウォレット!$DA$2&amp;MONTH(ウォレット!$B13)&amp;"/"&amp;DAY(ウォレット!$B13)&amp;"_"&amp;ウォレット!DX$3,プレー記録!$U$12:$U$2664,0),1))</f>
        <v>0</v>
      </c>
      <c r="DY13" s="123">
        <f>IF(ISNA(INDEX(プレー記録!$F$12:$F$2664,MATCH("OUT_"&amp;ウォレット!$DA$2&amp;MONTH(ウォレット!$B13)&amp;"/"&amp;DAY(ウォレット!$B13)&amp;"_"&amp;ウォレット!DY$3,プレー記録!$U$12:$U$2664,0),1))=TRUE,0,-INDEX(プレー記録!$F$12:$F$2664,MATCH("OUT_"&amp;ウォレット!$DA$2&amp;MONTH(ウォレット!$B13)&amp;"/"&amp;DAY(ウォレット!$B13)&amp;"_"&amp;ウォレット!DY$3,プレー記録!$U$12:$U$2664,0),1))</f>
        <v>0</v>
      </c>
      <c r="DZ13" s="298">
        <f>IF(ISNA(INDEX(プレー記録!$F$12:$F$2664,MATCH("OUT_"&amp;ウォレット!$DA$2&amp;MONTH(ウォレット!$B13)&amp;"/"&amp;DAY(ウォレット!$B13)&amp;"_"&amp;ウォレット!DZ$3,プレー記録!$U$12:$U$2664,0),1))=TRUE,0,-INDEX(プレー記録!$F$12:$F$2664,MATCH("OUT_"&amp;ウォレット!$DA$2&amp;MONTH(ウォレット!$B13)&amp;"/"&amp;DAY(ウォレット!$B13)&amp;"_"&amp;ウォレット!DZ$3,プレー記録!$U$12:$U$2664,0),1))</f>
        <v>0</v>
      </c>
      <c r="EA13" s="298">
        <f>IF(ISNA(INDEX(プレー記録!$F$12:$F$2664,MATCH("OUT_"&amp;ウォレット!$DA$2&amp;MONTH(ウォレット!$B13)&amp;"/"&amp;DAY(ウォレット!$B13)&amp;"_"&amp;ウォレット!EA$3,プレー記録!$U$12:$U$2664,0),1))=TRUE,0,-INDEX(プレー記録!$F$12:$F$2664,MATCH("OUT_"&amp;ウォレット!$DA$2&amp;MONTH(ウォレット!$B13)&amp;"/"&amp;DAY(ウォレット!$B13)&amp;"_"&amp;ウォレット!EA$3,プレー記録!$U$12:$U$2664,0),1))</f>
        <v>0</v>
      </c>
      <c r="EB13" s="298">
        <f>IF(ISNA(INDEX(プレー記録!$F$12:$F$2664,MATCH("OUT_"&amp;ウォレット!$DA$2&amp;MONTH(ウォレット!$B13)&amp;"/"&amp;DAY(ウォレット!$B13)&amp;"_"&amp;ウォレット!EB$3,プレー記録!$U$12:$U$2664,0),1))=TRUE,0,-INDEX(プレー記録!$F$12:$F$2664,MATCH("OUT_"&amp;ウォレット!$DA$2&amp;MONTH(ウォレット!$B13)&amp;"/"&amp;DAY(ウォレット!$B13)&amp;"_"&amp;ウォレット!EB$3,プレー記録!$U$12:$U$2664,0),1))</f>
        <v>0</v>
      </c>
      <c r="EC13" s="298">
        <f>IF(ISNA(INDEX(プレー記録!$F$12:$F$2664,MATCH("OUT_"&amp;ウォレット!$DA$2&amp;MONTH(ウォレット!$B13)&amp;"/"&amp;DAY(ウォレット!$B13)&amp;"_"&amp;ウォレット!EC$3,プレー記録!$U$12:$U$2664,0),1))=TRUE,0,-INDEX(プレー記録!$F$12:$F$2664,MATCH("OUT_"&amp;ウォレット!$DA$2&amp;MONTH(ウォレット!$B13)&amp;"/"&amp;DAY(ウォレット!$B13)&amp;"_"&amp;ウォレット!EC$3,プレー記録!$U$12:$U$2664,0),1))</f>
        <v>0</v>
      </c>
      <c r="ED13" s="298">
        <f>IF(ISNA(INDEX(プレー記録!$F$12:$F$2664,MATCH("OUT_"&amp;ウォレット!$DA$2&amp;MONTH(ウォレット!$B13)&amp;"/"&amp;DAY(ウォレット!$B13)&amp;"_"&amp;ウォレット!ED$3,プレー記録!$U$12:$U$2664,0),1))=TRUE,0,-INDEX(プレー記録!$F$12:$F$2664,MATCH("OUT_"&amp;ウォレット!$DA$2&amp;MONTH(ウォレット!$B13)&amp;"/"&amp;DAY(ウォレット!$B13)&amp;"_"&amp;ウォレット!ED$3,プレー記録!$U$12:$U$2664,0),1))</f>
        <v>0</v>
      </c>
      <c r="EE13" s="298">
        <f>IF(ISNA(INDEX(プレー記録!$F$12:$F$2664,MATCH("OUT_"&amp;ウォレット!$DA$2&amp;MONTH(ウォレット!$B13)&amp;"/"&amp;DAY(ウォレット!$B13)&amp;"_"&amp;ウォレット!EE$3,プレー記録!$U$12:$U$2664,0),1))=TRUE,0,-INDEX(プレー記録!$F$12:$F$2664,MATCH("OUT_"&amp;ウォレット!$DA$2&amp;MONTH(ウォレット!$B13)&amp;"/"&amp;DAY(ウォレット!$B13)&amp;"_"&amp;ウォレット!EE$3,プレー記録!$U$12:$U$2664,0),1))</f>
        <v>0</v>
      </c>
      <c r="EF13" s="298">
        <f>IF(ISNA(INDEX(プレー記録!$F$12:$F$2664,MATCH("OUT_"&amp;ウォレット!$DA$2&amp;MONTH(ウォレット!$B13)&amp;"/"&amp;DAY(ウォレット!$B13)&amp;"_"&amp;ウォレット!EF$3,プレー記録!$U$12:$U$2664,0),1))=TRUE,0,-INDEX(プレー記録!$F$12:$F$2664,MATCH("OUT_"&amp;ウォレット!$DA$2&amp;MONTH(ウォレット!$B13)&amp;"/"&amp;DAY(ウォレット!$B13)&amp;"_"&amp;ウォレット!EF$3,プレー記録!$U$12:$U$2664,0),1))</f>
        <v>0</v>
      </c>
      <c r="EG13" s="298">
        <f>IF(ISNA(INDEX(プレー記録!$F$12:$F$2664,MATCH("OUT_"&amp;ウォレット!$DA$2&amp;MONTH(ウォレット!$B13)&amp;"/"&amp;DAY(ウォレット!$B13)&amp;"_"&amp;ウォレット!EG$3,プレー記録!$U$12:$U$2664,0),1))=TRUE,0,-INDEX(プレー記録!$F$12:$F$2664,MATCH("OUT_"&amp;ウォレット!$DA$2&amp;MONTH(ウォレット!$B13)&amp;"/"&amp;DAY(ウォレット!$B13)&amp;"_"&amp;ウォレット!EG$3,プレー記録!$U$12:$U$2664,0),1))</f>
        <v>0</v>
      </c>
      <c r="EH13" s="160"/>
      <c r="EI13" s="127">
        <f t="shared" si="5"/>
        <v>0</v>
      </c>
      <c r="EJ13" s="128">
        <f t="shared" si="15"/>
        <v>0</v>
      </c>
      <c r="EK13" s="133">
        <f>IF(ISNA(INDEX(プレー記録!$G$14:$G$2664,MATCH("IN_"&amp;ウォレット!$EI$2&amp;MONTH(ウォレット!$B13)&amp;"/"&amp;DAY(ウォレット!$B13)&amp;"_"&amp;ウォレット!EK$3,プレー記録!$U$14:$U$2664,0),1))=TRUE,0,INDEX(プレー記録!$G$14:$G$2664,MATCH("IN_"&amp;ウォレット!$EI$2&amp;MONTH(ウォレット!$B13)&amp;"/"&amp;DAY(ウォレット!$B13)&amp;"_"&amp;ウォレット!EK$3,プレー記録!$U$14:$U$2664,0),1))</f>
        <v>0</v>
      </c>
      <c r="EL13" s="122">
        <f>IF(ISNA(INDEX(プレー記録!$G$14:$G$2664,MATCH("IN_"&amp;ウォレット!$EI$2&amp;MONTH(ウォレット!$B13)&amp;"/"&amp;DAY(ウォレット!$B13)&amp;"_"&amp;ウォレット!EL$3,プレー記録!$U$14:$U$2664,0),1))=TRUE,0,INDEX(プレー記録!$G$14:$G$2664,MATCH("IN_"&amp;ウォレット!$EI$2&amp;MONTH(ウォレット!$B13)&amp;"/"&amp;DAY(ウォレット!$B13)&amp;"_"&amp;ウォレット!EL$3,プレー記録!$U$14:$U$2664,0),1))</f>
        <v>0</v>
      </c>
      <c r="EM13" s="122">
        <f>IF(ISNA(INDEX(プレー記録!$G$14:$G$2664,MATCH("IN_"&amp;ウォレット!$EI$2&amp;MONTH(ウォレット!$B13)&amp;"/"&amp;DAY(ウォレット!$B13)&amp;"_"&amp;ウォレット!EM$3,プレー記録!$U$14:$U$2664,0),1))=TRUE,0,INDEX(プレー記録!$G$14:$G$2664,MATCH("IN_"&amp;ウォレット!$EI$2&amp;MONTH(ウォレット!$B13)&amp;"/"&amp;DAY(ウォレット!$B13)&amp;"_"&amp;ウォレット!EM$3,プレー記録!$U$14:$U$2664,0),1))</f>
        <v>0</v>
      </c>
      <c r="EN13" s="122">
        <f>IF(ISNA(INDEX(プレー記録!$G$14:$G$2664,MATCH("IN_"&amp;ウォレット!$EI$2&amp;MONTH(ウォレット!$B13)&amp;"/"&amp;DAY(ウォレット!$B13)&amp;"_"&amp;ウォレット!EN$3,プレー記録!$U$14:$U$2664,0),1))=TRUE,0,INDEX(プレー記録!$G$14:$G$2664,MATCH("IN_"&amp;ウォレット!$EI$2&amp;MONTH(ウォレット!$B13)&amp;"/"&amp;DAY(ウォレット!$B13)&amp;"_"&amp;ウォレット!EN$3,プレー記録!$U$14:$U$2664,0),1))</f>
        <v>0</v>
      </c>
      <c r="EO13" s="122">
        <f>IF(ISNA(INDEX(プレー記録!$G$14:$G$2664,MATCH("IN_"&amp;ウォレット!$EI$2&amp;MONTH(ウォレット!$B13)&amp;"/"&amp;DAY(ウォレット!$B13)&amp;"_"&amp;ウォレット!EO$3,プレー記録!$U$14:$U$2664,0),1))=TRUE,0,INDEX(プレー記録!$G$14:$G$2664,MATCH("IN_"&amp;ウォレット!$EI$2&amp;MONTH(ウォレット!$B13)&amp;"/"&amp;DAY(ウォレット!$B13)&amp;"_"&amp;ウォレット!EO$3,プレー記録!$U$14:$U$2664,0),1))</f>
        <v>0</v>
      </c>
      <c r="EP13" s="122">
        <f>IF(ISNA(INDEX(プレー記録!$G$14:$G$2664,MATCH("IN_"&amp;ウォレット!$EI$2&amp;MONTH(ウォレット!$B13)&amp;"/"&amp;DAY(ウォレット!$B13)&amp;"_"&amp;ウォレット!EP$3,プレー記録!$U$14:$U$2664,0),1))=TRUE,0,INDEX(プレー記録!$G$14:$G$2664,MATCH("IN_"&amp;ウォレット!$EI$2&amp;MONTH(ウォレット!$B13)&amp;"/"&amp;DAY(ウォレット!$B13)&amp;"_"&amp;ウォレット!EP$3,プレー記録!$U$14:$U$2664,0),1))</f>
        <v>0</v>
      </c>
      <c r="EQ13" s="122">
        <f>IF(ISNA(INDEX(プレー記録!$G$14:$G$2664,MATCH("IN_"&amp;ウォレット!$EI$2&amp;MONTH(ウォレット!$B13)&amp;"/"&amp;DAY(ウォレット!$B13)&amp;"_"&amp;ウォレット!EQ$3,プレー記録!$U$14:$U$2664,0),1))=TRUE,0,INDEX(プレー記録!$G$14:$G$2664,MATCH("IN_"&amp;ウォレット!$EI$2&amp;MONTH(ウォレット!$B13)&amp;"/"&amp;DAY(ウォレット!$B13)&amp;"_"&amp;ウォレット!EQ$3,プレー記録!$U$14:$U$2664,0),1))</f>
        <v>0</v>
      </c>
      <c r="ER13" s="296">
        <f>IF(ISNA(INDEX(プレー記録!$G$14:$G$2664,MATCH("IN_"&amp;ウォレット!$EI$2&amp;MONTH(ウォレット!$B13)&amp;"/"&amp;DAY(ウォレット!$B13)&amp;"_"&amp;ウォレット!ER$3,プレー記録!$U$14:$U$2664,0),1))=TRUE,0,INDEX(プレー記録!$G$14:$G$2664,MATCH("IN_"&amp;ウォレット!$EI$2&amp;MONTH(ウォレット!$B13)&amp;"/"&amp;DAY(ウォレット!$B13)&amp;"_"&amp;ウォレット!ER$3,プレー記録!$U$14:$U$2664,0),1))</f>
        <v>0</v>
      </c>
      <c r="ES13" s="296">
        <f>IF(ISNA(INDEX(プレー記録!$G$14:$G$2664,MATCH("IN_"&amp;ウォレット!$EI$2&amp;MONTH(ウォレット!$B13)&amp;"/"&amp;DAY(ウォレット!$B13)&amp;"_"&amp;ウォレット!ES$3,プレー記録!$U$14:$U$2664,0),1))=TRUE,0,INDEX(プレー記録!$G$14:$G$2664,MATCH("IN_"&amp;ウォレット!$EI$2&amp;MONTH(ウォレット!$B13)&amp;"/"&amp;DAY(ウォレット!$B13)&amp;"_"&amp;ウォレット!ES$3,プレー記録!$U$14:$U$2664,0),1))</f>
        <v>0</v>
      </c>
      <c r="ET13" s="296">
        <f>IF(ISNA(INDEX(プレー記録!$G$14:$G$2664,MATCH("IN_"&amp;ウォレット!$EI$2&amp;MONTH(ウォレット!$B13)&amp;"/"&amp;DAY(ウォレット!$B13)&amp;"_"&amp;ウォレット!ET$3,プレー記録!$U$14:$U$2664,0),1))=TRUE,0,INDEX(プレー記録!$G$14:$G$2664,MATCH("IN_"&amp;ウォレット!$EI$2&amp;MONTH(ウォレット!$B13)&amp;"/"&amp;DAY(ウォレット!$B13)&amp;"_"&amp;ウォレット!ET$3,プレー記録!$U$14:$U$2664,0),1))</f>
        <v>0</v>
      </c>
      <c r="EU13" s="296">
        <f>IF(ISNA(INDEX(プレー記録!$G$14:$G$2664,MATCH("IN_"&amp;ウォレット!$EI$2&amp;MONTH(ウォレット!$B13)&amp;"/"&amp;DAY(ウォレット!$B13)&amp;"_"&amp;ウォレット!EU$3,プレー記録!$U$14:$U$2664,0),1))=TRUE,0,INDEX(プレー記録!$G$14:$G$2664,MATCH("IN_"&amp;ウォレット!$EI$2&amp;MONTH(ウォレット!$B13)&amp;"/"&amp;DAY(ウォレット!$B13)&amp;"_"&amp;ウォレット!EU$3,プレー記録!$U$14:$U$2664,0),1))</f>
        <v>0</v>
      </c>
      <c r="EV13" s="296">
        <f>IF(ISNA(INDEX(プレー記録!$G$14:$G$2664,MATCH("IN_"&amp;ウォレット!$EI$2&amp;MONTH(ウォレット!$B13)&amp;"/"&amp;DAY(ウォレット!$B13)&amp;"_"&amp;ウォレット!EV$3,プレー記録!$U$14:$U$2664,0),1))=TRUE,0,INDEX(プレー記録!$G$14:$G$2664,MATCH("IN_"&amp;ウォレット!$EI$2&amp;MONTH(ウォレット!$B13)&amp;"/"&amp;DAY(ウォレット!$B13)&amp;"_"&amp;ウォレット!EV$3,プレー記録!$U$14:$U$2664,0),1))</f>
        <v>0</v>
      </c>
      <c r="EW13" s="296">
        <f>IF(ISNA(INDEX(プレー記録!$G$14:$G$2664,MATCH("IN_"&amp;ウォレット!$EI$2&amp;MONTH(ウォレット!$B13)&amp;"/"&amp;DAY(ウォレット!$B13)&amp;"_"&amp;ウォレット!EW$3,プレー記録!$U$14:$U$2664,0),1))=TRUE,0,INDEX(プレー記録!$G$14:$G$2664,MATCH("IN_"&amp;ウォレット!$EI$2&amp;MONTH(ウォレット!$B13)&amp;"/"&amp;DAY(ウォレット!$B13)&amp;"_"&amp;ウォレット!EW$3,プレー記録!$U$14:$U$2664,0),1))</f>
        <v>0</v>
      </c>
      <c r="EX13" s="296">
        <f>IF(ISNA(INDEX(プレー記録!$G$14:$G$2664,MATCH("IN_"&amp;ウォレット!$EI$2&amp;MONTH(ウォレット!$B13)&amp;"/"&amp;DAY(ウォレット!$B13)&amp;"_"&amp;ウォレット!EX$3,プレー記録!$U$14:$U$2664,0),1))=TRUE,0,INDEX(プレー記録!$G$14:$G$2664,MATCH("IN_"&amp;ウォレット!$EI$2&amp;MONTH(ウォレット!$B13)&amp;"/"&amp;DAY(ウォレット!$B13)&amp;"_"&amp;ウォレット!EX$3,プレー記録!$U$14:$U$2664,0),1))</f>
        <v>0</v>
      </c>
      <c r="EY13" s="296">
        <f>IF(ISNA(INDEX(プレー記録!$G$14:$G$2664,MATCH("IN_"&amp;ウォレット!$EI$2&amp;MONTH(ウォレット!$B13)&amp;"/"&amp;DAY(ウォレット!$B13)&amp;"_"&amp;ウォレット!EY$3,プレー記録!$U$14:$U$2664,0),1))=TRUE,0,INDEX(プレー記録!$G$14:$G$2664,MATCH("IN_"&amp;ウォレット!$EI$2&amp;MONTH(ウォレット!$B13)&amp;"/"&amp;DAY(ウォレット!$B13)&amp;"_"&amp;ウォレット!EY$3,プレー記録!$U$14:$U$2664,0),1))</f>
        <v>0</v>
      </c>
      <c r="EZ13" s="158"/>
      <c r="FA13" s="131">
        <f>IF(ISNA(INDEX(プレー記録!$F$12:$F$2664,MATCH("OUT_"&amp;ウォレット!$EI$2&amp;MONTH(ウォレット!$B13)&amp;"/"&amp;DAY(ウォレット!$B13)&amp;"_"&amp;ウォレット!FA$3,プレー記録!$U$12:$U$2664,0),1))=TRUE,0,-INDEX(プレー記録!$F$12:$F$2664,MATCH("OUT_"&amp;ウォレット!$EI$2&amp;MONTH(ウォレット!$B13)&amp;"/"&amp;DAY(ウォレット!$B13)&amp;"_"&amp;ウォレット!FA$3,プレー記録!$U$12:$U$2664,0),1))</f>
        <v>0</v>
      </c>
      <c r="FB13" s="123">
        <f>IF(ISNA(INDEX(プレー記録!$F$12:$F$2664,MATCH("OUT_"&amp;ウォレット!$EI$2&amp;MONTH(ウォレット!$B13)&amp;"/"&amp;DAY(ウォレット!$B13)&amp;"_"&amp;ウォレット!FB$3,プレー記録!$U$12:$U$2664,0),1))=TRUE,0,-INDEX(プレー記録!$F$12:$F$2664,MATCH("OUT_"&amp;ウォレット!$EI$2&amp;MONTH(ウォレット!$B13)&amp;"/"&amp;DAY(ウォレット!$B13)&amp;"_"&amp;ウォレット!FB$3,プレー記録!$U$12:$U$2664,0),1))</f>
        <v>0</v>
      </c>
      <c r="FC13" s="123">
        <f>IF(ISNA(INDEX(プレー記録!$F$12:$F$2664,MATCH("OUT_"&amp;ウォレット!$EI$2&amp;MONTH(ウォレット!$B13)&amp;"/"&amp;DAY(ウォレット!$B13)&amp;"_"&amp;ウォレット!FC$3,プレー記録!$U$12:$U$2664,0),1))=TRUE,0,-INDEX(プレー記録!$F$12:$F$2664,MATCH("OUT_"&amp;ウォレット!$EI$2&amp;MONTH(ウォレット!$B13)&amp;"/"&amp;DAY(ウォレット!$B13)&amp;"_"&amp;ウォレット!FC$3,プレー記録!$U$12:$U$2664,0),1))</f>
        <v>0</v>
      </c>
      <c r="FD13" s="123">
        <f>IF(ISNA(INDEX(プレー記録!$F$12:$F$2664,MATCH("OUT_"&amp;ウォレット!$EI$2&amp;MONTH(ウォレット!$B13)&amp;"/"&amp;DAY(ウォレット!$B13)&amp;"_"&amp;ウォレット!FD$3,プレー記録!$U$12:$U$2664,0),1))=TRUE,0,-INDEX(プレー記録!$F$12:$F$2664,MATCH("OUT_"&amp;ウォレット!$EI$2&amp;MONTH(ウォレット!$B13)&amp;"/"&amp;DAY(ウォレット!$B13)&amp;"_"&amp;ウォレット!FD$3,プレー記録!$U$12:$U$2664,0),1))</f>
        <v>0</v>
      </c>
      <c r="FE13" s="123">
        <f>IF(ISNA(INDEX(プレー記録!$F$12:$F$2664,MATCH("OUT_"&amp;ウォレット!$EI$2&amp;MONTH(ウォレット!$B13)&amp;"/"&amp;DAY(ウォレット!$B13)&amp;"_"&amp;ウォレット!FE$3,プレー記録!$U$12:$U$2664,0),1))=TRUE,0,-INDEX(プレー記録!$F$12:$F$2664,MATCH("OUT_"&amp;ウォレット!$EI$2&amp;MONTH(ウォレット!$B13)&amp;"/"&amp;DAY(ウォレット!$B13)&amp;"_"&amp;ウォレット!FE$3,プレー記録!$U$12:$U$2664,0),1))</f>
        <v>0</v>
      </c>
      <c r="FF13" s="123">
        <f>IF(ISNA(INDEX(プレー記録!$F$12:$F$2664,MATCH("OUT_"&amp;ウォレット!$EI$2&amp;MONTH(ウォレット!$B13)&amp;"/"&amp;DAY(ウォレット!$B13)&amp;"_"&amp;ウォレット!FF$3,プレー記録!$U$12:$U$2664,0),1))=TRUE,0,-INDEX(プレー記録!$F$12:$F$2664,MATCH("OUT_"&amp;ウォレット!$EI$2&amp;MONTH(ウォレット!$B13)&amp;"/"&amp;DAY(ウォレット!$B13)&amp;"_"&amp;ウォレット!FF$3,プレー記録!$U$12:$U$2664,0),1))</f>
        <v>0</v>
      </c>
      <c r="FG13" s="123">
        <f>IF(ISNA(INDEX(プレー記録!$F$12:$F$2664,MATCH("OUT_"&amp;ウォレット!$EI$2&amp;MONTH(ウォレット!$B13)&amp;"/"&amp;DAY(ウォレット!$B13)&amp;"_"&amp;ウォレット!FG$3,プレー記録!$U$12:$U$2664,0),1))=TRUE,0,-INDEX(プレー記録!$F$12:$F$2664,MATCH("OUT_"&amp;ウォレット!$EI$2&amp;MONTH(ウォレット!$B13)&amp;"/"&amp;DAY(ウォレット!$B13)&amp;"_"&amp;ウォレット!FG$3,プレー記録!$U$12:$U$2664,0),1))</f>
        <v>0</v>
      </c>
      <c r="FH13" s="298">
        <f>IF(ISNA(INDEX(プレー記録!$F$12:$F$2664,MATCH("OUT_"&amp;ウォレット!$EI$2&amp;MONTH(ウォレット!$B13)&amp;"/"&amp;DAY(ウォレット!$B13)&amp;"_"&amp;ウォレット!FH$3,プレー記録!$U$12:$U$2664,0),1))=TRUE,0,-INDEX(プレー記録!$F$12:$F$2664,MATCH("OUT_"&amp;ウォレット!$EI$2&amp;MONTH(ウォレット!$B13)&amp;"/"&amp;DAY(ウォレット!$B13)&amp;"_"&amp;ウォレット!FH$3,プレー記録!$U$12:$U$2664,0),1))</f>
        <v>0</v>
      </c>
      <c r="FI13" s="298">
        <f>IF(ISNA(INDEX(プレー記録!$F$12:$F$2664,MATCH("OUT_"&amp;ウォレット!$EI$2&amp;MONTH(ウォレット!$B13)&amp;"/"&amp;DAY(ウォレット!$B13)&amp;"_"&amp;ウォレット!FI$3,プレー記録!$U$12:$U$2664,0),1))=TRUE,0,-INDEX(プレー記録!$F$12:$F$2664,MATCH("OUT_"&amp;ウォレット!$EI$2&amp;MONTH(ウォレット!$B13)&amp;"/"&amp;DAY(ウォレット!$B13)&amp;"_"&amp;ウォレット!FI$3,プレー記録!$U$12:$U$2664,0),1))</f>
        <v>0</v>
      </c>
      <c r="FJ13" s="298">
        <f>IF(ISNA(INDEX(プレー記録!$F$12:$F$2664,MATCH("OUT_"&amp;ウォレット!$EI$2&amp;MONTH(ウォレット!$B13)&amp;"/"&amp;DAY(ウォレット!$B13)&amp;"_"&amp;ウォレット!FJ$3,プレー記録!$U$12:$U$2664,0),1))=TRUE,0,-INDEX(プレー記録!$F$12:$F$2664,MATCH("OUT_"&amp;ウォレット!$EI$2&amp;MONTH(ウォレット!$B13)&amp;"/"&amp;DAY(ウォレット!$B13)&amp;"_"&amp;ウォレット!FJ$3,プレー記録!$U$12:$U$2664,0),1))</f>
        <v>0</v>
      </c>
      <c r="FK13" s="298">
        <f>IF(ISNA(INDEX(プレー記録!$F$12:$F$2664,MATCH("OUT_"&amp;ウォレット!$EI$2&amp;MONTH(ウォレット!$B13)&amp;"/"&amp;DAY(ウォレット!$B13)&amp;"_"&amp;ウォレット!FK$3,プレー記録!$U$12:$U$2664,0),1))=TRUE,0,-INDEX(プレー記録!$F$12:$F$2664,MATCH("OUT_"&amp;ウォレット!$EI$2&amp;MONTH(ウォレット!$B13)&amp;"/"&amp;DAY(ウォレット!$B13)&amp;"_"&amp;ウォレット!FK$3,プレー記録!$U$12:$U$2664,0),1))</f>
        <v>0</v>
      </c>
      <c r="FL13" s="298">
        <f>IF(ISNA(INDEX(プレー記録!$F$12:$F$2664,MATCH("OUT_"&amp;ウォレット!$EI$2&amp;MONTH(ウォレット!$B13)&amp;"/"&amp;DAY(ウォレット!$B13)&amp;"_"&amp;ウォレット!FL$3,プレー記録!$U$12:$U$2664,0),1))=TRUE,0,-INDEX(プレー記録!$F$12:$F$2664,MATCH("OUT_"&amp;ウォレット!$EI$2&amp;MONTH(ウォレット!$B13)&amp;"/"&amp;DAY(ウォレット!$B13)&amp;"_"&amp;ウォレット!FL$3,プレー記録!$U$12:$U$2664,0),1))</f>
        <v>0</v>
      </c>
      <c r="FM13" s="298">
        <f>IF(ISNA(INDEX(プレー記録!$F$12:$F$2664,MATCH("OUT_"&amp;ウォレット!$EI$2&amp;MONTH(ウォレット!$B13)&amp;"/"&amp;DAY(ウォレット!$B13)&amp;"_"&amp;ウォレット!FM$3,プレー記録!$U$12:$U$2664,0),1))=TRUE,0,-INDEX(プレー記録!$F$12:$F$2664,MATCH("OUT_"&amp;ウォレット!$EI$2&amp;MONTH(ウォレット!$B13)&amp;"/"&amp;DAY(ウォレット!$B13)&amp;"_"&amp;ウォレット!FM$3,プレー記録!$U$12:$U$2664,0),1))</f>
        <v>0</v>
      </c>
      <c r="FN13" s="298">
        <f>IF(ISNA(INDEX(プレー記録!$F$12:$F$2664,MATCH("OUT_"&amp;ウォレット!$EI$2&amp;MONTH(ウォレット!$B13)&amp;"/"&amp;DAY(ウォレット!$B13)&amp;"_"&amp;ウォレット!FN$3,プレー記録!$U$12:$U$2664,0),1))=TRUE,0,-INDEX(プレー記録!$F$12:$F$2664,MATCH("OUT_"&amp;ウォレット!$EI$2&amp;MONTH(ウォレット!$B13)&amp;"/"&amp;DAY(ウォレット!$B13)&amp;"_"&amp;ウォレット!FN$3,プレー記録!$U$12:$U$2664,0),1))</f>
        <v>0</v>
      </c>
      <c r="FO13" s="298">
        <f>IF(ISNA(INDEX(プレー記録!$F$12:$F$2664,MATCH("OUT_"&amp;ウォレット!$EI$2&amp;MONTH(ウォレット!$B13)&amp;"/"&amp;DAY(ウォレット!$B13)&amp;"_"&amp;ウォレット!FO$3,プレー記録!$U$12:$U$2664,0),1))=TRUE,0,-INDEX(プレー記録!$F$12:$F$2664,MATCH("OUT_"&amp;ウォレット!$EI$2&amp;MONTH(ウォレット!$B13)&amp;"/"&amp;DAY(ウォレット!$B13)&amp;"_"&amp;ウォレット!FO$3,プレー記録!$U$12:$U$2664,0),1))</f>
        <v>0</v>
      </c>
      <c r="FP13" s="160"/>
      <c r="FQ13" s="127">
        <f t="shared" si="6"/>
        <v>0</v>
      </c>
      <c r="FR13" s="128">
        <f t="shared" si="16"/>
        <v>0</v>
      </c>
      <c r="FS13" s="133">
        <f>IF(ISNA(INDEX(プレー記録!$G$14:$G$2664,MATCH("IN_"&amp;ウォレット!$FQ$2&amp;MONTH(ウォレット!$B13)&amp;"/"&amp;DAY(ウォレット!$B13)&amp;"_"&amp;ウォレット!FS$3,プレー記録!$U$14:$U$2664,0),1))=TRUE,0,INDEX(プレー記録!$G$14:$G$2664,MATCH("IN_"&amp;ウォレット!$FQ$2&amp;MONTH(ウォレット!$B13)&amp;"/"&amp;DAY(ウォレット!$B13)&amp;"_"&amp;ウォレット!FS$3,プレー記録!$U$14:$U$2664,0),1))</f>
        <v>0</v>
      </c>
      <c r="FT13" s="122">
        <f>IF(ISNA(INDEX(プレー記録!$G$14:$G$2664,MATCH("IN_"&amp;ウォレット!$FQ$2&amp;MONTH(ウォレット!$B13)&amp;"/"&amp;DAY(ウォレット!$B13)&amp;"_"&amp;ウォレット!FT$3,プレー記録!$U$14:$U$2664,0),1))=TRUE,0,INDEX(プレー記録!$G$14:$G$2664,MATCH("IN_"&amp;ウォレット!$FQ$2&amp;MONTH(ウォレット!$B13)&amp;"/"&amp;DAY(ウォレット!$B13)&amp;"_"&amp;ウォレット!FT$3,プレー記録!$U$14:$U$2664,0),1))</f>
        <v>0</v>
      </c>
      <c r="FU13" s="122">
        <f>IF(ISNA(INDEX(プレー記録!$G$14:$G$2664,MATCH("IN_"&amp;ウォレット!$FQ$2&amp;MONTH(ウォレット!$B13)&amp;"/"&amp;DAY(ウォレット!$B13)&amp;"_"&amp;ウォレット!FU$3,プレー記録!$U$14:$U$2664,0),1))=TRUE,0,INDEX(プレー記録!$G$14:$G$2664,MATCH("IN_"&amp;ウォレット!$FQ$2&amp;MONTH(ウォレット!$B13)&amp;"/"&amp;DAY(ウォレット!$B13)&amp;"_"&amp;ウォレット!FU$3,プレー記録!$U$14:$U$2664,0),1))</f>
        <v>0</v>
      </c>
      <c r="FV13" s="122">
        <f>IF(ISNA(INDEX(プレー記録!$G$14:$G$2664,MATCH("IN_"&amp;ウォレット!$FQ$2&amp;MONTH(ウォレット!$B13)&amp;"/"&amp;DAY(ウォレット!$B13)&amp;"_"&amp;ウォレット!FV$3,プレー記録!$U$14:$U$2664,0),1))=TRUE,0,INDEX(プレー記録!$G$14:$G$2664,MATCH("IN_"&amp;ウォレット!$FQ$2&amp;MONTH(ウォレット!$B13)&amp;"/"&amp;DAY(ウォレット!$B13)&amp;"_"&amp;ウォレット!FV$3,プレー記録!$U$14:$U$2664,0),1))</f>
        <v>0</v>
      </c>
      <c r="FW13" s="122">
        <f>IF(ISNA(INDEX(プレー記録!$G$14:$G$2664,MATCH("IN_"&amp;ウォレット!$FQ$2&amp;MONTH(ウォレット!$B13)&amp;"/"&amp;DAY(ウォレット!$B13)&amp;"_"&amp;ウォレット!FW$3,プレー記録!$U$14:$U$2664,0),1))=TRUE,0,INDEX(プレー記録!$G$14:$G$2664,MATCH("IN_"&amp;ウォレット!$FQ$2&amp;MONTH(ウォレット!$B13)&amp;"/"&amp;DAY(ウォレット!$B13)&amp;"_"&amp;ウォレット!FW$3,プレー記録!$U$14:$U$2664,0),1))</f>
        <v>0</v>
      </c>
      <c r="FX13" s="122">
        <f>IF(ISNA(INDEX(プレー記録!$G$14:$G$2664,MATCH("IN_"&amp;ウォレット!$FQ$2&amp;MONTH(ウォレット!$B13)&amp;"/"&amp;DAY(ウォレット!$B13)&amp;"_"&amp;ウォレット!FX$3,プレー記録!$U$14:$U$2664,0),1))=TRUE,0,INDEX(プレー記録!$G$14:$G$2664,MATCH("IN_"&amp;ウォレット!$FQ$2&amp;MONTH(ウォレット!$B13)&amp;"/"&amp;DAY(ウォレット!$B13)&amp;"_"&amp;ウォレット!FX$3,プレー記録!$U$14:$U$2664,0),1))</f>
        <v>0</v>
      </c>
      <c r="FY13" s="122">
        <f>IF(ISNA(INDEX(プレー記録!$G$14:$G$2664,MATCH("IN_"&amp;ウォレット!$FQ$2&amp;MONTH(ウォレット!$B13)&amp;"/"&amp;DAY(ウォレット!$B13)&amp;"_"&amp;ウォレット!FY$3,プレー記録!$U$14:$U$2664,0),1))=TRUE,0,INDEX(プレー記録!$G$14:$G$2664,MATCH("IN_"&amp;ウォレット!$FQ$2&amp;MONTH(ウォレット!$B13)&amp;"/"&amp;DAY(ウォレット!$B13)&amp;"_"&amp;ウォレット!FY$3,プレー記録!$U$14:$U$2664,0),1))</f>
        <v>0</v>
      </c>
      <c r="FZ13" s="296">
        <f>IF(ISNA(INDEX(プレー記録!$G$14:$G$2664,MATCH("IN_"&amp;ウォレット!$FQ$2&amp;MONTH(ウォレット!$B13)&amp;"/"&amp;DAY(ウォレット!$B13)&amp;"_"&amp;ウォレット!FZ$3,プレー記録!$U$14:$U$2664,0),1))=TRUE,0,INDEX(プレー記録!$G$14:$G$2664,MATCH("IN_"&amp;ウォレット!$FQ$2&amp;MONTH(ウォレット!$B13)&amp;"/"&amp;DAY(ウォレット!$B13)&amp;"_"&amp;ウォレット!FZ$3,プレー記録!$U$14:$U$2664,0),1))</f>
        <v>0</v>
      </c>
      <c r="GA13" s="296">
        <f>IF(ISNA(INDEX(プレー記録!$G$14:$G$2664,MATCH("IN_"&amp;ウォレット!$FQ$2&amp;MONTH(ウォレット!$B13)&amp;"/"&amp;DAY(ウォレット!$B13)&amp;"_"&amp;ウォレット!GA$3,プレー記録!$U$14:$U$2664,0),1))=TRUE,0,INDEX(プレー記録!$G$14:$G$2664,MATCH("IN_"&amp;ウォレット!$FQ$2&amp;MONTH(ウォレット!$B13)&amp;"/"&amp;DAY(ウォレット!$B13)&amp;"_"&amp;ウォレット!GA$3,プレー記録!$U$14:$U$2664,0),1))</f>
        <v>0</v>
      </c>
      <c r="GB13" s="296">
        <f>IF(ISNA(INDEX(プレー記録!$G$14:$G$2664,MATCH("IN_"&amp;ウォレット!$FQ$2&amp;MONTH(ウォレット!$B13)&amp;"/"&amp;DAY(ウォレット!$B13)&amp;"_"&amp;ウォレット!GB$3,プレー記録!$U$14:$U$2664,0),1))=TRUE,0,INDEX(プレー記録!$G$14:$G$2664,MATCH("IN_"&amp;ウォレット!$FQ$2&amp;MONTH(ウォレット!$B13)&amp;"/"&amp;DAY(ウォレット!$B13)&amp;"_"&amp;ウォレット!GB$3,プレー記録!$U$14:$U$2664,0),1))</f>
        <v>0</v>
      </c>
      <c r="GC13" s="296">
        <f>IF(ISNA(INDEX(プレー記録!$G$14:$G$2664,MATCH("IN_"&amp;ウォレット!$FQ$2&amp;MONTH(ウォレット!$B13)&amp;"/"&amp;DAY(ウォレット!$B13)&amp;"_"&amp;ウォレット!GC$3,プレー記録!$U$14:$U$2664,0),1))=TRUE,0,INDEX(プレー記録!$G$14:$G$2664,MATCH("IN_"&amp;ウォレット!$FQ$2&amp;MONTH(ウォレット!$B13)&amp;"/"&amp;DAY(ウォレット!$B13)&amp;"_"&amp;ウォレット!GC$3,プレー記録!$U$14:$U$2664,0),1))</f>
        <v>0</v>
      </c>
      <c r="GD13" s="296">
        <f>IF(ISNA(INDEX(プレー記録!$G$14:$G$2664,MATCH("IN_"&amp;ウォレット!$FQ$2&amp;MONTH(ウォレット!$B13)&amp;"/"&amp;DAY(ウォレット!$B13)&amp;"_"&amp;ウォレット!GD$3,プレー記録!$U$14:$U$2664,0),1))=TRUE,0,INDEX(プレー記録!$G$14:$G$2664,MATCH("IN_"&amp;ウォレット!$FQ$2&amp;MONTH(ウォレット!$B13)&amp;"/"&amp;DAY(ウォレット!$B13)&amp;"_"&amp;ウォレット!GD$3,プレー記録!$U$14:$U$2664,0),1))</f>
        <v>0</v>
      </c>
      <c r="GE13" s="296">
        <f>IF(ISNA(INDEX(プレー記録!$G$14:$G$2664,MATCH("IN_"&amp;ウォレット!$FQ$2&amp;MONTH(ウォレット!$B13)&amp;"/"&amp;DAY(ウォレット!$B13)&amp;"_"&amp;ウォレット!GE$3,プレー記録!$U$14:$U$2664,0),1))=TRUE,0,INDEX(プレー記録!$G$14:$G$2664,MATCH("IN_"&amp;ウォレット!$FQ$2&amp;MONTH(ウォレット!$B13)&amp;"/"&amp;DAY(ウォレット!$B13)&amp;"_"&amp;ウォレット!GE$3,プレー記録!$U$14:$U$2664,0),1))</f>
        <v>0</v>
      </c>
      <c r="GF13" s="296">
        <f>IF(ISNA(INDEX(プレー記録!$G$14:$G$2664,MATCH("IN_"&amp;ウォレット!$FQ$2&amp;MONTH(ウォレット!$B13)&amp;"/"&amp;DAY(ウォレット!$B13)&amp;"_"&amp;ウォレット!GF$3,プレー記録!$U$14:$U$2664,0),1))=TRUE,0,INDEX(プレー記録!$G$14:$G$2664,MATCH("IN_"&amp;ウォレット!$FQ$2&amp;MONTH(ウォレット!$B13)&amp;"/"&amp;DAY(ウォレット!$B13)&amp;"_"&amp;ウォレット!GF$3,プレー記録!$U$14:$U$2664,0),1))</f>
        <v>0</v>
      </c>
      <c r="GG13" s="296">
        <f>IF(ISNA(INDEX(プレー記録!$G$14:$G$2664,MATCH("IN_"&amp;ウォレット!$FQ$2&amp;MONTH(ウォレット!$B13)&amp;"/"&amp;DAY(ウォレット!$B13)&amp;"_"&amp;ウォレット!GG$3,プレー記録!$U$14:$U$2664,0),1))=TRUE,0,INDEX(プレー記録!$G$14:$G$2664,MATCH("IN_"&amp;ウォレット!$FQ$2&amp;MONTH(ウォレット!$B13)&amp;"/"&amp;DAY(ウォレット!$B13)&amp;"_"&amp;ウォレット!GG$3,プレー記録!$U$14:$U$2664,0),1))</f>
        <v>0</v>
      </c>
      <c r="GH13" s="158"/>
      <c r="GI13" s="131">
        <f>IF(ISNA(INDEX(プレー記録!$F$12:$F$2664,MATCH("OUT_"&amp;ウォレット!$FQ$2&amp;MONTH(ウォレット!$B13)&amp;"/"&amp;DAY(ウォレット!$B13)&amp;"_"&amp;ウォレット!GI$3,プレー記録!$U$12:$U$2664,0),1))=TRUE,0,-INDEX(プレー記録!$F$12:$F$2664,MATCH("OUT_"&amp;ウォレット!$FQ$2&amp;MONTH(ウォレット!$B13)&amp;"/"&amp;DAY(ウォレット!$B13)&amp;"_"&amp;ウォレット!GI$3,プレー記録!$U$12:$U$2664,0),1))</f>
        <v>0</v>
      </c>
      <c r="GJ13" s="123">
        <f>IF(ISNA(INDEX(プレー記録!$F$12:$F$2664,MATCH("OUT_"&amp;ウォレット!$FQ$2&amp;MONTH(ウォレット!$B13)&amp;"/"&amp;DAY(ウォレット!$B13)&amp;"_"&amp;ウォレット!GJ$3,プレー記録!$U$12:$U$2664,0),1))=TRUE,0,-INDEX(プレー記録!$F$12:$F$2664,MATCH("OUT_"&amp;ウォレット!$FQ$2&amp;MONTH(ウォレット!$B13)&amp;"/"&amp;DAY(ウォレット!$B13)&amp;"_"&amp;ウォレット!GJ$3,プレー記録!$U$12:$U$2664,0),1))</f>
        <v>0</v>
      </c>
      <c r="GK13" s="123">
        <f>IF(ISNA(INDEX(プレー記録!$F$12:$F$2664,MATCH("OUT_"&amp;ウォレット!$FQ$2&amp;MONTH(ウォレット!$B13)&amp;"/"&amp;DAY(ウォレット!$B13)&amp;"_"&amp;ウォレット!GK$3,プレー記録!$U$12:$U$2664,0),1))=TRUE,0,-INDEX(プレー記録!$F$12:$F$2664,MATCH("OUT_"&amp;ウォレット!$FQ$2&amp;MONTH(ウォレット!$B13)&amp;"/"&amp;DAY(ウォレット!$B13)&amp;"_"&amp;ウォレット!GK$3,プレー記録!$U$12:$U$2664,0),1))</f>
        <v>0</v>
      </c>
      <c r="GL13" s="123">
        <f>IF(ISNA(INDEX(プレー記録!$F$12:$F$2664,MATCH("OUT_"&amp;ウォレット!$FQ$2&amp;MONTH(ウォレット!$B13)&amp;"/"&amp;DAY(ウォレット!$B13)&amp;"_"&amp;ウォレット!GL$3,プレー記録!$U$12:$U$2664,0),1))=TRUE,0,-INDEX(プレー記録!$F$12:$F$2664,MATCH("OUT_"&amp;ウォレット!$FQ$2&amp;MONTH(ウォレット!$B13)&amp;"/"&amp;DAY(ウォレット!$B13)&amp;"_"&amp;ウォレット!GL$3,プレー記録!$U$12:$U$2664,0),1))</f>
        <v>0</v>
      </c>
      <c r="GM13" s="123">
        <f>IF(ISNA(INDEX(プレー記録!$F$12:$F$2664,MATCH("OUT_"&amp;ウォレット!$FQ$2&amp;MONTH(ウォレット!$B13)&amp;"/"&amp;DAY(ウォレット!$B13)&amp;"_"&amp;ウォレット!GM$3,プレー記録!$U$12:$U$2664,0),1))=TRUE,0,-INDEX(プレー記録!$F$12:$F$2664,MATCH("OUT_"&amp;ウォレット!$FQ$2&amp;MONTH(ウォレット!$B13)&amp;"/"&amp;DAY(ウォレット!$B13)&amp;"_"&amp;ウォレット!GM$3,プレー記録!$U$12:$U$2664,0),1))</f>
        <v>0</v>
      </c>
      <c r="GN13" s="123">
        <f>IF(ISNA(INDEX(プレー記録!$F$12:$F$2664,MATCH("OUT_"&amp;ウォレット!$FQ$2&amp;MONTH(ウォレット!$B13)&amp;"/"&amp;DAY(ウォレット!$B13)&amp;"_"&amp;ウォレット!GN$3,プレー記録!$U$12:$U$2664,0),1))=TRUE,0,-INDEX(プレー記録!$F$12:$F$2664,MATCH("OUT_"&amp;ウォレット!$FQ$2&amp;MONTH(ウォレット!$B13)&amp;"/"&amp;DAY(ウォレット!$B13)&amp;"_"&amp;ウォレット!GN$3,プレー記録!$U$12:$U$2664,0),1))</f>
        <v>0</v>
      </c>
      <c r="GO13" s="123">
        <f>IF(ISNA(INDEX(プレー記録!$F$12:$F$2664,MATCH("OUT_"&amp;ウォレット!$FQ$2&amp;MONTH(ウォレット!$B13)&amp;"/"&amp;DAY(ウォレット!$B13)&amp;"_"&amp;ウォレット!GO$3,プレー記録!$U$12:$U$2664,0),1))=TRUE,0,-INDEX(プレー記録!$F$12:$F$2664,MATCH("OUT_"&amp;ウォレット!$FQ$2&amp;MONTH(ウォレット!$B13)&amp;"/"&amp;DAY(ウォレット!$B13)&amp;"_"&amp;ウォレット!GO$3,プレー記録!$U$12:$U$2664,0),1))</f>
        <v>0</v>
      </c>
      <c r="GP13" s="298">
        <f>IF(ISNA(INDEX(プレー記録!$F$12:$F$2664,MATCH("OUT_"&amp;ウォレット!$FQ$2&amp;MONTH(ウォレット!$B13)&amp;"/"&amp;DAY(ウォレット!$B13)&amp;"_"&amp;ウォレット!GP$3,プレー記録!$U$12:$U$2664,0),1))=TRUE,0,-INDEX(プレー記録!$F$12:$F$2664,MATCH("OUT_"&amp;ウォレット!$FQ$2&amp;MONTH(ウォレット!$B13)&amp;"/"&amp;DAY(ウォレット!$B13)&amp;"_"&amp;ウォレット!GP$3,プレー記録!$U$12:$U$2664,0),1))</f>
        <v>0</v>
      </c>
      <c r="GQ13" s="298">
        <f>IF(ISNA(INDEX(プレー記録!$F$12:$F$2664,MATCH("OUT_"&amp;ウォレット!$FQ$2&amp;MONTH(ウォレット!$B13)&amp;"/"&amp;DAY(ウォレット!$B13)&amp;"_"&amp;ウォレット!GQ$3,プレー記録!$U$12:$U$2664,0),1))=TRUE,0,-INDEX(プレー記録!$F$12:$F$2664,MATCH("OUT_"&amp;ウォレット!$FQ$2&amp;MONTH(ウォレット!$B13)&amp;"/"&amp;DAY(ウォレット!$B13)&amp;"_"&amp;ウォレット!GQ$3,プレー記録!$U$12:$U$2664,0),1))</f>
        <v>0</v>
      </c>
      <c r="GR13" s="298">
        <f>IF(ISNA(INDEX(プレー記録!$F$12:$F$2664,MATCH("OUT_"&amp;ウォレット!$FQ$2&amp;MONTH(ウォレット!$B13)&amp;"/"&amp;DAY(ウォレット!$B13)&amp;"_"&amp;ウォレット!GR$3,プレー記録!$U$12:$U$2664,0),1))=TRUE,0,-INDEX(プレー記録!$F$12:$F$2664,MATCH("OUT_"&amp;ウォレット!$FQ$2&amp;MONTH(ウォレット!$B13)&amp;"/"&amp;DAY(ウォレット!$B13)&amp;"_"&amp;ウォレット!GR$3,プレー記録!$U$12:$U$2664,0),1))</f>
        <v>0</v>
      </c>
      <c r="GS13" s="298">
        <f>IF(ISNA(INDEX(プレー記録!$F$12:$F$2664,MATCH("OUT_"&amp;ウォレット!$FQ$2&amp;MONTH(ウォレット!$B13)&amp;"/"&amp;DAY(ウォレット!$B13)&amp;"_"&amp;ウォレット!GS$3,プレー記録!$U$12:$U$2664,0),1))=TRUE,0,-INDEX(プレー記録!$F$12:$F$2664,MATCH("OUT_"&amp;ウォレット!$FQ$2&amp;MONTH(ウォレット!$B13)&amp;"/"&amp;DAY(ウォレット!$B13)&amp;"_"&amp;ウォレット!GS$3,プレー記録!$U$12:$U$2664,0),1))</f>
        <v>0</v>
      </c>
      <c r="GT13" s="298">
        <f>IF(ISNA(INDEX(プレー記録!$F$12:$F$2664,MATCH("OUT_"&amp;ウォレット!$FQ$2&amp;MONTH(ウォレット!$B13)&amp;"/"&amp;DAY(ウォレット!$B13)&amp;"_"&amp;ウォレット!GT$3,プレー記録!$U$12:$U$2664,0),1))=TRUE,0,-INDEX(プレー記録!$F$12:$F$2664,MATCH("OUT_"&amp;ウォレット!$FQ$2&amp;MONTH(ウォレット!$B13)&amp;"/"&amp;DAY(ウォレット!$B13)&amp;"_"&amp;ウォレット!GT$3,プレー記録!$U$12:$U$2664,0),1))</f>
        <v>0</v>
      </c>
      <c r="GU13" s="298">
        <f>IF(ISNA(INDEX(プレー記録!$F$12:$F$2664,MATCH("OUT_"&amp;ウォレット!$FQ$2&amp;MONTH(ウォレット!$B13)&amp;"/"&amp;DAY(ウォレット!$B13)&amp;"_"&amp;ウォレット!GU$3,プレー記録!$U$12:$U$2664,0),1))=TRUE,0,-INDEX(プレー記録!$F$12:$F$2664,MATCH("OUT_"&amp;ウォレット!$FQ$2&amp;MONTH(ウォレット!$B13)&amp;"/"&amp;DAY(ウォレット!$B13)&amp;"_"&amp;ウォレット!GU$3,プレー記録!$U$12:$U$2664,0),1))</f>
        <v>0</v>
      </c>
      <c r="GV13" s="298">
        <f>IF(ISNA(INDEX(プレー記録!$F$12:$F$2664,MATCH("OUT_"&amp;ウォレット!$FQ$2&amp;MONTH(ウォレット!$B13)&amp;"/"&amp;DAY(ウォレット!$B13)&amp;"_"&amp;ウォレット!GV$3,プレー記録!$U$12:$U$2664,0),1))=TRUE,0,-INDEX(プレー記録!$F$12:$F$2664,MATCH("OUT_"&amp;ウォレット!$FQ$2&amp;MONTH(ウォレット!$B13)&amp;"/"&amp;DAY(ウォレット!$B13)&amp;"_"&amp;ウォレット!GV$3,プレー記録!$U$12:$U$2664,0),1))</f>
        <v>0</v>
      </c>
      <c r="GW13" s="298">
        <f>IF(ISNA(INDEX(プレー記録!$F$12:$F$2664,MATCH("OUT_"&amp;ウォレット!$FQ$2&amp;MONTH(ウォレット!$B13)&amp;"/"&amp;DAY(ウォレット!$B13)&amp;"_"&amp;ウォレット!GW$3,プレー記録!$U$12:$U$2664,0),1))=TRUE,0,-INDEX(プレー記録!$F$12:$F$2664,MATCH("OUT_"&amp;ウォレット!$FQ$2&amp;MONTH(ウォレット!$B13)&amp;"/"&amp;DAY(ウォレット!$B13)&amp;"_"&amp;ウォレット!GW$3,プレー記録!$U$12:$U$2664,0),1))</f>
        <v>0</v>
      </c>
      <c r="GX13" s="160"/>
      <c r="GY13" s="127">
        <f t="shared" si="7"/>
        <v>0</v>
      </c>
      <c r="GZ13" s="128">
        <f t="shared" si="17"/>
        <v>0</v>
      </c>
      <c r="HA13" s="133">
        <f>IF(ISNA(INDEX(プレー記録!$G$14:$G$2664,MATCH("IN_"&amp;ウォレット!$GY$2&amp;MONTH(ウォレット!$B13)&amp;"/"&amp;DAY(ウォレット!$B13)&amp;"_"&amp;ウォレット!HA$3,プレー記録!$U$14:$U$2664,0),1))=TRUE,0,INDEX(プレー記録!$G$14:$G$2664,MATCH("IN_"&amp;ウォレット!$GY$2&amp;MONTH(ウォレット!$B13)&amp;"/"&amp;DAY(ウォレット!$B13)&amp;"_"&amp;ウォレット!HA$3,プレー記録!$U$14:$U$2664,0),1))</f>
        <v>0</v>
      </c>
      <c r="HB13" s="122">
        <f>IF(ISNA(INDEX(プレー記録!$G$14:$G$2664,MATCH("IN_"&amp;ウォレット!$GY$2&amp;MONTH(ウォレット!$B13)&amp;"/"&amp;DAY(ウォレット!$B13)&amp;"_"&amp;ウォレット!HB$3,プレー記録!$U$14:$U$2664,0),1))=TRUE,0,INDEX(プレー記録!$G$14:$G$2664,MATCH("IN_"&amp;ウォレット!$GY$2&amp;MONTH(ウォレット!$B13)&amp;"/"&amp;DAY(ウォレット!$B13)&amp;"_"&amp;ウォレット!HB$3,プレー記録!$U$14:$U$2664,0),1))</f>
        <v>0</v>
      </c>
      <c r="HC13" s="122">
        <f>IF(ISNA(INDEX(プレー記録!$G$14:$G$2664,MATCH("IN_"&amp;ウォレット!$GY$2&amp;MONTH(ウォレット!$B13)&amp;"/"&amp;DAY(ウォレット!$B13)&amp;"_"&amp;ウォレット!HC$3,プレー記録!$U$14:$U$2664,0),1))=TRUE,0,INDEX(プレー記録!$G$14:$G$2664,MATCH("IN_"&amp;ウォレット!$GY$2&amp;MONTH(ウォレット!$B13)&amp;"/"&amp;DAY(ウォレット!$B13)&amp;"_"&amp;ウォレット!HC$3,プレー記録!$U$14:$U$2664,0),1))</f>
        <v>0</v>
      </c>
      <c r="HD13" s="122">
        <f>IF(ISNA(INDEX(プレー記録!$G$14:$G$2664,MATCH("IN_"&amp;ウォレット!$GY$2&amp;MONTH(ウォレット!$B13)&amp;"/"&amp;DAY(ウォレット!$B13)&amp;"_"&amp;ウォレット!HD$3,プレー記録!$U$14:$U$2664,0),1))=TRUE,0,INDEX(プレー記録!$G$14:$G$2664,MATCH("IN_"&amp;ウォレット!$GY$2&amp;MONTH(ウォレット!$B13)&amp;"/"&amp;DAY(ウォレット!$B13)&amp;"_"&amp;ウォレット!HD$3,プレー記録!$U$14:$U$2664,0),1))</f>
        <v>0</v>
      </c>
      <c r="HE13" s="122">
        <f>IF(ISNA(INDEX(プレー記録!$G$14:$G$2664,MATCH("IN_"&amp;ウォレット!$GY$2&amp;MONTH(ウォレット!$B13)&amp;"/"&amp;DAY(ウォレット!$B13)&amp;"_"&amp;ウォレット!HE$3,プレー記録!$U$14:$U$2664,0),1))=TRUE,0,INDEX(プレー記録!$G$14:$G$2664,MATCH("IN_"&amp;ウォレット!$GY$2&amp;MONTH(ウォレット!$B13)&amp;"/"&amp;DAY(ウォレット!$B13)&amp;"_"&amp;ウォレット!HE$3,プレー記録!$U$14:$U$2664,0),1))</f>
        <v>0</v>
      </c>
      <c r="HF13" s="122">
        <f>IF(ISNA(INDEX(プレー記録!$G$14:$G$2664,MATCH("IN_"&amp;ウォレット!$GY$2&amp;MONTH(ウォレット!$B13)&amp;"/"&amp;DAY(ウォレット!$B13)&amp;"_"&amp;ウォレット!HF$3,プレー記録!$U$14:$U$2664,0),1))=TRUE,0,INDEX(プレー記録!$G$14:$G$2664,MATCH("IN_"&amp;ウォレット!$GY$2&amp;MONTH(ウォレット!$B13)&amp;"/"&amp;DAY(ウォレット!$B13)&amp;"_"&amp;ウォレット!HF$3,プレー記録!$U$14:$U$2664,0),1))</f>
        <v>0</v>
      </c>
      <c r="HG13" s="122">
        <f>IF(ISNA(INDEX(プレー記録!$G$14:$G$2664,MATCH("IN_"&amp;ウォレット!$GY$2&amp;MONTH(ウォレット!$B13)&amp;"/"&amp;DAY(ウォレット!$B13)&amp;"_"&amp;ウォレット!HG$3,プレー記録!$U$14:$U$2664,0),1))=TRUE,0,INDEX(プレー記録!$G$14:$G$2664,MATCH("IN_"&amp;ウォレット!$GY$2&amp;MONTH(ウォレット!$B13)&amp;"/"&amp;DAY(ウォレット!$B13)&amp;"_"&amp;ウォレット!HG$3,プレー記録!$U$14:$U$2664,0),1))</f>
        <v>0</v>
      </c>
      <c r="HH13" s="296">
        <f>IF(ISNA(INDEX(プレー記録!$G$14:$G$2664,MATCH("IN_"&amp;ウォレット!$GY$2&amp;MONTH(ウォレット!$B13)&amp;"/"&amp;DAY(ウォレット!$B13)&amp;"_"&amp;ウォレット!HH$3,プレー記録!$U$14:$U$2664,0),1))=TRUE,0,INDEX(プレー記録!$G$14:$G$2664,MATCH("IN_"&amp;ウォレット!$GY$2&amp;MONTH(ウォレット!$B13)&amp;"/"&amp;DAY(ウォレット!$B13)&amp;"_"&amp;ウォレット!HH$3,プレー記録!$U$14:$U$2664,0),1))</f>
        <v>0</v>
      </c>
      <c r="HI13" s="296">
        <f>IF(ISNA(INDEX(プレー記録!$G$14:$G$2664,MATCH("IN_"&amp;ウォレット!$GY$2&amp;MONTH(ウォレット!$B13)&amp;"/"&amp;DAY(ウォレット!$B13)&amp;"_"&amp;ウォレット!HI$3,プレー記録!$U$14:$U$2664,0),1))=TRUE,0,INDEX(プレー記録!$G$14:$G$2664,MATCH("IN_"&amp;ウォレット!$GY$2&amp;MONTH(ウォレット!$B13)&amp;"/"&amp;DAY(ウォレット!$B13)&amp;"_"&amp;ウォレット!HI$3,プレー記録!$U$14:$U$2664,0),1))</f>
        <v>0</v>
      </c>
      <c r="HJ13" s="296">
        <f>IF(ISNA(INDEX(プレー記録!$G$14:$G$2664,MATCH("IN_"&amp;ウォレット!$GY$2&amp;MONTH(ウォレット!$B13)&amp;"/"&amp;DAY(ウォレット!$B13)&amp;"_"&amp;ウォレット!HJ$3,プレー記録!$U$14:$U$2664,0),1))=TRUE,0,INDEX(プレー記録!$G$14:$G$2664,MATCH("IN_"&amp;ウォレット!$GY$2&amp;MONTH(ウォレット!$B13)&amp;"/"&amp;DAY(ウォレット!$B13)&amp;"_"&amp;ウォレット!HJ$3,プレー記録!$U$14:$U$2664,0),1))</f>
        <v>0</v>
      </c>
      <c r="HK13" s="296">
        <f>IF(ISNA(INDEX(プレー記録!$G$14:$G$2664,MATCH("IN_"&amp;ウォレット!$GY$2&amp;MONTH(ウォレット!$B13)&amp;"/"&amp;DAY(ウォレット!$B13)&amp;"_"&amp;ウォレット!HK$3,プレー記録!$U$14:$U$2664,0),1))=TRUE,0,INDEX(プレー記録!$G$14:$G$2664,MATCH("IN_"&amp;ウォレット!$GY$2&amp;MONTH(ウォレット!$B13)&amp;"/"&amp;DAY(ウォレット!$B13)&amp;"_"&amp;ウォレット!HK$3,プレー記録!$U$14:$U$2664,0),1))</f>
        <v>0</v>
      </c>
      <c r="HL13" s="296">
        <f>IF(ISNA(INDEX(プレー記録!$G$14:$G$2664,MATCH("IN_"&amp;ウォレット!$GY$2&amp;MONTH(ウォレット!$B13)&amp;"/"&amp;DAY(ウォレット!$B13)&amp;"_"&amp;ウォレット!HL$3,プレー記録!$U$14:$U$2664,0),1))=TRUE,0,INDEX(プレー記録!$G$14:$G$2664,MATCH("IN_"&amp;ウォレット!$GY$2&amp;MONTH(ウォレット!$B13)&amp;"/"&amp;DAY(ウォレット!$B13)&amp;"_"&amp;ウォレット!HL$3,プレー記録!$U$14:$U$2664,0),1))</f>
        <v>0</v>
      </c>
      <c r="HM13" s="296">
        <f>IF(ISNA(INDEX(プレー記録!$G$14:$G$2664,MATCH("IN_"&amp;ウォレット!$GY$2&amp;MONTH(ウォレット!$B13)&amp;"/"&amp;DAY(ウォレット!$B13)&amp;"_"&amp;ウォレット!HM$3,プレー記録!$U$14:$U$2664,0),1))=TRUE,0,INDEX(プレー記録!$G$14:$G$2664,MATCH("IN_"&amp;ウォレット!$GY$2&amp;MONTH(ウォレット!$B13)&amp;"/"&amp;DAY(ウォレット!$B13)&amp;"_"&amp;ウォレット!HM$3,プレー記録!$U$14:$U$2664,0),1))</f>
        <v>0</v>
      </c>
      <c r="HN13" s="296">
        <f>IF(ISNA(INDEX(プレー記録!$G$14:$G$2664,MATCH("IN_"&amp;ウォレット!$GY$2&amp;MONTH(ウォレット!$B13)&amp;"/"&amp;DAY(ウォレット!$B13)&amp;"_"&amp;ウォレット!HN$3,プレー記録!$U$14:$U$2664,0),1))=TRUE,0,INDEX(プレー記録!$G$14:$G$2664,MATCH("IN_"&amp;ウォレット!$GY$2&amp;MONTH(ウォレット!$B13)&amp;"/"&amp;DAY(ウォレット!$B13)&amp;"_"&amp;ウォレット!HN$3,プレー記録!$U$14:$U$2664,0),1))</f>
        <v>0</v>
      </c>
      <c r="HO13" s="296">
        <f>IF(ISNA(INDEX(プレー記録!$G$14:$G$2664,MATCH("IN_"&amp;ウォレット!$GY$2&amp;MONTH(ウォレット!$B13)&amp;"/"&amp;DAY(ウォレット!$B13)&amp;"_"&amp;ウォレット!HO$3,プレー記録!$U$14:$U$2664,0),1))=TRUE,0,INDEX(プレー記録!$G$14:$G$2664,MATCH("IN_"&amp;ウォレット!$GY$2&amp;MONTH(ウォレット!$B13)&amp;"/"&amp;DAY(ウォレット!$B13)&amp;"_"&amp;ウォレット!HO$3,プレー記録!$U$14:$U$2664,0),1))</f>
        <v>0</v>
      </c>
      <c r="HP13" s="158"/>
      <c r="HQ13" s="131">
        <f>IF(ISNA(INDEX(プレー記録!$F$12:$F$2664,MATCH("OUT_"&amp;ウォレット!$GY$2&amp;MONTH(ウォレット!$B13)&amp;"/"&amp;DAY(ウォレット!$B13)&amp;"_"&amp;ウォレット!HQ$3,プレー記録!$U$12:$U$2664,0),1))=TRUE,0,-INDEX(プレー記録!$F$12:$F$2664,MATCH("OUT_"&amp;ウォレット!$GY$2&amp;MONTH(ウォレット!$B13)&amp;"/"&amp;DAY(ウォレット!$B13)&amp;"_"&amp;ウォレット!HQ$3,プレー記録!$U$12:$U$2664,0),1))</f>
        <v>0</v>
      </c>
      <c r="HR13" s="123">
        <f>IF(ISNA(INDEX(プレー記録!$F$12:$F$2664,MATCH("OUT_"&amp;ウォレット!$GY$2&amp;MONTH(ウォレット!$B13)&amp;"/"&amp;DAY(ウォレット!$B13)&amp;"_"&amp;ウォレット!HR$3,プレー記録!$U$12:$U$2664,0),1))=TRUE,0,-INDEX(プレー記録!$F$12:$F$2664,MATCH("OUT_"&amp;ウォレット!$GY$2&amp;MONTH(ウォレット!$B13)&amp;"/"&amp;DAY(ウォレット!$B13)&amp;"_"&amp;ウォレット!HR$3,プレー記録!$U$12:$U$2664,0),1))</f>
        <v>0</v>
      </c>
      <c r="HS13" s="123">
        <f>IF(ISNA(INDEX(プレー記録!$F$12:$F$2664,MATCH("OUT_"&amp;ウォレット!$GY$2&amp;MONTH(ウォレット!$B13)&amp;"/"&amp;DAY(ウォレット!$B13)&amp;"_"&amp;ウォレット!HS$3,プレー記録!$U$12:$U$2664,0),1))=TRUE,0,-INDEX(プレー記録!$F$12:$F$2664,MATCH("OUT_"&amp;ウォレット!$GY$2&amp;MONTH(ウォレット!$B13)&amp;"/"&amp;DAY(ウォレット!$B13)&amp;"_"&amp;ウォレット!HS$3,プレー記録!$U$12:$U$2664,0),1))</f>
        <v>0</v>
      </c>
      <c r="HT13" s="123">
        <f>IF(ISNA(INDEX(プレー記録!$F$12:$F$2664,MATCH("OUT_"&amp;ウォレット!$GY$2&amp;MONTH(ウォレット!$B13)&amp;"/"&amp;DAY(ウォレット!$B13)&amp;"_"&amp;ウォレット!HT$3,プレー記録!$U$12:$U$2664,0),1))=TRUE,0,-INDEX(プレー記録!$F$12:$F$2664,MATCH("OUT_"&amp;ウォレット!$GY$2&amp;MONTH(ウォレット!$B13)&amp;"/"&amp;DAY(ウォレット!$B13)&amp;"_"&amp;ウォレット!HT$3,プレー記録!$U$12:$U$2664,0),1))</f>
        <v>0</v>
      </c>
      <c r="HU13" s="123">
        <f>IF(ISNA(INDEX(プレー記録!$F$12:$F$2664,MATCH("OUT_"&amp;ウォレット!$GY$2&amp;MONTH(ウォレット!$B13)&amp;"/"&amp;DAY(ウォレット!$B13)&amp;"_"&amp;ウォレット!HU$3,プレー記録!$U$12:$U$2664,0),1))=TRUE,0,-INDEX(プレー記録!$F$12:$F$2664,MATCH("OUT_"&amp;ウォレット!$GY$2&amp;MONTH(ウォレット!$B13)&amp;"/"&amp;DAY(ウォレット!$B13)&amp;"_"&amp;ウォレット!HU$3,プレー記録!$U$12:$U$2664,0),1))</f>
        <v>0</v>
      </c>
      <c r="HV13" s="123">
        <f>IF(ISNA(INDEX(プレー記録!$F$12:$F$2664,MATCH("OUT_"&amp;ウォレット!$GY$2&amp;MONTH(ウォレット!$B13)&amp;"/"&amp;DAY(ウォレット!$B13)&amp;"_"&amp;ウォレット!HV$3,プレー記録!$U$12:$U$2664,0),1))=TRUE,0,-INDEX(プレー記録!$F$12:$F$2664,MATCH("OUT_"&amp;ウォレット!$GY$2&amp;MONTH(ウォレット!$B13)&amp;"/"&amp;DAY(ウォレット!$B13)&amp;"_"&amp;ウォレット!HV$3,プレー記録!$U$12:$U$2664,0),1))</f>
        <v>0</v>
      </c>
      <c r="HW13" s="123">
        <f>IF(ISNA(INDEX(プレー記録!$F$12:$F$2664,MATCH("OUT_"&amp;ウォレット!$GY$2&amp;MONTH(ウォレット!$B13)&amp;"/"&amp;DAY(ウォレット!$B13)&amp;"_"&amp;ウォレット!HW$3,プレー記録!$U$12:$U$2664,0),1))=TRUE,0,-INDEX(プレー記録!$F$12:$F$2664,MATCH("OUT_"&amp;ウォレット!$GY$2&amp;MONTH(ウォレット!$B13)&amp;"/"&amp;DAY(ウォレット!$B13)&amp;"_"&amp;ウォレット!HW$3,プレー記録!$U$12:$U$2664,0),1))</f>
        <v>0</v>
      </c>
      <c r="HX13" s="298">
        <f>IF(ISNA(INDEX(プレー記録!$F$12:$F$2664,MATCH("OUT_"&amp;ウォレット!$GY$2&amp;MONTH(ウォレット!$B13)&amp;"/"&amp;DAY(ウォレット!$B13)&amp;"_"&amp;ウォレット!HX$3,プレー記録!$U$12:$U$2664,0),1))=TRUE,0,-INDEX(プレー記録!$F$12:$F$2664,MATCH("OUT_"&amp;ウォレット!$GY$2&amp;MONTH(ウォレット!$B13)&amp;"/"&amp;DAY(ウォレット!$B13)&amp;"_"&amp;ウォレット!HX$3,プレー記録!$U$12:$U$2664,0),1))</f>
        <v>0</v>
      </c>
      <c r="HY13" s="298">
        <f>IF(ISNA(INDEX(プレー記録!$F$12:$F$2664,MATCH("OUT_"&amp;ウォレット!$GY$2&amp;MONTH(ウォレット!$B13)&amp;"/"&amp;DAY(ウォレット!$B13)&amp;"_"&amp;ウォレット!HY$3,プレー記録!$U$12:$U$2664,0),1))=TRUE,0,-INDEX(プレー記録!$F$12:$F$2664,MATCH("OUT_"&amp;ウォレット!$GY$2&amp;MONTH(ウォレット!$B13)&amp;"/"&amp;DAY(ウォレット!$B13)&amp;"_"&amp;ウォレット!HY$3,プレー記録!$U$12:$U$2664,0),1))</f>
        <v>0</v>
      </c>
      <c r="HZ13" s="298">
        <f>IF(ISNA(INDEX(プレー記録!$F$12:$F$2664,MATCH("OUT_"&amp;ウォレット!$GY$2&amp;MONTH(ウォレット!$B13)&amp;"/"&amp;DAY(ウォレット!$B13)&amp;"_"&amp;ウォレット!HZ$3,プレー記録!$U$12:$U$2664,0),1))=TRUE,0,-INDEX(プレー記録!$F$12:$F$2664,MATCH("OUT_"&amp;ウォレット!$GY$2&amp;MONTH(ウォレット!$B13)&amp;"/"&amp;DAY(ウォレット!$B13)&amp;"_"&amp;ウォレット!HZ$3,プレー記録!$U$12:$U$2664,0),1))</f>
        <v>0</v>
      </c>
      <c r="IA13" s="298">
        <f>IF(ISNA(INDEX(プレー記録!$F$12:$F$2664,MATCH("OUT_"&amp;ウォレット!$GY$2&amp;MONTH(ウォレット!$B13)&amp;"/"&amp;DAY(ウォレット!$B13)&amp;"_"&amp;ウォレット!IA$3,プレー記録!$U$12:$U$2664,0),1))=TRUE,0,-INDEX(プレー記録!$F$12:$F$2664,MATCH("OUT_"&amp;ウォレット!$GY$2&amp;MONTH(ウォレット!$B13)&amp;"/"&amp;DAY(ウォレット!$B13)&amp;"_"&amp;ウォレット!IA$3,プレー記録!$U$12:$U$2664,0),1))</f>
        <v>0</v>
      </c>
      <c r="IB13" s="298">
        <f>IF(ISNA(INDEX(プレー記録!$F$12:$F$2664,MATCH("OUT_"&amp;ウォレット!$GY$2&amp;MONTH(ウォレット!$B13)&amp;"/"&amp;DAY(ウォレット!$B13)&amp;"_"&amp;ウォレット!IB$3,プレー記録!$U$12:$U$2664,0),1))=TRUE,0,-INDEX(プレー記録!$F$12:$F$2664,MATCH("OUT_"&amp;ウォレット!$GY$2&amp;MONTH(ウォレット!$B13)&amp;"/"&amp;DAY(ウォレット!$B13)&amp;"_"&amp;ウォレット!IB$3,プレー記録!$U$12:$U$2664,0),1))</f>
        <v>0</v>
      </c>
      <c r="IC13" s="298">
        <f>IF(ISNA(INDEX(プレー記録!$F$12:$F$2664,MATCH("OUT_"&amp;ウォレット!$GY$2&amp;MONTH(ウォレット!$B13)&amp;"/"&amp;DAY(ウォレット!$B13)&amp;"_"&amp;ウォレット!IC$3,プレー記録!$U$12:$U$2664,0),1))=TRUE,0,-INDEX(プレー記録!$F$12:$F$2664,MATCH("OUT_"&amp;ウォレット!$GY$2&amp;MONTH(ウォレット!$B13)&amp;"/"&amp;DAY(ウォレット!$B13)&amp;"_"&amp;ウォレット!IC$3,プレー記録!$U$12:$U$2664,0),1))</f>
        <v>0</v>
      </c>
      <c r="ID13" s="298">
        <f>IF(ISNA(INDEX(プレー記録!$F$12:$F$2664,MATCH("OUT_"&amp;ウォレット!$GY$2&amp;MONTH(ウォレット!$B13)&amp;"/"&amp;DAY(ウォレット!$B13)&amp;"_"&amp;ウォレット!ID$3,プレー記録!$U$12:$U$2664,0),1))=TRUE,0,-INDEX(プレー記録!$F$12:$F$2664,MATCH("OUT_"&amp;ウォレット!$GY$2&amp;MONTH(ウォレット!$B13)&amp;"/"&amp;DAY(ウォレット!$B13)&amp;"_"&amp;ウォレット!ID$3,プレー記録!$U$12:$U$2664,0),1))</f>
        <v>0</v>
      </c>
      <c r="IE13" s="298">
        <f>IF(ISNA(INDEX(プレー記録!$F$12:$F$2664,MATCH("OUT_"&amp;ウォレット!$GY$2&amp;MONTH(ウォレット!$B13)&amp;"/"&amp;DAY(ウォレット!$B13)&amp;"_"&amp;ウォレット!IE$3,プレー記録!$U$12:$U$2664,0),1))=TRUE,0,-INDEX(プレー記録!$F$12:$F$2664,MATCH("OUT_"&amp;ウォレット!$GY$2&amp;MONTH(ウォレット!$B13)&amp;"/"&amp;DAY(ウォレット!$B13)&amp;"_"&amp;ウォレット!IE$3,プレー記録!$U$12:$U$2664,0),1))</f>
        <v>0</v>
      </c>
      <c r="IF13" s="160"/>
      <c r="IG13" s="127">
        <f t="shared" si="8"/>
        <v>0</v>
      </c>
      <c r="IH13" s="128">
        <f t="shared" si="18"/>
        <v>0</v>
      </c>
      <c r="II13" s="133">
        <f>IF(ISNA(INDEX(プレー記録!$G$14:$G$2664,MATCH("IN_"&amp;ウォレット!$IG$2&amp;MONTH(ウォレット!$B13)&amp;"/"&amp;DAY(ウォレット!$B13)&amp;"_"&amp;ウォレット!II$3,プレー記録!$U$14:$U$2664,0),1))=TRUE,0,INDEX(プレー記録!$G$14:$G$2664,MATCH("IN_"&amp;ウォレット!$IG$2&amp;MONTH(ウォレット!$B13)&amp;"/"&amp;DAY(ウォレット!$B13)&amp;"_"&amp;ウォレット!II$3,プレー記録!$U$14:$U$2664,0),1))</f>
        <v>0</v>
      </c>
      <c r="IJ13" s="122">
        <f>IF(ISNA(INDEX(プレー記録!$G$14:$G$2664,MATCH("IN_"&amp;ウォレット!$IG$2&amp;MONTH(ウォレット!$B13)&amp;"/"&amp;DAY(ウォレット!$B13)&amp;"_"&amp;ウォレット!IJ$3,プレー記録!$U$14:$U$2664,0),1))=TRUE,0,INDEX(プレー記録!$G$14:$G$2664,MATCH("IN_"&amp;ウォレット!$IG$2&amp;MONTH(ウォレット!$B13)&amp;"/"&amp;DAY(ウォレット!$B13)&amp;"_"&amp;ウォレット!IJ$3,プレー記録!$U$14:$U$2664,0),1))</f>
        <v>0</v>
      </c>
      <c r="IK13" s="122">
        <f>IF(ISNA(INDEX(プレー記録!$G$14:$G$2664,MATCH("IN_"&amp;ウォレット!$IG$2&amp;MONTH(ウォレット!$B13)&amp;"/"&amp;DAY(ウォレット!$B13)&amp;"_"&amp;ウォレット!IK$3,プレー記録!$U$14:$U$2664,0),1))=TRUE,0,INDEX(プレー記録!$G$14:$G$2664,MATCH("IN_"&amp;ウォレット!$IG$2&amp;MONTH(ウォレット!$B13)&amp;"/"&amp;DAY(ウォレット!$B13)&amp;"_"&amp;ウォレット!IK$3,プレー記録!$U$14:$U$2664,0),1))</f>
        <v>0</v>
      </c>
      <c r="IL13" s="122">
        <f>IF(ISNA(INDEX(プレー記録!$G$14:$G$2664,MATCH("IN_"&amp;ウォレット!$IG$2&amp;MONTH(ウォレット!$B13)&amp;"/"&amp;DAY(ウォレット!$B13)&amp;"_"&amp;ウォレット!IL$3,プレー記録!$U$14:$U$2664,0),1))=TRUE,0,INDEX(プレー記録!$G$14:$G$2664,MATCH("IN_"&amp;ウォレット!$IG$2&amp;MONTH(ウォレット!$B13)&amp;"/"&amp;DAY(ウォレット!$B13)&amp;"_"&amp;ウォレット!IL$3,プレー記録!$U$14:$U$2664,0),1))</f>
        <v>0</v>
      </c>
      <c r="IM13" s="122">
        <f>IF(ISNA(INDEX(プレー記録!$G$14:$G$2664,MATCH("IN_"&amp;ウォレット!$IG$2&amp;MONTH(ウォレット!$B13)&amp;"/"&amp;DAY(ウォレット!$B13)&amp;"_"&amp;ウォレット!IM$3,プレー記録!$U$14:$U$2664,0),1))=TRUE,0,INDEX(プレー記録!$G$14:$G$2664,MATCH("IN_"&amp;ウォレット!$IG$2&amp;MONTH(ウォレット!$B13)&amp;"/"&amp;DAY(ウォレット!$B13)&amp;"_"&amp;ウォレット!IM$3,プレー記録!$U$14:$U$2664,0),1))</f>
        <v>0</v>
      </c>
      <c r="IN13" s="122">
        <f>IF(ISNA(INDEX(プレー記録!$G$14:$G$2664,MATCH("IN_"&amp;ウォレット!$IG$2&amp;MONTH(ウォレット!$B13)&amp;"/"&amp;DAY(ウォレット!$B13)&amp;"_"&amp;ウォレット!IN$3,プレー記録!$U$14:$U$2664,0),1))=TRUE,0,INDEX(プレー記録!$G$14:$G$2664,MATCH("IN_"&amp;ウォレット!$IG$2&amp;MONTH(ウォレット!$B13)&amp;"/"&amp;DAY(ウォレット!$B13)&amp;"_"&amp;ウォレット!IN$3,プレー記録!$U$14:$U$2664,0),1))</f>
        <v>0</v>
      </c>
      <c r="IO13" s="122">
        <f>IF(ISNA(INDEX(プレー記録!$G$14:$G$2664,MATCH("IN_"&amp;ウォレット!$IG$2&amp;MONTH(ウォレット!$B13)&amp;"/"&amp;DAY(ウォレット!$B13)&amp;"_"&amp;ウォレット!IO$3,プレー記録!$U$14:$U$2664,0),1))=TRUE,0,INDEX(プレー記録!$G$14:$G$2664,MATCH("IN_"&amp;ウォレット!$IG$2&amp;MONTH(ウォレット!$B13)&amp;"/"&amp;DAY(ウォレット!$B13)&amp;"_"&amp;ウォレット!IO$3,プレー記録!$U$14:$U$2664,0),1))</f>
        <v>0</v>
      </c>
      <c r="IP13" s="296">
        <f>IF(ISNA(INDEX(プレー記録!$G$14:$G$2664,MATCH("IN_"&amp;ウォレット!$IG$2&amp;MONTH(ウォレット!$B13)&amp;"/"&amp;DAY(ウォレット!$B13)&amp;"_"&amp;ウォレット!IP$3,プレー記録!$U$14:$U$2664,0),1))=TRUE,0,INDEX(プレー記録!$G$14:$G$2664,MATCH("IN_"&amp;ウォレット!$IG$2&amp;MONTH(ウォレット!$B13)&amp;"/"&amp;DAY(ウォレット!$B13)&amp;"_"&amp;ウォレット!IP$3,プレー記録!$U$14:$U$2664,0),1))</f>
        <v>0</v>
      </c>
      <c r="IQ13" s="296">
        <f>IF(ISNA(INDEX(プレー記録!$G$14:$G$2664,MATCH("IN_"&amp;ウォレット!$IG$2&amp;MONTH(ウォレット!$B13)&amp;"/"&amp;DAY(ウォレット!$B13)&amp;"_"&amp;ウォレット!IQ$3,プレー記録!$U$14:$U$2664,0),1))=TRUE,0,INDEX(プレー記録!$G$14:$G$2664,MATCH("IN_"&amp;ウォレット!$IG$2&amp;MONTH(ウォレット!$B13)&amp;"/"&amp;DAY(ウォレット!$B13)&amp;"_"&amp;ウォレット!IQ$3,プレー記録!$U$14:$U$2664,0),1))</f>
        <v>0</v>
      </c>
      <c r="IR13" s="296">
        <f>IF(ISNA(INDEX(プレー記録!$G$14:$G$2664,MATCH("IN_"&amp;ウォレット!$IG$2&amp;MONTH(ウォレット!$B13)&amp;"/"&amp;DAY(ウォレット!$B13)&amp;"_"&amp;ウォレット!IR$3,プレー記録!$U$14:$U$2664,0),1))=TRUE,0,INDEX(プレー記録!$G$14:$G$2664,MATCH("IN_"&amp;ウォレット!$IG$2&amp;MONTH(ウォレット!$B13)&amp;"/"&amp;DAY(ウォレット!$B13)&amp;"_"&amp;ウォレット!IR$3,プレー記録!$U$14:$U$2664,0),1))</f>
        <v>0</v>
      </c>
      <c r="IS13" s="296">
        <f>IF(ISNA(INDEX(プレー記録!$G$14:$G$2664,MATCH("IN_"&amp;ウォレット!$IG$2&amp;MONTH(ウォレット!$B13)&amp;"/"&amp;DAY(ウォレット!$B13)&amp;"_"&amp;ウォレット!IS$3,プレー記録!$U$14:$U$2664,0),1))=TRUE,0,INDEX(プレー記録!$G$14:$G$2664,MATCH("IN_"&amp;ウォレット!$IG$2&amp;MONTH(ウォレット!$B13)&amp;"/"&amp;DAY(ウォレット!$B13)&amp;"_"&amp;ウォレット!IS$3,プレー記録!$U$14:$U$2664,0),1))</f>
        <v>0</v>
      </c>
      <c r="IT13" s="296">
        <f>IF(ISNA(INDEX(プレー記録!$G$14:$G$2664,MATCH("IN_"&amp;ウォレット!$IG$2&amp;MONTH(ウォレット!$B13)&amp;"/"&amp;DAY(ウォレット!$B13)&amp;"_"&amp;ウォレット!IT$3,プレー記録!$U$14:$U$2664,0),1))=TRUE,0,INDEX(プレー記録!$G$14:$G$2664,MATCH("IN_"&amp;ウォレット!$IG$2&amp;MONTH(ウォレット!$B13)&amp;"/"&amp;DAY(ウォレット!$B13)&amp;"_"&amp;ウォレット!IT$3,プレー記録!$U$14:$U$2664,0),1))</f>
        <v>0</v>
      </c>
      <c r="IU13" s="296">
        <f>IF(ISNA(INDEX(プレー記録!$G$14:$G$2664,MATCH("IN_"&amp;ウォレット!$IG$2&amp;MONTH(ウォレット!$B13)&amp;"/"&amp;DAY(ウォレット!$B13)&amp;"_"&amp;ウォレット!IU$3,プレー記録!$U$14:$U$2664,0),1))=TRUE,0,INDEX(プレー記録!$G$14:$G$2664,MATCH("IN_"&amp;ウォレット!$IG$2&amp;MONTH(ウォレット!$B13)&amp;"/"&amp;DAY(ウォレット!$B13)&amp;"_"&amp;ウォレット!IU$3,プレー記録!$U$14:$U$2664,0),1))</f>
        <v>0</v>
      </c>
      <c r="IV13" s="296">
        <f>IF(ISNA(INDEX(プレー記録!$G$14:$G$2664,MATCH("IN_"&amp;ウォレット!$IG$2&amp;MONTH(ウォレット!$B13)&amp;"/"&amp;DAY(ウォレット!$B13)&amp;"_"&amp;ウォレット!IV$3,プレー記録!$U$14:$U$2664,0),1))=TRUE,0,INDEX(プレー記録!$G$14:$G$2664,MATCH("IN_"&amp;ウォレット!$IG$2&amp;MONTH(ウォレット!$B13)&amp;"/"&amp;DAY(ウォレット!$B13)&amp;"_"&amp;ウォレット!IV$3,プレー記録!$U$14:$U$2664,0),1))</f>
        <v>0</v>
      </c>
      <c r="IW13" s="296">
        <f>IF(ISNA(INDEX(プレー記録!$G$14:$G$2664,MATCH("IN_"&amp;ウォレット!$IG$2&amp;MONTH(ウォレット!$B13)&amp;"/"&amp;DAY(ウォレット!$B13)&amp;"_"&amp;ウォレット!IW$3,プレー記録!$U$14:$U$2664,0),1))=TRUE,0,INDEX(プレー記録!$G$14:$G$2664,MATCH("IN_"&amp;ウォレット!$IG$2&amp;MONTH(ウォレット!$B13)&amp;"/"&amp;DAY(ウォレット!$B13)&amp;"_"&amp;ウォレット!IW$3,プレー記録!$U$14:$U$2664,0),1))</f>
        <v>0</v>
      </c>
      <c r="IX13" s="158"/>
      <c r="IY13" s="131">
        <f>IF(ISNA(INDEX(プレー記録!$F$12:$F$2664,MATCH("OUT_"&amp;ウォレット!$IG$2&amp;MONTH(ウォレット!$B13)&amp;"/"&amp;DAY(ウォレット!$B13)&amp;"_"&amp;ウォレット!IY$3,プレー記録!$U$12:$U$2664,0),1))=TRUE,0,-INDEX(プレー記録!$F$12:$F$2664,MATCH("OUT_"&amp;ウォレット!$IG$2&amp;MONTH(ウォレット!$B13)&amp;"/"&amp;DAY(ウォレット!$B13)&amp;"_"&amp;ウォレット!IY$3,プレー記録!$U$12:$U$2664,0),1))</f>
        <v>0</v>
      </c>
      <c r="IZ13" s="123">
        <f>IF(ISNA(INDEX(プレー記録!$F$12:$F$2664,MATCH("OUT_"&amp;ウォレット!$IG$2&amp;MONTH(ウォレット!$B13)&amp;"/"&amp;DAY(ウォレット!$B13)&amp;"_"&amp;ウォレット!IZ$3,プレー記録!$U$12:$U$2664,0),1))=TRUE,0,-INDEX(プレー記録!$F$12:$F$2664,MATCH("OUT_"&amp;ウォレット!$IG$2&amp;MONTH(ウォレット!$B13)&amp;"/"&amp;DAY(ウォレット!$B13)&amp;"_"&amp;ウォレット!IZ$3,プレー記録!$U$12:$U$2664,0),1))</f>
        <v>0</v>
      </c>
      <c r="JA13" s="123">
        <f>IF(ISNA(INDEX(プレー記録!$F$12:$F$2664,MATCH("OUT_"&amp;ウォレット!$IG$2&amp;MONTH(ウォレット!$B13)&amp;"/"&amp;DAY(ウォレット!$B13)&amp;"_"&amp;ウォレット!JA$3,プレー記録!$U$12:$U$2664,0),1))=TRUE,0,-INDEX(プレー記録!$F$12:$F$2664,MATCH("OUT_"&amp;ウォレット!$IG$2&amp;MONTH(ウォレット!$B13)&amp;"/"&amp;DAY(ウォレット!$B13)&amp;"_"&amp;ウォレット!JA$3,プレー記録!$U$12:$U$2664,0),1))</f>
        <v>0</v>
      </c>
      <c r="JB13" s="123">
        <f>IF(ISNA(INDEX(プレー記録!$F$12:$F$2664,MATCH("OUT_"&amp;ウォレット!$IG$2&amp;MONTH(ウォレット!$B13)&amp;"/"&amp;DAY(ウォレット!$B13)&amp;"_"&amp;ウォレット!JB$3,プレー記録!$U$12:$U$2664,0),1))=TRUE,0,-INDEX(プレー記録!$F$12:$F$2664,MATCH("OUT_"&amp;ウォレット!$IG$2&amp;MONTH(ウォレット!$B13)&amp;"/"&amp;DAY(ウォレット!$B13)&amp;"_"&amp;ウォレット!JB$3,プレー記録!$U$12:$U$2664,0),1))</f>
        <v>0</v>
      </c>
      <c r="JC13" s="123">
        <f>IF(ISNA(INDEX(プレー記録!$F$12:$F$2664,MATCH("OUT_"&amp;ウォレット!$IG$2&amp;MONTH(ウォレット!$B13)&amp;"/"&amp;DAY(ウォレット!$B13)&amp;"_"&amp;ウォレット!JC$3,プレー記録!$U$12:$U$2664,0),1))=TRUE,0,-INDEX(プレー記録!$F$12:$F$2664,MATCH("OUT_"&amp;ウォレット!$IG$2&amp;MONTH(ウォレット!$B13)&amp;"/"&amp;DAY(ウォレット!$B13)&amp;"_"&amp;ウォレット!JC$3,プレー記録!$U$12:$U$2664,0),1))</f>
        <v>0</v>
      </c>
      <c r="JD13" s="123">
        <f>IF(ISNA(INDEX(プレー記録!$F$12:$F$2664,MATCH("OUT_"&amp;ウォレット!$IG$2&amp;MONTH(ウォレット!$B13)&amp;"/"&amp;DAY(ウォレット!$B13)&amp;"_"&amp;ウォレット!JD$3,プレー記録!$U$12:$U$2664,0),1))=TRUE,0,-INDEX(プレー記録!$F$12:$F$2664,MATCH("OUT_"&amp;ウォレット!$IG$2&amp;MONTH(ウォレット!$B13)&amp;"/"&amp;DAY(ウォレット!$B13)&amp;"_"&amp;ウォレット!JD$3,プレー記録!$U$12:$U$2664,0),1))</f>
        <v>0</v>
      </c>
      <c r="JE13" s="123">
        <f>IF(ISNA(INDEX(プレー記録!$F$12:$F$2664,MATCH("OUT_"&amp;ウォレット!$IG$2&amp;MONTH(ウォレット!$B13)&amp;"/"&amp;DAY(ウォレット!$B13)&amp;"_"&amp;ウォレット!JE$3,プレー記録!$U$12:$U$2664,0),1))=TRUE,0,-INDEX(プレー記録!$F$12:$F$2664,MATCH("OUT_"&amp;ウォレット!$IG$2&amp;MONTH(ウォレット!$B13)&amp;"/"&amp;DAY(ウォレット!$B13)&amp;"_"&amp;ウォレット!JE$3,プレー記録!$U$12:$U$2664,0),1))</f>
        <v>0</v>
      </c>
      <c r="JF13" s="298">
        <f>IF(ISNA(INDEX(プレー記録!$F$12:$F$2664,MATCH("OUT_"&amp;ウォレット!$IG$2&amp;MONTH(ウォレット!$B13)&amp;"/"&amp;DAY(ウォレット!$B13)&amp;"_"&amp;ウォレット!JF$3,プレー記録!$U$12:$U$2664,0),1))=TRUE,0,-INDEX(プレー記録!$F$12:$F$2664,MATCH("OUT_"&amp;ウォレット!$IG$2&amp;MONTH(ウォレット!$B13)&amp;"/"&amp;DAY(ウォレット!$B13)&amp;"_"&amp;ウォレット!JF$3,プレー記録!$U$12:$U$2664,0),1))</f>
        <v>0</v>
      </c>
      <c r="JG13" s="298">
        <f>IF(ISNA(INDEX(プレー記録!$F$12:$F$2664,MATCH("OUT_"&amp;ウォレット!$IG$2&amp;MONTH(ウォレット!$B13)&amp;"/"&amp;DAY(ウォレット!$B13)&amp;"_"&amp;ウォレット!JG$3,プレー記録!$U$12:$U$2664,0),1))=TRUE,0,-INDEX(プレー記録!$F$12:$F$2664,MATCH("OUT_"&amp;ウォレット!$IG$2&amp;MONTH(ウォレット!$B13)&amp;"/"&amp;DAY(ウォレット!$B13)&amp;"_"&amp;ウォレット!JG$3,プレー記録!$U$12:$U$2664,0),1))</f>
        <v>0</v>
      </c>
      <c r="JH13" s="298">
        <f>IF(ISNA(INDEX(プレー記録!$F$12:$F$2664,MATCH("OUT_"&amp;ウォレット!$IG$2&amp;MONTH(ウォレット!$B13)&amp;"/"&amp;DAY(ウォレット!$B13)&amp;"_"&amp;ウォレット!JH$3,プレー記録!$U$12:$U$2664,0),1))=TRUE,0,-INDEX(プレー記録!$F$12:$F$2664,MATCH("OUT_"&amp;ウォレット!$IG$2&amp;MONTH(ウォレット!$B13)&amp;"/"&amp;DAY(ウォレット!$B13)&amp;"_"&amp;ウォレット!JH$3,プレー記録!$U$12:$U$2664,0),1))</f>
        <v>0</v>
      </c>
      <c r="JI13" s="298">
        <f>IF(ISNA(INDEX(プレー記録!$F$12:$F$2664,MATCH("OUT_"&amp;ウォレット!$IG$2&amp;MONTH(ウォレット!$B13)&amp;"/"&amp;DAY(ウォレット!$B13)&amp;"_"&amp;ウォレット!JI$3,プレー記録!$U$12:$U$2664,0),1))=TRUE,0,-INDEX(プレー記録!$F$12:$F$2664,MATCH("OUT_"&amp;ウォレット!$IG$2&amp;MONTH(ウォレット!$B13)&amp;"/"&amp;DAY(ウォレット!$B13)&amp;"_"&amp;ウォレット!JI$3,プレー記録!$U$12:$U$2664,0),1))</f>
        <v>0</v>
      </c>
      <c r="JJ13" s="298">
        <f>IF(ISNA(INDEX(プレー記録!$F$12:$F$2664,MATCH("OUT_"&amp;ウォレット!$IG$2&amp;MONTH(ウォレット!$B13)&amp;"/"&amp;DAY(ウォレット!$B13)&amp;"_"&amp;ウォレット!JJ$3,プレー記録!$U$12:$U$2664,0),1))=TRUE,0,-INDEX(プレー記録!$F$12:$F$2664,MATCH("OUT_"&amp;ウォレット!$IG$2&amp;MONTH(ウォレット!$B13)&amp;"/"&amp;DAY(ウォレット!$B13)&amp;"_"&amp;ウォレット!JJ$3,プレー記録!$U$12:$U$2664,0),1))</f>
        <v>0</v>
      </c>
      <c r="JK13" s="298">
        <f>IF(ISNA(INDEX(プレー記録!$F$12:$F$2664,MATCH("OUT_"&amp;ウォレット!$IG$2&amp;MONTH(ウォレット!$B13)&amp;"/"&amp;DAY(ウォレット!$B13)&amp;"_"&amp;ウォレット!JK$3,プレー記録!$U$12:$U$2664,0),1))=TRUE,0,-INDEX(プレー記録!$F$12:$F$2664,MATCH("OUT_"&amp;ウォレット!$IG$2&amp;MONTH(ウォレット!$B13)&amp;"/"&amp;DAY(ウォレット!$B13)&amp;"_"&amp;ウォレット!JK$3,プレー記録!$U$12:$U$2664,0),1))</f>
        <v>0</v>
      </c>
      <c r="JL13" s="298">
        <f>IF(ISNA(INDEX(プレー記録!$F$12:$F$2664,MATCH("OUT_"&amp;ウォレット!$IG$2&amp;MONTH(ウォレット!$B13)&amp;"/"&amp;DAY(ウォレット!$B13)&amp;"_"&amp;ウォレット!JL$3,プレー記録!$U$12:$U$2664,0),1))=TRUE,0,-INDEX(プレー記録!$F$12:$F$2664,MATCH("OUT_"&amp;ウォレット!$IG$2&amp;MONTH(ウォレット!$B13)&amp;"/"&amp;DAY(ウォレット!$B13)&amp;"_"&amp;ウォレット!JL$3,プレー記録!$U$12:$U$2664,0),1))</f>
        <v>0</v>
      </c>
      <c r="JM13" s="298">
        <f>IF(ISNA(INDEX(プレー記録!$F$12:$F$2664,MATCH("OUT_"&amp;ウォレット!$IG$2&amp;MONTH(ウォレット!$B13)&amp;"/"&amp;DAY(ウォレット!$B13)&amp;"_"&amp;ウォレット!JM$3,プレー記録!$U$12:$U$2664,0),1))=TRUE,0,-INDEX(プレー記録!$F$12:$F$2664,MATCH("OUT_"&amp;ウォレット!$IG$2&amp;MONTH(ウォレット!$B13)&amp;"/"&amp;DAY(ウォレット!$B13)&amp;"_"&amp;ウォレット!JM$3,プレー記録!$U$12:$U$2664,0),1))</f>
        <v>0</v>
      </c>
      <c r="JN13" s="160"/>
      <c r="JO13" s="127">
        <f t="shared" si="9"/>
        <v>0</v>
      </c>
      <c r="JP13" s="128">
        <f t="shared" si="19"/>
        <v>0</v>
      </c>
      <c r="JQ13" s="133">
        <f>IF(ISNA(INDEX(プレー記録!$G$14:$G$2664,MATCH("IN_"&amp;ウォレット!$JO$2&amp;MONTH(ウォレット!$B13)&amp;"/"&amp;DAY(ウォレット!$B13)&amp;"_"&amp;ウォレット!JQ$3,プレー記録!$U$14:$U$2664,0),1))=TRUE,0,INDEX(プレー記録!$G$14:$G$2664,MATCH("IN_"&amp;ウォレット!$JO$2&amp;MONTH(ウォレット!$B13)&amp;"/"&amp;DAY(ウォレット!$B13)&amp;"_"&amp;ウォレット!JQ$3,プレー記録!$U$14:$U$2664,0),1))</f>
        <v>0</v>
      </c>
      <c r="JR13" s="122">
        <f>IF(ISNA(INDEX(プレー記録!$G$14:$G$2664,MATCH("IN_"&amp;ウォレット!$JO$2&amp;MONTH(ウォレット!$B13)&amp;"/"&amp;DAY(ウォレット!$B13)&amp;"_"&amp;ウォレット!JR$3,プレー記録!$U$14:$U$2664,0),1))=TRUE,0,INDEX(プレー記録!$G$14:$G$2664,MATCH("IN_"&amp;ウォレット!$JO$2&amp;MONTH(ウォレット!$B13)&amp;"/"&amp;DAY(ウォレット!$B13)&amp;"_"&amp;ウォレット!JR$3,プレー記録!$U$14:$U$2664,0),1))</f>
        <v>0</v>
      </c>
      <c r="JS13" s="122">
        <f>IF(ISNA(INDEX(プレー記録!$G$14:$G$2664,MATCH("IN_"&amp;ウォレット!$JO$2&amp;MONTH(ウォレット!$B13)&amp;"/"&amp;DAY(ウォレット!$B13)&amp;"_"&amp;ウォレット!JS$3,プレー記録!$U$14:$U$2664,0),1))=TRUE,0,INDEX(プレー記録!$G$14:$G$2664,MATCH("IN_"&amp;ウォレット!$JO$2&amp;MONTH(ウォレット!$B13)&amp;"/"&amp;DAY(ウォレット!$B13)&amp;"_"&amp;ウォレット!JS$3,プレー記録!$U$14:$U$2664,0),1))</f>
        <v>0</v>
      </c>
      <c r="JT13" s="122">
        <f>IF(ISNA(INDEX(プレー記録!$G$14:$G$2664,MATCH("IN_"&amp;ウォレット!$JO$2&amp;MONTH(ウォレット!$B13)&amp;"/"&amp;DAY(ウォレット!$B13)&amp;"_"&amp;ウォレット!JT$3,プレー記録!$U$14:$U$2664,0),1))=TRUE,0,INDEX(プレー記録!$G$14:$G$2664,MATCH("IN_"&amp;ウォレット!$JO$2&amp;MONTH(ウォレット!$B13)&amp;"/"&amp;DAY(ウォレット!$B13)&amp;"_"&amp;ウォレット!JT$3,プレー記録!$U$14:$U$2664,0),1))</f>
        <v>0</v>
      </c>
      <c r="JU13" s="122">
        <f>IF(ISNA(INDEX(プレー記録!$G$14:$G$2664,MATCH("IN_"&amp;ウォレット!$JO$2&amp;MONTH(ウォレット!$B13)&amp;"/"&amp;DAY(ウォレット!$B13)&amp;"_"&amp;ウォレット!JU$3,プレー記録!$U$14:$U$2664,0),1))=TRUE,0,INDEX(プレー記録!$G$14:$G$2664,MATCH("IN_"&amp;ウォレット!$JO$2&amp;MONTH(ウォレット!$B13)&amp;"/"&amp;DAY(ウォレット!$B13)&amp;"_"&amp;ウォレット!JU$3,プレー記録!$U$14:$U$2664,0),1))</f>
        <v>0</v>
      </c>
      <c r="JV13" s="122">
        <f>IF(ISNA(INDEX(プレー記録!$G$14:$G$2664,MATCH("IN_"&amp;ウォレット!$JO$2&amp;MONTH(ウォレット!$B13)&amp;"/"&amp;DAY(ウォレット!$B13)&amp;"_"&amp;ウォレット!JV$3,プレー記録!$U$14:$U$2664,0),1))=TRUE,0,INDEX(プレー記録!$G$14:$G$2664,MATCH("IN_"&amp;ウォレット!$JO$2&amp;MONTH(ウォレット!$B13)&amp;"/"&amp;DAY(ウォレット!$B13)&amp;"_"&amp;ウォレット!JV$3,プレー記録!$U$14:$U$2664,0),1))</f>
        <v>0</v>
      </c>
      <c r="JW13" s="122">
        <f>IF(ISNA(INDEX(プレー記録!$G$14:$G$2664,MATCH("IN_"&amp;ウォレット!$JO$2&amp;MONTH(ウォレット!$B13)&amp;"/"&amp;DAY(ウォレット!$B13)&amp;"_"&amp;ウォレット!JW$3,プレー記録!$U$14:$U$2664,0),1))=TRUE,0,INDEX(プレー記録!$G$14:$G$2664,MATCH("IN_"&amp;ウォレット!$JO$2&amp;MONTH(ウォレット!$B13)&amp;"/"&amp;DAY(ウォレット!$B13)&amp;"_"&amp;ウォレット!JW$3,プレー記録!$U$14:$U$2664,0),1))</f>
        <v>0</v>
      </c>
      <c r="JX13" s="296">
        <f>IF(ISNA(INDEX(プレー記録!$G$14:$G$2664,MATCH("IN_"&amp;ウォレット!$JO$2&amp;MONTH(ウォレット!$B13)&amp;"/"&amp;DAY(ウォレット!$B13)&amp;"_"&amp;ウォレット!JX$3,プレー記録!$U$14:$U$2664,0),1))=TRUE,0,INDEX(プレー記録!$G$14:$G$2664,MATCH("IN_"&amp;ウォレット!$JO$2&amp;MONTH(ウォレット!$B13)&amp;"/"&amp;DAY(ウォレット!$B13)&amp;"_"&amp;ウォレット!JX$3,プレー記録!$U$14:$U$2664,0),1))</f>
        <v>0</v>
      </c>
      <c r="JY13" s="296">
        <f>IF(ISNA(INDEX(プレー記録!$G$14:$G$2664,MATCH("IN_"&amp;ウォレット!$JO$2&amp;MONTH(ウォレット!$B13)&amp;"/"&amp;DAY(ウォレット!$B13)&amp;"_"&amp;ウォレット!JY$3,プレー記録!$U$14:$U$2664,0),1))=TRUE,0,INDEX(プレー記録!$G$14:$G$2664,MATCH("IN_"&amp;ウォレット!$JO$2&amp;MONTH(ウォレット!$B13)&amp;"/"&amp;DAY(ウォレット!$B13)&amp;"_"&amp;ウォレット!JY$3,プレー記録!$U$14:$U$2664,0),1))</f>
        <v>0</v>
      </c>
      <c r="JZ13" s="296">
        <f>IF(ISNA(INDEX(プレー記録!$G$14:$G$2664,MATCH("IN_"&amp;ウォレット!$JO$2&amp;MONTH(ウォレット!$B13)&amp;"/"&amp;DAY(ウォレット!$B13)&amp;"_"&amp;ウォレット!JZ$3,プレー記録!$U$14:$U$2664,0),1))=TRUE,0,INDEX(プレー記録!$G$14:$G$2664,MATCH("IN_"&amp;ウォレット!$JO$2&amp;MONTH(ウォレット!$B13)&amp;"/"&amp;DAY(ウォレット!$B13)&amp;"_"&amp;ウォレット!JZ$3,プレー記録!$U$14:$U$2664,0),1))</f>
        <v>0</v>
      </c>
      <c r="KA13" s="296">
        <f>IF(ISNA(INDEX(プレー記録!$G$14:$G$2664,MATCH("IN_"&amp;ウォレット!$JO$2&amp;MONTH(ウォレット!$B13)&amp;"/"&amp;DAY(ウォレット!$B13)&amp;"_"&amp;ウォレット!KA$3,プレー記録!$U$14:$U$2664,0),1))=TRUE,0,INDEX(プレー記録!$G$14:$G$2664,MATCH("IN_"&amp;ウォレット!$JO$2&amp;MONTH(ウォレット!$B13)&amp;"/"&amp;DAY(ウォレット!$B13)&amp;"_"&amp;ウォレット!KA$3,プレー記録!$U$14:$U$2664,0),1))</f>
        <v>0</v>
      </c>
      <c r="KB13" s="296">
        <f>IF(ISNA(INDEX(プレー記録!$G$14:$G$2664,MATCH("IN_"&amp;ウォレット!$JO$2&amp;MONTH(ウォレット!$B13)&amp;"/"&amp;DAY(ウォレット!$B13)&amp;"_"&amp;ウォレット!KB$3,プレー記録!$U$14:$U$2664,0),1))=TRUE,0,INDEX(プレー記録!$G$14:$G$2664,MATCH("IN_"&amp;ウォレット!$JO$2&amp;MONTH(ウォレット!$B13)&amp;"/"&amp;DAY(ウォレット!$B13)&amp;"_"&amp;ウォレット!KB$3,プレー記録!$U$14:$U$2664,0),1))</f>
        <v>0</v>
      </c>
      <c r="KC13" s="296">
        <f>IF(ISNA(INDEX(プレー記録!$G$14:$G$2664,MATCH("IN_"&amp;ウォレット!$JO$2&amp;MONTH(ウォレット!$B13)&amp;"/"&amp;DAY(ウォレット!$B13)&amp;"_"&amp;ウォレット!KC$3,プレー記録!$U$14:$U$2664,0),1))=TRUE,0,INDEX(プレー記録!$G$14:$G$2664,MATCH("IN_"&amp;ウォレット!$JO$2&amp;MONTH(ウォレット!$B13)&amp;"/"&amp;DAY(ウォレット!$B13)&amp;"_"&amp;ウォレット!KC$3,プレー記録!$U$14:$U$2664,0),1))</f>
        <v>0</v>
      </c>
      <c r="KD13" s="296">
        <f>IF(ISNA(INDEX(プレー記録!$G$14:$G$2664,MATCH("IN_"&amp;ウォレット!$JO$2&amp;MONTH(ウォレット!$B13)&amp;"/"&amp;DAY(ウォレット!$B13)&amp;"_"&amp;ウォレット!KD$3,プレー記録!$U$14:$U$2664,0),1))=TRUE,0,INDEX(プレー記録!$G$14:$G$2664,MATCH("IN_"&amp;ウォレット!$JO$2&amp;MONTH(ウォレット!$B13)&amp;"/"&amp;DAY(ウォレット!$B13)&amp;"_"&amp;ウォレット!KD$3,プレー記録!$U$14:$U$2664,0),1))</f>
        <v>0</v>
      </c>
      <c r="KE13" s="296">
        <f>IF(ISNA(INDEX(プレー記録!$G$14:$G$2664,MATCH("IN_"&amp;ウォレット!$JO$2&amp;MONTH(ウォレット!$B13)&amp;"/"&amp;DAY(ウォレット!$B13)&amp;"_"&amp;ウォレット!KE$3,プレー記録!$U$14:$U$2664,0),1))=TRUE,0,INDEX(プレー記録!$G$14:$G$2664,MATCH("IN_"&amp;ウォレット!$JO$2&amp;MONTH(ウォレット!$B13)&amp;"/"&amp;DAY(ウォレット!$B13)&amp;"_"&amp;ウォレット!KE$3,プレー記録!$U$14:$U$2664,0),1))</f>
        <v>0</v>
      </c>
      <c r="KF13" s="158"/>
      <c r="KG13" s="131">
        <f>IF(ISNA(INDEX(プレー記録!$F$12:$F$2664,MATCH("OUT_"&amp;ウォレット!$JO$2&amp;MONTH(ウォレット!$B13)&amp;"/"&amp;DAY(ウォレット!$B13)&amp;"_"&amp;ウォレット!KG$3,プレー記録!$U$12:$U$2664,0),1))=TRUE,0,-INDEX(プレー記録!$F$12:$F$2664,MATCH("OUT_"&amp;ウォレット!$JO$2&amp;MONTH(ウォレット!$B13)&amp;"/"&amp;DAY(ウォレット!$B13)&amp;"_"&amp;ウォレット!KG$3,プレー記録!$U$12:$U$2664,0),1))</f>
        <v>0</v>
      </c>
      <c r="KH13" s="123">
        <f>IF(ISNA(INDEX(プレー記録!$F$12:$F$2664,MATCH("OUT_"&amp;ウォレット!$JO$2&amp;MONTH(ウォレット!$B13)&amp;"/"&amp;DAY(ウォレット!$B13)&amp;"_"&amp;ウォレット!KH$3,プレー記録!$U$12:$U$2664,0),1))=TRUE,0,-INDEX(プレー記録!$F$12:$F$2664,MATCH("OUT_"&amp;ウォレット!$JO$2&amp;MONTH(ウォレット!$B13)&amp;"/"&amp;DAY(ウォレット!$B13)&amp;"_"&amp;ウォレット!KH$3,プレー記録!$U$12:$U$2664,0),1))</f>
        <v>0</v>
      </c>
      <c r="KI13" s="123">
        <f>IF(ISNA(INDEX(プレー記録!$F$12:$F$2664,MATCH("OUT_"&amp;ウォレット!$JO$2&amp;MONTH(ウォレット!$B13)&amp;"/"&amp;DAY(ウォレット!$B13)&amp;"_"&amp;ウォレット!KI$3,プレー記録!$U$12:$U$2664,0),1))=TRUE,0,-INDEX(プレー記録!$F$12:$F$2664,MATCH("OUT_"&amp;ウォレット!$JO$2&amp;MONTH(ウォレット!$B13)&amp;"/"&amp;DAY(ウォレット!$B13)&amp;"_"&amp;ウォレット!KI$3,プレー記録!$U$12:$U$2664,0),1))</f>
        <v>0</v>
      </c>
      <c r="KJ13" s="123">
        <f>IF(ISNA(INDEX(プレー記録!$F$12:$F$2664,MATCH("OUT_"&amp;ウォレット!$JO$2&amp;MONTH(ウォレット!$B13)&amp;"/"&amp;DAY(ウォレット!$B13)&amp;"_"&amp;ウォレット!KJ$3,プレー記録!$U$12:$U$2664,0),1))=TRUE,0,-INDEX(プレー記録!$F$12:$F$2664,MATCH("OUT_"&amp;ウォレット!$JO$2&amp;MONTH(ウォレット!$B13)&amp;"/"&amp;DAY(ウォレット!$B13)&amp;"_"&amp;ウォレット!KJ$3,プレー記録!$U$12:$U$2664,0),1))</f>
        <v>0</v>
      </c>
      <c r="KK13" s="123">
        <f>IF(ISNA(INDEX(プレー記録!$F$12:$F$2664,MATCH("OUT_"&amp;ウォレット!$JO$2&amp;MONTH(ウォレット!$B13)&amp;"/"&amp;DAY(ウォレット!$B13)&amp;"_"&amp;ウォレット!KK$3,プレー記録!$U$12:$U$2664,0),1))=TRUE,0,-INDEX(プレー記録!$F$12:$F$2664,MATCH("OUT_"&amp;ウォレット!$JO$2&amp;MONTH(ウォレット!$B13)&amp;"/"&amp;DAY(ウォレット!$B13)&amp;"_"&amp;ウォレット!KK$3,プレー記録!$U$12:$U$2664,0),1))</f>
        <v>0</v>
      </c>
      <c r="KL13" s="123">
        <f>IF(ISNA(INDEX(プレー記録!$F$12:$F$2664,MATCH("OUT_"&amp;ウォレット!$JO$2&amp;MONTH(ウォレット!$B13)&amp;"/"&amp;DAY(ウォレット!$B13)&amp;"_"&amp;ウォレット!KL$3,プレー記録!$U$12:$U$2664,0),1))=TRUE,0,-INDEX(プレー記録!$F$12:$F$2664,MATCH("OUT_"&amp;ウォレット!$JO$2&amp;MONTH(ウォレット!$B13)&amp;"/"&amp;DAY(ウォレット!$B13)&amp;"_"&amp;ウォレット!KL$3,プレー記録!$U$12:$U$2664,0),1))</f>
        <v>0</v>
      </c>
      <c r="KM13" s="123">
        <f>IF(ISNA(INDEX(プレー記録!$F$12:$F$2664,MATCH("OUT_"&amp;ウォレット!$JO$2&amp;MONTH(ウォレット!$B13)&amp;"/"&amp;DAY(ウォレット!$B13)&amp;"_"&amp;ウォレット!KM$3,プレー記録!$U$12:$U$2664,0),1))=TRUE,0,-INDEX(プレー記録!$F$12:$F$2664,MATCH("OUT_"&amp;ウォレット!$JO$2&amp;MONTH(ウォレット!$B13)&amp;"/"&amp;DAY(ウォレット!$B13)&amp;"_"&amp;ウォレット!KM$3,プレー記録!$U$12:$U$2664,0),1))</f>
        <v>0</v>
      </c>
      <c r="KN13" s="298">
        <f>IF(ISNA(INDEX(プレー記録!$F$12:$F$2664,MATCH("OUT_"&amp;ウォレット!$JO$2&amp;MONTH(ウォレット!$B13)&amp;"/"&amp;DAY(ウォレット!$B13)&amp;"_"&amp;ウォレット!KN$3,プレー記録!$U$12:$U$2664,0),1))=TRUE,0,-INDEX(プレー記録!$F$12:$F$2664,MATCH("OUT_"&amp;ウォレット!$JO$2&amp;MONTH(ウォレット!$B13)&amp;"/"&amp;DAY(ウォレット!$B13)&amp;"_"&amp;ウォレット!KN$3,プレー記録!$U$12:$U$2664,0),1))</f>
        <v>0</v>
      </c>
      <c r="KO13" s="298">
        <f>IF(ISNA(INDEX(プレー記録!$F$12:$F$2664,MATCH("OUT_"&amp;ウォレット!$JO$2&amp;MONTH(ウォレット!$B13)&amp;"/"&amp;DAY(ウォレット!$B13)&amp;"_"&amp;ウォレット!KO$3,プレー記録!$U$12:$U$2664,0),1))=TRUE,0,-INDEX(プレー記録!$F$12:$F$2664,MATCH("OUT_"&amp;ウォレット!$JO$2&amp;MONTH(ウォレット!$B13)&amp;"/"&amp;DAY(ウォレット!$B13)&amp;"_"&amp;ウォレット!KO$3,プレー記録!$U$12:$U$2664,0),1))</f>
        <v>0</v>
      </c>
      <c r="KP13" s="298">
        <f>IF(ISNA(INDEX(プレー記録!$F$12:$F$2664,MATCH("OUT_"&amp;ウォレット!$JO$2&amp;MONTH(ウォレット!$B13)&amp;"/"&amp;DAY(ウォレット!$B13)&amp;"_"&amp;ウォレット!KP$3,プレー記録!$U$12:$U$2664,0),1))=TRUE,0,-INDEX(プレー記録!$F$12:$F$2664,MATCH("OUT_"&amp;ウォレット!$JO$2&amp;MONTH(ウォレット!$B13)&amp;"/"&amp;DAY(ウォレット!$B13)&amp;"_"&amp;ウォレット!KP$3,プレー記録!$U$12:$U$2664,0),1))</f>
        <v>0</v>
      </c>
      <c r="KQ13" s="298">
        <f>IF(ISNA(INDEX(プレー記録!$F$12:$F$2664,MATCH("OUT_"&amp;ウォレット!$JO$2&amp;MONTH(ウォレット!$B13)&amp;"/"&amp;DAY(ウォレット!$B13)&amp;"_"&amp;ウォレット!KQ$3,プレー記録!$U$12:$U$2664,0),1))=TRUE,0,-INDEX(プレー記録!$F$12:$F$2664,MATCH("OUT_"&amp;ウォレット!$JO$2&amp;MONTH(ウォレット!$B13)&amp;"/"&amp;DAY(ウォレット!$B13)&amp;"_"&amp;ウォレット!KQ$3,プレー記録!$U$12:$U$2664,0),1))</f>
        <v>0</v>
      </c>
      <c r="KR13" s="298">
        <f>IF(ISNA(INDEX(プレー記録!$F$12:$F$2664,MATCH("OUT_"&amp;ウォレット!$JO$2&amp;MONTH(ウォレット!$B13)&amp;"/"&amp;DAY(ウォレット!$B13)&amp;"_"&amp;ウォレット!KR$3,プレー記録!$U$12:$U$2664,0),1))=TRUE,0,-INDEX(プレー記録!$F$12:$F$2664,MATCH("OUT_"&amp;ウォレット!$JO$2&amp;MONTH(ウォレット!$B13)&amp;"/"&amp;DAY(ウォレット!$B13)&amp;"_"&amp;ウォレット!KR$3,プレー記録!$U$12:$U$2664,0),1))</f>
        <v>0</v>
      </c>
      <c r="KS13" s="298">
        <f>IF(ISNA(INDEX(プレー記録!$F$12:$F$2664,MATCH("OUT_"&amp;ウォレット!$JO$2&amp;MONTH(ウォレット!$B13)&amp;"/"&amp;DAY(ウォレット!$B13)&amp;"_"&amp;ウォレット!KS$3,プレー記録!$U$12:$U$2664,0),1))=TRUE,0,-INDEX(プレー記録!$F$12:$F$2664,MATCH("OUT_"&amp;ウォレット!$JO$2&amp;MONTH(ウォレット!$B13)&amp;"/"&amp;DAY(ウォレット!$B13)&amp;"_"&amp;ウォレット!KS$3,プレー記録!$U$12:$U$2664,0),1))</f>
        <v>0</v>
      </c>
      <c r="KT13" s="298">
        <f>IF(ISNA(INDEX(プレー記録!$F$12:$F$2664,MATCH("OUT_"&amp;ウォレット!$JO$2&amp;MONTH(ウォレット!$B13)&amp;"/"&amp;DAY(ウォレット!$B13)&amp;"_"&amp;ウォレット!KT$3,プレー記録!$U$12:$U$2664,0),1))=TRUE,0,-INDEX(プレー記録!$F$12:$F$2664,MATCH("OUT_"&amp;ウォレット!$JO$2&amp;MONTH(ウォレット!$B13)&amp;"/"&amp;DAY(ウォレット!$B13)&amp;"_"&amp;ウォレット!KT$3,プレー記録!$U$12:$U$2664,0),1))</f>
        <v>0</v>
      </c>
      <c r="KU13" s="298">
        <f>IF(ISNA(INDEX(プレー記録!$F$12:$F$2664,MATCH("OUT_"&amp;ウォレット!$JO$2&amp;MONTH(ウォレット!$B13)&amp;"/"&amp;DAY(ウォレット!$B13)&amp;"_"&amp;ウォレット!KU$3,プレー記録!$U$12:$U$2664,0),1))=TRUE,0,-INDEX(プレー記録!$F$12:$F$2664,MATCH("OUT_"&amp;ウォレット!$JO$2&amp;MONTH(ウォレット!$B13)&amp;"/"&amp;DAY(ウォレット!$B13)&amp;"_"&amp;ウォレット!KU$3,プレー記録!$U$12:$U$2664,0),1))</f>
        <v>0</v>
      </c>
      <c r="KV13" s="160"/>
      <c r="KW13" s="127">
        <f t="shared" si="10"/>
        <v>0</v>
      </c>
      <c r="KX13" s="128">
        <f t="shared" si="20"/>
        <v>0</v>
      </c>
      <c r="KY13" s="133">
        <f>IF(ISNA(INDEX(プレー記録!$G$14:$G$2664,MATCH("IN_"&amp;ウォレット!$KW$2&amp;MONTH(ウォレット!$B13)&amp;"/"&amp;DAY(ウォレット!$B13)&amp;"_"&amp;ウォレット!KY$3,プレー記録!$U$14:$U$2664,0),1))=TRUE,0,INDEX(プレー記録!$G$14:$G$2664,MATCH("IN_"&amp;ウォレット!$KW$2&amp;MONTH(ウォレット!$B13)&amp;"/"&amp;DAY(ウォレット!$B13)&amp;"_"&amp;ウォレット!KY$3,プレー記録!$U$14:$U$2664,0),1))</f>
        <v>0</v>
      </c>
      <c r="KZ13" s="122">
        <f>IF(ISNA(INDEX(プレー記録!$G$14:$G$2664,MATCH("IN_"&amp;ウォレット!$KW$2&amp;MONTH(ウォレット!$B13)&amp;"/"&amp;DAY(ウォレット!$B13)&amp;"_"&amp;ウォレット!KZ$3,プレー記録!$U$14:$U$2664,0),1))=TRUE,0,INDEX(プレー記録!$G$14:$G$2664,MATCH("IN_"&amp;ウォレット!$KW$2&amp;MONTH(ウォレット!$B13)&amp;"/"&amp;DAY(ウォレット!$B13)&amp;"_"&amp;ウォレット!KZ$3,プレー記録!$U$14:$U$2664,0),1))</f>
        <v>0</v>
      </c>
      <c r="LA13" s="122">
        <f>IF(ISNA(INDEX(プレー記録!$G$14:$G$2664,MATCH("IN_"&amp;ウォレット!$KW$2&amp;MONTH(ウォレット!$B13)&amp;"/"&amp;DAY(ウォレット!$B13)&amp;"_"&amp;ウォレット!LA$3,プレー記録!$U$14:$U$2664,0),1))=TRUE,0,INDEX(プレー記録!$G$14:$G$2664,MATCH("IN_"&amp;ウォレット!$KW$2&amp;MONTH(ウォレット!$B13)&amp;"/"&amp;DAY(ウォレット!$B13)&amp;"_"&amp;ウォレット!LA$3,プレー記録!$U$14:$U$2664,0),1))</f>
        <v>0</v>
      </c>
      <c r="LB13" s="122">
        <f>IF(ISNA(INDEX(プレー記録!$G$14:$G$2664,MATCH("IN_"&amp;ウォレット!$KW$2&amp;MONTH(ウォレット!$B13)&amp;"/"&amp;DAY(ウォレット!$B13)&amp;"_"&amp;ウォレット!LB$3,プレー記録!$U$14:$U$2664,0),1))=TRUE,0,INDEX(プレー記録!$G$14:$G$2664,MATCH("IN_"&amp;ウォレット!$KW$2&amp;MONTH(ウォレット!$B13)&amp;"/"&amp;DAY(ウォレット!$B13)&amp;"_"&amp;ウォレット!LB$3,プレー記録!$U$14:$U$2664,0),1))</f>
        <v>0</v>
      </c>
      <c r="LC13" s="122">
        <f>IF(ISNA(INDEX(プレー記録!$G$14:$G$2664,MATCH("IN_"&amp;ウォレット!$KW$2&amp;MONTH(ウォレット!$B13)&amp;"/"&amp;DAY(ウォレット!$B13)&amp;"_"&amp;ウォレット!LC$3,プレー記録!$U$14:$U$2664,0),1))=TRUE,0,INDEX(プレー記録!$G$14:$G$2664,MATCH("IN_"&amp;ウォレット!$KW$2&amp;MONTH(ウォレット!$B13)&amp;"/"&amp;DAY(ウォレット!$B13)&amp;"_"&amp;ウォレット!LC$3,プレー記録!$U$14:$U$2664,0),1))</f>
        <v>0</v>
      </c>
      <c r="LD13" s="122">
        <f>IF(ISNA(INDEX(プレー記録!$G$14:$G$2664,MATCH("IN_"&amp;ウォレット!$KW$2&amp;MONTH(ウォレット!$B13)&amp;"/"&amp;DAY(ウォレット!$B13)&amp;"_"&amp;ウォレット!LD$3,プレー記録!$U$14:$U$2664,0),1))=TRUE,0,INDEX(プレー記録!$G$14:$G$2664,MATCH("IN_"&amp;ウォレット!$KW$2&amp;MONTH(ウォレット!$B13)&amp;"/"&amp;DAY(ウォレット!$B13)&amp;"_"&amp;ウォレット!LD$3,プレー記録!$U$14:$U$2664,0),1))</f>
        <v>0</v>
      </c>
      <c r="LE13" s="122">
        <f>IF(ISNA(INDEX(プレー記録!$G$14:$G$2664,MATCH("IN_"&amp;ウォレット!$KW$2&amp;MONTH(ウォレット!$B13)&amp;"/"&amp;DAY(ウォレット!$B13)&amp;"_"&amp;ウォレット!LE$3,プレー記録!$U$14:$U$2664,0),1))=TRUE,0,INDEX(プレー記録!$G$14:$G$2664,MATCH("IN_"&amp;ウォレット!$KW$2&amp;MONTH(ウォレット!$B13)&amp;"/"&amp;DAY(ウォレット!$B13)&amp;"_"&amp;ウォレット!LE$3,プレー記録!$U$14:$U$2664,0),1))</f>
        <v>0</v>
      </c>
      <c r="LF13" s="296">
        <f>IF(ISNA(INDEX(プレー記録!$G$14:$G$2664,MATCH("IN_"&amp;ウォレット!$KW$2&amp;MONTH(ウォレット!$B13)&amp;"/"&amp;DAY(ウォレット!$B13)&amp;"_"&amp;ウォレット!LF$3,プレー記録!$U$14:$U$2664,0),1))=TRUE,0,INDEX(プレー記録!$G$14:$G$2664,MATCH("IN_"&amp;ウォレット!$KW$2&amp;MONTH(ウォレット!$B13)&amp;"/"&amp;DAY(ウォレット!$B13)&amp;"_"&amp;ウォレット!LF$3,プレー記録!$U$14:$U$2664,0),1))</f>
        <v>0</v>
      </c>
      <c r="LG13" s="296">
        <f>IF(ISNA(INDEX(プレー記録!$G$14:$G$2664,MATCH("IN_"&amp;ウォレット!$KW$2&amp;MONTH(ウォレット!$B13)&amp;"/"&amp;DAY(ウォレット!$B13)&amp;"_"&amp;ウォレット!LG$3,プレー記録!$U$14:$U$2664,0),1))=TRUE,0,INDEX(プレー記録!$G$14:$G$2664,MATCH("IN_"&amp;ウォレット!$KW$2&amp;MONTH(ウォレット!$B13)&amp;"/"&amp;DAY(ウォレット!$B13)&amp;"_"&amp;ウォレット!LG$3,プレー記録!$U$14:$U$2664,0),1))</f>
        <v>0</v>
      </c>
      <c r="LH13" s="296">
        <f>IF(ISNA(INDEX(プレー記録!$G$14:$G$2664,MATCH("IN_"&amp;ウォレット!$KW$2&amp;MONTH(ウォレット!$B13)&amp;"/"&amp;DAY(ウォレット!$B13)&amp;"_"&amp;ウォレット!LH$3,プレー記録!$U$14:$U$2664,0),1))=TRUE,0,INDEX(プレー記録!$G$14:$G$2664,MATCH("IN_"&amp;ウォレット!$KW$2&amp;MONTH(ウォレット!$B13)&amp;"/"&amp;DAY(ウォレット!$B13)&amp;"_"&amp;ウォレット!LH$3,プレー記録!$U$14:$U$2664,0),1))</f>
        <v>0</v>
      </c>
      <c r="LI13" s="296">
        <f>IF(ISNA(INDEX(プレー記録!$G$14:$G$2664,MATCH("IN_"&amp;ウォレット!$KW$2&amp;MONTH(ウォレット!$B13)&amp;"/"&amp;DAY(ウォレット!$B13)&amp;"_"&amp;ウォレット!LI$3,プレー記録!$U$14:$U$2664,0),1))=TRUE,0,INDEX(プレー記録!$G$14:$G$2664,MATCH("IN_"&amp;ウォレット!$KW$2&amp;MONTH(ウォレット!$B13)&amp;"/"&amp;DAY(ウォレット!$B13)&amp;"_"&amp;ウォレット!LI$3,プレー記録!$U$14:$U$2664,0),1))</f>
        <v>0</v>
      </c>
      <c r="LJ13" s="296">
        <f>IF(ISNA(INDEX(プレー記録!$G$14:$G$2664,MATCH("IN_"&amp;ウォレット!$KW$2&amp;MONTH(ウォレット!$B13)&amp;"/"&amp;DAY(ウォレット!$B13)&amp;"_"&amp;ウォレット!LJ$3,プレー記録!$U$14:$U$2664,0),1))=TRUE,0,INDEX(プレー記録!$G$14:$G$2664,MATCH("IN_"&amp;ウォレット!$KW$2&amp;MONTH(ウォレット!$B13)&amp;"/"&amp;DAY(ウォレット!$B13)&amp;"_"&amp;ウォレット!LJ$3,プレー記録!$U$14:$U$2664,0),1))</f>
        <v>0</v>
      </c>
      <c r="LK13" s="296">
        <f>IF(ISNA(INDEX(プレー記録!$G$14:$G$2664,MATCH("IN_"&amp;ウォレット!$KW$2&amp;MONTH(ウォレット!$B13)&amp;"/"&amp;DAY(ウォレット!$B13)&amp;"_"&amp;ウォレット!LK$3,プレー記録!$U$14:$U$2664,0),1))=TRUE,0,INDEX(プレー記録!$G$14:$G$2664,MATCH("IN_"&amp;ウォレット!$KW$2&amp;MONTH(ウォレット!$B13)&amp;"/"&amp;DAY(ウォレット!$B13)&amp;"_"&amp;ウォレット!LK$3,プレー記録!$U$14:$U$2664,0),1))</f>
        <v>0</v>
      </c>
      <c r="LL13" s="296">
        <f>IF(ISNA(INDEX(プレー記録!$G$14:$G$2664,MATCH("IN_"&amp;ウォレット!$KW$2&amp;MONTH(ウォレット!$B13)&amp;"/"&amp;DAY(ウォレット!$B13)&amp;"_"&amp;ウォレット!LL$3,プレー記録!$U$14:$U$2664,0),1))=TRUE,0,INDEX(プレー記録!$G$14:$G$2664,MATCH("IN_"&amp;ウォレット!$KW$2&amp;MONTH(ウォレット!$B13)&amp;"/"&amp;DAY(ウォレット!$B13)&amp;"_"&amp;ウォレット!LL$3,プレー記録!$U$14:$U$2664,0),1))</f>
        <v>0</v>
      </c>
      <c r="LM13" s="296">
        <f>IF(ISNA(INDEX(プレー記録!$G$14:$G$2664,MATCH("IN_"&amp;ウォレット!$KW$2&amp;MONTH(ウォレット!$B13)&amp;"/"&amp;DAY(ウォレット!$B13)&amp;"_"&amp;ウォレット!LM$3,プレー記録!$U$14:$U$2664,0),1))=TRUE,0,INDEX(プレー記録!$G$14:$G$2664,MATCH("IN_"&amp;ウォレット!$KW$2&amp;MONTH(ウォレット!$B13)&amp;"/"&amp;DAY(ウォレット!$B13)&amp;"_"&amp;ウォレット!LM$3,プレー記録!$U$14:$U$2664,0),1))</f>
        <v>0</v>
      </c>
      <c r="LN13" s="158"/>
      <c r="LO13" s="131">
        <f>IF(ISNA(INDEX(プレー記録!$F$12:$F$2664,MATCH("OUT_"&amp;ウォレット!$KW$2&amp;MONTH(ウォレット!$B13)&amp;"/"&amp;DAY(ウォレット!$B13)&amp;"_"&amp;ウォレット!LO$3,プレー記録!$U$12:$U$2664,0),1))=TRUE,0,-INDEX(プレー記録!$F$12:$F$2664,MATCH("OUT_"&amp;ウォレット!$KW$2&amp;MONTH(ウォレット!$B13)&amp;"/"&amp;DAY(ウォレット!$B13)&amp;"_"&amp;ウォレット!LO$3,プレー記録!$U$12:$U$2664,0),1))</f>
        <v>0</v>
      </c>
      <c r="LP13" s="123">
        <f>IF(ISNA(INDEX(プレー記録!$F$12:$F$2664,MATCH("OUT_"&amp;ウォレット!$KW$2&amp;MONTH(ウォレット!$B13)&amp;"/"&amp;DAY(ウォレット!$B13)&amp;"_"&amp;ウォレット!LP$3,プレー記録!$U$12:$U$2664,0),1))=TRUE,0,-INDEX(プレー記録!$F$12:$F$2664,MATCH("OUT_"&amp;ウォレット!$KW$2&amp;MONTH(ウォレット!$B13)&amp;"/"&amp;DAY(ウォレット!$B13)&amp;"_"&amp;ウォレット!LP$3,プレー記録!$U$12:$U$2664,0),1))</f>
        <v>0</v>
      </c>
      <c r="LQ13" s="123">
        <f>IF(ISNA(INDEX(プレー記録!$F$12:$F$2664,MATCH("OUT_"&amp;ウォレット!$KW$2&amp;MONTH(ウォレット!$B13)&amp;"/"&amp;DAY(ウォレット!$B13)&amp;"_"&amp;ウォレット!LQ$3,プレー記録!$U$12:$U$2664,0),1))=TRUE,0,-INDEX(プレー記録!$F$12:$F$2664,MATCH("OUT_"&amp;ウォレット!$KW$2&amp;MONTH(ウォレット!$B13)&amp;"/"&amp;DAY(ウォレット!$B13)&amp;"_"&amp;ウォレット!LQ$3,プレー記録!$U$12:$U$2664,0),1))</f>
        <v>0</v>
      </c>
      <c r="LR13" s="123">
        <f>IF(ISNA(INDEX(プレー記録!$F$12:$F$2664,MATCH("OUT_"&amp;ウォレット!$KW$2&amp;MONTH(ウォレット!$B13)&amp;"/"&amp;DAY(ウォレット!$B13)&amp;"_"&amp;ウォレット!LR$3,プレー記録!$U$12:$U$2664,0),1))=TRUE,0,-INDEX(プレー記録!$F$12:$F$2664,MATCH("OUT_"&amp;ウォレット!$KW$2&amp;MONTH(ウォレット!$B13)&amp;"/"&amp;DAY(ウォレット!$B13)&amp;"_"&amp;ウォレット!LR$3,プレー記録!$U$12:$U$2664,0),1))</f>
        <v>0</v>
      </c>
      <c r="LS13" s="123">
        <f>IF(ISNA(INDEX(プレー記録!$F$12:$F$2664,MATCH("OUT_"&amp;ウォレット!$KW$2&amp;MONTH(ウォレット!$B13)&amp;"/"&amp;DAY(ウォレット!$B13)&amp;"_"&amp;ウォレット!LS$3,プレー記録!$U$12:$U$2664,0),1))=TRUE,0,-INDEX(プレー記録!$F$12:$F$2664,MATCH("OUT_"&amp;ウォレット!$KW$2&amp;MONTH(ウォレット!$B13)&amp;"/"&amp;DAY(ウォレット!$B13)&amp;"_"&amp;ウォレット!LS$3,プレー記録!$U$12:$U$2664,0),1))</f>
        <v>0</v>
      </c>
      <c r="LT13" s="123">
        <f>IF(ISNA(INDEX(プレー記録!$F$12:$F$2664,MATCH("OUT_"&amp;ウォレット!$KW$2&amp;MONTH(ウォレット!$B13)&amp;"/"&amp;DAY(ウォレット!$B13)&amp;"_"&amp;ウォレット!LT$3,プレー記録!$U$12:$U$2664,0),1))=TRUE,0,-INDEX(プレー記録!$F$12:$F$2664,MATCH("OUT_"&amp;ウォレット!$KW$2&amp;MONTH(ウォレット!$B13)&amp;"/"&amp;DAY(ウォレット!$B13)&amp;"_"&amp;ウォレット!LT$3,プレー記録!$U$12:$U$2664,0),1))</f>
        <v>0</v>
      </c>
      <c r="LU13" s="123">
        <f>IF(ISNA(INDEX(プレー記録!$F$12:$F$2664,MATCH("OUT_"&amp;ウォレット!$KW$2&amp;MONTH(ウォレット!$B13)&amp;"/"&amp;DAY(ウォレット!$B13)&amp;"_"&amp;ウォレット!LU$3,プレー記録!$U$12:$U$2664,0),1))=TRUE,0,-INDEX(プレー記録!$F$12:$F$2664,MATCH("OUT_"&amp;ウォレット!$KW$2&amp;MONTH(ウォレット!$B13)&amp;"/"&amp;DAY(ウォレット!$B13)&amp;"_"&amp;ウォレット!LU$3,プレー記録!$U$12:$U$2664,0),1))</f>
        <v>0</v>
      </c>
      <c r="LV13" s="298">
        <f>IF(ISNA(INDEX(プレー記録!$F$12:$F$2664,MATCH("OUT_"&amp;ウォレット!$KW$2&amp;MONTH(ウォレット!$B13)&amp;"/"&amp;DAY(ウォレット!$B13)&amp;"_"&amp;ウォレット!LV$3,プレー記録!$U$12:$U$2664,0),1))=TRUE,0,-INDEX(プレー記録!$F$12:$F$2664,MATCH("OUT_"&amp;ウォレット!$KW$2&amp;MONTH(ウォレット!$B13)&amp;"/"&amp;DAY(ウォレット!$B13)&amp;"_"&amp;ウォレット!LV$3,プレー記録!$U$12:$U$2664,0),1))</f>
        <v>0</v>
      </c>
      <c r="LW13" s="298">
        <f>IF(ISNA(INDEX(プレー記録!$F$12:$F$2664,MATCH("OUT_"&amp;ウォレット!$KW$2&amp;MONTH(ウォレット!$B13)&amp;"/"&amp;DAY(ウォレット!$B13)&amp;"_"&amp;ウォレット!LW$3,プレー記録!$U$12:$U$2664,0),1))=TRUE,0,-INDEX(プレー記録!$F$12:$F$2664,MATCH("OUT_"&amp;ウォレット!$KW$2&amp;MONTH(ウォレット!$B13)&amp;"/"&amp;DAY(ウォレット!$B13)&amp;"_"&amp;ウォレット!LW$3,プレー記録!$U$12:$U$2664,0),1))</f>
        <v>0</v>
      </c>
      <c r="LX13" s="298">
        <f>IF(ISNA(INDEX(プレー記録!$F$12:$F$2664,MATCH("OUT_"&amp;ウォレット!$KW$2&amp;MONTH(ウォレット!$B13)&amp;"/"&amp;DAY(ウォレット!$B13)&amp;"_"&amp;ウォレット!LX$3,プレー記録!$U$12:$U$2664,0),1))=TRUE,0,-INDEX(プレー記録!$F$12:$F$2664,MATCH("OUT_"&amp;ウォレット!$KW$2&amp;MONTH(ウォレット!$B13)&amp;"/"&amp;DAY(ウォレット!$B13)&amp;"_"&amp;ウォレット!LX$3,プレー記録!$U$12:$U$2664,0),1))</f>
        <v>0</v>
      </c>
      <c r="LY13" s="298">
        <f>IF(ISNA(INDEX(プレー記録!$F$12:$F$2664,MATCH("OUT_"&amp;ウォレット!$KW$2&amp;MONTH(ウォレット!$B13)&amp;"/"&amp;DAY(ウォレット!$B13)&amp;"_"&amp;ウォレット!LY$3,プレー記録!$U$12:$U$2664,0),1))=TRUE,0,-INDEX(プレー記録!$F$12:$F$2664,MATCH("OUT_"&amp;ウォレット!$KW$2&amp;MONTH(ウォレット!$B13)&amp;"/"&amp;DAY(ウォレット!$B13)&amp;"_"&amp;ウォレット!LY$3,プレー記録!$U$12:$U$2664,0),1))</f>
        <v>0</v>
      </c>
      <c r="LZ13" s="298">
        <f>IF(ISNA(INDEX(プレー記録!$F$12:$F$2664,MATCH("OUT_"&amp;ウォレット!$KW$2&amp;MONTH(ウォレット!$B13)&amp;"/"&amp;DAY(ウォレット!$B13)&amp;"_"&amp;ウォレット!LZ$3,プレー記録!$U$12:$U$2664,0),1))=TRUE,0,-INDEX(プレー記録!$F$12:$F$2664,MATCH("OUT_"&amp;ウォレット!$KW$2&amp;MONTH(ウォレット!$B13)&amp;"/"&amp;DAY(ウォレット!$B13)&amp;"_"&amp;ウォレット!LZ$3,プレー記録!$U$12:$U$2664,0),1))</f>
        <v>0</v>
      </c>
      <c r="MA13" s="298">
        <f>IF(ISNA(INDEX(プレー記録!$F$12:$F$2664,MATCH("OUT_"&amp;ウォレット!$KW$2&amp;MONTH(ウォレット!$B13)&amp;"/"&amp;DAY(ウォレット!$B13)&amp;"_"&amp;ウォレット!MA$3,プレー記録!$U$12:$U$2664,0),1))=TRUE,0,-INDEX(プレー記録!$F$12:$F$2664,MATCH("OUT_"&amp;ウォレット!$KW$2&amp;MONTH(ウォレット!$B13)&amp;"/"&amp;DAY(ウォレット!$B13)&amp;"_"&amp;ウォレット!MA$3,プレー記録!$U$12:$U$2664,0),1))</f>
        <v>0</v>
      </c>
      <c r="MB13" s="298">
        <f>IF(ISNA(INDEX(プレー記録!$F$12:$F$2664,MATCH("OUT_"&amp;ウォレット!$KW$2&amp;MONTH(ウォレット!$B13)&amp;"/"&amp;DAY(ウォレット!$B13)&amp;"_"&amp;ウォレット!MB$3,プレー記録!$U$12:$U$2664,0),1))=TRUE,0,-INDEX(プレー記録!$F$12:$F$2664,MATCH("OUT_"&amp;ウォレット!$KW$2&amp;MONTH(ウォレット!$B13)&amp;"/"&amp;DAY(ウォレット!$B13)&amp;"_"&amp;ウォレット!MB$3,プレー記録!$U$12:$U$2664,0),1))</f>
        <v>0</v>
      </c>
      <c r="MC13" s="298">
        <f>IF(ISNA(INDEX(プレー記録!$F$12:$F$2664,MATCH("OUT_"&amp;ウォレット!$KW$2&amp;MONTH(ウォレット!$B13)&amp;"/"&amp;DAY(ウォレット!$B13)&amp;"_"&amp;ウォレット!MC$3,プレー記録!$U$12:$U$2664,0),1))=TRUE,0,-INDEX(プレー記録!$F$12:$F$2664,MATCH("OUT_"&amp;ウォレット!$KW$2&amp;MONTH(ウォレット!$B13)&amp;"/"&amp;DAY(ウォレット!$B13)&amp;"_"&amp;ウォレット!MC$3,プレー記録!$U$12:$U$2664,0),1))</f>
        <v>0</v>
      </c>
      <c r="MD13" s="160"/>
    </row>
    <row r="14" spans="1:342">
      <c r="B14" s="24">
        <f t="shared" si="0"/>
        <v>9</v>
      </c>
      <c r="C14" s="127">
        <f t="shared" si="1"/>
        <v>0</v>
      </c>
      <c r="D14" s="128">
        <f t="shared" si="11"/>
        <v>0</v>
      </c>
      <c r="E14" s="133">
        <f>IF(ISNA(INDEX(プレー記録!$G$14:$G$2664,MATCH("IN_"&amp;ウォレット!$C$2&amp;MONTH(ウォレット!$B14)&amp;"/"&amp;DAY(ウォレット!$B14)&amp;"_"&amp;ウォレット!E$3,プレー記録!$U$14:$U$2664,0),1))=TRUE,0,INDEX(プレー記録!$G$14:$G$2664,MATCH("IN_"&amp;ウォレット!$C$2&amp;MONTH(ウォレット!$B14)&amp;"/"&amp;DAY(ウォレット!$B14)&amp;"_"&amp;ウォレット!E$3,プレー記録!$U$14:$U$2664,0),1))</f>
        <v>0</v>
      </c>
      <c r="F14" s="122">
        <f>IF(ISNA(INDEX(プレー記録!$G$14:$G$2664,MATCH("IN_"&amp;ウォレット!$C$2&amp;MONTH(ウォレット!$B14)&amp;"/"&amp;DAY(ウォレット!$B14)&amp;"_"&amp;ウォレット!F$3,プレー記録!$U$14:$U$2664,0),1))=TRUE,0,INDEX(プレー記録!$G$14:$G$2664,MATCH("IN_"&amp;ウォレット!$C$2&amp;MONTH(ウォレット!$B14)&amp;"/"&amp;DAY(ウォレット!$B14)&amp;"_"&amp;ウォレット!F$3,プレー記録!$U$14:$U$2664,0),1))</f>
        <v>0</v>
      </c>
      <c r="G14" s="122">
        <f>IF(ISNA(INDEX(プレー記録!$G$14:$G$2664,MATCH("IN_"&amp;ウォレット!$C$2&amp;MONTH(ウォレット!$B14)&amp;"/"&amp;DAY(ウォレット!$B14)&amp;"_"&amp;ウォレット!G$3,プレー記録!$U$14:$U$2664,0),1))=TRUE,0,INDEX(プレー記録!$G$14:$G$2664,MATCH("IN_"&amp;ウォレット!$C$2&amp;MONTH(ウォレット!$B14)&amp;"/"&amp;DAY(ウォレット!$B14)&amp;"_"&amp;ウォレット!G$3,プレー記録!$U$14:$U$2664,0),1))</f>
        <v>0</v>
      </c>
      <c r="H14" s="122">
        <f>IF(ISNA(INDEX(プレー記録!$G$14:$G$2664,MATCH("IN_"&amp;ウォレット!$C$2&amp;MONTH(ウォレット!$B14)&amp;"/"&amp;DAY(ウォレット!$B14)&amp;"_"&amp;ウォレット!H$3,プレー記録!$U$14:$U$2664,0),1))=TRUE,0,INDEX(プレー記録!$G$14:$G$2664,MATCH("IN_"&amp;ウォレット!$C$2&amp;MONTH(ウォレット!$B14)&amp;"/"&amp;DAY(ウォレット!$B14)&amp;"_"&amp;ウォレット!H$3,プレー記録!$U$14:$U$2664,0),1))</f>
        <v>0</v>
      </c>
      <c r="I14" s="122">
        <f>IF(ISNA(INDEX(プレー記録!$G$14:$G$2664,MATCH("IN_"&amp;ウォレット!$C$2&amp;MONTH(ウォレット!$B14)&amp;"/"&amp;DAY(ウォレット!$B14)&amp;"_"&amp;ウォレット!I$3,プレー記録!$U$14:$U$2664,0),1))=TRUE,0,INDEX(プレー記録!$G$14:$G$2664,MATCH("IN_"&amp;ウォレット!$C$2&amp;MONTH(ウォレット!$B14)&amp;"/"&amp;DAY(ウォレット!$B14)&amp;"_"&amp;ウォレット!I$3,プレー記録!$U$14:$U$2664,0),1))</f>
        <v>0</v>
      </c>
      <c r="J14" s="122">
        <f>IF(ISNA(INDEX(プレー記録!$G$14:$G$2664,MATCH("IN_"&amp;ウォレット!$C$2&amp;MONTH(ウォレット!$B14)&amp;"/"&amp;DAY(ウォレット!$B14)&amp;"_"&amp;ウォレット!J$3,プレー記録!$U$14:$U$2664,0),1))=TRUE,0,INDEX(プレー記録!$G$14:$G$2664,MATCH("IN_"&amp;ウォレット!$C$2&amp;MONTH(ウォレット!$B14)&amp;"/"&amp;DAY(ウォレット!$B14)&amp;"_"&amp;ウォレット!J$3,プレー記録!$U$14:$U$2664,0),1))</f>
        <v>0</v>
      </c>
      <c r="K14" s="122">
        <f>IF(ISNA(INDEX(プレー記録!$G$14:$G$2664,MATCH("IN_"&amp;ウォレット!$C$2&amp;MONTH(ウォレット!$B14)&amp;"/"&amp;DAY(ウォレット!$B14)&amp;"_"&amp;ウォレット!K$3,プレー記録!$U$14:$U$2664,0),1))=TRUE,0,INDEX(プレー記録!$G$14:$G$2664,MATCH("IN_"&amp;ウォレット!$C$2&amp;MONTH(ウォレット!$B14)&amp;"/"&amp;DAY(ウォレット!$B14)&amp;"_"&amp;ウォレット!K$3,プレー記録!$U$14:$U$2664,0),1))</f>
        <v>0</v>
      </c>
      <c r="L14" s="296">
        <f>IF(ISNA(INDEX(プレー記録!$G$14:$G$2664,MATCH("IN_"&amp;ウォレット!$C$2&amp;MONTH(ウォレット!$B14)&amp;"/"&amp;DAY(ウォレット!$B14)&amp;"_"&amp;ウォレット!L$3,プレー記録!$U$14:$U$2664,0),1))=TRUE,0,INDEX(プレー記録!$G$14:$G$2664,MATCH("IN_"&amp;ウォレット!$C$2&amp;MONTH(ウォレット!$B14)&amp;"/"&amp;DAY(ウォレット!$B14)&amp;"_"&amp;ウォレット!L$3,プレー記録!$U$14:$U$2664,0),1))</f>
        <v>0</v>
      </c>
      <c r="M14" s="296">
        <f>IF(ISNA(INDEX(プレー記録!$G$14:$G$2664,MATCH("IN_"&amp;ウォレット!$C$2&amp;MONTH(ウォレット!$B14)&amp;"/"&amp;DAY(ウォレット!$B14)&amp;"_"&amp;ウォレット!M$3,プレー記録!$U$14:$U$2664,0),1))=TRUE,0,INDEX(プレー記録!$G$14:$G$2664,MATCH("IN_"&amp;ウォレット!$C$2&amp;MONTH(ウォレット!$B14)&amp;"/"&amp;DAY(ウォレット!$B14)&amp;"_"&amp;ウォレット!M$3,プレー記録!$U$14:$U$2664,0),1))</f>
        <v>0</v>
      </c>
      <c r="N14" s="296">
        <f>IF(ISNA(INDEX(プレー記録!$G$14:$G$2664,MATCH("IN_"&amp;ウォレット!$C$2&amp;MONTH(ウォレット!$B14)&amp;"/"&amp;DAY(ウォレット!$B14)&amp;"_"&amp;ウォレット!N$3,プレー記録!$U$14:$U$2664,0),1))=TRUE,0,INDEX(プレー記録!$G$14:$G$2664,MATCH("IN_"&amp;ウォレット!$C$2&amp;MONTH(ウォレット!$B14)&amp;"/"&amp;DAY(ウォレット!$B14)&amp;"_"&amp;ウォレット!N$3,プレー記録!$U$14:$U$2664,0),1))</f>
        <v>0</v>
      </c>
      <c r="O14" s="296">
        <f>IF(ISNA(INDEX(プレー記録!$G$14:$G$2664,MATCH("IN_"&amp;ウォレット!$C$2&amp;MONTH(ウォレット!$B14)&amp;"/"&amp;DAY(ウォレット!$B14)&amp;"_"&amp;ウォレット!O$3,プレー記録!$U$14:$U$2664,0),1))=TRUE,0,INDEX(プレー記録!$G$14:$G$2664,MATCH("IN_"&amp;ウォレット!$C$2&amp;MONTH(ウォレット!$B14)&amp;"/"&amp;DAY(ウォレット!$B14)&amp;"_"&amp;ウォレット!O$3,プレー記録!$U$14:$U$2664,0),1))</f>
        <v>0</v>
      </c>
      <c r="P14" s="296">
        <f>IF(ISNA(INDEX(プレー記録!$G$14:$G$2664,MATCH("IN_"&amp;ウォレット!$C$2&amp;MONTH(ウォレット!$B14)&amp;"/"&amp;DAY(ウォレット!$B14)&amp;"_"&amp;ウォレット!P$3,プレー記録!$U$14:$U$2664,0),1))=TRUE,0,INDEX(プレー記録!$G$14:$G$2664,MATCH("IN_"&amp;ウォレット!$C$2&amp;MONTH(ウォレット!$B14)&amp;"/"&amp;DAY(ウォレット!$B14)&amp;"_"&amp;ウォレット!P$3,プレー記録!$U$14:$U$2664,0),1))</f>
        <v>0</v>
      </c>
      <c r="Q14" s="296">
        <f>IF(ISNA(INDEX(プレー記録!$G$14:$G$2664,MATCH("IN_"&amp;ウォレット!$C$2&amp;MONTH(ウォレット!$B14)&amp;"/"&amp;DAY(ウォレット!$B14)&amp;"_"&amp;ウォレット!Q$3,プレー記録!$U$14:$U$2664,0),1))=TRUE,0,INDEX(プレー記録!$G$14:$G$2664,MATCH("IN_"&amp;ウォレット!$C$2&amp;MONTH(ウォレット!$B14)&amp;"/"&amp;DAY(ウォレット!$B14)&amp;"_"&amp;ウォレット!Q$3,プレー記録!$U$14:$U$2664,0),1))</f>
        <v>0</v>
      </c>
      <c r="R14" s="296">
        <f>IF(ISNA(INDEX(プレー記録!$G$14:$G$2664,MATCH("IN_"&amp;ウォレット!$C$2&amp;MONTH(ウォレット!$B14)&amp;"/"&amp;DAY(ウォレット!$B14)&amp;"_"&amp;ウォレット!R$3,プレー記録!$U$14:$U$2664,0),1))=TRUE,0,INDEX(プレー記録!$G$14:$G$2664,MATCH("IN_"&amp;ウォレット!$C$2&amp;MONTH(ウォレット!$B14)&amp;"/"&amp;DAY(ウォレット!$B14)&amp;"_"&amp;ウォレット!R$3,プレー記録!$U$14:$U$2664,0),1))</f>
        <v>0</v>
      </c>
      <c r="S14" s="296">
        <f>IF(ISNA(INDEX(プレー記録!$G$14:$G$2664,MATCH("IN_"&amp;ウォレット!$C$2&amp;MONTH(ウォレット!$B14)&amp;"/"&amp;DAY(ウォレット!$B14)&amp;"_"&amp;ウォレット!S$3,プレー記録!$U$14:$U$2664,0),1))=TRUE,0,INDEX(プレー記録!$G$14:$G$2664,MATCH("IN_"&amp;ウォレット!$C$2&amp;MONTH(ウォレット!$B14)&amp;"/"&amp;DAY(ウォレット!$B14)&amp;"_"&amp;ウォレット!S$3,プレー記録!$U$14:$U$2664,0),1))</f>
        <v>0</v>
      </c>
      <c r="T14" s="158"/>
      <c r="U14" s="131">
        <f>IF(ISNA(INDEX(プレー記録!$F$12:$F$2664,MATCH("OUT_"&amp;ウォレット!$C$2&amp;MONTH(ウォレット!$B14)&amp;"/"&amp;DAY(ウォレット!$B14)&amp;"_"&amp;ウォレット!U$3,プレー記録!$U$12:$U$2664,0),1))=TRUE,0,-INDEX(プレー記録!$F$12:$F$2664,MATCH("OUT_"&amp;ウォレット!$C$2&amp;MONTH(ウォレット!$B14)&amp;"/"&amp;DAY(ウォレット!$B14)&amp;"_"&amp;ウォレット!U$3,プレー記録!$U$12:$U$2664,0),1))</f>
        <v>0</v>
      </c>
      <c r="V14" s="123">
        <f>IF(ISNA(INDEX(プレー記録!$F$12:$F$2664,MATCH("OUT_"&amp;ウォレット!$C$2&amp;MONTH(ウォレット!$B14)&amp;"/"&amp;DAY(ウォレット!$B14)&amp;"_"&amp;ウォレット!V$3,プレー記録!$U$12:$U$2664,0),1))=TRUE,0,-INDEX(プレー記録!$F$12:$F$2664,MATCH("OUT_"&amp;ウォレット!$C$2&amp;MONTH(ウォレット!$B14)&amp;"/"&amp;DAY(ウォレット!$B14)&amp;"_"&amp;ウォレット!V$3,プレー記録!$U$12:$U$2664,0),1))</f>
        <v>0</v>
      </c>
      <c r="W14" s="123">
        <f>IF(ISNA(INDEX(プレー記録!$F$12:$F$2664,MATCH("OUT_"&amp;ウォレット!$C$2&amp;MONTH(ウォレット!$B14)&amp;"/"&amp;DAY(ウォレット!$B14)&amp;"_"&amp;ウォレット!W$3,プレー記録!$U$12:$U$2664,0),1))=TRUE,0,-INDEX(プレー記録!$F$12:$F$2664,MATCH("OUT_"&amp;ウォレット!$C$2&amp;MONTH(ウォレット!$B14)&amp;"/"&amp;DAY(ウォレット!$B14)&amp;"_"&amp;ウォレット!W$3,プレー記録!$U$12:$U$2664,0),1))</f>
        <v>0</v>
      </c>
      <c r="X14" s="123">
        <f>IF(ISNA(INDEX(プレー記録!$F$12:$F$2664,MATCH("OUT_"&amp;ウォレット!$C$2&amp;MONTH(ウォレット!$B14)&amp;"/"&amp;DAY(ウォレット!$B14)&amp;"_"&amp;ウォレット!X$3,プレー記録!$U$12:$U$2664,0),1))=TRUE,0,-INDEX(プレー記録!$F$12:$F$2664,MATCH("OUT_"&amp;ウォレット!$C$2&amp;MONTH(ウォレット!$B14)&amp;"/"&amp;DAY(ウォレット!$B14)&amp;"_"&amp;ウォレット!X$3,プレー記録!$U$12:$U$2664,0),1))</f>
        <v>0</v>
      </c>
      <c r="Y14" s="123">
        <f>IF(ISNA(INDEX(プレー記録!$F$12:$F$2664,MATCH("OUT_"&amp;ウォレット!$C$2&amp;MONTH(ウォレット!$B14)&amp;"/"&amp;DAY(ウォレット!$B14)&amp;"_"&amp;ウォレット!Y$3,プレー記録!$U$12:$U$2664,0),1))=TRUE,0,-INDEX(プレー記録!$F$12:$F$2664,MATCH("OUT_"&amp;ウォレット!$C$2&amp;MONTH(ウォレット!$B14)&amp;"/"&amp;DAY(ウォレット!$B14)&amp;"_"&amp;ウォレット!Y$3,プレー記録!$U$12:$U$2664,0),1))</f>
        <v>0</v>
      </c>
      <c r="Z14" s="123">
        <f>IF(ISNA(INDEX(プレー記録!$F$12:$F$2664,MATCH("OUT_"&amp;ウォレット!$C$2&amp;MONTH(ウォレット!$B14)&amp;"/"&amp;DAY(ウォレット!$B14)&amp;"_"&amp;ウォレット!Z$3,プレー記録!$U$12:$U$2664,0),1))=TRUE,0,-INDEX(プレー記録!$F$12:$F$2664,MATCH("OUT_"&amp;ウォレット!$C$2&amp;MONTH(ウォレット!$B14)&amp;"/"&amp;DAY(ウォレット!$B14)&amp;"_"&amp;ウォレット!Z$3,プレー記録!$U$12:$U$2664,0),1))</f>
        <v>0</v>
      </c>
      <c r="AA14" s="123">
        <f>IF(ISNA(INDEX(プレー記録!$F$12:$F$2664,MATCH("OUT_"&amp;ウォレット!$C$2&amp;MONTH(ウォレット!$B14)&amp;"/"&amp;DAY(ウォレット!$B14)&amp;"_"&amp;ウォレット!AA$3,プレー記録!$U$12:$U$2664,0),1))=TRUE,0,-INDEX(プレー記録!$F$12:$F$2664,MATCH("OUT_"&amp;ウォレット!$C$2&amp;MONTH(ウォレット!$B14)&amp;"/"&amp;DAY(ウォレット!$B14)&amp;"_"&amp;ウォレット!AA$3,プレー記録!$U$12:$U$2664,0),1))</f>
        <v>0</v>
      </c>
      <c r="AB14" s="298">
        <f>IF(ISNA(INDEX(プレー記録!$F$12:$F$2664,MATCH("OUT_"&amp;ウォレット!$C$2&amp;MONTH(ウォレット!$B14)&amp;"/"&amp;DAY(ウォレット!$B14)&amp;"_"&amp;ウォレット!AB$3,プレー記録!$U$12:$U$2664,0),1))=TRUE,0,-INDEX(プレー記録!$F$12:$F$2664,MATCH("OUT_"&amp;ウォレット!$C$2&amp;MONTH(ウォレット!$B14)&amp;"/"&amp;DAY(ウォレット!$B14)&amp;"_"&amp;ウォレット!AB$3,プレー記録!$U$12:$U$2664,0),1))</f>
        <v>0</v>
      </c>
      <c r="AC14" s="298">
        <f>IF(ISNA(INDEX(プレー記録!$F$12:$F$2664,MATCH("OUT_"&amp;ウォレット!$C$2&amp;MONTH(ウォレット!$B14)&amp;"/"&amp;DAY(ウォレット!$B14)&amp;"_"&amp;ウォレット!AC$3,プレー記録!$U$12:$U$2664,0),1))=TRUE,0,-INDEX(プレー記録!$F$12:$F$2664,MATCH("OUT_"&amp;ウォレット!$C$2&amp;MONTH(ウォレット!$B14)&amp;"/"&amp;DAY(ウォレット!$B14)&amp;"_"&amp;ウォレット!AC$3,プレー記録!$U$12:$U$2664,0),1))</f>
        <v>0</v>
      </c>
      <c r="AD14" s="298">
        <f>IF(ISNA(INDEX(プレー記録!$F$12:$F$2664,MATCH("OUT_"&amp;ウォレット!$C$2&amp;MONTH(ウォレット!$B14)&amp;"/"&amp;DAY(ウォレット!$B14)&amp;"_"&amp;ウォレット!AD$3,プレー記録!$U$12:$U$2664,0),1))=TRUE,0,-INDEX(プレー記録!$F$12:$F$2664,MATCH("OUT_"&amp;ウォレット!$C$2&amp;MONTH(ウォレット!$B14)&amp;"/"&amp;DAY(ウォレット!$B14)&amp;"_"&amp;ウォレット!AD$3,プレー記録!$U$12:$U$2664,0),1))</f>
        <v>0</v>
      </c>
      <c r="AE14" s="298">
        <f>IF(ISNA(INDEX(プレー記録!$F$12:$F$2664,MATCH("OUT_"&amp;ウォレット!$C$2&amp;MONTH(ウォレット!$B14)&amp;"/"&amp;DAY(ウォレット!$B14)&amp;"_"&amp;ウォレット!AE$3,プレー記録!$U$12:$U$2664,0),1))=TRUE,0,-INDEX(プレー記録!$F$12:$F$2664,MATCH("OUT_"&amp;ウォレット!$C$2&amp;MONTH(ウォレット!$B14)&amp;"/"&amp;DAY(ウォレット!$B14)&amp;"_"&amp;ウォレット!AE$3,プレー記録!$U$12:$U$2664,0),1))</f>
        <v>0</v>
      </c>
      <c r="AF14" s="298">
        <f>IF(ISNA(INDEX(プレー記録!$F$12:$F$2664,MATCH("OUT_"&amp;ウォレット!$C$2&amp;MONTH(ウォレット!$B14)&amp;"/"&amp;DAY(ウォレット!$B14)&amp;"_"&amp;ウォレット!AF$3,プレー記録!$U$12:$U$2664,0),1))=TRUE,0,-INDEX(プレー記録!$F$12:$F$2664,MATCH("OUT_"&amp;ウォレット!$C$2&amp;MONTH(ウォレット!$B14)&amp;"/"&amp;DAY(ウォレット!$B14)&amp;"_"&amp;ウォレット!AF$3,プレー記録!$U$12:$U$2664,0),1))</f>
        <v>0</v>
      </c>
      <c r="AG14" s="298">
        <f>IF(ISNA(INDEX(プレー記録!$F$12:$F$2664,MATCH("OUT_"&amp;ウォレット!$C$2&amp;MONTH(ウォレット!$B14)&amp;"/"&amp;DAY(ウォレット!$B14)&amp;"_"&amp;ウォレット!AG$3,プレー記録!$U$12:$U$2664,0),1))=TRUE,0,-INDEX(プレー記録!$F$12:$F$2664,MATCH("OUT_"&amp;ウォレット!$C$2&amp;MONTH(ウォレット!$B14)&amp;"/"&amp;DAY(ウォレット!$B14)&amp;"_"&amp;ウォレット!AG$3,プレー記録!$U$12:$U$2664,0),1))</f>
        <v>0</v>
      </c>
      <c r="AH14" s="298">
        <f>IF(ISNA(INDEX(プレー記録!$F$12:$F$2664,MATCH("OUT_"&amp;ウォレット!$C$2&amp;MONTH(ウォレット!$B14)&amp;"/"&amp;DAY(ウォレット!$B14)&amp;"_"&amp;ウォレット!AH$3,プレー記録!$U$12:$U$2664,0),1))=TRUE,0,-INDEX(プレー記録!$F$12:$F$2664,MATCH("OUT_"&amp;ウォレット!$C$2&amp;MONTH(ウォレット!$B14)&amp;"/"&amp;DAY(ウォレット!$B14)&amp;"_"&amp;ウォレット!AH$3,プレー記録!$U$12:$U$2664,0),1))</f>
        <v>0</v>
      </c>
      <c r="AI14" s="298">
        <f>IF(ISNA(INDEX(プレー記録!$F$12:$F$2664,MATCH("OUT_"&amp;ウォレット!$C$2&amp;MONTH(ウォレット!$B14)&amp;"/"&amp;DAY(ウォレット!$B14)&amp;"_"&amp;ウォレット!AI$3,プレー記録!$U$12:$U$2664,0),1))=TRUE,0,-INDEX(プレー記録!$F$12:$F$2664,MATCH("OUT_"&amp;ウォレット!$C$2&amp;MONTH(ウォレット!$B14)&amp;"/"&amp;DAY(ウォレット!$B14)&amp;"_"&amp;ウォレット!AI$3,プレー記録!$U$12:$U$2664,0),1))</f>
        <v>0</v>
      </c>
      <c r="AJ14" s="160"/>
      <c r="AK14" s="127">
        <f t="shared" si="2"/>
        <v>0</v>
      </c>
      <c r="AL14" s="128">
        <f t="shared" si="12"/>
        <v>0</v>
      </c>
      <c r="AM14" s="133">
        <f>IF(ISNA(INDEX(プレー記録!$G$14:$G$2664,MATCH("IN_"&amp;ウォレット!$AK$2&amp;MONTH(ウォレット!$B14)&amp;"/"&amp;DAY(ウォレット!$B14)&amp;"_"&amp;ウォレット!AM$3,プレー記録!$U$14:$U$2664,0),1))=TRUE,0,INDEX(プレー記録!$G$14:$G$2664,MATCH("IN_"&amp;ウォレット!$AK$2&amp;MONTH(ウォレット!$B14)&amp;"/"&amp;DAY(ウォレット!$B14)&amp;"_"&amp;ウォレット!AM$3,プレー記録!$U$14:$U$2664,0),1))</f>
        <v>0</v>
      </c>
      <c r="AN14" s="122">
        <f>IF(ISNA(INDEX(プレー記録!$G$14:$G$2664,MATCH("IN_"&amp;ウォレット!$AK$2&amp;MONTH(ウォレット!$B14)&amp;"/"&amp;DAY(ウォレット!$B14)&amp;"_"&amp;ウォレット!AN$3,プレー記録!$U$14:$U$2664,0),1))=TRUE,0,INDEX(プレー記録!$G$14:$G$2664,MATCH("IN_"&amp;ウォレット!$AK$2&amp;MONTH(ウォレット!$B14)&amp;"/"&amp;DAY(ウォレット!$B14)&amp;"_"&amp;ウォレット!AN$3,プレー記録!$U$14:$U$2664,0),1))</f>
        <v>0</v>
      </c>
      <c r="AO14" s="122">
        <f>IF(ISNA(INDEX(プレー記録!$G$14:$G$2664,MATCH("IN_"&amp;ウォレット!$AK$2&amp;MONTH(ウォレット!$B14)&amp;"/"&amp;DAY(ウォレット!$B14)&amp;"_"&amp;ウォレット!AO$3,プレー記録!$U$14:$U$2664,0),1))=TRUE,0,INDEX(プレー記録!$G$14:$G$2664,MATCH("IN_"&amp;ウォレット!$AK$2&amp;MONTH(ウォレット!$B14)&amp;"/"&amp;DAY(ウォレット!$B14)&amp;"_"&amp;ウォレット!AO$3,プレー記録!$U$14:$U$2664,0),1))</f>
        <v>0</v>
      </c>
      <c r="AP14" s="122">
        <f>IF(ISNA(INDEX(プレー記録!$G$14:$G$2664,MATCH("IN_"&amp;ウォレット!$AK$2&amp;MONTH(ウォレット!$B14)&amp;"/"&amp;DAY(ウォレット!$B14)&amp;"_"&amp;ウォレット!AP$3,プレー記録!$U$14:$U$2664,0),1))=TRUE,0,INDEX(プレー記録!$G$14:$G$2664,MATCH("IN_"&amp;ウォレット!$AK$2&amp;MONTH(ウォレット!$B14)&amp;"/"&amp;DAY(ウォレット!$B14)&amp;"_"&amp;ウォレット!AP$3,プレー記録!$U$14:$U$2664,0),1))</f>
        <v>0</v>
      </c>
      <c r="AQ14" s="122">
        <f>IF(ISNA(INDEX(プレー記録!$G$14:$G$2664,MATCH("IN_"&amp;ウォレット!$AK$2&amp;MONTH(ウォレット!$B14)&amp;"/"&amp;DAY(ウォレット!$B14)&amp;"_"&amp;ウォレット!AQ$3,プレー記録!$U$14:$U$2664,0),1))=TRUE,0,INDEX(プレー記録!$G$14:$G$2664,MATCH("IN_"&amp;ウォレット!$AK$2&amp;MONTH(ウォレット!$B14)&amp;"/"&amp;DAY(ウォレット!$B14)&amp;"_"&amp;ウォレット!AQ$3,プレー記録!$U$14:$U$2664,0),1))</f>
        <v>0</v>
      </c>
      <c r="AR14" s="122">
        <f>IF(ISNA(INDEX(プレー記録!$G$14:$G$2664,MATCH("IN_"&amp;ウォレット!$AK$2&amp;MONTH(ウォレット!$B14)&amp;"/"&amp;DAY(ウォレット!$B14)&amp;"_"&amp;ウォレット!AR$3,プレー記録!$U$14:$U$2664,0),1))=TRUE,0,INDEX(プレー記録!$G$14:$G$2664,MATCH("IN_"&amp;ウォレット!$AK$2&amp;MONTH(ウォレット!$B14)&amp;"/"&amp;DAY(ウォレット!$B14)&amp;"_"&amp;ウォレット!AR$3,プレー記録!$U$14:$U$2664,0),1))</f>
        <v>0</v>
      </c>
      <c r="AS14" s="122">
        <f>IF(ISNA(INDEX(プレー記録!$G$14:$G$2664,MATCH("IN_"&amp;ウォレット!$AK$2&amp;MONTH(ウォレット!$B14)&amp;"/"&amp;DAY(ウォレット!$B14)&amp;"_"&amp;ウォレット!AS$3,プレー記録!$U$14:$U$2664,0),1))=TRUE,0,INDEX(プレー記録!$G$14:$G$2664,MATCH("IN_"&amp;ウォレット!$AK$2&amp;MONTH(ウォレット!$B14)&amp;"/"&amp;DAY(ウォレット!$B14)&amp;"_"&amp;ウォレット!AS$3,プレー記録!$U$14:$U$2664,0),1))</f>
        <v>0</v>
      </c>
      <c r="AT14" s="296">
        <f>IF(ISNA(INDEX(プレー記録!$G$14:$G$2664,MATCH("IN_"&amp;ウォレット!$AK$2&amp;MONTH(ウォレット!$B14)&amp;"/"&amp;DAY(ウォレット!$B14)&amp;"_"&amp;ウォレット!AT$3,プレー記録!$U$14:$U$2664,0),1))=TRUE,0,INDEX(プレー記録!$G$14:$G$2664,MATCH("IN_"&amp;ウォレット!$AK$2&amp;MONTH(ウォレット!$B14)&amp;"/"&amp;DAY(ウォレット!$B14)&amp;"_"&amp;ウォレット!AT$3,プレー記録!$U$14:$U$2664,0),1))</f>
        <v>0</v>
      </c>
      <c r="AU14" s="296">
        <f>IF(ISNA(INDEX(プレー記録!$G$14:$G$2664,MATCH("IN_"&amp;ウォレット!$AK$2&amp;MONTH(ウォレット!$B14)&amp;"/"&amp;DAY(ウォレット!$B14)&amp;"_"&amp;ウォレット!AU$3,プレー記録!$U$14:$U$2664,0),1))=TRUE,0,INDEX(プレー記録!$G$14:$G$2664,MATCH("IN_"&amp;ウォレット!$AK$2&amp;MONTH(ウォレット!$B14)&amp;"/"&amp;DAY(ウォレット!$B14)&amp;"_"&amp;ウォレット!AU$3,プレー記録!$U$14:$U$2664,0),1))</f>
        <v>0</v>
      </c>
      <c r="AV14" s="296">
        <f>IF(ISNA(INDEX(プレー記録!$G$14:$G$2664,MATCH("IN_"&amp;ウォレット!$AK$2&amp;MONTH(ウォレット!$B14)&amp;"/"&amp;DAY(ウォレット!$B14)&amp;"_"&amp;ウォレット!AV$3,プレー記録!$U$14:$U$2664,0),1))=TRUE,0,INDEX(プレー記録!$G$14:$G$2664,MATCH("IN_"&amp;ウォレット!$AK$2&amp;MONTH(ウォレット!$B14)&amp;"/"&amp;DAY(ウォレット!$B14)&amp;"_"&amp;ウォレット!AV$3,プレー記録!$U$14:$U$2664,0),1))</f>
        <v>0</v>
      </c>
      <c r="AW14" s="296">
        <f>IF(ISNA(INDEX(プレー記録!$G$14:$G$2664,MATCH("IN_"&amp;ウォレット!$AK$2&amp;MONTH(ウォレット!$B14)&amp;"/"&amp;DAY(ウォレット!$B14)&amp;"_"&amp;ウォレット!AW$3,プレー記録!$U$14:$U$2664,0),1))=TRUE,0,INDEX(プレー記録!$G$14:$G$2664,MATCH("IN_"&amp;ウォレット!$AK$2&amp;MONTH(ウォレット!$B14)&amp;"/"&amp;DAY(ウォレット!$B14)&amp;"_"&amp;ウォレット!AW$3,プレー記録!$U$14:$U$2664,0),1))</f>
        <v>0</v>
      </c>
      <c r="AX14" s="296">
        <f>IF(ISNA(INDEX(プレー記録!$G$14:$G$2664,MATCH("IN_"&amp;ウォレット!$AK$2&amp;MONTH(ウォレット!$B14)&amp;"/"&amp;DAY(ウォレット!$B14)&amp;"_"&amp;ウォレット!AX$3,プレー記録!$U$14:$U$2664,0),1))=TRUE,0,INDEX(プレー記録!$G$14:$G$2664,MATCH("IN_"&amp;ウォレット!$AK$2&amp;MONTH(ウォレット!$B14)&amp;"/"&amp;DAY(ウォレット!$B14)&amp;"_"&amp;ウォレット!AX$3,プレー記録!$U$14:$U$2664,0),1))</f>
        <v>0</v>
      </c>
      <c r="AY14" s="296">
        <f>IF(ISNA(INDEX(プレー記録!$G$14:$G$2664,MATCH("IN_"&amp;ウォレット!$AK$2&amp;MONTH(ウォレット!$B14)&amp;"/"&amp;DAY(ウォレット!$B14)&amp;"_"&amp;ウォレット!AY$3,プレー記録!$U$14:$U$2664,0),1))=TRUE,0,INDEX(プレー記録!$G$14:$G$2664,MATCH("IN_"&amp;ウォレット!$AK$2&amp;MONTH(ウォレット!$B14)&amp;"/"&amp;DAY(ウォレット!$B14)&amp;"_"&amp;ウォレット!AY$3,プレー記録!$U$14:$U$2664,0),1))</f>
        <v>0</v>
      </c>
      <c r="AZ14" s="296">
        <f>IF(ISNA(INDEX(プレー記録!$G$14:$G$2664,MATCH("IN_"&amp;ウォレット!$AK$2&amp;MONTH(ウォレット!$B14)&amp;"/"&amp;DAY(ウォレット!$B14)&amp;"_"&amp;ウォレット!AZ$3,プレー記録!$U$14:$U$2664,0),1))=TRUE,0,INDEX(プレー記録!$G$14:$G$2664,MATCH("IN_"&amp;ウォレット!$AK$2&amp;MONTH(ウォレット!$B14)&amp;"/"&amp;DAY(ウォレット!$B14)&amp;"_"&amp;ウォレット!AZ$3,プレー記録!$U$14:$U$2664,0),1))</f>
        <v>0</v>
      </c>
      <c r="BA14" s="296">
        <f>IF(ISNA(INDEX(プレー記録!$G$14:$G$2664,MATCH("IN_"&amp;ウォレット!$AK$2&amp;MONTH(ウォレット!$B14)&amp;"/"&amp;DAY(ウォレット!$B14)&amp;"_"&amp;ウォレット!BA$3,プレー記録!$U$14:$U$2664,0),1))=TRUE,0,INDEX(プレー記録!$G$14:$G$2664,MATCH("IN_"&amp;ウォレット!$AK$2&amp;MONTH(ウォレット!$B14)&amp;"/"&amp;DAY(ウォレット!$B14)&amp;"_"&amp;ウォレット!BA$3,プレー記録!$U$14:$U$2664,0),1))</f>
        <v>0</v>
      </c>
      <c r="BB14" s="158"/>
      <c r="BC14" s="131">
        <f>IF(ISNA(INDEX(プレー記録!$F$12:$F$2664,MATCH("OUT_"&amp;ウォレット!$AK$2&amp;MONTH(ウォレット!$B14)&amp;"/"&amp;DAY(ウォレット!$B14)&amp;"_"&amp;ウォレット!BC$3,プレー記録!$U$12:$U$2664,0),1))=TRUE,0,-INDEX(プレー記録!$F$12:$F$2664,MATCH("OUT_"&amp;ウォレット!$AK$2&amp;MONTH(ウォレット!$B14)&amp;"/"&amp;DAY(ウォレット!$B14)&amp;"_"&amp;ウォレット!BC$3,プレー記録!$U$12:$U$2664,0),1))</f>
        <v>0</v>
      </c>
      <c r="BD14" s="123">
        <f>IF(ISNA(INDEX(プレー記録!$F$12:$F$2664,MATCH("OUT_"&amp;ウォレット!$AK$2&amp;MONTH(ウォレット!$B14)&amp;"/"&amp;DAY(ウォレット!$B14)&amp;"_"&amp;ウォレット!BD$3,プレー記録!$U$12:$U$2664,0),1))=TRUE,0,-INDEX(プレー記録!$F$12:$F$2664,MATCH("OUT_"&amp;ウォレット!$AK$2&amp;MONTH(ウォレット!$B14)&amp;"/"&amp;DAY(ウォレット!$B14)&amp;"_"&amp;ウォレット!BD$3,プレー記録!$U$12:$U$2664,0),1))</f>
        <v>0</v>
      </c>
      <c r="BE14" s="123">
        <f>IF(ISNA(INDEX(プレー記録!$F$12:$F$2664,MATCH("OUT_"&amp;ウォレット!$AK$2&amp;MONTH(ウォレット!$B14)&amp;"/"&amp;DAY(ウォレット!$B14)&amp;"_"&amp;ウォレット!BE$3,プレー記録!$U$12:$U$2664,0),1))=TRUE,0,-INDEX(プレー記録!$F$12:$F$2664,MATCH("OUT_"&amp;ウォレット!$AK$2&amp;MONTH(ウォレット!$B14)&amp;"/"&amp;DAY(ウォレット!$B14)&amp;"_"&amp;ウォレット!BE$3,プレー記録!$U$12:$U$2664,0),1))</f>
        <v>0</v>
      </c>
      <c r="BF14" s="123">
        <f>IF(ISNA(INDEX(プレー記録!$F$12:$F$2664,MATCH("OUT_"&amp;ウォレット!$AK$2&amp;MONTH(ウォレット!$B14)&amp;"/"&amp;DAY(ウォレット!$B14)&amp;"_"&amp;ウォレット!BF$3,プレー記録!$U$12:$U$2664,0),1))=TRUE,0,-INDEX(プレー記録!$F$12:$F$2664,MATCH("OUT_"&amp;ウォレット!$AK$2&amp;MONTH(ウォレット!$B14)&amp;"/"&amp;DAY(ウォレット!$B14)&amp;"_"&amp;ウォレット!BF$3,プレー記録!$U$12:$U$2664,0),1))</f>
        <v>0</v>
      </c>
      <c r="BG14" s="123">
        <f>IF(ISNA(INDEX(プレー記録!$F$12:$F$2664,MATCH("OUT_"&amp;ウォレット!$AK$2&amp;MONTH(ウォレット!$B14)&amp;"/"&amp;DAY(ウォレット!$B14)&amp;"_"&amp;ウォレット!BG$3,プレー記録!$U$12:$U$2664,0),1))=TRUE,0,-INDEX(プレー記録!$F$12:$F$2664,MATCH("OUT_"&amp;ウォレット!$AK$2&amp;MONTH(ウォレット!$B14)&amp;"/"&amp;DAY(ウォレット!$B14)&amp;"_"&amp;ウォレット!BG$3,プレー記録!$U$12:$U$2664,0),1))</f>
        <v>0</v>
      </c>
      <c r="BH14" s="123">
        <f>IF(ISNA(INDEX(プレー記録!$F$12:$F$2664,MATCH("OUT_"&amp;ウォレット!$AK$2&amp;MONTH(ウォレット!$B14)&amp;"/"&amp;DAY(ウォレット!$B14)&amp;"_"&amp;ウォレット!BH$3,プレー記録!$U$12:$U$2664,0),1))=TRUE,0,-INDEX(プレー記録!$F$12:$F$2664,MATCH("OUT_"&amp;ウォレット!$AK$2&amp;MONTH(ウォレット!$B14)&amp;"/"&amp;DAY(ウォレット!$B14)&amp;"_"&amp;ウォレット!BH$3,プレー記録!$U$12:$U$2664,0),1))</f>
        <v>0</v>
      </c>
      <c r="BI14" s="123">
        <f>IF(ISNA(INDEX(プレー記録!$F$12:$F$2664,MATCH("OUT_"&amp;ウォレット!$AK$2&amp;MONTH(ウォレット!$B14)&amp;"/"&amp;DAY(ウォレット!$B14)&amp;"_"&amp;ウォレット!BI$3,プレー記録!$U$12:$U$2664,0),1))=TRUE,0,-INDEX(プレー記録!$F$12:$F$2664,MATCH("OUT_"&amp;ウォレット!$AK$2&amp;MONTH(ウォレット!$B14)&amp;"/"&amp;DAY(ウォレット!$B14)&amp;"_"&amp;ウォレット!BI$3,プレー記録!$U$12:$U$2664,0),1))</f>
        <v>0</v>
      </c>
      <c r="BJ14" s="298">
        <f>IF(ISNA(INDEX(プレー記録!$F$12:$F$2664,MATCH("OUT_"&amp;ウォレット!$AK$2&amp;MONTH(ウォレット!$B14)&amp;"/"&amp;DAY(ウォレット!$B14)&amp;"_"&amp;ウォレット!BJ$3,プレー記録!$U$12:$U$2664,0),1))=TRUE,0,-INDEX(プレー記録!$F$12:$F$2664,MATCH("OUT_"&amp;ウォレット!$AK$2&amp;MONTH(ウォレット!$B14)&amp;"/"&amp;DAY(ウォレット!$B14)&amp;"_"&amp;ウォレット!BJ$3,プレー記録!$U$12:$U$2664,0),1))</f>
        <v>0</v>
      </c>
      <c r="BK14" s="298">
        <f>IF(ISNA(INDEX(プレー記録!$F$12:$F$2664,MATCH("OUT_"&amp;ウォレット!$AK$2&amp;MONTH(ウォレット!$B14)&amp;"/"&amp;DAY(ウォレット!$B14)&amp;"_"&amp;ウォレット!BK$3,プレー記録!$U$12:$U$2664,0),1))=TRUE,0,-INDEX(プレー記録!$F$12:$F$2664,MATCH("OUT_"&amp;ウォレット!$AK$2&amp;MONTH(ウォレット!$B14)&amp;"/"&amp;DAY(ウォレット!$B14)&amp;"_"&amp;ウォレット!BK$3,プレー記録!$U$12:$U$2664,0),1))</f>
        <v>0</v>
      </c>
      <c r="BL14" s="298">
        <f>IF(ISNA(INDEX(プレー記録!$F$12:$F$2664,MATCH("OUT_"&amp;ウォレット!$AK$2&amp;MONTH(ウォレット!$B14)&amp;"/"&amp;DAY(ウォレット!$B14)&amp;"_"&amp;ウォレット!BL$3,プレー記録!$U$12:$U$2664,0),1))=TRUE,0,-INDEX(プレー記録!$F$12:$F$2664,MATCH("OUT_"&amp;ウォレット!$AK$2&amp;MONTH(ウォレット!$B14)&amp;"/"&amp;DAY(ウォレット!$B14)&amp;"_"&amp;ウォレット!BL$3,プレー記録!$U$12:$U$2664,0),1))</f>
        <v>0</v>
      </c>
      <c r="BM14" s="298">
        <f>IF(ISNA(INDEX(プレー記録!$F$12:$F$2664,MATCH("OUT_"&amp;ウォレット!$AK$2&amp;MONTH(ウォレット!$B14)&amp;"/"&amp;DAY(ウォレット!$B14)&amp;"_"&amp;ウォレット!BM$3,プレー記録!$U$12:$U$2664,0),1))=TRUE,0,-INDEX(プレー記録!$F$12:$F$2664,MATCH("OUT_"&amp;ウォレット!$AK$2&amp;MONTH(ウォレット!$B14)&amp;"/"&amp;DAY(ウォレット!$B14)&amp;"_"&amp;ウォレット!BM$3,プレー記録!$U$12:$U$2664,0),1))</f>
        <v>0</v>
      </c>
      <c r="BN14" s="298">
        <f>IF(ISNA(INDEX(プレー記録!$F$12:$F$2664,MATCH("OUT_"&amp;ウォレット!$AK$2&amp;MONTH(ウォレット!$B14)&amp;"/"&amp;DAY(ウォレット!$B14)&amp;"_"&amp;ウォレット!BN$3,プレー記録!$U$12:$U$2664,0),1))=TRUE,0,-INDEX(プレー記録!$F$12:$F$2664,MATCH("OUT_"&amp;ウォレット!$AK$2&amp;MONTH(ウォレット!$B14)&amp;"/"&amp;DAY(ウォレット!$B14)&amp;"_"&amp;ウォレット!BN$3,プレー記録!$U$12:$U$2664,0),1))</f>
        <v>0</v>
      </c>
      <c r="BO14" s="298">
        <f>IF(ISNA(INDEX(プレー記録!$F$12:$F$2664,MATCH("OUT_"&amp;ウォレット!$AK$2&amp;MONTH(ウォレット!$B14)&amp;"/"&amp;DAY(ウォレット!$B14)&amp;"_"&amp;ウォレット!BO$3,プレー記録!$U$12:$U$2664,0),1))=TRUE,0,-INDEX(プレー記録!$F$12:$F$2664,MATCH("OUT_"&amp;ウォレット!$AK$2&amp;MONTH(ウォレット!$B14)&amp;"/"&amp;DAY(ウォレット!$B14)&amp;"_"&amp;ウォレット!BO$3,プレー記録!$U$12:$U$2664,0),1))</f>
        <v>0</v>
      </c>
      <c r="BP14" s="298">
        <f>IF(ISNA(INDEX(プレー記録!$F$12:$F$2664,MATCH("OUT_"&amp;ウォレット!$AK$2&amp;MONTH(ウォレット!$B14)&amp;"/"&amp;DAY(ウォレット!$B14)&amp;"_"&amp;ウォレット!BP$3,プレー記録!$U$12:$U$2664,0),1))=TRUE,0,-INDEX(プレー記録!$F$12:$F$2664,MATCH("OUT_"&amp;ウォレット!$AK$2&amp;MONTH(ウォレット!$B14)&amp;"/"&amp;DAY(ウォレット!$B14)&amp;"_"&amp;ウォレット!BP$3,プレー記録!$U$12:$U$2664,0),1))</f>
        <v>0</v>
      </c>
      <c r="BQ14" s="298">
        <f>IF(ISNA(INDEX(プレー記録!$F$12:$F$2664,MATCH("OUT_"&amp;ウォレット!$AK$2&amp;MONTH(ウォレット!$B14)&amp;"/"&amp;DAY(ウォレット!$B14)&amp;"_"&amp;ウォレット!BQ$3,プレー記録!$U$12:$U$2664,0),1))=TRUE,0,-INDEX(プレー記録!$F$12:$F$2664,MATCH("OUT_"&amp;ウォレット!$AK$2&amp;MONTH(ウォレット!$B14)&amp;"/"&amp;DAY(ウォレット!$B14)&amp;"_"&amp;ウォレット!BQ$3,プレー記録!$U$12:$U$2664,0),1))</f>
        <v>0</v>
      </c>
      <c r="BR14" s="160"/>
      <c r="BS14" s="127">
        <f t="shared" si="3"/>
        <v>0</v>
      </c>
      <c r="BT14" s="128">
        <f t="shared" si="13"/>
        <v>0</v>
      </c>
      <c r="BU14" s="133">
        <f>IF(ISNA(INDEX(プレー記録!$G$14:$G$2664,MATCH("IN_"&amp;ウォレット!$BS$2&amp;MONTH(ウォレット!$B14)&amp;"/"&amp;DAY(ウォレット!$B14)&amp;"_"&amp;ウォレット!BU$3,プレー記録!$U$14:$U$2664,0),1))=TRUE,0,INDEX(プレー記録!$G$14:$G$2664,MATCH("IN_"&amp;ウォレット!$BS$2&amp;MONTH(ウォレット!$B14)&amp;"/"&amp;DAY(ウォレット!$B14)&amp;"_"&amp;ウォレット!BU$3,プレー記録!$U$14:$U$2664,0),1))</f>
        <v>0</v>
      </c>
      <c r="BV14" s="122">
        <f>IF(ISNA(INDEX(プレー記録!$G$14:$G$2664,MATCH("IN_"&amp;ウォレット!$BS$2&amp;MONTH(ウォレット!$B14)&amp;"/"&amp;DAY(ウォレット!$B14)&amp;"_"&amp;ウォレット!BV$3,プレー記録!$U$14:$U$2664,0),1))=TRUE,0,INDEX(プレー記録!$G$14:$G$2664,MATCH("IN_"&amp;ウォレット!$BS$2&amp;MONTH(ウォレット!$B14)&amp;"/"&amp;DAY(ウォレット!$B14)&amp;"_"&amp;ウォレット!BV$3,プレー記録!$U$14:$U$2664,0),1))</f>
        <v>0</v>
      </c>
      <c r="BW14" s="122">
        <f>IF(ISNA(INDEX(プレー記録!$G$14:$G$2664,MATCH("IN_"&amp;ウォレット!$BS$2&amp;MONTH(ウォレット!$B14)&amp;"/"&amp;DAY(ウォレット!$B14)&amp;"_"&amp;ウォレット!BW$3,プレー記録!$U$14:$U$2664,0),1))=TRUE,0,INDEX(プレー記録!$G$14:$G$2664,MATCH("IN_"&amp;ウォレット!$BS$2&amp;MONTH(ウォレット!$B14)&amp;"/"&amp;DAY(ウォレット!$B14)&amp;"_"&amp;ウォレット!BW$3,プレー記録!$U$14:$U$2664,0),1))</f>
        <v>0</v>
      </c>
      <c r="BX14" s="122">
        <f>IF(ISNA(INDEX(プレー記録!$G$14:$G$2664,MATCH("IN_"&amp;ウォレット!$BS$2&amp;MONTH(ウォレット!$B14)&amp;"/"&amp;DAY(ウォレット!$B14)&amp;"_"&amp;ウォレット!BX$3,プレー記録!$U$14:$U$2664,0),1))=TRUE,0,INDEX(プレー記録!$G$14:$G$2664,MATCH("IN_"&amp;ウォレット!$BS$2&amp;MONTH(ウォレット!$B14)&amp;"/"&amp;DAY(ウォレット!$B14)&amp;"_"&amp;ウォレット!BX$3,プレー記録!$U$14:$U$2664,0),1))</f>
        <v>0</v>
      </c>
      <c r="BY14" s="122">
        <f>IF(ISNA(INDEX(プレー記録!$G$14:$G$2664,MATCH("IN_"&amp;ウォレット!$BS$2&amp;MONTH(ウォレット!$B14)&amp;"/"&amp;DAY(ウォレット!$B14)&amp;"_"&amp;ウォレット!BY$3,プレー記録!$U$14:$U$2664,0),1))=TRUE,0,INDEX(プレー記録!$G$14:$G$2664,MATCH("IN_"&amp;ウォレット!$BS$2&amp;MONTH(ウォレット!$B14)&amp;"/"&amp;DAY(ウォレット!$B14)&amp;"_"&amp;ウォレット!BY$3,プレー記録!$U$14:$U$2664,0),1))</f>
        <v>0</v>
      </c>
      <c r="BZ14" s="122">
        <f>IF(ISNA(INDEX(プレー記録!$G$14:$G$2664,MATCH("IN_"&amp;ウォレット!$BS$2&amp;MONTH(ウォレット!$B14)&amp;"/"&amp;DAY(ウォレット!$B14)&amp;"_"&amp;ウォレット!BZ$3,プレー記録!$U$14:$U$2664,0),1))=TRUE,0,INDEX(プレー記録!$G$14:$G$2664,MATCH("IN_"&amp;ウォレット!$BS$2&amp;MONTH(ウォレット!$B14)&amp;"/"&amp;DAY(ウォレット!$B14)&amp;"_"&amp;ウォレット!BZ$3,プレー記録!$U$14:$U$2664,0),1))</f>
        <v>0</v>
      </c>
      <c r="CA14" s="122">
        <f>IF(ISNA(INDEX(プレー記録!$G$14:$G$2664,MATCH("IN_"&amp;ウォレット!$BS$2&amp;MONTH(ウォレット!$B14)&amp;"/"&amp;DAY(ウォレット!$B14)&amp;"_"&amp;ウォレット!CA$3,プレー記録!$U$14:$U$2664,0),1))=TRUE,0,INDEX(プレー記録!$G$14:$G$2664,MATCH("IN_"&amp;ウォレット!$BS$2&amp;MONTH(ウォレット!$B14)&amp;"/"&amp;DAY(ウォレット!$B14)&amp;"_"&amp;ウォレット!CA$3,プレー記録!$U$14:$U$2664,0),1))</f>
        <v>0</v>
      </c>
      <c r="CB14" s="296">
        <f>IF(ISNA(INDEX(プレー記録!$G$14:$G$2664,MATCH("IN_"&amp;ウォレット!$BS$2&amp;MONTH(ウォレット!$B14)&amp;"/"&amp;DAY(ウォレット!$B14)&amp;"_"&amp;ウォレット!CB$3,プレー記録!$U$14:$U$2664,0),1))=TRUE,0,INDEX(プレー記録!$G$14:$G$2664,MATCH("IN_"&amp;ウォレット!$BS$2&amp;MONTH(ウォレット!$B14)&amp;"/"&amp;DAY(ウォレット!$B14)&amp;"_"&amp;ウォレット!CB$3,プレー記録!$U$14:$U$2664,0),1))</f>
        <v>0</v>
      </c>
      <c r="CC14" s="296">
        <f>IF(ISNA(INDEX(プレー記録!$G$14:$G$2664,MATCH("IN_"&amp;ウォレット!$BS$2&amp;MONTH(ウォレット!$B14)&amp;"/"&amp;DAY(ウォレット!$B14)&amp;"_"&amp;ウォレット!CC$3,プレー記録!$U$14:$U$2664,0),1))=TRUE,0,INDEX(プレー記録!$G$14:$G$2664,MATCH("IN_"&amp;ウォレット!$BS$2&amp;MONTH(ウォレット!$B14)&amp;"/"&amp;DAY(ウォレット!$B14)&amp;"_"&amp;ウォレット!CC$3,プレー記録!$U$14:$U$2664,0),1))</f>
        <v>0</v>
      </c>
      <c r="CD14" s="296">
        <f>IF(ISNA(INDEX(プレー記録!$G$14:$G$2664,MATCH("IN_"&amp;ウォレット!$BS$2&amp;MONTH(ウォレット!$B14)&amp;"/"&amp;DAY(ウォレット!$B14)&amp;"_"&amp;ウォレット!CD$3,プレー記録!$U$14:$U$2664,0),1))=TRUE,0,INDEX(プレー記録!$G$14:$G$2664,MATCH("IN_"&amp;ウォレット!$BS$2&amp;MONTH(ウォレット!$B14)&amp;"/"&amp;DAY(ウォレット!$B14)&amp;"_"&amp;ウォレット!CD$3,プレー記録!$U$14:$U$2664,0),1))</f>
        <v>0</v>
      </c>
      <c r="CE14" s="296">
        <f>IF(ISNA(INDEX(プレー記録!$G$14:$G$2664,MATCH("IN_"&amp;ウォレット!$BS$2&amp;MONTH(ウォレット!$B14)&amp;"/"&amp;DAY(ウォレット!$B14)&amp;"_"&amp;ウォレット!CE$3,プレー記録!$U$14:$U$2664,0),1))=TRUE,0,INDEX(プレー記録!$G$14:$G$2664,MATCH("IN_"&amp;ウォレット!$BS$2&amp;MONTH(ウォレット!$B14)&amp;"/"&amp;DAY(ウォレット!$B14)&amp;"_"&amp;ウォレット!CE$3,プレー記録!$U$14:$U$2664,0),1))</f>
        <v>0</v>
      </c>
      <c r="CF14" s="296">
        <f>IF(ISNA(INDEX(プレー記録!$G$14:$G$2664,MATCH("IN_"&amp;ウォレット!$BS$2&amp;MONTH(ウォレット!$B14)&amp;"/"&amp;DAY(ウォレット!$B14)&amp;"_"&amp;ウォレット!CF$3,プレー記録!$U$14:$U$2664,0),1))=TRUE,0,INDEX(プレー記録!$G$14:$G$2664,MATCH("IN_"&amp;ウォレット!$BS$2&amp;MONTH(ウォレット!$B14)&amp;"/"&amp;DAY(ウォレット!$B14)&amp;"_"&amp;ウォレット!CF$3,プレー記録!$U$14:$U$2664,0),1))</f>
        <v>0</v>
      </c>
      <c r="CG14" s="296">
        <f>IF(ISNA(INDEX(プレー記録!$G$14:$G$2664,MATCH("IN_"&amp;ウォレット!$BS$2&amp;MONTH(ウォレット!$B14)&amp;"/"&amp;DAY(ウォレット!$B14)&amp;"_"&amp;ウォレット!CG$3,プレー記録!$U$14:$U$2664,0),1))=TRUE,0,INDEX(プレー記録!$G$14:$G$2664,MATCH("IN_"&amp;ウォレット!$BS$2&amp;MONTH(ウォレット!$B14)&amp;"/"&amp;DAY(ウォレット!$B14)&amp;"_"&amp;ウォレット!CG$3,プレー記録!$U$14:$U$2664,0),1))</f>
        <v>0</v>
      </c>
      <c r="CH14" s="296">
        <f>IF(ISNA(INDEX(プレー記録!$G$14:$G$2664,MATCH("IN_"&amp;ウォレット!$BS$2&amp;MONTH(ウォレット!$B14)&amp;"/"&amp;DAY(ウォレット!$B14)&amp;"_"&amp;ウォレット!CH$3,プレー記録!$U$14:$U$2664,0),1))=TRUE,0,INDEX(プレー記録!$G$14:$G$2664,MATCH("IN_"&amp;ウォレット!$BS$2&amp;MONTH(ウォレット!$B14)&amp;"/"&amp;DAY(ウォレット!$B14)&amp;"_"&amp;ウォレット!CH$3,プレー記録!$U$14:$U$2664,0),1))</f>
        <v>0</v>
      </c>
      <c r="CI14" s="296">
        <f>IF(ISNA(INDEX(プレー記録!$G$14:$G$2664,MATCH("IN_"&amp;ウォレット!$BS$2&amp;MONTH(ウォレット!$B14)&amp;"/"&amp;DAY(ウォレット!$B14)&amp;"_"&amp;ウォレット!CI$3,プレー記録!$U$14:$U$2664,0),1))=TRUE,0,INDEX(プレー記録!$G$14:$G$2664,MATCH("IN_"&amp;ウォレット!$BS$2&amp;MONTH(ウォレット!$B14)&amp;"/"&amp;DAY(ウォレット!$B14)&amp;"_"&amp;ウォレット!CI$3,プレー記録!$U$14:$U$2664,0),1))</f>
        <v>0</v>
      </c>
      <c r="CJ14" s="158"/>
      <c r="CK14" s="131">
        <f>IF(ISNA(INDEX(プレー記録!$F$12:$F$2664,MATCH("OUT_"&amp;ウォレット!$BS$2&amp;MONTH(ウォレット!$B14)&amp;"/"&amp;DAY(ウォレット!$B14)&amp;"_"&amp;ウォレット!CK$3,プレー記録!$U$12:$U$2664,0),1))=TRUE,0,-INDEX(プレー記録!$F$12:$F$2664,MATCH("OUT_"&amp;ウォレット!$BS$2&amp;MONTH(ウォレット!$B14)&amp;"/"&amp;DAY(ウォレット!$B14)&amp;"_"&amp;ウォレット!CK$3,プレー記録!$U$12:$U$2664,0),1))</f>
        <v>0</v>
      </c>
      <c r="CL14" s="123">
        <f>IF(ISNA(INDEX(プレー記録!$F$12:$F$2664,MATCH("OUT_"&amp;ウォレット!$BS$2&amp;MONTH(ウォレット!$B14)&amp;"/"&amp;DAY(ウォレット!$B14)&amp;"_"&amp;ウォレット!CL$3,プレー記録!$U$12:$U$2664,0),1))=TRUE,0,-INDEX(プレー記録!$F$12:$F$2664,MATCH("OUT_"&amp;ウォレット!$BS$2&amp;MONTH(ウォレット!$B14)&amp;"/"&amp;DAY(ウォレット!$B14)&amp;"_"&amp;ウォレット!CL$3,プレー記録!$U$12:$U$2664,0),1))</f>
        <v>0</v>
      </c>
      <c r="CM14" s="123">
        <f>IF(ISNA(INDEX(プレー記録!$F$12:$F$2664,MATCH("OUT_"&amp;ウォレット!$BS$2&amp;MONTH(ウォレット!$B14)&amp;"/"&amp;DAY(ウォレット!$B14)&amp;"_"&amp;ウォレット!CM$3,プレー記録!$U$12:$U$2664,0),1))=TRUE,0,-INDEX(プレー記録!$F$12:$F$2664,MATCH("OUT_"&amp;ウォレット!$BS$2&amp;MONTH(ウォレット!$B14)&amp;"/"&amp;DAY(ウォレット!$B14)&amp;"_"&amp;ウォレット!CM$3,プレー記録!$U$12:$U$2664,0),1))</f>
        <v>0</v>
      </c>
      <c r="CN14" s="123">
        <f>IF(ISNA(INDEX(プレー記録!$F$12:$F$2664,MATCH("OUT_"&amp;ウォレット!$BS$2&amp;MONTH(ウォレット!$B14)&amp;"/"&amp;DAY(ウォレット!$B14)&amp;"_"&amp;ウォレット!CN$3,プレー記録!$U$12:$U$2664,0),1))=TRUE,0,-INDEX(プレー記録!$F$12:$F$2664,MATCH("OUT_"&amp;ウォレット!$BS$2&amp;MONTH(ウォレット!$B14)&amp;"/"&amp;DAY(ウォレット!$B14)&amp;"_"&amp;ウォレット!CN$3,プレー記録!$U$12:$U$2664,0),1))</f>
        <v>0</v>
      </c>
      <c r="CO14" s="123">
        <f>IF(ISNA(INDEX(プレー記録!$F$12:$F$2664,MATCH("OUT_"&amp;ウォレット!$BS$2&amp;MONTH(ウォレット!$B14)&amp;"/"&amp;DAY(ウォレット!$B14)&amp;"_"&amp;ウォレット!CO$3,プレー記録!$U$12:$U$2664,0),1))=TRUE,0,-INDEX(プレー記録!$F$12:$F$2664,MATCH("OUT_"&amp;ウォレット!$BS$2&amp;MONTH(ウォレット!$B14)&amp;"/"&amp;DAY(ウォレット!$B14)&amp;"_"&amp;ウォレット!CO$3,プレー記録!$U$12:$U$2664,0),1))</f>
        <v>0</v>
      </c>
      <c r="CP14" s="123">
        <f>IF(ISNA(INDEX(プレー記録!$F$12:$F$2664,MATCH("OUT_"&amp;ウォレット!$BS$2&amp;MONTH(ウォレット!$B14)&amp;"/"&amp;DAY(ウォレット!$B14)&amp;"_"&amp;ウォレット!CP$3,プレー記録!$U$12:$U$2664,0),1))=TRUE,0,-INDEX(プレー記録!$F$12:$F$2664,MATCH("OUT_"&amp;ウォレット!$BS$2&amp;MONTH(ウォレット!$B14)&amp;"/"&amp;DAY(ウォレット!$B14)&amp;"_"&amp;ウォレット!CP$3,プレー記録!$U$12:$U$2664,0),1))</f>
        <v>0</v>
      </c>
      <c r="CQ14" s="123">
        <f>IF(ISNA(INDEX(プレー記録!$F$12:$F$2664,MATCH("OUT_"&amp;ウォレット!$BS$2&amp;MONTH(ウォレット!$B14)&amp;"/"&amp;DAY(ウォレット!$B14)&amp;"_"&amp;ウォレット!CQ$3,プレー記録!$U$12:$U$2664,0),1))=TRUE,0,-INDEX(プレー記録!$F$12:$F$2664,MATCH("OUT_"&amp;ウォレット!$BS$2&amp;MONTH(ウォレット!$B14)&amp;"/"&amp;DAY(ウォレット!$B14)&amp;"_"&amp;ウォレット!CQ$3,プレー記録!$U$12:$U$2664,0),1))</f>
        <v>0</v>
      </c>
      <c r="CR14" s="298">
        <f>IF(ISNA(INDEX(プレー記録!$F$12:$F$2664,MATCH("OUT_"&amp;ウォレット!$BS$2&amp;MONTH(ウォレット!$B14)&amp;"/"&amp;DAY(ウォレット!$B14)&amp;"_"&amp;ウォレット!CR$3,プレー記録!$U$12:$U$2664,0),1))=TRUE,0,-INDEX(プレー記録!$F$12:$F$2664,MATCH("OUT_"&amp;ウォレット!$BS$2&amp;MONTH(ウォレット!$B14)&amp;"/"&amp;DAY(ウォレット!$B14)&amp;"_"&amp;ウォレット!CR$3,プレー記録!$U$12:$U$2664,0),1))</f>
        <v>0</v>
      </c>
      <c r="CS14" s="298">
        <f>IF(ISNA(INDEX(プレー記録!$F$12:$F$2664,MATCH("OUT_"&amp;ウォレット!$BS$2&amp;MONTH(ウォレット!$B14)&amp;"/"&amp;DAY(ウォレット!$B14)&amp;"_"&amp;ウォレット!CS$3,プレー記録!$U$12:$U$2664,0),1))=TRUE,0,-INDEX(プレー記録!$F$12:$F$2664,MATCH("OUT_"&amp;ウォレット!$BS$2&amp;MONTH(ウォレット!$B14)&amp;"/"&amp;DAY(ウォレット!$B14)&amp;"_"&amp;ウォレット!CS$3,プレー記録!$U$12:$U$2664,0),1))</f>
        <v>0</v>
      </c>
      <c r="CT14" s="298">
        <f>IF(ISNA(INDEX(プレー記録!$F$12:$F$2664,MATCH("OUT_"&amp;ウォレット!$BS$2&amp;MONTH(ウォレット!$B14)&amp;"/"&amp;DAY(ウォレット!$B14)&amp;"_"&amp;ウォレット!CT$3,プレー記録!$U$12:$U$2664,0),1))=TRUE,0,-INDEX(プレー記録!$F$12:$F$2664,MATCH("OUT_"&amp;ウォレット!$BS$2&amp;MONTH(ウォレット!$B14)&amp;"/"&amp;DAY(ウォレット!$B14)&amp;"_"&amp;ウォレット!CT$3,プレー記録!$U$12:$U$2664,0),1))</f>
        <v>0</v>
      </c>
      <c r="CU14" s="298">
        <f>IF(ISNA(INDEX(プレー記録!$F$12:$F$2664,MATCH("OUT_"&amp;ウォレット!$BS$2&amp;MONTH(ウォレット!$B14)&amp;"/"&amp;DAY(ウォレット!$B14)&amp;"_"&amp;ウォレット!CU$3,プレー記録!$U$12:$U$2664,0),1))=TRUE,0,-INDEX(プレー記録!$F$12:$F$2664,MATCH("OUT_"&amp;ウォレット!$BS$2&amp;MONTH(ウォレット!$B14)&amp;"/"&amp;DAY(ウォレット!$B14)&amp;"_"&amp;ウォレット!CU$3,プレー記録!$U$12:$U$2664,0),1))</f>
        <v>0</v>
      </c>
      <c r="CV14" s="298">
        <f>IF(ISNA(INDEX(プレー記録!$F$12:$F$2664,MATCH("OUT_"&amp;ウォレット!$BS$2&amp;MONTH(ウォレット!$B14)&amp;"/"&amp;DAY(ウォレット!$B14)&amp;"_"&amp;ウォレット!CV$3,プレー記録!$U$12:$U$2664,0),1))=TRUE,0,-INDEX(プレー記録!$F$12:$F$2664,MATCH("OUT_"&amp;ウォレット!$BS$2&amp;MONTH(ウォレット!$B14)&amp;"/"&amp;DAY(ウォレット!$B14)&amp;"_"&amp;ウォレット!CV$3,プレー記録!$U$12:$U$2664,0),1))</f>
        <v>0</v>
      </c>
      <c r="CW14" s="298">
        <f>IF(ISNA(INDEX(プレー記録!$F$12:$F$2664,MATCH("OUT_"&amp;ウォレット!$BS$2&amp;MONTH(ウォレット!$B14)&amp;"/"&amp;DAY(ウォレット!$B14)&amp;"_"&amp;ウォレット!CW$3,プレー記録!$U$12:$U$2664,0),1))=TRUE,0,-INDEX(プレー記録!$F$12:$F$2664,MATCH("OUT_"&amp;ウォレット!$BS$2&amp;MONTH(ウォレット!$B14)&amp;"/"&amp;DAY(ウォレット!$B14)&amp;"_"&amp;ウォレット!CW$3,プレー記録!$U$12:$U$2664,0),1))</f>
        <v>0</v>
      </c>
      <c r="CX14" s="298">
        <f>IF(ISNA(INDEX(プレー記録!$F$12:$F$2664,MATCH("OUT_"&amp;ウォレット!$BS$2&amp;MONTH(ウォレット!$B14)&amp;"/"&amp;DAY(ウォレット!$B14)&amp;"_"&amp;ウォレット!CX$3,プレー記録!$U$12:$U$2664,0),1))=TRUE,0,-INDEX(プレー記録!$F$12:$F$2664,MATCH("OUT_"&amp;ウォレット!$BS$2&amp;MONTH(ウォレット!$B14)&amp;"/"&amp;DAY(ウォレット!$B14)&amp;"_"&amp;ウォレット!CX$3,プレー記録!$U$12:$U$2664,0),1))</f>
        <v>0</v>
      </c>
      <c r="CY14" s="298">
        <f>IF(ISNA(INDEX(プレー記録!$F$12:$F$2664,MATCH("OUT_"&amp;ウォレット!$BS$2&amp;MONTH(ウォレット!$B14)&amp;"/"&amp;DAY(ウォレット!$B14)&amp;"_"&amp;ウォレット!CY$3,プレー記録!$U$12:$U$2664,0),1))=TRUE,0,-INDEX(プレー記録!$F$12:$F$2664,MATCH("OUT_"&amp;ウォレット!$BS$2&amp;MONTH(ウォレット!$B14)&amp;"/"&amp;DAY(ウォレット!$B14)&amp;"_"&amp;ウォレット!CY$3,プレー記録!$U$12:$U$2664,0),1))</f>
        <v>0</v>
      </c>
      <c r="CZ14" s="160"/>
      <c r="DA14" s="127">
        <f t="shared" si="4"/>
        <v>0</v>
      </c>
      <c r="DB14" s="128">
        <f t="shared" si="14"/>
        <v>0</v>
      </c>
      <c r="DC14" s="133">
        <f>IF(ISNA(INDEX(プレー記録!$G$14:$G$2664,MATCH("IN_"&amp;ウォレット!$DA$2&amp;MONTH(ウォレット!$B14)&amp;"/"&amp;DAY(ウォレット!$B14)&amp;"_"&amp;ウォレット!DC$3,プレー記録!$U$14:$U$2664,0),1))=TRUE,0,INDEX(プレー記録!$G$14:$G$2664,MATCH("IN_"&amp;ウォレット!$DA$2&amp;MONTH(ウォレット!$B14)&amp;"/"&amp;DAY(ウォレット!$B14)&amp;"_"&amp;ウォレット!DC$3,プレー記録!$U$14:$U$2664,0),1))</f>
        <v>0</v>
      </c>
      <c r="DD14" s="122">
        <f>IF(ISNA(INDEX(プレー記録!$G$14:$G$2664,MATCH("IN_"&amp;ウォレット!$DA$2&amp;MONTH(ウォレット!$B14)&amp;"/"&amp;DAY(ウォレット!$B14)&amp;"_"&amp;ウォレット!DD$3,プレー記録!$U$14:$U$2664,0),1))=TRUE,0,INDEX(プレー記録!$G$14:$G$2664,MATCH("IN_"&amp;ウォレット!$DA$2&amp;MONTH(ウォレット!$B14)&amp;"/"&amp;DAY(ウォレット!$B14)&amp;"_"&amp;ウォレット!DD$3,プレー記録!$U$14:$U$2664,0),1))</f>
        <v>0</v>
      </c>
      <c r="DE14" s="122">
        <f>IF(ISNA(INDEX(プレー記録!$G$14:$G$2664,MATCH("IN_"&amp;ウォレット!$DA$2&amp;MONTH(ウォレット!$B14)&amp;"/"&amp;DAY(ウォレット!$B14)&amp;"_"&amp;ウォレット!DE$3,プレー記録!$U$14:$U$2664,0),1))=TRUE,0,INDEX(プレー記録!$G$14:$G$2664,MATCH("IN_"&amp;ウォレット!$DA$2&amp;MONTH(ウォレット!$B14)&amp;"/"&amp;DAY(ウォレット!$B14)&amp;"_"&amp;ウォレット!DE$3,プレー記録!$U$14:$U$2664,0),1))</f>
        <v>0</v>
      </c>
      <c r="DF14" s="122">
        <f>IF(ISNA(INDEX(プレー記録!$G$14:$G$2664,MATCH("IN_"&amp;ウォレット!$DA$2&amp;MONTH(ウォレット!$B14)&amp;"/"&amp;DAY(ウォレット!$B14)&amp;"_"&amp;ウォレット!DF$3,プレー記録!$U$14:$U$2664,0),1))=TRUE,0,INDEX(プレー記録!$G$14:$G$2664,MATCH("IN_"&amp;ウォレット!$DA$2&amp;MONTH(ウォレット!$B14)&amp;"/"&amp;DAY(ウォレット!$B14)&amp;"_"&amp;ウォレット!DF$3,プレー記録!$U$14:$U$2664,0),1))</f>
        <v>0</v>
      </c>
      <c r="DG14" s="122">
        <f>IF(ISNA(INDEX(プレー記録!$G$14:$G$2664,MATCH("IN_"&amp;ウォレット!$DA$2&amp;MONTH(ウォレット!$B14)&amp;"/"&amp;DAY(ウォレット!$B14)&amp;"_"&amp;ウォレット!DG$3,プレー記録!$U$14:$U$2664,0),1))=TRUE,0,INDEX(プレー記録!$G$14:$G$2664,MATCH("IN_"&amp;ウォレット!$DA$2&amp;MONTH(ウォレット!$B14)&amp;"/"&amp;DAY(ウォレット!$B14)&amp;"_"&amp;ウォレット!DG$3,プレー記録!$U$14:$U$2664,0),1))</f>
        <v>0</v>
      </c>
      <c r="DH14" s="122">
        <f>IF(ISNA(INDEX(プレー記録!$G$14:$G$2664,MATCH("IN_"&amp;ウォレット!$DA$2&amp;MONTH(ウォレット!$B14)&amp;"/"&amp;DAY(ウォレット!$B14)&amp;"_"&amp;ウォレット!DH$3,プレー記録!$U$14:$U$2664,0),1))=TRUE,0,INDEX(プレー記録!$G$14:$G$2664,MATCH("IN_"&amp;ウォレット!$DA$2&amp;MONTH(ウォレット!$B14)&amp;"/"&amp;DAY(ウォレット!$B14)&amp;"_"&amp;ウォレット!DH$3,プレー記録!$U$14:$U$2664,0),1))</f>
        <v>0</v>
      </c>
      <c r="DI14" s="122">
        <f>IF(ISNA(INDEX(プレー記録!$G$14:$G$2664,MATCH("IN_"&amp;ウォレット!$DA$2&amp;MONTH(ウォレット!$B14)&amp;"/"&amp;DAY(ウォレット!$B14)&amp;"_"&amp;ウォレット!DI$3,プレー記録!$U$14:$U$2664,0),1))=TRUE,0,INDEX(プレー記録!$G$14:$G$2664,MATCH("IN_"&amp;ウォレット!$DA$2&amp;MONTH(ウォレット!$B14)&amp;"/"&amp;DAY(ウォレット!$B14)&amp;"_"&amp;ウォレット!DI$3,プレー記録!$U$14:$U$2664,0),1))</f>
        <v>0</v>
      </c>
      <c r="DJ14" s="296">
        <f>IF(ISNA(INDEX(プレー記録!$G$14:$G$2664,MATCH("IN_"&amp;ウォレット!$DA$2&amp;MONTH(ウォレット!$B14)&amp;"/"&amp;DAY(ウォレット!$B14)&amp;"_"&amp;ウォレット!DJ$3,プレー記録!$U$14:$U$2664,0),1))=TRUE,0,INDEX(プレー記録!$G$14:$G$2664,MATCH("IN_"&amp;ウォレット!$DA$2&amp;MONTH(ウォレット!$B14)&amp;"/"&amp;DAY(ウォレット!$B14)&amp;"_"&amp;ウォレット!DJ$3,プレー記録!$U$14:$U$2664,0),1))</f>
        <v>0</v>
      </c>
      <c r="DK14" s="296">
        <f>IF(ISNA(INDEX(プレー記録!$G$14:$G$2664,MATCH("IN_"&amp;ウォレット!$DA$2&amp;MONTH(ウォレット!$B14)&amp;"/"&amp;DAY(ウォレット!$B14)&amp;"_"&amp;ウォレット!DK$3,プレー記録!$U$14:$U$2664,0),1))=TRUE,0,INDEX(プレー記録!$G$14:$G$2664,MATCH("IN_"&amp;ウォレット!$DA$2&amp;MONTH(ウォレット!$B14)&amp;"/"&amp;DAY(ウォレット!$B14)&amp;"_"&amp;ウォレット!DK$3,プレー記録!$U$14:$U$2664,0),1))</f>
        <v>0</v>
      </c>
      <c r="DL14" s="296">
        <f>IF(ISNA(INDEX(プレー記録!$G$14:$G$2664,MATCH("IN_"&amp;ウォレット!$DA$2&amp;MONTH(ウォレット!$B14)&amp;"/"&amp;DAY(ウォレット!$B14)&amp;"_"&amp;ウォレット!DL$3,プレー記録!$U$14:$U$2664,0),1))=TRUE,0,INDEX(プレー記録!$G$14:$G$2664,MATCH("IN_"&amp;ウォレット!$DA$2&amp;MONTH(ウォレット!$B14)&amp;"/"&amp;DAY(ウォレット!$B14)&amp;"_"&amp;ウォレット!DL$3,プレー記録!$U$14:$U$2664,0),1))</f>
        <v>0</v>
      </c>
      <c r="DM14" s="296">
        <f>IF(ISNA(INDEX(プレー記録!$G$14:$G$2664,MATCH("IN_"&amp;ウォレット!$DA$2&amp;MONTH(ウォレット!$B14)&amp;"/"&amp;DAY(ウォレット!$B14)&amp;"_"&amp;ウォレット!DM$3,プレー記録!$U$14:$U$2664,0),1))=TRUE,0,INDEX(プレー記録!$G$14:$G$2664,MATCH("IN_"&amp;ウォレット!$DA$2&amp;MONTH(ウォレット!$B14)&amp;"/"&amp;DAY(ウォレット!$B14)&amp;"_"&amp;ウォレット!DM$3,プレー記録!$U$14:$U$2664,0),1))</f>
        <v>0</v>
      </c>
      <c r="DN14" s="296">
        <f>IF(ISNA(INDEX(プレー記録!$G$14:$G$2664,MATCH("IN_"&amp;ウォレット!$DA$2&amp;MONTH(ウォレット!$B14)&amp;"/"&amp;DAY(ウォレット!$B14)&amp;"_"&amp;ウォレット!DN$3,プレー記録!$U$14:$U$2664,0),1))=TRUE,0,INDEX(プレー記録!$G$14:$G$2664,MATCH("IN_"&amp;ウォレット!$DA$2&amp;MONTH(ウォレット!$B14)&amp;"/"&amp;DAY(ウォレット!$B14)&amp;"_"&amp;ウォレット!DN$3,プレー記録!$U$14:$U$2664,0),1))</f>
        <v>0</v>
      </c>
      <c r="DO14" s="296">
        <f>IF(ISNA(INDEX(プレー記録!$G$14:$G$2664,MATCH("IN_"&amp;ウォレット!$DA$2&amp;MONTH(ウォレット!$B14)&amp;"/"&amp;DAY(ウォレット!$B14)&amp;"_"&amp;ウォレット!DO$3,プレー記録!$U$14:$U$2664,0),1))=TRUE,0,INDEX(プレー記録!$G$14:$G$2664,MATCH("IN_"&amp;ウォレット!$DA$2&amp;MONTH(ウォレット!$B14)&amp;"/"&amp;DAY(ウォレット!$B14)&amp;"_"&amp;ウォレット!DO$3,プレー記録!$U$14:$U$2664,0),1))</f>
        <v>0</v>
      </c>
      <c r="DP14" s="296">
        <f>IF(ISNA(INDEX(プレー記録!$G$14:$G$2664,MATCH("IN_"&amp;ウォレット!$DA$2&amp;MONTH(ウォレット!$B14)&amp;"/"&amp;DAY(ウォレット!$B14)&amp;"_"&amp;ウォレット!DP$3,プレー記録!$U$14:$U$2664,0),1))=TRUE,0,INDEX(プレー記録!$G$14:$G$2664,MATCH("IN_"&amp;ウォレット!$DA$2&amp;MONTH(ウォレット!$B14)&amp;"/"&amp;DAY(ウォレット!$B14)&amp;"_"&amp;ウォレット!DP$3,プレー記録!$U$14:$U$2664,0),1))</f>
        <v>0</v>
      </c>
      <c r="DQ14" s="296">
        <f>IF(ISNA(INDEX(プレー記録!$G$14:$G$2664,MATCH("IN_"&amp;ウォレット!$DA$2&amp;MONTH(ウォレット!$B14)&amp;"/"&amp;DAY(ウォレット!$B14)&amp;"_"&amp;ウォレット!DQ$3,プレー記録!$U$14:$U$2664,0),1))=TRUE,0,INDEX(プレー記録!$G$14:$G$2664,MATCH("IN_"&amp;ウォレット!$DA$2&amp;MONTH(ウォレット!$B14)&amp;"/"&amp;DAY(ウォレット!$B14)&amp;"_"&amp;ウォレット!DQ$3,プレー記録!$U$14:$U$2664,0),1))</f>
        <v>0</v>
      </c>
      <c r="DR14" s="158"/>
      <c r="DS14" s="131">
        <f>IF(ISNA(INDEX(プレー記録!$F$12:$F$2664,MATCH("OUT_"&amp;ウォレット!$DA$2&amp;MONTH(ウォレット!$B14)&amp;"/"&amp;DAY(ウォレット!$B14)&amp;"_"&amp;ウォレット!DS$3,プレー記録!$U$12:$U$2664,0),1))=TRUE,0,-INDEX(プレー記録!$F$12:$F$2664,MATCH("OUT_"&amp;ウォレット!$DA$2&amp;MONTH(ウォレット!$B14)&amp;"/"&amp;DAY(ウォレット!$B14)&amp;"_"&amp;ウォレット!DS$3,プレー記録!$U$12:$U$2664,0),1))</f>
        <v>0</v>
      </c>
      <c r="DT14" s="123">
        <f>IF(ISNA(INDEX(プレー記録!$F$12:$F$2664,MATCH("OUT_"&amp;ウォレット!$DA$2&amp;MONTH(ウォレット!$B14)&amp;"/"&amp;DAY(ウォレット!$B14)&amp;"_"&amp;ウォレット!DT$3,プレー記録!$U$12:$U$2664,0),1))=TRUE,0,-INDEX(プレー記録!$F$12:$F$2664,MATCH("OUT_"&amp;ウォレット!$DA$2&amp;MONTH(ウォレット!$B14)&amp;"/"&amp;DAY(ウォレット!$B14)&amp;"_"&amp;ウォレット!DT$3,プレー記録!$U$12:$U$2664,0),1))</f>
        <v>0</v>
      </c>
      <c r="DU14" s="123">
        <f>IF(ISNA(INDEX(プレー記録!$F$12:$F$2664,MATCH("OUT_"&amp;ウォレット!$DA$2&amp;MONTH(ウォレット!$B14)&amp;"/"&amp;DAY(ウォレット!$B14)&amp;"_"&amp;ウォレット!DU$3,プレー記録!$U$12:$U$2664,0),1))=TRUE,0,-INDEX(プレー記録!$F$12:$F$2664,MATCH("OUT_"&amp;ウォレット!$DA$2&amp;MONTH(ウォレット!$B14)&amp;"/"&amp;DAY(ウォレット!$B14)&amp;"_"&amp;ウォレット!DU$3,プレー記録!$U$12:$U$2664,0),1))</f>
        <v>0</v>
      </c>
      <c r="DV14" s="123">
        <f>IF(ISNA(INDEX(プレー記録!$F$12:$F$2664,MATCH("OUT_"&amp;ウォレット!$DA$2&amp;MONTH(ウォレット!$B14)&amp;"/"&amp;DAY(ウォレット!$B14)&amp;"_"&amp;ウォレット!DV$3,プレー記録!$U$12:$U$2664,0),1))=TRUE,0,-INDEX(プレー記録!$F$12:$F$2664,MATCH("OUT_"&amp;ウォレット!$DA$2&amp;MONTH(ウォレット!$B14)&amp;"/"&amp;DAY(ウォレット!$B14)&amp;"_"&amp;ウォレット!DV$3,プレー記録!$U$12:$U$2664,0),1))</f>
        <v>0</v>
      </c>
      <c r="DW14" s="123">
        <f>IF(ISNA(INDEX(プレー記録!$F$12:$F$2664,MATCH("OUT_"&amp;ウォレット!$DA$2&amp;MONTH(ウォレット!$B14)&amp;"/"&amp;DAY(ウォレット!$B14)&amp;"_"&amp;ウォレット!DW$3,プレー記録!$U$12:$U$2664,0),1))=TRUE,0,-INDEX(プレー記録!$F$12:$F$2664,MATCH("OUT_"&amp;ウォレット!$DA$2&amp;MONTH(ウォレット!$B14)&amp;"/"&amp;DAY(ウォレット!$B14)&amp;"_"&amp;ウォレット!DW$3,プレー記録!$U$12:$U$2664,0),1))</f>
        <v>0</v>
      </c>
      <c r="DX14" s="123">
        <f>IF(ISNA(INDEX(プレー記録!$F$12:$F$2664,MATCH("OUT_"&amp;ウォレット!$DA$2&amp;MONTH(ウォレット!$B14)&amp;"/"&amp;DAY(ウォレット!$B14)&amp;"_"&amp;ウォレット!DX$3,プレー記録!$U$12:$U$2664,0),1))=TRUE,0,-INDEX(プレー記録!$F$12:$F$2664,MATCH("OUT_"&amp;ウォレット!$DA$2&amp;MONTH(ウォレット!$B14)&amp;"/"&amp;DAY(ウォレット!$B14)&amp;"_"&amp;ウォレット!DX$3,プレー記録!$U$12:$U$2664,0),1))</f>
        <v>0</v>
      </c>
      <c r="DY14" s="123">
        <f>IF(ISNA(INDEX(プレー記録!$F$12:$F$2664,MATCH("OUT_"&amp;ウォレット!$DA$2&amp;MONTH(ウォレット!$B14)&amp;"/"&amp;DAY(ウォレット!$B14)&amp;"_"&amp;ウォレット!DY$3,プレー記録!$U$12:$U$2664,0),1))=TRUE,0,-INDEX(プレー記録!$F$12:$F$2664,MATCH("OUT_"&amp;ウォレット!$DA$2&amp;MONTH(ウォレット!$B14)&amp;"/"&amp;DAY(ウォレット!$B14)&amp;"_"&amp;ウォレット!DY$3,プレー記録!$U$12:$U$2664,0),1))</f>
        <v>0</v>
      </c>
      <c r="DZ14" s="298">
        <f>IF(ISNA(INDEX(プレー記録!$F$12:$F$2664,MATCH("OUT_"&amp;ウォレット!$DA$2&amp;MONTH(ウォレット!$B14)&amp;"/"&amp;DAY(ウォレット!$B14)&amp;"_"&amp;ウォレット!DZ$3,プレー記録!$U$12:$U$2664,0),1))=TRUE,0,-INDEX(プレー記録!$F$12:$F$2664,MATCH("OUT_"&amp;ウォレット!$DA$2&amp;MONTH(ウォレット!$B14)&amp;"/"&amp;DAY(ウォレット!$B14)&amp;"_"&amp;ウォレット!DZ$3,プレー記録!$U$12:$U$2664,0),1))</f>
        <v>0</v>
      </c>
      <c r="EA14" s="298">
        <f>IF(ISNA(INDEX(プレー記録!$F$12:$F$2664,MATCH("OUT_"&amp;ウォレット!$DA$2&amp;MONTH(ウォレット!$B14)&amp;"/"&amp;DAY(ウォレット!$B14)&amp;"_"&amp;ウォレット!EA$3,プレー記録!$U$12:$U$2664,0),1))=TRUE,0,-INDEX(プレー記録!$F$12:$F$2664,MATCH("OUT_"&amp;ウォレット!$DA$2&amp;MONTH(ウォレット!$B14)&amp;"/"&amp;DAY(ウォレット!$B14)&amp;"_"&amp;ウォレット!EA$3,プレー記録!$U$12:$U$2664,0),1))</f>
        <v>0</v>
      </c>
      <c r="EB14" s="298">
        <f>IF(ISNA(INDEX(プレー記録!$F$12:$F$2664,MATCH("OUT_"&amp;ウォレット!$DA$2&amp;MONTH(ウォレット!$B14)&amp;"/"&amp;DAY(ウォレット!$B14)&amp;"_"&amp;ウォレット!EB$3,プレー記録!$U$12:$U$2664,0),1))=TRUE,0,-INDEX(プレー記録!$F$12:$F$2664,MATCH("OUT_"&amp;ウォレット!$DA$2&amp;MONTH(ウォレット!$B14)&amp;"/"&amp;DAY(ウォレット!$B14)&amp;"_"&amp;ウォレット!EB$3,プレー記録!$U$12:$U$2664,0),1))</f>
        <v>0</v>
      </c>
      <c r="EC14" s="298">
        <f>IF(ISNA(INDEX(プレー記録!$F$12:$F$2664,MATCH("OUT_"&amp;ウォレット!$DA$2&amp;MONTH(ウォレット!$B14)&amp;"/"&amp;DAY(ウォレット!$B14)&amp;"_"&amp;ウォレット!EC$3,プレー記録!$U$12:$U$2664,0),1))=TRUE,0,-INDEX(プレー記録!$F$12:$F$2664,MATCH("OUT_"&amp;ウォレット!$DA$2&amp;MONTH(ウォレット!$B14)&amp;"/"&amp;DAY(ウォレット!$B14)&amp;"_"&amp;ウォレット!EC$3,プレー記録!$U$12:$U$2664,0),1))</f>
        <v>0</v>
      </c>
      <c r="ED14" s="298">
        <f>IF(ISNA(INDEX(プレー記録!$F$12:$F$2664,MATCH("OUT_"&amp;ウォレット!$DA$2&amp;MONTH(ウォレット!$B14)&amp;"/"&amp;DAY(ウォレット!$B14)&amp;"_"&amp;ウォレット!ED$3,プレー記録!$U$12:$U$2664,0),1))=TRUE,0,-INDEX(プレー記録!$F$12:$F$2664,MATCH("OUT_"&amp;ウォレット!$DA$2&amp;MONTH(ウォレット!$B14)&amp;"/"&amp;DAY(ウォレット!$B14)&amp;"_"&amp;ウォレット!ED$3,プレー記録!$U$12:$U$2664,0),1))</f>
        <v>0</v>
      </c>
      <c r="EE14" s="298">
        <f>IF(ISNA(INDEX(プレー記録!$F$12:$F$2664,MATCH("OUT_"&amp;ウォレット!$DA$2&amp;MONTH(ウォレット!$B14)&amp;"/"&amp;DAY(ウォレット!$B14)&amp;"_"&amp;ウォレット!EE$3,プレー記録!$U$12:$U$2664,0),1))=TRUE,0,-INDEX(プレー記録!$F$12:$F$2664,MATCH("OUT_"&amp;ウォレット!$DA$2&amp;MONTH(ウォレット!$B14)&amp;"/"&amp;DAY(ウォレット!$B14)&amp;"_"&amp;ウォレット!EE$3,プレー記録!$U$12:$U$2664,0),1))</f>
        <v>0</v>
      </c>
      <c r="EF14" s="298">
        <f>IF(ISNA(INDEX(プレー記録!$F$12:$F$2664,MATCH("OUT_"&amp;ウォレット!$DA$2&amp;MONTH(ウォレット!$B14)&amp;"/"&amp;DAY(ウォレット!$B14)&amp;"_"&amp;ウォレット!EF$3,プレー記録!$U$12:$U$2664,0),1))=TRUE,0,-INDEX(プレー記録!$F$12:$F$2664,MATCH("OUT_"&amp;ウォレット!$DA$2&amp;MONTH(ウォレット!$B14)&amp;"/"&amp;DAY(ウォレット!$B14)&amp;"_"&amp;ウォレット!EF$3,プレー記録!$U$12:$U$2664,0),1))</f>
        <v>0</v>
      </c>
      <c r="EG14" s="298">
        <f>IF(ISNA(INDEX(プレー記録!$F$12:$F$2664,MATCH("OUT_"&amp;ウォレット!$DA$2&amp;MONTH(ウォレット!$B14)&amp;"/"&amp;DAY(ウォレット!$B14)&amp;"_"&amp;ウォレット!EG$3,プレー記録!$U$12:$U$2664,0),1))=TRUE,0,-INDEX(プレー記録!$F$12:$F$2664,MATCH("OUT_"&amp;ウォレット!$DA$2&amp;MONTH(ウォレット!$B14)&amp;"/"&amp;DAY(ウォレット!$B14)&amp;"_"&amp;ウォレット!EG$3,プレー記録!$U$12:$U$2664,0),1))</f>
        <v>0</v>
      </c>
      <c r="EH14" s="160"/>
      <c r="EI14" s="127">
        <f t="shared" si="5"/>
        <v>0</v>
      </c>
      <c r="EJ14" s="128">
        <f t="shared" si="15"/>
        <v>0</v>
      </c>
      <c r="EK14" s="133">
        <f>IF(ISNA(INDEX(プレー記録!$G$14:$G$2664,MATCH("IN_"&amp;ウォレット!$EI$2&amp;MONTH(ウォレット!$B14)&amp;"/"&amp;DAY(ウォレット!$B14)&amp;"_"&amp;ウォレット!EK$3,プレー記録!$U$14:$U$2664,0),1))=TRUE,0,INDEX(プレー記録!$G$14:$G$2664,MATCH("IN_"&amp;ウォレット!$EI$2&amp;MONTH(ウォレット!$B14)&amp;"/"&amp;DAY(ウォレット!$B14)&amp;"_"&amp;ウォレット!EK$3,プレー記録!$U$14:$U$2664,0),1))</f>
        <v>0</v>
      </c>
      <c r="EL14" s="122">
        <f>IF(ISNA(INDEX(プレー記録!$G$14:$G$2664,MATCH("IN_"&amp;ウォレット!$EI$2&amp;MONTH(ウォレット!$B14)&amp;"/"&amp;DAY(ウォレット!$B14)&amp;"_"&amp;ウォレット!EL$3,プレー記録!$U$14:$U$2664,0),1))=TRUE,0,INDEX(プレー記録!$G$14:$G$2664,MATCH("IN_"&amp;ウォレット!$EI$2&amp;MONTH(ウォレット!$B14)&amp;"/"&amp;DAY(ウォレット!$B14)&amp;"_"&amp;ウォレット!EL$3,プレー記録!$U$14:$U$2664,0),1))</f>
        <v>0</v>
      </c>
      <c r="EM14" s="122">
        <f>IF(ISNA(INDEX(プレー記録!$G$14:$G$2664,MATCH("IN_"&amp;ウォレット!$EI$2&amp;MONTH(ウォレット!$B14)&amp;"/"&amp;DAY(ウォレット!$B14)&amp;"_"&amp;ウォレット!EM$3,プレー記録!$U$14:$U$2664,0),1))=TRUE,0,INDEX(プレー記録!$G$14:$G$2664,MATCH("IN_"&amp;ウォレット!$EI$2&amp;MONTH(ウォレット!$B14)&amp;"/"&amp;DAY(ウォレット!$B14)&amp;"_"&amp;ウォレット!EM$3,プレー記録!$U$14:$U$2664,0),1))</f>
        <v>0</v>
      </c>
      <c r="EN14" s="122">
        <f>IF(ISNA(INDEX(プレー記録!$G$14:$G$2664,MATCH("IN_"&amp;ウォレット!$EI$2&amp;MONTH(ウォレット!$B14)&amp;"/"&amp;DAY(ウォレット!$B14)&amp;"_"&amp;ウォレット!EN$3,プレー記録!$U$14:$U$2664,0),1))=TRUE,0,INDEX(プレー記録!$G$14:$G$2664,MATCH("IN_"&amp;ウォレット!$EI$2&amp;MONTH(ウォレット!$B14)&amp;"/"&amp;DAY(ウォレット!$B14)&amp;"_"&amp;ウォレット!EN$3,プレー記録!$U$14:$U$2664,0),1))</f>
        <v>0</v>
      </c>
      <c r="EO14" s="122">
        <f>IF(ISNA(INDEX(プレー記録!$G$14:$G$2664,MATCH("IN_"&amp;ウォレット!$EI$2&amp;MONTH(ウォレット!$B14)&amp;"/"&amp;DAY(ウォレット!$B14)&amp;"_"&amp;ウォレット!EO$3,プレー記録!$U$14:$U$2664,0),1))=TRUE,0,INDEX(プレー記録!$G$14:$G$2664,MATCH("IN_"&amp;ウォレット!$EI$2&amp;MONTH(ウォレット!$B14)&amp;"/"&amp;DAY(ウォレット!$B14)&amp;"_"&amp;ウォレット!EO$3,プレー記録!$U$14:$U$2664,0),1))</f>
        <v>0</v>
      </c>
      <c r="EP14" s="122">
        <f>IF(ISNA(INDEX(プレー記録!$G$14:$G$2664,MATCH("IN_"&amp;ウォレット!$EI$2&amp;MONTH(ウォレット!$B14)&amp;"/"&amp;DAY(ウォレット!$B14)&amp;"_"&amp;ウォレット!EP$3,プレー記録!$U$14:$U$2664,0),1))=TRUE,0,INDEX(プレー記録!$G$14:$G$2664,MATCH("IN_"&amp;ウォレット!$EI$2&amp;MONTH(ウォレット!$B14)&amp;"/"&amp;DAY(ウォレット!$B14)&amp;"_"&amp;ウォレット!EP$3,プレー記録!$U$14:$U$2664,0),1))</f>
        <v>0</v>
      </c>
      <c r="EQ14" s="122">
        <f>IF(ISNA(INDEX(プレー記録!$G$14:$G$2664,MATCH("IN_"&amp;ウォレット!$EI$2&amp;MONTH(ウォレット!$B14)&amp;"/"&amp;DAY(ウォレット!$B14)&amp;"_"&amp;ウォレット!EQ$3,プレー記録!$U$14:$U$2664,0),1))=TRUE,0,INDEX(プレー記録!$G$14:$G$2664,MATCH("IN_"&amp;ウォレット!$EI$2&amp;MONTH(ウォレット!$B14)&amp;"/"&amp;DAY(ウォレット!$B14)&amp;"_"&amp;ウォレット!EQ$3,プレー記録!$U$14:$U$2664,0),1))</f>
        <v>0</v>
      </c>
      <c r="ER14" s="296">
        <f>IF(ISNA(INDEX(プレー記録!$G$14:$G$2664,MATCH("IN_"&amp;ウォレット!$EI$2&amp;MONTH(ウォレット!$B14)&amp;"/"&amp;DAY(ウォレット!$B14)&amp;"_"&amp;ウォレット!ER$3,プレー記録!$U$14:$U$2664,0),1))=TRUE,0,INDEX(プレー記録!$G$14:$G$2664,MATCH("IN_"&amp;ウォレット!$EI$2&amp;MONTH(ウォレット!$B14)&amp;"/"&amp;DAY(ウォレット!$B14)&amp;"_"&amp;ウォレット!ER$3,プレー記録!$U$14:$U$2664,0),1))</f>
        <v>0</v>
      </c>
      <c r="ES14" s="296">
        <f>IF(ISNA(INDEX(プレー記録!$G$14:$G$2664,MATCH("IN_"&amp;ウォレット!$EI$2&amp;MONTH(ウォレット!$B14)&amp;"/"&amp;DAY(ウォレット!$B14)&amp;"_"&amp;ウォレット!ES$3,プレー記録!$U$14:$U$2664,0),1))=TRUE,0,INDEX(プレー記録!$G$14:$G$2664,MATCH("IN_"&amp;ウォレット!$EI$2&amp;MONTH(ウォレット!$B14)&amp;"/"&amp;DAY(ウォレット!$B14)&amp;"_"&amp;ウォレット!ES$3,プレー記録!$U$14:$U$2664,0),1))</f>
        <v>0</v>
      </c>
      <c r="ET14" s="296">
        <f>IF(ISNA(INDEX(プレー記録!$G$14:$G$2664,MATCH("IN_"&amp;ウォレット!$EI$2&amp;MONTH(ウォレット!$B14)&amp;"/"&amp;DAY(ウォレット!$B14)&amp;"_"&amp;ウォレット!ET$3,プレー記録!$U$14:$U$2664,0),1))=TRUE,0,INDEX(プレー記録!$G$14:$G$2664,MATCH("IN_"&amp;ウォレット!$EI$2&amp;MONTH(ウォレット!$B14)&amp;"/"&amp;DAY(ウォレット!$B14)&amp;"_"&amp;ウォレット!ET$3,プレー記録!$U$14:$U$2664,0),1))</f>
        <v>0</v>
      </c>
      <c r="EU14" s="296">
        <f>IF(ISNA(INDEX(プレー記録!$G$14:$G$2664,MATCH("IN_"&amp;ウォレット!$EI$2&amp;MONTH(ウォレット!$B14)&amp;"/"&amp;DAY(ウォレット!$B14)&amp;"_"&amp;ウォレット!EU$3,プレー記録!$U$14:$U$2664,0),1))=TRUE,0,INDEX(プレー記録!$G$14:$G$2664,MATCH("IN_"&amp;ウォレット!$EI$2&amp;MONTH(ウォレット!$B14)&amp;"/"&amp;DAY(ウォレット!$B14)&amp;"_"&amp;ウォレット!EU$3,プレー記録!$U$14:$U$2664,0),1))</f>
        <v>0</v>
      </c>
      <c r="EV14" s="296">
        <f>IF(ISNA(INDEX(プレー記録!$G$14:$G$2664,MATCH("IN_"&amp;ウォレット!$EI$2&amp;MONTH(ウォレット!$B14)&amp;"/"&amp;DAY(ウォレット!$B14)&amp;"_"&amp;ウォレット!EV$3,プレー記録!$U$14:$U$2664,0),1))=TRUE,0,INDEX(プレー記録!$G$14:$G$2664,MATCH("IN_"&amp;ウォレット!$EI$2&amp;MONTH(ウォレット!$B14)&amp;"/"&amp;DAY(ウォレット!$B14)&amp;"_"&amp;ウォレット!EV$3,プレー記録!$U$14:$U$2664,0),1))</f>
        <v>0</v>
      </c>
      <c r="EW14" s="296">
        <f>IF(ISNA(INDEX(プレー記録!$G$14:$G$2664,MATCH("IN_"&amp;ウォレット!$EI$2&amp;MONTH(ウォレット!$B14)&amp;"/"&amp;DAY(ウォレット!$B14)&amp;"_"&amp;ウォレット!EW$3,プレー記録!$U$14:$U$2664,0),1))=TRUE,0,INDEX(プレー記録!$G$14:$G$2664,MATCH("IN_"&amp;ウォレット!$EI$2&amp;MONTH(ウォレット!$B14)&amp;"/"&amp;DAY(ウォレット!$B14)&amp;"_"&amp;ウォレット!EW$3,プレー記録!$U$14:$U$2664,0),1))</f>
        <v>0</v>
      </c>
      <c r="EX14" s="296">
        <f>IF(ISNA(INDEX(プレー記録!$G$14:$G$2664,MATCH("IN_"&amp;ウォレット!$EI$2&amp;MONTH(ウォレット!$B14)&amp;"/"&amp;DAY(ウォレット!$B14)&amp;"_"&amp;ウォレット!EX$3,プレー記録!$U$14:$U$2664,0),1))=TRUE,0,INDEX(プレー記録!$G$14:$G$2664,MATCH("IN_"&amp;ウォレット!$EI$2&amp;MONTH(ウォレット!$B14)&amp;"/"&amp;DAY(ウォレット!$B14)&amp;"_"&amp;ウォレット!EX$3,プレー記録!$U$14:$U$2664,0),1))</f>
        <v>0</v>
      </c>
      <c r="EY14" s="296">
        <f>IF(ISNA(INDEX(プレー記録!$G$14:$G$2664,MATCH("IN_"&amp;ウォレット!$EI$2&amp;MONTH(ウォレット!$B14)&amp;"/"&amp;DAY(ウォレット!$B14)&amp;"_"&amp;ウォレット!EY$3,プレー記録!$U$14:$U$2664,0),1))=TRUE,0,INDEX(プレー記録!$G$14:$G$2664,MATCH("IN_"&amp;ウォレット!$EI$2&amp;MONTH(ウォレット!$B14)&amp;"/"&amp;DAY(ウォレット!$B14)&amp;"_"&amp;ウォレット!EY$3,プレー記録!$U$14:$U$2664,0),1))</f>
        <v>0</v>
      </c>
      <c r="EZ14" s="158"/>
      <c r="FA14" s="131">
        <f>IF(ISNA(INDEX(プレー記録!$F$12:$F$2664,MATCH("OUT_"&amp;ウォレット!$EI$2&amp;MONTH(ウォレット!$B14)&amp;"/"&amp;DAY(ウォレット!$B14)&amp;"_"&amp;ウォレット!FA$3,プレー記録!$U$12:$U$2664,0),1))=TRUE,0,-INDEX(プレー記録!$F$12:$F$2664,MATCH("OUT_"&amp;ウォレット!$EI$2&amp;MONTH(ウォレット!$B14)&amp;"/"&amp;DAY(ウォレット!$B14)&amp;"_"&amp;ウォレット!FA$3,プレー記録!$U$12:$U$2664,0),1))</f>
        <v>0</v>
      </c>
      <c r="FB14" s="123">
        <f>IF(ISNA(INDEX(プレー記録!$F$12:$F$2664,MATCH("OUT_"&amp;ウォレット!$EI$2&amp;MONTH(ウォレット!$B14)&amp;"/"&amp;DAY(ウォレット!$B14)&amp;"_"&amp;ウォレット!FB$3,プレー記録!$U$12:$U$2664,0),1))=TRUE,0,-INDEX(プレー記録!$F$12:$F$2664,MATCH("OUT_"&amp;ウォレット!$EI$2&amp;MONTH(ウォレット!$B14)&amp;"/"&amp;DAY(ウォレット!$B14)&amp;"_"&amp;ウォレット!FB$3,プレー記録!$U$12:$U$2664,0),1))</f>
        <v>0</v>
      </c>
      <c r="FC14" s="123">
        <f>IF(ISNA(INDEX(プレー記録!$F$12:$F$2664,MATCH("OUT_"&amp;ウォレット!$EI$2&amp;MONTH(ウォレット!$B14)&amp;"/"&amp;DAY(ウォレット!$B14)&amp;"_"&amp;ウォレット!FC$3,プレー記録!$U$12:$U$2664,0),1))=TRUE,0,-INDEX(プレー記録!$F$12:$F$2664,MATCH("OUT_"&amp;ウォレット!$EI$2&amp;MONTH(ウォレット!$B14)&amp;"/"&amp;DAY(ウォレット!$B14)&amp;"_"&amp;ウォレット!FC$3,プレー記録!$U$12:$U$2664,0),1))</f>
        <v>0</v>
      </c>
      <c r="FD14" s="123">
        <f>IF(ISNA(INDEX(プレー記録!$F$12:$F$2664,MATCH("OUT_"&amp;ウォレット!$EI$2&amp;MONTH(ウォレット!$B14)&amp;"/"&amp;DAY(ウォレット!$B14)&amp;"_"&amp;ウォレット!FD$3,プレー記録!$U$12:$U$2664,0),1))=TRUE,0,-INDEX(プレー記録!$F$12:$F$2664,MATCH("OUT_"&amp;ウォレット!$EI$2&amp;MONTH(ウォレット!$B14)&amp;"/"&amp;DAY(ウォレット!$B14)&amp;"_"&amp;ウォレット!FD$3,プレー記録!$U$12:$U$2664,0),1))</f>
        <v>0</v>
      </c>
      <c r="FE14" s="123">
        <f>IF(ISNA(INDEX(プレー記録!$F$12:$F$2664,MATCH("OUT_"&amp;ウォレット!$EI$2&amp;MONTH(ウォレット!$B14)&amp;"/"&amp;DAY(ウォレット!$B14)&amp;"_"&amp;ウォレット!FE$3,プレー記録!$U$12:$U$2664,0),1))=TRUE,0,-INDEX(プレー記録!$F$12:$F$2664,MATCH("OUT_"&amp;ウォレット!$EI$2&amp;MONTH(ウォレット!$B14)&amp;"/"&amp;DAY(ウォレット!$B14)&amp;"_"&amp;ウォレット!FE$3,プレー記録!$U$12:$U$2664,0),1))</f>
        <v>0</v>
      </c>
      <c r="FF14" s="123">
        <f>IF(ISNA(INDEX(プレー記録!$F$12:$F$2664,MATCH("OUT_"&amp;ウォレット!$EI$2&amp;MONTH(ウォレット!$B14)&amp;"/"&amp;DAY(ウォレット!$B14)&amp;"_"&amp;ウォレット!FF$3,プレー記録!$U$12:$U$2664,0),1))=TRUE,0,-INDEX(プレー記録!$F$12:$F$2664,MATCH("OUT_"&amp;ウォレット!$EI$2&amp;MONTH(ウォレット!$B14)&amp;"/"&amp;DAY(ウォレット!$B14)&amp;"_"&amp;ウォレット!FF$3,プレー記録!$U$12:$U$2664,0),1))</f>
        <v>0</v>
      </c>
      <c r="FG14" s="123">
        <f>IF(ISNA(INDEX(プレー記録!$F$12:$F$2664,MATCH("OUT_"&amp;ウォレット!$EI$2&amp;MONTH(ウォレット!$B14)&amp;"/"&amp;DAY(ウォレット!$B14)&amp;"_"&amp;ウォレット!FG$3,プレー記録!$U$12:$U$2664,0),1))=TRUE,0,-INDEX(プレー記録!$F$12:$F$2664,MATCH("OUT_"&amp;ウォレット!$EI$2&amp;MONTH(ウォレット!$B14)&amp;"/"&amp;DAY(ウォレット!$B14)&amp;"_"&amp;ウォレット!FG$3,プレー記録!$U$12:$U$2664,0),1))</f>
        <v>0</v>
      </c>
      <c r="FH14" s="298">
        <f>IF(ISNA(INDEX(プレー記録!$F$12:$F$2664,MATCH("OUT_"&amp;ウォレット!$EI$2&amp;MONTH(ウォレット!$B14)&amp;"/"&amp;DAY(ウォレット!$B14)&amp;"_"&amp;ウォレット!FH$3,プレー記録!$U$12:$U$2664,0),1))=TRUE,0,-INDEX(プレー記録!$F$12:$F$2664,MATCH("OUT_"&amp;ウォレット!$EI$2&amp;MONTH(ウォレット!$B14)&amp;"/"&amp;DAY(ウォレット!$B14)&amp;"_"&amp;ウォレット!FH$3,プレー記録!$U$12:$U$2664,0),1))</f>
        <v>0</v>
      </c>
      <c r="FI14" s="298">
        <f>IF(ISNA(INDEX(プレー記録!$F$12:$F$2664,MATCH("OUT_"&amp;ウォレット!$EI$2&amp;MONTH(ウォレット!$B14)&amp;"/"&amp;DAY(ウォレット!$B14)&amp;"_"&amp;ウォレット!FI$3,プレー記録!$U$12:$U$2664,0),1))=TRUE,0,-INDEX(プレー記録!$F$12:$F$2664,MATCH("OUT_"&amp;ウォレット!$EI$2&amp;MONTH(ウォレット!$B14)&amp;"/"&amp;DAY(ウォレット!$B14)&amp;"_"&amp;ウォレット!FI$3,プレー記録!$U$12:$U$2664,0),1))</f>
        <v>0</v>
      </c>
      <c r="FJ14" s="298">
        <f>IF(ISNA(INDEX(プレー記録!$F$12:$F$2664,MATCH("OUT_"&amp;ウォレット!$EI$2&amp;MONTH(ウォレット!$B14)&amp;"/"&amp;DAY(ウォレット!$B14)&amp;"_"&amp;ウォレット!FJ$3,プレー記録!$U$12:$U$2664,0),1))=TRUE,0,-INDEX(プレー記録!$F$12:$F$2664,MATCH("OUT_"&amp;ウォレット!$EI$2&amp;MONTH(ウォレット!$B14)&amp;"/"&amp;DAY(ウォレット!$B14)&amp;"_"&amp;ウォレット!FJ$3,プレー記録!$U$12:$U$2664,0),1))</f>
        <v>0</v>
      </c>
      <c r="FK14" s="298">
        <f>IF(ISNA(INDEX(プレー記録!$F$12:$F$2664,MATCH("OUT_"&amp;ウォレット!$EI$2&amp;MONTH(ウォレット!$B14)&amp;"/"&amp;DAY(ウォレット!$B14)&amp;"_"&amp;ウォレット!FK$3,プレー記録!$U$12:$U$2664,0),1))=TRUE,0,-INDEX(プレー記録!$F$12:$F$2664,MATCH("OUT_"&amp;ウォレット!$EI$2&amp;MONTH(ウォレット!$B14)&amp;"/"&amp;DAY(ウォレット!$B14)&amp;"_"&amp;ウォレット!FK$3,プレー記録!$U$12:$U$2664,0),1))</f>
        <v>0</v>
      </c>
      <c r="FL14" s="298">
        <f>IF(ISNA(INDEX(プレー記録!$F$12:$F$2664,MATCH("OUT_"&amp;ウォレット!$EI$2&amp;MONTH(ウォレット!$B14)&amp;"/"&amp;DAY(ウォレット!$B14)&amp;"_"&amp;ウォレット!FL$3,プレー記録!$U$12:$U$2664,0),1))=TRUE,0,-INDEX(プレー記録!$F$12:$F$2664,MATCH("OUT_"&amp;ウォレット!$EI$2&amp;MONTH(ウォレット!$B14)&amp;"/"&amp;DAY(ウォレット!$B14)&amp;"_"&amp;ウォレット!FL$3,プレー記録!$U$12:$U$2664,0),1))</f>
        <v>0</v>
      </c>
      <c r="FM14" s="298">
        <f>IF(ISNA(INDEX(プレー記録!$F$12:$F$2664,MATCH("OUT_"&amp;ウォレット!$EI$2&amp;MONTH(ウォレット!$B14)&amp;"/"&amp;DAY(ウォレット!$B14)&amp;"_"&amp;ウォレット!FM$3,プレー記録!$U$12:$U$2664,0),1))=TRUE,0,-INDEX(プレー記録!$F$12:$F$2664,MATCH("OUT_"&amp;ウォレット!$EI$2&amp;MONTH(ウォレット!$B14)&amp;"/"&amp;DAY(ウォレット!$B14)&amp;"_"&amp;ウォレット!FM$3,プレー記録!$U$12:$U$2664,0),1))</f>
        <v>0</v>
      </c>
      <c r="FN14" s="298">
        <f>IF(ISNA(INDEX(プレー記録!$F$12:$F$2664,MATCH("OUT_"&amp;ウォレット!$EI$2&amp;MONTH(ウォレット!$B14)&amp;"/"&amp;DAY(ウォレット!$B14)&amp;"_"&amp;ウォレット!FN$3,プレー記録!$U$12:$U$2664,0),1))=TRUE,0,-INDEX(プレー記録!$F$12:$F$2664,MATCH("OUT_"&amp;ウォレット!$EI$2&amp;MONTH(ウォレット!$B14)&amp;"/"&amp;DAY(ウォレット!$B14)&amp;"_"&amp;ウォレット!FN$3,プレー記録!$U$12:$U$2664,0),1))</f>
        <v>0</v>
      </c>
      <c r="FO14" s="298">
        <f>IF(ISNA(INDEX(プレー記録!$F$12:$F$2664,MATCH("OUT_"&amp;ウォレット!$EI$2&amp;MONTH(ウォレット!$B14)&amp;"/"&amp;DAY(ウォレット!$B14)&amp;"_"&amp;ウォレット!FO$3,プレー記録!$U$12:$U$2664,0),1))=TRUE,0,-INDEX(プレー記録!$F$12:$F$2664,MATCH("OUT_"&amp;ウォレット!$EI$2&amp;MONTH(ウォレット!$B14)&amp;"/"&amp;DAY(ウォレット!$B14)&amp;"_"&amp;ウォレット!FO$3,プレー記録!$U$12:$U$2664,0),1))</f>
        <v>0</v>
      </c>
      <c r="FP14" s="160"/>
      <c r="FQ14" s="127">
        <f t="shared" si="6"/>
        <v>0</v>
      </c>
      <c r="FR14" s="128">
        <f t="shared" si="16"/>
        <v>0</v>
      </c>
      <c r="FS14" s="133">
        <f>IF(ISNA(INDEX(プレー記録!$G$14:$G$2664,MATCH("IN_"&amp;ウォレット!$FQ$2&amp;MONTH(ウォレット!$B14)&amp;"/"&amp;DAY(ウォレット!$B14)&amp;"_"&amp;ウォレット!FS$3,プレー記録!$U$14:$U$2664,0),1))=TRUE,0,INDEX(プレー記録!$G$14:$G$2664,MATCH("IN_"&amp;ウォレット!$FQ$2&amp;MONTH(ウォレット!$B14)&amp;"/"&amp;DAY(ウォレット!$B14)&amp;"_"&amp;ウォレット!FS$3,プレー記録!$U$14:$U$2664,0),1))</f>
        <v>0</v>
      </c>
      <c r="FT14" s="122">
        <f>IF(ISNA(INDEX(プレー記録!$G$14:$G$2664,MATCH("IN_"&amp;ウォレット!$FQ$2&amp;MONTH(ウォレット!$B14)&amp;"/"&amp;DAY(ウォレット!$B14)&amp;"_"&amp;ウォレット!FT$3,プレー記録!$U$14:$U$2664,0),1))=TRUE,0,INDEX(プレー記録!$G$14:$G$2664,MATCH("IN_"&amp;ウォレット!$FQ$2&amp;MONTH(ウォレット!$B14)&amp;"/"&amp;DAY(ウォレット!$B14)&amp;"_"&amp;ウォレット!FT$3,プレー記録!$U$14:$U$2664,0),1))</f>
        <v>0</v>
      </c>
      <c r="FU14" s="122">
        <f>IF(ISNA(INDEX(プレー記録!$G$14:$G$2664,MATCH("IN_"&amp;ウォレット!$FQ$2&amp;MONTH(ウォレット!$B14)&amp;"/"&amp;DAY(ウォレット!$B14)&amp;"_"&amp;ウォレット!FU$3,プレー記録!$U$14:$U$2664,0),1))=TRUE,0,INDEX(プレー記録!$G$14:$G$2664,MATCH("IN_"&amp;ウォレット!$FQ$2&amp;MONTH(ウォレット!$B14)&amp;"/"&amp;DAY(ウォレット!$B14)&amp;"_"&amp;ウォレット!FU$3,プレー記録!$U$14:$U$2664,0),1))</f>
        <v>0</v>
      </c>
      <c r="FV14" s="122">
        <f>IF(ISNA(INDEX(プレー記録!$G$14:$G$2664,MATCH("IN_"&amp;ウォレット!$FQ$2&amp;MONTH(ウォレット!$B14)&amp;"/"&amp;DAY(ウォレット!$B14)&amp;"_"&amp;ウォレット!FV$3,プレー記録!$U$14:$U$2664,0),1))=TRUE,0,INDEX(プレー記録!$G$14:$G$2664,MATCH("IN_"&amp;ウォレット!$FQ$2&amp;MONTH(ウォレット!$B14)&amp;"/"&amp;DAY(ウォレット!$B14)&amp;"_"&amp;ウォレット!FV$3,プレー記録!$U$14:$U$2664,0),1))</f>
        <v>0</v>
      </c>
      <c r="FW14" s="122">
        <f>IF(ISNA(INDEX(プレー記録!$G$14:$G$2664,MATCH("IN_"&amp;ウォレット!$FQ$2&amp;MONTH(ウォレット!$B14)&amp;"/"&amp;DAY(ウォレット!$B14)&amp;"_"&amp;ウォレット!FW$3,プレー記録!$U$14:$U$2664,0),1))=TRUE,0,INDEX(プレー記録!$G$14:$G$2664,MATCH("IN_"&amp;ウォレット!$FQ$2&amp;MONTH(ウォレット!$B14)&amp;"/"&amp;DAY(ウォレット!$B14)&amp;"_"&amp;ウォレット!FW$3,プレー記録!$U$14:$U$2664,0),1))</f>
        <v>0</v>
      </c>
      <c r="FX14" s="122">
        <f>IF(ISNA(INDEX(プレー記録!$G$14:$G$2664,MATCH("IN_"&amp;ウォレット!$FQ$2&amp;MONTH(ウォレット!$B14)&amp;"/"&amp;DAY(ウォレット!$B14)&amp;"_"&amp;ウォレット!FX$3,プレー記録!$U$14:$U$2664,0),1))=TRUE,0,INDEX(プレー記録!$G$14:$G$2664,MATCH("IN_"&amp;ウォレット!$FQ$2&amp;MONTH(ウォレット!$B14)&amp;"/"&amp;DAY(ウォレット!$B14)&amp;"_"&amp;ウォレット!FX$3,プレー記録!$U$14:$U$2664,0),1))</f>
        <v>0</v>
      </c>
      <c r="FY14" s="122">
        <f>IF(ISNA(INDEX(プレー記録!$G$14:$G$2664,MATCH("IN_"&amp;ウォレット!$FQ$2&amp;MONTH(ウォレット!$B14)&amp;"/"&amp;DAY(ウォレット!$B14)&amp;"_"&amp;ウォレット!FY$3,プレー記録!$U$14:$U$2664,0),1))=TRUE,0,INDEX(プレー記録!$G$14:$G$2664,MATCH("IN_"&amp;ウォレット!$FQ$2&amp;MONTH(ウォレット!$B14)&amp;"/"&amp;DAY(ウォレット!$B14)&amp;"_"&amp;ウォレット!FY$3,プレー記録!$U$14:$U$2664,0),1))</f>
        <v>0</v>
      </c>
      <c r="FZ14" s="296">
        <f>IF(ISNA(INDEX(プレー記録!$G$14:$G$2664,MATCH("IN_"&amp;ウォレット!$FQ$2&amp;MONTH(ウォレット!$B14)&amp;"/"&amp;DAY(ウォレット!$B14)&amp;"_"&amp;ウォレット!FZ$3,プレー記録!$U$14:$U$2664,0),1))=TRUE,0,INDEX(プレー記録!$G$14:$G$2664,MATCH("IN_"&amp;ウォレット!$FQ$2&amp;MONTH(ウォレット!$B14)&amp;"/"&amp;DAY(ウォレット!$B14)&amp;"_"&amp;ウォレット!FZ$3,プレー記録!$U$14:$U$2664,0),1))</f>
        <v>0</v>
      </c>
      <c r="GA14" s="296">
        <f>IF(ISNA(INDEX(プレー記録!$G$14:$G$2664,MATCH("IN_"&amp;ウォレット!$FQ$2&amp;MONTH(ウォレット!$B14)&amp;"/"&amp;DAY(ウォレット!$B14)&amp;"_"&amp;ウォレット!GA$3,プレー記録!$U$14:$U$2664,0),1))=TRUE,0,INDEX(プレー記録!$G$14:$G$2664,MATCH("IN_"&amp;ウォレット!$FQ$2&amp;MONTH(ウォレット!$B14)&amp;"/"&amp;DAY(ウォレット!$B14)&amp;"_"&amp;ウォレット!GA$3,プレー記録!$U$14:$U$2664,0),1))</f>
        <v>0</v>
      </c>
      <c r="GB14" s="296">
        <f>IF(ISNA(INDEX(プレー記録!$G$14:$G$2664,MATCH("IN_"&amp;ウォレット!$FQ$2&amp;MONTH(ウォレット!$B14)&amp;"/"&amp;DAY(ウォレット!$B14)&amp;"_"&amp;ウォレット!GB$3,プレー記録!$U$14:$U$2664,0),1))=TRUE,0,INDEX(プレー記録!$G$14:$G$2664,MATCH("IN_"&amp;ウォレット!$FQ$2&amp;MONTH(ウォレット!$B14)&amp;"/"&amp;DAY(ウォレット!$B14)&amp;"_"&amp;ウォレット!GB$3,プレー記録!$U$14:$U$2664,0),1))</f>
        <v>0</v>
      </c>
      <c r="GC14" s="296">
        <f>IF(ISNA(INDEX(プレー記録!$G$14:$G$2664,MATCH("IN_"&amp;ウォレット!$FQ$2&amp;MONTH(ウォレット!$B14)&amp;"/"&amp;DAY(ウォレット!$B14)&amp;"_"&amp;ウォレット!GC$3,プレー記録!$U$14:$U$2664,0),1))=TRUE,0,INDEX(プレー記録!$G$14:$G$2664,MATCH("IN_"&amp;ウォレット!$FQ$2&amp;MONTH(ウォレット!$B14)&amp;"/"&amp;DAY(ウォレット!$B14)&amp;"_"&amp;ウォレット!GC$3,プレー記録!$U$14:$U$2664,0),1))</f>
        <v>0</v>
      </c>
      <c r="GD14" s="296">
        <f>IF(ISNA(INDEX(プレー記録!$G$14:$G$2664,MATCH("IN_"&amp;ウォレット!$FQ$2&amp;MONTH(ウォレット!$B14)&amp;"/"&amp;DAY(ウォレット!$B14)&amp;"_"&amp;ウォレット!GD$3,プレー記録!$U$14:$U$2664,0),1))=TRUE,0,INDEX(プレー記録!$G$14:$G$2664,MATCH("IN_"&amp;ウォレット!$FQ$2&amp;MONTH(ウォレット!$B14)&amp;"/"&amp;DAY(ウォレット!$B14)&amp;"_"&amp;ウォレット!GD$3,プレー記録!$U$14:$U$2664,0),1))</f>
        <v>0</v>
      </c>
      <c r="GE14" s="296">
        <f>IF(ISNA(INDEX(プレー記録!$G$14:$G$2664,MATCH("IN_"&amp;ウォレット!$FQ$2&amp;MONTH(ウォレット!$B14)&amp;"/"&amp;DAY(ウォレット!$B14)&amp;"_"&amp;ウォレット!GE$3,プレー記録!$U$14:$U$2664,0),1))=TRUE,0,INDEX(プレー記録!$G$14:$G$2664,MATCH("IN_"&amp;ウォレット!$FQ$2&amp;MONTH(ウォレット!$B14)&amp;"/"&amp;DAY(ウォレット!$B14)&amp;"_"&amp;ウォレット!GE$3,プレー記録!$U$14:$U$2664,0),1))</f>
        <v>0</v>
      </c>
      <c r="GF14" s="296">
        <f>IF(ISNA(INDEX(プレー記録!$G$14:$G$2664,MATCH("IN_"&amp;ウォレット!$FQ$2&amp;MONTH(ウォレット!$B14)&amp;"/"&amp;DAY(ウォレット!$B14)&amp;"_"&amp;ウォレット!GF$3,プレー記録!$U$14:$U$2664,0),1))=TRUE,0,INDEX(プレー記録!$G$14:$G$2664,MATCH("IN_"&amp;ウォレット!$FQ$2&amp;MONTH(ウォレット!$B14)&amp;"/"&amp;DAY(ウォレット!$B14)&amp;"_"&amp;ウォレット!GF$3,プレー記録!$U$14:$U$2664,0),1))</f>
        <v>0</v>
      </c>
      <c r="GG14" s="296">
        <f>IF(ISNA(INDEX(プレー記録!$G$14:$G$2664,MATCH("IN_"&amp;ウォレット!$FQ$2&amp;MONTH(ウォレット!$B14)&amp;"/"&amp;DAY(ウォレット!$B14)&amp;"_"&amp;ウォレット!GG$3,プレー記録!$U$14:$U$2664,0),1))=TRUE,0,INDEX(プレー記録!$G$14:$G$2664,MATCH("IN_"&amp;ウォレット!$FQ$2&amp;MONTH(ウォレット!$B14)&amp;"/"&amp;DAY(ウォレット!$B14)&amp;"_"&amp;ウォレット!GG$3,プレー記録!$U$14:$U$2664,0),1))</f>
        <v>0</v>
      </c>
      <c r="GH14" s="158"/>
      <c r="GI14" s="131">
        <f>IF(ISNA(INDEX(プレー記録!$F$12:$F$2664,MATCH("OUT_"&amp;ウォレット!$FQ$2&amp;MONTH(ウォレット!$B14)&amp;"/"&amp;DAY(ウォレット!$B14)&amp;"_"&amp;ウォレット!GI$3,プレー記録!$U$12:$U$2664,0),1))=TRUE,0,-INDEX(プレー記録!$F$12:$F$2664,MATCH("OUT_"&amp;ウォレット!$FQ$2&amp;MONTH(ウォレット!$B14)&amp;"/"&amp;DAY(ウォレット!$B14)&amp;"_"&amp;ウォレット!GI$3,プレー記録!$U$12:$U$2664,0),1))</f>
        <v>0</v>
      </c>
      <c r="GJ14" s="123">
        <f>IF(ISNA(INDEX(プレー記録!$F$12:$F$2664,MATCH("OUT_"&amp;ウォレット!$FQ$2&amp;MONTH(ウォレット!$B14)&amp;"/"&amp;DAY(ウォレット!$B14)&amp;"_"&amp;ウォレット!GJ$3,プレー記録!$U$12:$U$2664,0),1))=TRUE,0,-INDEX(プレー記録!$F$12:$F$2664,MATCH("OUT_"&amp;ウォレット!$FQ$2&amp;MONTH(ウォレット!$B14)&amp;"/"&amp;DAY(ウォレット!$B14)&amp;"_"&amp;ウォレット!GJ$3,プレー記録!$U$12:$U$2664,0),1))</f>
        <v>0</v>
      </c>
      <c r="GK14" s="123">
        <f>IF(ISNA(INDEX(プレー記録!$F$12:$F$2664,MATCH("OUT_"&amp;ウォレット!$FQ$2&amp;MONTH(ウォレット!$B14)&amp;"/"&amp;DAY(ウォレット!$B14)&amp;"_"&amp;ウォレット!GK$3,プレー記録!$U$12:$U$2664,0),1))=TRUE,0,-INDEX(プレー記録!$F$12:$F$2664,MATCH("OUT_"&amp;ウォレット!$FQ$2&amp;MONTH(ウォレット!$B14)&amp;"/"&amp;DAY(ウォレット!$B14)&amp;"_"&amp;ウォレット!GK$3,プレー記録!$U$12:$U$2664,0),1))</f>
        <v>0</v>
      </c>
      <c r="GL14" s="123">
        <f>IF(ISNA(INDEX(プレー記録!$F$12:$F$2664,MATCH("OUT_"&amp;ウォレット!$FQ$2&amp;MONTH(ウォレット!$B14)&amp;"/"&amp;DAY(ウォレット!$B14)&amp;"_"&amp;ウォレット!GL$3,プレー記録!$U$12:$U$2664,0),1))=TRUE,0,-INDEX(プレー記録!$F$12:$F$2664,MATCH("OUT_"&amp;ウォレット!$FQ$2&amp;MONTH(ウォレット!$B14)&amp;"/"&amp;DAY(ウォレット!$B14)&amp;"_"&amp;ウォレット!GL$3,プレー記録!$U$12:$U$2664,0),1))</f>
        <v>0</v>
      </c>
      <c r="GM14" s="123">
        <f>IF(ISNA(INDEX(プレー記録!$F$12:$F$2664,MATCH("OUT_"&amp;ウォレット!$FQ$2&amp;MONTH(ウォレット!$B14)&amp;"/"&amp;DAY(ウォレット!$B14)&amp;"_"&amp;ウォレット!GM$3,プレー記録!$U$12:$U$2664,0),1))=TRUE,0,-INDEX(プレー記録!$F$12:$F$2664,MATCH("OUT_"&amp;ウォレット!$FQ$2&amp;MONTH(ウォレット!$B14)&amp;"/"&amp;DAY(ウォレット!$B14)&amp;"_"&amp;ウォレット!GM$3,プレー記録!$U$12:$U$2664,0),1))</f>
        <v>0</v>
      </c>
      <c r="GN14" s="123">
        <f>IF(ISNA(INDEX(プレー記録!$F$12:$F$2664,MATCH("OUT_"&amp;ウォレット!$FQ$2&amp;MONTH(ウォレット!$B14)&amp;"/"&amp;DAY(ウォレット!$B14)&amp;"_"&amp;ウォレット!GN$3,プレー記録!$U$12:$U$2664,0),1))=TRUE,0,-INDEX(プレー記録!$F$12:$F$2664,MATCH("OUT_"&amp;ウォレット!$FQ$2&amp;MONTH(ウォレット!$B14)&amp;"/"&amp;DAY(ウォレット!$B14)&amp;"_"&amp;ウォレット!GN$3,プレー記録!$U$12:$U$2664,0),1))</f>
        <v>0</v>
      </c>
      <c r="GO14" s="123">
        <f>IF(ISNA(INDEX(プレー記録!$F$12:$F$2664,MATCH("OUT_"&amp;ウォレット!$FQ$2&amp;MONTH(ウォレット!$B14)&amp;"/"&amp;DAY(ウォレット!$B14)&amp;"_"&amp;ウォレット!GO$3,プレー記録!$U$12:$U$2664,0),1))=TRUE,0,-INDEX(プレー記録!$F$12:$F$2664,MATCH("OUT_"&amp;ウォレット!$FQ$2&amp;MONTH(ウォレット!$B14)&amp;"/"&amp;DAY(ウォレット!$B14)&amp;"_"&amp;ウォレット!GO$3,プレー記録!$U$12:$U$2664,0),1))</f>
        <v>0</v>
      </c>
      <c r="GP14" s="298">
        <f>IF(ISNA(INDEX(プレー記録!$F$12:$F$2664,MATCH("OUT_"&amp;ウォレット!$FQ$2&amp;MONTH(ウォレット!$B14)&amp;"/"&amp;DAY(ウォレット!$B14)&amp;"_"&amp;ウォレット!GP$3,プレー記録!$U$12:$U$2664,0),1))=TRUE,0,-INDEX(プレー記録!$F$12:$F$2664,MATCH("OUT_"&amp;ウォレット!$FQ$2&amp;MONTH(ウォレット!$B14)&amp;"/"&amp;DAY(ウォレット!$B14)&amp;"_"&amp;ウォレット!GP$3,プレー記録!$U$12:$U$2664,0),1))</f>
        <v>0</v>
      </c>
      <c r="GQ14" s="298">
        <f>IF(ISNA(INDEX(プレー記録!$F$12:$F$2664,MATCH("OUT_"&amp;ウォレット!$FQ$2&amp;MONTH(ウォレット!$B14)&amp;"/"&amp;DAY(ウォレット!$B14)&amp;"_"&amp;ウォレット!GQ$3,プレー記録!$U$12:$U$2664,0),1))=TRUE,0,-INDEX(プレー記録!$F$12:$F$2664,MATCH("OUT_"&amp;ウォレット!$FQ$2&amp;MONTH(ウォレット!$B14)&amp;"/"&amp;DAY(ウォレット!$B14)&amp;"_"&amp;ウォレット!GQ$3,プレー記録!$U$12:$U$2664,0),1))</f>
        <v>0</v>
      </c>
      <c r="GR14" s="298">
        <f>IF(ISNA(INDEX(プレー記録!$F$12:$F$2664,MATCH("OUT_"&amp;ウォレット!$FQ$2&amp;MONTH(ウォレット!$B14)&amp;"/"&amp;DAY(ウォレット!$B14)&amp;"_"&amp;ウォレット!GR$3,プレー記録!$U$12:$U$2664,0),1))=TRUE,0,-INDEX(プレー記録!$F$12:$F$2664,MATCH("OUT_"&amp;ウォレット!$FQ$2&amp;MONTH(ウォレット!$B14)&amp;"/"&amp;DAY(ウォレット!$B14)&amp;"_"&amp;ウォレット!GR$3,プレー記録!$U$12:$U$2664,0),1))</f>
        <v>0</v>
      </c>
      <c r="GS14" s="298">
        <f>IF(ISNA(INDEX(プレー記録!$F$12:$F$2664,MATCH("OUT_"&amp;ウォレット!$FQ$2&amp;MONTH(ウォレット!$B14)&amp;"/"&amp;DAY(ウォレット!$B14)&amp;"_"&amp;ウォレット!GS$3,プレー記録!$U$12:$U$2664,0),1))=TRUE,0,-INDEX(プレー記録!$F$12:$F$2664,MATCH("OUT_"&amp;ウォレット!$FQ$2&amp;MONTH(ウォレット!$B14)&amp;"/"&amp;DAY(ウォレット!$B14)&amp;"_"&amp;ウォレット!GS$3,プレー記録!$U$12:$U$2664,0),1))</f>
        <v>0</v>
      </c>
      <c r="GT14" s="298">
        <f>IF(ISNA(INDEX(プレー記録!$F$12:$F$2664,MATCH("OUT_"&amp;ウォレット!$FQ$2&amp;MONTH(ウォレット!$B14)&amp;"/"&amp;DAY(ウォレット!$B14)&amp;"_"&amp;ウォレット!GT$3,プレー記録!$U$12:$U$2664,0),1))=TRUE,0,-INDEX(プレー記録!$F$12:$F$2664,MATCH("OUT_"&amp;ウォレット!$FQ$2&amp;MONTH(ウォレット!$B14)&amp;"/"&amp;DAY(ウォレット!$B14)&amp;"_"&amp;ウォレット!GT$3,プレー記録!$U$12:$U$2664,0),1))</f>
        <v>0</v>
      </c>
      <c r="GU14" s="298">
        <f>IF(ISNA(INDEX(プレー記録!$F$12:$F$2664,MATCH("OUT_"&amp;ウォレット!$FQ$2&amp;MONTH(ウォレット!$B14)&amp;"/"&amp;DAY(ウォレット!$B14)&amp;"_"&amp;ウォレット!GU$3,プレー記録!$U$12:$U$2664,0),1))=TRUE,0,-INDEX(プレー記録!$F$12:$F$2664,MATCH("OUT_"&amp;ウォレット!$FQ$2&amp;MONTH(ウォレット!$B14)&amp;"/"&amp;DAY(ウォレット!$B14)&amp;"_"&amp;ウォレット!GU$3,プレー記録!$U$12:$U$2664,0),1))</f>
        <v>0</v>
      </c>
      <c r="GV14" s="298">
        <f>IF(ISNA(INDEX(プレー記録!$F$12:$F$2664,MATCH("OUT_"&amp;ウォレット!$FQ$2&amp;MONTH(ウォレット!$B14)&amp;"/"&amp;DAY(ウォレット!$B14)&amp;"_"&amp;ウォレット!GV$3,プレー記録!$U$12:$U$2664,0),1))=TRUE,0,-INDEX(プレー記録!$F$12:$F$2664,MATCH("OUT_"&amp;ウォレット!$FQ$2&amp;MONTH(ウォレット!$B14)&amp;"/"&amp;DAY(ウォレット!$B14)&amp;"_"&amp;ウォレット!GV$3,プレー記録!$U$12:$U$2664,0),1))</f>
        <v>0</v>
      </c>
      <c r="GW14" s="298">
        <f>IF(ISNA(INDEX(プレー記録!$F$12:$F$2664,MATCH("OUT_"&amp;ウォレット!$FQ$2&amp;MONTH(ウォレット!$B14)&amp;"/"&amp;DAY(ウォレット!$B14)&amp;"_"&amp;ウォレット!GW$3,プレー記録!$U$12:$U$2664,0),1))=TRUE,0,-INDEX(プレー記録!$F$12:$F$2664,MATCH("OUT_"&amp;ウォレット!$FQ$2&amp;MONTH(ウォレット!$B14)&amp;"/"&amp;DAY(ウォレット!$B14)&amp;"_"&amp;ウォレット!GW$3,プレー記録!$U$12:$U$2664,0),1))</f>
        <v>0</v>
      </c>
      <c r="GX14" s="160"/>
      <c r="GY14" s="127">
        <f t="shared" si="7"/>
        <v>0</v>
      </c>
      <c r="GZ14" s="128">
        <f t="shared" si="17"/>
        <v>0</v>
      </c>
      <c r="HA14" s="133">
        <f>IF(ISNA(INDEX(プレー記録!$G$14:$G$2664,MATCH("IN_"&amp;ウォレット!$GY$2&amp;MONTH(ウォレット!$B14)&amp;"/"&amp;DAY(ウォレット!$B14)&amp;"_"&amp;ウォレット!HA$3,プレー記録!$U$14:$U$2664,0),1))=TRUE,0,INDEX(プレー記録!$G$14:$G$2664,MATCH("IN_"&amp;ウォレット!$GY$2&amp;MONTH(ウォレット!$B14)&amp;"/"&amp;DAY(ウォレット!$B14)&amp;"_"&amp;ウォレット!HA$3,プレー記録!$U$14:$U$2664,0),1))</f>
        <v>0</v>
      </c>
      <c r="HB14" s="122">
        <f>IF(ISNA(INDEX(プレー記録!$G$14:$G$2664,MATCH("IN_"&amp;ウォレット!$GY$2&amp;MONTH(ウォレット!$B14)&amp;"/"&amp;DAY(ウォレット!$B14)&amp;"_"&amp;ウォレット!HB$3,プレー記録!$U$14:$U$2664,0),1))=TRUE,0,INDEX(プレー記録!$G$14:$G$2664,MATCH("IN_"&amp;ウォレット!$GY$2&amp;MONTH(ウォレット!$B14)&amp;"/"&amp;DAY(ウォレット!$B14)&amp;"_"&amp;ウォレット!HB$3,プレー記録!$U$14:$U$2664,0),1))</f>
        <v>0</v>
      </c>
      <c r="HC14" s="122">
        <f>IF(ISNA(INDEX(プレー記録!$G$14:$G$2664,MATCH("IN_"&amp;ウォレット!$GY$2&amp;MONTH(ウォレット!$B14)&amp;"/"&amp;DAY(ウォレット!$B14)&amp;"_"&amp;ウォレット!HC$3,プレー記録!$U$14:$U$2664,0),1))=TRUE,0,INDEX(プレー記録!$G$14:$G$2664,MATCH("IN_"&amp;ウォレット!$GY$2&amp;MONTH(ウォレット!$B14)&amp;"/"&amp;DAY(ウォレット!$B14)&amp;"_"&amp;ウォレット!HC$3,プレー記録!$U$14:$U$2664,0),1))</f>
        <v>0</v>
      </c>
      <c r="HD14" s="122">
        <f>IF(ISNA(INDEX(プレー記録!$G$14:$G$2664,MATCH("IN_"&amp;ウォレット!$GY$2&amp;MONTH(ウォレット!$B14)&amp;"/"&amp;DAY(ウォレット!$B14)&amp;"_"&amp;ウォレット!HD$3,プレー記録!$U$14:$U$2664,0),1))=TRUE,0,INDEX(プレー記録!$G$14:$G$2664,MATCH("IN_"&amp;ウォレット!$GY$2&amp;MONTH(ウォレット!$B14)&amp;"/"&amp;DAY(ウォレット!$B14)&amp;"_"&amp;ウォレット!HD$3,プレー記録!$U$14:$U$2664,0),1))</f>
        <v>0</v>
      </c>
      <c r="HE14" s="122">
        <f>IF(ISNA(INDEX(プレー記録!$G$14:$G$2664,MATCH("IN_"&amp;ウォレット!$GY$2&amp;MONTH(ウォレット!$B14)&amp;"/"&amp;DAY(ウォレット!$B14)&amp;"_"&amp;ウォレット!HE$3,プレー記録!$U$14:$U$2664,0),1))=TRUE,0,INDEX(プレー記録!$G$14:$G$2664,MATCH("IN_"&amp;ウォレット!$GY$2&amp;MONTH(ウォレット!$B14)&amp;"/"&amp;DAY(ウォレット!$B14)&amp;"_"&amp;ウォレット!HE$3,プレー記録!$U$14:$U$2664,0),1))</f>
        <v>0</v>
      </c>
      <c r="HF14" s="122">
        <f>IF(ISNA(INDEX(プレー記録!$G$14:$G$2664,MATCH("IN_"&amp;ウォレット!$GY$2&amp;MONTH(ウォレット!$B14)&amp;"/"&amp;DAY(ウォレット!$B14)&amp;"_"&amp;ウォレット!HF$3,プレー記録!$U$14:$U$2664,0),1))=TRUE,0,INDEX(プレー記録!$G$14:$G$2664,MATCH("IN_"&amp;ウォレット!$GY$2&amp;MONTH(ウォレット!$B14)&amp;"/"&amp;DAY(ウォレット!$B14)&amp;"_"&amp;ウォレット!HF$3,プレー記録!$U$14:$U$2664,0),1))</f>
        <v>0</v>
      </c>
      <c r="HG14" s="122">
        <f>IF(ISNA(INDEX(プレー記録!$G$14:$G$2664,MATCH("IN_"&amp;ウォレット!$GY$2&amp;MONTH(ウォレット!$B14)&amp;"/"&amp;DAY(ウォレット!$B14)&amp;"_"&amp;ウォレット!HG$3,プレー記録!$U$14:$U$2664,0),1))=TRUE,0,INDEX(プレー記録!$G$14:$G$2664,MATCH("IN_"&amp;ウォレット!$GY$2&amp;MONTH(ウォレット!$B14)&amp;"/"&amp;DAY(ウォレット!$B14)&amp;"_"&amp;ウォレット!HG$3,プレー記録!$U$14:$U$2664,0),1))</f>
        <v>0</v>
      </c>
      <c r="HH14" s="296">
        <f>IF(ISNA(INDEX(プレー記録!$G$14:$G$2664,MATCH("IN_"&amp;ウォレット!$GY$2&amp;MONTH(ウォレット!$B14)&amp;"/"&amp;DAY(ウォレット!$B14)&amp;"_"&amp;ウォレット!HH$3,プレー記録!$U$14:$U$2664,0),1))=TRUE,0,INDEX(プレー記録!$G$14:$G$2664,MATCH("IN_"&amp;ウォレット!$GY$2&amp;MONTH(ウォレット!$B14)&amp;"/"&amp;DAY(ウォレット!$B14)&amp;"_"&amp;ウォレット!HH$3,プレー記録!$U$14:$U$2664,0),1))</f>
        <v>0</v>
      </c>
      <c r="HI14" s="296">
        <f>IF(ISNA(INDEX(プレー記録!$G$14:$G$2664,MATCH("IN_"&amp;ウォレット!$GY$2&amp;MONTH(ウォレット!$B14)&amp;"/"&amp;DAY(ウォレット!$B14)&amp;"_"&amp;ウォレット!HI$3,プレー記録!$U$14:$U$2664,0),1))=TRUE,0,INDEX(プレー記録!$G$14:$G$2664,MATCH("IN_"&amp;ウォレット!$GY$2&amp;MONTH(ウォレット!$B14)&amp;"/"&amp;DAY(ウォレット!$B14)&amp;"_"&amp;ウォレット!HI$3,プレー記録!$U$14:$U$2664,0),1))</f>
        <v>0</v>
      </c>
      <c r="HJ14" s="296">
        <f>IF(ISNA(INDEX(プレー記録!$G$14:$G$2664,MATCH("IN_"&amp;ウォレット!$GY$2&amp;MONTH(ウォレット!$B14)&amp;"/"&amp;DAY(ウォレット!$B14)&amp;"_"&amp;ウォレット!HJ$3,プレー記録!$U$14:$U$2664,0),1))=TRUE,0,INDEX(プレー記録!$G$14:$G$2664,MATCH("IN_"&amp;ウォレット!$GY$2&amp;MONTH(ウォレット!$B14)&amp;"/"&amp;DAY(ウォレット!$B14)&amp;"_"&amp;ウォレット!HJ$3,プレー記録!$U$14:$U$2664,0),1))</f>
        <v>0</v>
      </c>
      <c r="HK14" s="296">
        <f>IF(ISNA(INDEX(プレー記録!$G$14:$G$2664,MATCH("IN_"&amp;ウォレット!$GY$2&amp;MONTH(ウォレット!$B14)&amp;"/"&amp;DAY(ウォレット!$B14)&amp;"_"&amp;ウォレット!HK$3,プレー記録!$U$14:$U$2664,0),1))=TRUE,0,INDEX(プレー記録!$G$14:$G$2664,MATCH("IN_"&amp;ウォレット!$GY$2&amp;MONTH(ウォレット!$B14)&amp;"/"&amp;DAY(ウォレット!$B14)&amp;"_"&amp;ウォレット!HK$3,プレー記録!$U$14:$U$2664,0),1))</f>
        <v>0</v>
      </c>
      <c r="HL14" s="296">
        <f>IF(ISNA(INDEX(プレー記録!$G$14:$G$2664,MATCH("IN_"&amp;ウォレット!$GY$2&amp;MONTH(ウォレット!$B14)&amp;"/"&amp;DAY(ウォレット!$B14)&amp;"_"&amp;ウォレット!HL$3,プレー記録!$U$14:$U$2664,0),1))=TRUE,0,INDEX(プレー記録!$G$14:$G$2664,MATCH("IN_"&amp;ウォレット!$GY$2&amp;MONTH(ウォレット!$B14)&amp;"/"&amp;DAY(ウォレット!$B14)&amp;"_"&amp;ウォレット!HL$3,プレー記録!$U$14:$U$2664,0),1))</f>
        <v>0</v>
      </c>
      <c r="HM14" s="296">
        <f>IF(ISNA(INDEX(プレー記録!$G$14:$G$2664,MATCH("IN_"&amp;ウォレット!$GY$2&amp;MONTH(ウォレット!$B14)&amp;"/"&amp;DAY(ウォレット!$B14)&amp;"_"&amp;ウォレット!HM$3,プレー記録!$U$14:$U$2664,0),1))=TRUE,0,INDEX(プレー記録!$G$14:$G$2664,MATCH("IN_"&amp;ウォレット!$GY$2&amp;MONTH(ウォレット!$B14)&amp;"/"&amp;DAY(ウォレット!$B14)&amp;"_"&amp;ウォレット!HM$3,プレー記録!$U$14:$U$2664,0),1))</f>
        <v>0</v>
      </c>
      <c r="HN14" s="296">
        <f>IF(ISNA(INDEX(プレー記録!$G$14:$G$2664,MATCH("IN_"&amp;ウォレット!$GY$2&amp;MONTH(ウォレット!$B14)&amp;"/"&amp;DAY(ウォレット!$B14)&amp;"_"&amp;ウォレット!HN$3,プレー記録!$U$14:$U$2664,0),1))=TRUE,0,INDEX(プレー記録!$G$14:$G$2664,MATCH("IN_"&amp;ウォレット!$GY$2&amp;MONTH(ウォレット!$B14)&amp;"/"&amp;DAY(ウォレット!$B14)&amp;"_"&amp;ウォレット!HN$3,プレー記録!$U$14:$U$2664,0),1))</f>
        <v>0</v>
      </c>
      <c r="HO14" s="296">
        <f>IF(ISNA(INDEX(プレー記録!$G$14:$G$2664,MATCH("IN_"&amp;ウォレット!$GY$2&amp;MONTH(ウォレット!$B14)&amp;"/"&amp;DAY(ウォレット!$B14)&amp;"_"&amp;ウォレット!HO$3,プレー記録!$U$14:$U$2664,0),1))=TRUE,0,INDEX(プレー記録!$G$14:$G$2664,MATCH("IN_"&amp;ウォレット!$GY$2&amp;MONTH(ウォレット!$B14)&amp;"/"&amp;DAY(ウォレット!$B14)&amp;"_"&amp;ウォレット!HO$3,プレー記録!$U$14:$U$2664,0),1))</f>
        <v>0</v>
      </c>
      <c r="HP14" s="158"/>
      <c r="HQ14" s="131">
        <f>IF(ISNA(INDEX(プレー記録!$F$12:$F$2664,MATCH("OUT_"&amp;ウォレット!$GY$2&amp;MONTH(ウォレット!$B14)&amp;"/"&amp;DAY(ウォレット!$B14)&amp;"_"&amp;ウォレット!HQ$3,プレー記録!$U$12:$U$2664,0),1))=TRUE,0,-INDEX(プレー記録!$F$12:$F$2664,MATCH("OUT_"&amp;ウォレット!$GY$2&amp;MONTH(ウォレット!$B14)&amp;"/"&amp;DAY(ウォレット!$B14)&amp;"_"&amp;ウォレット!HQ$3,プレー記録!$U$12:$U$2664,0),1))</f>
        <v>0</v>
      </c>
      <c r="HR14" s="123">
        <f>IF(ISNA(INDEX(プレー記録!$F$12:$F$2664,MATCH("OUT_"&amp;ウォレット!$GY$2&amp;MONTH(ウォレット!$B14)&amp;"/"&amp;DAY(ウォレット!$B14)&amp;"_"&amp;ウォレット!HR$3,プレー記録!$U$12:$U$2664,0),1))=TRUE,0,-INDEX(プレー記録!$F$12:$F$2664,MATCH("OUT_"&amp;ウォレット!$GY$2&amp;MONTH(ウォレット!$B14)&amp;"/"&amp;DAY(ウォレット!$B14)&amp;"_"&amp;ウォレット!HR$3,プレー記録!$U$12:$U$2664,0),1))</f>
        <v>0</v>
      </c>
      <c r="HS14" s="123">
        <f>IF(ISNA(INDEX(プレー記録!$F$12:$F$2664,MATCH("OUT_"&amp;ウォレット!$GY$2&amp;MONTH(ウォレット!$B14)&amp;"/"&amp;DAY(ウォレット!$B14)&amp;"_"&amp;ウォレット!HS$3,プレー記録!$U$12:$U$2664,0),1))=TRUE,0,-INDEX(プレー記録!$F$12:$F$2664,MATCH("OUT_"&amp;ウォレット!$GY$2&amp;MONTH(ウォレット!$B14)&amp;"/"&amp;DAY(ウォレット!$B14)&amp;"_"&amp;ウォレット!HS$3,プレー記録!$U$12:$U$2664,0),1))</f>
        <v>0</v>
      </c>
      <c r="HT14" s="123">
        <f>IF(ISNA(INDEX(プレー記録!$F$12:$F$2664,MATCH("OUT_"&amp;ウォレット!$GY$2&amp;MONTH(ウォレット!$B14)&amp;"/"&amp;DAY(ウォレット!$B14)&amp;"_"&amp;ウォレット!HT$3,プレー記録!$U$12:$U$2664,0),1))=TRUE,0,-INDEX(プレー記録!$F$12:$F$2664,MATCH("OUT_"&amp;ウォレット!$GY$2&amp;MONTH(ウォレット!$B14)&amp;"/"&amp;DAY(ウォレット!$B14)&amp;"_"&amp;ウォレット!HT$3,プレー記録!$U$12:$U$2664,0),1))</f>
        <v>0</v>
      </c>
      <c r="HU14" s="123">
        <f>IF(ISNA(INDEX(プレー記録!$F$12:$F$2664,MATCH("OUT_"&amp;ウォレット!$GY$2&amp;MONTH(ウォレット!$B14)&amp;"/"&amp;DAY(ウォレット!$B14)&amp;"_"&amp;ウォレット!HU$3,プレー記録!$U$12:$U$2664,0),1))=TRUE,0,-INDEX(プレー記録!$F$12:$F$2664,MATCH("OUT_"&amp;ウォレット!$GY$2&amp;MONTH(ウォレット!$B14)&amp;"/"&amp;DAY(ウォレット!$B14)&amp;"_"&amp;ウォレット!HU$3,プレー記録!$U$12:$U$2664,0),1))</f>
        <v>0</v>
      </c>
      <c r="HV14" s="123">
        <f>IF(ISNA(INDEX(プレー記録!$F$12:$F$2664,MATCH("OUT_"&amp;ウォレット!$GY$2&amp;MONTH(ウォレット!$B14)&amp;"/"&amp;DAY(ウォレット!$B14)&amp;"_"&amp;ウォレット!HV$3,プレー記録!$U$12:$U$2664,0),1))=TRUE,0,-INDEX(プレー記録!$F$12:$F$2664,MATCH("OUT_"&amp;ウォレット!$GY$2&amp;MONTH(ウォレット!$B14)&amp;"/"&amp;DAY(ウォレット!$B14)&amp;"_"&amp;ウォレット!HV$3,プレー記録!$U$12:$U$2664,0),1))</f>
        <v>0</v>
      </c>
      <c r="HW14" s="123">
        <f>IF(ISNA(INDEX(プレー記録!$F$12:$F$2664,MATCH("OUT_"&amp;ウォレット!$GY$2&amp;MONTH(ウォレット!$B14)&amp;"/"&amp;DAY(ウォレット!$B14)&amp;"_"&amp;ウォレット!HW$3,プレー記録!$U$12:$U$2664,0),1))=TRUE,0,-INDEX(プレー記録!$F$12:$F$2664,MATCH("OUT_"&amp;ウォレット!$GY$2&amp;MONTH(ウォレット!$B14)&amp;"/"&amp;DAY(ウォレット!$B14)&amp;"_"&amp;ウォレット!HW$3,プレー記録!$U$12:$U$2664,0),1))</f>
        <v>0</v>
      </c>
      <c r="HX14" s="298">
        <f>IF(ISNA(INDEX(プレー記録!$F$12:$F$2664,MATCH("OUT_"&amp;ウォレット!$GY$2&amp;MONTH(ウォレット!$B14)&amp;"/"&amp;DAY(ウォレット!$B14)&amp;"_"&amp;ウォレット!HX$3,プレー記録!$U$12:$U$2664,0),1))=TRUE,0,-INDEX(プレー記録!$F$12:$F$2664,MATCH("OUT_"&amp;ウォレット!$GY$2&amp;MONTH(ウォレット!$B14)&amp;"/"&amp;DAY(ウォレット!$B14)&amp;"_"&amp;ウォレット!HX$3,プレー記録!$U$12:$U$2664,0),1))</f>
        <v>0</v>
      </c>
      <c r="HY14" s="298">
        <f>IF(ISNA(INDEX(プレー記録!$F$12:$F$2664,MATCH("OUT_"&amp;ウォレット!$GY$2&amp;MONTH(ウォレット!$B14)&amp;"/"&amp;DAY(ウォレット!$B14)&amp;"_"&amp;ウォレット!HY$3,プレー記録!$U$12:$U$2664,0),1))=TRUE,0,-INDEX(プレー記録!$F$12:$F$2664,MATCH("OUT_"&amp;ウォレット!$GY$2&amp;MONTH(ウォレット!$B14)&amp;"/"&amp;DAY(ウォレット!$B14)&amp;"_"&amp;ウォレット!HY$3,プレー記録!$U$12:$U$2664,0),1))</f>
        <v>0</v>
      </c>
      <c r="HZ14" s="298">
        <f>IF(ISNA(INDEX(プレー記録!$F$12:$F$2664,MATCH("OUT_"&amp;ウォレット!$GY$2&amp;MONTH(ウォレット!$B14)&amp;"/"&amp;DAY(ウォレット!$B14)&amp;"_"&amp;ウォレット!HZ$3,プレー記録!$U$12:$U$2664,0),1))=TRUE,0,-INDEX(プレー記録!$F$12:$F$2664,MATCH("OUT_"&amp;ウォレット!$GY$2&amp;MONTH(ウォレット!$B14)&amp;"/"&amp;DAY(ウォレット!$B14)&amp;"_"&amp;ウォレット!HZ$3,プレー記録!$U$12:$U$2664,0),1))</f>
        <v>0</v>
      </c>
      <c r="IA14" s="298">
        <f>IF(ISNA(INDEX(プレー記録!$F$12:$F$2664,MATCH("OUT_"&amp;ウォレット!$GY$2&amp;MONTH(ウォレット!$B14)&amp;"/"&amp;DAY(ウォレット!$B14)&amp;"_"&amp;ウォレット!IA$3,プレー記録!$U$12:$U$2664,0),1))=TRUE,0,-INDEX(プレー記録!$F$12:$F$2664,MATCH("OUT_"&amp;ウォレット!$GY$2&amp;MONTH(ウォレット!$B14)&amp;"/"&amp;DAY(ウォレット!$B14)&amp;"_"&amp;ウォレット!IA$3,プレー記録!$U$12:$U$2664,0),1))</f>
        <v>0</v>
      </c>
      <c r="IB14" s="298">
        <f>IF(ISNA(INDEX(プレー記録!$F$12:$F$2664,MATCH("OUT_"&amp;ウォレット!$GY$2&amp;MONTH(ウォレット!$B14)&amp;"/"&amp;DAY(ウォレット!$B14)&amp;"_"&amp;ウォレット!IB$3,プレー記録!$U$12:$U$2664,0),1))=TRUE,0,-INDEX(プレー記録!$F$12:$F$2664,MATCH("OUT_"&amp;ウォレット!$GY$2&amp;MONTH(ウォレット!$B14)&amp;"/"&amp;DAY(ウォレット!$B14)&amp;"_"&amp;ウォレット!IB$3,プレー記録!$U$12:$U$2664,0),1))</f>
        <v>0</v>
      </c>
      <c r="IC14" s="298">
        <f>IF(ISNA(INDEX(プレー記録!$F$12:$F$2664,MATCH("OUT_"&amp;ウォレット!$GY$2&amp;MONTH(ウォレット!$B14)&amp;"/"&amp;DAY(ウォレット!$B14)&amp;"_"&amp;ウォレット!IC$3,プレー記録!$U$12:$U$2664,0),1))=TRUE,0,-INDEX(プレー記録!$F$12:$F$2664,MATCH("OUT_"&amp;ウォレット!$GY$2&amp;MONTH(ウォレット!$B14)&amp;"/"&amp;DAY(ウォレット!$B14)&amp;"_"&amp;ウォレット!IC$3,プレー記録!$U$12:$U$2664,0),1))</f>
        <v>0</v>
      </c>
      <c r="ID14" s="298">
        <f>IF(ISNA(INDEX(プレー記録!$F$12:$F$2664,MATCH("OUT_"&amp;ウォレット!$GY$2&amp;MONTH(ウォレット!$B14)&amp;"/"&amp;DAY(ウォレット!$B14)&amp;"_"&amp;ウォレット!ID$3,プレー記録!$U$12:$U$2664,0),1))=TRUE,0,-INDEX(プレー記録!$F$12:$F$2664,MATCH("OUT_"&amp;ウォレット!$GY$2&amp;MONTH(ウォレット!$B14)&amp;"/"&amp;DAY(ウォレット!$B14)&amp;"_"&amp;ウォレット!ID$3,プレー記録!$U$12:$U$2664,0),1))</f>
        <v>0</v>
      </c>
      <c r="IE14" s="298">
        <f>IF(ISNA(INDEX(プレー記録!$F$12:$F$2664,MATCH("OUT_"&amp;ウォレット!$GY$2&amp;MONTH(ウォレット!$B14)&amp;"/"&amp;DAY(ウォレット!$B14)&amp;"_"&amp;ウォレット!IE$3,プレー記録!$U$12:$U$2664,0),1))=TRUE,0,-INDEX(プレー記録!$F$12:$F$2664,MATCH("OUT_"&amp;ウォレット!$GY$2&amp;MONTH(ウォレット!$B14)&amp;"/"&amp;DAY(ウォレット!$B14)&amp;"_"&amp;ウォレット!IE$3,プレー記録!$U$12:$U$2664,0),1))</f>
        <v>0</v>
      </c>
      <c r="IF14" s="160"/>
      <c r="IG14" s="127">
        <f t="shared" si="8"/>
        <v>0</v>
      </c>
      <c r="IH14" s="128">
        <f t="shared" si="18"/>
        <v>0</v>
      </c>
      <c r="II14" s="133">
        <f>IF(ISNA(INDEX(プレー記録!$G$14:$G$2664,MATCH("IN_"&amp;ウォレット!$IG$2&amp;MONTH(ウォレット!$B14)&amp;"/"&amp;DAY(ウォレット!$B14)&amp;"_"&amp;ウォレット!II$3,プレー記録!$U$14:$U$2664,0),1))=TRUE,0,INDEX(プレー記録!$G$14:$G$2664,MATCH("IN_"&amp;ウォレット!$IG$2&amp;MONTH(ウォレット!$B14)&amp;"/"&amp;DAY(ウォレット!$B14)&amp;"_"&amp;ウォレット!II$3,プレー記録!$U$14:$U$2664,0),1))</f>
        <v>0</v>
      </c>
      <c r="IJ14" s="122">
        <f>IF(ISNA(INDEX(プレー記録!$G$14:$G$2664,MATCH("IN_"&amp;ウォレット!$IG$2&amp;MONTH(ウォレット!$B14)&amp;"/"&amp;DAY(ウォレット!$B14)&amp;"_"&amp;ウォレット!IJ$3,プレー記録!$U$14:$U$2664,0),1))=TRUE,0,INDEX(プレー記録!$G$14:$G$2664,MATCH("IN_"&amp;ウォレット!$IG$2&amp;MONTH(ウォレット!$B14)&amp;"/"&amp;DAY(ウォレット!$B14)&amp;"_"&amp;ウォレット!IJ$3,プレー記録!$U$14:$U$2664,0),1))</f>
        <v>0</v>
      </c>
      <c r="IK14" s="122">
        <f>IF(ISNA(INDEX(プレー記録!$G$14:$G$2664,MATCH("IN_"&amp;ウォレット!$IG$2&amp;MONTH(ウォレット!$B14)&amp;"/"&amp;DAY(ウォレット!$B14)&amp;"_"&amp;ウォレット!IK$3,プレー記録!$U$14:$U$2664,0),1))=TRUE,0,INDEX(プレー記録!$G$14:$G$2664,MATCH("IN_"&amp;ウォレット!$IG$2&amp;MONTH(ウォレット!$B14)&amp;"/"&amp;DAY(ウォレット!$B14)&amp;"_"&amp;ウォレット!IK$3,プレー記録!$U$14:$U$2664,0),1))</f>
        <v>0</v>
      </c>
      <c r="IL14" s="122">
        <f>IF(ISNA(INDEX(プレー記録!$G$14:$G$2664,MATCH("IN_"&amp;ウォレット!$IG$2&amp;MONTH(ウォレット!$B14)&amp;"/"&amp;DAY(ウォレット!$B14)&amp;"_"&amp;ウォレット!IL$3,プレー記録!$U$14:$U$2664,0),1))=TRUE,0,INDEX(プレー記録!$G$14:$G$2664,MATCH("IN_"&amp;ウォレット!$IG$2&amp;MONTH(ウォレット!$B14)&amp;"/"&amp;DAY(ウォレット!$B14)&amp;"_"&amp;ウォレット!IL$3,プレー記録!$U$14:$U$2664,0),1))</f>
        <v>0</v>
      </c>
      <c r="IM14" s="122">
        <f>IF(ISNA(INDEX(プレー記録!$G$14:$G$2664,MATCH("IN_"&amp;ウォレット!$IG$2&amp;MONTH(ウォレット!$B14)&amp;"/"&amp;DAY(ウォレット!$B14)&amp;"_"&amp;ウォレット!IM$3,プレー記録!$U$14:$U$2664,0),1))=TRUE,0,INDEX(プレー記録!$G$14:$G$2664,MATCH("IN_"&amp;ウォレット!$IG$2&amp;MONTH(ウォレット!$B14)&amp;"/"&amp;DAY(ウォレット!$B14)&amp;"_"&amp;ウォレット!IM$3,プレー記録!$U$14:$U$2664,0),1))</f>
        <v>0</v>
      </c>
      <c r="IN14" s="122">
        <f>IF(ISNA(INDEX(プレー記録!$G$14:$G$2664,MATCH("IN_"&amp;ウォレット!$IG$2&amp;MONTH(ウォレット!$B14)&amp;"/"&amp;DAY(ウォレット!$B14)&amp;"_"&amp;ウォレット!IN$3,プレー記録!$U$14:$U$2664,0),1))=TRUE,0,INDEX(プレー記録!$G$14:$G$2664,MATCH("IN_"&amp;ウォレット!$IG$2&amp;MONTH(ウォレット!$B14)&amp;"/"&amp;DAY(ウォレット!$B14)&amp;"_"&amp;ウォレット!IN$3,プレー記録!$U$14:$U$2664,0),1))</f>
        <v>0</v>
      </c>
      <c r="IO14" s="122">
        <f>IF(ISNA(INDEX(プレー記録!$G$14:$G$2664,MATCH("IN_"&amp;ウォレット!$IG$2&amp;MONTH(ウォレット!$B14)&amp;"/"&amp;DAY(ウォレット!$B14)&amp;"_"&amp;ウォレット!IO$3,プレー記録!$U$14:$U$2664,0),1))=TRUE,0,INDEX(プレー記録!$G$14:$G$2664,MATCH("IN_"&amp;ウォレット!$IG$2&amp;MONTH(ウォレット!$B14)&amp;"/"&amp;DAY(ウォレット!$B14)&amp;"_"&amp;ウォレット!IO$3,プレー記録!$U$14:$U$2664,0),1))</f>
        <v>0</v>
      </c>
      <c r="IP14" s="296">
        <f>IF(ISNA(INDEX(プレー記録!$G$14:$G$2664,MATCH("IN_"&amp;ウォレット!$IG$2&amp;MONTH(ウォレット!$B14)&amp;"/"&amp;DAY(ウォレット!$B14)&amp;"_"&amp;ウォレット!IP$3,プレー記録!$U$14:$U$2664,0),1))=TRUE,0,INDEX(プレー記録!$G$14:$G$2664,MATCH("IN_"&amp;ウォレット!$IG$2&amp;MONTH(ウォレット!$B14)&amp;"/"&amp;DAY(ウォレット!$B14)&amp;"_"&amp;ウォレット!IP$3,プレー記録!$U$14:$U$2664,0),1))</f>
        <v>0</v>
      </c>
      <c r="IQ14" s="296">
        <f>IF(ISNA(INDEX(プレー記録!$G$14:$G$2664,MATCH("IN_"&amp;ウォレット!$IG$2&amp;MONTH(ウォレット!$B14)&amp;"/"&amp;DAY(ウォレット!$B14)&amp;"_"&amp;ウォレット!IQ$3,プレー記録!$U$14:$U$2664,0),1))=TRUE,0,INDEX(プレー記録!$G$14:$G$2664,MATCH("IN_"&amp;ウォレット!$IG$2&amp;MONTH(ウォレット!$B14)&amp;"/"&amp;DAY(ウォレット!$B14)&amp;"_"&amp;ウォレット!IQ$3,プレー記録!$U$14:$U$2664,0),1))</f>
        <v>0</v>
      </c>
      <c r="IR14" s="296">
        <f>IF(ISNA(INDEX(プレー記録!$G$14:$G$2664,MATCH("IN_"&amp;ウォレット!$IG$2&amp;MONTH(ウォレット!$B14)&amp;"/"&amp;DAY(ウォレット!$B14)&amp;"_"&amp;ウォレット!IR$3,プレー記録!$U$14:$U$2664,0),1))=TRUE,0,INDEX(プレー記録!$G$14:$G$2664,MATCH("IN_"&amp;ウォレット!$IG$2&amp;MONTH(ウォレット!$B14)&amp;"/"&amp;DAY(ウォレット!$B14)&amp;"_"&amp;ウォレット!IR$3,プレー記録!$U$14:$U$2664,0),1))</f>
        <v>0</v>
      </c>
      <c r="IS14" s="296">
        <f>IF(ISNA(INDEX(プレー記録!$G$14:$G$2664,MATCH("IN_"&amp;ウォレット!$IG$2&amp;MONTH(ウォレット!$B14)&amp;"/"&amp;DAY(ウォレット!$B14)&amp;"_"&amp;ウォレット!IS$3,プレー記録!$U$14:$U$2664,0),1))=TRUE,0,INDEX(プレー記録!$G$14:$G$2664,MATCH("IN_"&amp;ウォレット!$IG$2&amp;MONTH(ウォレット!$B14)&amp;"/"&amp;DAY(ウォレット!$B14)&amp;"_"&amp;ウォレット!IS$3,プレー記録!$U$14:$U$2664,0),1))</f>
        <v>0</v>
      </c>
      <c r="IT14" s="296">
        <f>IF(ISNA(INDEX(プレー記録!$G$14:$G$2664,MATCH("IN_"&amp;ウォレット!$IG$2&amp;MONTH(ウォレット!$B14)&amp;"/"&amp;DAY(ウォレット!$B14)&amp;"_"&amp;ウォレット!IT$3,プレー記録!$U$14:$U$2664,0),1))=TRUE,0,INDEX(プレー記録!$G$14:$G$2664,MATCH("IN_"&amp;ウォレット!$IG$2&amp;MONTH(ウォレット!$B14)&amp;"/"&amp;DAY(ウォレット!$B14)&amp;"_"&amp;ウォレット!IT$3,プレー記録!$U$14:$U$2664,0),1))</f>
        <v>0</v>
      </c>
      <c r="IU14" s="296">
        <f>IF(ISNA(INDEX(プレー記録!$G$14:$G$2664,MATCH("IN_"&amp;ウォレット!$IG$2&amp;MONTH(ウォレット!$B14)&amp;"/"&amp;DAY(ウォレット!$B14)&amp;"_"&amp;ウォレット!IU$3,プレー記録!$U$14:$U$2664,0),1))=TRUE,0,INDEX(プレー記録!$G$14:$G$2664,MATCH("IN_"&amp;ウォレット!$IG$2&amp;MONTH(ウォレット!$B14)&amp;"/"&amp;DAY(ウォレット!$B14)&amp;"_"&amp;ウォレット!IU$3,プレー記録!$U$14:$U$2664,0),1))</f>
        <v>0</v>
      </c>
      <c r="IV14" s="296">
        <f>IF(ISNA(INDEX(プレー記録!$G$14:$G$2664,MATCH("IN_"&amp;ウォレット!$IG$2&amp;MONTH(ウォレット!$B14)&amp;"/"&amp;DAY(ウォレット!$B14)&amp;"_"&amp;ウォレット!IV$3,プレー記録!$U$14:$U$2664,0),1))=TRUE,0,INDEX(プレー記録!$G$14:$G$2664,MATCH("IN_"&amp;ウォレット!$IG$2&amp;MONTH(ウォレット!$B14)&amp;"/"&amp;DAY(ウォレット!$B14)&amp;"_"&amp;ウォレット!IV$3,プレー記録!$U$14:$U$2664,0),1))</f>
        <v>0</v>
      </c>
      <c r="IW14" s="296">
        <f>IF(ISNA(INDEX(プレー記録!$G$14:$G$2664,MATCH("IN_"&amp;ウォレット!$IG$2&amp;MONTH(ウォレット!$B14)&amp;"/"&amp;DAY(ウォレット!$B14)&amp;"_"&amp;ウォレット!IW$3,プレー記録!$U$14:$U$2664,0),1))=TRUE,0,INDEX(プレー記録!$G$14:$G$2664,MATCH("IN_"&amp;ウォレット!$IG$2&amp;MONTH(ウォレット!$B14)&amp;"/"&amp;DAY(ウォレット!$B14)&amp;"_"&amp;ウォレット!IW$3,プレー記録!$U$14:$U$2664,0),1))</f>
        <v>0</v>
      </c>
      <c r="IX14" s="158"/>
      <c r="IY14" s="131">
        <f>IF(ISNA(INDEX(プレー記録!$F$12:$F$2664,MATCH("OUT_"&amp;ウォレット!$IG$2&amp;MONTH(ウォレット!$B14)&amp;"/"&amp;DAY(ウォレット!$B14)&amp;"_"&amp;ウォレット!IY$3,プレー記録!$U$12:$U$2664,0),1))=TRUE,0,-INDEX(プレー記録!$F$12:$F$2664,MATCH("OUT_"&amp;ウォレット!$IG$2&amp;MONTH(ウォレット!$B14)&amp;"/"&amp;DAY(ウォレット!$B14)&amp;"_"&amp;ウォレット!IY$3,プレー記録!$U$12:$U$2664,0),1))</f>
        <v>0</v>
      </c>
      <c r="IZ14" s="123">
        <f>IF(ISNA(INDEX(プレー記録!$F$12:$F$2664,MATCH("OUT_"&amp;ウォレット!$IG$2&amp;MONTH(ウォレット!$B14)&amp;"/"&amp;DAY(ウォレット!$B14)&amp;"_"&amp;ウォレット!IZ$3,プレー記録!$U$12:$U$2664,0),1))=TRUE,0,-INDEX(プレー記録!$F$12:$F$2664,MATCH("OUT_"&amp;ウォレット!$IG$2&amp;MONTH(ウォレット!$B14)&amp;"/"&amp;DAY(ウォレット!$B14)&amp;"_"&amp;ウォレット!IZ$3,プレー記録!$U$12:$U$2664,0),1))</f>
        <v>0</v>
      </c>
      <c r="JA14" s="123">
        <f>IF(ISNA(INDEX(プレー記録!$F$12:$F$2664,MATCH("OUT_"&amp;ウォレット!$IG$2&amp;MONTH(ウォレット!$B14)&amp;"/"&amp;DAY(ウォレット!$B14)&amp;"_"&amp;ウォレット!JA$3,プレー記録!$U$12:$U$2664,0),1))=TRUE,0,-INDEX(プレー記録!$F$12:$F$2664,MATCH("OUT_"&amp;ウォレット!$IG$2&amp;MONTH(ウォレット!$B14)&amp;"/"&amp;DAY(ウォレット!$B14)&amp;"_"&amp;ウォレット!JA$3,プレー記録!$U$12:$U$2664,0),1))</f>
        <v>0</v>
      </c>
      <c r="JB14" s="123">
        <f>IF(ISNA(INDEX(プレー記録!$F$12:$F$2664,MATCH("OUT_"&amp;ウォレット!$IG$2&amp;MONTH(ウォレット!$B14)&amp;"/"&amp;DAY(ウォレット!$B14)&amp;"_"&amp;ウォレット!JB$3,プレー記録!$U$12:$U$2664,0),1))=TRUE,0,-INDEX(プレー記録!$F$12:$F$2664,MATCH("OUT_"&amp;ウォレット!$IG$2&amp;MONTH(ウォレット!$B14)&amp;"/"&amp;DAY(ウォレット!$B14)&amp;"_"&amp;ウォレット!JB$3,プレー記録!$U$12:$U$2664,0),1))</f>
        <v>0</v>
      </c>
      <c r="JC14" s="123">
        <f>IF(ISNA(INDEX(プレー記録!$F$12:$F$2664,MATCH("OUT_"&amp;ウォレット!$IG$2&amp;MONTH(ウォレット!$B14)&amp;"/"&amp;DAY(ウォレット!$B14)&amp;"_"&amp;ウォレット!JC$3,プレー記録!$U$12:$U$2664,0),1))=TRUE,0,-INDEX(プレー記録!$F$12:$F$2664,MATCH("OUT_"&amp;ウォレット!$IG$2&amp;MONTH(ウォレット!$B14)&amp;"/"&amp;DAY(ウォレット!$B14)&amp;"_"&amp;ウォレット!JC$3,プレー記録!$U$12:$U$2664,0),1))</f>
        <v>0</v>
      </c>
      <c r="JD14" s="123">
        <f>IF(ISNA(INDEX(プレー記録!$F$12:$F$2664,MATCH("OUT_"&amp;ウォレット!$IG$2&amp;MONTH(ウォレット!$B14)&amp;"/"&amp;DAY(ウォレット!$B14)&amp;"_"&amp;ウォレット!JD$3,プレー記録!$U$12:$U$2664,0),1))=TRUE,0,-INDEX(プレー記録!$F$12:$F$2664,MATCH("OUT_"&amp;ウォレット!$IG$2&amp;MONTH(ウォレット!$B14)&amp;"/"&amp;DAY(ウォレット!$B14)&amp;"_"&amp;ウォレット!JD$3,プレー記録!$U$12:$U$2664,0),1))</f>
        <v>0</v>
      </c>
      <c r="JE14" s="123">
        <f>IF(ISNA(INDEX(プレー記録!$F$12:$F$2664,MATCH("OUT_"&amp;ウォレット!$IG$2&amp;MONTH(ウォレット!$B14)&amp;"/"&amp;DAY(ウォレット!$B14)&amp;"_"&amp;ウォレット!JE$3,プレー記録!$U$12:$U$2664,0),1))=TRUE,0,-INDEX(プレー記録!$F$12:$F$2664,MATCH("OUT_"&amp;ウォレット!$IG$2&amp;MONTH(ウォレット!$B14)&amp;"/"&amp;DAY(ウォレット!$B14)&amp;"_"&amp;ウォレット!JE$3,プレー記録!$U$12:$U$2664,0),1))</f>
        <v>0</v>
      </c>
      <c r="JF14" s="298">
        <f>IF(ISNA(INDEX(プレー記録!$F$12:$F$2664,MATCH("OUT_"&amp;ウォレット!$IG$2&amp;MONTH(ウォレット!$B14)&amp;"/"&amp;DAY(ウォレット!$B14)&amp;"_"&amp;ウォレット!JF$3,プレー記録!$U$12:$U$2664,0),1))=TRUE,0,-INDEX(プレー記録!$F$12:$F$2664,MATCH("OUT_"&amp;ウォレット!$IG$2&amp;MONTH(ウォレット!$B14)&amp;"/"&amp;DAY(ウォレット!$B14)&amp;"_"&amp;ウォレット!JF$3,プレー記録!$U$12:$U$2664,0),1))</f>
        <v>0</v>
      </c>
      <c r="JG14" s="298">
        <f>IF(ISNA(INDEX(プレー記録!$F$12:$F$2664,MATCH("OUT_"&amp;ウォレット!$IG$2&amp;MONTH(ウォレット!$B14)&amp;"/"&amp;DAY(ウォレット!$B14)&amp;"_"&amp;ウォレット!JG$3,プレー記録!$U$12:$U$2664,0),1))=TRUE,0,-INDEX(プレー記録!$F$12:$F$2664,MATCH("OUT_"&amp;ウォレット!$IG$2&amp;MONTH(ウォレット!$B14)&amp;"/"&amp;DAY(ウォレット!$B14)&amp;"_"&amp;ウォレット!JG$3,プレー記録!$U$12:$U$2664,0),1))</f>
        <v>0</v>
      </c>
      <c r="JH14" s="298">
        <f>IF(ISNA(INDEX(プレー記録!$F$12:$F$2664,MATCH("OUT_"&amp;ウォレット!$IG$2&amp;MONTH(ウォレット!$B14)&amp;"/"&amp;DAY(ウォレット!$B14)&amp;"_"&amp;ウォレット!JH$3,プレー記録!$U$12:$U$2664,0),1))=TRUE,0,-INDEX(プレー記録!$F$12:$F$2664,MATCH("OUT_"&amp;ウォレット!$IG$2&amp;MONTH(ウォレット!$B14)&amp;"/"&amp;DAY(ウォレット!$B14)&amp;"_"&amp;ウォレット!JH$3,プレー記録!$U$12:$U$2664,0),1))</f>
        <v>0</v>
      </c>
      <c r="JI14" s="298">
        <f>IF(ISNA(INDEX(プレー記録!$F$12:$F$2664,MATCH("OUT_"&amp;ウォレット!$IG$2&amp;MONTH(ウォレット!$B14)&amp;"/"&amp;DAY(ウォレット!$B14)&amp;"_"&amp;ウォレット!JI$3,プレー記録!$U$12:$U$2664,0),1))=TRUE,0,-INDEX(プレー記録!$F$12:$F$2664,MATCH("OUT_"&amp;ウォレット!$IG$2&amp;MONTH(ウォレット!$B14)&amp;"/"&amp;DAY(ウォレット!$B14)&amp;"_"&amp;ウォレット!JI$3,プレー記録!$U$12:$U$2664,0),1))</f>
        <v>0</v>
      </c>
      <c r="JJ14" s="298">
        <f>IF(ISNA(INDEX(プレー記録!$F$12:$F$2664,MATCH("OUT_"&amp;ウォレット!$IG$2&amp;MONTH(ウォレット!$B14)&amp;"/"&amp;DAY(ウォレット!$B14)&amp;"_"&amp;ウォレット!JJ$3,プレー記録!$U$12:$U$2664,0),1))=TRUE,0,-INDEX(プレー記録!$F$12:$F$2664,MATCH("OUT_"&amp;ウォレット!$IG$2&amp;MONTH(ウォレット!$B14)&amp;"/"&amp;DAY(ウォレット!$B14)&amp;"_"&amp;ウォレット!JJ$3,プレー記録!$U$12:$U$2664,0),1))</f>
        <v>0</v>
      </c>
      <c r="JK14" s="298">
        <f>IF(ISNA(INDEX(プレー記録!$F$12:$F$2664,MATCH("OUT_"&amp;ウォレット!$IG$2&amp;MONTH(ウォレット!$B14)&amp;"/"&amp;DAY(ウォレット!$B14)&amp;"_"&amp;ウォレット!JK$3,プレー記録!$U$12:$U$2664,0),1))=TRUE,0,-INDEX(プレー記録!$F$12:$F$2664,MATCH("OUT_"&amp;ウォレット!$IG$2&amp;MONTH(ウォレット!$B14)&amp;"/"&amp;DAY(ウォレット!$B14)&amp;"_"&amp;ウォレット!JK$3,プレー記録!$U$12:$U$2664,0),1))</f>
        <v>0</v>
      </c>
      <c r="JL14" s="298">
        <f>IF(ISNA(INDEX(プレー記録!$F$12:$F$2664,MATCH("OUT_"&amp;ウォレット!$IG$2&amp;MONTH(ウォレット!$B14)&amp;"/"&amp;DAY(ウォレット!$B14)&amp;"_"&amp;ウォレット!JL$3,プレー記録!$U$12:$U$2664,0),1))=TRUE,0,-INDEX(プレー記録!$F$12:$F$2664,MATCH("OUT_"&amp;ウォレット!$IG$2&amp;MONTH(ウォレット!$B14)&amp;"/"&amp;DAY(ウォレット!$B14)&amp;"_"&amp;ウォレット!JL$3,プレー記録!$U$12:$U$2664,0),1))</f>
        <v>0</v>
      </c>
      <c r="JM14" s="298">
        <f>IF(ISNA(INDEX(プレー記録!$F$12:$F$2664,MATCH("OUT_"&amp;ウォレット!$IG$2&amp;MONTH(ウォレット!$B14)&amp;"/"&amp;DAY(ウォレット!$B14)&amp;"_"&amp;ウォレット!JM$3,プレー記録!$U$12:$U$2664,0),1))=TRUE,0,-INDEX(プレー記録!$F$12:$F$2664,MATCH("OUT_"&amp;ウォレット!$IG$2&amp;MONTH(ウォレット!$B14)&amp;"/"&amp;DAY(ウォレット!$B14)&amp;"_"&amp;ウォレット!JM$3,プレー記録!$U$12:$U$2664,0),1))</f>
        <v>0</v>
      </c>
      <c r="JN14" s="160"/>
      <c r="JO14" s="127">
        <f t="shared" si="9"/>
        <v>0</v>
      </c>
      <c r="JP14" s="128">
        <f t="shared" si="19"/>
        <v>0</v>
      </c>
      <c r="JQ14" s="133">
        <f>IF(ISNA(INDEX(プレー記録!$G$14:$G$2664,MATCH("IN_"&amp;ウォレット!$JO$2&amp;MONTH(ウォレット!$B14)&amp;"/"&amp;DAY(ウォレット!$B14)&amp;"_"&amp;ウォレット!JQ$3,プレー記録!$U$14:$U$2664,0),1))=TRUE,0,INDEX(プレー記録!$G$14:$G$2664,MATCH("IN_"&amp;ウォレット!$JO$2&amp;MONTH(ウォレット!$B14)&amp;"/"&amp;DAY(ウォレット!$B14)&amp;"_"&amp;ウォレット!JQ$3,プレー記録!$U$14:$U$2664,0),1))</f>
        <v>0</v>
      </c>
      <c r="JR14" s="122">
        <f>IF(ISNA(INDEX(プレー記録!$G$14:$G$2664,MATCH("IN_"&amp;ウォレット!$JO$2&amp;MONTH(ウォレット!$B14)&amp;"/"&amp;DAY(ウォレット!$B14)&amp;"_"&amp;ウォレット!JR$3,プレー記録!$U$14:$U$2664,0),1))=TRUE,0,INDEX(プレー記録!$G$14:$G$2664,MATCH("IN_"&amp;ウォレット!$JO$2&amp;MONTH(ウォレット!$B14)&amp;"/"&amp;DAY(ウォレット!$B14)&amp;"_"&amp;ウォレット!JR$3,プレー記録!$U$14:$U$2664,0),1))</f>
        <v>0</v>
      </c>
      <c r="JS14" s="122">
        <f>IF(ISNA(INDEX(プレー記録!$G$14:$G$2664,MATCH("IN_"&amp;ウォレット!$JO$2&amp;MONTH(ウォレット!$B14)&amp;"/"&amp;DAY(ウォレット!$B14)&amp;"_"&amp;ウォレット!JS$3,プレー記録!$U$14:$U$2664,0),1))=TRUE,0,INDEX(プレー記録!$G$14:$G$2664,MATCH("IN_"&amp;ウォレット!$JO$2&amp;MONTH(ウォレット!$B14)&amp;"/"&amp;DAY(ウォレット!$B14)&amp;"_"&amp;ウォレット!JS$3,プレー記録!$U$14:$U$2664,0),1))</f>
        <v>0</v>
      </c>
      <c r="JT14" s="122">
        <f>IF(ISNA(INDEX(プレー記録!$G$14:$G$2664,MATCH("IN_"&amp;ウォレット!$JO$2&amp;MONTH(ウォレット!$B14)&amp;"/"&amp;DAY(ウォレット!$B14)&amp;"_"&amp;ウォレット!JT$3,プレー記録!$U$14:$U$2664,0),1))=TRUE,0,INDEX(プレー記録!$G$14:$G$2664,MATCH("IN_"&amp;ウォレット!$JO$2&amp;MONTH(ウォレット!$B14)&amp;"/"&amp;DAY(ウォレット!$B14)&amp;"_"&amp;ウォレット!JT$3,プレー記録!$U$14:$U$2664,0),1))</f>
        <v>0</v>
      </c>
      <c r="JU14" s="122">
        <f>IF(ISNA(INDEX(プレー記録!$G$14:$G$2664,MATCH("IN_"&amp;ウォレット!$JO$2&amp;MONTH(ウォレット!$B14)&amp;"/"&amp;DAY(ウォレット!$B14)&amp;"_"&amp;ウォレット!JU$3,プレー記録!$U$14:$U$2664,0),1))=TRUE,0,INDEX(プレー記録!$G$14:$G$2664,MATCH("IN_"&amp;ウォレット!$JO$2&amp;MONTH(ウォレット!$B14)&amp;"/"&amp;DAY(ウォレット!$B14)&amp;"_"&amp;ウォレット!JU$3,プレー記録!$U$14:$U$2664,0),1))</f>
        <v>0</v>
      </c>
      <c r="JV14" s="122">
        <f>IF(ISNA(INDEX(プレー記録!$G$14:$G$2664,MATCH("IN_"&amp;ウォレット!$JO$2&amp;MONTH(ウォレット!$B14)&amp;"/"&amp;DAY(ウォレット!$B14)&amp;"_"&amp;ウォレット!JV$3,プレー記録!$U$14:$U$2664,0),1))=TRUE,0,INDEX(プレー記録!$G$14:$G$2664,MATCH("IN_"&amp;ウォレット!$JO$2&amp;MONTH(ウォレット!$B14)&amp;"/"&amp;DAY(ウォレット!$B14)&amp;"_"&amp;ウォレット!JV$3,プレー記録!$U$14:$U$2664,0),1))</f>
        <v>0</v>
      </c>
      <c r="JW14" s="122">
        <f>IF(ISNA(INDEX(プレー記録!$G$14:$G$2664,MATCH("IN_"&amp;ウォレット!$JO$2&amp;MONTH(ウォレット!$B14)&amp;"/"&amp;DAY(ウォレット!$B14)&amp;"_"&amp;ウォレット!JW$3,プレー記録!$U$14:$U$2664,0),1))=TRUE,0,INDEX(プレー記録!$G$14:$G$2664,MATCH("IN_"&amp;ウォレット!$JO$2&amp;MONTH(ウォレット!$B14)&amp;"/"&amp;DAY(ウォレット!$B14)&amp;"_"&amp;ウォレット!JW$3,プレー記録!$U$14:$U$2664,0),1))</f>
        <v>0</v>
      </c>
      <c r="JX14" s="296">
        <f>IF(ISNA(INDEX(プレー記録!$G$14:$G$2664,MATCH("IN_"&amp;ウォレット!$JO$2&amp;MONTH(ウォレット!$B14)&amp;"/"&amp;DAY(ウォレット!$B14)&amp;"_"&amp;ウォレット!JX$3,プレー記録!$U$14:$U$2664,0),1))=TRUE,0,INDEX(プレー記録!$G$14:$G$2664,MATCH("IN_"&amp;ウォレット!$JO$2&amp;MONTH(ウォレット!$B14)&amp;"/"&amp;DAY(ウォレット!$B14)&amp;"_"&amp;ウォレット!JX$3,プレー記録!$U$14:$U$2664,0),1))</f>
        <v>0</v>
      </c>
      <c r="JY14" s="296">
        <f>IF(ISNA(INDEX(プレー記録!$G$14:$G$2664,MATCH("IN_"&amp;ウォレット!$JO$2&amp;MONTH(ウォレット!$B14)&amp;"/"&amp;DAY(ウォレット!$B14)&amp;"_"&amp;ウォレット!JY$3,プレー記録!$U$14:$U$2664,0),1))=TRUE,0,INDEX(プレー記録!$G$14:$G$2664,MATCH("IN_"&amp;ウォレット!$JO$2&amp;MONTH(ウォレット!$B14)&amp;"/"&amp;DAY(ウォレット!$B14)&amp;"_"&amp;ウォレット!JY$3,プレー記録!$U$14:$U$2664,0),1))</f>
        <v>0</v>
      </c>
      <c r="JZ14" s="296">
        <f>IF(ISNA(INDEX(プレー記録!$G$14:$G$2664,MATCH("IN_"&amp;ウォレット!$JO$2&amp;MONTH(ウォレット!$B14)&amp;"/"&amp;DAY(ウォレット!$B14)&amp;"_"&amp;ウォレット!JZ$3,プレー記録!$U$14:$U$2664,0),1))=TRUE,0,INDEX(プレー記録!$G$14:$G$2664,MATCH("IN_"&amp;ウォレット!$JO$2&amp;MONTH(ウォレット!$B14)&amp;"/"&amp;DAY(ウォレット!$B14)&amp;"_"&amp;ウォレット!JZ$3,プレー記録!$U$14:$U$2664,0),1))</f>
        <v>0</v>
      </c>
      <c r="KA14" s="296">
        <f>IF(ISNA(INDEX(プレー記録!$G$14:$G$2664,MATCH("IN_"&amp;ウォレット!$JO$2&amp;MONTH(ウォレット!$B14)&amp;"/"&amp;DAY(ウォレット!$B14)&amp;"_"&amp;ウォレット!KA$3,プレー記録!$U$14:$U$2664,0),1))=TRUE,0,INDEX(プレー記録!$G$14:$G$2664,MATCH("IN_"&amp;ウォレット!$JO$2&amp;MONTH(ウォレット!$B14)&amp;"/"&amp;DAY(ウォレット!$B14)&amp;"_"&amp;ウォレット!KA$3,プレー記録!$U$14:$U$2664,0),1))</f>
        <v>0</v>
      </c>
      <c r="KB14" s="296">
        <f>IF(ISNA(INDEX(プレー記録!$G$14:$G$2664,MATCH("IN_"&amp;ウォレット!$JO$2&amp;MONTH(ウォレット!$B14)&amp;"/"&amp;DAY(ウォレット!$B14)&amp;"_"&amp;ウォレット!KB$3,プレー記録!$U$14:$U$2664,0),1))=TRUE,0,INDEX(プレー記録!$G$14:$G$2664,MATCH("IN_"&amp;ウォレット!$JO$2&amp;MONTH(ウォレット!$B14)&amp;"/"&amp;DAY(ウォレット!$B14)&amp;"_"&amp;ウォレット!KB$3,プレー記録!$U$14:$U$2664,0),1))</f>
        <v>0</v>
      </c>
      <c r="KC14" s="296">
        <f>IF(ISNA(INDEX(プレー記録!$G$14:$G$2664,MATCH("IN_"&amp;ウォレット!$JO$2&amp;MONTH(ウォレット!$B14)&amp;"/"&amp;DAY(ウォレット!$B14)&amp;"_"&amp;ウォレット!KC$3,プレー記録!$U$14:$U$2664,0),1))=TRUE,0,INDEX(プレー記録!$G$14:$G$2664,MATCH("IN_"&amp;ウォレット!$JO$2&amp;MONTH(ウォレット!$B14)&amp;"/"&amp;DAY(ウォレット!$B14)&amp;"_"&amp;ウォレット!KC$3,プレー記録!$U$14:$U$2664,0),1))</f>
        <v>0</v>
      </c>
      <c r="KD14" s="296">
        <f>IF(ISNA(INDEX(プレー記録!$G$14:$G$2664,MATCH("IN_"&amp;ウォレット!$JO$2&amp;MONTH(ウォレット!$B14)&amp;"/"&amp;DAY(ウォレット!$B14)&amp;"_"&amp;ウォレット!KD$3,プレー記録!$U$14:$U$2664,0),1))=TRUE,0,INDEX(プレー記録!$G$14:$G$2664,MATCH("IN_"&amp;ウォレット!$JO$2&amp;MONTH(ウォレット!$B14)&amp;"/"&amp;DAY(ウォレット!$B14)&amp;"_"&amp;ウォレット!KD$3,プレー記録!$U$14:$U$2664,0),1))</f>
        <v>0</v>
      </c>
      <c r="KE14" s="296">
        <f>IF(ISNA(INDEX(プレー記録!$G$14:$G$2664,MATCH("IN_"&amp;ウォレット!$JO$2&amp;MONTH(ウォレット!$B14)&amp;"/"&amp;DAY(ウォレット!$B14)&amp;"_"&amp;ウォレット!KE$3,プレー記録!$U$14:$U$2664,0),1))=TRUE,0,INDEX(プレー記録!$G$14:$G$2664,MATCH("IN_"&amp;ウォレット!$JO$2&amp;MONTH(ウォレット!$B14)&amp;"/"&amp;DAY(ウォレット!$B14)&amp;"_"&amp;ウォレット!KE$3,プレー記録!$U$14:$U$2664,0),1))</f>
        <v>0</v>
      </c>
      <c r="KF14" s="158"/>
      <c r="KG14" s="131">
        <f>IF(ISNA(INDEX(プレー記録!$F$12:$F$2664,MATCH("OUT_"&amp;ウォレット!$JO$2&amp;MONTH(ウォレット!$B14)&amp;"/"&amp;DAY(ウォレット!$B14)&amp;"_"&amp;ウォレット!KG$3,プレー記録!$U$12:$U$2664,0),1))=TRUE,0,-INDEX(プレー記録!$F$12:$F$2664,MATCH("OUT_"&amp;ウォレット!$JO$2&amp;MONTH(ウォレット!$B14)&amp;"/"&amp;DAY(ウォレット!$B14)&amp;"_"&amp;ウォレット!KG$3,プレー記録!$U$12:$U$2664,0),1))</f>
        <v>0</v>
      </c>
      <c r="KH14" s="123">
        <f>IF(ISNA(INDEX(プレー記録!$F$12:$F$2664,MATCH("OUT_"&amp;ウォレット!$JO$2&amp;MONTH(ウォレット!$B14)&amp;"/"&amp;DAY(ウォレット!$B14)&amp;"_"&amp;ウォレット!KH$3,プレー記録!$U$12:$U$2664,0),1))=TRUE,0,-INDEX(プレー記録!$F$12:$F$2664,MATCH("OUT_"&amp;ウォレット!$JO$2&amp;MONTH(ウォレット!$B14)&amp;"/"&amp;DAY(ウォレット!$B14)&amp;"_"&amp;ウォレット!KH$3,プレー記録!$U$12:$U$2664,0),1))</f>
        <v>0</v>
      </c>
      <c r="KI14" s="123">
        <f>IF(ISNA(INDEX(プレー記録!$F$12:$F$2664,MATCH("OUT_"&amp;ウォレット!$JO$2&amp;MONTH(ウォレット!$B14)&amp;"/"&amp;DAY(ウォレット!$B14)&amp;"_"&amp;ウォレット!KI$3,プレー記録!$U$12:$U$2664,0),1))=TRUE,0,-INDEX(プレー記録!$F$12:$F$2664,MATCH("OUT_"&amp;ウォレット!$JO$2&amp;MONTH(ウォレット!$B14)&amp;"/"&amp;DAY(ウォレット!$B14)&amp;"_"&amp;ウォレット!KI$3,プレー記録!$U$12:$U$2664,0),1))</f>
        <v>0</v>
      </c>
      <c r="KJ14" s="123">
        <f>IF(ISNA(INDEX(プレー記録!$F$12:$F$2664,MATCH("OUT_"&amp;ウォレット!$JO$2&amp;MONTH(ウォレット!$B14)&amp;"/"&amp;DAY(ウォレット!$B14)&amp;"_"&amp;ウォレット!KJ$3,プレー記録!$U$12:$U$2664,0),1))=TRUE,0,-INDEX(プレー記録!$F$12:$F$2664,MATCH("OUT_"&amp;ウォレット!$JO$2&amp;MONTH(ウォレット!$B14)&amp;"/"&amp;DAY(ウォレット!$B14)&amp;"_"&amp;ウォレット!KJ$3,プレー記録!$U$12:$U$2664,0),1))</f>
        <v>0</v>
      </c>
      <c r="KK14" s="123">
        <f>IF(ISNA(INDEX(プレー記録!$F$12:$F$2664,MATCH("OUT_"&amp;ウォレット!$JO$2&amp;MONTH(ウォレット!$B14)&amp;"/"&amp;DAY(ウォレット!$B14)&amp;"_"&amp;ウォレット!KK$3,プレー記録!$U$12:$U$2664,0),1))=TRUE,0,-INDEX(プレー記録!$F$12:$F$2664,MATCH("OUT_"&amp;ウォレット!$JO$2&amp;MONTH(ウォレット!$B14)&amp;"/"&amp;DAY(ウォレット!$B14)&amp;"_"&amp;ウォレット!KK$3,プレー記録!$U$12:$U$2664,0),1))</f>
        <v>0</v>
      </c>
      <c r="KL14" s="123">
        <f>IF(ISNA(INDEX(プレー記録!$F$12:$F$2664,MATCH("OUT_"&amp;ウォレット!$JO$2&amp;MONTH(ウォレット!$B14)&amp;"/"&amp;DAY(ウォレット!$B14)&amp;"_"&amp;ウォレット!KL$3,プレー記録!$U$12:$U$2664,0),1))=TRUE,0,-INDEX(プレー記録!$F$12:$F$2664,MATCH("OUT_"&amp;ウォレット!$JO$2&amp;MONTH(ウォレット!$B14)&amp;"/"&amp;DAY(ウォレット!$B14)&amp;"_"&amp;ウォレット!KL$3,プレー記録!$U$12:$U$2664,0),1))</f>
        <v>0</v>
      </c>
      <c r="KM14" s="123">
        <f>IF(ISNA(INDEX(プレー記録!$F$12:$F$2664,MATCH("OUT_"&amp;ウォレット!$JO$2&amp;MONTH(ウォレット!$B14)&amp;"/"&amp;DAY(ウォレット!$B14)&amp;"_"&amp;ウォレット!KM$3,プレー記録!$U$12:$U$2664,0),1))=TRUE,0,-INDEX(プレー記録!$F$12:$F$2664,MATCH("OUT_"&amp;ウォレット!$JO$2&amp;MONTH(ウォレット!$B14)&amp;"/"&amp;DAY(ウォレット!$B14)&amp;"_"&amp;ウォレット!KM$3,プレー記録!$U$12:$U$2664,0),1))</f>
        <v>0</v>
      </c>
      <c r="KN14" s="298">
        <f>IF(ISNA(INDEX(プレー記録!$F$12:$F$2664,MATCH("OUT_"&amp;ウォレット!$JO$2&amp;MONTH(ウォレット!$B14)&amp;"/"&amp;DAY(ウォレット!$B14)&amp;"_"&amp;ウォレット!KN$3,プレー記録!$U$12:$U$2664,0),1))=TRUE,0,-INDEX(プレー記録!$F$12:$F$2664,MATCH("OUT_"&amp;ウォレット!$JO$2&amp;MONTH(ウォレット!$B14)&amp;"/"&amp;DAY(ウォレット!$B14)&amp;"_"&amp;ウォレット!KN$3,プレー記録!$U$12:$U$2664,0),1))</f>
        <v>0</v>
      </c>
      <c r="KO14" s="298">
        <f>IF(ISNA(INDEX(プレー記録!$F$12:$F$2664,MATCH("OUT_"&amp;ウォレット!$JO$2&amp;MONTH(ウォレット!$B14)&amp;"/"&amp;DAY(ウォレット!$B14)&amp;"_"&amp;ウォレット!KO$3,プレー記録!$U$12:$U$2664,0),1))=TRUE,0,-INDEX(プレー記録!$F$12:$F$2664,MATCH("OUT_"&amp;ウォレット!$JO$2&amp;MONTH(ウォレット!$B14)&amp;"/"&amp;DAY(ウォレット!$B14)&amp;"_"&amp;ウォレット!KO$3,プレー記録!$U$12:$U$2664,0),1))</f>
        <v>0</v>
      </c>
      <c r="KP14" s="298">
        <f>IF(ISNA(INDEX(プレー記録!$F$12:$F$2664,MATCH("OUT_"&amp;ウォレット!$JO$2&amp;MONTH(ウォレット!$B14)&amp;"/"&amp;DAY(ウォレット!$B14)&amp;"_"&amp;ウォレット!KP$3,プレー記録!$U$12:$U$2664,0),1))=TRUE,0,-INDEX(プレー記録!$F$12:$F$2664,MATCH("OUT_"&amp;ウォレット!$JO$2&amp;MONTH(ウォレット!$B14)&amp;"/"&amp;DAY(ウォレット!$B14)&amp;"_"&amp;ウォレット!KP$3,プレー記録!$U$12:$U$2664,0),1))</f>
        <v>0</v>
      </c>
      <c r="KQ14" s="298">
        <f>IF(ISNA(INDEX(プレー記録!$F$12:$F$2664,MATCH("OUT_"&amp;ウォレット!$JO$2&amp;MONTH(ウォレット!$B14)&amp;"/"&amp;DAY(ウォレット!$B14)&amp;"_"&amp;ウォレット!KQ$3,プレー記録!$U$12:$U$2664,0),1))=TRUE,0,-INDEX(プレー記録!$F$12:$F$2664,MATCH("OUT_"&amp;ウォレット!$JO$2&amp;MONTH(ウォレット!$B14)&amp;"/"&amp;DAY(ウォレット!$B14)&amp;"_"&amp;ウォレット!KQ$3,プレー記録!$U$12:$U$2664,0),1))</f>
        <v>0</v>
      </c>
      <c r="KR14" s="298">
        <f>IF(ISNA(INDEX(プレー記録!$F$12:$F$2664,MATCH("OUT_"&amp;ウォレット!$JO$2&amp;MONTH(ウォレット!$B14)&amp;"/"&amp;DAY(ウォレット!$B14)&amp;"_"&amp;ウォレット!KR$3,プレー記録!$U$12:$U$2664,0),1))=TRUE,0,-INDEX(プレー記録!$F$12:$F$2664,MATCH("OUT_"&amp;ウォレット!$JO$2&amp;MONTH(ウォレット!$B14)&amp;"/"&amp;DAY(ウォレット!$B14)&amp;"_"&amp;ウォレット!KR$3,プレー記録!$U$12:$U$2664,0),1))</f>
        <v>0</v>
      </c>
      <c r="KS14" s="298">
        <f>IF(ISNA(INDEX(プレー記録!$F$12:$F$2664,MATCH("OUT_"&amp;ウォレット!$JO$2&amp;MONTH(ウォレット!$B14)&amp;"/"&amp;DAY(ウォレット!$B14)&amp;"_"&amp;ウォレット!KS$3,プレー記録!$U$12:$U$2664,0),1))=TRUE,0,-INDEX(プレー記録!$F$12:$F$2664,MATCH("OUT_"&amp;ウォレット!$JO$2&amp;MONTH(ウォレット!$B14)&amp;"/"&amp;DAY(ウォレット!$B14)&amp;"_"&amp;ウォレット!KS$3,プレー記録!$U$12:$U$2664,0),1))</f>
        <v>0</v>
      </c>
      <c r="KT14" s="298">
        <f>IF(ISNA(INDEX(プレー記録!$F$12:$F$2664,MATCH("OUT_"&amp;ウォレット!$JO$2&amp;MONTH(ウォレット!$B14)&amp;"/"&amp;DAY(ウォレット!$B14)&amp;"_"&amp;ウォレット!KT$3,プレー記録!$U$12:$U$2664,0),1))=TRUE,0,-INDEX(プレー記録!$F$12:$F$2664,MATCH("OUT_"&amp;ウォレット!$JO$2&amp;MONTH(ウォレット!$B14)&amp;"/"&amp;DAY(ウォレット!$B14)&amp;"_"&amp;ウォレット!KT$3,プレー記録!$U$12:$U$2664,0),1))</f>
        <v>0</v>
      </c>
      <c r="KU14" s="298">
        <f>IF(ISNA(INDEX(プレー記録!$F$12:$F$2664,MATCH("OUT_"&amp;ウォレット!$JO$2&amp;MONTH(ウォレット!$B14)&amp;"/"&amp;DAY(ウォレット!$B14)&amp;"_"&amp;ウォレット!KU$3,プレー記録!$U$12:$U$2664,0),1))=TRUE,0,-INDEX(プレー記録!$F$12:$F$2664,MATCH("OUT_"&amp;ウォレット!$JO$2&amp;MONTH(ウォレット!$B14)&amp;"/"&amp;DAY(ウォレット!$B14)&amp;"_"&amp;ウォレット!KU$3,プレー記録!$U$12:$U$2664,0),1))</f>
        <v>0</v>
      </c>
      <c r="KV14" s="160"/>
      <c r="KW14" s="127">
        <f t="shared" si="10"/>
        <v>0</v>
      </c>
      <c r="KX14" s="128">
        <f t="shared" si="20"/>
        <v>0</v>
      </c>
      <c r="KY14" s="133">
        <f>IF(ISNA(INDEX(プレー記録!$G$14:$G$2664,MATCH("IN_"&amp;ウォレット!$KW$2&amp;MONTH(ウォレット!$B14)&amp;"/"&amp;DAY(ウォレット!$B14)&amp;"_"&amp;ウォレット!KY$3,プレー記録!$U$14:$U$2664,0),1))=TRUE,0,INDEX(プレー記録!$G$14:$G$2664,MATCH("IN_"&amp;ウォレット!$KW$2&amp;MONTH(ウォレット!$B14)&amp;"/"&amp;DAY(ウォレット!$B14)&amp;"_"&amp;ウォレット!KY$3,プレー記録!$U$14:$U$2664,0),1))</f>
        <v>0</v>
      </c>
      <c r="KZ14" s="122">
        <f>IF(ISNA(INDEX(プレー記録!$G$14:$G$2664,MATCH("IN_"&amp;ウォレット!$KW$2&amp;MONTH(ウォレット!$B14)&amp;"/"&amp;DAY(ウォレット!$B14)&amp;"_"&amp;ウォレット!KZ$3,プレー記録!$U$14:$U$2664,0),1))=TRUE,0,INDEX(プレー記録!$G$14:$G$2664,MATCH("IN_"&amp;ウォレット!$KW$2&amp;MONTH(ウォレット!$B14)&amp;"/"&amp;DAY(ウォレット!$B14)&amp;"_"&amp;ウォレット!KZ$3,プレー記録!$U$14:$U$2664,0),1))</f>
        <v>0</v>
      </c>
      <c r="LA14" s="122">
        <f>IF(ISNA(INDEX(プレー記録!$G$14:$G$2664,MATCH("IN_"&amp;ウォレット!$KW$2&amp;MONTH(ウォレット!$B14)&amp;"/"&amp;DAY(ウォレット!$B14)&amp;"_"&amp;ウォレット!LA$3,プレー記録!$U$14:$U$2664,0),1))=TRUE,0,INDEX(プレー記録!$G$14:$G$2664,MATCH("IN_"&amp;ウォレット!$KW$2&amp;MONTH(ウォレット!$B14)&amp;"/"&amp;DAY(ウォレット!$B14)&amp;"_"&amp;ウォレット!LA$3,プレー記録!$U$14:$U$2664,0),1))</f>
        <v>0</v>
      </c>
      <c r="LB14" s="122">
        <f>IF(ISNA(INDEX(プレー記録!$G$14:$G$2664,MATCH("IN_"&amp;ウォレット!$KW$2&amp;MONTH(ウォレット!$B14)&amp;"/"&amp;DAY(ウォレット!$B14)&amp;"_"&amp;ウォレット!LB$3,プレー記録!$U$14:$U$2664,0),1))=TRUE,0,INDEX(プレー記録!$G$14:$G$2664,MATCH("IN_"&amp;ウォレット!$KW$2&amp;MONTH(ウォレット!$B14)&amp;"/"&amp;DAY(ウォレット!$B14)&amp;"_"&amp;ウォレット!LB$3,プレー記録!$U$14:$U$2664,0),1))</f>
        <v>0</v>
      </c>
      <c r="LC14" s="122">
        <f>IF(ISNA(INDEX(プレー記録!$G$14:$G$2664,MATCH("IN_"&amp;ウォレット!$KW$2&amp;MONTH(ウォレット!$B14)&amp;"/"&amp;DAY(ウォレット!$B14)&amp;"_"&amp;ウォレット!LC$3,プレー記録!$U$14:$U$2664,0),1))=TRUE,0,INDEX(プレー記録!$G$14:$G$2664,MATCH("IN_"&amp;ウォレット!$KW$2&amp;MONTH(ウォレット!$B14)&amp;"/"&amp;DAY(ウォレット!$B14)&amp;"_"&amp;ウォレット!LC$3,プレー記録!$U$14:$U$2664,0),1))</f>
        <v>0</v>
      </c>
      <c r="LD14" s="122">
        <f>IF(ISNA(INDEX(プレー記録!$G$14:$G$2664,MATCH("IN_"&amp;ウォレット!$KW$2&amp;MONTH(ウォレット!$B14)&amp;"/"&amp;DAY(ウォレット!$B14)&amp;"_"&amp;ウォレット!LD$3,プレー記録!$U$14:$U$2664,0),1))=TRUE,0,INDEX(プレー記録!$G$14:$G$2664,MATCH("IN_"&amp;ウォレット!$KW$2&amp;MONTH(ウォレット!$B14)&amp;"/"&amp;DAY(ウォレット!$B14)&amp;"_"&amp;ウォレット!LD$3,プレー記録!$U$14:$U$2664,0),1))</f>
        <v>0</v>
      </c>
      <c r="LE14" s="122">
        <f>IF(ISNA(INDEX(プレー記録!$G$14:$G$2664,MATCH("IN_"&amp;ウォレット!$KW$2&amp;MONTH(ウォレット!$B14)&amp;"/"&amp;DAY(ウォレット!$B14)&amp;"_"&amp;ウォレット!LE$3,プレー記録!$U$14:$U$2664,0),1))=TRUE,0,INDEX(プレー記録!$G$14:$G$2664,MATCH("IN_"&amp;ウォレット!$KW$2&amp;MONTH(ウォレット!$B14)&amp;"/"&amp;DAY(ウォレット!$B14)&amp;"_"&amp;ウォレット!LE$3,プレー記録!$U$14:$U$2664,0),1))</f>
        <v>0</v>
      </c>
      <c r="LF14" s="296">
        <f>IF(ISNA(INDEX(プレー記録!$G$14:$G$2664,MATCH("IN_"&amp;ウォレット!$KW$2&amp;MONTH(ウォレット!$B14)&amp;"/"&amp;DAY(ウォレット!$B14)&amp;"_"&amp;ウォレット!LF$3,プレー記録!$U$14:$U$2664,0),1))=TRUE,0,INDEX(プレー記録!$G$14:$G$2664,MATCH("IN_"&amp;ウォレット!$KW$2&amp;MONTH(ウォレット!$B14)&amp;"/"&amp;DAY(ウォレット!$B14)&amp;"_"&amp;ウォレット!LF$3,プレー記録!$U$14:$U$2664,0),1))</f>
        <v>0</v>
      </c>
      <c r="LG14" s="296">
        <f>IF(ISNA(INDEX(プレー記録!$G$14:$G$2664,MATCH("IN_"&amp;ウォレット!$KW$2&amp;MONTH(ウォレット!$B14)&amp;"/"&amp;DAY(ウォレット!$B14)&amp;"_"&amp;ウォレット!LG$3,プレー記録!$U$14:$U$2664,0),1))=TRUE,0,INDEX(プレー記録!$G$14:$G$2664,MATCH("IN_"&amp;ウォレット!$KW$2&amp;MONTH(ウォレット!$B14)&amp;"/"&amp;DAY(ウォレット!$B14)&amp;"_"&amp;ウォレット!LG$3,プレー記録!$U$14:$U$2664,0),1))</f>
        <v>0</v>
      </c>
      <c r="LH14" s="296">
        <f>IF(ISNA(INDEX(プレー記録!$G$14:$G$2664,MATCH("IN_"&amp;ウォレット!$KW$2&amp;MONTH(ウォレット!$B14)&amp;"/"&amp;DAY(ウォレット!$B14)&amp;"_"&amp;ウォレット!LH$3,プレー記録!$U$14:$U$2664,0),1))=TRUE,0,INDEX(プレー記録!$G$14:$G$2664,MATCH("IN_"&amp;ウォレット!$KW$2&amp;MONTH(ウォレット!$B14)&amp;"/"&amp;DAY(ウォレット!$B14)&amp;"_"&amp;ウォレット!LH$3,プレー記録!$U$14:$U$2664,0),1))</f>
        <v>0</v>
      </c>
      <c r="LI14" s="296">
        <f>IF(ISNA(INDEX(プレー記録!$G$14:$G$2664,MATCH("IN_"&amp;ウォレット!$KW$2&amp;MONTH(ウォレット!$B14)&amp;"/"&amp;DAY(ウォレット!$B14)&amp;"_"&amp;ウォレット!LI$3,プレー記録!$U$14:$U$2664,0),1))=TRUE,0,INDEX(プレー記録!$G$14:$G$2664,MATCH("IN_"&amp;ウォレット!$KW$2&amp;MONTH(ウォレット!$B14)&amp;"/"&amp;DAY(ウォレット!$B14)&amp;"_"&amp;ウォレット!LI$3,プレー記録!$U$14:$U$2664,0),1))</f>
        <v>0</v>
      </c>
      <c r="LJ14" s="296">
        <f>IF(ISNA(INDEX(プレー記録!$G$14:$G$2664,MATCH("IN_"&amp;ウォレット!$KW$2&amp;MONTH(ウォレット!$B14)&amp;"/"&amp;DAY(ウォレット!$B14)&amp;"_"&amp;ウォレット!LJ$3,プレー記録!$U$14:$U$2664,0),1))=TRUE,0,INDEX(プレー記録!$G$14:$G$2664,MATCH("IN_"&amp;ウォレット!$KW$2&amp;MONTH(ウォレット!$B14)&amp;"/"&amp;DAY(ウォレット!$B14)&amp;"_"&amp;ウォレット!LJ$3,プレー記録!$U$14:$U$2664,0),1))</f>
        <v>0</v>
      </c>
      <c r="LK14" s="296">
        <f>IF(ISNA(INDEX(プレー記録!$G$14:$G$2664,MATCH("IN_"&amp;ウォレット!$KW$2&amp;MONTH(ウォレット!$B14)&amp;"/"&amp;DAY(ウォレット!$B14)&amp;"_"&amp;ウォレット!LK$3,プレー記録!$U$14:$U$2664,0),1))=TRUE,0,INDEX(プレー記録!$G$14:$G$2664,MATCH("IN_"&amp;ウォレット!$KW$2&amp;MONTH(ウォレット!$B14)&amp;"/"&amp;DAY(ウォレット!$B14)&amp;"_"&amp;ウォレット!LK$3,プレー記録!$U$14:$U$2664,0),1))</f>
        <v>0</v>
      </c>
      <c r="LL14" s="296">
        <f>IF(ISNA(INDEX(プレー記録!$G$14:$G$2664,MATCH("IN_"&amp;ウォレット!$KW$2&amp;MONTH(ウォレット!$B14)&amp;"/"&amp;DAY(ウォレット!$B14)&amp;"_"&amp;ウォレット!LL$3,プレー記録!$U$14:$U$2664,0),1))=TRUE,0,INDEX(プレー記録!$G$14:$G$2664,MATCH("IN_"&amp;ウォレット!$KW$2&amp;MONTH(ウォレット!$B14)&amp;"/"&amp;DAY(ウォレット!$B14)&amp;"_"&amp;ウォレット!LL$3,プレー記録!$U$14:$U$2664,0),1))</f>
        <v>0</v>
      </c>
      <c r="LM14" s="296">
        <f>IF(ISNA(INDEX(プレー記録!$G$14:$G$2664,MATCH("IN_"&amp;ウォレット!$KW$2&amp;MONTH(ウォレット!$B14)&amp;"/"&amp;DAY(ウォレット!$B14)&amp;"_"&amp;ウォレット!LM$3,プレー記録!$U$14:$U$2664,0),1))=TRUE,0,INDEX(プレー記録!$G$14:$G$2664,MATCH("IN_"&amp;ウォレット!$KW$2&amp;MONTH(ウォレット!$B14)&amp;"/"&amp;DAY(ウォレット!$B14)&amp;"_"&amp;ウォレット!LM$3,プレー記録!$U$14:$U$2664,0),1))</f>
        <v>0</v>
      </c>
      <c r="LN14" s="158"/>
      <c r="LO14" s="131">
        <f>IF(ISNA(INDEX(プレー記録!$F$12:$F$2664,MATCH("OUT_"&amp;ウォレット!$KW$2&amp;MONTH(ウォレット!$B14)&amp;"/"&amp;DAY(ウォレット!$B14)&amp;"_"&amp;ウォレット!LO$3,プレー記録!$U$12:$U$2664,0),1))=TRUE,0,-INDEX(プレー記録!$F$12:$F$2664,MATCH("OUT_"&amp;ウォレット!$KW$2&amp;MONTH(ウォレット!$B14)&amp;"/"&amp;DAY(ウォレット!$B14)&amp;"_"&amp;ウォレット!LO$3,プレー記録!$U$12:$U$2664,0),1))</f>
        <v>0</v>
      </c>
      <c r="LP14" s="123">
        <f>IF(ISNA(INDEX(プレー記録!$F$12:$F$2664,MATCH("OUT_"&amp;ウォレット!$KW$2&amp;MONTH(ウォレット!$B14)&amp;"/"&amp;DAY(ウォレット!$B14)&amp;"_"&amp;ウォレット!LP$3,プレー記録!$U$12:$U$2664,0),1))=TRUE,0,-INDEX(プレー記録!$F$12:$F$2664,MATCH("OUT_"&amp;ウォレット!$KW$2&amp;MONTH(ウォレット!$B14)&amp;"/"&amp;DAY(ウォレット!$B14)&amp;"_"&amp;ウォレット!LP$3,プレー記録!$U$12:$U$2664,0),1))</f>
        <v>0</v>
      </c>
      <c r="LQ14" s="123">
        <f>IF(ISNA(INDEX(プレー記録!$F$12:$F$2664,MATCH("OUT_"&amp;ウォレット!$KW$2&amp;MONTH(ウォレット!$B14)&amp;"/"&amp;DAY(ウォレット!$B14)&amp;"_"&amp;ウォレット!LQ$3,プレー記録!$U$12:$U$2664,0),1))=TRUE,0,-INDEX(プレー記録!$F$12:$F$2664,MATCH("OUT_"&amp;ウォレット!$KW$2&amp;MONTH(ウォレット!$B14)&amp;"/"&amp;DAY(ウォレット!$B14)&amp;"_"&amp;ウォレット!LQ$3,プレー記録!$U$12:$U$2664,0),1))</f>
        <v>0</v>
      </c>
      <c r="LR14" s="123">
        <f>IF(ISNA(INDEX(プレー記録!$F$12:$F$2664,MATCH("OUT_"&amp;ウォレット!$KW$2&amp;MONTH(ウォレット!$B14)&amp;"/"&amp;DAY(ウォレット!$B14)&amp;"_"&amp;ウォレット!LR$3,プレー記録!$U$12:$U$2664,0),1))=TRUE,0,-INDEX(プレー記録!$F$12:$F$2664,MATCH("OUT_"&amp;ウォレット!$KW$2&amp;MONTH(ウォレット!$B14)&amp;"/"&amp;DAY(ウォレット!$B14)&amp;"_"&amp;ウォレット!LR$3,プレー記録!$U$12:$U$2664,0),1))</f>
        <v>0</v>
      </c>
      <c r="LS14" s="123">
        <f>IF(ISNA(INDEX(プレー記録!$F$12:$F$2664,MATCH("OUT_"&amp;ウォレット!$KW$2&amp;MONTH(ウォレット!$B14)&amp;"/"&amp;DAY(ウォレット!$B14)&amp;"_"&amp;ウォレット!LS$3,プレー記録!$U$12:$U$2664,0),1))=TRUE,0,-INDEX(プレー記録!$F$12:$F$2664,MATCH("OUT_"&amp;ウォレット!$KW$2&amp;MONTH(ウォレット!$B14)&amp;"/"&amp;DAY(ウォレット!$B14)&amp;"_"&amp;ウォレット!LS$3,プレー記録!$U$12:$U$2664,0),1))</f>
        <v>0</v>
      </c>
      <c r="LT14" s="123">
        <f>IF(ISNA(INDEX(プレー記録!$F$12:$F$2664,MATCH("OUT_"&amp;ウォレット!$KW$2&amp;MONTH(ウォレット!$B14)&amp;"/"&amp;DAY(ウォレット!$B14)&amp;"_"&amp;ウォレット!LT$3,プレー記録!$U$12:$U$2664,0),1))=TRUE,0,-INDEX(プレー記録!$F$12:$F$2664,MATCH("OUT_"&amp;ウォレット!$KW$2&amp;MONTH(ウォレット!$B14)&amp;"/"&amp;DAY(ウォレット!$B14)&amp;"_"&amp;ウォレット!LT$3,プレー記録!$U$12:$U$2664,0),1))</f>
        <v>0</v>
      </c>
      <c r="LU14" s="123">
        <f>IF(ISNA(INDEX(プレー記録!$F$12:$F$2664,MATCH("OUT_"&amp;ウォレット!$KW$2&amp;MONTH(ウォレット!$B14)&amp;"/"&amp;DAY(ウォレット!$B14)&amp;"_"&amp;ウォレット!LU$3,プレー記録!$U$12:$U$2664,0),1))=TRUE,0,-INDEX(プレー記録!$F$12:$F$2664,MATCH("OUT_"&amp;ウォレット!$KW$2&amp;MONTH(ウォレット!$B14)&amp;"/"&amp;DAY(ウォレット!$B14)&amp;"_"&amp;ウォレット!LU$3,プレー記録!$U$12:$U$2664,0),1))</f>
        <v>0</v>
      </c>
      <c r="LV14" s="298">
        <f>IF(ISNA(INDEX(プレー記録!$F$12:$F$2664,MATCH("OUT_"&amp;ウォレット!$KW$2&amp;MONTH(ウォレット!$B14)&amp;"/"&amp;DAY(ウォレット!$B14)&amp;"_"&amp;ウォレット!LV$3,プレー記録!$U$12:$U$2664,0),1))=TRUE,0,-INDEX(プレー記録!$F$12:$F$2664,MATCH("OUT_"&amp;ウォレット!$KW$2&amp;MONTH(ウォレット!$B14)&amp;"/"&amp;DAY(ウォレット!$B14)&amp;"_"&amp;ウォレット!LV$3,プレー記録!$U$12:$U$2664,0),1))</f>
        <v>0</v>
      </c>
      <c r="LW14" s="298">
        <f>IF(ISNA(INDEX(プレー記録!$F$12:$F$2664,MATCH("OUT_"&amp;ウォレット!$KW$2&amp;MONTH(ウォレット!$B14)&amp;"/"&amp;DAY(ウォレット!$B14)&amp;"_"&amp;ウォレット!LW$3,プレー記録!$U$12:$U$2664,0),1))=TRUE,0,-INDEX(プレー記録!$F$12:$F$2664,MATCH("OUT_"&amp;ウォレット!$KW$2&amp;MONTH(ウォレット!$B14)&amp;"/"&amp;DAY(ウォレット!$B14)&amp;"_"&amp;ウォレット!LW$3,プレー記録!$U$12:$U$2664,0),1))</f>
        <v>0</v>
      </c>
      <c r="LX14" s="298">
        <f>IF(ISNA(INDEX(プレー記録!$F$12:$F$2664,MATCH("OUT_"&amp;ウォレット!$KW$2&amp;MONTH(ウォレット!$B14)&amp;"/"&amp;DAY(ウォレット!$B14)&amp;"_"&amp;ウォレット!LX$3,プレー記録!$U$12:$U$2664,0),1))=TRUE,0,-INDEX(プレー記録!$F$12:$F$2664,MATCH("OUT_"&amp;ウォレット!$KW$2&amp;MONTH(ウォレット!$B14)&amp;"/"&amp;DAY(ウォレット!$B14)&amp;"_"&amp;ウォレット!LX$3,プレー記録!$U$12:$U$2664,0),1))</f>
        <v>0</v>
      </c>
      <c r="LY14" s="298">
        <f>IF(ISNA(INDEX(プレー記録!$F$12:$F$2664,MATCH("OUT_"&amp;ウォレット!$KW$2&amp;MONTH(ウォレット!$B14)&amp;"/"&amp;DAY(ウォレット!$B14)&amp;"_"&amp;ウォレット!LY$3,プレー記録!$U$12:$U$2664,0),1))=TRUE,0,-INDEX(プレー記録!$F$12:$F$2664,MATCH("OUT_"&amp;ウォレット!$KW$2&amp;MONTH(ウォレット!$B14)&amp;"/"&amp;DAY(ウォレット!$B14)&amp;"_"&amp;ウォレット!LY$3,プレー記録!$U$12:$U$2664,0),1))</f>
        <v>0</v>
      </c>
      <c r="LZ14" s="298">
        <f>IF(ISNA(INDEX(プレー記録!$F$12:$F$2664,MATCH("OUT_"&amp;ウォレット!$KW$2&amp;MONTH(ウォレット!$B14)&amp;"/"&amp;DAY(ウォレット!$B14)&amp;"_"&amp;ウォレット!LZ$3,プレー記録!$U$12:$U$2664,0),1))=TRUE,0,-INDEX(プレー記録!$F$12:$F$2664,MATCH("OUT_"&amp;ウォレット!$KW$2&amp;MONTH(ウォレット!$B14)&amp;"/"&amp;DAY(ウォレット!$B14)&amp;"_"&amp;ウォレット!LZ$3,プレー記録!$U$12:$U$2664,0),1))</f>
        <v>0</v>
      </c>
      <c r="MA14" s="298">
        <f>IF(ISNA(INDEX(プレー記録!$F$12:$F$2664,MATCH("OUT_"&amp;ウォレット!$KW$2&amp;MONTH(ウォレット!$B14)&amp;"/"&amp;DAY(ウォレット!$B14)&amp;"_"&amp;ウォレット!MA$3,プレー記録!$U$12:$U$2664,0),1))=TRUE,0,-INDEX(プレー記録!$F$12:$F$2664,MATCH("OUT_"&amp;ウォレット!$KW$2&amp;MONTH(ウォレット!$B14)&amp;"/"&amp;DAY(ウォレット!$B14)&amp;"_"&amp;ウォレット!MA$3,プレー記録!$U$12:$U$2664,0),1))</f>
        <v>0</v>
      </c>
      <c r="MB14" s="298">
        <f>IF(ISNA(INDEX(プレー記録!$F$12:$F$2664,MATCH("OUT_"&amp;ウォレット!$KW$2&amp;MONTH(ウォレット!$B14)&amp;"/"&amp;DAY(ウォレット!$B14)&amp;"_"&amp;ウォレット!MB$3,プレー記録!$U$12:$U$2664,0),1))=TRUE,0,-INDEX(プレー記録!$F$12:$F$2664,MATCH("OUT_"&amp;ウォレット!$KW$2&amp;MONTH(ウォレット!$B14)&amp;"/"&amp;DAY(ウォレット!$B14)&amp;"_"&amp;ウォレット!MB$3,プレー記録!$U$12:$U$2664,0),1))</f>
        <v>0</v>
      </c>
      <c r="MC14" s="298">
        <f>IF(ISNA(INDEX(プレー記録!$F$12:$F$2664,MATCH("OUT_"&amp;ウォレット!$KW$2&amp;MONTH(ウォレット!$B14)&amp;"/"&amp;DAY(ウォレット!$B14)&amp;"_"&amp;ウォレット!MC$3,プレー記録!$U$12:$U$2664,0),1))=TRUE,0,-INDEX(プレー記録!$F$12:$F$2664,MATCH("OUT_"&amp;ウォレット!$KW$2&amp;MONTH(ウォレット!$B14)&amp;"/"&amp;DAY(ウォレット!$B14)&amp;"_"&amp;ウォレット!MC$3,プレー記録!$U$12:$U$2664,0),1))</f>
        <v>0</v>
      </c>
      <c r="MD14" s="160"/>
    </row>
    <row r="15" spans="1:342">
      <c r="B15" s="24">
        <f t="shared" si="0"/>
        <v>10</v>
      </c>
      <c r="C15" s="127">
        <f t="shared" si="1"/>
        <v>0</v>
      </c>
      <c r="D15" s="128">
        <f t="shared" si="11"/>
        <v>0</v>
      </c>
      <c r="E15" s="133">
        <f>IF(ISNA(INDEX(プレー記録!$G$14:$G$2664,MATCH("IN_"&amp;ウォレット!$C$2&amp;MONTH(ウォレット!$B15)&amp;"/"&amp;DAY(ウォレット!$B15)&amp;"_"&amp;ウォレット!E$3,プレー記録!$U$14:$U$2664,0),1))=TRUE,0,INDEX(プレー記録!$G$14:$G$2664,MATCH("IN_"&amp;ウォレット!$C$2&amp;MONTH(ウォレット!$B15)&amp;"/"&amp;DAY(ウォレット!$B15)&amp;"_"&amp;ウォレット!E$3,プレー記録!$U$14:$U$2664,0),1))</f>
        <v>0</v>
      </c>
      <c r="F15" s="122">
        <f>IF(ISNA(INDEX(プレー記録!$G$14:$G$2664,MATCH("IN_"&amp;ウォレット!$C$2&amp;MONTH(ウォレット!$B15)&amp;"/"&amp;DAY(ウォレット!$B15)&amp;"_"&amp;ウォレット!F$3,プレー記録!$U$14:$U$2664,0),1))=TRUE,0,INDEX(プレー記録!$G$14:$G$2664,MATCH("IN_"&amp;ウォレット!$C$2&amp;MONTH(ウォレット!$B15)&amp;"/"&amp;DAY(ウォレット!$B15)&amp;"_"&amp;ウォレット!F$3,プレー記録!$U$14:$U$2664,0),1))</f>
        <v>0</v>
      </c>
      <c r="G15" s="122">
        <f>IF(ISNA(INDEX(プレー記録!$G$14:$G$2664,MATCH("IN_"&amp;ウォレット!$C$2&amp;MONTH(ウォレット!$B15)&amp;"/"&amp;DAY(ウォレット!$B15)&amp;"_"&amp;ウォレット!G$3,プレー記録!$U$14:$U$2664,0),1))=TRUE,0,INDEX(プレー記録!$G$14:$G$2664,MATCH("IN_"&amp;ウォレット!$C$2&amp;MONTH(ウォレット!$B15)&amp;"/"&amp;DAY(ウォレット!$B15)&amp;"_"&amp;ウォレット!G$3,プレー記録!$U$14:$U$2664,0),1))</f>
        <v>0</v>
      </c>
      <c r="H15" s="122">
        <f>IF(ISNA(INDEX(プレー記録!$G$14:$G$2664,MATCH("IN_"&amp;ウォレット!$C$2&amp;MONTH(ウォレット!$B15)&amp;"/"&amp;DAY(ウォレット!$B15)&amp;"_"&amp;ウォレット!H$3,プレー記録!$U$14:$U$2664,0),1))=TRUE,0,INDEX(プレー記録!$G$14:$G$2664,MATCH("IN_"&amp;ウォレット!$C$2&amp;MONTH(ウォレット!$B15)&amp;"/"&amp;DAY(ウォレット!$B15)&amp;"_"&amp;ウォレット!H$3,プレー記録!$U$14:$U$2664,0),1))</f>
        <v>0</v>
      </c>
      <c r="I15" s="122">
        <f>IF(ISNA(INDEX(プレー記録!$G$14:$G$2664,MATCH("IN_"&amp;ウォレット!$C$2&amp;MONTH(ウォレット!$B15)&amp;"/"&amp;DAY(ウォレット!$B15)&amp;"_"&amp;ウォレット!I$3,プレー記録!$U$14:$U$2664,0),1))=TRUE,0,INDEX(プレー記録!$G$14:$G$2664,MATCH("IN_"&amp;ウォレット!$C$2&amp;MONTH(ウォレット!$B15)&amp;"/"&amp;DAY(ウォレット!$B15)&amp;"_"&amp;ウォレット!I$3,プレー記録!$U$14:$U$2664,0),1))</f>
        <v>0</v>
      </c>
      <c r="J15" s="122">
        <f>IF(ISNA(INDEX(プレー記録!$G$14:$G$2664,MATCH("IN_"&amp;ウォレット!$C$2&amp;MONTH(ウォレット!$B15)&amp;"/"&amp;DAY(ウォレット!$B15)&amp;"_"&amp;ウォレット!J$3,プレー記録!$U$14:$U$2664,0),1))=TRUE,0,INDEX(プレー記録!$G$14:$G$2664,MATCH("IN_"&amp;ウォレット!$C$2&amp;MONTH(ウォレット!$B15)&amp;"/"&amp;DAY(ウォレット!$B15)&amp;"_"&amp;ウォレット!J$3,プレー記録!$U$14:$U$2664,0),1))</f>
        <v>0</v>
      </c>
      <c r="K15" s="122">
        <f>IF(ISNA(INDEX(プレー記録!$G$14:$G$2664,MATCH("IN_"&amp;ウォレット!$C$2&amp;MONTH(ウォレット!$B15)&amp;"/"&amp;DAY(ウォレット!$B15)&amp;"_"&amp;ウォレット!K$3,プレー記録!$U$14:$U$2664,0),1))=TRUE,0,INDEX(プレー記録!$G$14:$G$2664,MATCH("IN_"&amp;ウォレット!$C$2&amp;MONTH(ウォレット!$B15)&amp;"/"&amp;DAY(ウォレット!$B15)&amp;"_"&amp;ウォレット!K$3,プレー記録!$U$14:$U$2664,0),1))</f>
        <v>0</v>
      </c>
      <c r="L15" s="296">
        <f>IF(ISNA(INDEX(プレー記録!$G$14:$G$2664,MATCH("IN_"&amp;ウォレット!$C$2&amp;MONTH(ウォレット!$B15)&amp;"/"&amp;DAY(ウォレット!$B15)&amp;"_"&amp;ウォレット!L$3,プレー記録!$U$14:$U$2664,0),1))=TRUE,0,INDEX(プレー記録!$G$14:$G$2664,MATCH("IN_"&amp;ウォレット!$C$2&amp;MONTH(ウォレット!$B15)&amp;"/"&amp;DAY(ウォレット!$B15)&amp;"_"&amp;ウォレット!L$3,プレー記録!$U$14:$U$2664,0),1))</f>
        <v>0</v>
      </c>
      <c r="M15" s="296">
        <f>IF(ISNA(INDEX(プレー記録!$G$14:$G$2664,MATCH("IN_"&amp;ウォレット!$C$2&amp;MONTH(ウォレット!$B15)&amp;"/"&amp;DAY(ウォレット!$B15)&amp;"_"&amp;ウォレット!M$3,プレー記録!$U$14:$U$2664,0),1))=TRUE,0,INDEX(プレー記録!$G$14:$G$2664,MATCH("IN_"&amp;ウォレット!$C$2&amp;MONTH(ウォレット!$B15)&amp;"/"&amp;DAY(ウォレット!$B15)&amp;"_"&amp;ウォレット!M$3,プレー記録!$U$14:$U$2664,0),1))</f>
        <v>0</v>
      </c>
      <c r="N15" s="296">
        <f>IF(ISNA(INDEX(プレー記録!$G$14:$G$2664,MATCH("IN_"&amp;ウォレット!$C$2&amp;MONTH(ウォレット!$B15)&amp;"/"&amp;DAY(ウォレット!$B15)&amp;"_"&amp;ウォレット!N$3,プレー記録!$U$14:$U$2664,0),1))=TRUE,0,INDEX(プレー記録!$G$14:$G$2664,MATCH("IN_"&amp;ウォレット!$C$2&amp;MONTH(ウォレット!$B15)&amp;"/"&amp;DAY(ウォレット!$B15)&amp;"_"&amp;ウォレット!N$3,プレー記録!$U$14:$U$2664,0),1))</f>
        <v>0</v>
      </c>
      <c r="O15" s="296">
        <f>IF(ISNA(INDEX(プレー記録!$G$14:$G$2664,MATCH("IN_"&amp;ウォレット!$C$2&amp;MONTH(ウォレット!$B15)&amp;"/"&amp;DAY(ウォレット!$B15)&amp;"_"&amp;ウォレット!O$3,プレー記録!$U$14:$U$2664,0),1))=TRUE,0,INDEX(プレー記録!$G$14:$G$2664,MATCH("IN_"&amp;ウォレット!$C$2&amp;MONTH(ウォレット!$B15)&amp;"/"&amp;DAY(ウォレット!$B15)&amp;"_"&amp;ウォレット!O$3,プレー記録!$U$14:$U$2664,0),1))</f>
        <v>0</v>
      </c>
      <c r="P15" s="296">
        <f>IF(ISNA(INDEX(プレー記録!$G$14:$G$2664,MATCH("IN_"&amp;ウォレット!$C$2&amp;MONTH(ウォレット!$B15)&amp;"/"&amp;DAY(ウォレット!$B15)&amp;"_"&amp;ウォレット!P$3,プレー記録!$U$14:$U$2664,0),1))=TRUE,0,INDEX(プレー記録!$G$14:$G$2664,MATCH("IN_"&amp;ウォレット!$C$2&amp;MONTH(ウォレット!$B15)&amp;"/"&amp;DAY(ウォレット!$B15)&amp;"_"&amp;ウォレット!P$3,プレー記録!$U$14:$U$2664,0),1))</f>
        <v>0</v>
      </c>
      <c r="Q15" s="296">
        <f>IF(ISNA(INDEX(プレー記録!$G$14:$G$2664,MATCH("IN_"&amp;ウォレット!$C$2&amp;MONTH(ウォレット!$B15)&amp;"/"&amp;DAY(ウォレット!$B15)&amp;"_"&amp;ウォレット!Q$3,プレー記録!$U$14:$U$2664,0),1))=TRUE,0,INDEX(プレー記録!$G$14:$G$2664,MATCH("IN_"&amp;ウォレット!$C$2&amp;MONTH(ウォレット!$B15)&amp;"/"&amp;DAY(ウォレット!$B15)&amp;"_"&amp;ウォレット!Q$3,プレー記録!$U$14:$U$2664,0),1))</f>
        <v>0</v>
      </c>
      <c r="R15" s="296">
        <f>IF(ISNA(INDEX(プレー記録!$G$14:$G$2664,MATCH("IN_"&amp;ウォレット!$C$2&amp;MONTH(ウォレット!$B15)&amp;"/"&amp;DAY(ウォレット!$B15)&amp;"_"&amp;ウォレット!R$3,プレー記録!$U$14:$U$2664,0),1))=TRUE,0,INDEX(プレー記録!$G$14:$G$2664,MATCH("IN_"&amp;ウォレット!$C$2&amp;MONTH(ウォレット!$B15)&amp;"/"&amp;DAY(ウォレット!$B15)&amp;"_"&amp;ウォレット!R$3,プレー記録!$U$14:$U$2664,0),1))</f>
        <v>0</v>
      </c>
      <c r="S15" s="296">
        <f>IF(ISNA(INDEX(プレー記録!$G$14:$G$2664,MATCH("IN_"&amp;ウォレット!$C$2&amp;MONTH(ウォレット!$B15)&amp;"/"&amp;DAY(ウォレット!$B15)&amp;"_"&amp;ウォレット!S$3,プレー記録!$U$14:$U$2664,0),1))=TRUE,0,INDEX(プレー記録!$G$14:$G$2664,MATCH("IN_"&amp;ウォレット!$C$2&amp;MONTH(ウォレット!$B15)&amp;"/"&amp;DAY(ウォレット!$B15)&amp;"_"&amp;ウォレット!S$3,プレー記録!$U$14:$U$2664,0),1))</f>
        <v>0</v>
      </c>
      <c r="T15" s="158"/>
      <c r="U15" s="131">
        <f>IF(ISNA(INDEX(プレー記録!$F$12:$F$2664,MATCH("OUT_"&amp;ウォレット!$C$2&amp;MONTH(ウォレット!$B15)&amp;"/"&amp;DAY(ウォレット!$B15)&amp;"_"&amp;ウォレット!U$3,プレー記録!$U$12:$U$2664,0),1))=TRUE,0,-INDEX(プレー記録!$F$12:$F$2664,MATCH("OUT_"&amp;ウォレット!$C$2&amp;MONTH(ウォレット!$B15)&amp;"/"&amp;DAY(ウォレット!$B15)&amp;"_"&amp;ウォレット!U$3,プレー記録!$U$12:$U$2664,0),1))</f>
        <v>0</v>
      </c>
      <c r="V15" s="123">
        <f>IF(ISNA(INDEX(プレー記録!$F$12:$F$2664,MATCH("OUT_"&amp;ウォレット!$C$2&amp;MONTH(ウォレット!$B15)&amp;"/"&amp;DAY(ウォレット!$B15)&amp;"_"&amp;ウォレット!V$3,プレー記録!$U$12:$U$2664,0),1))=TRUE,0,-INDEX(プレー記録!$F$12:$F$2664,MATCH("OUT_"&amp;ウォレット!$C$2&amp;MONTH(ウォレット!$B15)&amp;"/"&amp;DAY(ウォレット!$B15)&amp;"_"&amp;ウォレット!V$3,プレー記録!$U$12:$U$2664,0),1))</f>
        <v>0</v>
      </c>
      <c r="W15" s="123">
        <f>IF(ISNA(INDEX(プレー記録!$F$12:$F$2664,MATCH("OUT_"&amp;ウォレット!$C$2&amp;MONTH(ウォレット!$B15)&amp;"/"&amp;DAY(ウォレット!$B15)&amp;"_"&amp;ウォレット!W$3,プレー記録!$U$12:$U$2664,0),1))=TRUE,0,-INDEX(プレー記録!$F$12:$F$2664,MATCH("OUT_"&amp;ウォレット!$C$2&amp;MONTH(ウォレット!$B15)&amp;"/"&amp;DAY(ウォレット!$B15)&amp;"_"&amp;ウォレット!W$3,プレー記録!$U$12:$U$2664,0),1))</f>
        <v>0</v>
      </c>
      <c r="X15" s="123">
        <f>IF(ISNA(INDEX(プレー記録!$F$12:$F$2664,MATCH("OUT_"&amp;ウォレット!$C$2&amp;MONTH(ウォレット!$B15)&amp;"/"&amp;DAY(ウォレット!$B15)&amp;"_"&amp;ウォレット!X$3,プレー記録!$U$12:$U$2664,0),1))=TRUE,0,-INDEX(プレー記録!$F$12:$F$2664,MATCH("OUT_"&amp;ウォレット!$C$2&amp;MONTH(ウォレット!$B15)&amp;"/"&amp;DAY(ウォレット!$B15)&amp;"_"&amp;ウォレット!X$3,プレー記録!$U$12:$U$2664,0),1))</f>
        <v>0</v>
      </c>
      <c r="Y15" s="123">
        <f>IF(ISNA(INDEX(プレー記録!$F$12:$F$2664,MATCH("OUT_"&amp;ウォレット!$C$2&amp;MONTH(ウォレット!$B15)&amp;"/"&amp;DAY(ウォレット!$B15)&amp;"_"&amp;ウォレット!Y$3,プレー記録!$U$12:$U$2664,0),1))=TRUE,0,-INDEX(プレー記録!$F$12:$F$2664,MATCH("OUT_"&amp;ウォレット!$C$2&amp;MONTH(ウォレット!$B15)&amp;"/"&amp;DAY(ウォレット!$B15)&amp;"_"&amp;ウォレット!Y$3,プレー記録!$U$12:$U$2664,0),1))</f>
        <v>0</v>
      </c>
      <c r="Z15" s="123">
        <f>IF(ISNA(INDEX(プレー記録!$F$12:$F$2664,MATCH("OUT_"&amp;ウォレット!$C$2&amp;MONTH(ウォレット!$B15)&amp;"/"&amp;DAY(ウォレット!$B15)&amp;"_"&amp;ウォレット!Z$3,プレー記録!$U$12:$U$2664,0),1))=TRUE,0,-INDEX(プレー記録!$F$12:$F$2664,MATCH("OUT_"&amp;ウォレット!$C$2&amp;MONTH(ウォレット!$B15)&amp;"/"&amp;DAY(ウォレット!$B15)&amp;"_"&amp;ウォレット!Z$3,プレー記録!$U$12:$U$2664,0),1))</f>
        <v>0</v>
      </c>
      <c r="AA15" s="123">
        <f>IF(ISNA(INDEX(プレー記録!$F$12:$F$2664,MATCH("OUT_"&amp;ウォレット!$C$2&amp;MONTH(ウォレット!$B15)&amp;"/"&amp;DAY(ウォレット!$B15)&amp;"_"&amp;ウォレット!AA$3,プレー記録!$U$12:$U$2664,0),1))=TRUE,0,-INDEX(プレー記録!$F$12:$F$2664,MATCH("OUT_"&amp;ウォレット!$C$2&amp;MONTH(ウォレット!$B15)&amp;"/"&amp;DAY(ウォレット!$B15)&amp;"_"&amp;ウォレット!AA$3,プレー記録!$U$12:$U$2664,0),1))</f>
        <v>0</v>
      </c>
      <c r="AB15" s="298">
        <f>IF(ISNA(INDEX(プレー記録!$F$12:$F$2664,MATCH("OUT_"&amp;ウォレット!$C$2&amp;MONTH(ウォレット!$B15)&amp;"/"&amp;DAY(ウォレット!$B15)&amp;"_"&amp;ウォレット!AB$3,プレー記録!$U$12:$U$2664,0),1))=TRUE,0,-INDEX(プレー記録!$F$12:$F$2664,MATCH("OUT_"&amp;ウォレット!$C$2&amp;MONTH(ウォレット!$B15)&amp;"/"&amp;DAY(ウォレット!$B15)&amp;"_"&amp;ウォレット!AB$3,プレー記録!$U$12:$U$2664,0),1))</f>
        <v>0</v>
      </c>
      <c r="AC15" s="298">
        <f>IF(ISNA(INDEX(プレー記録!$F$12:$F$2664,MATCH("OUT_"&amp;ウォレット!$C$2&amp;MONTH(ウォレット!$B15)&amp;"/"&amp;DAY(ウォレット!$B15)&amp;"_"&amp;ウォレット!AC$3,プレー記録!$U$12:$U$2664,0),1))=TRUE,0,-INDEX(プレー記録!$F$12:$F$2664,MATCH("OUT_"&amp;ウォレット!$C$2&amp;MONTH(ウォレット!$B15)&amp;"/"&amp;DAY(ウォレット!$B15)&amp;"_"&amp;ウォレット!AC$3,プレー記録!$U$12:$U$2664,0),1))</f>
        <v>0</v>
      </c>
      <c r="AD15" s="298">
        <f>IF(ISNA(INDEX(プレー記録!$F$12:$F$2664,MATCH("OUT_"&amp;ウォレット!$C$2&amp;MONTH(ウォレット!$B15)&amp;"/"&amp;DAY(ウォレット!$B15)&amp;"_"&amp;ウォレット!AD$3,プレー記録!$U$12:$U$2664,0),1))=TRUE,0,-INDEX(プレー記録!$F$12:$F$2664,MATCH("OUT_"&amp;ウォレット!$C$2&amp;MONTH(ウォレット!$B15)&amp;"/"&amp;DAY(ウォレット!$B15)&amp;"_"&amp;ウォレット!AD$3,プレー記録!$U$12:$U$2664,0),1))</f>
        <v>0</v>
      </c>
      <c r="AE15" s="298">
        <f>IF(ISNA(INDEX(プレー記録!$F$12:$F$2664,MATCH("OUT_"&amp;ウォレット!$C$2&amp;MONTH(ウォレット!$B15)&amp;"/"&amp;DAY(ウォレット!$B15)&amp;"_"&amp;ウォレット!AE$3,プレー記録!$U$12:$U$2664,0),1))=TRUE,0,-INDEX(プレー記録!$F$12:$F$2664,MATCH("OUT_"&amp;ウォレット!$C$2&amp;MONTH(ウォレット!$B15)&amp;"/"&amp;DAY(ウォレット!$B15)&amp;"_"&amp;ウォレット!AE$3,プレー記録!$U$12:$U$2664,0),1))</f>
        <v>0</v>
      </c>
      <c r="AF15" s="298">
        <f>IF(ISNA(INDEX(プレー記録!$F$12:$F$2664,MATCH("OUT_"&amp;ウォレット!$C$2&amp;MONTH(ウォレット!$B15)&amp;"/"&amp;DAY(ウォレット!$B15)&amp;"_"&amp;ウォレット!AF$3,プレー記録!$U$12:$U$2664,0),1))=TRUE,0,-INDEX(プレー記録!$F$12:$F$2664,MATCH("OUT_"&amp;ウォレット!$C$2&amp;MONTH(ウォレット!$B15)&amp;"/"&amp;DAY(ウォレット!$B15)&amp;"_"&amp;ウォレット!AF$3,プレー記録!$U$12:$U$2664,0),1))</f>
        <v>0</v>
      </c>
      <c r="AG15" s="298">
        <f>IF(ISNA(INDEX(プレー記録!$F$12:$F$2664,MATCH("OUT_"&amp;ウォレット!$C$2&amp;MONTH(ウォレット!$B15)&amp;"/"&amp;DAY(ウォレット!$B15)&amp;"_"&amp;ウォレット!AG$3,プレー記録!$U$12:$U$2664,0),1))=TRUE,0,-INDEX(プレー記録!$F$12:$F$2664,MATCH("OUT_"&amp;ウォレット!$C$2&amp;MONTH(ウォレット!$B15)&amp;"/"&amp;DAY(ウォレット!$B15)&amp;"_"&amp;ウォレット!AG$3,プレー記録!$U$12:$U$2664,0),1))</f>
        <v>0</v>
      </c>
      <c r="AH15" s="298">
        <f>IF(ISNA(INDEX(プレー記録!$F$12:$F$2664,MATCH("OUT_"&amp;ウォレット!$C$2&amp;MONTH(ウォレット!$B15)&amp;"/"&amp;DAY(ウォレット!$B15)&amp;"_"&amp;ウォレット!AH$3,プレー記録!$U$12:$U$2664,0),1))=TRUE,0,-INDEX(プレー記録!$F$12:$F$2664,MATCH("OUT_"&amp;ウォレット!$C$2&amp;MONTH(ウォレット!$B15)&amp;"/"&amp;DAY(ウォレット!$B15)&amp;"_"&amp;ウォレット!AH$3,プレー記録!$U$12:$U$2664,0),1))</f>
        <v>0</v>
      </c>
      <c r="AI15" s="298">
        <f>IF(ISNA(INDEX(プレー記録!$F$12:$F$2664,MATCH("OUT_"&amp;ウォレット!$C$2&amp;MONTH(ウォレット!$B15)&amp;"/"&amp;DAY(ウォレット!$B15)&amp;"_"&amp;ウォレット!AI$3,プレー記録!$U$12:$U$2664,0),1))=TRUE,0,-INDEX(プレー記録!$F$12:$F$2664,MATCH("OUT_"&amp;ウォレット!$C$2&amp;MONTH(ウォレット!$B15)&amp;"/"&amp;DAY(ウォレット!$B15)&amp;"_"&amp;ウォレット!AI$3,プレー記録!$U$12:$U$2664,0),1))</f>
        <v>0</v>
      </c>
      <c r="AJ15" s="160"/>
      <c r="AK15" s="127">
        <f t="shared" si="2"/>
        <v>0</v>
      </c>
      <c r="AL15" s="128">
        <f t="shared" si="12"/>
        <v>0</v>
      </c>
      <c r="AM15" s="133">
        <f>IF(ISNA(INDEX(プレー記録!$G$14:$G$2664,MATCH("IN_"&amp;ウォレット!$AK$2&amp;MONTH(ウォレット!$B15)&amp;"/"&amp;DAY(ウォレット!$B15)&amp;"_"&amp;ウォレット!AM$3,プレー記録!$U$14:$U$2664,0),1))=TRUE,0,INDEX(プレー記録!$G$14:$G$2664,MATCH("IN_"&amp;ウォレット!$AK$2&amp;MONTH(ウォレット!$B15)&amp;"/"&amp;DAY(ウォレット!$B15)&amp;"_"&amp;ウォレット!AM$3,プレー記録!$U$14:$U$2664,0),1))</f>
        <v>0</v>
      </c>
      <c r="AN15" s="122">
        <f>IF(ISNA(INDEX(プレー記録!$G$14:$G$2664,MATCH("IN_"&amp;ウォレット!$AK$2&amp;MONTH(ウォレット!$B15)&amp;"/"&amp;DAY(ウォレット!$B15)&amp;"_"&amp;ウォレット!AN$3,プレー記録!$U$14:$U$2664,0),1))=TRUE,0,INDEX(プレー記録!$G$14:$G$2664,MATCH("IN_"&amp;ウォレット!$AK$2&amp;MONTH(ウォレット!$B15)&amp;"/"&amp;DAY(ウォレット!$B15)&amp;"_"&amp;ウォレット!AN$3,プレー記録!$U$14:$U$2664,0),1))</f>
        <v>0</v>
      </c>
      <c r="AO15" s="122">
        <f>IF(ISNA(INDEX(プレー記録!$G$14:$G$2664,MATCH("IN_"&amp;ウォレット!$AK$2&amp;MONTH(ウォレット!$B15)&amp;"/"&amp;DAY(ウォレット!$B15)&amp;"_"&amp;ウォレット!AO$3,プレー記録!$U$14:$U$2664,0),1))=TRUE,0,INDEX(プレー記録!$G$14:$G$2664,MATCH("IN_"&amp;ウォレット!$AK$2&amp;MONTH(ウォレット!$B15)&amp;"/"&amp;DAY(ウォレット!$B15)&amp;"_"&amp;ウォレット!AO$3,プレー記録!$U$14:$U$2664,0),1))</f>
        <v>0</v>
      </c>
      <c r="AP15" s="122">
        <f>IF(ISNA(INDEX(プレー記録!$G$14:$G$2664,MATCH("IN_"&amp;ウォレット!$AK$2&amp;MONTH(ウォレット!$B15)&amp;"/"&amp;DAY(ウォレット!$B15)&amp;"_"&amp;ウォレット!AP$3,プレー記録!$U$14:$U$2664,0),1))=TRUE,0,INDEX(プレー記録!$G$14:$G$2664,MATCH("IN_"&amp;ウォレット!$AK$2&amp;MONTH(ウォレット!$B15)&amp;"/"&amp;DAY(ウォレット!$B15)&amp;"_"&amp;ウォレット!AP$3,プレー記録!$U$14:$U$2664,0),1))</f>
        <v>0</v>
      </c>
      <c r="AQ15" s="122">
        <f>IF(ISNA(INDEX(プレー記録!$G$14:$G$2664,MATCH("IN_"&amp;ウォレット!$AK$2&amp;MONTH(ウォレット!$B15)&amp;"/"&amp;DAY(ウォレット!$B15)&amp;"_"&amp;ウォレット!AQ$3,プレー記録!$U$14:$U$2664,0),1))=TRUE,0,INDEX(プレー記録!$G$14:$G$2664,MATCH("IN_"&amp;ウォレット!$AK$2&amp;MONTH(ウォレット!$B15)&amp;"/"&amp;DAY(ウォレット!$B15)&amp;"_"&amp;ウォレット!AQ$3,プレー記録!$U$14:$U$2664,0),1))</f>
        <v>0</v>
      </c>
      <c r="AR15" s="122">
        <f>IF(ISNA(INDEX(プレー記録!$G$14:$G$2664,MATCH("IN_"&amp;ウォレット!$AK$2&amp;MONTH(ウォレット!$B15)&amp;"/"&amp;DAY(ウォレット!$B15)&amp;"_"&amp;ウォレット!AR$3,プレー記録!$U$14:$U$2664,0),1))=TRUE,0,INDEX(プレー記録!$G$14:$G$2664,MATCH("IN_"&amp;ウォレット!$AK$2&amp;MONTH(ウォレット!$B15)&amp;"/"&amp;DAY(ウォレット!$B15)&amp;"_"&amp;ウォレット!AR$3,プレー記録!$U$14:$U$2664,0),1))</f>
        <v>0</v>
      </c>
      <c r="AS15" s="122">
        <f>IF(ISNA(INDEX(プレー記録!$G$14:$G$2664,MATCH("IN_"&amp;ウォレット!$AK$2&amp;MONTH(ウォレット!$B15)&amp;"/"&amp;DAY(ウォレット!$B15)&amp;"_"&amp;ウォレット!AS$3,プレー記録!$U$14:$U$2664,0),1))=TRUE,0,INDEX(プレー記録!$G$14:$G$2664,MATCH("IN_"&amp;ウォレット!$AK$2&amp;MONTH(ウォレット!$B15)&amp;"/"&amp;DAY(ウォレット!$B15)&amp;"_"&amp;ウォレット!AS$3,プレー記録!$U$14:$U$2664,0),1))</f>
        <v>0</v>
      </c>
      <c r="AT15" s="296">
        <f>IF(ISNA(INDEX(プレー記録!$G$14:$G$2664,MATCH("IN_"&amp;ウォレット!$AK$2&amp;MONTH(ウォレット!$B15)&amp;"/"&amp;DAY(ウォレット!$B15)&amp;"_"&amp;ウォレット!AT$3,プレー記録!$U$14:$U$2664,0),1))=TRUE,0,INDEX(プレー記録!$G$14:$G$2664,MATCH("IN_"&amp;ウォレット!$AK$2&amp;MONTH(ウォレット!$B15)&amp;"/"&amp;DAY(ウォレット!$B15)&amp;"_"&amp;ウォレット!AT$3,プレー記録!$U$14:$U$2664,0),1))</f>
        <v>0</v>
      </c>
      <c r="AU15" s="296">
        <f>IF(ISNA(INDEX(プレー記録!$G$14:$G$2664,MATCH("IN_"&amp;ウォレット!$AK$2&amp;MONTH(ウォレット!$B15)&amp;"/"&amp;DAY(ウォレット!$B15)&amp;"_"&amp;ウォレット!AU$3,プレー記録!$U$14:$U$2664,0),1))=TRUE,0,INDEX(プレー記録!$G$14:$G$2664,MATCH("IN_"&amp;ウォレット!$AK$2&amp;MONTH(ウォレット!$B15)&amp;"/"&amp;DAY(ウォレット!$B15)&amp;"_"&amp;ウォレット!AU$3,プレー記録!$U$14:$U$2664,0),1))</f>
        <v>0</v>
      </c>
      <c r="AV15" s="296">
        <f>IF(ISNA(INDEX(プレー記録!$G$14:$G$2664,MATCH("IN_"&amp;ウォレット!$AK$2&amp;MONTH(ウォレット!$B15)&amp;"/"&amp;DAY(ウォレット!$B15)&amp;"_"&amp;ウォレット!AV$3,プレー記録!$U$14:$U$2664,0),1))=TRUE,0,INDEX(プレー記録!$G$14:$G$2664,MATCH("IN_"&amp;ウォレット!$AK$2&amp;MONTH(ウォレット!$B15)&amp;"/"&amp;DAY(ウォレット!$B15)&amp;"_"&amp;ウォレット!AV$3,プレー記録!$U$14:$U$2664,0),1))</f>
        <v>0</v>
      </c>
      <c r="AW15" s="296">
        <f>IF(ISNA(INDEX(プレー記録!$G$14:$G$2664,MATCH("IN_"&amp;ウォレット!$AK$2&amp;MONTH(ウォレット!$B15)&amp;"/"&amp;DAY(ウォレット!$B15)&amp;"_"&amp;ウォレット!AW$3,プレー記録!$U$14:$U$2664,0),1))=TRUE,0,INDEX(プレー記録!$G$14:$G$2664,MATCH("IN_"&amp;ウォレット!$AK$2&amp;MONTH(ウォレット!$B15)&amp;"/"&amp;DAY(ウォレット!$B15)&amp;"_"&amp;ウォレット!AW$3,プレー記録!$U$14:$U$2664,0),1))</f>
        <v>0</v>
      </c>
      <c r="AX15" s="296">
        <f>IF(ISNA(INDEX(プレー記録!$G$14:$G$2664,MATCH("IN_"&amp;ウォレット!$AK$2&amp;MONTH(ウォレット!$B15)&amp;"/"&amp;DAY(ウォレット!$B15)&amp;"_"&amp;ウォレット!AX$3,プレー記録!$U$14:$U$2664,0),1))=TRUE,0,INDEX(プレー記録!$G$14:$G$2664,MATCH("IN_"&amp;ウォレット!$AK$2&amp;MONTH(ウォレット!$B15)&amp;"/"&amp;DAY(ウォレット!$B15)&amp;"_"&amp;ウォレット!AX$3,プレー記録!$U$14:$U$2664,0),1))</f>
        <v>0</v>
      </c>
      <c r="AY15" s="296">
        <f>IF(ISNA(INDEX(プレー記録!$G$14:$G$2664,MATCH("IN_"&amp;ウォレット!$AK$2&amp;MONTH(ウォレット!$B15)&amp;"/"&amp;DAY(ウォレット!$B15)&amp;"_"&amp;ウォレット!AY$3,プレー記録!$U$14:$U$2664,0),1))=TRUE,0,INDEX(プレー記録!$G$14:$G$2664,MATCH("IN_"&amp;ウォレット!$AK$2&amp;MONTH(ウォレット!$B15)&amp;"/"&amp;DAY(ウォレット!$B15)&amp;"_"&amp;ウォレット!AY$3,プレー記録!$U$14:$U$2664,0),1))</f>
        <v>0</v>
      </c>
      <c r="AZ15" s="296">
        <f>IF(ISNA(INDEX(プレー記録!$G$14:$G$2664,MATCH("IN_"&amp;ウォレット!$AK$2&amp;MONTH(ウォレット!$B15)&amp;"/"&amp;DAY(ウォレット!$B15)&amp;"_"&amp;ウォレット!AZ$3,プレー記録!$U$14:$U$2664,0),1))=TRUE,0,INDEX(プレー記録!$G$14:$G$2664,MATCH("IN_"&amp;ウォレット!$AK$2&amp;MONTH(ウォレット!$B15)&amp;"/"&amp;DAY(ウォレット!$B15)&amp;"_"&amp;ウォレット!AZ$3,プレー記録!$U$14:$U$2664,0),1))</f>
        <v>0</v>
      </c>
      <c r="BA15" s="296">
        <f>IF(ISNA(INDEX(プレー記録!$G$14:$G$2664,MATCH("IN_"&amp;ウォレット!$AK$2&amp;MONTH(ウォレット!$B15)&amp;"/"&amp;DAY(ウォレット!$B15)&amp;"_"&amp;ウォレット!BA$3,プレー記録!$U$14:$U$2664,0),1))=TRUE,0,INDEX(プレー記録!$G$14:$G$2664,MATCH("IN_"&amp;ウォレット!$AK$2&amp;MONTH(ウォレット!$B15)&amp;"/"&amp;DAY(ウォレット!$B15)&amp;"_"&amp;ウォレット!BA$3,プレー記録!$U$14:$U$2664,0),1))</f>
        <v>0</v>
      </c>
      <c r="BB15" s="158"/>
      <c r="BC15" s="131">
        <f>IF(ISNA(INDEX(プレー記録!$F$12:$F$2664,MATCH("OUT_"&amp;ウォレット!$AK$2&amp;MONTH(ウォレット!$B15)&amp;"/"&amp;DAY(ウォレット!$B15)&amp;"_"&amp;ウォレット!BC$3,プレー記録!$U$12:$U$2664,0),1))=TRUE,0,-INDEX(プレー記録!$F$12:$F$2664,MATCH("OUT_"&amp;ウォレット!$AK$2&amp;MONTH(ウォレット!$B15)&amp;"/"&amp;DAY(ウォレット!$B15)&amp;"_"&amp;ウォレット!BC$3,プレー記録!$U$12:$U$2664,0),1))</f>
        <v>0</v>
      </c>
      <c r="BD15" s="123">
        <f>IF(ISNA(INDEX(プレー記録!$F$12:$F$2664,MATCH("OUT_"&amp;ウォレット!$AK$2&amp;MONTH(ウォレット!$B15)&amp;"/"&amp;DAY(ウォレット!$B15)&amp;"_"&amp;ウォレット!BD$3,プレー記録!$U$12:$U$2664,0),1))=TRUE,0,-INDEX(プレー記録!$F$12:$F$2664,MATCH("OUT_"&amp;ウォレット!$AK$2&amp;MONTH(ウォレット!$B15)&amp;"/"&amp;DAY(ウォレット!$B15)&amp;"_"&amp;ウォレット!BD$3,プレー記録!$U$12:$U$2664,0),1))</f>
        <v>0</v>
      </c>
      <c r="BE15" s="123">
        <f>IF(ISNA(INDEX(プレー記録!$F$12:$F$2664,MATCH("OUT_"&amp;ウォレット!$AK$2&amp;MONTH(ウォレット!$B15)&amp;"/"&amp;DAY(ウォレット!$B15)&amp;"_"&amp;ウォレット!BE$3,プレー記録!$U$12:$U$2664,0),1))=TRUE,0,-INDEX(プレー記録!$F$12:$F$2664,MATCH("OUT_"&amp;ウォレット!$AK$2&amp;MONTH(ウォレット!$B15)&amp;"/"&amp;DAY(ウォレット!$B15)&amp;"_"&amp;ウォレット!BE$3,プレー記録!$U$12:$U$2664,0),1))</f>
        <v>0</v>
      </c>
      <c r="BF15" s="123">
        <f>IF(ISNA(INDEX(プレー記録!$F$12:$F$2664,MATCH("OUT_"&amp;ウォレット!$AK$2&amp;MONTH(ウォレット!$B15)&amp;"/"&amp;DAY(ウォレット!$B15)&amp;"_"&amp;ウォレット!BF$3,プレー記録!$U$12:$U$2664,0),1))=TRUE,0,-INDEX(プレー記録!$F$12:$F$2664,MATCH("OUT_"&amp;ウォレット!$AK$2&amp;MONTH(ウォレット!$B15)&amp;"/"&amp;DAY(ウォレット!$B15)&amp;"_"&amp;ウォレット!BF$3,プレー記録!$U$12:$U$2664,0),1))</f>
        <v>0</v>
      </c>
      <c r="BG15" s="123">
        <f>IF(ISNA(INDEX(プレー記録!$F$12:$F$2664,MATCH("OUT_"&amp;ウォレット!$AK$2&amp;MONTH(ウォレット!$B15)&amp;"/"&amp;DAY(ウォレット!$B15)&amp;"_"&amp;ウォレット!BG$3,プレー記録!$U$12:$U$2664,0),1))=TRUE,0,-INDEX(プレー記録!$F$12:$F$2664,MATCH("OUT_"&amp;ウォレット!$AK$2&amp;MONTH(ウォレット!$B15)&amp;"/"&amp;DAY(ウォレット!$B15)&amp;"_"&amp;ウォレット!BG$3,プレー記録!$U$12:$U$2664,0),1))</f>
        <v>0</v>
      </c>
      <c r="BH15" s="123">
        <f>IF(ISNA(INDEX(プレー記録!$F$12:$F$2664,MATCH("OUT_"&amp;ウォレット!$AK$2&amp;MONTH(ウォレット!$B15)&amp;"/"&amp;DAY(ウォレット!$B15)&amp;"_"&amp;ウォレット!BH$3,プレー記録!$U$12:$U$2664,0),1))=TRUE,0,-INDEX(プレー記録!$F$12:$F$2664,MATCH("OUT_"&amp;ウォレット!$AK$2&amp;MONTH(ウォレット!$B15)&amp;"/"&amp;DAY(ウォレット!$B15)&amp;"_"&amp;ウォレット!BH$3,プレー記録!$U$12:$U$2664,0),1))</f>
        <v>0</v>
      </c>
      <c r="BI15" s="123">
        <f>IF(ISNA(INDEX(プレー記録!$F$12:$F$2664,MATCH("OUT_"&amp;ウォレット!$AK$2&amp;MONTH(ウォレット!$B15)&amp;"/"&amp;DAY(ウォレット!$B15)&amp;"_"&amp;ウォレット!BI$3,プレー記録!$U$12:$U$2664,0),1))=TRUE,0,-INDEX(プレー記録!$F$12:$F$2664,MATCH("OUT_"&amp;ウォレット!$AK$2&amp;MONTH(ウォレット!$B15)&amp;"/"&amp;DAY(ウォレット!$B15)&amp;"_"&amp;ウォレット!BI$3,プレー記録!$U$12:$U$2664,0),1))</f>
        <v>0</v>
      </c>
      <c r="BJ15" s="298">
        <f>IF(ISNA(INDEX(プレー記録!$F$12:$F$2664,MATCH("OUT_"&amp;ウォレット!$AK$2&amp;MONTH(ウォレット!$B15)&amp;"/"&amp;DAY(ウォレット!$B15)&amp;"_"&amp;ウォレット!BJ$3,プレー記録!$U$12:$U$2664,0),1))=TRUE,0,-INDEX(プレー記録!$F$12:$F$2664,MATCH("OUT_"&amp;ウォレット!$AK$2&amp;MONTH(ウォレット!$B15)&amp;"/"&amp;DAY(ウォレット!$B15)&amp;"_"&amp;ウォレット!BJ$3,プレー記録!$U$12:$U$2664,0),1))</f>
        <v>0</v>
      </c>
      <c r="BK15" s="298">
        <f>IF(ISNA(INDEX(プレー記録!$F$12:$F$2664,MATCH("OUT_"&amp;ウォレット!$AK$2&amp;MONTH(ウォレット!$B15)&amp;"/"&amp;DAY(ウォレット!$B15)&amp;"_"&amp;ウォレット!BK$3,プレー記録!$U$12:$U$2664,0),1))=TRUE,0,-INDEX(プレー記録!$F$12:$F$2664,MATCH("OUT_"&amp;ウォレット!$AK$2&amp;MONTH(ウォレット!$B15)&amp;"/"&amp;DAY(ウォレット!$B15)&amp;"_"&amp;ウォレット!BK$3,プレー記録!$U$12:$U$2664,0),1))</f>
        <v>0</v>
      </c>
      <c r="BL15" s="298">
        <f>IF(ISNA(INDEX(プレー記録!$F$12:$F$2664,MATCH("OUT_"&amp;ウォレット!$AK$2&amp;MONTH(ウォレット!$B15)&amp;"/"&amp;DAY(ウォレット!$B15)&amp;"_"&amp;ウォレット!BL$3,プレー記録!$U$12:$U$2664,0),1))=TRUE,0,-INDEX(プレー記録!$F$12:$F$2664,MATCH("OUT_"&amp;ウォレット!$AK$2&amp;MONTH(ウォレット!$B15)&amp;"/"&amp;DAY(ウォレット!$B15)&amp;"_"&amp;ウォレット!BL$3,プレー記録!$U$12:$U$2664,0),1))</f>
        <v>0</v>
      </c>
      <c r="BM15" s="298">
        <f>IF(ISNA(INDEX(プレー記録!$F$12:$F$2664,MATCH("OUT_"&amp;ウォレット!$AK$2&amp;MONTH(ウォレット!$B15)&amp;"/"&amp;DAY(ウォレット!$B15)&amp;"_"&amp;ウォレット!BM$3,プレー記録!$U$12:$U$2664,0),1))=TRUE,0,-INDEX(プレー記録!$F$12:$F$2664,MATCH("OUT_"&amp;ウォレット!$AK$2&amp;MONTH(ウォレット!$B15)&amp;"/"&amp;DAY(ウォレット!$B15)&amp;"_"&amp;ウォレット!BM$3,プレー記録!$U$12:$U$2664,0),1))</f>
        <v>0</v>
      </c>
      <c r="BN15" s="298">
        <f>IF(ISNA(INDEX(プレー記録!$F$12:$F$2664,MATCH("OUT_"&amp;ウォレット!$AK$2&amp;MONTH(ウォレット!$B15)&amp;"/"&amp;DAY(ウォレット!$B15)&amp;"_"&amp;ウォレット!BN$3,プレー記録!$U$12:$U$2664,0),1))=TRUE,0,-INDEX(プレー記録!$F$12:$F$2664,MATCH("OUT_"&amp;ウォレット!$AK$2&amp;MONTH(ウォレット!$B15)&amp;"/"&amp;DAY(ウォレット!$B15)&amp;"_"&amp;ウォレット!BN$3,プレー記録!$U$12:$U$2664,0),1))</f>
        <v>0</v>
      </c>
      <c r="BO15" s="298">
        <f>IF(ISNA(INDEX(プレー記録!$F$12:$F$2664,MATCH("OUT_"&amp;ウォレット!$AK$2&amp;MONTH(ウォレット!$B15)&amp;"/"&amp;DAY(ウォレット!$B15)&amp;"_"&amp;ウォレット!BO$3,プレー記録!$U$12:$U$2664,0),1))=TRUE,0,-INDEX(プレー記録!$F$12:$F$2664,MATCH("OUT_"&amp;ウォレット!$AK$2&amp;MONTH(ウォレット!$B15)&amp;"/"&amp;DAY(ウォレット!$B15)&amp;"_"&amp;ウォレット!BO$3,プレー記録!$U$12:$U$2664,0),1))</f>
        <v>0</v>
      </c>
      <c r="BP15" s="298">
        <f>IF(ISNA(INDEX(プレー記録!$F$12:$F$2664,MATCH("OUT_"&amp;ウォレット!$AK$2&amp;MONTH(ウォレット!$B15)&amp;"/"&amp;DAY(ウォレット!$B15)&amp;"_"&amp;ウォレット!BP$3,プレー記録!$U$12:$U$2664,0),1))=TRUE,0,-INDEX(プレー記録!$F$12:$F$2664,MATCH("OUT_"&amp;ウォレット!$AK$2&amp;MONTH(ウォレット!$B15)&amp;"/"&amp;DAY(ウォレット!$B15)&amp;"_"&amp;ウォレット!BP$3,プレー記録!$U$12:$U$2664,0),1))</f>
        <v>0</v>
      </c>
      <c r="BQ15" s="298">
        <f>IF(ISNA(INDEX(プレー記録!$F$12:$F$2664,MATCH("OUT_"&amp;ウォレット!$AK$2&amp;MONTH(ウォレット!$B15)&amp;"/"&amp;DAY(ウォレット!$B15)&amp;"_"&amp;ウォレット!BQ$3,プレー記録!$U$12:$U$2664,0),1))=TRUE,0,-INDEX(プレー記録!$F$12:$F$2664,MATCH("OUT_"&amp;ウォレット!$AK$2&amp;MONTH(ウォレット!$B15)&amp;"/"&amp;DAY(ウォレット!$B15)&amp;"_"&amp;ウォレット!BQ$3,プレー記録!$U$12:$U$2664,0),1))</f>
        <v>0</v>
      </c>
      <c r="BR15" s="160"/>
      <c r="BS15" s="127">
        <f t="shared" si="3"/>
        <v>0</v>
      </c>
      <c r="BT15" s="128">
        <f t="shared" si="13"/>
        <v>0</v>
      </c>
      <c r="BU15" s="133">
        <f>IF(ISNA(INDEX(プレー記録!$G$14:$G$2664,MATCH("IN_"&amp;ウォレット!$BS$2&amp;MONTH(ウォレット!$B15)&amp;"/"&amp;DAY(ウォレット!$B15)&amp;"_"&amp;ウォレット!BU$3,プレー記録!$U$14:$U$2664,0),1))=TRUE,0,INDEX(プレー記録!$G$14:$G$2664,MATCH("IN_"&amp;ウォレット!$BS$2&amp;MONTH(ウォレット!$B15)&amp;"/"&amp;DAY(ウォレット!$B15)&amp;"_"&amp;ウォレット!BU$3,プレー記録!$U$14:$U$2664,0),1))</f>
        <v>0</v>
      </c>
      <c r="BV15" s="122">
        <f>IF(ISNA(INDEX(プレー記録!$G$14:$G$2664,MATCH("IN_"&amp;ウォレット!$BS$2&amp;MONTH(ウォレット!$B15)&amp;"/"&amp;DAY(ウォレット!$B15)&amp;"_"&amp;ウォレット!BV$3,プレー記録!$U$14:$U$2664,0),1))=TRUE,0,INDEX(プレー記録!$G$14:$G$2664,MATCH("IN_"&amp;ウォレット!$BS$2&amp;MONTH(ウォレット!$B15)&amp;"/"&amp;DAY(ウォレット!$B15)&amp;"_"&amp;ウォレット!BV$3,プレー記録!$U$14:$U$2664,0),1))</f>
        <v>0</v>
      </c>
      <c r="BW15" s="122">
        <f>IF(ISNA(INDEX(プレー記録!$G$14:$G$2664,MATCH("IN_"&amp;ウォレット!$BS$2&amp;MONTH(ウォレット!$B15)&amp;"/"&amp;DAY(ウォレット!$B15)&amp;"_"&amp;ウォレット!BW$3,プレー記録!$U$14:$U$2664,0),1))=TRUE,0,INDEX(プレー記録!$G$14:$G$2664,MATCH("IN_"&amp;ウォレット!$BS$2&amp;MONTH(ウォレット!$B15)&amp;"/"&amp;DAY(ウォレット!$B15)&amp;"_"&amp;ウォレット!BW$3,プレー記録!$U$14:$U$2664,0),1))</f>
        <v>0</v>
      </c>
      <c r="BX15" s="122">
        <f>IF(ISNA(INDEX(プレー記録!$G$14:$G$2664,MATCH("IN_"&amp;ウォレット!$BS$2&amp;MONTH(ウォレット!$B15)&amp;"/"&amp;DAY(ウォレット!$B15)&amp;"_"&amp;ウォレット!BX$3,プレー記録!$U$14:$U$2664,0),1))=TRUE,0,INDEX(プレー記録!$G$14:$G$2664,MATCH("IN_"&amp;ウォレット!$BS$2&amp;MONTH(ウォレット!$B15)&amp;"/"&amp;DAY(ウォレット!$B15)&amp;"_"&amp;ウォレット!BX$3,プレー記録!$U$14:$U$2664,0),1))</f>
        <v>0</v>
      </c>
      <c r="BY15" s="122">
        <f>IF(ISNA(INDEX(プレー記録!$G$14:$G$2664,MATCH("IN_"&amp;ウォレット!$BS$2&amp;MONTH(ウォレット!$B15)&amp;"/"&amp;DAY(ウォレット!$B15)&amp;"_"&amp;ウォレット!BY$3,プレー記録!$U$14:$U$2664,0),1))=TRUE,0,INDEX(プレー記録!$G$14:$G$2664,MATCH("IN_"&amp;ウォレット!$BS$2&amp;MONTH(ウォレット!$B15)&amp;"/"&amp;DAY(ウォレット!$B15)&amp;"_"&amp;ウォレット!BY$3,プレー記録!$U$14:$U$2664,0),1))</f>
        <v>0</v>
      </c>
      <c r="BZ15" s="122">
        <f>IF(ISNA(INDEX(プレー記録!$G$14:$G$2664,MATCH("IN_"&amp;ウォレット!$BS$2&amp;MONTH(ウォレット!$B15)&amp;"/"&amp;DAY(ウォレット!$B15)&amp;"_"&amp;ウォレット!BZ$3,プレー記録!$U$14:$U$2664,0),1))=TRUE,0,INDEX(プレー記録!$G$14:$G$2664,MATCH("IN_"&amp;ウォレット!$BS$2&amp;MONTH(ウォレット!$B15)&amp;"/"&amp;DAY(ウォレット!$B15)&amp;"_"&amp;ウォレット!BZ$3,プレー記録!$U$14:$U$2664,0),1))</f>
        <v>0</v>
      </c>
      <c r="CA15" s="122">
        <f>IF(ISNA(INDEX(プレー記録!$G$14:$G$2664,MATCH("IN_"&amp;ウォレット!$BS$2&amp;MONTH(ウォレット!$B15)&amp;"/"&amp;DAY(ウォレット!$B15)&amp;"_"&amp;ウォレット!CA$3,プレー記録!$U$14:$U$2664,0),1))=TRUE,0,INDEX(プレー記録!$G$14:$G$2664,MATCH("IN_"&amp;ウォレット!$BS$2&amp;MONTH(ウォレット!$B15)&amp;"/"&amp;DAY(ウォレット!$B15)&amp;"_"&amp;ウォレット!CA$3,プレー記録!$U$14:$U$2664,0),1))</f>
        <v>0</v>
      </c>
      <c r="CB15" s="296">
        <f>IF(ISNA(INDEX(プレー記録!$G$14:$G$2664,MATCH("IN_"&amp;ウォレット!$BS$2&amp;MONTH(ウォレット!$B15)&amp;"/"&amp;DAY(ウォレット!$B15)&amp;"_"&amp;ウォレット!CB$3,プレー記録!$U$14:$U$2664,0),1))=TRUE,0,INDEX(プレー記録!$G$14:$G$2664,MATCH("IN_"&amp;ウォレット!$BS$2&amp;MONTH(ウォレット!$B15)&amp;"/"&amp;DAY(ウォレット!$B15)&amp;"_"&amp;ウォレット!CB$3,プレー記録!$U$14:$U$2664,0),1))</f>
        <v>0</v>
      </c>
      <c r="CC15" s="296">
        <f>IF(ISNA(INDEX(プレー記録!$G$14:$G$2664,MATCH("IN_"&amp;ウォレット!$BS$2&amp;MONTH(ウォレット!$B15)&amp;"/"&amp;DAY(ウォレット!$B15)&amp;"_"&amp;ウォレット!CC$3,プレー記録!$U$14:$U$2664,0),1))=TRUE,0,INDEX(プレー記録!$G$14:$G$2664,MATCH("IN_"&amp;ウォレット!$BS$2&amp;MONTH(ウォレット!$B15)&amp;"/"&amp;DAY(ウォレット!$B15)&amp;"_"&amp;ウォレット!CC$3,プレー記録!$U$14:$U$2664,0),1))</f>
        <v>0</v>
      </c>
      <c r="CD15" s="296">
        <f>IF(ISNA(INDEX(プレー記録!$G$14:$G$2664,MATCH("IN_"&amp;ウォレット!$BS$2&amp;MONTH(ウォレット!$B15)&amp;"/"&amp;DAY(ウォレット!$B15)&amp;"_"&amp;ウォレット!CD$3,プレー記録!$U$14:$U$2664,0),1))=TRUE,0,INDEX(プレー記録!$G$14:$G$2664,MATCH("IN_"&amp;ウォレット!$BS$2&amp;MONTH(ウォレット!$B15)&amp;"/"&amp;DAY(ウォレット!$B15)&amp;"_"&amp;ウォレット!CD$3,プレー記録!$U$14:$U$2664,0),1))</f>
        <v>0</v>
      </c>
      <c r="CE15" s="296">
        <f>IF(ISNA(INDEX(プレー記録!$G$14:$G$2664,MATCH("IN_"&amp;ウォレット!$BS$2&amp;MONTH(ウォレット!$B15)&amp;"/"&amp;DAY(ウォレット!$B15)&amp;"_"&amp;ウォレット!CE$3,プレー記録!$U$14:$U$2664,0),1))=TRUE,0,INDEX(プレー記録!$G$14:$G$2664,MATCH("IN_"&amp;ウォレット!$BS$2&amp;MONTH(ウォレット!$B15)&amp;"/"&amp;DAY(ウォレット!$B15)&amp;"_"&amp;ウォレット!CE$3,プレー記録!$U$14:$U$2664,0),1))</f>
        <v>0</v>
      </c>
      <c r="CF15" s="296">
        <f>IF(ISNA(INDEX(プレー記録!$G$14:$G$2664,MATCH("IN_"&amp;ウォレット!$BS$2&amp;MONTH(ウォレット!$B15)&amp;"/"&amp;DAY(ウォレット!$B15)&amp;"_"&amp;ウォレット!CF$3,プレー記録!$U$14:$U$2664,0),1))=TRUE,0,INDEX(プレー記録!$G$14:$G$2664,MATCH("IN_"&amp;ウォレット!$BS$2&amp;MONTH(ウォレット!$B15)&amp;"/"&amp;DAY(ウォレット!$B15)&amp;"_"&amp;ウォレット!CF$3,プレー記録!$U$14:$U$2664,0),1))</f>
        <v>0</v>
      </c>
      <c r="CG15" s="296">
        <f>IF(ISNA(INDEX(プレー記録!$G$14:$G$2664,MATCH("IN_"&amp;ウォレット!$BS$2&amp;MONTH(ウォレット!$B15)&amp;"/"&amp;DAY(ウォレット!$B15)&amp;"_"&amp;ウォレット!CG$3,プレー記録!$U$14:$U$2664,0),1))=TRUE,0,INDEX(プレー記録!$G$14:$G$2664,MATCH("IN_"&amp;ウォレット!$BS$2&amp;MONTH(ウォレット!$B15)&amp;"/"&amp;DAY(ウォレット!$B15)&amp;"_"&amp;ウォレット!CG$3,プレー記録!$U$14:$U$2664,0),1))</f>
        <v>0</v>
      </c>
      <c r="CH15" s="296">
        <f>IF(ISNA(INDEX(プレー記録!$G$14:$G$2664,MATCH("IN_"&amp;ウォレット!$BS$2&amp;MONTH(ウォレット!$B15)&amp;"/"&amp;DAY(ウォレット!$B15)&amp;"_"&amp;ウォレット!CH$3,プレー記録!$U$14:$U$2664,0),1))=TRUE,0,INDEX(プレー記録!$G$14:$G$2664,MATCH("IN_"&amp;ウォレット!$BS$2&amp;MONTH(ウォレット!$B15)&amp;"/"&amp;DAY(ウォレット!$B15)&amp;"_"&amp;ウォレット!CH$3,プレー記録!$U$14:$U$2664,0),1))</f>
        <v>0</v>
      </c>
      <c r="CI15" s="296">
        <f>IF(ISNA(INDEX(プレー記録!$G$14:$G$2664,MATCH("IN_"&amp;ウォレット!$BS$2&amp;MONTH(ウォレット!$B15)&amp;"/"&amp;DAY(ウォレット!$B15)&amp;"_"&amp;ウォレット!CI$3,プレー記録!$U$14:$U$2664,0),1))=TRUE,0,INDEX(プレー記録!$G$14:$G$2664,MATCH("IN_"&amp;ウォレット!$BS$2&amp;MONTH(ウォレット!$B15)&amp;"/"&amp;DAY(ウォレット!$B15)&amp;"_"&amp;ウォレット!CI$3,プレー記録!$U$14:$U$2664,0),1))</f>
        <v>0</v>
      </c>
      <c r="CJ15" s="158"/>
      <c r="CK15" s="131">
        <f>IF(ISNA(INDEX(プレー記録!$F$12:$F$2664,MATCH("OUT_"&amp;ウォレット!$BS$2&amp;MONTH(ウォレット!$B15)&amp;"/"&amp;DAY(ウォレット!$B15)&amp;"_"&amp;ウォレット!CK$3,プレー記録!$U$12:$U$2664,0),1))=TRUE,0,-INDEX(プレー記録!$F$12:$F$2664,MATCH("OUT_"&amp;ウォレット!$BS$2&amp;MONTH(ウォレット!$B15)&amp;"/"&amp;DAY(ウォレット!$B15)&amp;"_"&amp;ウォレット!CK$3,プレー記録!$U$12:$U$2664,0),1))</f>
        <v>0</v>
      </c>
      <c r="CL15" s="123">
        <f>IF(ISNA(INDEX(プレー記録!$F$12:$F$2664,MATCH("OUT_"&amp;ウォレット!$BS$2&amp;MONTH(ウォレット!$B15)&amp;"/"&amp;DAY(ウォレット!$B15)&amp;"_"&amp;ウォレット!CL$3,プレー記録!$U$12:$U$2664,0),1))=TRUE,0,-INDEX(プレー記録!$F$12:$F$2664,MATCH("OUT_"&amp;ウォレット!$BS$2&amp;MONTH(ウォレット!$B15)&amp;"/"&amp;DAY(ウォレット!$B15)&amp;"_"&amp;ウォレット!CL$3,プレー記録!$U$12:$U$2664,0),1))</f>
        <v>0</v>
      </c>
      <c r="CM15" s="123">
        <f>IF(ISNA(INDEX(プレー記録!$F$12:$F$2664,MATCH("OUT_"&amp;ウォレット!$BS$2&amp;MONTH(ウォレット!$B15)&amp;"/"&amp;DAY(ウォレット!$B15)&amp;"_"&amp;ウォレット!CM$3,プレー記録!$U$12:$U$2664,0),1))=TRUE,0,-INDEX(プレー記録!$F$12:$F$2664,MATCH("OUT_"&amp;ウォレット!$BS$2&amp;MONTH(ウォレット!$B15)&amp;"/"&amp;DAY(ウォレット!$B15)&amp;"_"&amp;ウォレット!CM$3,プレー記録!$U$12:$U$2664,0),1))</f>
        <v>0</v>
      </c>
      <c r="CN15" s="123">
        <f>IF(ISNA(INDEX(プレー記録!$F$12:$F$2664,MATCH("OUT_"&amp;ウォレット!$BS$2&amp;MONTH(ウォレット!$B15)&amp;"/"&amp;DAY(ウォレット!$B15)&amp;"_"&amp;ウォレット!CN$3,プレー記録!$U$12:$U$2664,0),1))=TRUE,0,-INDEX(プレー記録!$F$12:$F$2664,MATCH("OUT_"&amp;ウォレット!$BS$2&amp;MONTH(ウォレット!$B15)&amp;"/"&amp;DAY(ウォレット!$B15)&amp;"_"&amp;ウォレット!CN$3,プレー記録!$U$12:$U$2664,0),1))</f>
        <v>0</v>
      </c>
      <c r="CO15" s="123">
        <f>IF(ISNA(INDEX(プレー記録!$F$12:$F$2664,MATCH("OUT_"&amp;ウォレット!$BS$2&amp;MONTH(ウォレット!$B15)&amp;"/"&amp;DAY(ウォレット!$B15)&amp;"_"&amp;ウォレット!CO$3,プレー記録!$U$12:$U$2664,0),1))=TRUE,0,-INDEX(プレー記録!$F$12:$F$2664,MATCH("OUT_"&amp;ウォレット!$BS$2&amp;MONTH(ウォレット!$B15)&amp;"/"&amp;DAY(ウォレット!$B15)&amp;"_"&amp;ウォレット!CO$3,プレー記録!$U$12:$U$2664,0),1))</f>
        <v>0</v>
      </c>
      <c r="CP15" s="123">
        <f>IF(ISNA(INDEX(プレー記録!$F$12:$F$2664,MATCH("OUT_"&amp;ウォレット!$BS$2&amp;MONTH(ウォレット!$B15)&amp;"/"&amp;DAY(ウォレット!$B15)&amp;"_"&amp;ウォレット!CP$3,プレー記録!$U$12:$U$2664,0),1))=TRUE,0,-INDEX(プレー記録!$F$12:$F$2664,MATCH("OUT_"&amp;ウォレット!$BS$2&amp;MONTH(ウォレット!$B15)&amp;"/"&amp;DAY(ウォレット!$B15)&amp;"_"&amp;ウォレット!CP$3,プレー記録!$U$12:$U$2664,0),1))</f>
        <v>0</v>
      </c>
      <c r="CQ15" s="123">
        <f>IF(ISNA(INDEX(プレー記録!$F$12:$F$2664,MATCH("OUT_"&amp;ウォレット!$BS$2&amp;MONTH(ウォレット!$B15)&amp;"/"&amp;DAY(ウォレット!$B15)&amp;"_"&amp;ウォレット!CQ$3,プレー記録!$U$12:$U$2664,0),1))=TRUE,0,-INDEX(プレー記録!$F$12:$F$2664,MATCH("OUT_"&amp;ウォレット!$BS$2&amp;MONTH(ウォレット!$B15)&amp;"/"&amp;DAY(ウォレット!$B15)&amp;"_"&amp;ウォレット!CQ$3,プレー記録!$U$12:$U$2664,0),1))</f>
        <v>0</v>
      </c>
      <c r="CR15" s="298">
        <f>IF(ISNA(INDEX(プレー記録!$F$12:$F$2664,MATCH("OUT_"&amp;ウォレット!$BS$2&amp;MONTH(ウォレット!$B15)&amp;"/"&amp;DAY(ウォレット!$B15)&amp;"_"&amp;ウォレット!CR$3,プレー記録!$U$12:$U$2664,0),1))=TRUE,0,-INDEX(プレー記録!$F$12:$F$2664,MATCH("OUT_"&amp;ウォレット!$BS$2&amp;MONTH(ウォレット!$B15)&amp;"/"&amp;DAY(ウォレット!$B15)&amp;"_"&amp;ウォレット!CR$3,プレー記録!$U$12:$U$2664,0),1))</f>
        <v>0</v>
      </c>
      <c r="CS15" s="298">
        <f>IF(ISNA(INDEX(プレー記録!$F$12:$F$2664,MATCH("OUT_"&amp;ウォレット!$BS$2&amp;MONTH(ウォレット!$B15)&amp;"/"&amp;DAY(ウォレット!$B15)&amp;"_"&amp;ウォレット!CS$3,プレー記録!$U$12:$U$2664,0),1))=TRUE,0,-INDEX(プレー記録!$F$12:$F$2664,MATCH("OUT_"&amp;ウォレット!$BS$2&amp;MONTH(ウォレット!$B15)&amp;"/"&amp;DAY(ウォレット!$B15)&amp;"_"&amp;ウォレット!CS$3,プレー記録!$U$12:$U$2664,0),1))</f>
        <v>0</v>
      </c>
      <c r="CT15" s="298">
        <f>IF(ISNA(INDEX(プレー記録!$F$12:$F$2664,MATCH("OUT_"&amp;ウォレット!$BS$2&amp;MONTH(ウォレット!$B15)&amp;"/"&amp;DAY(ウォレット!$B15)&amp;"_"&amp;ウォレット!CT$3,プレー記録!$U$12:$U$2664,0),1))=TRUE,0,-INDEX(プレー記録!$F$12:$F$2664,MATCH("OUT_"&amp;ウォレット!$BS$2&amp;MONTH(ウォレット!$B15)&amp;"/"&amp;DAY(ウォレット!$B15)&amp;"_"&amp;ウォレット!CT$3,プレー記録!$U$12:$U$2664,0),1))</f>
        <v>0</v>
      </c>
      <c r="CU15" s="298">
        <f>IF(ISNA(INDEX(プレー記録!$F$12:$F$2664,MATCH("OUT_"&amp;ウォレット!$BS$2&amp;MONTH(ウォレット!$B15)&amp;"/"&amp;DAY(ウォレット!$B15)&amp;"_"&amp;ウォレット!CU$3,プレー記録!$U$12:$U$2664,0),1))=TRUE,0,-INDEX(プレー記録!$F$12:$F$2664,MATCH("OUT_"&amp;ウォレット!$BS$2&amp;MONTH(ウォレット!$B15)&amp;"/"&amp;DAY(ウォレット!$B15)&amp;"_"&amp;ウォレット!CU$3,プレー記録!$U$12:$U$2664,0),1))</f>
        <v>0</v>
      </c>
      <c r="CV15" s="298">
        <f>IF(ISNA(INDEX(プレー記録!$F$12:$F$2664,MATCH("OUT_"&amp;ウォレット!$BS$2&amp;MONTH(ウォレット!$B15)&amp;"/"&amp;DAY(ウォレット!$B15)&amp;"_"&amp;ウォレット!CV$3,プレー記録!$U$12:$U$2664,0),1))=TRUE,0,-INDEX(プレー記録!$F$12:$F$2664,MATCH("OUT_"&amp;ウォレット!$BS$2&amp;MONTH(ウォレット!$B15)&amp;"/"&amp;DAY(ウォレット!$B15)&amp;"_"&amp;ウォレット!CV$3,プレー記録!$U$12:$U$2664,0),1))</f>
        <v>0</v>
      </c>
      <c r="CW15" s="298">
        <f>IF(ISNA(INDEX(プレー記録!$F$12:$F$2664,MATCH("OUT_"&amp;ウォレット!$BS$2&amp;MONTH(ウォレット!$B15)&amp;"/"&amp;DAY(ウォレット!$B15)&amp;"_"&amp;ウォレット!CW$3,プレー記録!$U$12:$U$2664,0),1))=TRUE,0,-INDEX(プレー記録!$F$12:$F$2664,MATCH("OUT_"&amp;ウォレット!$BS$2&amp;MONTH(ウォレット!$B15)&amp;"/"&amp;DAY(ウォレット!$B15)&amp;"_"&amp;ウォレット!CW$3,プレー記録!$U$12:$U$2664,0),1))</f>
        <v>0</v>
      </c>
      <c r="CX15" s="298">
        <f>IF(ISNA(INDEX(プレー記録!$F$12:$F$2664,MATCH("OUT_"&amp;ウォレット!$BS$2&amp;MONTH(ウォレット!$B15)&amp;"/"&amp;DAY(ウォレット!$B15)&amp;"_"&amp;ウォレット!CX$3,プレー記録!$U$12:$U$2664,0),1))=TRUE,0,-INDEX(プレー記録!$F$12:$F$2664,MATCH("OUT_"&amp;ウォレット!$BS$2&amp;MONTH(ウォレット!$B15)&amp;"/"&amp;DAY(ウォレット!$B15)&amp;"_"&amp;ウォレット!CX$3,プレー記録!$U$12:$U$2664,0),1))</f>
        <v>0</v>
      </c>
      <c r="CY15" s="298">
        <f>IF(ISNA(INDEX(プレー記録!$F$12:$F$2664,MATCH("OUT_"&amp;ウォレット!$BS$2&amp;MONTH(ウォレット!$B15)&amp;"/"&amp;DAY(ウォレット!$B15)&amp;"_"&amp;ウォレット!CY$3,プレー記録!$U$12:$U$2664,0),1))=TRUE,0,-INDEX(プレー記録!$F$12:$F$2664,MATCH("OUT_"&amp;ウォレット!$BS$2&amp;MONTH(ウォレット!$B15)&amp;"/"&amp;DAY(ウォレット!$B15)&amp;"_"&amp;ウォレット!CY$3,プレー記録!$U$12:$U$2664,0),1))</f>
        <v>0</v>
      </c>
      <c r="CZ15" s="160"/>
      <c r="DA15" s="127">
        <f t="shared" si="4"/>
        <v>0</v>
      </c>
      <c r="DB15" s="128">
        <f t="shared" si="14"/>
        <v>0</v>
      </c>
      <c r="DC15" s="133">
        <f>IF(ISNA(INDEX(プレー記録!$G$14:$G$2664,MATCH("IN_"&amp;ウォレット!$DA$2&amp;MONTH(ウォレット!$B15)&amp;"/"&amp;DAY(ウォレット!$B15)&amp;"_"&amp;ウォレット!DC$3,プレー記録!$U$14:$U$2664,0),1))=TRUE,0,INDEX(プレー記録!$G$14:$G$2664,MATCH("IN_"&amp;ウォレット!$DA$2&amp;MONTH(ウォレット!$B15)&amp;"/"&amp;DAY(ウォレット!$B15)&amp;"_"&amp;ウォレット!DC$3,プレー記録!$U$14:$U$2664,0),1))</f>
        <v>0</v>
      </c>
      <c r="DD15" s="122">
        <f>IF(ISNA(INDEX(プレー記録!$G$14:$G$2664,MATCH("IN_"&amp;ウォレット!$DA$2&amp;MONTH(ウォレット!$B15)&amp;"/"&amp;DAY(ウォレット!$B15)&amp;"_"&amp;ウォレット!DD$3,プレー記録!$U$14:$U$2664,0),1))=TRUE,0,INDEX(プレー記録!$G$14:$G$2664,MATCH("IN_"&amp;ウォレット!$DA$2&amp;MONTH(ウォレット!$B15)&amp;"/"&amp;DAY(ウォレット!$B15)&amp;"_"&amp;ウォレット!DD$3,プレー記録!$U$14:$U$2664,0),1))</f>
        <v>0</v>
      </c>
      <c r="DE15" s="122">
        <f>IF(ISNA(INDEX(プレー記録!$G$14:$G$2664,MATCH("IN_"&amp;ウォレット!$DA$2&amp;MONTH(ウォレット!$B15)&amp;"/"&amp;DAY(ウォレット!$B15)&amp;"_"&amp;ウォレット!DE$3,プレー記録!$U$14:$U$2664,0),1))=TRUE,0,INDEX(プレー記録!$G$14:$G$2664,MATCH("IN_"&amp;ウォレット!$DA$2&amp;MONTH(ウォレット!$B15)&amp;"/"&amp;DAY(ウォレット!$B15)&amp;"_"&amp;ウォレット!DE$3,プレー記録!$U$14:$U$2664,0),1))</f>
        <v>0</v>
      </c>
      <c r="DF15" s="122">
        <f>IF(ISNA(INDEX(プレー記録!$G$14:$G$2664,MATCH("IN_"&amp;ウォレット!$DA$2&amp;MONTH(ウォレット!$B15)&amp;"/"&amp;DAY(ウォレット!$B15)&amp;"_"&amp;ウォレット!DF$3,プレー記録!$U$14:$U$2664,0),1))=TRUE,0,INDEX(プレー記録!$G$14:$G$2664,MATCH("IN_"&amp;ウォレット!$DA$2&amp;MONTH(ウォレット!$B15)&amp;"/"&amp;DAY(ウォレット!$B15)&amp;"_"&amp;ウォレット!DF$3,プレー記録!$U$14:$U$2664,0),1))</f>
        <v>0</v>
      </c>
      <c r="DG15" s="122">
        <f>IF(ISNA(INDEX(プレー記録!$G$14:$G$2664,MATCH("IN_"&amp;ウォレット!$DA$2&amp;MONTH(ウォレット!$B15)&amp;"/"&amp;DAY(ウォレット!$B15)&amp;"_"&amp;ウォレット!DG$3,プレー記録!$U$14:$U$2664,0),1))=TRUE,0,INDEX(プレー記録!$G$14:$G$2664,MATCH("IN_"&amp;ウォレット!$DA$2&amp;MONTH(ウォレット!$B15)&amp;"/"&amp;DAY(ウォレット!$B15)&amp;"_"&amp;ウォレット!DG$3,プレー記録!$U$14:$U$2664,0),1))</f>
        <v>0</v>
      </c>
      <c r="DH15" s="122">
        <f>IF(ISNA(INDEX(プレー記録!$G$14:$G$2664,MATCH("IN_"&amp;ウォレット!$DA$2&amp;MONTH(ウォレット!$B15)&amp;"/"&amp;DAY(ウォレット!$B15)&amp;"_"&amp;ウォレット!DH$3,プレー記録!$U$14:$U$2664,0),1))=TRUE,0,INDEX(プレー記録!$G$14:$G$2664,MATCH("IN_"&amp;ウォレット!$DA$2&amp;MONTH(ウォレット!$B15)&amp;"/"&amp;DAY(ウォレット!$B15)&amp;"_"&amp;ウォレット!DH$3,プレー記録!$U$14:$U$2664,0),1))</f>
        <v>0</v>
      </c>
      <c r="DI15" s="122">
        <f>IF(ISNA(INDEX(プレー記録!$G$14:$G$2664,MATCH("IN_"&amp;ウォレット!$DA$2&amp;MONTH(ウォレット!$B15)&amp;"/"&amp;DAY(ウォレット!$B15)&amp;"_"&amp;ウォレット!DI$3,プレー記録!$U$14:$U$2664,0),1))=TRUE,0,INDEX(プレー記録!$G$14:$G$2664,MATCH("IN_"&amp;ウォレット!$DA$2&amp;MONTH(ウォレット!$B15)&amp;"/"&amp;DAY(ウォレット!$B15)&amp;"_"&amp;ウォレット!DI$3,プレー記録!$U$14:$U$2664,0),1))</f>
        <v>0</v>
      </c>
      <c r="DJ15" s="296">
        <f>IF(ISNA(INDEX(プレー記録!$G$14:$G$2664,MATCH("IN_"&amp;ウォレット!$DA$2&amp;MONTH(ウォレット!$B15)&amp;"/"&amp;DAY(ウォレット!$B15)&amp;"_"&amp;ウォレット!DJ$3,プレー記録!$U$14:$U$2664,0),1))=TRUE,0,INDEX(プレー記録!$G$14:$G$2664,MATCH("IN_"&amp;ウォレット!$DA$2&amp;MONTH(ウォレット!$B15)&amp;"/"&amp;DAY(ウォレット!$B15)&amp;"_"&amp;ウォレット!DJ$3,プレー記録!$U$14:$U$2664,0),1))</f>
        <v>0</v>
      </c>
      <c r="DK15" s="296">
        <f>IF(ISNA(INDEX(プレー記録!$G$14:$G$2664,MATCH("IN_"&amp;ウォレット!$DA$2&amp;MONTH(ウォレット!$B15)&amp;"/"&amp;DAY(ウォレット!$B15)&amp;"_"&amp;ウォレット!DK$3,プレー記録!$U$14:$U$2664,0),1))=TRUE,0,INDEX(プレー記録!$G$14:$G$2664,MATCH("IN_"&amp;ウォレット!$DA$2&amp;MONTH(ウォレット!$B15)&amp;"/"&amp;DAY(ウォレット!$B15)&amp;"_"&amp;ウォレット!DK$3,プレー記録!$U$14:$U$2664,0),1))</f>
        <v>0</v>
      </c>
      <c r="DL15" s="296">
        <f>IF(ISNA(INDEX(プレー記録!$G$14:$G$2664,MATCH("IN_"&amp;ウォレット!$DA$2&amp;MONTH(ウォレット!$B15)&amp;"/"&amp;DAY(ウォレット!$B15)&amp;"_"&amp;ウォレット!DL$3,プレー記録!$U$14:$U$2664,0),1))=TRUE,0,INDEX(プレー記録!$G$14:$G$2664,MATCH("IN_"&amp;ウォレット!$DA$2&amp;MONTH(ウォレット!$B15)&amp;"/"&amp;DAY(ウォレット!$B15)&amp;"_"&amp;ウォレット!DL$3,プレー記録!$U$14:$U$2664,0),1))</f>
        <v>0</v>
      </c>
      <c r="DM15" s="296">
        <f>IF(ISNA(INDEX(プレー記録!$G$14:$G$2664,MATCH("IN_"&amp;ウォレット!$DA$2&amp;MONTH(ウォレット!$B15)&amp;"/"&amp;DAY(ウォレット!$B15)&amp;"_"&amp;ウォレット!DM$3,プレー記録!$U$14:$U$2664,0),1))=TRUE,0,INDEX(プレー記録!$G$14:$G$2664,MATCH("IN_"&amp;ウォレット!$DA$2&amp;MONTH(ウォレット!$B15)&amp;"/"&amp;DAY(ウォレット!$B15)&amp;"_"&amp;ウォレット!DM$3,プレー記録!$U$14:$U$2664,0),1))</f>
        <v>0</v>
      </c>
      <c r="DN15" s="296">
        <f>IF(ISNA(INDEX(プレー記録!$G$14:$G$2664,MATCH("IN_"&amp;ウォレット!$DA$2&amp;MONTH(ウォレット!$B15)&amp;"/"&amp;DAY(ウォレット!$B15)&amp;"_"&amp;ウォレット!DN$3,プレー記録!$U$14:$U$2664,0),1))=TRUE,0,INDEX(プレー記録!$G$14:$G$2664,MATCH("IN_"&amp;ウォレット!$DA$2&amp;MONTH(ウォレット!$B15)&amp;"/"&amp;DAY(ウォレット!$B15)&amp;"_"&amp;ウォレット!DN$3,プレー記録!$U$14:$U$2664,0),1))</f>
        <v>0</v>
      </c>
      <c r="DO15" s="296">
        <f>IF(ISNA(INDEX(プレー記録!$G$14:$G$2664,MATCH("IN_"&amp;ウォレット!$DA$2&amp;MONTH(ウォレット!$B15)&amp;"/"&amp;DAY(ウォレット!$B15)&amp;"_"&amp;ウォレット!DO$3,プレー記録!$U$14:$U$2664,0),1))=TRUE,0,INDEX(プレー記録!$G$14:$G$2664,MATCH("IN_"&amp;ウォレット!$DA$2&amp;MONTH(ウォレット!$B15)&amp;"/"&amp;DAY(ウォレット!$B15)&amp;"_"&amp;ウォレット!DO$3,プレー記録!$U$14:$U$2664,0),1))</f>
        <v>0</v>
      </c>
      <c r="DP15" s="296">
        <f>IF(ISNA(INDEX(プレー記録!$G$14:$G$2664,MATCH("IN_"&amp;ウォレット!$DA$2&amp;MONTH(ウォレット!$B15)&amp;"/"&amp;DAY(ウォレット!$B15)&amp;"_"&amp;ウォレット!DP$3,プレー記録!$U$14:$U$2664,0),1))=TRUE,0,INDEX(プレー記録!$G$14:$G$2664,MATCH("IN_"&amp;ウォレット!$DA$2&amp;MONTH(ウォレット!$B15)&amp;"/"&amp;DAY(ウォレット!$B15)&amp;"_"&amp;ウォレット!DP$3,プレー記録!$U$14:$U$2664,0),1))</f>
        <v>0</v>
      </c>
      <c r="DQ15" s="296">
        <f>IF(ISNA(INDEX(プレー記録!$G$14:$G$2664,MATCH("IN_"&amp;ウォレット!$DA$2&amp;MONTH(ウォレット!$B15)&amp;"/"&amp;DAY(ウォレット!$B15)&amp;"_"&amp;ウォレット!DQ$3,プレー記録!$U$14:$U$2664,0),1))=TRUE,0,INDEX(プレー記録!$G$14:$G$2664,MATCH("IN_"&amp;ウォレット!$DA$2&amp;MONTH(ウォレット!$B15)&amp;"/"&amp;DAY(ウォレット!$B15)&amp;"_"&amp;ウォレット!DQ$3,プレー記録!$U$14:$U$2664,0),1))</f>
        <v>0</v>
      </c>
      <c r="DR15" s="158"/>
      <c r="DS15" s="131">
        <f>IF(ISNA(INDEX(プレー記録!$F$12:$F$2664,MATCH("OUT_"&amp;ウォレット!$DA$2&amp;MONTH(ウォレット!$B15)&amp;"/"&amp;DAY(ウォレット!$B15)&amp;"_"&amp;ウォレット!DS$3,プレー記録!$U$12:$U$2664,0),1))=TRUE,0,-INDEX(プレー記録!$F$12:$F$2664,MATCH("OUT_"&amp;ウォレット!$DA$2&amp;MONTH(ウォレット!$B15)&amp;"/"&amp;DAY(ウォレット!$B15)&amp;"_"&amp;ウォレット!DS$3,プレー記録!$U$12:$U$2664,0),1))</f>
        <v>0</v>
      </c>
      <c r="DT15" s="123">
        <f>IF(ISNA(INDEX(プレー記録!$F$12:$F$2664,MATCH("OUT_"&amp;ウォレット!$DA$2&amp;MONTH(ウォレット!$B15)&amp;"/"&amp;DAY(ウォレット!$B15)&amp;"_"&amp;ウォレット!DT$3,プレー記録!$U$12:$U$2664,0),1))=TRUE,0,-INDEX(プレー記録!$F$12:$F$2664,MATCH("OUT_"&amp;ウォレット!$DA$2&amp;MONTH(ウォレット!$B15)&amp;"/"&amp;DAY(ウォレット!$B15)&amp;"_"&amp;ウォレット!DT$3,プレー記録!$U$12:$U$2664,0),1))</f>
        <v>0</v>
      </c>
      <c r="DU15" s="123">
        <f>IF(ISNA(INDEX(プレー記録!$F$12:$F$2664,MATCH("OUT_"&amp;ウォレット!$DA$2&amp;MONTH(ウォレット!$B15)&amp;"/"&amp;DAY(ウォレット!$B15)&amp;"_"&amp;ウォレット!DU$3,プレー記録!$U$12:$U$2664,0),1))=TRUE,0,-INDEX(プレー記録!$F$12:$F$2664,MATCH("OUT_"&amp;ウォレット!$DA$2&amp;MONTH(ウォレット!$B15)&amp;"/"&amp;DAY(ウォレット!$B15)&amp;"_"&amp;ウォレット!DU$3,プレー記録!$U$12:$U$2664,0),1))</f>
        <v>0</v>
      </c>
      <c r="DV15" s="123">
        <f>IF(ISNA(INDEX(プレー記録!$F$12:$F$2664,MATCH("OUT_"&amp;ウォレット!$DA$2&amp;MONTH(ウォレット!$B15)&amp;"/"&amp;DAY(ウォレット!$B15)&amp;"_"&amp;ウォレット!DV$3,プレー記録!$U$12:$U$2664,0),1))=TRUE,0,-INDEX(プレー記録!$F$12:$F$2664,MATCH("OUT_"&amp;ウォレット!$DA$2&amp;MONTH(ウォレット!$B15)&amp;"/"&amp;DAY(ウォレット!$B15)&amp;"_"&amp;ウォレット!DV$3,プレー記録!$U$12:$U$2664,0),1))</f>
        <v>0</v>
      </c>
      <c r="DW15" s="123">
        <f>IF(ISNA(INDEX(プレー記録!$F$12:$F$2664,MATCH("OUT_"&amp;ウォレット!$DA$2&amp;MONTH(ウォレット!$B15)&amp;"/"&amp;DAY(ウォレット!$B15)&amp;"_"&amp;ウォレット!DW$3,プレー記録!$U$12:$U$2664,0),1))=TRUE,0,-INDEX(プレー記録!$F$12:$F$2664,MATCH("OUT_"&amp;ウォレット!$DA$2&amp;MONTH(ウォレット!$B15)&amp;"/"&amp;DAY(ウォレット!$B15)&amp;"_"&amp;ウォレット!DW$3,プレー記録!$U$12:$U$2664,0),1))</f>
        <v>0</v>
      </c>
      <c r="DX15" s="123">
        <f>IF(ISNA(INDEX(プレー記録!$F$12:$F$2664,MATCH("OUT_"&amp;ウォレット!$DA$2&amp;MONTH(ウォレット!$B15)&amp;"/"&amp;DAY(ウォレット!$B15)&amp;"_"&amp;ウォレット!DX$3,プレー記録!$U$12:$U$2664,0),1))=TRUE,0,-INDEX(プレー記録!$F$12:$F$2664,MATCH("OUT_"&amp;ウォレット!$DA$2&amp;MONTH(ウォレット!$B15)&amp;"/"&amp;DAY(ウォレット!$B15)&amp;"_"&amp;ウォレット!DX$3,プレー記録!$U$12:$U$2664,0),1))</f>
        <v>0</v>
      </c>
      <c r="DY15" s="123">
        <f>IF(ISNA(INDEX(プレー記録!$F$12:$F$2664,MATCH("OUT_"&amp;ウォレット!$DA$2&amp;MONTH(ウォレット!$B15)&amp;"/"&amp;DAY(ウォレット!$B15)&amp;"_"&amp;ウォレット!DY$3,プレー記録!$U$12:$U$2664,0),1))=TRUE,0,-INDEX(プレー記録!$F$12:$F$2664,MATCH("OUT_"&amp;ウォレット!$DA$2&amp;MONTH(ウォレット!$B15)&amp;"/"&amp;DAY(ウォレット!$B15)&amp;"_"&amp;ウォレット!DY$3,プレー記録!$U$12:$U$2664,0),1))</f>
        <v>0</v>
      </c>
      <c r="DZ15" s="298">
        <f>IF(ISNA(INDEX(プレー記録!$F$12:$F$2664,MATCH("OUT_"&amp;ウォレット!$DA$2&amp;MONTH(ウォレット!$B15)&amp;"/"&amp;DAY(ウォレット!$B15)&amp;"_"&amp;ウォレット!DZ$3,プレー記録!$U$12:$U$2664,0),1))=TRUE,0,-INDEX(プレー記録!$F$12:$F$2664,MATCH("OUT_"&amp;ウォレット!$DA$2&amp;MONTH(ウォレット!$B15)&amp;"/"&amp;DAY(ウォレット!$B15)&amp;"_"&amp;ウォレット!DZ$3,プレー記録!$U$12:$U$2664,0),1))</f>
        <v>0</v>
      </c>
      <c r="EA15" s="298">
        <f>IF(ISNA(INDEX(プレー記録!$F$12:$F$2664,MATCH("OUT_"&amp;ウォレット!$DA$2&amp;MONTH(ウォレット!$B15)&amp;"/"&amp;DAY(ウォレット!$B15)&amp;"_"&amp;ウォレット!EA$3,プレー記録!$U$12:$U$2664,0),1))=TRUE,0,-INDEX(プレー記録!$F$12:$F$2664,MATCH("OUT_"&amp;ウォレット!$DA$2&amp;MONTH(ウォレット!$B15)&amp;"/"&amp;DAY(ウォレット!$B15)&amp;"_"&amp;ウォレット!EA$3,プレー記録!$U$12:$U$2664,0),1))</f>
        <v>0</v>
      </c>
      <c r="EB15" s="298">
        <f>IF(ISNA(INDEX(プレー記録!$F$12:$F$2664,MATCH("OUT_"&amp;ウォレット!$DA$2&amp;MONTH(ウォレット!$B15)&amp;"/"&amp;DAY(ウォレット!$B15)&amp;"_"&amp;ウォレット!EB$3,プレー記録!$U$12:$U$2664,0),1))=TRUE,0,-INDEX(プレー記録!$F$12:$F$2664,MATCH("OUT_"&amp;ウォレット!$DA$2&amp;MONTH(ウォレット!$B15)&amp;"/"&amp;DAY(ウォレット!$B15)&amp;"_"&amp;ウォレット!EB$3,プレー記録!$U$12:$U$2664,0),1))</f>
        <v>0</v>
      </c>
      <c r="EC15" s="298">
        <f>IF(ISNA(INDEX(プレー記録!$F$12:$F$2664,MATCH("OUT_"&amp;ウォレット!$DA$2&amp;MONTH(ウォレット!$B15)&amp;"/"&amp;DAY(ウォレット!$B15)&amp;"_"&amp;ウォレット!EC$3,プレー記録!$U$12:$U$2664,0),1))=TRUE,0,-INDEX(プレー記録!$F$12:$F$2664,MATCH("OUT_"&amp;ウォレット!$DA$2&amp;MONTH(ウォレット!$B15)&amp;"/"&amp;DAY(ウォレット!$B15)&amp;"_"&amp;ウォレット!EC$3,プレー記録!$U$12:$U$2664,0),1))</f>
        <v>0</v>
      </c>
      <c r="ED15" s="298">
        <f>IF(ISNA(INDEX(プレー記録!$F$12:$F$2664,MATCH("OUT_"&amp;ウォレット!$DA$2&amp;MONTH(ウォレット!$B15)&amp;"/"&amp;DAY(ウォレット!$B15)&amp;"_"&amp;ウォレット!ED$3,プレー記録!$U$12:$U$2664,0),1))=TRUE,0,-INDEX(プレー記録!$F$12:$F$2664,MATCH("OUT_"&amp;ウォレット!$DA$2&amp;MONTH(ウォレット!$B15)&amp;"/"&amp;DAY(ウォレット!$B15)&amp;"_"&amp;ウォレット!ED$3,プレー記録!$U$12:$U$2664,0),1))</f>
        <v>0</v>
      </c>
      <c r="EE15" s="298">
        <f>IF(ISNA(INDEX(プレー記録!$F$12:$F$2664,MATCH("OUT_"&amp;ウォレット!$DA$2&amp;MONTH(ウォレット!$B15)&amp;"/"&amp;DAY(ウォレット!$B15)&amp;"_"&amp;ウォレット!EE$3,プレー記録!$U$12:$U$2664,0),1))=TRUE,0,-INDEX(プレー記録!$F$12:$F$2664,MATCH("OUT_"&amp;ウォレット!$DA$2&amp;MONTH(ウォレット!$B15)&amp;"/"&amp;DAY(ウォレット!$B15)&amp;"_"&amp;ウォレット!EE$3,プレー記録!$U$12:$U$2664,0),1))</f>
        <v>0</v>
      </c>
      <c r="EF15" s="298">
        <f>IF(ISNA(INDEX(プレー記録!$F$12:$F$2664,MATCH("OUT_"&amp;ウォレット!$DA$2&amp;MONTH(ウォレット!$B15)&amp;"/"&amp;DAY(ウォレット!$B15)&amp;"_"&amp;ウォレット!EF$3,プレー記録!$U$12:$U$2664,0),1))=TRUE,0,-INDEX(プレー記録!$F$12:$F$2664,MATCH("OUT_"&amp;ウォレット!$DA$2&amp;MONTH(ウォレット!$B15)&amp;"/"&amp;DAY(ウォレット!$B15)&amp;"_"&amp;ウォレット!EF$3,プレー記録!$U$12:$U$2664,0),1))</f>
        <v>0</v>
      </c>
      <c r="EG15" s="298">
        <f>IF(ISNA(INDEX(プレー記録!$F$12:$F$2664,MATCH("OUT_"&amp;ウォレット!$DA$2&amp;MONTH(ウォレット!$B15)&amp;"/"&amp;DAY(ウォレット!$B15)&amp;"_"&amp;ウォレット!EG$3,プレー記録!$U$12:$U$2664,0),1))=TRUE,0,-INDEX(プレー記録!$F$12:$F$2664,MATCH("OUT_"&amp;ウォレット!$DA$2&amp;MONTH(ウォレット!$B15)&amp;"/"&amp;DAY(ウォレット!$B15)&amp;"_"&amp;ウォレット!EG$3,プレー記録!$U$12:$U$2664,0),1))</f>
        <v>0</v>
      </c>
      <c r="EH15" s="160"/>
      <c r="EI15" s="127">
        <f t="shared" si="5"/>
        <v>0</v>
      </c>
      <c r="EJ15" s="128">
        <f t="shared" si="15"/>
        <v>0</v>
      </c>
      <c r="EK15" s="133">
        <f>IF(ISNA(INDEX(プレー記録!$G$14:$G$2664,MATCH("IN_"&amp;ウォレット!$EI$2&amp;MONTH(ウォレット!$B15)&amp;"/"&amp;DAY(ウォレット!$B15)&amp;"_"&amp;ウォレット!EK$3,プレー記録!$U$14:$U$2664,0),1))=TRUE,0,INDEX(プレー記録!$G$14:$G$2664,MATCH("IN_"&amp;ウォレット!$EI$2&amp;MONTH(ウォレット!$B15)&amp;"/"&amp;DAY(ウォレット!$B15)&amp;"_"&amp;ウォレット!EK$3,プレー記録!$U$14:$U$2664,0),1))</f>
        <v>0</v>
      </c>
      <c r="EL15" s="122">
        <f>IF(ISNA(INDEX(プレー記録!$G$14:$G$2664,MATCH("IN_"&amp;ウォレット!$EI$2&amp;MONTH(ウォレット!$B15)&amp;"/"&amp;DAY(ウォレット!$B15)&amp;"_"&amp;ウォレット!EL$3,プレー記録!$U$14:$U$2664,0),1))=TRUE,0,INDEX(プレー記録!$G$14:$G$2664,MATCH("IN_"&amp;ウォレット!$EI$2&amp;MONTH(ウォレット!$B15)&amp;"/"&amp;DAY(ウォレット!$B15)&amp;"_"&amp;ウォレット!EL$3,プレー記録!$U$14:$U$2664,0),1))</f>
        <v>0</v>
      </c>
      <c r="EM15" s="122">
        <f>IF(ISNA(INDEX(プレー記録!$G$14:$G$2664,MATCH("IN_"&amp;ウォレット!$EI$2&amp;MONTH(ウォレット!$B15)&amp;"/"&amp;DAY(ウォレット!$B15)&amp;"_"&amp;ウォレット!EM$3,プレー記録!$U$14:$U$2664,0),1))=TRUE,0,INDEX(プレー記録!$G$14:$G$2664,MATCH("IN_"&amp;ウォレット!$EI$2&amp;MONTH(ウォレット!$B15)&amp;"/"&amp;DAY(ウォレット!$B15)&amp;"_"&amp;ウォレット!EM$3,プレー記録!$U$14:$U$2664,0),1))</f>
        <v>0</v>
      </c>
      <c r="EN15" s="122">
        <f>IF(ISNA(INDEX(プレー記録!$G$14:$G$2664,MATCH("IN_"&amp;ウォレット!$EI$2&amp;MONTH(ウォレット!$B15)&amp;"/"&amp;DAY(ウォレット!$B15)&amp;"_"&amp;ウォレット!EN$3,プレー記録!$U$14:$U$2664,0),1))=TRUE,0,INDEX(プレー記録!$G$14:$G$2664,MATCH("IN_"&amp;ウォレット!$EI$2&amp;MONTH(ウォレット!$B15)&amp;"/"&amp;DAY(ウォレット!$B15)&amp;"_"&amp;ウォレット!EN$3,プレー記録!$U$14:$U$2664,0),1))</f>
        <v>0</v>
      </c>
      <c r="EO15" s="122">
        <f>IF(ISNA(INDEX(プレー記録!$G$14:$G$2664,MATCH("IN_"&amp;ウォレット!$EI$2&amp;MONTH(ウォレット!$B15)&amp;"/"&amp;DAY(ウォレット!$B15)&amp;"_"&amp;ウォレット!EO$3,プレー記録!$U$14:$U$2664,0),1))=TRUE,0,INDEX(プレー記録!$G$14:$G$2664,MATCH("IN_"&amp;ウォレット!$EI$2&amp;MONTH(ウォレット!$B15)&amp;"/"&amp;DAY(ウォレット!$B15)&amp;"_"&amp;ウォレット!EO$3,プレー記録!$U$14:$U$2664,0),1))</f>
        <v>0</v>
      </c>
      <c r="EP15" s="122">
        <f>IF(ISNA(INDEX(プレー記録!$G$14:$G$2664,MATCH("IN_"&amp;ウォレット!$EI$2&amp;MONTH(ウォレット!$B15)&amp;"/"&amp;DAY(ウォレット!$B15)&amp;"_"&amp;ウォレット!EP$3,プレー記録!$U$14:$U$2664,0),1))=TRUE,0,INDEX(プレー記録!$G$14:$G$2664,MATCH("IN_"&amp;ウォレット!$EI$2&amp;MONTH(ウォレット!$B15)&amp;"/"&amp;DAY(ウォレット!$B15)&amp;"_"&amp;ウォレット!EP$3,プレー記録!$U$14:$U$2664,0),1))</f>
        <v>0</v>
      </c>
      <c r="EQ15" s="122">
        <f>IF(ISNA(INDEX(プレー記録!$G$14:$G$2664,MATCH("IN_"&amp;ウォレット!$EI$2&amp;MONTH(ウォレット!$B15)&amp;"/"&amp;DAY(ウォレット!$B15)&amp;"_"&amp;ウォレット!EQ$3,プレー記録!$U$14:$U$2664,0),1))=TRUE,0,INDEX(プレー記録!$G$14:$G$2664,MATCH("IN_"&amp;ウォレット!$EI$2&amp;MONTH(ウォレット!$B15)&amp;"/"&amp;DAY(ウォレット!$B15)&amp;"_"&amp;ウォレット!EQ$3,プレー記録!$U$14:$U$2664,0),1))</f>
        <v>0</v>
      </c>
      <c r="ER15" s="296">
        <f>IF(ISNA(INDEX(プレー記録!$G$14:$G$2664,MATCH("IN_"&amp;ウォレット!$EI$2&amp;MONTH(ウォレット!$B15)&amp;"/"&amp;DAY(ウォレット!$B15)&amp;"_"&amp;ウォレット!ER$3,プレー記録!$U$14:$U$2664,0),1))=TRUE,0,INDEX(プレー記録!$G$14:$G$2664,MATCH("IN_"&amp;ウォレット!$EI$2&amp;MONTH(ウォレット!$B15)&amp;"/"&amp;DAY(ウォレット!$B15)&amp;"_"&amp;ウォレット!ER$3,プレー記録!$U$14:$U$2664,0),1))</f>
        <v>0</v>
      </c>
      <c r="ES15" s="296">
        <f>IF(ISNA(INDEX(プレー記録!$G$14:$G$2664,MATCH("IN_"&amp;ウォレット!$EI$2&amp;MONTH(ウォレット!$B15)&amp;"/"&amp;DAY(ウォレット!$B15)&amp;"_"&amp;ウォレット!ES$3,プレー記録!$U$14:$U$2664,0),1))=TRUE,0,INDEX(プレー記録!$G$14:$G$2664,MATCH("IN_"&amp;ウォレット!$EI$2&amp;MONTH(ウォレット!$B15)&amp;"/"&amp;DAY(ウォレット!$B15)&amp;"_"&amp;ウォレット!ES$3,プレー記録!$U$14:$U$2664,0),1))</f>
        <v>0</v>
      </c>
      <c r="ET15" s="296">
        <f>IF(ISNA(INDEX(プレー記録!$G$14:$G$2664,MATCH("IN_"&amp;ウォレット!$EI$2&amp;MONTH(ウォレット!$B15)&amp;"/"&amp;DAY(ウォレット!$B15)&amp;"_"&amp;ウォレット!ET$3,プレー記録!$U$14:$U$2664,0),1))=TRUE,0,INDEX(プレー記録!$G$14:$G$2664,MATCH("IN_"&amp;ウォレット!$EI$2&amp;MONTH(ウォレット!$B15)&amp;"/"&amp;DAY(ウォレット!$B15)&amp;"_"&amp;ウォレット!ET$3,プレー記録!$U$14:$U$2664,0),1))</f>
        <v>0</v>
      </c>
      <c r="EU15" s="296">
        <f>IF(ISNA(INDEX(プレー記録!$G$14:$G$2664,MATCH("IN_"&amp;ウォレット!$EI$2&amp;MONTH(ウォレット!$B15)&amp;"/"&amp;DAY(ウォレット!$B15)&amp;"_"&amp;ウォレット!EU$3,プレー記録!$U$14:$U$2664,0),1))=TRUE,0,INDEX(プレー記録!$G$14:$G$2664,MATCH("IN_"&amp;ウォレット!$EI$2&amp;MONTH(ウォレット!$B15)&amp;"/"&amp;DAY(ウォレット!$B15)&amp;"_"&amp;ウォレット!EU$3,プレー記録!$U$14:$U$2664,0),1))</f>
        <v>0</v>
      </c>
      <c r="EV15" s="296">
        <f>IF(ISNA(INDEX(プレー記録!$G$14:$G$2664,MATCH("IN_"&amp;ウォレット!$EI$2&amp;MONTH(ウォレット!$B15)&amp;"/"&amp;DAY(ウォレット!$B15)&amp;"_"&amp;ウォレット!EV$3,プレー記録!$U$14:$U$2664,0),1))=TRUE,0,INDEX(プレー記録!$G$14:$G$2664,MATCH("IN_"&amp;ウォレット!$EI$2&amp;MONTH(ウォレット!$B15)&amp;"/"&amp;DAY(ウォレット!$B15)&amp;"_"&amp;ウォレット!EV$3,プレー記録!$U$14:$U$2664,0),1))</f>
        <v>0</v>
      </c>
      <c r="EW15" s="296">
        <f>IF(ISNA(INDEX(プレー記録!$G$14:$G$2664,MATCH("IN_"&amp;ウォレット!$EI$2&amp;MONTH(ウォレット!$B15)&amp;"/"&amp;DAY(ウォレット!$B15)&amp;"_"&amp;ウォレット!EW$3,プレー記録!$U$14:$U$2664,0),1))=TRUE,0,INDEX(プレー記録!$G$14:$G$2664,MATCH("IN_"&amp;ウォレット!$EI$2&amp;MONTH(ウォレット!$B15)&amp;"/"&amp;DAY(ウォレット!$B15)&amp;"_"&amp;ウォレット!EW$3,プレー記録!$U$14:$U$2664,0),1))</f>
        <v>0</v>
      </c>
      <c r="EX15" s="296">
        <f>IF(ISNA(INDEX(プレー記録!$G$14:$G$2664,MATCH("IN_"&amp;ウォレット!$EI$2&amp;MONTH(ウォレット!$B15)&amp;"/"&amp;DAY(ウォレット!$B15)&amp;"_"&amp;ウォレット!EX$3,プレー記録!$U$14:$U$2664,0),1))=TRUE,0,INDEX(プレー記録!$G$14:$G$2664,MATCH("IN_"&amp;ウォレット!$EI$2&amp;MONTH(ウォレット!$B15)&amp;"/"&amp;DAY(ウォレット!$B15)&amp;"_"&amp;ウォレット!EX$3,プレー記録!$U$14:$U$2664,0),1))</f>
        <v>0</v>
      </c>
      <c r="EY15" s="296">
        <f>IF(ISNA(INDEX(プレー記録!$G$14:$G$2664,MATCH("IN_"&amp;ウォレット!$EI$2&amp;MONTH(ウォレット!$B15)&amp;"/"&amp;DAY(ウォレット!$B15)&amp;"_"&amp;ウォレット!EY$3,プレー記録!$U$14:$U$2664,0),1))=TRUE,0,INDEX(プレー記録!$G$14:$G$2664,MATCH("IN_"&amp;ウォレット!$EI$2&amp;MONTH(ウォレット!$B15)&amp;"/"&amp;DAY(ウォレット!$B15)&amp;"_"&amp;ウォレット!EY$3,プレー記録!$U$14:$U$2664,0),1))</f>
        <v>0</v>
      </c>
      <c r="EZ15" s="158"/>
      <c r="FA15" s="131">
        <f>IF(ISNA(INDEX(プレー記録!$F$12:$F$2664,MATCH("OUT_"&amp;ウォレット!$EI$2&amp;MONTH(ウォレット!$B15)&amp;"/"&amp;DAY(ウォレット!$B15)&amp;"_"&amp;ウォレット!FA$3,プレー記録!$U$12:$U$2664,0),1))=TRUE,0,-INDEX(プレー記録!$F$12:$F$2664,MATCH("OUT_"&amp;ウォレット!$EI$2&amp;MONTH(ウォレット!$B15)&amp;"/"&amp;DAY(ウォレット!$B15)&amp;"_"&amp;ウォレット!FA$3,プレー記録!$U$12:$U$2664,0),1))</f>
        <v>0</v>
      </c>
      <c r="FB15" s="123">
        <f>IF(ISNA(INDEX(プレー記録!$F$12:$F$2664,MATCH("OUT_"&amp;ウォレット!$EI$2&amp;MONTH(ウォレット!$B15)&amp;"/"&amp;DAY(ウォレット!$B15)&amp;"_"&amp;ウォレット!FB$3,プレー記録!$U$12:$U$2664,0),1))=TRUE,0,-INDEX(プレー記録!$F$12:$F$2664,MATCH("OUT_"&amp;ウォレット!$EI$2&amp;MONTH(ウォレット!$B15)&amp;"/"&amp;DAY(ウォレット!$B15)&amp;"_"&amp;ウォレット!FB$3,プレー記録!$U$12:$U$2664,0),1))</f>
        <v>0</v>
      </c>
      <c r="FC15" s="123">
        <f>IF(ISNA(INDEX(プレー記録!$F$12:$F$2664,MATCH("OUT_"&amp;ウォレット!$EI$2&amp;MONTH(ウォレット!$B15)&amp;"/"&amp;DAY(ウォレット!$B15)&amp;"_"&amp;ウォレット!FC$3,プレー記録!$U$12:$U$2664,0),1))=TRUE,0,-INDEX(プレー記録!$F$12:$F$2664,MATCH("OUT_"&amp;ウォレット!$EI$2&amp;MONTH(ウォレット!$B15)&amp;"/"&amp;DAY(ウォレット!$B15)&amp;"_"&amp;ウォレット!FC$3,プレー記録!$U$12:$U$2664,0),1))</f>
        <v>0</v>
      </c>
      <c r="FD15" s="123">
        <f>IF(ISNA(INDEX(プレー記録!$F$12:$F$2664,MATCH("OUT_"&amp;ウォレット!$EI$2&amp;MONTH(ウォレット!$B15)&amp;"/"&amp;DAY(ウォレット!$B15)&amp;"_"&amp;ウォレット!FD$3,プレー記録!$U$12:$U$2664,0),1))=TRUE,0,-INDEX(プレー記録!$F$12:$F$2664,MATCH("OUT_"&amp;ウォレット!$EI$2&amp;MONTH(ウォレット!$B15)&amp;"/"&amp;DAY(ウォレット!$B15)&amp;"_"&amp;ウォレット!FD$3,プレー記録!$U$12:$U$2664,0),1))</f>
        <v>0</v>
      </c>
      <c r="FE15" s="123">
        <f>IF(ISNA(INDEX(プレー記録!$F$12:$F$2664,MATCH("OUT_"&amp;ウォレット!$EI$2&amp;MONTH(ウォレット!$B15)&amp;"/"&amp;DAY(ウォレット!$B15)&amp;"_"&amp;ウォレット!FE$3,プレー記録!$U$12:$U$2664,0),1))=TRUE,0,-INDEX(プレー記録!$F$12:$F$2664,MATCH("OUT_"&amp;ウォレット!$EI$2&amp;MONTH(ウォレット!$B15)&amp;"/"&amp;DAY(ウォレット!$B15)&amp;"_"&amp;ウォレット!FE$3,プレー記録!$U$12:$U$2664,0),1))</f>
        <v>0</v>
      </c>
      <c r="FF15" s="123">
        <f>IF(ISNA(INDEX(プレー記録!$F$12:$F$2664,MATCH("OUT_"&amp;ウォレット!$EI$2&amp;MONTH(ウォレット!$B15)&amp;"/"&amp;DAY(ウォレット!$B15)&amp;"_"&amp;ウォレット!FF$3,プレー記録!$U$12:$U$2664,0),1))=TRUE,0,-INDEX(プレー記録!$F$12:$F$2664,MATCH("OUT_"&amp;ウォレット!$EI$2&amp;MONTH(ウォレット!$B15)&amp;"/"&amp;DAY(ウォレット!$B15)&amp;"_"&amp;ウォレット!FF$3,プレー記録!$U$12:$U$2664,0),1))</f>
        <v>0</v>
      </c>
      <c r="FG15" s="123">
        <f>IF(ISNA(INDEX(プレー記録!$F$12:$F$2664,MATCH("OUT_"&amp;ウォレット!$EI$2&amp;MONTH(ウォレット!$B15)&amp;"/"&amp;DAY(ウォレット!$B15)&amp;"_"&amp;ウォレット!FG$3,プレー記録!$U$12:$U$2664,0),1))=TRUE,0,-INDEX(プレー記録!$F$12:$F$2664,MATCH("OUT_"&amp;ウォレット!$EI$2&amp;MONTH(ウォレット!$B15)&amp;"/"&amp;DAY(ウォレット!$B15)&amp;"_"&amp;ウォレット!FG$3,プレー記録!$U$12:$U$2664,0),1))</f>
        <v>0</v>
      </c>
      <c r="FH15" s="298">
        <f>IF(ISNA(INDEX(プレー記録!$F$12:$F$2664,MATCH("OUT_"&amp;ウォレット!$EI$2&amp;MONTH(ウォレット!$B15)&amp;"/"&amp;DAY(ウォレット!$B15)&amp;"_"&amp;ウォレット!FH$3,プレー記録!$U$12:$U$2664,0),1))=TRUE,0,-INDEX(プレー記録!$F$12:$F$2664,MATCH("OUT_"&amp;ウォレット!$EI$2&amp;MONTH(ウォレット!$B15)&amp;"/"&amp;DAY(ウォレット!$B15)&amp;"_"&amp;ウォレット!FH$3,プレー記録!$U$12:$U$2664,0),1))</f>
        <v>0</v>
      </c>
      <c r="FI15" s="298">
        <f>IF(ISNA(INDEX(プレー記録!$F$12:$F$2664,MATCH("OUT_"&amp;ウォレット!$EI$2&amp;MONTH(ウォレット!$B15)&amp;"/"&amp;DAY(ウォレット!$B15)&amp;"_"&amp;ウォレット!FI$3,プレー記録!$U$12:$U$2664,0),1))=TRUE,0,-INDEX(プレー記録!$F$12:$F$2664,MATCH("OUT_"&amp;ウォレット!$EI$2&amp;MONTH(ウォレット!$B15)&amp;"/"&amp;DAY(ウォレット!$B15)&amp;"_"&amp;ウォレット!FI$3,プレー記録!$U$12:$U$2664,0),1))</f>
        <v>0</v>
      </c>
      <c r="FJ15" s="298">
        <f>IF(ISNA(INDEX(プレー記録!$F$12:$F$2664,MATCH("OUT_"&amp;ウォレット!$EI$2&amp;MONTH(ウォレット!$B15)&amp;"/"&amp;DAY(ウォレット!$B15)&amp;"_"&amp;ウォレット!FJ$3,プレー記録!$U$12:$U$2664,0),1))=TRUE,0,-INDEX(プレー記録!$F$12:$F$2664,MATCH("OUT_"&amp;ウォレット!$EI$2&amp;MONTH(ウォレット!$B15)&amp;"/"&amp;DAY(ウォレット!$B15)&amp;"_"&amp;ウォレット!FJ$3,プレー記録!$U$12:$U$2664,0),1))</f>
        <v>0</v>
      </c>
      <c r="FK15" s="298">
        <f>IF(ISNA(INDEX(プレー記録!$F$12:$F$2664,MATCH("OUT_"&amp;ウォレット!$EI$2&amp;MONTH(ウォレット!$B15)&amp;"/"&amp;DAY(ウォレット!$B15)&amp;"_"&amp;ウォレット!FK$3,プレー記録!$U$12:$U$2664,0),1))=TRUE,0,-INDEX(プレー記録!$F$12:$F$2664,MATCH("OUT_"&amp;ウォレット!$EI$2&amp;MONTH(ウォレット!$B15)&amp;"/"&amp;DAY(ウォレット!$B15)&amp;"_"&amp;ウォレット!FK$3,プレー記録!$U$12:$U$2664,0),1))</f>
        <v>0</v>
      </c>
      <c r="FL15" s="298">
        <f>IF(ISNA(INDEX(プレー記録!$F$12:$F$2664,MATCH("OUT_"&amp;ウォレット!$EI$2&amp;MONTH(ウォレット!$B15)&amp;"/"&amp;DAY(ウォレット!$B15)&amp;"_"&amp;ウォレット!FL$3,プレー記録!$U$12:$U$2664,0),1))=TRUE,0,-INDEX(プレー記録!$F$12:$F$2664,MATCH("OUT_"&amp;ウォレット!$EI$2&amp;MONTH(ウォレット!$B15)&amp;"/"&amp;DAY(ウォレット!$B15)&amp;"_"&amp;ウォレット!FL$3,プレー記録!$U$12:$U$2664,0),1))</f>
        <v>0</v>
      </c>
      <c r="FM15" s="298">
        <f>IF(ISNA(INDEX(プレー記録!$F$12:$F$2664,MATCH("OUT_"&amp;ウォレット!$EI$2&amp;MONTH(ウォレット!$B15)&amp;"/"&amp;DAY(ウォレット!$B15)&amp;"_"&amp;ウォレット!FM$3,プレー記録!$U$12:$U$2664,0),1))=TRUE,0,-INDEX(プレー記録!$F$12:$F$2664,MATCH("OUT_"&amp;ウォレット!$EI$2&amp;MONTH(ウォレット!$B15)&amp;"/"&amp;DAY(ウォレット!$B15)&amp;"_"&amp;ウォレット!FM$3,プレー記録!$U$12:$U$2664,0),1))</f>
        <v>0</v>
      </c>
      <c r="FN15" s="298">
        <f>IF(ISNA(INDEX(プレー記録!$F$12:$F$2664,MATCH("OUT_"&amp;ウォレット!$EI$2&amp;MONTH(ウォレット!$B15)&amp;"/"&amp;DAY(ウォレット!$B15)&amp;"_"&amp;ウォレット!FN$3,プレー記録!$U$12:$U$2664,0),1))=TRUE,0,-INDEX(プレー記録!$F$12:$F$2664,MATCH("OUT_"&amp;ウォレット!$EI$2&amp;MONTH(ウォレット!$B15)&amp;"/"&amp;DAY(ウォレット!$B15)&amp;"_"&amp;ウォレット!FN$3,プレー記録!$U$12:$U$2664,0),1))</f>
        <v>0</v>
      </c>
      <c r="FO15" s="298">
        <f>IF(ISNA(INDEX(プレー記録!$F$12:$F$2664,MATCH("OUT_"&amp;ウォレット!$EI$2&amp;MONTH(ウォレット!$B15)&amp;"/"&amp;DAY(ウォレット!$B15)&amp;"_"&amp;ウォレット!FO$3,プレー記録!$U$12:$U$2664,0),1))=TRUE,0,-INDEX(プレー記録!$F$12:$F$2664,MATCH("OUT_"&amp;ウォレット!$EI$2&amp;MONTH(ウォレット!$B15)&amp;"/"&amp;DAY(ウォレット!$B15)&amp;"_"&amp;ウォレット!FO$3,プレー記録!$U$12:$U$2664,0),1))</f>
        <v>0</v>
      </c>
      <c r="FP15" s="160"/>
      <c r="FQ15" s="127">
        <f t="shared" si="6"/>
        <v>0</v>
      </c>
      <c r="FR15" s="128">
        <f t="shared" si="16"/>
        <v>0</v>
      </c>
      <c r="FS15" s="133">
        <f>IF(ISNA(INDEX(プレー記録!$G$14:$G$2664,MATCH("IN_"&amp;ウォレット!$FQ$2&amp;MONTH(ウォレット!$B15)&amp;"/"&amp;DAY(ウォレット!$B15)&amp;"_"&amp;ウォレット!FS$3,プレー記録!$U$14:$U$2664,0),1))=TRUE,0,INDEX(プレー記録!$G$14:$G$2664,MATCH("IN_"&amp;ウォレット!$FQ$2&amp;MONTH(ウォレット!$B15)&amp;"/"&amp;DAY(ウォレット!$B15)&amp;"_"&amp;ウォレット!FS$3,プレー記録!$U$14:$U$2664,0),1))</f>
        <v>0</v>
      </c>
      <c r="FT15" s="122">
        <f>IF(ISNA(INDEX(プレー記録!$G$14:$G$2664,MATCH("IN_"&amp;ウォレット!$FQ$2&amp;MONTH(ウォレット!$B15)&amp;"/"&amp;DAY(ウォレット!$B15)&amp;"_"&amp;ウォレット!FT$3,プレー記録!$U$14:$U$2664,0),1))=TRUE,0,INDEX(プレー記録!$G$14:$G$2664,MATCH("IN_"&amp;ウォレット!$FQ$2&amp;MONTH(ウォレット!$B15)&amp;"/"&amp;DAY(ウォレット!$B15)&amp;"_"&amp;ウォレット!FT$3,プレー記録!$U$14:$U$2664,0),1))</f>
        <v>0</v>
      </c>
      <c r="FU15" s="122">
        <f>IF(ISNA(INDEX(プレー記録!$G$14:$G$2664,MATCH("IN_"&amp;ウォレット!$FQ$2&amp;MONTH(ウォレット!$B15)&amp;"/"&amp;DAY(ウォレット!$B15)&amp;"_"&amp;ウォレット!FU$3,プレー記録!$U$14:$U$2664,0),1))=TRUE,0,INDEX(プレー記録!$G$14:$G$2664,MATCH("IN_"&amp;ウォレット!$FQ$2&amp;MONTH(ウォレット!$B15)&amp;"/"&amp;DAY(ウォレット!$B15)&amp;"_"&amp;ウォレット!FU$3,プレー記録!$U$14:$U$2664,0),1))</f>
        <v>0</v>
      </c>
      <c r="FV15" s="122">
        <f>IF(ISNA(INDEX(プレー記録!$G$14:$G$2664,MATCH("IN_"&amp;ウォレット!$FQ$2&amp;MONTH(ウォレット!$B15)&amp;"/"&amp;DAY(ウォレット!$B15)&amp;"_"&amp;ウォレット!FV$3,プレー記録!$U$14:$U$2664,0),1))=TRUE,0,INDEX(プレー記録!$G$14:$G$2664,MATCH("IN_"&amp;ウォレット!$FQ$2&amp;MONTH(ウォレット!$B15)&amp;"/"&amp;DAY(ウォレット!$B15)&amp;"_"&amp;ウォレット!FV$3,プレー記録!$U$14:$U$2664,0),1))</f>
        <v>0</v>
      </c>
      <c r="FW15" s="122">
        <f>IF(ISNA(INDEX(プレー記録!$G$14:$G$2664,MATCH("IN_"&amp;ウォレット!$FQ$2&amp;MONTH(ウォレット!$B15)&amp;"/"&amp;DAY(ウォレット!$B15)&amp;"_"&amp;ウォレット!FW$3,プレー記録!$U$14:$U$2664,0),1))=TRUE,0,INDEX(プレー記録!$G$14:$G$2664,MATCH("IN_"&amp;ウォレット!$FQ$2&amp;MONTH(ウォレット!$B15)&amp;"/"&amp;DAY(ウォレット!$B15)&amp;"_"&amp;ウォレット!FW$3,プレー記録!$U$14:$U$2664,0),1))</f>
        <v>0</v>
      </c>
      <c r="FX15" s="122">
        <f>IF(ISNA(INDEX(プレー記録!$G$14:$G$2664,MATCH("IN_"&amp;ウォレット!$FQ$2&amp;MONTH(ウォレット!$B15)&amp;"/"&amp;DAY(ウォレット!$B15)&amp;"_"&amp;ウォレット!FX$3,プレー記録!$U$14:$U$2664,0),1))=TRUE,0,INDEX(プレー記録!$G$14:$G$2664,MATCH("IN_"&amp;ウォレット!$FQ$2&amp;MONTH(ウォレット!$B15)&amp;"/"&amp;DAY(ウォレット!$B15)&amp;"_"&amp;ウォレット!FX$3,プレー記録!$U$14:$U$2664,0),1))</f>
        <v>0</v>
      </c>
      <c r="FY15" s="122">
        <f>IF(ISNA(INDEX(プレー記録!$G$14:$G$2664,MATCH("IN_"&amp;ウォレット!$FQ$2&amp;MONTH(ウォレット!$B15)&amp;"/"&amp;DAY(ウォレット!$B15)&amp;"_"&amp;ウォレット!FY$3,プレー記録!$U$14:$U$2664,0),1))=TRUE,0,INDEX(プレー記録!$G$14:$G$2664,MATCH("IN_"&amp;ウォレット!$FQ$2&amp;MONTH(ウォレット!$B15)&amp;"/"&amp;DAY(ウォレット!$B15)&amp;"_"&amp;ウォレット!FY$3,プレー記録!$U$14:$U$2664,0),1))</f>
        <v>0</v>
      </c>
      <c r="FZ15" s="296">
        <f>IF(ISNA(INDEX(プレー記録!$G$14:$G$2664,MATCH("IN_"&amp;ウォレット!$FQ$2&amp;MONTH(ウォレット!$B15)&amp;"/"&amp;DAY(ウォレット!$B15)&amp;"_"&amp;ウォレット!FZ$3,プレー記録!$U$14:$U$2664,0),1))=TRUE,0,INDEX(プレー記録!$G$14:$G$2664,MATCH("IN_"&amp;ウォレット!$FQ$2&amp;MONTH(ウォレット!$B15)&amp;"/"&amp;DAY(ウォレット!$B15)&amp;"_"&amp;ウォレット!FZ$3,プレー記録!$U$14:$U$2664,0),1))</f>
        <v>0</v>
      </c>
      <c r="GA15" s="296">
        <f>IF(ISNA(INDEX(プレー記録!$G$14:$G$2664,MATCH("IN_"&amp;ウォレット!$FQ$2&amp;MONTH(ウォレット!$B15)&amp;"/"&amp;DAY(ウォレット!$B15)&amp;"_"&amp;ウォレット!GA$3,プレー記録!$U$14:$U$2664,0),1))=TRUE,0,INDEX(プレー記録!$G$14:$G$2664,MATCH("IN_"&amp;ウォレット!$FQ$2&amp;MONTH(ウォレット!$B15)&amp;"/"&amp;DAY(ウォレット!$B15)&amp;"_"&amp;ウォレット!GA$3,プレー記録!$U$14:$U$2664,0),1))</f>
        <v>0</v>
      </c>
      <c r="GB15" s="296">
        <f>IF(ISNA(INDEX(プレー記録!$G$14:$G$2664,MATCH("IN_"&amp;ウォレット!$FQ$2&amp;MONTH(ウォレット!$B15)&amp;"/"&amp;DAY(ウォレット!$B15)&amp;"_"&amp;ウォレット!GB$3,プレー記録!$U$14:$U$2664,0),1))=TRUE,0,INDEX(プレー記録!$G$14:$G$2664,MATCH("IN_"&amp;ウォレット!$FQ$2&amp;MONTH(ウォレット!$B15)&amp;"/"&amp;DAY(ウォレット!$B15)&amp;"_"&amp;ウォレット!GB$3,プレー記録!$U$14:$U$2664,0),1))</f>
        <v>0</v>
      </c>
      <c r="GC15" s="296">
        <f>IF(ISNA(INDEX(プレー記録!$G$14:$G$2664,MATCH("IN_"&amp;ウォレット!$FQ$2&amp;MONTH(ウォレット!$B15)&amp;"/"&amp;DAY(ウォレット!$B15)&amp;"_"&amp;ウォレット!GC$3,プレー記録!$U$14:$U$2664,0),1))=TRUE,0,INDEX(プレー記録!$G$14:$G$2664,MATCH("IN_"&amp;ウォレット!$FQ$2&amp;MONTH(ウォレット!$B15)&amp;"/"&amp;DAY(ウォレット!$B15)&amp;"_"&amp;ウォレット!GC$3,プレー記録!$U$14:$U$2664,0),1))</f>
        <v>0</v>
      </c>
      <c r="GD15" s="296">
        <f>IF(ISNA(INDEX(プレー記録!$G$14:$G$2664,MATCH("IN_"&amp;ウォレット!$FQ$2&amp;MONTH(ウォレット!$B15)&amp;"/"&amp;DAY(ウォレット!$B15)&amp;"_"&amp;ウォレット!GD$3,プレー記録!$U$14:$U$2664,0),1))=TRUE,0,INDEX(プレー記録!$G$14:$G$2664,MATCH("IN_"&amp;ウォレット!$FQ$2&amp;MONTH(ウォレット!$B15)&amp;"/"&amp;DAY(ウォレット!$B15)&amp;"_"&amp;ウォレット!GD$3,プレー記録!$U$14:$U$2664,0),1))</f>
        <v>0</v>
      </c>
      <c r="GE15" s="296">
        <f>IF(ISNA(INDEX(プレー記録!$G$14:$G$2664,MATCH("IN_"&amp;ウォレット!$FQ$2&amp;MONTH(ウォレット!$B15)&amp;"/"&amp;DAY(ウォレット!$B15)&amp;"_"&amp;ウォレット!GE$3,プレー記録!$U$14:$U$2664,0),1))=TRUE,0,INDEX(プレー記録!$G$14:$G$2664,MATCH("IN_"&amp;ウォレット!$FQ$2&amp;MONTH(ウォレット!$B15)&amp;"/"&amp;DAY(ウォレット!$B15)&amp;"_"&amp;ウォレット!GE$3,プレー記録!$U$14:$U$2664,0),1))</f>
        <v>0</v>
      </c>
      <c r="GF15" s="296">
        <f>IF(ISNA(INDEX(プレー記録!$G$14:$G$2664,MATCH("IN_"&amp;ウォレット!$FQ$2&amp;MONTH(ウォレット!$B15)&amp;"/"&amp;DAY(ウォレット!$B15)&amp;"_"&amp;ウォレット!GF$3,プレー記録!$U$14:$U$2664,0),1))=TRUE,0,INDEX(プレー記録!$G$14:$G$2664,MATCH("IN_"&amp;ウォレット!$FQ$2&amp;MONTH(ウォレット!$B15)&amp;"/"&amp;DAY(ウォレット!$B15)&amp;"_"&amp;ウォレット!GF$3,プレー記録!$U$14:$U$2664,0),1))</f>
        <v>0</v>
      </c>
      <c r="GG15" s="296">
        <f>IF(ISNA(INDEX(プレー記録!$G$14:$G$2664,MATCH("IN_"&amp;ウォレット!$FQ$2&amp;MONTH(ウォレット!$B15)&amp;"/"&amp;DAY(ウォレット!$B15)&amp;"_"&amp;ウォレット!GG$3,プレー記録!$U$14:$U$2664,0),1))=TRUE,0,INDEX(プレー記録!$G$14:$G$2664,MATCH("IN_"&amp;ウォレット!$FQ$2&amp;MONTH(ウォレット!$B15)&amp;"/"&amp;DAY(ウォレット!$B15)&amp;"_"&amp;ウォレット!GG$3,プレー記録!$U$14:$U$2664,0),1))</f>
        <v>0</v>
      </c>
      <c r="GH15" s="158"/>
      <c r="GI15" s="131">
        <f>IF(ISNA(INDEX(プレー記録!$F$12:$F$2664,MATCH("OUT_"&amp;ウォレット!$FQ$2&amp;MONTH(ウォレット!$B15)&amp;"/"&amp;DAY(ウォレット!$B15)&amp;"_"&amp;ウォレット!GI$3,プレー記録!$U$12:$U$2664,0),1))=TRUE,0,-INDEX(プレー記録!$F$12:$F$2664,MATCH("OUT_"&amp;ウォレット!$FQ$2&amp;MONTH(ウォレット!$B15)&amp;"/"&amp;DAY(ウォレット!$B15)&amp;"_"&amp;ウォレット!GI$3,プレー記録!$U$12:$U$2664,0),1))</f>
        <v>0</v>
      </c>
      <c r="GJ15" s="123">
        <f>IF(ISNA(INDEX(プレー記録!$F$12:$F$2664,MATCH("OUT_"&amp;ウォレット!$FQ$2&amp;MONTH(ウォレット!$B15)&amp;"/"&amp;DAY(ウォレット!$B15)&amp;"_"&amp;ウォレット!GJ$3,プレー記録!$U$12:$U$2664,0),1))=TRUE,0,-INDEX(プレー記録!$F$12:$F$2664,MATCH("OUT_"&amp;ウォレット!$FQ$2&amp;MONTH(ウォレット!$B15)&amp;"/"&amp;DAY(ウォレット!$B15)&amp;"_"&amp;ウォレット!GJ$3,プレー記録!$U$12:$U$2664,0),1))</f>
        <v>0</v>
      </c>
      <c r="GK15" s="123">
        <f>IF(ISNA(INDEX(プレー記録!$F$12:$F$2664,MATCH("OUT_"&amp;ウォレット!$FQ$2&amp;MONTH(ウォレット!$B15)&amp;"/"&amp;DAY(ウォレット!$B15)&amp;"_"&amp;ウォレット!GK$3,プレー記録!$U$12:$U$2664,0),1))=TRUE,0,-INDEX(プレー記録!$F$12:$F$2664,MATCH("OUT_"&amp;ウォレット!$FQ$2&amp;MONTH(ウォレット!$B15)&amp;"/"&amp;DAY(ウォレット!$B15)&amp;"_"&amp;ウォレット!GK$3,プレー記録!$U$12:$U$2664,0),1))</f>
        <v>0</v>
      </c>
      <c r="GL15" s="123">
        <f>IF(ISNA(INDEX(プレー記録!$F$12:$F$2664,MATCH("OUT_"&amp;ウォレット!$FQ$2&amp;MONTH(ウォレット!$B15)&amp;"/"&amp;DAY(ウォレット!$B15)&amp;"_"&amp;ウォレット!GL$3,プレー記録!$U$12:$U$2664,0),1))=TRUE,0,-INDEX(プレー記録!$F$12:$F$2664,MATCH("OUT_"&amp;ウォレット!$FQ$2&amp;MONTH(ウォレット!$B15)&amp;"/"&amp;DAY(ウォレット!$B15)&amp;"_"&amp;ウォレット!GL$3,プレー記録!$U$12:$U$2664,0),1))</f>
        <v>0</v>
      </c>
      <c r="GM15" s="123">
        <f>IF(ISNA(INDEX(プレー記録!$F$12:$F$2664,MATCH("OUT_"&amp;ウォレット!$FQ$2&amp;MONTH(ウォレット!$B15)&amp;"/"&amp;DAY(ウォレット!$B15)&amp;"_"&amp;ウォレット!GM$3,プレー記録!$U$12:$U$2664,0),1))=TRUE,0,-INDEX(プレー記録!$F$12:$F$2664,MATCH("OUT_"&amp;ウォレット!$FQ$2&amp;MONTH(ウォレット!$B15)&amp;"/"&amp;DAY(ウォレット!$B15)&amp;"_"&amp;ウォレット!GM$3,プレー記録!$U$12:$U$2664,0),1))</f>
        <v>0</v>
      </c>
      <c r="GN15" s="123">
        <f>IF(ISNA(INDEX(プレー記録!$F$12:$F$2664,MATCH("OUT_"&amp;ウォレット!$FQ$2&amp;MONTH(ウォレット!$B15)&amp;"/"&amp;DAY(ウォレット!$B15)&amp;"_"&amp;ウォレット!GN$3,プレー記録!$U$12:$U$2664,0),1))=TRUE,0,-INDEX(プレー記録!$F$12:$F$2664,MATCH("OUT_"&amp;ウォレット!$FQ$2&amp;MONTH(ウォレット!$B15)&amp;"/"&amp;DAY(ウォレット!$B15)&amp;"_"&amp;ウォレット!GN$3,プレー記録!$U$12:$U$2664,0),1))</f>
        <v>0</v>
      </c>
      <c r="GO15" s="123">
        <f>IF(ISNA(INDEX(プレー記録!$F$12:$F$2664,MATCH("OUT_"&amp;ウォレット!$FQ$2&amp;MONTH(ウォレット!$B15)&amp;"/"&amp;DAY(ウォレット!$B15)&amp;"_"&amp;ウォレット!GO$3,プレー記録!$U$12:$U$2664,0),1))=TRUE,0,-INDEX(プレー記録!$F$12:$F$2664,MATCH("OUT_"&amp;ウォレット!$FQ$2&amp;MONTH(ウォレット!$B15)&amp;"/"&amp;DAY(ウォレット!$B15)&amp;"_"&amp;ウォレット!GO$3,プレー記録!$U$12:$U$2664,0),1))</f>
        <v>0</v>
      </c>
      <c r="GP15" s="298">
        <f>IF(ISNA(INDEX(プレー記録!$F$12:$F$2664,MATCH("OUT_"&amp;ウォレット!$FQ$2&amp;MONTH(ウォレット!$B15)&amp;"/"&amp;DAY(ウォレット!$B15)&amp;"_"&amp;ウォレット!GP$3,プレー記録!$U$12:$U$2664,0),1))=TRUE,0,-INDEX(プレー記録!$F$12:$F$2664,MATCH("OUT_"&amp;ウォレット!$FQ$2&amp;MONTH(ウォレット!$B15)&amp;"/"&amp;DAY(ウォレット!$B15)&amp;"_"&amp;ウォレット!GP$3,プレー記録!$U$12:$U$2664,0),1))</f>
        <v>0</v>
      </c>
      <c r="GQ15" s="298">
        <f>IF(ISNA(INDEX(プレー記録!$F$12:$F$2664,MATCH("OUT_"&amp;ウォレット!$FQ$2&amp;MONTH(ウォレット!$B15)&amp;"/"&amp;DAY(ウォレット!$B15)&amp;"_"&amp;ウォレット!GQ$3,プレー記録!$U$12:$U$2664,0),1))=TRUE,0,-INDEX(プレー記録!$F$12:$F$2664,MATCH("OUT_"&amp;ウォレット!$FQ$2&amp;MONTH(ウォレット!$B15)&amp;"/"&amp;DAY(ウォレット!$B15)&amp;"_"&amp;ウォレット!GQ$3,プレー記録!$U$12:$U$2664,0),1))</f>
        <v>0</v>
      </c>
      <c r="GR15" s="298">
        <f>IF(ISNA(INDEX(プレー記録!$F$12:$F$2664,MATCH("OUT_"&amp;ウォレット!$FQ$2&amp;MONTH(ウォレット!$B15)&amp;"/"&amp;DAY(ウォレット!$B15)&amp;"_"&amp;ウォレット!GR$3,プレー記録!$U$12:$U$2664,0),1))=TRUE,0,-INDEX(プレー記録!$F$12:$F$2664,MATCH("OUT_"&amp;ウォレット!$FQ$2&amp;MONTH(ウォレット!$B15)&amp;"/"&amp;DAY(ウォレット!$B15)&amp;"_"&amp;ウォレット!GR$3,プレー記録!$U$12:$U$2664,0),1))</f>
        <v>0</v>
      </c>
      <c r="GS15" s="298">
        <f>IF(ISNA(INDEX(プレー記録!$F$12:$F$2664,MATCH("OUT_"&amp;ウォレット!$FQ$2&amp;MONTH(ウォレット!$B15)&amp;"/"&amp;DAY(ウォレット!$B15)&amp;"_"&amp;ウォレット!GS$3,プレー記録!$U$12:$U$2664,0),1))=TRUE,0,-INDEX(プレー記録!$F$12:$F$2664,MATCH("OUT_"&amp;ウォレット!$FQ$2&amp;MONTH(ウォレット!$B15)&amp;"/"&amp;DAY(ウォレット!$B15)&amp;"_"&amp;ウォレット!GS$3,プレー記録!$U$12:$U$2664,0),1))</f>
        <v>0</v>
      </c>
      <c r="GT15" s="298">
        <f>IF(ISNA(INDEX(プレー記録!$F$12:$F$2664,MATCH("OUT_"&amp;ウォレット!$FQ$2&amp;MONTH(ウォレット!$B15)&amp;"/"&amp;DAY(ウォレット!$B15)&amp;"_"&amp;ウォレット!GT$3,プレー記録!$U$12:$U$2664,0),1))=TRUE,0,-INDEX(プレー記録!$F$12:$F$2664,MATCH("OUT_"&amp;ウォレット!$FQ$2&amp;MONTH(ウォレット!$B15)&amp;"/"&amp;DAY(ウォレット!$B15)&amp;"_"&amp;ウォレット!GT$3,プレー記録!$U$12:$U$2664,0),1))</f>
        <v>0</v>
      </c>
      <c r="GU15" s="298">
        <f>IF(ISNA(INDEX(プレー記録!$F$12:$F$2664,MATCH("OUT_"&amp;ウォレット!$FQ$2&amp;MONTH(ウォレット!$B15)&amp;"/"&amp;DAY(ウォレット!$B15)&amp;"_"&amp;ウォレット!GU$3,プレー記録!$U$12:$U$2664,0),1))=TRUE,0,-INDEX(プレー記録!$F$12:$F$2664,MATCH("OUT_"&amp;ウォレット!$FQ$2&amp;MONTH(ウォレット!$B15)&amp;"/"&amp;DAY(ウォレット!$B15)&amp;"_"&amp;ウォレット!GU$3,プレー記録!$U$12:$U$2664,0),1))</f>
        <v>0</v>
      </c>
      <c r="GV15" s="298">
        <f>IF(ISNA(INDEX(プレー記録!$F$12:$F$2664,MATCH("OUT_"&amp;ウォレット!$FQ$2&amp;MONTH(ウォレット!$B15)&amp;"/"&amp;DAY(ウォレット!$B15)&amp;"_"&amp;ウォレット!GV$3,プレー記録!$U$12:$U$2664,0),1))=TRUE,0,-INDEX(プレー記録!$F$12:$F$2664,MATCH("OUT_"&amp;ウォレット!$FQ$2&amp;MONTH(ウォレット!$B15)&amp;"/"&amp;DAY(ウォレット!$B15)&amp;"_"&amp;ウォレット!GV$3,プレー記録!$U$12:$U$2664,0),1))</f>
        <v>0</v>
      </c>
      <c r="GW15" s="298">
        <f>IF(ISNA(INDEX(プレー記録!$F$12:$F$2664,MATCH("OUT_"&amp;ウォレット!$FQ$2&amp;MONTH(ウォレット!$B15)&amp;"/"&amp;DAY(ウォレット!$B15)&amp;"_"&amp;ウォレット!GW$3,プレー記録!$U$12:$U$2664,0),1))=TRUE,0,-INDEX(プレー記録!$F$12:$F$2664,MATCH("OUT_"&amp;ウォレット!$FQ$2&amp;MONTH(ウォレット!$B15)&amp;"/"&amp;DAY(ウォレット!$B15)&amp;"_"&amp;ウォレット!GW$3,プレー記録!$U$12:$U$2664,0),1))</f>
        <v>0</v>
      </c>
      <c r="GX15" s="160"/>
      <c r="GY15" s="127">
        <f t="shared" si="7"/>
        <v>0</v>
      </c>
      <c r="GZ15" s="128">
        <f t="shared" si="17"/>
        <v>0</v>
      </c>
      <c r="HA15" s="133">
        <f>IF(ISNA(INDEX(プレー記録!$G$14:$G$2664,MATCH("IN_"&amp;ウォレット!$GY$2&amp;MONTH(ウォレット!$B15)&amp;"/"&amp;DAY(ウォレット!$B15)&amp;"_"&amp;ウォレット!HA$3,プレー記録!$U$14:$U$2664,0),1))=TRUE,0,INDEX(プレー記録!$G$14:$G$2664,MATCH("IN_"&amp;ウォレット!$GY$2&amp;MONTH(ウォレット!$B15)&amp;"/"&amp;DAY(ウォレット!$B15)&amp;"_"&amp;ウォレット!HA$3,プレー記録!$U$14:$U$2664,0),1))</f>
        <v>0</v>
      </c>
      <c r="HB15" s="122">
        <f>IF(ISNA(INDEX(プレー記録!$G$14:$G$2664,MATCH("IN_"&amp;ウォレット!$GY$2&amp;MONTH(ウォレット!$B15)&amp;"/"&amp;DAY(ウォレット!$B15)&amp;"_"&amp;ウォレット!HB$3,プレー記録!$U$14:$U$2664,0),1))=TRUE,0,INDEX(プレー記録!$G$14:$G$2664,MATCH("IN_"&amp;ウォレット!$GY$2&amp;MONTH(ウォレット!$B15)&amp;"/"&amp;DAY(ウォレット!$B15)&amp;"_"&amp;ウォレット!HB$3,プレー記録!$U$14:$U$2664,0),1))</f>
        <v>0</v>
      </c>
      <c r="HC15" s="122">
        <f>IF(ISNA(INDEX(プレー記録!$G$14:$G$2664,MATCH("IN_"&amp;ウォレット!$GY$2&amp;MONTH(ウォレット!$B15)&amp;"/"&amp;DAY(ウォレット!$B15)&amp;"_"&amp;ウォレット!HC$3,プレー記録!$U$14:$U$2664,0),1))=TRUE,0,INDEX(プレー記録!$G$14:$G$2664,MATCH("IN_"&amp;ウォレット!$GY$2&amp;MONTH(ウォレット!$B15)&amp;"/"&amp;DAY(ウォレット!$B15)&amp;"_"&amp;ウォレット!HC$3,プレー記録!$U$14:$U$2664,0),1))</f>
        <v>0</v>
      </c>
      <c r="HD15" s="122">
        <f>IF(ISNA(INDEX(プレー記録!$G$14:$G$2664,MATCH("IN_"&amp;ウォレット!$GY$2&amp;MONTH(ウォレット!$B15)&amp;"/"&amp;DAY(ウォレット!$B15)&amp;"_"&amp;ウォレット!HD$3,プレー記録!$U$14:$U$2664,0),1))=TRUE,0,INDEX(プレー記録!$G$14:$G$2664,MATCH("IN_"&amp;ウォレット!$GY$2&amp;MONTH(ウォレット!$B15)&amp;"/"&amp;DAY(ウォレット!$B15)&amp;"_"&amp;ウォレット!HD$3,プレー記録!$U$14:$U$2664,0),1))</f>
        <v>0</v>
      </c>
      <c r="HE15" s="122">
        <f>IF(ISNA(INDEX(プレー記録!$G$14:$G$2664,MATCH("IN_"&amp;ウォレット!$GY$2&amp;MONTH(ウォレット!$B15)&amp;"/"&amp;DAY(ウォレット!$B15)&amp;"_"&amp;ウォレット!HE$3,プレー記録!$U$14:$U$2664,0),1))=TRUE,0,INDEX(プレー記録!$G$14:$G$2664,MATCH("IN_"&amp;ウォレット!$GY$2&amp;MONTH(ウォレット!$B15)&amp;"/"&amp;DAY(ウォレット!$B15)&amp;"_"&amp;ウォレット!HE$3,プレー記録!$U$14:$U$2664,0),1))</f>
        <v>0</v>
      </c>
      <c r="HF15" s="122">
        <f>IF(ISNA(INDEX(プレー記録!$G$14:$G$2664,MATCH("IN_"&amp;ウォレット!$GY$2&amp;MONTH(ウォレット!$B15)&amp;"/"&amp;DAY(ウォレット!$B15)&amp;"_"&amp;ウォレット!HF$3,プレー記録!$U$14:$U$2664,0),1))=TRUE,0,INDEX(プレー記録!$G$14:$G$2664,MATCH("IN_"&amp;ウォレット!$GY$2&amp;MONTH(ウォレット!$B15)&amp;"/"&amp;DAY(ウォレット!$B15)&amp;"_"&amp;ウォレット!HF$3,プレー記録!$U$14:$U$2664,0),1))</f>
        <v>0</v>
      </c>
      <c r="HG15" s="122">
        <f>IF(ISNA(INDEX(プレー記録!$G$14:$G$2664,MATCH("IN_"&amp;ウォレット!$GY$2&amp;MONTH(ウォレット!$B15)&amp;"/"&amp;DAY(ウォレット!$B15)&amp;"_"&amp;ウォレット!HG$3,プレー記録!$U$14:$U$2664,0),1))=TRUE,0,INDEX(プレー記録!$G$14:$G$2664,MATCH("IN_"&amp;ウォレット!$GY$2&amp;MONTH(ウォレット!$B15)&amp;"/"&amp;DAY(ウォレット!$B15)&amp;"_"&amp;ウォレット!HG$3,プレー記録!$U$14:$U$2664,0),1))</f>
        <v>0</v>
      </c>
      <c r="HH15" s="296">
        <f>IF(ISNA(INDEX(プレー記録!$G$14:$G$2664,MATCH("IN_"&amp;ウォレット!$GY$2&amp;MONTH(ウォレット!$B15)&amp;"/"&amp;DAY(ウォレット!$B15)&amp;"_"&amp;ウォレット!HH$3,プレー記録!$U$14:$U$2664,0),1))=TRUE,0,INDEX(プレー記録!$G$14:$G$2664,MATCH("IN_"&amp;ウォレット!$GY$2&amp;MONTH(ウォレット!$B15)&amp;"/"&amp;DAY(ウォレット!$B15)&amp;"_"&amp;ウォレット!HH$3,プレー記録!$U$14:$U$2664,0),1))</f>
        <v>0</v>
      </c>
      <c r="HI15" s="296">
        <f>IF(ISNA(INDEX(プレー記録!$G$14:$G$2664,MATCH("IN_"&amp;ウォレット!$GY$2&amp;MONTH(ウォレット!$B15)&amp;"/"&amp;DAY(ウォレット!$B15)&amp;"_"&amp;ウォレット!HI$3,プレー記録!$U$14:$U$2664,0),1))=TRUE,0,INDEX(プレー記録!$G$14:$G$2664,MATCH("IN_"&amp;ウォレット!$GY$2&amp;MONTH(ウォレット!$B15)&amp;"/"&amp;DAY(ウォレット!$B15)&amp;"_"&amp;ウォレット!HI$3,プレー記録!$U$14:$U$2664,0),1))</f>
        <v>0</v>
      </c>
      <c r="HJ15" s="296">
        <f>IF(ISNA(INDEX(プレー記録!$G$14:$G$2664,MATCH("IN_"&amp;ウォレット!$GY$2&amp;MONTH(ウォレット!$B15)&amp;"/"&amp;DAY(ウォレット!$B15)&amp;"_"&amp;ウォレット!HJ$3,プレー記録!$U$14:$U$2664,0),1))=TRUE,0,INDEX(プレー記録!$G$14:$G$2664,MATCH("IN_"&amp;ウォレット!$GY$2&amp;MONTH(ウォレット!$B15)&amp;"/"&amp;DAY(ウォレット!$B15)&amp;"_"&amp;ウォレット!HJ$3,プレー記録!$U$14:$U$2664,0),1))</f>
        <v>0</v>
      </c>
      <c r="HK15" s="296">
        <f>IF(ISNA(INDEX(プレー記録!$G$14:$G$2664,MATCH("IN_"&amp;ウォレット!$GY$2&amp;MONTH(ウォレット!$B15)&amp;"/"&amp;DAY(ウォレット!$B15)&amp;"_"&amp;ウォレット!HK$3,プレー記録!$U$14:$U$2664,0),1))=TRUE,0,INDEX(プレー記録!$G$14:$G$2664,MATCH("IN_"&amp;ウォレット!$GY$2&amp;MONTH(ウォレット!$B15)&amp;"/"&amp;DAY(ウォレット!$B15)&amp;"_"&amp;ウォレット!HK$3,プレー記録!$U$14:$U$2664,0),1))</f>
        <v>0</v>
      </c>
      <c r="HL15" s="296">
        <f>IF(ISNA(INDEX(プレー記録!$G$14:$G$2664,MATCH("IN_"&amp;ウォレット!$GY$2&amp;MONTH(ウォレット!$B15)&amp;"/"&amp;DAY(ウォレット!$B15)&amp;"_"&amp;ウォレット!HL$3,プレー記録!$U$14:$U$2664,0),1))=TRUE,0,INDEX(プレー記録!$G$14:$G$2664,MATCH("IN_"&amp;ウォレット!$GY$2&amp;MONTH(ウォレット!$B15)&amp;"/"&amp;DAY(ウォレット!$B15)&amp;"_"&amp;ウォレット!HL$3,プレー記録!$U$14:$U$2664,0),1))</f>
        <v>0</v>
      </c>
      <c r="HM15" s="296">
        <f>IF(ISNA(INDEX(プレー記録!$G$14:$G$2664,MATCH("IN_"&amp;ウォレット!$GY$2&amp;MONTH(ウォレット!$B15)&amp;"/"&amp;DAY(ウォレット!$B15)&amp;"_"&amp;ウォレット!HM$3,プレー記録!$U$14:$U$2664,0),1))=TRUE,0,INDEX(プレー記録!$G$14:$G$2664,MATCH("IN_"&amp;ウォレット!$GY$2&amp;MONTH(ウォレット!$B15)&amp;"/"&amp;DAY(ウォレット!$B15)&amp;"_"&amp;ウォレット!HM$3,プレー記録!$U$14:$U$2664,0),1))</f>
        <v>0</v>
      </c>
      <c r="HN15" s="296">
        <f>IF(ISNA(INDEX(プレー記録!$G$14:$G$2664,MATCH("IN_"&amp;ウォレット!$GY$2&amp;MONTH(ウォレット!$B15)&amp;"/"&amp;DAY(ウォレット!$B15)&amp;"_"&amp;ウォレット!HN$3,プレー記録!$U$14:$U$2664,0),1))=TRUE,0,INDEX(プレー記録!$G$14:$G$2664,MATCH("IN_"&amp;ウォレット!$GY$2&amp;MONTH(ウォレット!$B15)&amp;"/"&amp;DAY(ウォレット!$B15)&amp;"_"&amp;ウォレット!HN$3,プレー記録!$U$14:$U$2664,0),1))</f>
        <v>0</v>
      </c>
      <c r="HO15" s="296">
        <f>IF(ISNA(INDEX(プレー記録!$G$14:$G$2664,MATCH("IN_"&amp;ウォレット!$GY$2&amp;MONTH(ウォレット!$B15)&amp;"/"&amp;DAY(ウォレット!$B15)&amp;"_"&amp;ウォレット!HO$3,プレー記録!$U$14:$U$2664,0),1))=TRUE,0,INDEX(プレー記録!$G$14:$G$2664,MATCH("IN_"&amp;ウォレット!$GY$2&amp;MONTH(ウォレット!$B15)&amp;"/"&amp;DAY(ウォレット!$B15)&amp;"_"&amp;ウォレット!HO$3,プレー記録!$U$14:$U$2664,0),1))</f>
        <v>0</v>
      </c>
      <c r="HP15" s="158"/>
      <c r="HQ15" s="131">
        <f>IF(ISNA(INDEX(プレー記録!$F$12:$F$2664,MATCH("OUT_"&amp;ウォレット!$GY$2&amp;MONTH(ウォレット!$B15)&amp;"/"&amp;DAY(ウォレット!$B15)&amp;"_"&amp;ウォレット!HQ$3,プレー記録!$U$12:$U$2664,0),1))=TRUE,0,-INDEX(プレー記録!$F$12:$F$2664,MATCH("OUT_"&amp;ウォレット!$GY$2&amp;MONTH(ウォレット!$B15)&amp;"/"&amp;DAY(ウォレット!$B15)&amp;"_"&amp;ウォレット!HQ$3,プレー記録!$U$12:$U$2664,0),1))</f>
        <v>0</v>
      </c>
      <c r="HR15" s="123">
        <f>IF(ISNA(INDEX(プレー記録!$F$12:$F$2664,MATCH("OUT_"&amp;ウォレット!$GY$2&amp;MONTH(ウォレット!$B15)&amp;"/"&amp;DAY(ウォレット!$B15)&amp;"_"&amp;ウォレット!HR$3,プレー記録!$U$12:$U$2664,0),1))=TRUE,0,-INDEX(プレー記録!$F$12:$F$2664,MATCH("OUT_"&amp;ウォレット!$GY$2&amp;MONTH(ウォレット!$B15)&amp;"/"&amp;DAY(ウォレット!$B15)&amp;"_"&amp;ウォレット!HR$3,プレー記録!$U$12:$U$2664,0),1))</f>
        <v>0</v>
      </c>
      <c r="HS15" s="123">
        <f>IF(ISNA(INDEX(プレー記録!$F$12:$F$2664,MATCH("OUT_"&amp;ウォレット!$GY$2&amp;MONTH(ウォレット!$B15)&amp;"/"&amp;DAY(ウォレット!$B15)&amp;"_"&amp;ウォレット!HS$3,プレー記録!$U$12:$U$2664,0),1))=TRUE,0,-INDEX(プレー記録!$F$12:$F$2664,MATCH("OUT_"&amp;ウォレット!$GY$2&amp;MONTH(ウォレット!$B15)&amp;"/"&amp;DAY(ウォレット!$B15)&amp;"_"&amp;ウォレット!HS$3,プレー記録!$U$12:$U$2664,0),1))</f>
        <v>0</v>
      </c>
      <c r="HT15" s="123">
        <f>IF(ISNA(INDEX(プレー記録!$F$12:$F$2664,MATCH("OUT_"&amp;ウォレット!$GY$2&amp;MONTH(ウォレット!$B15)&amp;"/"&amp;DAY(ウォレット!$B15)&amp;"_"&amp;ウォレット!HT$3,プレー記録!$U$12:$U$2664,0),1))=TRUE,0,-INDEX(プレー記録!$F$12:$F$2664,MATCH("OUT_"&amp;ウォレット!$GY$2&amp;MONTH(ウォレット!$B15)&amp;"/"&amp;DAY(ウォレット!$B15)&amp;"_"&amp;ウォレット!HT$3,プレー記録!$U$12:$U$2664,0),1))</f>
        <v>0</v>
      </c>
      <c r="HU15" s="123">
        <f>IF(ISNA(INDEX(プレー記録!$F$12:$F$2664,MATCH("OUT_"&amp;ウォレット!$GY$2&amp;MONTH(ウォレット!$B15)&amp;"/"&amp;DAY(ウォレット!$B15)&amp;"_"&amp;ウォレット!HU$3,プレー記録!$U$12:$U$2664,0),1))=TRUE,0,-INDEX(プレー記録!$F$12:$F$2664,MATCH("OUT_"&amp;ウォレット!$GY$2&amp;MONTH(ウォレット!$B15)&amp;"/"&amp;DAY(ウォレット!$B15)&amp;"_"&amp;ウォレット!HU$3,プレー記録!$U$12:$U$2664,0),1))</f>
        <v>0</v>
      </c>
      <c r="HV15" s="123">
        <f>IF(ISNA(INDEX(プレー記録!$F$12:$F$2664,MATCH("OUT_"&amp;ウォレット!$GY$2&amp;MONTH(ウォレット!$B15)&amp;"/"&amp;DAY(ウォレット!$B15)&amp;"_"&amp;ウォレット!HV$3,プレー記録!$U$12:$U$2664,0),1))=TRUE,0,-INDEX(プレー記録!$F$12:$F$2664,MATCH("OUT_"&amp;ウォレット!$GY$2&amp;MONTH(ウォレット!$B15)&amp;"/"&amp;DAY(ウォレット!$B15)&amp;"_"&amp;ウォレット!HV$3,プレー記録!$U$12:$U$2664,0),1))</f>
        <v>0</v>
      </c>
      <c r="HW15" s="123">
        <f>IF(ISNA(INDEX(プレー記録!$F$12:$F$2664,MATCH("OUT_"&amp;ウォレット!$GY$2&amp;MONTH(ウォレット!$B15)&amp;"/"&amp;DAY(ウォレット!$B15)&amp;"_"&amp;ウォレット!HW$3,プレー記録!$U$12:$U$2664,0),1))=TRUE,0,-INDEX(プレー記録!$F$12:$F$2664,MATCH("OUT_"&amp;ウォレット!$GY$2&amp;MONTH(ウォレット!$B15)&amp;"/"&amp;DAY(ウォレット!$B15)&amp;"_"&amp;ウォレット!HW$3,プレー記録!$U$12:$U$2664,0),1))</f>
        <v>0</v>
      </c>
      <c r="HX15" s="298">
        <f>IF(ISNA(INDEX(プレー記録!$F$12:$F$2664,MATCH("OUT_"&amp;ウォレット!$GY$2&amp;MONTH(ウォレット!$B15)&amp;"/"&amp;DAY(ウォレット!$B15)&amp;"_"&amp;ウォレット!HX$3,プレー記録!$U$12:$U$2664,0),1))=TRUE,0,-INDEX(プレー記録!$F$12:$F$2664,MATCH("OUT_"&amp;ウォレット!$GY$2&amp;MONTH(ウォレット!$B15)&amp;"/"&amp;DAY(ウォレット!$B15)&amp;"_"&amp;ウォレット!HX$3,プレー記録!$U$12:$U$2664,0),1))</f>
        <v>0</v>
      </c>
      <c r="HY15" s="298">
        <f>IF(ISNA(INDEX(プレー記録!$F$12:$F$2664,MATCH("OUT_"&amp;ウォレット!$GY$2&amp;MONTH(ウォレット!$B15)&amp;"/"&amp;DAY(ウォレット!$B15)&amp;"_"&amp;ウォレット!HY$3,プレー記録!$U$12:$U$2664,0),1))=TRUE,0,-INDEX(プレー記録!$F$12:$F$2664,MATCH("OUT_"&amp;ウォレット!$GY$2&amp;MONTH(ウォレット!$B15)&amp;"/"&amp;DAY(ウォレット!$B15)&amp;"_"&amp;ウォレット!HY$3,プレー記録!$U$12:$U$2664,0),1))</f>
        <v>0</v>
      </c>
      <c r="HZ15" s="298">
        <f>IF(ISNA(INDEX(プレー記録!$F$12:$F$2664,MATCH("OUT_"&amp;ウォレット!$GY$2&amp;MONTH(ウォレット!$B15)&amp;"/"&amp;DAY(ウォレット!$B15)&amp;"_"&amp;ウォレット!HZ$3,プレー記録!$U$12:$U$2664,0),1))=TRUE,0,-INDEX(プレー記録!$F$12:$F$2664,MATCH("OUT_"&amp;ウォレット!$GY$2&amp;MONTH(ウォレット!$B15)&amp;"/"&amp;DAY(ウォレット!$B15)&amp;"_"&amp;ウォレット!HZ$3,プレー記録!$U$12:$U$2664,0),1))</f>
        <v>0</v>
      </c>
      <c r="IA15" s="298">
        <f>IF(ISNA(INDEX(プレー記録!$F$12:$F$2664,MATCH("OUT_"&amp;ウォレット!$GY$2&amp;MONTH(ウォレット!$B15)&amp;"/"&amp;DAY(ウォレット!$B15)&amp;"_"&amp;ウォレット!IA$3,プレー記録!$U$12:$U$2664,0),1))=TRUE,0,-INDEX(プレー記録!$F$12:$F$2664,MATCH("OUT_"&amp;ウォレット!$GY$2&amp;MONTH(ウォレット!$B15)&amp;"/"&amp;DAY(ウォレット!$B15)&amp;"_"&amp;ウォレット!IA$3,プレー記録!$U$12:$U$2664,0),1))</f>
        <v>0</v>
      </c>
      <c r="IB15" s="298">
        <f>IF(ISNA(INDEX(プレー記録!$F$12:$F$2664,MATCH("OUT_"&amp;ウォレット!$GY$2&amp;MONTH(ウォレット!$B15)&amp;"/"&amp;DAY(ウォレット!$B15)&amp;"_"&amp;ウォレット!IB$3,プレー記録!$U$12:$U$2664,0),1))=TRUE,0,-INDEX(プレー記録!$F$12:$F$2664,MATCH("OUT_"&amp;ウォレット!$GY$2&amp;MONTH(ウォレット!$B15)&amp;"/"&amp;DAY(ウォレット!$B15)&amp;"_"&amp;ウォレット!IB$3,プレー記録!$U$12:$U$2664,0),1))</f>
        <v>0</v>
      </c>
      <c r="IC15" s="298">
        <f>IF(ISNA(INDEX(プレー記録!$F$12:$F$2664,MATCH("OUT_"&amp;ウォレット!$GY$2&amp;MONTH(ウォレット!$B15)&amp;"/"&amp;DAY(ウォレット!$B15)&amp;"_"&amp;ウォレット!IC$3,プレー記録!$U$12:$U$2664,0),1))=TRUE,0,-INDEX(プレー記録!$F$12:$F$2664,MATCH("OUT_"&amp;ウォレット!$GY$2&amp;MONTH(ウォレット!$B15)&amp;"/"&amp;DAY(ウォレット!$B15)&amp;"_"&amp;ウォレット!IC$3,プレー記録!$U$12:$U$2664,0),1))</f>
        <v>0</v>
      </c>
      <c r="ID15" s="298">
        <f>IF(ISNA(INDEX(プレー記録!$F$12:$F$2664,MATCH("OUT_"&amp;ウォレット!$GY$2&amp;MONTH(ウォレット!$B15)&amp;"/"&amp;DAY(ウォレット!$B15)&amp;"_"&amp;ウォレット!ID$3,プレー記録!$U$12:$U$2664,0),1))=TRUE,0,-INDEX(プレー記録!$F$12:$F$2664,MATCH("OUT_"&amp;ウォレット!$GY$2&amp;MONTH(ウォレット!$B15)&amp;"/"&amp;DAY(ウォレット!$B15)&amp;"_"&amp;ウォレット!ID$3,プレー記録!$U$12:$U$2664,0),1))</f>
        <v>0</v>
      </c>
      <c r="IE15" s="298">
        <f>IF(ISNA(INDEX(プレー記録!$F$12:$F$2664,MATCH("OUT_"&amp;ウォレット!$GY$2&amp;MONTH(ウォレット!$B15)&amp;"/"&amp;DAY(ウォレット!$B15)&amp;"_"&amp;ウォレット!IE$3,プレー記録!$U$12:$U$2664,0),1))=TRUE,0,-INDEX(プレー記録!$F$12:$F$2664,MATCH("OUT_"&amp;ウォレット!$GY$2&amp;MONTH(ウォレット!$B15)&amp;"/"&amp;DAY(ウォレット!$B15)&amp;"_"&amp;ウォレット!IE$3,プレー記録!$U$12:$U$2664,0),1))</f>
        <v>0</v>
      </c>
      <c r="IF15" s="160"/>
      <c r="IG15" s="127">
        <f t="shared" si="8"/>
        <v>0</v>
      </c>
      <c r="IH15" s="128">
        <f t="shared" si="18"/>
        <v>0</v>
      </c>
      <c r="II15" s="133">
        <f>IF(ISNA(INDEX(プレー記録!$G$14:$G$2664,MATCH("IN_"&amp;ウォレット!$IG$2&amp;MONTH(ウォレット!$B15)&amp;"/"&amp;DAY(ウォレット!$B15)&amp;"_"&amp;ウォレット!II$3,プレー記録!$U$14:$U$2664,0),1))=TRUE,0,INDEX(プレー記録!$G$14:$G$2664,MATCH("IN_"&amp;ウォレット!$IG$2&amp;MONTH(ウォレット!$B15)&amp;"/"&amp;DAY(ウォレット!$B15)&amp;"_"&amp;ウォレット!II$3,プレー記録!$U$14:$U$2664,0),1))</f>
        <v>0</v>
      </c>
      <c r="IJ15" s="122">
        <f>IF(ISNA(INDEX(プレー記録!$G$14:$G$2664,MATCH("IN_"&amp;ウォレット!$IG$2&amp;MONTH(ウォレット!$B15)&amp;"/"&amp;DAY(ウォレット!$B15)&amp;"_"&amp;ウォレット!IJ$3,プレー記録!$U$14:$U$2664,0),1))=TRUE,0,INDEX(プレー記録!$G$14:$G$2664,MATCH("IN_"&amp;ウォレット!$IG$2&amp;MONTH(ウォレット!$B15)&amp;"/"&amp;DAY(ウォレット!$B15)&amp;"_"&amp;ウォレット!IJ$3,プレー記録!$U$14:$U$2664,0),1))</f>
        <v>0</v>
      </c>
      <c r="IK15" s="122">
        <f>IF(ISNA(INDEX(プレー記録!$G$14:$G$2664,MATCH("IN_"&amp;ウォレット!$IG$2&amp;MONTH(ウォレット!$B15)&amp;"/"&amp;DAY(ウォレット!$B15)&amp;"_"&amp;ウォレット!IK$3,プレー記録!$U$14:$U$2664,0),1))=TRUE,0,INDEX(プレー記録!$G$14:$G$2664,MATCH("IN_"&amp;ウォレット!$IG$2&amp;MONTH(ウォレット!$B15)&amp;"/"&amp;DAY(ウォレット!$B15)&amp;"_"&amp;ウォレット!IK$3,プレー記録!$U$14:$U$2664,0),1))</f>
        <v>0</v>
      </c>
      <c r="IL15" s="122">
        <f>IF(ISNA(INDEX(プレー記録!$G$14:$G$2664,MATCH("IN_"&amp;ウォレット!$IG$2&amp;MONTH(ウォレット!$B15)&amp;"/"&amp;DAY(ウォレット!$B15)&amp;"_"&amp;ウォレット!IL$3,プレー記録!$U$14:$U$2664,0),1))=TRUE,0,INDEX(プレー記録!$G$14:$G$2664,MATCH("IN_"&amp;ウォレット!$IG$2&amp;MONTH(ウォレット!$B15)&amp;"/"&amp;DAY(ウォレット!$B15)&amp;"_"&amp;ウォレット!IL$3,プレー記録!$U$14:$U$2664,0),1))</f>
        <v>0</v>
      </c>
      <c r="IM15" s="122">
        <f>IF(ISNA(INDEX(プレー記録!$G$14:$G$2664,MATCH("IN_"&amp;ウォレット!$IG$2&amp;MONTH(ウォレット!$B15)&amp;"/"&amp;DAY(ウォレット!$B15)&amp;"_"&amp;ウォレット!IM$3,プレー記録!$U$14:$U$2664,0),1))=TRUE,0,INDEX(プレー記録!$G$14:$G$2664,MATCH("IN_"&amp;ウォレット!$IG$2&amp;MONTH(ウォレット!$B15)&amp;"/"&amp;DAY(ウォレット!$B15)&amp;"_"&amp;ウォレット!IM$3,プレー記録!$U$14:$U$2664,0),1))</f>
        <v>0</v>
      </c>
      <c r="IN15" s="122">
        <f>IF(ISNA(INDEX(プレー記録!$G$14:$G$2664,MATCH("IN_"&amp;ウォレット!$IG$2&amp;MONTH(ウォレット!$B15)&amp;"/"&amp;DAY(ウォレット!$B15)&amp;"_"&amp;ウォレット!IN$3,プレー記録!$U$14:$U$2664,0),1))=TRUE,0,INDEX(プレー記録!$G$14:$G$2664,MATCH("IN_"&amp;ウォレット!$IG$2&amp;MONTH(ウォレット!$B15)&amp;"/"&amp;DAY(ウォレット!$B15)&amp;"_"&amp;ウォレット!IN$3,プレー記録!$U$14:$U$2664,0),1))</f>
        <v>0</v>
      </c>
      <c r="IO15" s="122">
        <f>IF(ISNA(INDEX(プレー記録!$G$14:$G$2664,MATCH("IN_"&amp;ウォレット!$IG$2&amp;MONTH(ウォレット!$B15)&amp;"/"&amp;DAY(ウォレット!$B15)&amp;"_"&amp;ウォレット!IO$3,プレー記録!$U$14:$U$2664,0),1))=TRUE,0,INDEX(プレー記録!$G$14:$G$2664,MATCH("IN_"&amp;ウォレット!$IG$2&amp;MONTH(ウォレット!$B15)&amp;"/"&amp;DAY(ウォレット!$B15)&amp;"_"&amp;ウォレット!IO$3,プレー記録!$U$14:$U$2664,0),1))</f>
        <v>0</v>
      </c>
      <c r="IP15" s="296">
        <f>IF(ISNA(INDEX(プレー記録!$G$14:$G$2664,MATCH("IN_"&amp;ウォレット!$IG$2&amp;MONTH(ウォレット!$B15)&amp;"/"&amp;DAY(ウォレット!$B15)&amp;"_"&amp;ウォレット!IP$3,プレー記録!$U$14:$U$2664,0),1))=TRUE,0,INDEX(プレー記録!$G$14:$G$2664,MATCH("IN_"&amp;ウォレット!$IG$2&amp;MONTH(ウォレット!$B15)&amp;"/"&amp;DAY(ウォレット!$B15)&amp;"_"&amp;ウォレット!IP$3,プレー記録!$U$14:$U$2664,0),1))</f>
        <v>0</v>
      </c>
      <c r="IQ15" s="296">
        <f>IF(ISNA(INDEX(プレー記録!$G$14:$G$2664,MATCH("IN_"&amp;ウォレット!$IG$2&amp;MONTH(ウォレット!$B15)&amp;"/"&amp;DAY(ウォレット!$B15)&amp;"_"&amp;ウォレット!IQ$3,プレー記録!$U$14:$U$2664,0),1))=TRUE,0,INDEX(プレー記録!$G$14:$G$2664,MATCH("IN_"&amp;ウォレット!$IG$2&amp;MONTH(ウォレット!$B15)&amp;"/"&amp;DAY(ウォレット!$B15)&amp;"_"&amp;ウォレット!IQ$3,プレー記録!$U$14:$U$2664,0),1))</f>
        <v>0</v>
      </c>
      <c r="IR15" s="296">
        <f>IF(ISNA(INDEX(プレー記録!$G$14:$G$2664,MATCH("IN_"&amp;ウォレット!$IG$2&amp;MONTH(ウォレット!$B15)&amp;"/"&amp;DAY(ウォレット!$B15)&amp;"_"&amp;ウォレット!IR$3,プレー記録!$U$14:$U$2664,0),1))=TRUE,0,INDEX(プレー記録!$G$14:$G$2664,MATCH("IN_"&amp;ウォレット!$IG$2&amp;MONTH(ウォレット!$B15)&amp;"/"&amp;DAY(ウォレット!$B15)&amp;"_"&amp;ウォレット!IR$3,プレー記録!$U$14:$U$2664,0),1))</f>
        <v>0</v>
      </c>
      <c r="IS15" s="296">
        <f>IF(ISNA(INDEX(プレー記録!$G$14:$G$2664,MATCH("IN_"&amp;ウォレット!$IG$2&amp;MONTH(ウォレット!$B15)&amp;"/"&amp;DAY(ウォレット!$B15)&amp;"_"&amp;ウォレット!IS$3,プレー記録!$U$14:$U$2664,0),1))=TRUE,0,INDEX(プレー記録!$G$14:$G$2664,MATCH("IN_"&amp;ウォレット!$IG$2&amp;MONTH(ウォレット!$B15)&amp;"/"&amp;DAY(ウォレット!$B15)&amp;"_"&amp;ウォレット!IS$3,プレー記録!$U$14:$U$2664,0),1))</f>
        <v>0</v>
      </c>
      <c r="IT15" s="296">
        <f>IF(ISNA(INDEX(プレー記録!$G$14:$G$2664,MATCH("IN_"&amp;ウォレット!$IG$2&amp;MONTH(ウォレット!$B15)&amp;"/"&amp;DAY(ウォレット!$B15)&amp;"_"&amp;ウォレット!IT$3,プレー記録!$U$14:$U$2664,0),1))=TRUE,0,INDEX(プレー記録!$G$14:$G$2664,MATCH("IN_"&amp;ウォレット!$IG$2&amp;MONTH(ウォレット!$B15)&amp;"/"&amp;DAY(ウォレット!$B15)&amp;"_"&amp;ウォレット!IT$3,プレー記録!$U$14:$U$2664,0),1))</f>
        <v>0</v>
      </c>
      <c r="IU15" s="296">
        <f>IF(ISNA(INDEX(プレー記録!$G$14:$G$2664,MATCH("IN_"&amp;ウォレット!$IG$2&amp;MONTH(ウォレット!$B15)&amp;"/"&amp;DAY(ウォレット!$B15)&amp;"_"&amp;ウォレット!IU$3,プレー記録!$U$14:$U$2664,0),1))=TRUE,0,INDEX(プレー記録!$G$14:$G$2664,MATCH("IN_"&amp;ウォレット!$IG$2&amp;MONTH(ウォレット!$B15)&amp;"/"&amp;DAY(ウォレット!$B15)&amp;"_"&amp;ウォレット!IU$3,プレー記録!$U$14:$U$2664,0),1))</f>
        <v>0</v>
      </c>
      <c r="IV15" s="296">
        <f>IF(ISNA(INDEX(プレー記録!$G$14:$G$2664,MATCH("IN_"&amp;ウォレット!$IG$2&amp;MONTH(ウォレット!$B15)&amp;"/"&amp;DAY(ウォレット!$B15)&amp;"_"&amp;ウォレット!IV$3,プレー記録!$U$14:$U$2664,0),1))=TRUE,0,INDEX(プレー記録!$G$14:$G$2664,MATCH("IN_"&amp;ウォレット!$IG$2&amp;MONTH(ウォレット!$B15)&amp;"/"&amp;DAY(ウォレット!$B15)&amp;"_"&amp;ウォレット!IV$3,プレー記録!$U$14:$U$2664,0),1))</f>
        <v>0</v>
      </c>
      <c r="IW15" s="296">
        <f>IF(ISNA(INDEX(プレー記録!$G$14:$G$2664,MATCH("IN_"&amp;ウォレット!$IG$2&amp;MONTH(ウォレット!$B15)&amp;"/"&amp;DAY(ウォレット!$B15)&amp;"_"&amp;ウォレット!IW$3,プレー記録!$U$14:$U$2664,0),1))=TRUE,0,INDEX(プレー記録!$G$14:$G$2664,MATCH("IN_"&amp;ウォレット!$IG$2&amp;MONTH(ウォレット!$B15)&amp;"/"&amp;DAY(ウォレット!$B15)&amp;"_"&amp;ウォレット!IW$3,プレー記録!$U$14:$U$2664,0),1))</f>
        <v>0</v>
      </c>
      <c r="IX15" s="158"/>
      <c r="IY15" s="131">
        <f>IF(ISNA(INDEX(プレー記録!$F$12:$F$2664,MATCH("OUT_"&amp;ウォレット!$IG$2&amp;MONTH(ウォレット!$B15)&amp;"/"&amp;DAY(ウォレット!$B15)&amp;"_"&amp;ウォレット!IY$3,プレー記録!$U$12:$U$2664,0),1))=TRUE,0,-INDEX(プレー記録!$F$12:$F$2664,MATCH("OUT_"&amp;ウォレット!$IG$2&amp;MONTH(ウォレット!$B15)&amp;"/"&amp;DAY(ウォレット!$B15)&amp;"_"&amp;ウォレット!IY$3,プレー記録!$U$12:$U$2664,0),1))</f>
        <v>0</v>
      </c>
      <c r="IZ15" s="123">
        <f>IF(ISNA(INDEX(プレー記録!$F$12:$F$2664,MATCH("OUT_"&amp;ウォレット!$IG$2&amp;MONTH(ウォレット!$B15)&amp;"/"&amp;DAY(ウォレット!$B15)&amp;"_"&amp;ウォレット!IZ$3,プレー記録!$U$12:$U$2664,0),1))=TRUE,0,-INDEX(プレー記録!$F$12:$F$2664,MATCH("OUT_"&amp;ウォレット!$IG$2&amp;MONTH(ウォレット!$B15)&amp;"/"&amp;DAY(ウォレット!$B15)&amp;"_"&amp;ウォレット!IZ$3,プレー記録!$U$12:$U$2664,0),1))</f>
        <v>0</v>
      </c>
      <c r="JA15" s="123">
        <f>IF(ISNA(INDEX(プレー記録!$F$12:$F$2664,MATCH("OUT_"&amp;ウォレット!$IG$2&amp;MONTH(ウォレット!$B15)&amp;"/"&amp;DAY(ウォレット!$B15)&amp;"_"&amp;ウォレット!JA$3,プレー記録!$U$12:$U$2664,0),1))=TRUE,0,-INDEX(プレー記録!$F$12:$F$2664,MATCH("OUT_"&amp;ウォレット!$IG$2&amp;MONTH(ウォレット!$B15)&amp;"/"&amp;DAY(ウォレット!$B15)&amp;"_"&amp;ウォレット!JA$3,プレー記録!$U$12:$U$2664,0),1))</f>
        <v>0</v>
      </c>
      <c r="JB15" s="123">
        <f>IF(ISNA(INDEX(プレー記録!$F$12:$F$2664,MATCH("OUT_"&amp;ウォレット!$IG$2&amp;MONTH(ウォレット!$B15)&amp;"/"&amp;DAY(ウォレット!$B15)&amp;"_"&amp;ウォレット!JB$3,プレー記録!$U$12:$U$2664,0),1))=TRUE,0,-INDEX(プレー記録!$F$12:$F$2664,MATCH("OUT_"&amp;ウォレット!$IG$2&amp;MONTH(ウォレット!$B15)&amp;"/"&amp;DAY(ウォレット!$B15)&amp;"_"&amp;ウォレット!JB$3,プレー記録!$U$12:$U$2664,0),1))</f>
        <v>0</v>
      </c>
      <c r="JC15" s="123">
        <f>IF(ISNA(INDEX(プレー記録!$F$12:$F$2664,MATCH("OUT_"&amp;ウォレット!$IG$2&amp;MONTH(ウォレット!$B15)&amp;"/"&amp;DAY(ウォレット!$B15)&amp;"_"&amp;ウォレット!JC$3,プレー記録!$U$12:$U$2664,0),1))=TRUE,0,-INDEX(プレー記録!$F$12:$F$2664,MATCH("OUT_"&amp;ウォレット!$IG$2&amp;MONTH(ウォレット!$B15)&amp;"/"&amp;DAY(ウォレット!$B15)&amp;"_"&amp;ウォレット!JC$3,プレー記録!$U$12:$U$2664,0),1))</f>
        <v>0</v>
      </c>
      <c r="JD15" s="123">
        <f>IF(ISNA(INDEX(プレー記録!$F$12:$F$2664,MATCH("OUT_"&amp;ウォレット!$IG$2&amp;MONTH(ウォレット!$B15)&amp;"/"&amp;DAY(ウォレット!$B15)&amp;"_"&amp;ウォレット!JD$3,プレー記録!$U$12:$U$2664,0),1))=TRUE,0,-INDEX(プレー記録!$F$12:$F$2664,MATCH("OUT_"&amp;ウォレット!$IG$2&amp;MONTH(ウォレット!$B15)&amp;"/"&amp;DAY(ウォレット!$B15)&amp;"_"&amp;ウォレット!JD$3,プレー記録!$U$12:$U$2664,0),1))</f>
        <v>0</v>
      </c>
      <c r="JE15" s="123">
        <f>IF(ISNA(INDEX(プレー記録!$F$12:$F$2664,MATCH("OUT_"&amp;ウォレット!$IG$2&amp;MONTH(ウォレット!$B15)&amp;"/"&amp;DAY(ウォレット!$B15)&amp;"_"&amp;ウォレット!JE$3,プレー記録!$U$12:$U$2664,0),1))=TRUE,0,-INDEX(プレー記録!$F$12:$F$2664,MATCH("OUT_"&amp;ウォレット!$IG$2&amp;MONTH(ウォレット!$B15)&amp;"/"&amp;DAY(ウォレット!$B15)&amp;"_"&amp;ウォレット!JE$3,プレー記録!$U$12:$U$2664,0),1))</f>
        <v>0</v>
      </c>
      <c r="JF15" s="298">
        <f>IF(ISNA(INDEX(プレー記録!$F$12:$F$2664,MATCH("OUT_"&amp;ウォレット!$IG$2&amp;MONTH(ウォレット!$B15)&amp;"/"&amp;DAY(ウォレット!$B15)&amp;"_"&amp;ウォレット!JF$3,プレー記録!$U$12:$U$2664,0),1))=TRUE,0,-INDEX(プレー記録!$F$12:$F$2664,MATCH("OUT_"&amp;ウォレット!$IG$2&amp;MONTH(ウォレット!$B15)&amp;"/"&amp;DAY(ウォレット!$B15)&amp;"_"&amp;ウォレット!JF$3,プレー記録!$U$12:$U$2664,0),1))</f>
        <v>0</v>
      </c>
      <c r="JG15" s="298">
        <f>IF(ISNA(INDEX(プレー記録!$F$12:$F$2664,MATCH("OUT_"&amp;ウォレット!$IG$2&amp;MONTH(ウォレット!$B15)&amp;"/"&amp;DAY(ウォレット!$B15)&amp;"_"&amp;ウォレット!JG$3,プレー記録!$U$12:$U$2664,0),1))=TRUE,0,-INDEX(プレー記録!$F$12:$F$2664,MATCH("OUT_"&amp;ウォレット!$IG$2&amp;MONTH(ウォレット!$B15)&amp;"/"&amp;DAY(ウォレット!$B15)&amp;"_"&amp;ウォレット!JG$3,プレー記録!$U$12:$U$2664,0),1))</f>
        <v>0</v>
      </c>
      <c r="JH15" s="298">
        <f>IF(ISNA(INDEX(プレー記録!$F$12:$F$2664,MATCH("OUT_"&amp;ウォレット!$IG$2&amp;MONTH(ウォレット!$B15)&amp;"/"&amp;DAY(ウォレット!$B15)&amp;"_"&amp;ウォレット!JH$3,プレー記録!$U$12:$U$2664,0),1))=TRUE,0,-INDEX(プレー記録!$F$12:$F$2664,MATCH("OUT_"&amp;ウォレット!$IG$2&amp;MONTH(ウォレット!$B15)&amp;"/"&amp;DAY(ウォレット!$B15)&amp;"_"&amp;ウォレット!JH$3,プレー記録!$U$12:$U$2664,0),1))</f>
        <v>0</v>
      </c>
      <c r="JI15" s="298">
        <f>IF(ISNA(INDEX(プレー記録!$F$12:$F$2664,MATCH("OUT_"&amp;ウォレット!$IG$2&amp;MONTH(ウォレット!$B15)&amp;"/"&amp;DAY(ウォレット!$B15)&amp;"_"&amp;ウォレット!JI$3,プレー記録!$U$12:$U$2664,0),1))=TRUE,0,-INDEX(プレー記録!$F$12:$F$2664,MATCH("OUT_"&amp;ウォレット!$IG$2&amp;MONTH(ウォレット!$B15)&amp;"/"&amp;DAY(ウォレット!$B15)&amp;"_"&amp;ウォレット!JI$3,プレー記録!$U$12:$U$2664,0),1))</f>
        <v>0</v>
      </c>
      <c r="JJ15" s="298">
        <f>IF(ISNA(INDEX(プレー記録!$F$12:$F$2664,MATCH("OUT_"&amp;ウォレット!$IG$2&amp;MONTH(ウォレット!$B15)&amp;"/"&amp;DAY(ウォレット!$B15)&amp;"_"&amp;ウォレット!JJ$3,プレー記録!$U$12:$U$2664,0),1))=TRUE,0,-INDEX(プレー記録!$F$12:$F$2664,MATCH("OUT_"&amp;ウォレット!$IG$2&amp;MONTH(ウォレット!$B15)&amp;"/"&amp;DAY(ウォレット!$B15)&amp;"_"&amp;ウォレット!JJ$3,プレー記録!$U$12:$U$2664,0),1))</f>
        <v>0</v>
      </c>
      <c r="JK15" s="298">
        <f>IF(ISNA(INDEX(プレー記録!$F$12:$F$2664,MATCH("OUT_"&amp;ウォレット!$IG$2&amp;MONTH(ウォレット!$B15)&amp;"/"&amp;DAY(ウォレット!$B15)&amp;"_"&amp;ウォレット!JK$3,プレー記録!$U$12:$U$2664,0),1))=TRUE,0,-INDEX(プレー記録!$F$12:$F$2664,MATCH("OUT_"&amp;ウォレット!$IG$2&amp;MONTH(ウォレット!$B15)&amp;"/"&amp;DAY(ウォレット!$B15)&amp;"_"&amp;ウォレット!JK$3,プレー記録!$U$12:$U$2664,0),1))</f>
        <v>0</v>
      </c>
      <c r="JL15" s="298">
        <f>IF(ISNA(INDEX(プレー記録!$F$12:$F$2664,MATCH("OUT_"&amp;ウォレット!$IG$2&amp;MONTH(ウォレット!$B15)&amp;"/"&amp;DAY(ウォレット!$B15)&amp;"_"&amp;ウォレット!JL$3,プレー記録!$U$12:$U$2664,0),1))=TRUE,0,-INDEX(プレー記録!$F$12:$F$2664,MATCH("OUT_"&amp;ウォレット!$IG$2&amp;MONTH(ウォレット!$B15)&amp;"/"&amp;DAY(ウォレット!$B15)&amp;"_"&amp;ウォレット!JL$3,プレー記録!$U$12:$U$2664,0),1))</f>
        <v>0</v>
      </c>
      <c r="JM15" s="298">
        <f>IF(ISNA(INDEX(プレー記録!$F$12:$F$2664,MATCH("OUT_"&amp;ウォレット!$IG$2&amp;MONTH(ウォレット!$B15)&amp;"/"&amp;DAY(ウォレット!$B15)&amp;"_"&amp;ウォレット!JM$3,プレー記録!$U$12:$U$2664,0),1))=TRUE,0,-INDEX(プレー記録!$F$12:$F$2664,MATCH("OUT_"&amp;ウォレット!$IG$2&amp;MONTH(ウォレット!$B15)&amp;"/"&amp;DAY(ウォレット!$B15)&amp;"_"&amp;ウォレット!JM$3,プレー記録!$U$12:$U$2664,0),1))</f>
        <v>0</v>
      </c>
      <c r="JN15" s="160"/>
      <c r="JO15" s="127">
        <f t="shared" si="9"/>
        <v>0</v>
      </c>
      <c r="JP15" s="128">
        <f t="shared" si="19"/>
        <v>0</v>
      </c>
      <c r="JQ15" s="133">
        <f>IF(ISNA(INDEX(プレー記録!$G$14:$G$2664,MATCH("IN_"&amp;ウォレット!$JO$2&amp;MONTH(ウォレット!$B15)&amp;"/"&amp;DAY(ウォレット!$B15)&amp;"_"&amp;ウォレット!JQ$3,プレー記録!$U$14:$U$2664,0),1))=TRUE,0,INDEX(プレー記録!$G$14:$G$2664,MATCH("IN_"&amp;ウォレット!$JO$2&amp;MONTH(ウォレット!$B15)&amp;"/"&amp;DAY(ウォレット!$B15)&amp;"_"&amp;ウォレット!JQ$3,プレー記録!$U$14:$U$2664,0),1))</f>
        <v>0</v>
      </c>
      <c r="JR15" s="122">
        <f>IF(ISNA(INDEX(プレー記録!$G$14:$G$2664,MATCH("IN_"&amp;ウォレット!$JO$2&amp;MONTH(ウォレット!$B15)&amp;"/"&amp;DAY(ウォレット!$B15)&amp;"_"&amp;ウォレット!JR$3,プレー記録!$U$14:$U$2664,0),1))=TRUE,0,INDEX(プレー記録!$G$14:$G$2664,MATCH("IN_"&amp;ウォレット!$JO$2&amp;MONTH(ウォレット!$B15)&amp;"/"&amp;DAY(ウォレット!$B15)&amp;"_"&amp;ウォレット!JR$3,プレー記録!$U$14:$U$2664,0),1))</f>
        <v>0</v>
      </c>
      <c r="JS15" s="122">
        <f>IF(ISNA(INDEX(プレー記録!$G$14:$G$2664,MATCH("IN_"&amp;ウォレット!$JO$2&amp;MONTH(ウォレット!$B15)&amp;"/"&amp;DAY(ウォレット!$B15)&amp;"_"&amp;ウォレット!JS$3,プレー記録!$U$14:$U$2664,0),1))=TRUE,0,INDEX(プレー記録!$G$14:$G$2664,MATCH("IN_"&amp;ウォレット!$JO$2&amp;MONTH(ウォレット!$B15)&amp;"/"&amp;DAY(ウォレット!$B15)&amp;"_"&amp;ウォレット!JS$3,プレー記録!$U$14:$U$2664,0),1))</f>
        <v>0</v>
      </c>
      <c r="JT15" s="122">
        <f>IF(ISNA(INDEX(プレー記録!$G$14:$G$2664,MATCH("IN_"&amp;ウォレット!$JO$2&amp;MONTH(ウォレット!$B15)&amp;"/"&amp;DAY(ウォレット!$B15)&amp;"_"&amp;ウォレット!JT$3,プレー記録!$U$14:$U$2664,0),1))=TRUE,0,INDEX(プレー記録!$G$14:$G$2664,MATCH("IN_"&amp;ウォレット!$JO$2&amp;MONTH(ウォレット!$B15)&amp;"/"&amp;DAY(ウォレット!$B15)&amp;"_"&amp;ウォレット!JT$3,プレー記録!$U$14:$U$2664,0),1))</f>
        <v>0</v>
      </c>
      <c r="JU15" s="122">
        <f>IF(ISNA(INDEX(プレー記録!$G$14:$G$2664,MATCH("IN_"&amp;ウォレット!$JO$2&amp;MONTH(ウォレット!$B15)&amp;"/"&amp;DAY(ウォレット!$B15)&amp;"_"&amp;ウォレット!JU$3,プレー記録!$U$14:$U$2664,0),1))=TRUE,0,INDEX(プレー記録!$G$14:$G$2664,MATCH("IN_"&amp;ウォレット!$JO$2&amp;MONTH(ウォレット!$B15)&amp;"/"&amp;DAY(ウォレット!$B15)&amp;"_"&amp;ウォレット!JU$3,プレー記録!$U$14:$U$2664,0),1))</f>
        <v>0</v>
      </c>
      <c r="JV15" s="122">
        <f>IF(ISNA(INDEX(プレー記録!$G$14:$G$2664,MATCH("IN_"&amp;ウォレット!$JO$2&amp;MONTH(ウォレット!$B15)&amp;"/"&amp;DAY(ウォレット!$B15)&amp;"_"&amp;ウォレット!JV$3,プレー記録!$U$14:$U$2664,0),1))=TRUE,0,INDEX(プレー記録!$G$14:$G$2664,MATCH("IN_"&amp;ウォレット!$JO$2&amp;MONTH(ウォレット!$B15)&amp;"/"&amp;DAY(ウォレット!$B15)&amp;"_"&amp;ウォレット!JV$3,プレー記録!$U$14:$U$2664,0),1))</f>
        <v>0</v>
      </c>
      <c r="JW15" s="122">
        <f>IF(ISNA(INDEX(プレー記録!$G$14:$G$2664,MATCH("IN_"&amp;ウォレット!$JO$2&amp;MONTH(ウォレット!$B15)&amp;"/"&amp;DAY(ウォレット!$B15)&amp;"_"&amp;ウォレット!JW$3,プレー記録!$U$14:$U$2664,0),1))=TRUE,0,INDEX(プレー記録!$G$14:$G$2664,MATCH("IN_"&amp;ウォレット!$JO$2&amp;MONTH(ウォレット!$B15)&amp;"/"&amp;DAY(ウォレット!$B15)&amp;"_"&amp;ウォレット!JW$3,プレー記録!$U$14:$U$2664,0),1))</f>
        <v>0</v>
      </c>
      <c r="JX15" s="296">
        <f>IF(ISNA(INDEX(プレー記録!$G$14:$G$2664,MATCH("IN_"&amp;ウォレット!$JO$2&amp;MONTH(ウォレット!$B15)&amp;"/"&amp;DAY(ウォレット!$B15)&amp;"_"&amp;ウォレット!JX$3,プレー記録!$U$14:$U$2664,0),1))=TRUE,0,INDEX(プレー記録!$G$14:$G$2664,MATCH("IN_"&amp;ウォレット!$JO$2&amp;MONTH(ウォレット!$B15)&amp;"/"&amp;DAY(ウォレット!$B15)&amp;"_"&amp;ウォレット!JX$3,プレー記録!$U$14:$U$2664,0),1))</f>
        <v>0</v>
      </c>
      <c r="JY15" s="296">
        <f>IF(ISNA(INDEX(プレー記録!$G$14:$G$2664,MATCH("IN_"&amp;ウォレット!$JO$2&amp;MONTH(ウォレット!$B15)&amp;"/"&amp;DAY(ウォレット!$B15)&amp;"_"&amp;ウォレット!JY$3,プレー記録!$U$14:$U$2664,0),1))=TRUE,0,INDEX(プレー記録!$G$14:$G$2664,MATCH("IN_"&amp;ウォレット!$JO$2&amp;MONTH(ウォレット!$B15)&amp;"/"&amp;DAY(ウォレット!$B15)&amp;"_"&amp;ウォレット!JY$3,プレー記録!$U$14:$U$2664,0),1))</f>
        <v>0</v>
      </c>
      <c r="JZ15" s="296">
        <f>IF(ISNA(INDEX(プレー記録!$G$14:$G$2664,MATCH("IN_"&amp;ウォレット!$JO$2&amp;MONTH(ウォレット!$B15)&amp;"/"&amp;DAY(ウォレット!$B15)&amp;"_"&amp;ウォレット!JZ$3,プレー記録!$U$14:$U$2664,0),1))=TRUE,0,INDEX(プレー記録!$G$14:$G$2664,MATCH("IN_"&amp;ウォレット!$JO$2&amp;MONTH(ウォレット!$B15)&amp;"/"&amp;DAY(ウォレット!$B15)&amp;"_"&amp;ウォレット!JZ$3,プレー記録!$U$14:$U$2664,0),1))</f>
        <v>0</v>
      </c>
      <c r="KA15" s="296">
        <f>IF(ISNA(INDEX(プレー記録!$G$14:$G$2664,MATCH("IN_"&amp;ウォレット!$JO$2&amp;MONTH(ウォレット!$B15)&amp;"/"&amp;DAY(ウォレット!$B15)&amp;"_"&amp;ウォレット!KA$3,プレー記録!$U$14:$U$2664,0),1))=TRUE,0,INDEX(プレー記録!$G$14:$G$2664,MATCH("IN_"&amp;ウォレット!$JO$2&amp;MONTH(ウォレット!$B15)&amp;"/"&amp;DAY(ウォレット!$B15)&amp;"_"&amp;ウォレット!KA$3,プレー記録!$U$14:$U$2664,0),1))</f>
        <v>0</v>
      </c>
      <c r="KB15" s="296">
        <f>IF(ISNA(INDEX(プレー記録!$G$14:$G$2664,MATCH("IN_"&amp;ウォレット!$JO$2&amp;MONTH(ウォレット!$B15)&amp;"/"&amp;DAY(ウォレット!$B15)&amp;"_"&amp;ウォレット!KB$3,プレー記録!$U$14:$U$2664,0),1))=TRUE,0,INDEX(プレー記録!$G$14:$G$2664,MATCH("IN_"&amp;ウォレット!$JO$2&amp;MONTH(ウォレット!$B15)&amp;"/"&amp;DAY(ウォレット!$B15)&amp;"_"&amp;ウォレット!KB$3,プレー記録!$U$14:$U$2664,0),1))</f>
        <v>0</v>
      </c>
      <c r="KC15" s="296">
        <f>IF(ISNA(INDEX(プレー記録!$G$14:$G$2664,MATCH("IN_"&amp;ウォレット!$JO$2&amp;MONTH(ウォレット!$B15)&amp;"/"&amp;DAY(ウォレット!$B15)&amp;"_"&amp;ウォレット!KC$3,プレー記録!$U$14:$U$2664,0),1))=TRUE,0,INDEX(プレー記録!$G$14:$G$2664,MATCH("IN_"&amp;ウォレット!$JO$2&amp;MONTH(ウォレット!$B15)&amp;"/"&amp;DAY(ウォレット!$B15)&amp;"_"&amp;ウォレット!KC$3,プレー記録!$U$14:$U$2664,0),1))</f>
        <v>0</v>
      </c>
      <c r="KD15" s="296">
        <f>IF(ISNA(INDEX(プレー記録!$G$14:$G$2664,MATCH("IN_"&amp;ウォレット!$JO$2&amp;MONTH(ウォレット!$B15)&amp;"/"&amp;DAY(ウォレット!$B15)&amp;"_"&amp;ウォレット!KD$3,プレー記録!$U$14:$U$2664,0),1))=TRUE,0,INDEX(プレー記録!$G$14:$G$2664,MATCH("IN_"&amp;ウォレット!$JO$2&amp;MONTH(ウォレット!$B15)&amp;"/"&amp;DAY(ウォレット!$B15)&amp;"_"&amp;ウォレット!KD$3,プレー記録!$U$14:$U$2664,0),1))</f>
        <v>0</v>
      </c>
      <c r="KE15" s="296">
        <f>IF(ISNA(INDEX(プレー記録!$G$14:$G$2664,MATCH("IN_"&amp;ウォレット!$JO$2&amp;MONTH(ウォレット!$B15)&amp;"/"&amp;DAY(ウォレット!$B15)&amp;"_"&amp;ウォレット!KE$3,プレー記録!$U$14:$U$2664,0),1))=TRUE,0,INDEX(プレー記録!$G$14:$G$2664,MATCH("IN_"&amp;ウォレット!$JO$2&amp;MONTH(ウォレット!$B15)&amp;"/"&amp;DAY(ウォレット!$B15)&amp;"_"&amp;ウォレット!KE$3,プレー記録!$U$14:$U$2664,0),1))</f>
        <v>0</v>
      </c>
      <c r="KF15" s="158"/>
      <c r="KG15" s="131">
        <f>IF(ISNA(INDEX(プレー記録!$F$12:$F$2664,MATCH("OUT_"&amp;ウォレット!$JO$2&amp;MONTH(ウォレット!$B15)&amp;"/"&amp;DAY(ウォレット!$B15)&amp;"_"&amp;ウォレット!KG$3,プレー記録!$U$12:$U$2664,0),1))=TRUE,0,-INDEX(プレー記録!$F$12:$F$2664,MATCH("OUT_"&amp;ウォレット!$JO$2&amp;MONTH(ウォレット!$B15)&amp;"/"&amp;DAY(ウォレット!$B15)&amp;"_"&amp;ウォレット!KG$3,プレー記録!$U$12:$U$2664,0),1))</f>
        <v>0</v>
      </c>
      <c r="KH15" s="123">
        <f>IF(ISNA(INDEX(プレー記録!$F$12:$F$2664,MATCH("OUT_"&amp;ウォレット!$JO$2&amp;MONTH(ウォレット!$B15)&amp;"/"&amp;DAY(ウォレット!$B15)&amp;"_"&amp;ウォレット!KH$3,プレー記録!$U$12:$U$2664,0),1))=TRUE,0,-INDEX(プレー記録!$F$12:$F$2664,MATCH("OUT_"&amp;ウォレット!$JO$2&amp;MONTH(ウォレット!$B15)&amp;"/"&amp;DAY(ウォレット!$B15)&amp;"_"&amp;ウォレット!KH$3,プレー記録!$U$12:$U$2664,0),1))</f>
        <v>0</v>
      </c>
      <c r="KI15" s="123">
        <f>IF(ISNA(INDEX(プレー記録!$F$12:$F$2664,MATCH("OUT_"&amp;ウォレット!$JO$2&amp;MONTH(ウォレット!$B15)&amp;"/"&amp;DAY(ウォレット!$B15)&amp;"_"&amp;ウォレット!KI$3,プレー記録!$U$12:$U$2664,0),1))=TRUE,0,-INDEX(プレー記録!$F$12:$F$2664,MATCH("OUT_"&amp;ウォレット!$JO$2&amp;MONTH(ウォレット!$B15)&amp;"/"&amp;DAY(ウォレット!$B15)&amp;"_"&amp;ウォレット!KI$3,プレー記録!$U$12:$U$2664,0),1))</f>
        <v>0</v>
      </c>
      <c r="KJ15" s="123">
        <f>IF(ISNA(INDEX(プレー記録!$F$12:$F$2664,MATCH("OUT_"&amp;ウォレット!$JO$2&amp;MONTH(ウォレット!$B15)&amp;"/"&amp;DAY(ウォレット!$B15)&amp;"_"&amp;ウォレット!KJ$3,プレー記録!$U$12:$U$2664,0),1))=TRUE,0,-INDEX(プレー記録!$F$12:$F$2664,MATCH("OUT_"&amp;ウォレット!$JO$2&amp;MONTH(ウォレット!$B15)&amp;"/"&amp;DAY(ウォレット!$B15)&amp;"_"&amp;ウォレット!KJ$3,プレー記録!$U$12:$U$2664,0),1))</f>
        <v>0</v>
      </c>
      <c r="KK15" s="123">
        <f>IF(ISNA(INDEX(プレー記録!$F$12:$F$2664,MATCH("OUT_"&amp;ウォレット!$JO$2&amp;MONTH(ウォレット!$B15)&amp;"/"&amp;DAY(ウォレット!$B15)&amp;"_"&amp;ウォレット!KK$3,プレー記録!$U$12:$U$2664,0),1))=TRUE,0,-INDEX(プレー記録!$F$12:$F$2664,MATCH("OUT_"&amp;ウォレット!$JO$2&amp;MONTH(ウォレット!$B15)&amp;"/"&amp;DAY(ウォレット!$B15)&amp;"_"&amp;ウォレット!KK$3,プレー記録!$U$12:$U$2664,0),1))</f>
        <v>0</v>
      </c>
      <c r="KL15" s="123">
        <f>IF(ISNA(INDEX(プレー記録!$F$12:$F$2664,MATCH("OUT_"&amp;ウォレット!$JO$2&amp;MONTH(ウォレット!$B15)&amp;"/"&amp;DAY(ウォレット!$B15)&amp;"_"&amp;ウォレット!KL$3,プレー記録!$U$12:$U$2664,0),1))=TRUE,0,-INDEX(プレー記録!$F$12:$F$2664,MATCH("OUT_"&amp;ウォレット!$JO$2&amp;MONTH(ウォレット!$B15)&amp;"/"&amp;DAY(ウォレット!$B15)&amp;"_"&amp;ウォレット!KL$3,プレー記録!$U$12:$U$2664,0),1))</f>
        <v>0</v>
      </c>
      <c r="KM15" s="123">
        <f>IF(ISNA(INDEX(プレー記録!$F$12:$F$2664,MATCH("OUT_"&amp;ウォレット!$JO$2&amp;MONTH(ウォレット!$B15)&amp;"/"&amp;DAY(ウォレット!$B15)&amp;"_"&amp;ウォレット!KM$3,プレー記録!$U$12:$U$2664,0),1))=TRUE,0,-INDEX(プレー記録!$F$12:$F$2664,MATCH("OUT_"&amp;ウォレット!$JO$2&amp;MONTH(ウォレット!$B15)&amp;"/"&amp;DAY(ウォレット!$B15)&amp;"_"&amp;ウォレット!KM$3,プレー記録!$U$12:$U$2664,0),1))</f>
        <v>0</v>
      </c>
      <c r="KN15" s="298">
        <f>IF(ISNA(INDEX(プレー記録!$F$12:$F$2664,MATCH("OUT_"&amp;ウォレット!$JO$2&amp;MONTH(ウォレット!$B15)&amp;"/"&amp;DAY(ウォレット!$B15)&amp;"_"&amp;ウォレット!KN$3,プレー記録!$U$12:$U$2664,0),1))=TRUE,0,-INDEX(プレー記録!$F$12:$F$2664,MATCH("OUT_"&amp;ウォレット!$JO$2&amp;MONTH(ウォレット!$B15)&amp;"/"&amp;DAY(ウォレット!$B15)&amp;"_"&amp;ウォレット!KN$3,プレー記録!$U$12:$U$2664,0),1))</f>
        <v>0</v>
      </c>
      <c r="KO15" s="298">
        <f>IF(ISNA(INDEX(プレー記録!$F$12:$F$2664,MATCH("OUT_"&amp;ウォレット!$JO$2&amp;MONTH(ウォレット!$B15)&amp;"/"&amp;DAY(ウォレット!$B15)&amp;"_"&amp;ウォレット!KO$3,プレー記録!$U$12:$U$2664,0),1))=TRUE,0,-INDEX(プレー記録!$F$12:$F$2664,MATCH("OUT_"&amp;ウォレット!$JO$2&amp;MONTH(ウォレット!$B15)&amp;"/"&amp;DAY(ウォレット!$B15)&amp;"_"&amp;ウォレット!KO$3,プレー記録!$U$12:$U$2664,0),1))</f>
        <v>0</v>
      </c>
      <c r="KP15" s="298">
        <f>IF(ISNA(INDEX(プレー記録!$F$12:$F$2664,MATCH("OUT_"&amp;ウォレット!$JO$2&amp;MONTH(ウォレット!$B15)&amp;"/"&amp;DAY(ウォレット!$B15)&amp;"_"&amp;ウォレット!KP$3,プレー記録!$U$12:$U$2664,0),1))=TRUE,0,-INDEX(プレー記録!$F$12:$F$2664,MATCH("OUT_"&amp;ウォレット!$JO$2&amp;MONTH(ウォレット!$B15)&amp;"/"&amp;DAY(ウォレット!$B15)&amp;"_"&amp;ウォレット!KP$3,プレー記録!$U$12:$U$2664,0),1))</f>
        <v>0</v>
      </c>
      <c r="KQ15" s="298">
        <f>IF(ISNA(INDEX(プレー記録!$F$12:$F$2664,MATCH("OUT_"&amp;ウォレット!$JO$2&amp;MONTH(ウォレット!$B15)&amp;"/"&amp;DAY(ウォレット!$B15)&amp;"_"&amp;ウォレット!KQ$3,プレー記録!$U$12:$U$2664,0),1))=TRUE,0,-INDEX(プレー記録!$F$12:$F$2664,MATCH("OUT_"&amp;ウォレット!$JO$2&amp;MONTH(ウォレット!$B15)&amp;"/"&amp;DAY(ウォレット!$B15)&amp;"_"&amp;ウォレット!KQ$3,プレー記録!$U$12:$U$2664,0),1))</f>
        <v>0</v>
      </c>
      <c r="KR15" s="298">
        <f>IF(ISNA(INDEX(プレー記録!$F$12:$F$2664,MATCH("OUT_"&amp;ウォレット!$JO$2&amp;MONTH(ウォレット!$B15)&amp;"/"&amp;DAY(ウォレット!$B15)&amp;"_"&amp;ウォレット!KR$3,プレー記録!$U$12:$U$2664,0),1))=TRUE,0,-INDEX(プレー記録!$F$12:$F$2664,MATCH("OUT_"&amp;ウォレット!$JO$2&amp;MONTH(ウォレット!$B15)&amp;"/"&amp;DAY(ウォレット!$B15)&amp;"_"&amp;ウォレット!KR$3,プレー記録!$U$12:$U$2664,0),1))</f>
        <v>0</v>
      </c>
      <c r="KS15" s="298">
        <f>IF(ISNA(INDEX(プレー記録!$F$12:$F$2664,MATCH("OUT_"&amp;ウォレット!$JO$2&amp;MONTH(ウォレット!$B15)&amp;"/"&amp;DAY(ウォレット!$B15)&amp;"_"&amp;ウォレット!KS$3,プレー記録!$U$12:$U$2664,0),1))=TRUE,0,-INDEX(プレー記録!$F$12:$F$2664,MATCH("OUT_"&amp;ウォレット!$JO$2&amp;MONTH(ウォレット!$B15)&amp;"/"&amp;DAY(ウォレット!$B15)&amp;"_"&amp;ウォレット!KS$3,プレー記録!$U$12:$U$2664,0),1))</f>
        <v>0</v>
      </c>
      <c r="KT15" s="298">
        <f>IF(ISNA(INDEX(プレー記録!$F$12:$F$2664,MATCH("OUT_"&amp;ウォレット!$JO$2&amp;MONTH(ウォレット!$B15)&amp;"/"&amp;DAY(ウォレット!$B15)&amp;"_"&amp;ウォレット!KT$3,プレー記録!$U$12:$U$2664,0),1))=TRUE,0,-INDEX(プレー記録!$F$12:$F$2664,MATCH("OUT_"&amp;ウォレット!$JO$2&amp;MONTH(ウォレット!$B15)&amp;"/"&amp;DAY(ウォレット!$B15)&amp;"_"&amp;ウォレット!KT$3,プレー記録!$U$12:$U$2664,0),1))</f>
        <v>0</v>
      </c>
      <c r="KU15" s="298">
        <f>IF(ISNA(INDEX(プレー記録!$F$12:$F$2664,MATCH("OUT_"&amp;ウォレット!$JO$2&amp;MONTH(ウォレット!$B15)&amp;"/"&amp;DAY(ウォレット!$B15)&amp;"_"&amp;ウォレット!KU$3,プレー記録!$U$12:$U$2664,0),1))=TRUE,0,-INDEX(プレー記録!$F$12:$F$2664,MATCH("OUT_"&amp;ウォレット!$JO$2&amp;MONTH(ウォレット!$B15)&amp;"/"&amp;DAY(ウォレット!$B15)&amp;"_"&amp;ウォレット!KU$3,プレー記録!$U$12:$U$2664,0),1))</f>
        <v>0</v>
      </c>
      <c r="KV15" s="160"/>
      <c r="KW15" s="127">
        <f t="shared" si="10"/>
        <v>0</v>
      </c>
      <c r="KX15" s="128">
        <f t="shared" si="20"/>
        <v>0</v>
      </c>
      <c r="KY15" s="133">
        <f>IF(ISNA(INDEX(プレー記録!$G$14:$G$2664,MATCH("IN_"&amp;ウォレット!$KW$2&amp;MONTH(ウォレット!$B15)&amp;"/"&amp;DAY(ウォレット!$B15)&amp;"_"&amp;ウォレット!KY$3,プレー記録!$U$14:$U$2664,0),1))=TRUE,0,INDEX(プレー記録!$G$14:$G$2664,MATCH("IN_"&amp;ウォレット!$KW$2&amp;MONTH(ウォレット!$B15)&amp;"/"&amp;DAY(ウォレット!$B15)&amp;"_"&amp;ウォレット!KY$3,プレー記録!$U$14:$U$2664,0),1))</f>
        <v>0</v>
      </c>
      <c r="KZ15" s="122">
        <f>IF(ISNA(INDEX(プレー記録!$G$14:$G$2664,MATCH("IN_"&amp;ウォレット!$KW$2&amp;MONTH(ウォレット!$B15)&amp;"/"&amp;DAY(ウォレット!$B15)&amp;"_"&amp;ウォレット!KZ$3,プレー記録!$U$14:$U$2664,0),1))=TRUE,0,INDEX(プレー記録!$G$14:$G$2664,MATCH("IN_"&amp;ウォレット!$KW$2&amp;MONTH(ウォレット!$B15)&amp;"/"&amp;DAY(ウォレット!$B15)&amp;"_"&amp;ウォレット!KZ$3,プレー記録!$U$14:$U$2664,0),1))</f>
        <v>0</v>
      </c>
      <c r="LA15" s="122">
        <f>IF(ISNA(INDEX(プレー記録!$G$14:$G$2664,MATCH("IN_"&amp;ウォレット!$KW$2&amp;MONTH(ウォレット!$B15)&amp;"/"&amp;DAY(ウォレット!$B15)&amp;"_"&amp;ウォレット!LA$3,プレー記録!$U$14:$U$2664,0),1))=TRUE,0,INDEX(プレー記録!$G$14:$G$2664,MATCH("IN_"&amp;ウォレット!$KW$2&amp;MONTH(ウォレット!$B15)&amp;"/"&amp;DAY(ウォレット!$B15)&amp;"_"&amp;ウォレット!LA$3,プレー記録!$U$14:$U$2664,0),1))</f>
        <v>0</v>
      </c>
      <c r="LB15" s="122">
        <f>IF(ISNA(INDEX(プレー記録!$G$14:$G$2664,MATCH("IN_"&amp;ウォレット!$KW$2&amp;MONTH(ウォレット!$B15)&amp;"/"&amp;DAY(ウォレット!$B15)&amp;"_"&amp;ウォレット!LB$3,プレー記録!$U$14:$U$2664,0),1))=TRUE,0,INDEX(プレー記録!$G$14:$G$2664,MATCH("IN_"&amp;ウォレット!$KW$2&amp;MONTH(ウォレット!$B15)&amp;"/"&amp;DAY(ウォレット!$B15)&amp;"_"&amp;ウォレット!LB$3,プレー記録!$U$14:$U$2664,0),1))</f>
        <v>0</v>
      </c>
      <c r="LC15" s="122">
        <f>IF(ISNA(INDEX(プレー記録!$G$14:$G$2664,MATCH("IN_"&amp;ウォレット!$KW$2&amp;MONTH(ウォレット!$B15)&amp;"/"&amp;DAY(ウォレット!$B15)&amp;"_"&amp;ウォレット!LC$3,プレー記録!$U$14:$U$2664,0),1))=TRUE,0,INDEX(プレー記録!$G$14:$G$2664,MATCH("IN_"&amp;ウォレット!$KW$2&amp;MONTH(ウォレット!$B15)&amp;"/"&amp;DAY(ウォレット!$B15)&amp;"_"&amp;ウォレット!LC$3,プレー記録!$U$14:$U$2664,0),1))</f>
        <v>0</v>
      </c>
      <c r="LD15" s="122">
        <f>IF(ISNA(INDEX(プレー記録!$G$14:$G$2664,MATCH("IN_"&amp;ウォレット!$KW$2&amp;MONTH(ウォレット!$B15)&amp;"/"&amp;DAY(ウォレット!$B15)&amp;"_"&amp;ウォレット!LD$3,プレー記録!$U$14:$U$2664,0),1))=TRUE,0,INDEX(プレー記録!$G$14:$G$2664,MATCH("IN_"&amp;ウォレット!$KW$2&amp;MONTH(ウォレット!$B15)&amp;"/"&amp;DAY(ウォレット!$B15)&amp;"_"&amp;ウォレット!LD$3,プレー記録!$U$14:$U$2664,0),1))</f>
        <v>0</v>
      </c>
      <c r="LE15" s="122">
        <f>IF(ISNA(INDEX(プレー記録!$G$14:$G$2664,MATCH("IN_"&amp;ウォレット!$KW$2&amp;MONTH(ウォレット!$B15)&amp;"/"&amp;DAY(ウォレット!$B15)&amp;"_"&amp;ウォレット!LE$3,プレー記録!$U$14:$U$2664,0),1))=TRUE,0,INDEX(プレー記録!$G$14:$G$2664,MATCH("IN_"&amp;ウォレット!$KW$2&amp;MONTH(ウォレット!$B15)&amp;"/"&amp;DAY(ウォレット!$B15)&amp;"_"&amp;ウォレット!LE$3,プレー記録!$U$14:$U$2664,0),1))</f>
        <v>0</v>
      </c>
      <c r="LF15" s="296">
        <f>IF(ISNA(INDEX(プレー記録!$G$14:$G$2664,MATCH("IN_"&amp;ウォレット!$KW$2&amp;MONTH(ウォレット!$B15)&amp;"/"&amp;DAY(ウォレット!$B15)&amp;"_"&amp;ウォレット!LF$3,プレー記録!$U$14:$U$2664,0),1))=TRUE,0,INDEX(プレー記録!$G$14:$G$2664,MATCH("IN_"&amp;ウォレット!$KW$2&amp;MONTH(ウォレット!$B15)&amp;"/"&amp;DAY(ウォレット!$B15)&amp;"_"&amp;ウォレット!LF$3,プレー記録!$U$14:$U$2664,0),1))</f>
        <v>0</v>
      </c>
      <c r="LG15" s="296">
        <f>IF(ISNA(INDEX(プレー記録!$G$14:$G$2664,MATCH("IN_"&amp;ウォレット!$KW$2&amp;MONTH(ウォレット!$B15)&amp;"/"&amp;DAY(ウォレット!$B15)&amp;"_"&amp;ウォレット!LG$3,プレー記録!$U$14:$U$2664,0),1))=TRUE,0,INDEX(プレー記録!$G$14:$G$2664,MATCH("IN_"&amp;ウォレット!$KW$2&amp;MONTH(ウォレット!$B15)&amp;"/"&amp;DAY(ウォレット!$B15)&amp;"_"&amp;ウォレット!LG$3,プレー記録!$U$14:$U$2664,0),1))</f>
        <v>0</v>
      </c>
      <c r="LH15" s="296">
        <f>IF(ISNA(INDEX(プレー記録!$G$14:$G$2664,MATCH("IN_"&amp;ウォレット!$KW$2&amp;MONTH(ウォレット!$B15)&amp;"/"&amp;DAY(ウォレット!$B15)&amp;"_"&amp;ウォレット!LH$3,プレー記録!$U$14:$U$2664,0),1))=TRUE,0,INDEX(プレー記録!$G$14:$G$2664,MATCH("IN_"&amp;ウォレット!$KW$2&amp;MONTH(ウォレット!$B15)&amp;"/"&amp;DAY(ウォレット!$B15)&amp;"_"&amp;ウォレット!LH$3,プレー記録!$U$14:$U$2664,0),1))</f>
        <v>0</v>
      </c>
      <c r="LI15" s="296">
        <f>IF(ISNA(INDEX(プレー記録!$G$14:$G$2664,MATCH("IN_"&amp;ウォレット!$KW$2&amp;MONTH(ウォレット!$B15)&amp;"/"&amp;DAY(ウォレット!$B15)&amp;"_"&amp;ウォレット!LI$3,プレー記録!$U$14:$U$2664,0),1))=TRUE,0,INDEX(プレー記録!$G$14:$G$2664,MATCH("IN_"&amp;ウォレット!$KW$2&amp;MONTH(ウォレット!$B15)&amp;"/"&amp;DAY(ウォレット!$B15)&amp;"_"&amp;ウォレット!LI$3,プレー記録!$U$14:$U$2664,0),1))</f>
        <v>0</v>
      </c>
      <c r="LJ15" s="296">
        <f>IF(ISNA(INDEX(プレー記録!$G$14:$G$2664,MATCH("IN_"&amp;ウォレット!$KW$2&amp;MONTH(ウォレット!$B15)&amp;"/"&amp;DAY(ウォレット!$B15)&amp;"_"&amp;ウォレット!LJ$3,プレー記録!$U$14:$U$2664,0),1))=TRUE,0,INDEX(プレー記録!$G$14:$G$2664,MATCH("IN_"&amp;ウォレット!$KW$2&amp;MONTH(ウォレット!$B15)&amp;"/"&amp;DAY(ウォレット!$B15)&amp;"_"&amp;ウォレット!LJ$3,プレー記録!$U$14:$U$2664,0),1))</f>
        <v>0</v>
      </c>
      <c r="LK15" s="296">
        <f>IF(ISNA(INDEX(プレー記録!$G$14:$G$2664,MATCH("IN_"&amp;ウォレット!$KW$2&amp;MONTH(ウォレット!$B15)&amp;"/"&amp;DAY(ウォレット!$B15)&amp;"_"&amp;ウォレット!LK$3,プレー記録!$U$14:$U$2664,0),1))=TRUE,0,INDEX(プレー記録!$G$14:$G$2664,MATCH("IN_"&amp;ウォレット!$KW$2&amp;MONTH(ウォレット!$B15)&amp;"/"&amp;DAY(ウォレット!$B15)&amp;"_"&amp;ウォレット!LK$3,プレー記録!$U$14:$U$2664,0),1))</f>
        <v>0</v>
      </c>
      <c r="LL15" s="296">
        <f>IF(ISNA(INDEX(プレー記録!$G$14:$G$2664,MATCH("IN_"&amp;ウォレット!$KW$2&amp;MONTH(ウォレット!$B15)&amp;"/"&amp;DAY(ウォレット!$B15)&amp;"_"&amp;ウォレット!LL$3,プレー記録!$U$14:$U$2664,0),1))=TRUE,0,INDEX(プレー記録!$G$14:$G$2664,MATCH("IN_"&amp;ウォレット!$KW$2&amp;MONTH(ウォレット!$B15)&amp;"/"&amp;DAY(ウォレット!$B15)&amp;"_"&amp;ウォレット!LL$3,プレー記録!$U$14:$U$2664,0),1))</f>
        <v>0</v>
      </c>
      <c r="LM15" s="296">
        <f>IF(ISNA(INDEX(プレー記録!$G$14:$G$2664,MATCH("IN_"&amp;ウォレット!$KW$2&amp;MONTH(ウォレット!$B15)&amp;"/"&amp;DAY(ウォレット!$B15)&amp;"_"&amp;ウォレット!LM$3,プレー記録!$U$14:$U$2664,0),1))=TRUE,0,INDEX(プレー記録!$G$14:$G$2664,MATCH("IN_"&amp;ウォレット!$KW$2&amp;MONTH(ウォレット!$B15)&amp;"/"&amp;DAY(ウォレット!$B15)&amp;"_"&amp;ウォレット!LM$3,プレー記録!$U$14:$U$2664,0),1))</f>
        <v>0</v>
      </c>
      <c r="LN15" s="158"/>
      <c r="LO15" s="131">
        <f>IF(ISNA(INDEX(プレー記録!$F$12:$F$2664,MATCH("OUT_"&amp;ウォレット!$KW$2&amp;MONTH(ウォレット!$B15)&amp;"/"&amp;DAY(ウォレット!$B15)&amp;"_"&amp;ウォレット!LO$3,プレー記録!$U$12:$U$2664,0),1))=TRUE,0,-INDEX(プレー記録!$F$12:$F$2664,MATCH("OUT_"&amp;ウォレット!$KW$2&amp;MONTH(ウォレット!$B15)&amp;"/"&amp;DAY(ウォレット!$B15)&amp;"_"&amp;ウォレット!LO$3,プレー記録!$U$12:$U$2664,0),1))</f>
        <v>0</v>
      </c>
      <c r="LP15" s="123">
        <f>IF(ISNA(INDEX(プレー記録!$F$12:$F$2664,MATCH("OUT_"&amp;ウォレット!$KW$2&amp;MONTH(ウォレット!$B15)&amp;"/"&amp;DAY(ウォレット!$B15)&amp;"_"&amp;ウォレット!LP$3,プレー記録!$U$12:$U$2664,0),1))=TRUE,0,-INDEX(プレー記録!$F$12:$F$2664,MATCH("OUT_"&amp;ウォレット!$KW$2&amp;MONTH(ウォレット!$B15)&amp;"/"&amp;DAY(ウォレット!$B15)&amp;"_"&amp;ウォレット!LP$3,プレー記録!$U$12:$U$2664,0),1))</f>
        <v>0</v>
      </c>
      <c r="LQ15" s="123">
        <f>IF(ISNA(INDEX(プレー記録!$F$12:$F$2664,MATCH("OUT_"&amp;ウォレット!$KW$2&amp;MONTH(ウォレット!$B15)&amp;"/"&amp;DAY(ウォレット!$B15)&amp;"_"&amp;ウォレット!LQ$3,プレー記録!$U$12:$U$2664,0),1))=TRUE,0,-INDEX(プレー記録!$F$12:$F$2664,MATCH("OUT_"&amp;ウォレット!$KW$2&amp;MONTH(ウォレット!$B15)&amp;"/"&amp;DAY(ウォレット!$B15)&amp;"_"&amp;ウォレット!LQ$3,プレー記録!$U$12:$U$2664,0),1))</f>
        <v>0</v>
      </c>
      <c r="LR15" s="123">
        <f>IF(ISNA(INDEX(プレー記録!$F$12:$F$2664,MATCH("OUT_"&amp;ウォレット!$KW$2&amp;MONTH(ウォレット!$B15)&amp;"/"&amp;DAY(ウォレット!$B15)&amp;"_"&amp;ウォレット!LR$3,プレー記録!$U$12:$U$2664,0),1))=TRUE,0,-INDEX(プレー記録!$F$12:$F$2664,MATCH("OUT_"&amp;ウォレット!$KW$2&amp;MONTH(ウォレット!$B15)&amp;"/"&amp;DAY(ウォレット!$B15)&amp;"_"&amp;ウォレット!LR$3,プレー記録!$U$12:$U$2664,0),1))</f>
        <v>0</v>
      </c>
      <c r="LS15" s="123">
        <f>IF(ISNA(INDEX(プレー記録!$F$12:$F$2664,MATCH("OUT_"&amp;ウォレット!$KW$2&amp;MONTH(ウォレット!$B15)&amp;"/"&amp;DAY(ウォレット!$B15)&amp;"_"&amp;ウォレット!LS$3,プレー記録!$U$12:$U$2664,0),1))=TRUE,0,-INDEX(プレー記録!$F$12:$F$2664,MATCH("OUT_"&amp;ウォレット!$KW$2&amp;MONTH(ウォレット!$B15)&amp;"/"&amp;DAY(ウォレット!$B15)&amp;"_"&amp;ウォレット!LS$3,プレー記録!$U$12:$U$2664,0),1))</f>
        <v>0</v>
      </c>
      <c r="LT15" s="123">
        <f>IF(ISNA(INDEX(プレー記録!$F$12:$F$2664,MATCH("OUT_"&amp;ウォレット!$KW$2&amp;MONTH(ウォレット!$B15)&amp;"/"&amp;DAY(ウォレット!$B15)&amp;"_"&amp;ウォレット!LT$3,プレー記録!$U$12:$U$2664,0),1))=TRUE,0,-INDEX(プレー記録!$F$12:$F$2664,MATCH("OUT_"&amp;ウォレット!$KW$2&amp;MONTH(ウォレット!$B15)&amp;"/"&amp;DAY(ウォレット!$B15)&amp;"_"&amp;ウォレット!LT$3,プレー記録!$U$12:$U$2664,0),1))</f>
        <v>0</v>
      </c>
      <c r="LU15" s="123">
        <f>IF(ISNA(INDEX(プレー記録!$F$12:$F$2664,MATCH("OUT_"&amp;ウォレット!$KW$2&amp;MONTH(ウォレット!$B15)&amp;"/"&amp;DAY(ウォレット!$B15)&amp;"_"&amp;ウォレット!LU$3,プレー記録!$U$12:$U$2664,0),1))=TRUE,0,-INDEX(プレー記録!$F$12:$F$2664,MATCH("OUT_"&amp;ウォレット!$KW$2&amp;MONTH(ウォレット!$B15)&amp;"/"&amp;DAY(ウォレット!$B15)&amp;"_"&amp;ウォレット!LU$3,プレー記録!$U$12:$U$2664,0),1))</f>
        <v>0</v>
      </c>
      <c r="LV15" s="298">
        <f>IF(ISNA(INDEX(プレー記録!$F$12:$F$2664,MATCH("OUT_"&amp;ウォレット!$KW$2&amp;MONTH(ウォレット!$B15)&amp;"/"&amp;DAY(ウォレット!$B15)&amp;"_"&amp;ウォレット!LV$3,プレー記録!$U$12:$U$2664,0),1))=TRUE,0,-INDEX(プレー記録!$F$12:$F$2664,MATCH("OUT_"&amp;ウォレット!$KW$2&amp;MONTH(ウォレット!$B15)&amp;"/"&amp;DAY(ウォレット!$B15)&amp;"_"&amp;ウォレット!LV$3,プレー記録!$U$12:$U$2664,0),1))</f>
        <v>0</v>
      </c>
      <c r="LW15" s="298">
        <f>IF(ISNA(INDEX(プレー記録!$F$12:$F$2664,MATCH("OUT_"&amp;ウォレット!$KW$2&amp;MONTH(ウォレット!$B15)&amp;"/"&amp;DAY(ウォレット!$B15)&amp;"_"&amp;ウォレット!LW$3,プレー記録!$U$12:$U$2664,0),1))=TRUE,0,-INDEX(プレー記録!$F$12:$F$2664,MATCH("OUT_"&amp;ウォレット!$KW$2&amp;MONTH(ウォレット!$B15)&amp;"/"&amp;DAY(ウォレット!$B15)&amp;"_"&amp;ウォレット!LW$3,プレー記録!$U$12:$U$2664,0),1))</f>
        <v>0</v>
      </c>
      <c r="LX15" s="298">
        <f>IF(ISNA(INDEX(プレー記録!$F$12:$F$2664,MATCH("OUT_"&amp;ウォレット!$KW$2&amp;MONTH(ウォレット!$B15)&amp;"/"&amp;DAY(ウォレット!$B15)&amp;"_"&amp;ウォレット!LX$3,プレー記録!$U$12:$U$2664,0),1))=TRUE,0,-INDEX(プレー記録!$F$12:$F$2664,MATCH("OUT_"&amp;ウォレット!$KW$2&amp;MONTH(ウォレット!$B15)&amp;"/"&amp;DAY(ウォレット!$B15)&amp;"_"&amp;ウォレット!LX$3,プレー記録!$U$12:$U$2664,0),1))</f>
        <v>0</v>
      </c>
      <c r="LY15" s="298">
        <f>IF(ISNA(INDEX(プレー記録!$F$12:$F$2664,MATCH("OUT_"&amp;ウォレット!$KW$2&amp;MONTH(ウォレット!$B15)&amp;"/"&amp;DAY(ウォレット!$B15)&amp;"_"&amp;ウォレット!LY$3,プレー記録!$U$12:$U$2664,0),1))=TRUE,0,-INDEX(プレー記録!$F$12:$F$2664,MATCH("OUT_"&amp;ウォレット!$KW$2&amp;MONTH(ウォレット!$B15)&amp;"/"&amp;DAY(ウォレット!$B15)&amp;"_"&amp;ウォレット!LY$3,プレー記録!$U$12:$U$2664,0),1))</f>
        <v>0</v>
      </c>
      <c r="LZ15" s="298">
        <f>IF(ISNA(INDEX(プレー記録!$F$12:$F$2664,MATCH("OUT_"&amp;ウォレット!$KW$2&amp;MONTH(ウォレット!$B15)&amp;"/"&amp;DAY(ウォレット!$B15)&amp;"_"&amp;ウォレット!LZ$3,プレー記録!$U$12:$U$2664,0),1))=TRUE,0,-INDEX(プレー記録!$F$12:$F$2664,MATCH("OUT_"&amp;ウォレット!$KW$2&amp;MONTH(ウォレット!$B15)&amp;"/"&amp;DAY(ウォレット!$B15)&amp;"_"&amp;ウォレット!LZ$3,プレー記録!$U$12:$U$2664,0),1))</f>
        <v>0</v>
      </c>
      <c r="MA15" s="298">
        <f>IF(ISNA(INDEX(プレー記録!$F$12:$F$2664,MATCH("OUT_"&amp;ウォレット!$KW$2&amp;MONTH(ウォレット!$B15)&amp;"/"&amp;DAY(ウォレット!$B15)&amp;"_"&amp;ウォレット!MA$3,プレー記録!$U$12:$U$2664,0),1))=TRUE,0,-INDEX(プレー記録!$F$12:$F$2664,MATCH("OUT_"&amp;ウォレット!$KW$2&amp;MONTH(ウォレット!$B15)&amp;"/"&amp;DAY(ウォレット!$B15)&amp;"_"&amp;ウォレット!MA$3,プレー記録!$U$12:$U$2664,0),1))</f>
        <v>0</v>
      </c>
      <c r="MB15" s="298">
        <f>IF(ISNA(INDEX(プレー記録!$F$12:$F$2664,MATCH("OUT_"&amp;ウォレット!$KW$2&amp;MONTH(ウォレット!$B15)&amp;"/"&amp;DAY(ウォレット!$B15)&amp;"_"&amp;ウォレット!MB$3,プレー記録!$U$12:$U$2664,0),1))=TRUE,0,-INDEX(プレー記録!$F$12:$F$2664,MATCH("OUT_"&amp;ウォレット!$KW$2&amp;MONTH(ウォレット!$B15)&amp;"/"&amp;DAY(ウォレット!$B15)&amp;"_"&amp;ウォレット!MB$3,プレー記録!$U$12:$U$2664,0),1))</f>
        <v>0</v>
      </c>
      <c r="MC15" s="298">
        <f>IF(ISNA(INDEX(プレー記録!$F$12:$F$2664,MATCH("OUT_"&amp;ウォレット!$KW$2&amp;MONTH(ウォレット!$B15)&amp;"/"&amp;DAY(ウォレット!$B15)&amp;"_"&amp;ウォレット!MC$3,プレー記録!$U$12:$U$2664,0),1))=TRUE,0,-INDEX(プレー記録!$F$12:$F$2664,MATCH("OUT_"&amp;ウォレット!$KW$2&amp;MONTH(ウォレット!$B15)&amp;"/"&amp;DAY(ウォレット!$B15)&amp;"_"&amp;ウォレット!MC$3,プレー記録!$U$12:$U$2664,0),1))</f>
        <v>0</v>
      </c>
      <c r="MD15" s="160"/>
    </row>
    <row r="16" spans="1:342">
      <c r="B16" s="24">
        <f t="shared" si="0"/>
        <v>11</v>
      </c>
      <c r="C16" s="127">
        <f t="shared" si="1"/>
        <v>0</v>
      </c>
      <c r="D16" s="128">
        <f t="shared" si="11"/>
        <v>0</v>
      </c>
      <c r="E16" s="133">
        <f>IF(ISNA(INDEX(プレー記録!$G$14:$G$2664,MATCH("IN_"&amp;ウォレット!$C$2&amp;MONTH(ウォレット!$B16)&amp;"/"&amp;DAY(ウォレット!$B16)&amp;"_"&amp;ウォレット!E$3,プレー記録!$U$14:$U$2664,0),1))=TRUE,0,INDEX(プレー記録!$G$14:$G$2664,MATCH("IN_"&amp;ウォレット!$C$2&amp;MONTH(ウォレット!$B16)&amp;"/"&amp;DAY(ウォレット!$B16)&amp;"_"&amp;ウォレット!E$3,プレー記録!$U$14:$U$2664,0),1))</f>
        <v>0</v>
      </c>
      <c r="F16" s="122">
        <f>IF(ISNA(INDEX(プレー記録!$G$14:$G$2664,MATCH("IN_"&amp;ウォレット!$C$2&amp;MONTH(ウォレット!$B16)&amp;"/"&amp;DAY(ウォレット!$B16)&amp;"_"&amp;ウォレット!F$3,プレー記録!$U$14:$U$2664,0),1))=TRUE,0,INDEX(プレー記録!$G$14:$G$2664,MATCH("IN_"&amp;ウォレット!$C$2&amp;MONTH(ウォレット!$B16)&amp;"/"&amp;DAY(ウォレット!$B16)&amp;"_"&amp;ウォレット!F$3,プレー記録!$U$14:$U$2664,0),1))</f>
        <v>0</v>
      </c>
      <c r="G16" s="122">
        <f>IF(ISNA(INDEX(プレー記録!$G$14:$G$2664,MATCH("IN_"&amp;ウォレット!$C$2&amp;MONTH(ウォレット!$B16)&amp;"/"&amp;DAY(ウォレット!$B16)&amp;"_"&amp;ウォレット!G$3,プレー記録!$U$14:$U$2664,0),1))=TRUE,0,INDEX(プレー記録!$G$14:$G$2664,MATCH("IN_"&amp;ウォレット!$C$2&amp;MONTH(ウォレット!$B16)&amp;"/"&amp;DAY(ウォレット!$B16)&amp;"_"&amp;ウォレット!G$3,プレー記録!$U$14:$U$2664,0),1))</f>
        <v>0</v>
      </c>
      <c r="H16" s="122">
        <f>IF(ISNA(INDEX(プレー記録!$G$14:$G$2664,MATCH("IN_"&amp;ウォレット!$C$2&amp;MONTH(ウォレット!$B16)&amp;"/"&amp;DAY(ウォレット!$B16)&amp;"_"&amp;ウォレット!H$3,プレー記録!$U$14:$U$2664,0),1))=TRUE,0,INDEX(プレー記録!$G$14:$G$2664,MATCH("IN_"&amp;ウォレット!$C$2&amp;MONTH(ウォレット!$B16)&amp;"/"&amp;DAY(ウォレット!$B16)&amp;"_"&amp;ウォレット!H$3,プレー記録!$U$14:$U$2664,0),1))</f>
        <v>0</v>
      </c>
      <c r="I16" s="122">
        <f>IF(ISNA(INDEX(プレー記録!$G$14:$G$2664,MATCH("IN_"&amp;ウォレット!$C$2&amp;MONTH(ウォレット!$B16)&amp;"/"&amp;DAY(ウォレット!$B16)&amp;"_"&amp;ウォレット!I$3,プレー記録!$U$14:$U$2664,0),1))=TRUE,0,INDEX(プレー記録!$G$14:$G$2664,MATCH("IN_"&amp;ウォレット!$C$2&amp;MONTH(ウォレット!$B16)&amp;"/"&amp;DAY(ウォレット!$B16)&amp;"_"&amp;ウォレット!I$3,プレー記録!$U$14:$U$2664,0),1))</f>
        <v>0</v>
      </c>
      <c r="J16" s="122">
        <f>IF(ISNA(INDEX(プレー記録!$G$14:$G$2664,MATCH("IN_"&amp;ウォレット!$C$2&amp;MONTH(ウォレット!$B16)&amp;"/"&amp;DAY(ウォレット!$B16)&amp;"_"&amp;ウォレット!J$3,プレー記録!$U$14:$U$2664,0),1))=TRUE,0,INDEX(プレー記録!$G$14:$G$2664,MATCH("IN_"&amp;ウォレット!$C$2&amp;MONTH(ウォレット!$B16)&amp;"/"&amp;DAY(ウォレット!$B16)&amp;"_"&amp;ウォレット!J$3,プレー記録!$U$14:$U$2664,0),1))</f>
        <v>0</v>
      </c>
      <c r="K16" s="122">
        <f>IF(ISNA(INDEX(プレー記録!$G$14:$G$2664,MATCH("IN_"&amp;ウォレット!$C$2&amp;MONTH(ウォレット!$B16)&amp;"/"&amp;DAY(ウォレット!$B16)&amp;"_"&amp;ウォレット!K$3,プレー記録!$U$14:$U$2664,0),1))=TRUE,0,INDEX(プレー記録!$G$14:$G$2664,MATCH("IN_"&amp;ウォレット!$C$2&amp;MONTH(ウォレット!$B16)&amp;"/"&amp;DAY(ウォレット!$B16)&amp;"_"&amp;ウォレット!K$3,プレー記録!$U$14:$U$2664,0),1))</f>
        <v>0</v>
      </c>
      <c r="L16" s="296">
        <f>IF(ISNA(INDEX(プレー記録!$G$14:$G$2664,MATCH("IN_"&amp;ウォレット!$C$2&amp;MONTH(ウォレット!$B16)&amp;"/"&amp;DAY(ウォレット!$B16)&amp;"_"&amp;ウォレット!L$3,プレー記録!$U$14:$U$2664,0),1))=TRUE,0,INDEX(プレー記録!$G$14:$G$2664,MATCH("IN_"&amp;ウォレット!$C$2&amp;MONTH(ウォレット!$B16)&amp;"/"&amp;DAY(ウォレット!$B16)&amp;"_"&amp;ウォレット!L$3,プレー記録!$U$14:$U$2664,0),1))</f>
        <v>0</v>
      </c>
      <c r="M16" s="296">
        <f>IF(ISNA(INDEX(プレー記録!$G$14:$G$2664,MATCH("IN_"&amp;ウォレット!$C$2&amp;MONTH(ウォレット!$B16)&amp;"/"&amp;DAY(ウォレット!$B16)&amp;"_"&amp;ウォレット!M$3,プレー記録!$U$14:$U$2664,0),1))=TRUE,0,INDEX(プレー記録!$G$14:$G$2664,MATCH("IN_"&amp;ウォレット!$C$2&amp;MONTH(ウォレット!$B16)&amp;"/"&amp;DAY(ウォレット!$B16)&amp;"_"&amp;ウォレット!M$3,プレー記録!$U$14:$U$2664,0),1))</f>
        <v>0</v>
      </c>
      <c r="N16" s="296">
        <f>IF(ISNA(INDEX(プレー記録!$G$14:$G$2664,MATCH("IN_"&amp;ウォレット!$C$2&amp;MONTH(ウォレット!$B16)&amp;"/"&amp;DAY(ウォレット!$B16)&amp;"_"&amp;ウォレット!N$3,プレー記録!$U$14:$U$2664,0),1))=TRUE,0,INDEX(プレー記録!$G$14:$G$2664,MATCH("IN_"&amp;ウォレット!$C$2&amp;MONTH(ウォレット!$B16)&amp;"/"&amp;DAY(ウォレット!$B16)&amp;"_"&amp;ウォレット!N$3,プレー記録!$U$14:$U$2664,0),1))</f>
        <v>0</v>
      </c>
      <c r="O16" s="296">
        <f>IF(ISNA(INDEX(プレー記録!$G$14:$G$2664,MATCH("IN_"&amp;ウォレット!$C$2&amp;MONTH(ウォレット!$B16)&amp;"/"&amp;DAY(ウォレット!$B16)&amp;"_"&amp;ウォレット!O$3,プレー記録!$U$14:$U$2664,0),1))=TRUE,0,INDEX(プレー記録!$G$14:$G$2664,MATCH("IN_"&amp;ウォレット!$C$2&amp;MONTH(ウォレット!$B16)&amp;"/"&amp;DAY(ウォレット!$B16)&amp;"_"&amp;ウォレット!O$3,プレー記録!$U$14:$U$2664,0),1))</f>
        <v>0</v>
      </c>
      <c r="P16" s="296">
        <f>IF(ISNA(INDEX(プレー記録!$G$14:$G$2664,MATCH("IN_"&amp;ウォレット!$C$2&amp;MONTH(ウォレット!$B16)&amp;"/"&amp;DAY(ウォレット!$B16)&amp;"_"&amp;ウォレット!P$3,プレー記録!$U$14:$U$2664,0),1))=TRUE,0,INDEX(プレー記録!$G$14:$G$2664,MATCH("IN_"&amp;ウォレット!$C$2&amp;MONTH(ウォレット!$B16)&amp;"/"&amp;DAY(ウォレット!$B16)&amp;"_"&amp;ウォレット!P$3,プレー記録!$U$14:$U$2664,0),1))</f>
        <v>0</v>
      </c>
      <c r="Q16" s="296">
        <f>IF(ISNA(INDEX(プレー記録!$G$14:$G$2664,MATCH("IN_"&amp;ウォレット!$C$2&amp;MONTH(ウォレット!$B16)&amp;"/"&amp;DAY(ウォレット!$B16)&amp;"_"&amp;ウォレット!Q$3,プレー記録!$U$14:$U$2664,0),1))=TRUE,0,INDEX(プレー記録!$G$14:$G$2664,MATCH("IN_"&amp;ウォレット!$C$2&amp;MONTH(ウォレット!$B16)&amp;"/"&amp;DAY(ウォレット!$B16)&amp;"_"&amp;ウォレット!Q$3,プレー記録!$U$14:$U$2664,0),1))</f>
        <v>0</v>
      </c>
      <c r="R16" s="296">
        <f>IF(ISNA(INDEX(プレー記録!$G$14:$G$2664,MATCH("IN_"&amp;ウォレット!$C$2&amp;MONTH(ウォレット!$B16)&amp;"/"&amp;DAY(ウォレット!$B16)&amp;"_"&amp;ウォレット!R$3,プレー記録!$U$14:$U$2664,0),1))=TRUE,0,INDEX(プレー記録!$G$14:$G$2664,MATCH("IN_"&amp;ウォレット!$C$2&amp;MONTH(ウォレット!$B16)&amp;"/"&amp;DAY(ウォレット!$B16)&amp;"_"&amp;ウォレット!R$3,プレー記録!$U$14:$U$2664,0),1))</f>
        <v>0</v>
      </c>
      <c r="S16" s="296">
        <f>IF(ISNA(INDEX(プレー記録!$G$14:$G$2664,MATCH("IN_"&amp;ウォレット!$C$2&amp;MONTH(ウォレット!$B16)&amp;"/"&amp;DAY(ウォレット!$B16)&amp;"_"&amp;ウォレット!S$3,プレー記録!$U$14:$U$2664,0),1))=TRUE,0,INDEX(プレー記録!$G$14:$G$2664,MATCH("IN_"&amp;ウォレット!$C$2&amp;MONTH(ウォレット!$B16)&amp;"/"&amp;DAY(ウォレット!$B16)&amp;"_"&amp;ウォレット!S$3,プレー記録!$U$14:$U$2664,0),1))</f>
        <v>0</v>
      </c>
      <c r="T16" s="158"/>
      <c r="U16" s="131">
        <f>IF(ISNA(INDEX(プレー記録!$F$12:$F$2664,MATCH("OUT_"&amp;ウォレット!$C$2&amp;MONTH(ウォレット!$B16)&amp;"/"&amp;DAY(ウォレット!$B16)&amp;"_"&amp;ウォレット!U$3,プレー記録!$U$12:$U$2664,0),1))=TRUE,0,-INDEX(プレー記録!$F$12:$F$2664,MATCH("OUT_"&amp;ウォレット!$C$2&amp;MONTH(ウォレット!$B16)&amp;"/"&amp;DAY(ウォレット!$B16)&amp;"_"&amp;ウォレット!U$3,プレー記録!$U$12:$U$2664,0),1))</f>
        <v>0</v>
      </c>
      <c r="V16" s="123">
        <f>IF(ISNA(INDEX(プレー記録!$F$12:$F$2664,MATCH("OUT_"&amp;ウォレット!$C$2&amp;MONTH(ウォレット!$B16)&amp;"/"&amp;DAY(ウォレット!$B16)&amp;"_"&amp;ウォレット!V$3,プレー記録!$U$12:$U$2664,0),1))=TRUE,0,-INDEX(プレー記録!$F$12:$F$2664,MATCH("OUT_"&amp;ウォレット!$C$2&amp;MONTH(ウォレット!$B16)&amp;"/"&amp;DAY(ウォレット!$B16)&amp;"_"&amp;ウォレット!V$3,プレー記録!$U$12:$U$2664,0),1))</f>
        <v>0</v>
      </c>
      <c r="W16" s="123">
        <f>IF(ISNA(INDEX(プレー記録!$F$12:$F$2664,MATCH("OUT_"&amp;ウォレット!$C$2&amp;MONTH(ウォレット!$B16)&amp;"/"&amp;DAY(ウォレット!$B16)&amp;"_"&amp;ウォレット!W$3,プレー記録!$U$12:$U$2664,0),1))=TRUE,0,-INDEX(プレー記録!$F$12:$F$2664,MATCH("OUT_"&amp;ウォレット!$C$2&amp;MONTH(ウォレット!$B16)&amp;"/"&amp;DAY(ウォレット!$B16)&amp;"_"&amp;ウォレット!W$3,プレー記録!$U$12:$U$2664,0),1))</f>
        <v>0</v>
      </c>
      <c r="X16" s="123">
        <f>IF(ISNA(INDEX(プレー記録!$F$12:$F$2664,MATCH("OUT_"&amp;ウォレット!$C$2&amp;MONTH(ウォレット!$B16)&amp;"/"&amp;DAY(ウォレット!$B16)&amp;"_"&amp;ウォレット!X$3,プレー記録!$U$12:$U$2664,0),1))=TRUE,0,-INDEX(プレー記録!$F$12:$F$2664,MATCH("OUT_"&amp;ウォレット!$C$2&amp;MONTH(ウォレット!$B16)&amp;"/"&amp;DAY(ウォレット!$B16)&amp;"_"&amp;ウォレット!X$3,プレー記録!$U$12:$U$2664,0),1))</f>
        <v>0</v>
      </c>
      <c r="Y16" s="123">
        <f>IF(ISNA(INDEX(プレー記録!$F$12:$F$2664,MATCH("OUT_"&amp;ウォレット!$C$2&amp;MONTH(ウォレット!$B16)&amp;"/"&amp;DAY(ウォレット!$B16)&amp;"_"&amp;ウォレット!Y$3,プレー記録!$U$12:$U$2664,0),1))=TRUE,0,-INDEX(プレー記録!$F$12:$F$2664,MATCH("OUT_"&amp;ウォレット!$C$2&amp;MONTH(ウォレット!$B16)&amp;"/"&amp;DAY(ウォレット!$B16)&amp;"_"&amp;ウォレット!Y$3,プレー記録!$U$12:$U$2664,0),1))</f>
        <v>0</v>
      </c>
      <c r="Z16" s="123">
        <f>IF(ISNA(INDEX(プレー記録!$F$12:$F$2664,MATCH("OUT_"&amp;ウォレット!$C$2&amp;MONTH(ウォレット!$B16)&amp;"/"&amp;DAY(ウォレット!$B16)&amp;"_"&amp;ウォレット!Z$3,プレー記録!$U$12:$U$2664,0),1))=TRUE,0,-INDEX(プレー記録!$F$12:$F$2664,MATCH("OUT_"&amp;ウォレット!$C$2&amp;MONTH(ウォレット!$B16)&amp;"/"&amp;DAY(ウォレット!$B16)&amp;"_"&amp;ウォレット!Z$3,プレー記録!$U$12:$U$2664,0),1))</f>
        <v>0</v>
      </c>
      <c r="AA16" s="123">
        <f>IF(ISNA(INDEX(プレー記録!$F$12:$F$2664,MATCH("OUT_"&amp;ウォレット!$C$2&amp;MONTH(ウォレット!$B16)&amp;"/"&amp;DAY(ウォレット!$B16)&amp;"_"&amp;ウォレット!AA$3,プレー記録!$U$12:$U$2664,0),1))=TRUE,0,-INDEX(プレー記録!$F$12:$F$2664,MATCH("OUT_"&amp;ウォレット!$C$2&amp;MONTH(ウォレット!$B16)&amp;"/"&amp;DAY(ウォレット!$B16)&amp;"_"&amp;ウォレット!AA$3,プレー記録!$U$12:$U$2664,0),1))</f>
        <v>0</v>
      </c>
      <c r="AB16" s="298">
        <f>IF(ISNA(INDEX(プレー記録!$F$12:$F$2664,MATCH("OUT_"&amp;ウォレット!$C$2&amp;MONTH(ウォレット!$B16)&amp;"/"&amp;DAY(ウォレット!$B16)&amp;"_"&amp;ウォレット!AB$3,プレー記録!$U$12:$U$2664,0),1))=TRUE,0,-INDEX(プレー記録!$F$12:$F$2664,MATCH("OUT_"&amp;ウォレット!$C$2&amp;MONTH(ウォレット!$B16)&amp;"/"&amp;DAY(ウォレット!$B16)&amp;"_"&amp;ウォレット!AB$3,プレー記録!$U$12:$U$2664,0),1))</f>
        <v>0</v>
      </c>
      <c r="AC16" s="298">
        <f>IF(ISNA(INDEX(プレー記録!$F$12:$F$2664,MATCH("OUT_"&amp;ウォレット!$C$2&amp;MONTH(ウォレット!$B16)&amp;"/"&amp;DAY(ウォレット!$B16)&amp;"_"&amp;ウォレット!AC$3,プレー記録!$U$12:$U$2664,0),1))=TRUE,0,-INDEX(プレー記録!$F$12:$F$2664,MATCH("OUT_"&amp;ウォレット!$C$2&amp;MONTH(ウォレット!$B16)&amp;"/"&amp;DAY(ウォレット!$B16)&amp;"_"&amp;ウォレット!AC$3,プレー記録!$U$12:$U$2664,0),1))</f>
        <v>0</v>
      </c>
      <c r="AD16" s="298">
        <f>IF(ISNA(INDEX(プレー記録!$F$12:$F$2664,MATCH("OUT_"&amp;ウォレット!$C$2&amp;MONTH(ウォレット!$B16)&amp;"/"&amp;DAY(ウォレット!$B16)&amp;"_"&amp;ウォレット!AD$3,プレー記録!$U$12:$U$2664,0),1))=TRUE,0,-INDEX(プレー記録!$F$12:$F$2664,MATCH("OUT_"&amp;ウォレット!$C$2&amp;MONTH(ウォレット!$B16)&amp;"/"&amp;DAY(ウォレット!$B16)&amp;"_"&amp;ウォレット!AD$3,プレー記録!$U$12:$U$2664,0),1))</f>
        <v>0</v>
      </c>
      <c r="AE16" s="298">
        <f>IF(ISNA(INDEX(プレー記録!$F$12:$F$2664,MATCH("OUT_"&amp;ウォレット!$C$2&amp;MONTH(ウォレット!$B16)&amp;"/"&amp;DAY(ウォレット!$B16)&amp;"_"&amp;ウォレット!AE$3,プレー記録!$U$12:$U$2664,0),1))=TRUE,0,-INDEX(プレー記録!$F$12:$F$2664,MATCH("OUT_"&amp;ウォレット!$C$2&amp;MONTH(ウォレット!$B16)&amp;"/"&amp;DAY(ウォレット!$B16)&amp;"_"&amp;ウォレット!AE$3,プレー記録!$U$12:$U$2664,0),1))</f>
        <v>0</v>
      </c>
      <c r="AF16" s="298">
        <f>IF(ISNA(INDEX(プレー記録!$F$12:$F$2664,MATCH("OUT_"&amp;ウォレット!$C$2&amp;MONTH(ウォレット!$B16)&amp;"/"&amp;DAY(ウォレット!$B16)&amp;"_"&amp;ウォレット!AF$3,プレー記録!$U$12:$U$2664,0),1))=TRUE,0,-INDEX(プレー記録!$F$12:$F$2664,MATCH("OUT_"&amp;ウォレット!$C$2&amp;MONTH(ウォレット!$B16)&amp;"/"&amp;DAY(ウォレット!$B16)&amp;"_"&amp;ウォレット!AF$3,プレー記録!$U$12:$U$2664,0),1))</f>
        <v>0</v>
      </c>
      <c r="AG16" s="298">
        <f>IF(ISNA(INDEX(プレー記録!$F$12:$F$2664,MATCH("OUT_"&amp;ウォレット!$C$2&amp;MONTH(ウォレット!$B16)&amp;"/"&amp;DAY(ウォレット!$B16)&amp;"_"&amp;ウォレット!AG$3,プレー記録!$U$12:$U$2664,0),1))=TRUE,0,-INDEX(プレー記録!$F$12:$F$2664,MATCH("OUT_"&amp;ウォレット!$C$2&amp;MONTH(ウォレット!$B16)&amp;"/"&amp;DAY(ウォレット!$B16)&amp;"_"&amp;ウォレット!AG$3,プレー記録!$U$12:$U$2664,0),1))</f>
        <v>0</v>
      </c>
      <c r="AH16" s="298">
        <f>IF(ISNA(INDEX(プレー記録!$F$12:$F$2664,MATCH("OUT_"&amp;ウォレット!$C$2&amp;MONTH(ウォレット!$B16)&amp;"/"&amp;DAY(ウォレット!$B16)&amp;"_"&amp;ウォレット!AH$3,プレー記録!$U$12:$U$2664,0),1))=TRUE,0,-INDEX(プレー記録!$F$12:$F$2664,MATCH("OUT_"&amp;ウォレット!$C$2&amp;MONTH(ウォレット!$B16)&amp;"/"&amp;DAY(ウォレット!$B16)&amp;"_"&amp;ウォレット!AH$3,プレー記録!$U$12:$U$2664,0),1))</f>
        <v>0</v>
      </c>
      <c r="AI16" s="298">
        <f>IF(ISNA(INDEX(プレー記録!$F$12:$F$2664,MATCH("OUT_"&amp;ウォレット!$C$2&amp;MONTH(ウォレット!$B16)&amp;"/"&amp;DAY(ウォレット!$B16)&amp;"_"&amp;ウォレット!AI$3,プレー記録!$U$12:$U$2664,0),1))=TRUE,0,-INDEX(プレー記録!$F$12:$F$2664,MATCH("OUT_"&amp;ウォレット!$C$2&amp;MONTH(ウォレット!$B16)&amp;"/"&amp;DAY(ウォレット!$B16)&amp;"_"&amp;ウォレット!AI$3,プレー記録!$U$12:$U$2664,0),1))</f>
        <v>0</v>
      </c>
      <c r="AJ16" s="160"/>
      <c r="AK16" s="127">
        <f t="shared" si="2"/>
        <v>0</v>
      </c>
      <c r="AL16" s="128">
        <f t="shared" si="12"/>
        <v>0</v>
      </c>
      <c r="AM16" s="133">
        <f>IF(ISNA(INDEX(プレー記録!$G$14:$G$2664,MATCH("IN_"&amp;ウォレット!$AK$2&amp;MONTH(ウォレット!$B16)&amp;"/"&amp;DAY(ウォレット!$B16)&amp;"_"&amp;ウォレット!AM$3,プレー記録!$U$14:$U$2664,0),1))=TRUE,0,INDEX(プレー記録!$G$14:$G$2664,MATCH("IN_"&amp;ウォレット!$AK$2&amp;MONTH(ウォレット!$B16)&amp;"/"&amp;DAY(ウォレット!$B16)&amp;"_"&amp;ウォレット!AM$3,プレー記録!$U$14:$U$2664,0),1))</f>
        <v>0</v>
      </c>
      <c r="AN16" s="122">
        <f>IF(ISNA(INDEX(プレー記録!$G$14:$G$2664,MATCH("IN_"&amp;ウォレット!$AK$2&amp;MONTH(ウォレット!$B16)&amp;"/"&amp;DAY(ウォレット!$B16)&amp;"_"&amp;ウォレット!AN$3,プレー記録!$U$14:$U$2664,0),1))=TRUE,0,INDEX(プレー記録!$G$14:$G$2664,MATCH("IN_"&amp;ウォレット!$AK$2&amp;MONTH(ウォレット!$B16)&amp;"/"&amp;DAY(ウォレット!$B16)&amp;"_"&amp;ウォレット!AN$3,プレー記録!$U$14:$U$2664,0),1))</f>
        <v>0</v>
      </c>
      <c r="AO16" s="122">
        <f>IF(ISNA(INDEX(プレー記録!$G$14:$G$2664,MATCH("IN_"&amp;ウォレット!$AK$2&amp;MONTH(ウォレット!$B16)&amp;"/"&amp;DAY(ウォレット!$B16)&amp;"_"&amp;ウォレット!AO$3,プレー記録!$U$14:$U$2664,0),1))=TRUE,0,INDEX(プレー記録!$G$14:$G$2664,MATCH("IN_"&amp;ウォレット!$AK$2&amp;MONTH(ウォレット!$B16)&amp;"/"&amp;DAY(ウォレット!$B16)&amp;"_"&amp;ウォレット!AO$3,プレー記録!$U$14:$U$2664,0),1))</f>
        <v>0</v>
      </c>
      <c r="AP16" s="122">
        <f>IF(ISNA(INDEX(プレー記録!$G$14:$G$2664,MATCH("IN_"&amp;ウォレット!$AK$2&amp;MONTH(ウォレット!$B16)&amp;"/"&amp;DAY(ウォレット!$B16)&amp;"_"&amp;ウォレット!AP$3,プレー記録!$U$14:$U$2664,0),1))=TRUE,0,INDEX(プレー記録!$G$14:$G$2664,MATCH("IN_"&amp;ウォレット!$AK$2&amp;MONTH(ウォレット!$B16)&amp;"/"&amp;DAY(ウォレット!$B16)&amp;"_"&amp;ウォレット!AP$3,プレー記録!$U$14:$U$2664,0),1))</f>
        <v>0</v>
      </c>
      <c r="AQ16" s="122">
        <f>IF(ISNA(INDEX(プレー記録!$G$14:$G$2664,MATCH("IN_"&amp;ウォレット!$AK$2&amp;MONTH(ウォレット!$B16)&amp;"/"&amp;DAY(ウォレット!$B16)&amp;"_"&amp;ウォレット!AQ$3,プレー記録!$U$14:$U$2664,0),1))=TRUE,0,INDEX(プレー記録!$G$14:$G$2664,MATCH("IN_"&amp;ウォレット!$AK$2&amp;MONTH(ウォレット!$B16)&amp;"/"&amp;DAY(ウォレット!$B16)&amp;"_"&amp;ウォレット!AQ$3,プレー記録!$U$14:$U$2664,0),1))</f>
        <v>0</v>
      </c>
      <c r="AR16" s="122">
        <f>IF(ISNA(INDEX(プレー記録!$G$14:$G$2664,MATCH("IN_"&amp;ウォレット!$AK$2&amp;MONTH(ウォレット!$B16)&amp;"/"&amp;DAY(ウォレット!$B16)&amp;"_"&amp;ウォレット!AR$3,プレー記録!$U$14:$U$2664,0),1))=TRUE,0,INDEX(プレー記録!$G$14:$G$2664,MATCH("IN_"&amp;ウォレット!$AK$2&amp;MONTH(ウォレット!$B16)&amp;"/"&amp;DAY(ウォレット!$B16)&amp;"_"&amp;ウォレット!AR$3,プレー記録!$U$14:$U$2664,0),1))</f>
        <v>0</v>
      </c>
      <c r="AS16" s="122">
        <f>IF(ISNA(INDEX(プレー記録!$G$14:$G$2664,MATCH("IN_"&amp;ウォレット!$AK$2&amp;MONTH(ウォレット!$B16)&amp;"/"&amp;DAY(ウォレット!$B16)&amp;"_"&amp;ウォレット!AS$3,プレー記録!$U$14:$U$2664,0),1))=TRUE,0,INDEX(プレー記録!$G$14:$G$2664,MATCH("IN_"&amp;ウォレット!$AK$2&amp;MONTH(ウォレット!$B16)&amp;"/"&amp;DAY(ウォレット!$B16)&amp;"_"&amp;ウォレット!AS$3,プレー記録!$U$14:$U$2664,0),1))</f>
        <v>0</v>
      </c>
      <c r="AT16" s="296">
        <f>IF(ISNA(INDEX(プレー記録!$G$14:$G$2664,MATCH("IN_"&amp;ウォレット!$AK$2&amp;MONTH(ウォレット!$B16)&amp;"/"&amp;DAY(ウォレット!$B16)&amp;"_"&amp;ウォレット!AT$3,プレー記録!$U$14:$U$2664,0),1))=TRUE,0,INDEX(プレー記録!$G$14:$G$2664,MATCH("IN_"&amp;ウォレット!$AK$2&amp;MONTH(ウォレット!$B16)&amp;"/"&amp;DAY(ウォレット!$B16)&amp;"_"&amp;ウォレット!AT$3,プレー記録!$U$14:$U$2664,0),1))</f>
        <v>0</v>
      </c>
      <c r="AU16" s="296">
        <f>IF(ISNA(INDEX(プレー記録!$G$14:$G$2664,MATCH("IN_"&amp;ウォレット!$AK$2&amp;MONTH(ウォレット!$B16)&amp;"/"&amp;DAY(ウォレット!$B16)&amp;"_"&amp;ウォレット!AU$3,プレー記録!$U$14:$U$2664,0),1))=TRUE,0,INDEX(プレー記録!$G$14:$G$2664,MATCH("IN_"&amp;ウォレット!$AK$2&amp;MONTH(ウォレット!$B16)&amp;"/"&amp;DAY(ウォレット!$B16)&amp;"_"&amp;ウォレット!AU$3,プレー記録!$U$14:$U$2664,0),1))</f>
        <v>0</v>
      </c>
      <c r="AV16" s="296">
        <f>IF(ISNA(INDEX(プレー記録!$G$14:$G$2664,MATCH("IN_"&amp;ウォレット!$AK$2&amp;MONTH(ウォレット!$B16)&amp;"/"&amp;DAY(ウォレット!$B16)&amp;"_"&amp;ウォレット!AV$3,プレー記録!$U$14:$U$2664,0),1))=TRUE,0,INDEX(プレー記録!$G$14:$G$2664,MATCH("IN_"&amp;ウォレット!$AK$2&amp;MONTH(ウォレット!$B16)&amp;"/"&amp;DAY(ウォレット!$B16)&amp;"_"&amp;ウォレット!AV$3,プレー記録!$U$14:$U$2664,0),1))</f>
        <v>0</v>
      </c>
      <c r="AW16" s="296">
        <f>IF(ISNA(INDEX(プレー記録!$G$14:$G$2664,MATCH("IN_"&amp;ウォレット!$AK$2&amp;MONTH(ウォレット!$B16)&amp;"/"&amp;DAY(ウォレット!$B16)&amp;"_"&amp;ウォレット!AW$3,プレー記録!$U$14:$U$2664,0),1))=TRUE,0,INDEX(プレー記録!$G$14:$G$2664,MATCH("IN_"&amp;ウォレット!$AK$2&amp;MONTH(ウォレット!$B16)&amp;"/"&amp;DAY(ウォレット!$B16)&amp;"_"&amp;ウォレット!AW$3,プレー記録!$U$14:$U$2664,0),1))</f>
        <v>0</v>
      </c>
      <c r="AX16" s="296">
        <f>IF(ISNA(INDEX(プレー記録!$G$14:$G$2664,MATCH("IN_"&amp;ウォレット!$AK$2&amp;MONTH(ウォレット!$B16)&amp;"/"&amp;DAY(ウォレット!$B16)&amp;"_"&amp;ウォレット!AX$3,プレー記録!$U$14:$U$2664,0),1))=TRUE,0,INDEX(プレー記録!$G$14:$G$2664,MATCH("IN_"&amp;ウォレット!$AK$2&amp;MONTH(ウォレット!$B16)&amp;"/"&amp;DAY(ウォレット!$B16)&amp;"_"&amp;ウォレット!AX$3,プレー記録!$U$14:$U$2664,0),1))</f>
        <v>0</v>
      </c>
      <c r="AY16" s="296">
        <f>IF(ISNA(INDEX(プレー記録!$G$14:$G$2664,MATCH("IN_"&amp;ウォレット!$AK$2&amp;MONTH(ウォレット!$B16)&amp;"/"&amp;DAY(ウォレット!$B16)&amp;"_"&amp;ウォレット!AY$3,プレー記録!$U$14:$U$2664,0),1))=TRUE,0,INDEX(プレー記録!$G$14:$G$2664,MATCH("IN_"&amp;ウォレット!$AK$2&amp;MONTH(ウォレット!$B16)&amp;"/"&amp;DAY(ウォレット!$B16)&amp;"_"&amp;ウォレット!AY$3,プレー記録!$U$14:$U$2664,0),1))</f>
        <v>0</v>
      </c>
      <c r="AZ16" s="296">
        <f>IF(ISNA(INDEX(プレー記録!$G$14:$G$2664,MATCH("IN_"&amp;ウォレット!$AK$2&amp;MONTH(ウォレット!$B16)&amp;"/"&amp;DAY(ウォレット!$B16)&amp;"_"&amp;ウォレット!AZ$3,プレー記録!$U$14:$U$2664,0),1))=TRUE,0,INDEX(プレー記録!$G$14:$G$2664,MATCH("IN_"&amp;ウォレット!$AK$2&amp;MONTH(ウォレット!$B16)&amp;"/"&amp;DAY(ウォレット!$B16)&amp;"_"&amp;ウォレット!AZ$3,プレー記録!$U$14:$U$2664,0),1))</f>
        <v>0</v>
      </c>
      <c r="BA16" s="296">
        <f>IF(ISNA(INDEX(プレー記録!$G$14:$G$2664,MATCH("IN_"&amp;ウォレット!$AK$2&amp;MONTH(ウォレット!$B16)&amp;"/"&amp;DAY(ウォレット!$B16)&amp;"_"&amp;ウォレット!BA$3,プレー記録!$U$14:$U$2664,0),1))=TRUE,0,INDEX(プレー記録!$G$14:$G$2664,MATCH("IN_"&amp;ウォレット!$AK$2&amp;MONTH(ウォレット!$B16)&amp;"/"&amp;DAY(ウォレット!$B16)&amp;"_"&amp;ウォレット!BA$3,プレー記録!$U$14:$U$2664,0),1))</f>
        <v>0</v>
      </c>
      <c r="BB16" s="158"/>
      <c r="BC16" s="131">
        <f>IF(ISNA(INDEX(プレー記録!$F$12:$F$2664,MATCH("OUT_"&amp;ウォレット!$AK$2&amp;MONTH(ウォレット!$B16)&amp;"/"&amp;DAY(ウォレット!$B16)&amp;"_"&amp;ウォレット!BC$3,プレー記録!$U$12:$U$2664,0),1))=TRUE,0,-INDEX(プレー記録!$F$12:$F$2664,MATCH("OUT_"&amp;ウォレット!$AK$2&amp;MONTH(ウォレット!$B16)&amp;"/"&amp;DAY(ウォレット!$B16)&amp;"_"&amp;ウォレット!BC$3,プレー記録!$U$12:$U$2664,0),1))</f>
        <v>0</v>
      </c>
      <c r="BD16" s="123">
        <f>IF(ISNA(INDEX(プレー記録!$F$12:$F$2664,MATCH("OUT_"&amp;ウォレット!$AK$2&amp;MONTH(ウォレット!$B16)&amp;"/"&amp;DAY(ウォレット!$B16)&amp;"_"&amp;ウォレット!BD$3,プレー記録!$U$12:$U$2664,0),1))=TRUE,0,-INDEX(プレー記録!$F$12:$F$2664,MATCH("OUT_"&amp;ウォレット!$AK$2&amp;MONTH(ウォレット!$B16)&amp;"/"&amp;DAY(ウォレット!$B16)&amp;"_"&amp;ウォレット!BD$3,プレー記録!$U$12:$U$2664,0),1))</f>
        <v>0</v>
      </c>
      <c r="BE16" s="123">
        <f>IF(ISNA(INDEX(プレー記録!$F$12:$F$2664,MATCH("OUT_"&amp;ウォレット!$AK$2&amp;MONTH(ウォレット!$B16)&amp;"/"&amp;DAY(ウォレット!$B16)&amp;"_"&amp;ウォレット!BE$3,プレー記録!$U$12:$U$2664,0),1))=TRUE,0,-INDEX(プレー記録!$F$12:$F$2664,MATCH("OUT_"&amp;ウォレット!$AK$2&amp;MONTH(ウォレット!$B16)&amp;"/"&amp;DAY(ウォレット!$B16)&amp;"_"&amp;ウォレット!BE$3,プレー記録!$U$12:$U$2664,0),1))</f>
        <v>0</v>
      </c>
      <c r="BF16" s="123">
        <f>IF(ISNA(INDEX(プレー記録!$F$12:$F$2664,MATCH("OUT_"&amp;ウォレット!$AK$2&amp;MONTH(ウォレット!$B16)&amp;"/"&amp;DAY(ウォレット!$B16)&amp;"_"&amp;ウォレット!BF$3,プレー記録!$U$12:$U$2664,0),1))=TRUE,0,-INDEX(プレー記録!$F$12:$F$2664,MATCH("OUT_"&amp;ウォレット!$AK$2&amp;MONTH(ウォレット!$B16)&amp;"/"&amp;DAY(ウォレット!$B16)&amp;"_"&amp;ウォレット!BF$3,プレー記録!$U$12:$U$2664,0),1))</f>
        <v>0</v>
      </c>
      <c r="BG16" s="123">
        <f>IF(ISNA(INDEX(プレー記録!$F$12:$F$2664,MATCH("OUT_"&amp;ウォレット!$AK$2&amp;MONTH(ウォレット!$B16)&amp;"/"&amp;DAY(ウォレット!$B16)&amp;"_"&amp;ウォレット!BG$3,プレー記録!$U$12:$U$2664,0),1))=TRUE,0,-INDEX(プレー記録!$F$12:$F$2664,MATCH("OUT_"&amp;ウォレット!$AK$2&amp;MONTH(ウォレット!$B16)&amp;"/"&amp;DAY(ウォレット!$B16)&amp;"_"&amp;ウォレット!BG$3,プレー記録!$U$12:$U$2664,0),1))</f>
        <v>0</v>
      </c>
      <c r="BH16" s="123">
        <f>IF(ISNA(INDEX(プレー記録!$F$12:$F$2664,MATCH("OUT_"&amp;ウォレット!$AK$2&amp;MONTH(ウォレット!$B16)&amp;"/"&amp;DAY(ウォレット!$B16)&amp;"_"&amp;ウォレット!BH$3,プレー記録!$U$12:$U$2664,0),1))=TRUE,0,-INDEX(プレー記録!$F$12:$F$2664,MATCH("OUT_"&amp;ウォレット!$AK$2&amp;MONTH(ウォレット!$B16)&amp;"/"&amp;DAY(ウォレット!$B16)&amp;"_"&amp;ウォレット!BH$3,プレー記録!$U$12:$U$2664,0),1))</f>
        <v>0</v>
      </c>
      <c r="BI16" s="123">
        <f>IF(ISNA(INDEX(プレー記録!$F$12:$F$2664,MATCH("OUT_"&amp;ウォレット!$AK$2&amp;MONTH(ウォレット!$B16)&amp;"/"&amp;DAY(ウォレット!$B16)&amp;"_"&amp;ウォレット!BI$3,プレー記録!$U$12:$U$2664,0),1))=TRUE,0,-INDEX(プレー記録!$F$12:$F$2664,MATCH("OUT_"&amp;ウォレット!$AK$2&amp;MONTH(ウォレット!$B16)&amp;"/"&amp;DAY(ウォレット!$B16)&amp;"_"&amp;ウォレット!BI$3,プレー記録!$U$12:$U$2664,0),1))</f>
        <v>0</v>
      </c>
      <c r="BJ16" s="298">
        <f>IF(ISNA(INDEX(プレー記録!$F$12:$F$2664,MATCH("OUT_"&amp;ウォレット!$AK$2&amp;MONTH(ウォレット!$B16)&amp;"/"&amp;DAY(ウォレット!$B16)&amp;"_"&amp;ウォレット!BJ$3,プレー記録!$U$12:$U$2664,0),1))=TRUE,0,-INDEX(プレー記録!$F$12:$F$2664,MATCH("OUT_"&amp;ウォレット!$AK$2&amp;MONTH(ウォレット!$B16)&amp;"/"&amp;DAY(ウォレット!$B16)&amp;"_"&amp;ウォレット!BJ$3,プレー記録!$U$12:$U$2664,0),1))</f>
        <v>0</v>
      </c>
      <c r="BK16" s="298">
        <f>IF(ISNA(INDEX(プレー記録!$F$12:$F$2664,MATCH("OUT_"&amp;ウォレット!$AK$2&amp;MONTH(ウォレット!$B16)&amp;"/"&amp;DAY(ウォレット!$B16)&amp;"_"&amp;ウォレット!BK$3,プレー記録!$U$12:$U$2664,0),1))=TRUE,0,-INDEX(プレー記録!$F$12:$F$2664,MATCH("OUT_"&amp;ウォレット!$AK$2&amp;MONTH(ウォレット!$B16)&amp;"/"&amp;DAY(ウォレット!$B16)&amp;"_"&amp;ウォレット!BK$3,プレー記録!$U$12:$U$2664,0),1))</f>
        <v>0</v>
      </c>
      <c r="BL16" s="298">
        <f>IF(ISNA(INDEX(プレー記録!$F$12:$F$2664,MATCH("OUT_"&amp;ウォレット!$AK$2&amp;MONTH(ウォレット!$B16)&amp;"/"&amp;DAY(ウォレット!$B16)&amp;"_"&amp;ウォレット!BL$3,プレー記録!$U$12:$U$2664,0),1))=TRUE,0,-INDEX(プレー記録!$F$12:$F$2664,MATCH("OUT_"&amp;ウォレット!$AK$2&amp;MONTH(ウォレット!$B16)&amp;"/"&amp;DAY(ウォレット!$B16)&amp;"_"&amp;ウォレット!BL$3,プレー記録!$U$12:$U$2664,0),1))</f>
        <v>0</v>
      </c>
      <c r="BM16" s="298">
        <f>IF(ISNA(INDEX(プレー記録!$F$12:$F$2664,MATCH("OUT_"&amp;ウォレット!$AK$2&amp;MONTH(ウォレット!$B16)&amp;"/"&amp;DAY(ウォレット!$B16)&amp;"_"&amp;ウォレット!BM$3,プレー記録!$U$12:$U$2664,0),1))=TRUE,0,-INDEX(プレー記録!$F$12:$F$2664,MATCH("OUT_"&amp;ウォレット!$AK$2&amp;MONTH(ウォレット!$B16)&amp;"/"&amp;DAY(ウォレット!$B16)&amp;"_"&amp;ウォレット!BM$3,プレー記録!$U$12:$U$2664,0),1))</f>
        <v>0</v>
      </c>
      <c r="BN16" s="298">
        <f>IF(ISNA(INDEX(プレー記録!$F$12:$F$2664,MATCH("OUT_"&amp;ウォレット!$AK$2&amp;MONTH(ウォレット!$B16)&amp;"/"&amp;DAY(ウォレット!$B16)&amp;"_"&amp;ウォレット!BN$3,プレー記録!$U$12:$U$2664,0),1))=TRUE,0,-INDEX(プレー記録!$F$12:$F$2664,MATCH("OUT_"&amp;ウォレット!$AK$2&amp;MONTH(ウォレット!$B16)&amp;"/"&amp;DAY(ウォレット!$B16)&amp;"_"&amp;ウォレット!BN$3,プレー記録!$U$12:$U$2664,0),1))</f>
        <v>0</v>
      </c>
      <c r="BO16" s="298">
        <f>IF(ISNA(INDEX(プレー記録!$F$12:$F$2664,MATCH("OUT_"&amp;ウォレット!$AK$2&amp;MONTH(ウォレット!$B16)&amp;"/"&amp;DAY(ウォレット!$B16)&amp;"_"&amp;ウォレット!BO$3,プレー記録!$U$12:$U$2664,0),1))=TRUE,0,-INDEX(プレー記録!$F$12:$F$2664,MATCH("OUT_"&amp;ウォレット!$AK$2&amp;MONTH(ウォレット!$B16)&amp;"/"&amp;DAY(ウォレット!$B16)&amp;"_"&amp;ウォレット!BO$3,プレー記録!$U$12:$U$2664,0),1))</f>
        <v>0</v>
      </c>
      <c r="BP16" s="298">
        <f>IF(ISNA(INDEX(プレー記録!$F$12:$F$2664,MATCH("OUT_"&amp;ウォレット!$AK$2&amp;MONTH(ウォレット!$B16)&amp;"/"&amp;DAY(ウォレット!$B16)&amp;"_"&amp;ウォレット!BP$3,プレー記録!$U$12:$U$2664,0),1))=TRUE,0,-INDEX(プレー記録!$F$12:$F$2664,MATCH("OUT_"&amp;ウォレット!$AK$2&amp;MONTH(ウォレット!$B16)&amp;"/"&amp;DAY(ウォレット!$B16)&amp;"_"&amp;ウォレット!BP$3,プレー記録!$U$12:$U$2664,0),1))</f>
        <v>0</v>
      </c>
      <c r="BQ16" s="298">
        <f>IF(ISNA(INDEX(プレー記録!$F$12:$F$2664,MATCH("OUT_"&amp;ウォレット!$AK$2&amp;MONTH(ウォレット!$B16)&amp;"/"&amp;DAY(ウォレット!$B16)&amp;"_"&amp;ウォレット!BQ$3,プレー記録!$U$12:$U$2664,0),1))=TRUE,0,-INDEX(プレー記録!$F$12:$F$2664,MATCH("OUT_"&amp;ウォレット!$AK$2&amp;MONTH(ウォレット!$B16)&amp;"/"&amp;DAY(ウォレット!$B16)&amp;"_"&amp;ウォレット!BQ$3,プレー記録!$U$12:$U$2664,0),1))</f>
        <v>0</v>
      </c>
      <c r="BR16" s="160"/>
      <c r="BS16" s="127">
        <f t="shared" si="3"/>
        <v>0</v>
      </c>
      <c r="BT16" s="128">
        <f t="shared" si="13"/>
        <v>0</v>
      </c>
      <c r="BU16" s="133">
        <f>IF(ISNA(INDEX(プレー記録!$G$14:$G$2664,MATCH("IN_"&amp;ウォレット!$BS$2&amp;MONTH(ウォレット!$B16)&amp;"/"&amp;DAY(ウォレット!$B16)&amp;"_"&amp;ウォレット!BU$3,プレー記録!$U$14:$U$2664,0),1))=TRUE,0,INDEX(プレー記録!$G$14:$G$2664,MATCH("IN_"&amp;ウォレット!$BS$2&amp;MONTH(ウォレット!$B16)&amp;"/"&amp;DAY(ウォレット!$B16)&amp;"_"&amp;ウォレット!BU$3,プレー記録!$U$14:$U$2664,0),1))</f>
        <v>0</v>
      </c>
      <c r="BV16" s="122">
        <f>IF(ISNA(INDEX(プレー記録!$G$14:$G$2664,MATCH("IN_"&amp;ウォレット!$BS$2&amp;MONTH(ウォレット!$B16)&amp;"/"&amp;DAY(ウォレット!$B16)&amp;"_"&amp;ウォレット!BV$3,プレー記録!$U$14:$U$2664,0),1))=TRUE,0,INDEX(プレー記録!$G$14:$G$2664,MATCH("IN_"&amp;ウォレット!$BS$2&amp;MONTH(ウォレット!$B16)&amp;"/"&amp;DAY(ウォレット!$B16)&amp;"_"&amp;ウォレット!BV$3,プレー記録!$U$14:$U$2664,0),1))</f>
        <v>0</v>
      </c>
      <c r="BW16" s="122">
        <f>IF(ISNA(INDEX(プレー記録!$G$14:$G$2664,MATCH("IN_"&amp;ウォレット!$BS$2&amp;MONTH(ウォレット!$B16)&amp;"/"&amp;DAY(ウォレット!$B16)&amp;"_"&amp;ウォレット!BW$3,プレー記録!$U$14:$U$2664,0),1))=TRUE,0,INDEX(プレー記録!$G$14:$G$2664,MATCH("IN_"&amp;ウォレット!$BS$2&amp;MONTH(ウォレット!$B16)&amp;"/"&amp;DAY(ウォレット!$B16)&amp;"_"&amp;ウォレット!BW$3,プレー記録!$U$14:$U$2664,0),1))</f>
        <v>0</v>
      </c>
      <c r="BX16" s="122">
        <f>IF(ISNA(INDEX(プレー記録!$G$14:$G$2664,MATCH("IN_"&amp;ウォレット!$BS$2&amp;MONTH(ウォレット!$B16)&amp;"/"&amp;DAY(ウォレット!$B16)&amp;"_"&amp;ウォレット!BX$3,プレー記録!$U$14:$U$2664,0),1))=TRUE,0,INDEX(プレー記録!$G$14:$G$2664,MATCH("IN_"&amp;ウォレット!$BS$2&amp;MONTH(ウォレット!$B16)&amp;"/"&amp;DAY(ウォレット!$B16)&amp;"_"&amp;ウォレット!BX$3,プレー記録!$U$14:$U$2664,0),1))</f>
        <v>0</v>
      </c>
      <c r="BY16" s="122">
        <f>IF(ISNA(INDEX(プレー記録!$G$14:$G$2664,MATCH("IN_"&amp;ウォレット!$BS$2&amp;MONTH(ウォレット!$B16)&amp;"/"&amp;DAY(ウォレット!$B16)&amp;"_"&amp;ウォレット!BY$3,プレー記録!$U$14:$U$2664,0),1))=TRUE,0,INDEX(プレー記録!$G$14:$G$2664,MATCH("IN_"&amp;ウォレット!$BS$2&amp;MONTH(ウォレット!$B16)&amp;"/"&amp;DAY(ウォレット!$B16)&amp;"_"&amp;ウォレット!BY$3,プレー記録!$U$14:$U$2664,0),1))</f>
        <v>0</v>
      </c>
      <c r="BZ16" s="122">
        <f>IF(ISNA(INDEX(プレー記録!$G$14:$G$2664,MATCH("IN_"&amp;ウォレット!$BS$2&amp;MONTH(ウォレット!$B16)&amp;"/"&amp;DAY(ウォレット!$B16)&amp;"_"&amp;ウォレット!BZ$3,プレー記録!$U$14:$U$2664,0),1))=TRUE,0,INDEX(プレー記録!$G$14:$G$2664,MATCH("IN_"&amp;ウォレット!$BS$2&amp;MONTH(ウォレット!$B16)&amp;"/"&amp;DAY(ウォレット!$B16)&amp;"_"&amp;ウォレット!BZ$3,プレー記録!$U$14:$U$2664,0),1))</f>
        <v>0</v>
      </c>
      <c r="CA16" s="122">
        <f>IF(ISNA(INDEX(プレー記録!$G$14:$G$2664,MATCH("IN_"&amp;ウォレット!$BS$2&amp;MONTH(ウォレット!$B16)&amp;"/"&amp;DAY(ウォレット!$B16)&amp;"_"&amp;ウォレット!CA$3,プレー記録!$U$14:$U$2664,0),1))=TRUE,0,INDEX(プレー記録!$G$14:$G$2664,MATCH("IN_"&amp;ウォレット!$BS$2&amp;MONTH(ウォレット!$B16)&amp;"/"&amp;DAY(ウォレット!$B16)&amp;"_"&amp;ウォレット!CA$3,プレー記録!$U$14:$U$2664,0),1))</f>
        <v>0</v>
      </c>
      <c r="CB16" s="296">
        <f>IF(ISNA(INDEX(プレー記録!$G$14:$G$2664,MATCH("IN_"&amp;ウォレット!$BS$2&amp;MONTH(ウォレット!$B16)&amp;"/"&amp;DAY(ウォレット!$B16)&amp;"_"&amp;ウォレット!CB$3,プレー記録!$U$14:$U$2664,0),1))=TRUE,0,INDEX(プレー記録!$G$14:$G$2664,MATCH("IN_"&amp;ウォレット!$BS$2&amp;MONTH(ウォレット!$B16)&amp;"/"&amp;DAY(ウォレット!$B16)&amp;"_"&amp;ウォレット!CB$3,プレー記録!$U$14:$U$2664,0),1))</f>
        <v>0</v>
      </c>
      <c r="CC16" s="296">
        <f>IF(ISNA(INDEX(プレー記録!$G$14:$G$2664,MATCH("IN_"&amp;ウォレット!$BS$2&amp;MONTH(ウォレット!$B16)&amp;"/"&amp;DAY(ウォレット!$B16)&amp;"_"&amp;ウォレット!CC$3,プレー記録!$U$14:$U$2664,0),1))=TRUE,0,INDEX(プレー記録!$G$14:$G$2664,MATCH("IN_"&amp;ウォレット!$BS$2&amp;MONTH(ウォレット!$B16)&amp;"/"&amp;DAY(ウォレット!$B16)&amp;"_"&amp;ウォレット!CC$3,プレー記録!$U$14:$U$2664,0),1))</f>
        <v>0</v>
      </c>
      <c r="CD16" s="296">
        <f>IF(ISNA(INDEX(プレー記録!$G$14:$G$2664,MATCH("IN_"&amp;ウォレット!$BS$2&amp;MONTH(ウォレット!$B16)&amp;"/"&amp;DAY(ウォレット!$B16)&amp;"_"&amp;ウォレット!CD$3,プレー記録!$U$14:$U$2664,0),1))=TRUE,0,INDEX(プレー記録!$G$14:$G$2664,MATCH("IN_"&amp;ウォレット!$BS$2&amp;MONTH(ウォレット!$B16)&amp;"/"&amp;DAY(ウォレット!$B16)&amp;"_"&amp;ウォレット!CD$3,プレー記録!$U$14:$U$2664,0),1))</f>
        <v>0</v>
      </c>
      <c r="CE16" s="296">
        <f>IF(ISNA(INDEX(プレー記録!$G$14:$G$2664,MATCH("IN_"&amp;ウォレット!$BS$2&amp;MONTH(ウォレット!$B16)&amp;"/"&amp;DAY(ウォレット!$B16)&amp;"_"&amp;ウォレット!CE$3,プレー記録!$U$14:$U$2664,0),1))=TRUE,0,INDEX(プレー記録!$G$14:$G$2664,MATCH("IN_"&amp;ウォレット!$BS$2&amp;MONTH(ウォレット!$B16)&amp;"/"&amp;DAY(ウォレット!$B16)&amp;"_"&amp;ウォレット!CE$3,プレー記録!$U$14:$U$2664,0),1))</f>
        <v>0</v>
      </c>
      <c r="CF16" s="296">
        <f>IF(ISNA(INDEX(プレー記録!$G$14:$G$2664,MATCH("IN_"&amp;ウォレット!$BS$2&amp;MONTH(ウォレット!$B16)&amp;"/"&amp;DAY(ウォレット!$B16)&amp;"_"&amp;ウォレット!CF$3,プレー記録!$U$14:$U$2664,0),1))=TRUE,0,INDEX(プレー記録!$G$14:$G$2664,MATCH("IN_"&amp;ウォレット!$BS$2&amp;MONTH(ウォレット!$B16)&amp;"/"&amp;DAY(ウォレット!$B16)&amp;"_"&amp;ウォレット!CF$3,プレー記録!$U$14:$U$2664,0),1))</f>
        <v>0</v>
      </c>
      <c r="CG16" s="296">
        <f>IF(ISNA(INDEX(プレー記録!$G$14:$G$2664,MATCH("IN_"&amp;ウォレット!$BS$2&amp;MONTH(ウォレット!$B16)&amp;"/"&amp;DAY(ウォレット!$B16)&amp;"_"&amp;ウォレット!CG$3,プレー記録!$U$14:$U$2664,0),1))=TRUE,0,INDEX(プレー記録!$G$14:$G$2664,MATCH("IN_"&amp;ウォレット!$BS$2&amp;MONTH(ウォレット!$B16)&amp;"/"&amp;DAY(ウォレット!$B16)&amp;"_"&amp;ウォレット!CG$3,プレー記録!$U$14:$U$2664,0),1))</f>
        <v>0</v>
      </c>
      <c r="CH16" s="296">
        <f>IF(ISNA(INDEX(プレー記録!$G$14:$G$2664,MATCH("IN_"&amp;ウォレット!$BS$2&amp;MONTH(ウォレット!$B16)&amp;"/"&amp;DAY(ウォレット!$B16)&amp;"_"&amp;ウォレット!CH$3,プレー記録!$U$14:$U$2664,0),1))=TRUE,0,INDEX(プレー記録!$G$14:$G$2664,MATCH("IN_"&amp;ウォレット!$BS$2&amp;MONTH(ウォレット!$B16)&amp;"/"&amp;DAY(ウォレット!$B16)&amp;"_"&amp;ウォレット!CH$3,プレー記録!$U$14:$U$2664,0),1))</f>
        <v>0</v>
      </c>
      <c r="CI16" s="296">
        <f>IF(ISNA(INDEX(プレー記録!$G$14:$G$2664,MATCH("IN_"&amp;ウォレット!$BS$2&amp;MONTH(ウォレット!$B16)&amp;"/"&amp;DAY(ウォレット!$B16)&amp;"_"&amp;ウォレット!CI$3,プレー記録!$U$14:$U$2664,0),1))=TRUE,0,INDEX(プレー記録!$G$14:$G$2664,MATCH("IN_"&amp;ウォレット!$BS$2&amp;MONTH(ウォレット!$B16)&amp;"/"&amp;DAY(ウォレット!$B16)&amp;"_"&amp;ウォレット!CI$3,プレー記録!$U$14:$U$2664,0),1))</f>
        <v>0</v>
      </c>
      <c r="CJ16" s="158"/>
      <c r="CK16" s="131">
        <f>IF(ISNA(INDEX(プレー記録!$F$12:$F$2664,MATCH("OUT_"&amp;ウォレット!$BS$2&amp;MONTH(ウォレット!$B16)&amp;"/"&amp;DAY(ウォレット!$B16)&amp;"_"&amp;ウォレット!CK$3,プレー記録!$U$12:$U$2664,0),1))=TRUE,0,-INDEX(プレー記録!$F$12:$F$2664,MATCH("OUT_"&amp;ウォレット!$BS$2&amp;MONTH(ウォレット!$B16)&amp;"/"&amp;DAY(ウォレット!$B16)&amp;"_"&amp;ウォレット!CK$3,プレー記録!$U$12:$U$2664,0),1))</f>
        <v>0</v>
      </c>
      <c r="CL16" s="123">
        <f>IF(ISNA(INDEX(プレー記録!$F$12:$F$2664,MATCH("OUT_"&amp;ウォレット!$BS$2&amp;MONTH(ウォレット!$B16)&amp;"/"&amp;DAY(ウォレット!$B16)&amp;"_"&amp;ウォレット!CL$3,プレー記録!$U$12:$U$2664,0),1))=TRUE,0,-INDEX(プレー記録!$F$12:$F$2664,MATCH("OUT_"&amp;ウォレット!$BS$2&amp;MONTH(ウォレット!$B16)&amp;"/"&amp;DAY(ウォレット!$B16)&amp;"_"&amp;ウォレット!CL$3,プレー記録!$U$12:$U$2664,0),1))</f>
        <v>0</v>
      </c>
      <c r="CM16" s="123">
        <f>IF(ISNA(INDEX(プレー記録!$F$12:$F$2664,MATCH("OUT_"&amp;ウォレット!$BS$2&amp;MONTH(ウォレット!$B16)&amp;"/"&amp;DAY(ウォレット!$B16)&amp;"_"&amp;ウォレット!CM$3,プレー記録!$U$12:$U$2664,0),1))=TRUE,0,-INDEX(プレー記録!$F$12:$F$2664,MATCH("OUT_"&amp;ウォレット!$BS$2&amp;MONTH(ウォレット!$B16)&amp;"/"&amp;DAY(ウォレット!$B16)&amp;"_"&amp;ウォレット!CM$3,プレー記録!$U$12:$U$2664,0),1))</f>
        <v>0</v>
      </c>
      <c r="CN16" s="123">
        <f>IF(ISNA(INDEX(プレー記録!$F$12:$F$2664,MATCH("OUT_"&amp;ウォレット!$BS$2&amp;MONTH(ウォレット!$B16)&amp;"/"&amp;DAY(ウォレット!$B16)&amp;"_"&amp;ウォレット!CN$3,プレー記録!$U$12:$U$2664,0),1))=TRUE,0,-INDEX(プレー記録!$F$12:$F$2664,MATCH("OUT_"&amp;ウォレット!$BS$2&amp;MONTH(ウォレット!$B16)&amp;"/"&amp;DAY(ウォレット!$B16)&amp;"_"&amp;ウォレット!CN$3,プレー記録!$U$12:$U$2664,0),1))</f>
        <v>0</v>
      </c>
      <c r="CO16" s="123">
        <f>IF(ISNA(INDEX(プレー記録!$F$12:$F$2664,MATCH("OUT_"&amp;ウォレット!$BS$2&amp;MONTH(ウォレット!$B16)&amp;"/"&amp;DAY(ウォレット!$B16)&amp;"_"&amp;ウォレット!CO$3,プレー記録!$U$12:$U$2664,0),1))=TRUE,0,-INDEX(プレー記録!$F$12:$F$2664,MATCH("OUT_"&amp;ウォレット!$BS$2&amp;MONTH(ウォレット!$B16)&amp;"/"&amp;DAY(ウォレット!$B16)&amp;"_"&amp;ウォレット!CO$3,プレー記録!$U$12:$U$2664,0),1))</f>
        <v>0</v>
      </c>
      <c r="CP16" s="123">
        <f>IF(ISNA(INDEX(プレー記録!$F$12:$F$2664,MATCH("OUT_"&amp;ウォレット!$BS$2&amp;MONTH(ウォレット!$B16)&amp;"/"&amp;DAY(ウォレット!$B16)&amp;"_"&amp;ウォレット!CP$3,プレー記録!$U$12:$U$2664,0),1))=TRUE,0,-INDEX(プレー記録!$F$12:$F$2664,MATCH("OUT_"&amp;ウォレット!$BS$2&amp;MONTH(ウォレット!$B16)&amp;"/"&amp;DAY(ウォレット!$B16)&amp;"_"&amp;ウォレット!CP$3,プレー記録!$U$12:$U$2664,0),1))</f>
        <v>0</v>
      </c>
      <c r="CQ16" s="123">
        <f>IF(ISNA(INDEX(プレー記録!$F$12:$F$2664,MATCH("OUT_"&amp;ウォレット!$BS$2&amp;MONTH(ウォレット!$B16)&amp;"/"&amp;DAY(ウォレット!$B16)&amp;"_"&amp;ウォレット!CQ$3,プレー記録!$U$12:$U$2664,0),1))=TRUE,0,-INDEX(プレー記録!$F$12:$F$2664,MATCH("OUT_"&amp;ウォレット!$BS$2&amp;MONTH(ウォレット!$B16)&amp;"/"&amp;DAY(ウォレット!$B16)&amp;"_"&amp;ウォレット!CQ$3,プレー記録!$U$12:$U$2664,0),1))</f>
        <v>0</v>
      </c>
      <c r="CR16" s="298">
        <f>IF(ISNA(INDEX(プレー記録!$F$12:$F$2664,MATCH("OUT_"&amp;ウォレット!$BS$2&amp;MONTH(ウォレット!$B16)&amp;"/"&amp;DAY(ウォレット!$B16)&amp;"_"&amp;ウォレット!CR$3,プレー記録!$U$12:$U$2664,0),1))=TRUE,0,-INDEX(プレー記録!$F$12:$F$2664,MATCH("OUT_"&amp;ウォレット!$BS$2&amp;MONTH(ウォレット!$B16)&amp;"/"&amp;DAY(ウォレット!$B16)&amp;"_"&amp;ウォレット!CR$3,プレー記録!$U$12:$U$2664,0),1))</f>
        <v>0</v>
      </c>
      <c r="CS16" s="298">
        <f>IF(ISNA(INDEX(プレー記録!$F$12:$F$2664,MATCH("OUT_"&amp;ウォレット!$BS$2&amp;MONTH(ウォレット!$B16)&amp;"/"&amp;DAY(ウォレット!$B16)&amp;"_"&amp;ウォレット!CS$3,プレー記録!$U$12:$U$2664,0),1))=TRUE,0,-INDEX(プレー記録!$F$12:$F$2664,MATCH("OUT_"&amp;ウォレット!$BS$2&amp;MONTH(ウォレット!$B16)&amp;"/"&amp;DAY(ウォレット!$B16)&amp;"_"&amp;ウォレット!CS$3,プレー記録!$U$12:$U$2664,0),1))</f>
        <v>0</v>
      </c>
      <c r="CT16" s="298">
        <f>IF(ISNA(INDEX(プレー記録!$F$12:$F$2664,MATCH("OUT_"&amp;ウォレット!$BS$2&amp;MONTH(ウォレット!$B16)&amp;"/"&amp;DAY(ウォレット!$B16)&amp;"_"&amp;ウォレット!CT$3,プレー記録!$U$12:$U$2664,0),1))=TRUE,0,-INDEX(プレー記録!$F$12:$F$2664,MATCH("OUT_"&amp;ウォレット!$BS$2&amp;MONTH(ウォレット!$B16)&amp;"/"&amp;DAY(ウォレット!$B16)&amp;"_"&amp;ウォレット!CT$3,プレー記録!$U$12:$U$2664,0),1))</f>
        <v>0</v>
      </c>
      <c r="CU16" s="298">
        <f>IF(ISNA(INDEX(プレー記録!$F$12:$F$2664,MATCH("OUT_"&amp;ウォレット!$BS$2&amp;MONTH(ウォレット!$B16)&amp;"/"&amp;DAY(ウォレット!$B16)&amp;"_"&amp;ウォレット!CU$3,プレー記録!$U$12:$U$2664,0),1))=TRUE,0,-INDEX(プレー記録!$F$12:$F$2664,MATCH("OUT_"&amp;ウォレット!$BS$2&amp;MONTH(ウォレット!$B16)&amp;"/"&amp;DAY(ウォレット!$B16)&amp;"_"&amp;ウォレット!CU$3,プレー記録!$U$12:$U$2664,0),1))</f>
        <v>0</v>
      </c>
      <c r="CV16" s="298">
        <f>IF(ISNA(INDEX(プレー記録!$F$12:$F$2664,MATCH("OUT_"&amp;ウォレット!$BS$2&amp;MONTH(ウォレット!$B16)&amp;"/"&amp;DAY(ウォレット!$B16)&amp;"_"&amp;ウォレット!CV$3,プレー記録!$U$12:$U$2664,0),1))=TRUE,0,-INDEX(プレー記録!$F$12:$F$2664,MATCH("OUT_"&amp;ウォレット!$BS$2&amp;MONTH(ウォレット!$B16)&amp;"/"&amp;DAY(ウォレット!$B16)&amp;"_"&amp;ウォレット!CV$3,プレー記録!$U$12:$U$2664,0),1))</f>
        <v>0</v>
      </c>
      <c r="CW16" s="298">
        <f>IF(ISNA(INDEX(プレー記録!$F$12:$F$2664,MATCH("OUT_"&amp;ウォレット!$BS$2&amp;MONTH(ウォレット!$B16)&amp;"/"&amp;DAY(ウォレット!$B16)&amp;"_"&amp;ウォレット!CW$3,プレー記録!$U$12:$U$2664,0),1))=TRUE,0,-INDEX(プレー記録!$F$12:$F$2664,MATCH("OUT_"&amp;ウォレット!$BS$2&amp;MONTH(ウォレット!$B16)&amp;"/"&amp;DAY(ウォレット!$B16)&amp;"_"&amp;ウォレット!CW$3,プレー記録!$U$12:$U$2664,0),1))</f>
        <v>0</v>
      </c>
      <c r="CX16" s="298">
        <f>IF(ISNA(INDEX(プレー記録!$F$12:$F$2664,MATCH("OUT_"&amp;ウォレット!$BS$2&amp;MONTH(ウォレット!$B16)&amp;"/"&amp;DAY(ウォレット!$B16)&amp;"_"&amp;ウォレット!CX$3,プレー記録!$U$12:$U$2664,0),1))=TRUE,0,-INDEX(プレー記録!$F$12:$F$2664,MATCH("OUT_"&amp;ウォレット!$BS$2&amp;MONTH(ウォレット!$B16)&amp;"/"&amp;DAY(ウォレット!$B16)&amp;"_"&amp;ウォレット!CX$3,プレー記録!$U$12:$U$2664,0),1))</f>
        <v>0</v>
      </c>
      <c r="CY16" s="298">
        <f>IF(ISNA(INDEX(プレー記録!$F$12:$F$2664,MATCH("OUT_"&amp;ウォレット!$BS$2&amp;MONTH(ウォレット!$B16)&amp;"/"&amp;DAY(ウォレット!$B16)&amp;"_"&amp;ウォレット!CY$3,プレー記録!$U$12:$U$2664,0),1))=TRUE,0,-INDEX(プレー記録!$F$12:$F$2664,MATCH("OUT_"&amp;ウォレット!$BS$2&amp;MONTH(ウォレット!$B16)&amp;"/"&amp;DAY(ウォレット!$B16)&amp;"_"&amp;ウォレット!CY$3,プレー記録!$U$12:$U$2664,0),1))</f>
        <v>0</v>
      </c>
      <c r="CZ16" s="160"/>
      <c r="DA16" s="127">
        <f t="shared" si="4"/>
        <v>0</v>
      </c>
      <c r="DB16" s="128">
        <f t="shared" si="14"/>
        <v>0</v>
      </c>
      <c r="DC16" s="133">
        <f>IF(ISNA(INDEX(プレー記録!$G$14:$G$2664,MATCH("IN_"&amp;ウォレット!$DA$2&amp;MONTH(ウォレット!$B16)&amp;"/"&amp;DAY(ウォレット!$B16)&amp;"_"&amp;ウォレット!DC$3,プレー記録!$U$14:$U$2664,0),1))=TRUE,0,INDEX(プレー記録!$G$14:$G$2664,MATCH("IN_"&amp;ウォレット!$DA$2&amp;MONTH(ウォレット!$B16)&amp;"/"&amp;DAY(ウォレット!$B16)&amp;"_"&amp;ウォレット!DC$3,プレー記録!$U$14:$U$2664,0),1))</f>
        <v>0</v>
      </c>
      <c r="DD16" s="122">
        <f>IF(ISNA(INDEX(プレー記録!$G$14:$G$2664,MATCH("IN_"&amp;ウォレット!$DA$2&amp;MONTH(ウォレット!$B16)&amp;"/"&amp;DAY(ウォレット!$B16)&amp;"_"&amp;ウォレット!DD$3,プレー記録!$U$14:$U$2664,0),1))=TRUE,0,INDEX(プレー記録!$G$14:$G$2664,MATCH("IN_"&amp;ウォレット!$DA$2&amp;MONTH(ウォレット!$B16)&amp;"/"&amp;DAY(ウォレット!$B16)&amp;"_"&amp;ウォレット!DD$3,プレー記録!$U$14:$U$2664,0),1))</f>
        <v>0</v>
      </c>
      <c r="DE16" s="122">
        <f>IF(ISNA(INDEX(プレー記録!$G$14:$G$2664,MATCH("IN_"&amp;ウォレット!$DA$2&amp;MONTH(ウォレット!$B16)&amp;"/"&amp;DAY(ウォレット!$B16)&amp;"_"&amp;ウォレット!DE$3,プレー記録!$U$14:$U$2664,0),1))=TRUE,0,INDEX(プレー記録!$G$14:$G$2664,MATCH("IN_"&amp;ウォレット!$DA$2&amp;MONTH(ウォレット!$B16)&amp;"/"&amp;DAY(ウォレット!$B16)&amp;"_"&amp;ウォレット!DE$3,プレー記録!$U$14:$U$2664,0),1))</f>
        <v>0</v>
      </c>
      <c r="DF16" s="122">
        <f>IF(ISNA(INDEX(プレー記録!$G$14:$G$2664,MATCH("IN_"&amp;ウォレット!$DA$2&amp;MONTH(ウォレット!$B16)&amp;"/"&amp;DAY(ウォレット!$B16)&amp;"_"&amp;ウォレット!DF$3,プレー記録!$U$14:$U$2664,0),1))=TRUE,0,INDEX(プレー記録!$G$14:$G$2664,MATCH("IN_"&amp;ウォレット!$DA$2&amp;MONTH(ウォレット!$B16)&amp;"/"&amp;DAY(ウォレット!$B16)&amp;"_"&amp;ウォレット!DF$3,プレー記録!$U$14:$U$2664,0),1))</f>
        <v>0</v>
      </c>
      <c r="DG16" s="122">
        <f>IF(ISNA(INDEX(プレー記録!$G$14:$G$2664,MATCH("IN_"&amp;ウォレット!$DA$2&amp;MONTH(ウォレット!$B16)&amp;"/"&amp;DAY(ウォレット!$B16)&amp;"_"&amp;ウォレット!DG$3,プレー記録!$U$14:$U$2664,0),1))=TRUE,0,INDEX(プレー記録!$G$14:$G$2664,MATCH("IN_"&amp;ウォレット!$DA$2&amp;MONTH(ウォレット!$B16)&amp;"/"&amp;DAY(ウォレット!$B16)&amp;"_"&amp;ウォレット!DG$3,プレー記録!$U$14:$U$2664,0),1))</f>
        <v>0</v>
      </c>
      <c r="DH16" s="122">
        <f>IF(ISNA(INDEX(プレー記録!$G$14:$G$2664,MATCH("IN_"&amp;ウォレット!$DA$2&amp;MONTH(ウォレット!$B16)&amp;"/"&amp;DAY(ウォレット!$B16)&amp;"_"&amp;ウォレット!DH$3,プレー記録!$U$14:$U$2664,0),1))=TRUE,0,INDEX(プレー記録!$G$14:$G$2664,MATCH("IN_"&amp;ウォレット!$DA$2&amp;MONTH(ウォレット!$B16)&amp;"/"&amp;DAY(ウォレット!$B16)&amp;"_"&amp;ウォレット!DH$3,プレー記録!$U$14:$U$2664,0),1))</f>
        <v>0</v>
      </c>
      <c r="DI16" s="122">
        <f>IF(ISNA(INDEX(プレー記録!$G$14:$G$2664,MATCH("IN_"&amp;ウォレット!$DA$2&amp;MONTH(ウォレット!$B16)&amp;"/"&amp;DAY(ウォレット!$B16)&amp;"_"&amp;ウォレット!DI$3,プレー記録!$U$14:$U$2664,0),1))=TRUE,0,INDEX(プレー記録!$G$14:$G$2664,MATCH("IN_"&amp;ウォレット!$DA$2&amp;MONTH(ウォレット!$B16)&amp;"/"&amp;DAY(ウォレット!$B16)&amp;"_"&amp;ウォレット!DI$3,プレー記録!$U$14:$U$2664,0),1))</f>
        <v>0</v>
      </c>
      <c r="DJ16" s="296">
        <f>IF(ISNA(INDEX(プレー記録!$G$14:$G$2664,MATCH("IN_"&amp;ウォレット!$DA$2&amp;MONTH(ウォレット!$B16)&amp;"/"&amp;DAY(ウォレット!$B16)&amp;"_"&amp;ウォレット!DJ$3,プレー記録!$U$14:$U$2664,0),1))=TRUE,0,INDEX(プレー記録!$G$14:$G$2664,MATCH("IN_"&amp;ウォレット!$DA$2&amp;MONTH(ウォレット!$B16)&amp;"/"&amp;DAY(ウォレット!$B16)&amp;"_"&amp;ウォレット!DJ$3,プレー記録!$U$14:$U$2664,0),1))</f>
        <v>0</v>
      </c>
      <c r="DK16" s="296">
        <f>IF(ISNA(INDEX(プレー記録!$G$14:$G$2664,MATCH("IN_"&amp;ウォレット!$DA$2&amp;MONTH(ウォレット!$B16)&amp;"/"&amp;DAY(ウォレット!$B16)&amp;"_"&amp;ウォレット!DK$3,プレー記録!$U$14:$U$2664,0),1))=TRUE,0,INDEX(プレー記録!$G$14:$G$2664,MATCH("IN_"&amp;ウォレット!$DA$2&amp;MONTH(ウォレット!$B16)&amp;"/"&amp;DAY(ウォレット!$B16)&amp;"_"&amp;ウォレット!DK$3,プレー記録!$U$14:$U$2664,0),1))</f>
        <v>0</v>
      </c>
      <c r="DL16" s="296">
        <f>IF(ISNA(INDEX(プレー記録!$G$14:$G$2664,MATCH("IN_"&amp;ウォレット!$DA$2&amp;MONTH(ウォレット!$B16)&amp;"/"&amp;DAY(ウォレット!$B16)&amp;"_"&amp;ウォレット!DL$3,プレー記録!$U$14:$U$2664,0),1))=TRUE,0,INDEX(プレー記録!$G$14:$G$2664,MATCH("IN_"&amp;ウォレット!$DA$2&amp;MONTH(ウォレット!$B16)&amp;"/"&amp;DAY(ウォレット!$B16)&amp;"_"&amp;ウォレット!DL$3,プレー記録!$U$14:$U$2664,0),1))</f>
        <v>0</v>
      </c>
      <c r="DM16" s="296">
        <f>IF(ISNA(INDEX(プレー記録!$G$14:$G$2664,MATCH("IN_"&amp;ウォレット!$DA$2&amp;MONTH(ウォレット!$B16)&amp;"/"&amp;DAY(ウォレット!$B16)&amp;"_"&amp;ウォレット!DM$3,プレー記録!$U$14:$U$2664,0),1))=TRUE,0,INDEX(プレー記録!$G$14:$G$2664,MATCH("IN_"&amp;ウォレット!$DA$2&amp;MONTH(ウォレット!$B16)&amp;"/"&amp;DAY(ウォレット!$B16)&amp;"_"&amp;ウォレット!DM$3,プレー記録!$U$14:$U$2664,0),1))</f>
        <v>0</v>
      </c>
      <c r="DN16" s="296">
        <f>IF(ISNA(INDEX(プレー記録!$G$14:$G$2664,MATCH("IN_"&amp;ウォレット!$DA$2&amp;MONTH(ウォレット!$B16)&amp;"/"&amp;DAY(ウォレット!$B16)&amp;"_"&amp;ウォレット!DN$3,プレー記録!$U$14:$U$2664,0),1))=TRUE,0,INDEX(プレー記録!$G$14:$G$2664,MATCH("IN_"&amp;ウォレット!$DA$2&amp;MONTH(ウォレット!$B16)&amp;"/"&amp;DAY(ウォレット!$B16)&amp;"_"&amp;ウォレット!DN$3,プレー記録!$U$14:$U$2664,0),1))</f>
        <v>0</v>
      </c>
      <c r="DO16" s="296">
        <f>IF(ISNA(INDEX(プレー記録!$G$14:$G$2664,MATCH("IN_"&amp;ウォレット!$DA$2&amp;MONTH(ウォレット!$B16)&amp;"/"&amp;DAY(ウォレット!$B16)&amp;"_"&amp;ウォレット!DO$3,プレー記録!$U$14:$U$2664,0),1))=TRUE,0,INDEX(プレー記録!$G$14:$G$2664,MATCH("IN_"&amp;ウォレット!$DA$2&amp;MONTH(ウォレット!$B16)&amp;"/"&amp;DAY(ウォレット!$B16)&amp;"_"&amp;ウォレット!DO$3,プレー記録!$U$14:$U$2664,0),1))</f>
        <v>0</v>
      </c>
      <c r="DP16" s="296">
        <f>IF(ISNA(INDEX(プレー記録!$G$14:$G$2664,MATCH("IN_"&amp;ウォレット!$DA$2&amp;MONTH(ウォレット!$B16)&amp;"/"&amp;DAY(ウォレット!$B16)&amp;"_"&amp;ウォレット!DP$3,プレー記録!$U$14:$U$2664,0),1))=TRUE,0,INDEX(プレー記録!$G$14:$G$2664,MATCH("IN_"&amp;ウォレット!$DA$2&amp;MONTH(ウォレット!$B16)&amp;"/"&amp;DAY(ウォレット!$B16)&amp;"_"&amp;ウォレット!DP$3,プレー記録!$U$14:$U$2664,0),1))</f>
        <v>0</v>
      </c>
      <c r="DQ16" s="296">
        <f>IF(ISNA(INDEX(プレー記録!$G$14:$G$2664,MATCH("IN_"&amp;ウォレット!$DA$2&amp;MONTH(ウォレット!$B16)&amp;"/"&amp;DAY(ウォレット!$B16)&amp;"_"&amp;ウォレット!DQ$3,プレー記録!$U$14:$U$2664,0),1))=TRUE,0,INDEX(プレー記録!$G$14:$G$2664,MATCH("IN_"&amp;ウォレット!$DA$2&amp;MONTH(ウォレット!$B16)&amp;"/"&amp;DAY(ウォレット!$B16)&amp;"_"&amp;ウォレット!DQ$3,プレー記録!$U$14:$U$2664,0),1))</f>
        <v>0</v>
      </c>
      <c r="DR16" s="158"/>
      <c r="DS16" s="131">
        <f>IF(ISNA(INDEX(プレー記録!$F$12:$F$2664,MATCH("OUT_"&amp;ウォレット!$DA$2&amp;MONTH(ウォレット!$B16)&amp;"/"&amp;DAY(ウォレット!$B16)&amp;"_"&amp;ウォレット!DS$3,プレー記録!$U$12:$U$2664,0),1))=TRUE,0,-INDEX(プレー記録!$F$12:$F$2664,MATCH("OUT_"&amp;ウォレット!$DA$2&amp;MONTH(ウォレット!$B16)&amp;"/"&amp;DAY(ウォレット!$B16)&amp;"_"&amp;ウォレット!DS$3,プレー記録!$U$12:$U$2664,0),1))</f>
        <v>0</v>
      </c>
      <c r="DT16" s="123">
        <f>IF(ISNA(INDEX(プレー記録!$F$12:$F$2664,MATCH("OUT_"&amp;ウォレット!$DA$2&amp;MONTH(ウォレット!$B16)&amp;"/"&amp;DAY(ウォレット!$B16)&amp;"_"&amp;ウォレット!DT$3,プレー記録!$U$12:$U$2664,0),1))=TRUE,0,-INDEX(プレー記録!$F$12:$F$2664,MATCH("OUT_"&amp;ウォレット!$DA$2&amp;MONTH(ウォレット!$B16)&amp;"/"&amp;DAY(ウォレット!$B16)&amp;"_"&amp;ウォレット!DT$3,プレー記録!$U$12:$U$2664,0),1))</f>
        <v>0</v>
      </c>
      <c r="DU16" s="123">
        <f>IF(ISNA(INDEX(プレー記録!$F$12:$F$2664,MATCH("OUT_"&amp;ウォレット!$DA$2&amp;MONTH(ウォレット!$B16)&amp;"/"&amp;DAY(ウォレット!$B16)&amp;"_"&amp;ウォレット!DU$3,プレー記録!$U$12:$U$2664,0),1))=TRUE,0,-INDEX(プレー記録!$F$12:$F$2664,MATCH("OUT_"&amp;ウォレット!$DA$2&amp;MONTH(ウォレット!$B16)&amp;"/"&amp;DAY(ウォレット!$B16)&amp;"_"&amp;ウォレット!DU$3,プレー記録!$U$12:$U$2664,0),1))</f>
        <v>0</v>
      </c>
      <c r="DV16" s="123">
        <f>IF(ISNA(INDEX(プレー記録!$F$12:$F$2664,MATCH("OUT_"&amp;ウォレット!$DA$2&amp;MONTH(ウォレット!$B16)&amp;"/"&amp;DAY(ウォレット!$B16)&amp;"_"&amp;ウォレット!DV$3,プレー記録!$U$12:$U$2664,0),1))=TRUE,0,-INDEX(プレー記録!$F$12:$F$2664,MATCH("OUT_"&amp;ウォレット!$DA$2&amp;MONTH(ウォレット!$B16)&amp;"/"&amp;DAY(ウォレット!$B16)&amp;"_"&amp;ウォレット!DV$3,プレー記録!$U$12:$U$2664,0),1))</f>
        <v>0</v>
      </c>
      <c r="DW16" s="123">
        <f>IF(ISNA(INDEX(プレー記録!$F$12:$F$2664,MATCH("OUT_"&amp;ウォレット!$DA$2&amp;MONTH(ウォレット!$B16)&amp;"/"&amp;DAY(ウォレット!$B16)&amp;"_"&amp;ウォレット!DW$3,プレー記録!$U$12:$U$2664,0),1))=TRUE,0,-INDEX(プレー記録!$F$12:$F$2664,MATCH("OUT_"&amp;ウォレット!$DA$2&amp;MONTH(ウォレット!$B16)&amp;"/"&amp;DAY(ウォレット!$B16)&amp;"_"&amp;ウォレット!DW$3,プレー記録!$U$12:$U$2664,0),1))</f>
        <v>0</v>
      </c>
      <c r="DX16" s="123">
        <f>IF(ISNA(INDEX(プレー記録!$F$12:$F$2664,MATCH("OUT_"&amp;ウォレット!$DA$2&amp;MONTH(ウォレット!$B16)&amp;"/"&amp;DAY(ウォレット!$B16)&amp;"_"&amp;ウォレット!DX$3,プレー記録!$U$12:$U$2664,0),1))=TRUE,0,-INDEX(プレー記録!$F$12:$F$2664,MATCH("OUT_"&amp;ウォレット!$DA$2&amp;MONTH(ウォレット!$B16)&amp;"/"&amp;DAY(ウォレット!$B16)&amp;"_"&amp;ウォレット!DX$3,プレー記録!$U$12:$U$2664,0),1))</f>
        <v>0</v>
      </c>
      <c r="DY16" s="123">
        <f>IF(ISNA(INDEX(プレー記録!$F$12:$F$2664,MATCH("OUT_"&amp;ウォレット!$DA$2&amp;MONTH(ウォレット!$B16)&amp;"/"&amp;DAY(ウォレット!$B16)&amp;"_"&amp;ウォレット!DY$3,プレー記録!$U$12:$U$2664,0),1))=TRUE,0,-INDEX(プレー記録!$F$12:$F$2664,MATCH("OUT_"&amp;ウォレット!$DA$2&amp;MONTH(ウォレット!$B16)&amp;"/"&amp;DAY(ウォレット!$B16)&amp;"_"&amp;ウォレット!DY$3,プレー記録!$U$12:$U$2664,0),1))</f>
        <v>0</v>
      </c>
      <c r="DZ16" s="298">
        <f>IF(ISNA(INDEX(プレー記録!$F$12:$F$2664,MATCH("OUT_"&amp;ウォレット!$DA$2&amp;MONTH(ウォレット!$B16)&amp;"/"&amp;DAY(ウォレット!$B16)&amp;"_"&amp;ウォレット!DZ$3,プレー記録!$U$12:$U$2664,0),1))=TRUE,0,-INDEX(プレー記録!$F$12:$F$2664,MATCH("OUT_"&amp;ウォレット!$DA$2&amp;MONTH(ウォレット!$B16)&amp;"/"&amp;DAY(ウォレット!$B16)&amp;"_"&amp;ウォレット!DZ$3,プレー記録!$U$12:$U$2664,0),1))</f>
        <v>0</v>
      </c>
      <c r="EA16" s="298">
        <f>IF(ISNA(INDEX(プレー記録!$F$12:$F$2664,MATCH("OUT_"&amp;ウォレット!$DA$2&amp;MONTH(ウォレット!$B16)&amp;"/"&amp;DAY(ウォレット!$B16)&amp;"_"&amp;ウォレット!EA$3,プレー記録!$U$12:$U$2664,0),1))=TRUE,0,-INDEX(プレー記録!$F$12:$F$2664,MATCH("OUT_"&amp;ウォレット!$DA$2&amp;MONTH(ウォレット!$B16)&amp;"/"&amp;DAY(ウォレット!$B16)&amp;"_"&amp;ウォレット!EA$3,プレー記録!$U$12:$U$2664,0),1))</f>
        <v>0</v>
      </c>
      <c r="EB16" s="298">
        <f>IF(ISNA(INDEX(プレー記録!$F$12:$F$2664,MATCH("OUT_"&amp;ウォレット!$DA$2&amp;MONTH(ウォレット!$B16)&amp;"/"&amp;DAY(ウォレット!$B16)&amp;"_"&amp;ウォレット!EB$3,プレー記録!$U$12:$U$2664,0),1))=TRUE,0,-INDEX(プレー記録!$F$12:$F$2664,MATCH("OUT_"&amp;ウォレット!$DA$2&amp;MONTH(ウォレット!$B16)&amp;"/"&amp;DAY(ウォレット!$B16)&amp;"_"&amp;ウォレット!EB$3,プレー記録!$U$12:$U$2664,0),1))</f>
        <v>0</v>
      </c>
      <c r="EC16" s="298">
        <f>IF(ISNA(INDEX(プレー記録!$F$12:$F$2664,MATCH("OUT_"&amp;ウォレット!$DA$2&amp;MONTH(ウォレット!$B16)&amp;"/"&amp;DAY(ウォレット!$B16)&amp;"_"&amp;ウォレット!EC$3,プレー記録!$U$12:$U$2664,0),1))=TRUE,0,-INDEX(プレー記録!$F$12:$F$2664,MATCH("OUT_"&amp;ウォレット!$DA$2&amp;MONTH(ウォレット!$B16)&amp;"/"&amp;DAY(ウォレット!$B16)&amp;"_"&amp;ウォレット!EC$3,プレー記録!$U$12:$U$2664,0),1))</f>
        <v>0</v>
      </c>
      <c r="ED16" s="298">
        <f>IF(ISNA(INDEX(プレー記録!$F$12:$F$2664,MATCH("OUT_"&amp;ウォレット!$DA$2&amp;MONTH(ウォレット!$B16)&amp;"/"&amp;DAY(ウォレット!$B16)&amp;"_"&amp;ウォレット!ED$3,プレー記録!$U$12:$U$2664,0),1))=TRUE,0,-INDEX(プレー記録!$F$12:$F$2664,MATCH("OUT_"&amp;ウォレット!$DA$2&amp;MONTH(ウォレット!$B16)&amp;"/"&amp;DAY(ウォレット!$B16)&amp;"_"&amp;ウォレット!ED$3,プレー記録!$U$12:$U$2664,0),1))</f>
        <v>0</v>
      </c>
      <c r="EE16" s="298">
        <f>IF(ISNA(INDEX(プレー記録!$F$12:$F$2664,MATCH("OUT_"&amp;ウォレット!$DA$2&amp;MONTH(ウォレット!$B16)&amp;"/"&amp;DAY(ウォレット!$B16)&amp;"_"&amp;ウォレット!EE$3,プレー記録!$U$12:$U$2664,0),1))=TRUE,0,-INDEX(プレー記録!$F$12:$F$2664,MATCH("OUT_"&amp;ウォレット!$DA$2&amp;MONTH(ウォレット!$B16)&amp;"/"&amp;DAY(ウォレット!$B16)&amp;"_"&amp;ウォレット!EE$3,プレー記録!$U$12:$U$2664,0),1))</f>
        <v>0</v>
      </c>
      <c r="EF16" s="298">
        <f>IF(ISNA(INDEX(プレー記録!$F$12:$F$2664,MATCH("OUT_"&amp;ウォレット!$DA$2&amp;MONTH(ウォレット!$B16)&amp;"/"&amp;DAY(ウォレット!$B16)&amp;"_"&amp;ウォレット!EF$3,プレー記録!$U$12:$U$2664,0),1))=TRUE,0,-INDEX(プレー記録!$F$12:$F$2664,MATCH("OUT_"&amp;ウォレット!$DA$2&amp;MONTH(ウォレット!$B16)&amp;"/"&amp;DAY(ウォレット!$B16)&amp;"_"&amp;ウォレット!EF$3,プレー記録!$U$12:$U$2664,0),1))</f>
        <v>0</v>
      </c>
      <c r="EG16" s="298">
        <f>IF(ISNA(INDEX(プレー記録!$F$12:$F$2664,MATCH("OUT_"&amp;ウォレット!$DA$2&amp;MONTH(ウォレット!$B16)&amp;"/"&amp;DAY(ウォレット!$B16)&amp;"_"&amp;ウォレット!EG$3,プレー記録!$U$12:$U$2664,0),1))=TRUE,0,-INDEX(プレー記録!$F$12:$F$2664,MATCH("OUT_"&amp;ウォレット!$DA$2&amp;MONTH(ウォレット!$B16)&amp;"/"&amp;DAY(ウォレット!$B16)&amp;"_"&amp;ウォレット!EG$3,プレー記録!$U$12:$U$2664,0),1))</f>
        <v>0</v>
      </c>
      <c r="EH16" s="160"/>
      <c r="EI16" s="127">
        <f t="shared" si="5"/>
        <v>0</v>
      </c>
      <c r="EJ16" s="128">
        <f t="shared" si="15"/>
        <v>0</v>
      </c>
      <c r="EK16" s="133">
        <f>IF(ISNA(INDEX(プレー記録!$G$14:$G$2664,MATCH("IN_"&amp;ウォレット!$EI$2&amp;MONTH(ウォレット!$B16)&amp;"/"&amp;DAY(ウォレット!$B16)&amp;"_"&amp;ウォレット!EK$3,プレー記録!$U$14:$U$2664,0),1))=TRUE,0,INDEX(プレー記録!$G$14:$G$2664,MATCH("IN_"&amp;ウォレット!$EI$2&amp;MONTH(ウォレット!$B16)&amp;"/"&amp;DAY(ウォレット!$B16)&amp;"_"&amp;ウォレット!EK$3,プレー記録!$U$14:$U$2664,0),1))</f>
        <v>0</v>
      </c>
      <c r="EL16" s="122">
        <f>IF(ISNA(INDEX(プレー記録!$G$14:$G$2664,MATCH("IN_"&amp;ウォレット!$EI$2&amp;MONTH(ウォレット!$B16)&amp;"/"&amp;DAY(ウォレット!$B16)&amp;"_"&amp;ウォレット!EL$3,プレー記録!$U$14:$U$2664,0),1))=TRUE,0,INDEX(プレー記録!$G$14:$G$2664,MATCH("IN_"&amp;ウォレット!$EI$2&amp;MONTH(ウォレット!$B16)&amp;"/"&amp;DAY(ウォレット!$B16)&amp;"_"&amp;ウォレット!EL$3,プレー記録!$U$14:$U$2664,0),1))</f>
        <v>0</v>
      </c>
      <c r="EM16" s="122">
        <f>IF(ISNA(INDEX(プレー記録!$G$14:$G$2664,MATCH("IN_"&amp;ウォレット!$EI$2&amp;MONTH(ウォレット!$B16)&amp;"/"&amp;DAY(ウォレット!$B16)&amp;"_"&amp;ウォレット!EM$3,プレー記録!$U$14:$U$2664,0),1))=TRUE,0,INDEX(プレー記録!$G$14:$G$2664,MATCH("IN_"&amp;ウォレット!$EI$2&amp;MONTH(ウォレット!$B16)&amp;"/"&amp;DAY(ウォレット!$B16)&amp;"_"&amp;ウォレット!EM$3,プレー記録!$U$14:$U$2664,0),1))</f>
        <v>0</v>
      </c>
      <c r="EN16" s="122">
        <f>IF(ISNA(INDEX(プレー記録!$G$14:$G$2664,MATCH("IN_"&amp;ウォレット!$EI$2&amp;MONTH(ウォレット!$B16)&amp;"/"&amp;DAY(ウォレット!$B16)&amp;"_"&amp;ウォレット!EN$3,プレー記録!$U$14:$U$2664,0),1))=TRUE,0,INDEX(プレー記録!$G$14:$G$2664,MATCH("IN_"&amp;ウォレット!$EI$2&amp;MONTH(ウォレット!$B16)&amp;"/"&amp;DAY(ウォレット!$B16)&amp;"_"&amp;ウォレット!EN$3,プレー記録!$U$14:$U$2664,0),1))</f>
        <v>0</v>
      </c>
      <c r="EO16" s="122">
        <f>IF(ISNA(INDEX(プレー記録!$G$14:$G$2664,MATCH("IN_"&amp;ウォレット!$EI$2&amp;MONTH(ウォレット!$B16)&amp;"/"&amp;DAY(ウォレット!$B16)&amp;"_"&amp;ウォレット!EO$3,プレー記録!$U$14:$U$2664,0),1))=TRUE,0,INDEX(プレー記録!$G$14:$G$2664,MATCH("IN_"&amp;ウォレット!$EI$2&amp;MONTH(ウォレット!$B16)&amp;"/"&amp;DAY(ウォレット!$B16)&amp;"_"&amp;ウォレット!EO$3,プレー記録!$U$14:$U$2664,0),1))</f>
        <v>0</v>
      </c>
      <c r="EP16" s="122">
        <f>IF(ISNA(INDEX(プレー記録!$G$14:$G$2664,MATCH("IN_"&amp;ウォレット!$EI$2&amp;MONTH(ウォレット!$B16)&amp;"/"&amp;DAY(ウォレット!$B16)&amp;"_"&amp;ウォレット!EP$3,プレー記録!$U$14:$U$2664,0),1))=TRUE,0,INDEX(プレー記録!$G$14:$G$2664,MATCH("IN_"&amp;ウォレット!$EI$2&amp;MONTH(ウォレット!$B16)&amp;"/"&amp;DAY(ウォレット!$B16)&amp;"_"&amp;ウォレット!EP$3,プレー記録!$U$14:$U$2664,0),1))</f>
        <v>0</v>
      </c>
      <c r="EQ16" s="122">
        <f>IF(ISNA(INDEX(プレー記録!$G$14:$G$2664,MATCH("IN_"&amp;ウォレット!$EI$2&amp;MONTH(ウォレット!$B16)&amp;"/"&amp;DAY(ウォレット!$B16)&amp;"_"&amp;ウォレット!EQ$3,プレー記録!$U$14:$U$2664,0),1))=TRUE,0,INDEX(プレー記録!$G$14:$G$2664,MATCH("IN_"&amp;ウォレット!$EI$2&amp;MONTH(ウォレット!$B16)&amp;"/"&amp;DAY(ウォレット!$B16)&amp;"_"&amp;ウォレット!EQ$3,プレー記録!$U$14:$U$2664,0),1))</f>
        <v>0</v>
      </c>
      <c r="ER16" s="296">
        <f>IF(ISNA(INDEX(プレー記録!$G$14:$G$2664,MATCH("IN_"&amp;ウォレット!$EI$2&amp;MONTH(ウォレット!$B16)&amp;"/"&amp;DAY(ウォレット!$B16)&amp;"_"&amp;ウォレット!ER$3,プレー記録!$U$14:$U$2664,0),1))=TRUE,0,INDEX(プレー記録!$G$14:$G$2664,MATCH("IN_"&amp;ウォレット!$EI$2&amp;MONTH(ウォレット!$B16)&amp;"/"&amp;DAY(ウォレット!$B16)&amp;"_"&amp;ウォレット!ER$3,プレー記録!$U$14:$U$2664,0),1))</f>
        <v>0</v>
      </c>
      <c r="ES16" s="296">
        <f>IF(ISNA(INDEX(プレー記録!$G$14:$G$2664,MATCH("IN_"&amp;ウォレット!$EI$2&amp;MONTH(ウォレット!$B16)&amp;"/"&amp;DAY(ウォレット!$B16)&amp;"_"&amp;ウォレット!ES$3,プレー記録!$U$14:$U$2664,0),1))=TRUE,0,INDEX(プレー記録!$G$14:$G$2664,MATCH("IN_"&amp;ウォレット!$EI$2&amp;MONTH(ウォレット!$B16)&amp;"/"&amp;DAY(ウォレット!$B16)&amp;"_"&amp;ウォレット!ES$3,プレー記録!$U$14:$U$2664,0),1))</f>
        <v>0</v>
      </c>
      <c r="ET16" s="296">
        <f>IF(ISNA(INDEX(プレー記録!$G$14:$G$2664,MATCH("IN_"&amp;ウォレット!$EI$2&amp;MONTH(ウォレット!$B16)&amp;"/"&amp;DAY(ウォレット!$B16)&amp;"_"&amp;ウォレット!ET$3,プレー記録!$U$14:$U$2664,0),1))=TRUE,0,INDEX(プレー記録!$G$14:$G$2664,MATCH("IN_"&amp;ウォレット!$EI$2&amp;MONTH(ウォレット!$B16)&amp;"/"&amp;DAY(ウォレット!$B16)&amp;"_"&amp;ウォレット!ET$3,プレー記録!$U$14:$U$2664,0),1))</f>
        <v>0</v>
      </c>
      <c r="EU16" s="296">
        <f>IF(ISNA(INDEX(プレー記録!$G$14:$G$2664,MATCH("IN_"&amp;ウォレット!$EI$2&amp;MONTH(ウォレット!$B16)&amp;"/"&amp;DAY(ウォレット!$B16)&amp;"_"&amp;ウォレット!EU$3,プレー記録!$U$14:$U$2664,0),1))=TRUE,0,INDEX(プレー記録!$G$14:$G$2664,MATCH("IN_"&amp;ウォレット!$EI$2&amp;MONTH(ウォレット!$B16)&amp;"/"&amp;DAY(ウォレット!$B16)&amp;"_"&amp;ウォレット!EU$3,プレー記録!$U$14:$U$2664,0),1))</f>
        <v>0</v>
      </c>
      <c r="EV16" s="296">
        <f>IF(ISNA(INDEX(プレー記録!$G$14:$G$2664,MATCH("IN_"&amp;ウォレット!$EI$2&amp;MONTH(ウォレット!$B16)&amp;"/"&amp;DAY(ウォレット!$B16)&amp;"_"&amp;ウォレット!EV$3,プレー記録!$U$14:$U$2664,0),1))=TRUE,0,INDEX(プレー記録!$G$14:$G$2664,MATCH("IN_"&amp;ウォレット!$EI$2&amp;MONTH(ウォレット!$B16)&amp;"/"&amp;DAY(ウォレット!$B16)&amp;"_"&amp;ウォレット!EV$3,プレー記録!$U$14:$U$2664,0),1))</f>
        <v>0</v>
      </c>
      <c r="EW16" s="296">
        <f>IF(ISNA(INDEX(プレー記録!$G$14:$G$2664,MATCH("IN_"&amp;ウォレット!$EI$2&amp;MONTH(ウォレット!$B16)&amp;"/"&amp;DAY(ウォレット!$B16)&amp;"_"&amp;ウォレット!EW$3,プレー記録!$U$14:$U$2664,0),1))=TRUE,0,INDEX(プレー記録!$G$14:$G$2664,MATCH("IN_"&amp;ウォレット!$EI$2&amp;MONTH(ウォレット!$B16)&amp;"/"&amp;DAY(ウォレット!$B16)&amp;"_"&amp;ウォレット!EW$3,プレー記録!$U$14:$U$2664,0),1))</f>
        <v>0</v>
      </c>
      <c r="EX16" s="296">
        <f>IF(ISNA(INDEX(プレー記録!$G$14:$G$2664,MATCH("IN_"&amp;ウォレット!$EI$2&amp;MONTH(ウォレット!$B16)&amp;"/"&amp;DAY(ウォレット!$B16)&amp;"_"&amp;ウォレット!EX$3,プレー記録!$U$14:$U$2664,0),1))=TRUE,0,INDEX(プレー記録!$G$14:$G$2664,MATCH("IN_"&amp;ウォレット!$EI$2&amp;MONTH(ウォレット!$B16)&amp;"/"&amp;DAY(ウォレット!$B16)&amp;"_"&amp;ウォレット!EX$3,プレー記録!$U$14:$U$2664,0),1))</f>
        <v>0</v>
      </c>
      <c r="EY16" s="296">
        <f>IF(ISNA(INDEX(プレー記録!$G$14:$G$2664,MATCH("IN_"&amp;ウォレット!$EI$2&amp;MONTH(ウォレット!$B16)&amp;"/"&amp;DAY(ウォレット!$B16)&amp;"_"&amp;ウォレット!EY$3,プレー記録!$U$14:$U$2664,0),1))=TRUE,0,INDEX(プレー記録!$G$14:$G$2664,MATCH("IN_"&amp;ウォレット!$EI$2&amp;MONTH(ウォレット!$B16)&amp;"/"&amp;DAY(ウォレット!$B16)&amp;"_"&amp;ウォレット!EY$3,プレー記録!$U$14:$U$2664,0),1))</f>
        <v>0</v>
      </c>
      <c r="EZ16" s="158"/>
      <c r="FA16" s="131">
        <f>IF(ISNA(INDEX(プレー記録!$F$12:$F$2664,MATCH("OUT_"&amp;ウォレット!$EI$2&amp;MONTH(ウォレット!$B16)&amp;"/"&amp;DAY(ウォレット!$B16)&amp;"_"&amp;ウォレット!FA$3,プレー記録!$U$12:$U$2664,0),1))=TRUE,0,-INDEX(プレー記録!$F$12:$F$2664,MATCH("OUT_"&amp;ウォレット!$EI$2&amp;MONTH(ウォレット!$B16)&amp;"/"&amp;DAY(ウォレット!$B16)&amp;"_"&amp;ウォレット!FA$3,プレー記録!$U$12:$U$2664,0),1))</f>
        <v>0</v>
      </c>
      <c r="FB16" s="123">
        <f>IF(ISNA(INDEX(プレー記録!$F$12:$F$2664,MATCH("OUT_"&amp;ウォレット!$EI$2&amp;MONTH(ウォレット!$B16)&amp;"/"&amp;DAY(ウォレット!$B16)&amp;"_"&amp;ウォレット!FB$3,プレー記録!$U$12:$U$2664,0),1))=TRUE,0,-INDEX(プレー記録!$F$12:$F$2664,MATCH("OUT_"&amp;ウォレット!$EI$2&amp;MONTH(ウォレット!$B16)&amp;"/"&amp;DAY(ウォレット!$B16)&amp;"_"&amp;ウォレット!FB$3,プレー記録!$U$12:$U$2664,0),1))</f>
        <v>0</v>
      </c>
      <c r="FC16" s="123">
        <f>IF(ISNA(INDEX(プレー記録!$F$12:$F$2664,MATCH("OUT_"&amp;ウォレット!$EI$2&amp;MONTH(ウォレット!$B16)&amp;"/"&amp;DAY(ウォレット!$B16)&amp;"_"&amp;ウォレット!FC$3,プレー記録!$U$12:$U$2664,0),1))=TRUE,0,-INDEX(プレー記録!$F$12:$F$2664,MATCH("OUT_"&amp;ウォレット!$EI$2&amp;MONTH(ウォレット!$B16)&amp;"/"&amp;DAY(ウォレット!$B16)&amp;"_"&amp;ウォレット!FC$3,プレー記録!$U$12:$U$2664,0),1))</f>
        <v>0</v>
      </c>
      <c r="FD16" s="123">
        <f>IF(ISNA(INDEX(プレー記録!$F$12:$F$2664,MATCH("OUT_"&amp;ウォレット!$EI$2&amp;MONTH(ウォレット!$B16)&amp;"/"&amp;DAY(ウォレット!$B16)&amp;"_"&amp;ウォレット!FD$3,プレー記録!$U$12:$U$2664,0),1))=TRUE,0,-INDEX(プレー記録!$F$12:$F$2664,MATCH("OUT_"&amp;ウォレット!$EI$2&amp;MONTH(ウォレット!$B16)&amp;"/"&amp;DAY(ウォレット!$B16)&amp;"_"&amp;ウォレット!FD$3,プレー記録!$U$12:$U$2664,0),1))</f>
        <v>0</v>
      </c>
      <c r="FE16" s="123">
        <f>IF(ISNA(INDEX(プレー記録!$F$12:$F$2664,MATCH("OUT_"&amp;ウォレット!$EI$2&amp;MONTH(ウォレット!$B16)&amp;"/"&amp;DAY(ウォレット!$B16)&amp;"_"&amp;ウォレット!FE$3,プレー記録!$U$12:$U$2664,0),1))=TRUE,0,-INDEX(プレー記録!$F$12:$F$2664,MATCH("OUT_"&amp;ウォレット!$EI$2&amp;MONTH(ウォレット!$B16)&amp;"/"&amp;DAY(ウォレット!$B16)&amp;"_"&amp;ウォレット!FE$3,プレー記録!$U$12:$U$2664,0),1))</f>
        <v>0</v>
      </c>
      <c r="FF16" s="123">
        <f>IF(ISNA(INDEX(プレー記録!$F$12:$F$2664,MATCH("OUT_"&amp;ウォレット!$EI$2&amp;MONTH(ウォレット!$B16)&amp;"/"&amp;DAY(ウォレット!$B16)&amp;"_"&amp;ウォレット!FF$3,プレー記録!$U$12:$U$2664,0),1))=TRUE,0,-INDEX(プレー記録!$F$12:$F$2664,MATCH("OUT_"&amp;ウォレット!$EI$2&amp;MONTH(ウォレット!$B16)&amp;"/"&amp;DAY(ウォレット!$B16)&amp;"_"&amp;ウォレット!FF$3,プレー記録!$U$12:$U$2664,0),1))</f>
        <v>0</v>
      </c>
      <c r="FG16" s="123">
        <f>IF(ISNA(INDEX(プレー記録!$F$12:$F$2664,MATCH("OUT_"&amp;ウォレット!$EI$2&amp;MONTH(ウォレット!$B16)&amp;"/"&amp;DAY(ウォレット!$B16)&amp;"_"&amp;ウォレット!FG$3,プレー記録!$U$12:$U$2664,0),1))=TRUE,0,-INDEX(プレー記録!$F$12:$F$2664,MATCH("OUT_"&amp;ウォレット!$EI$2&amp;MONTH(ウォレット!$B16)&amp;"/"&amp;DAY(ウォレット!$B16)&amp;"_"&amp;ウォレット!FG$3,プレー記録!$U$12:$U$2664,0),1))</f>
        <v>0</v>
      </c>
      <c r="FH16" s="298">
        <f>IF(ISNA(INDEX(プレー記録!$F$12:$F$2664,MATCH("OUT_"&amp;ウォレット!$EI$2&amp;MONTH(ウォレット!$B16)&amp;"/"&amp;DAY(ウォレット!$B16)&amp;"_"&amp;ウォレット!FH$3,プレー記録!$U$12:$U$2664,0),1))=TRUE,0,-INDEX(プレー記録!$F$12:$F$2664,MATCH("OUT_"&amp;ウォレット!$EI$2&amp;MONTH(ウォレット!$B16)&amp;"/"&amp;DAY(ウォレット!$B16)&amp;"_"&amp;ウォレット!FH$3,プレー記録!$U$12:$U$2664,0),1))</f>
        <v>0</v>
      </c>
      <c r="FI16" s="298">
        <f>IF(ISNA(INDEX(プレー記録!$F$12:$F$2664,MATCH("OUT_"&amp;ウォレット!$EI$2&amp;MONTH(ウォレット!$B16)&amp;"/"&amp;DAY(ウォレット!$B16)&amp;"_"&amp;ウォレット!FI$3,プレー記録!$U$12:$U$2664,0),1))=TRUE,0,-INDEX(プレー記録!$F$12:$F$2664,MATCH("OUT_"&amp;ウォレット!$EI$2&amp;MONTH(ウォレット!$B16)&amp;"/"&amp;DAY(ウォレット!$B16)&amp;"_"&amp;ウォレット!FI$3,プレー記録!$U$12:$U$2664,0),1))</f>
        <v>0</v>
      </c>
      <c r="FJ16" s="298">
        <f>IF(ISNA(INDEX(プレー記録!$F$12:$F$2664,MATCH("OUT_"&amp;ウォレット!$EI$2&amp;MONTH(ウォレット!$B16)&amp;"/"&amp;DAY(ウォレット!$B16)&amp;"_"&amp;ウォレット!FJ$3,プレー記録!$U$12:$U$2664,0),1))=TRUE,0,-INDEX(プレー記録!$F$12:$F$2664,MATCH("OUT_"&amp;ウォレット!$EI$2&amp;MONTH(ウォレット!$B16)&amp;"/"&amp;DAY(ウォレット!$B16)&amp;"_"&amp;ウォレット!FJ$3,プレー記録!$U$12:$U$2664,0),1))</f>
        <v>0</v>
      </c>
      <c r="FK16" s="298">
        <f>IF(ISNA(INDEX(プレー記録!$F$12:$F$2664,MATCH("OUT_"&amp;ウォレット!$EI$2&amp;MONTH(ウォレット!$B16)&amp;"/"&amp;DAY(ウォレット!$B16)&amp;"_"&amp;ウォレット!FK$3,プレー記録!$U$12:$U$2664,0),1))=TRUE,0,-INDEX(プレー記録!$F$12:$F$2664,MATCH("OUT_"&amp;ウォレット!$EI$2&amp;MONTH(ウォレット!$B16)&amp;"/"&amp;DAY(ウォレット!$B16)&amp;"_"&amp;ウォレット!FK$3,プレー記録!$U$12:$U$2664,0),1))</f>
        <v>0</v>
      </c>
      <c r="FL16" s="298">
        <f>IF(ISNA(INDEX(プレー記録!$F$12:$F$2664,MATCH("OUT_"&amp;ウォレット!$EI$2&amp;MONTH(ウォレット!$B16)&amp;"/"&amp;DAY(ウォレット!$B16)&amp;"_"&amp;ウォレット!FL$3,プレー記録!$U$12:$U$2664,0),1))=TRUE,0,-INDEX(プレー記録!$F$12:$F$2664,MATCH("OUT_"&amp;ウォレット!$EI$2&amp;MONTH(ウォレット!$B16)&amp;"/"&amp;DAY(ウォレット!$B16)&amp;"_"&amp;ウォレット!FL$3,プレー記録!$U$12:$U$2664,0),1))</f>
        <v>0</v>
      </c>
      <c r="FM16" s="298">
        <f>IF(ISNA(INDEX(プレー記録!$F$12:$F$2664,MATCH("OUT_"&amp;ウォレット!$EI$2&amp;MONTH(ウォレット!$B16)&amp;"/"&amp;DAY(ウォレット!$B16)&amp;"_"&amp;ウォレット!FM$3,プレー記録!$U$12:$U$2664,0),1))=TRUE,0,-INDEX(プレー記録!$F$12:$F$2664,MATCH("OUT_"&amp;ウォレット!$EI$2&amp;MONTH(ウォレット!$B16)&amp;"/"&amp;DAY(ウォレット!$B16)&amp;"_"&amp;ウォレット!FM$3,プレー記録!$U$12:$U$2664,0),1))</f>
        <v>0</v>
      </c>
      <c r="FN16" s="298">
        <f>IF(ISNA(INDEX(プレー記録!$F$12:$F$2664,MATCH("OUT_"&amp;ウォレット!$EI$2&amp;MONTH(ウォレット!$B16)&amp;"/"&amp;DAY(ウォレット!$B16)&amp;"_"&amp;ウォレット!FN$3,プレー記録!$U$12:$U$2664,0),1))=TRUE,0,-INDEX(プレー記録!$F$12:$F$2664,MATCH("OUT_"&amp;ウォレット!$EI$2&amp;MONTH(ウォレット!$B16)&amp;"/"&amp;DAY(ウォレット!$B16)&amp;"_"&amp;ウォレット!FN$3,プレー記録!$U$12:$U$2664,0),1))</f>
        <v>0</v>
      </c>
      <c r="FO16" s="298">
        <f>IF(ISNA(INDEX(プレー記録!$F$12:$F$2664,MATCH("OUT_"&amp;ウォレット!$EI$2&amp;MONTH(ウォレット!$B16)&amp;"/"&amp;DAY(ウォレット!$B16)&amp;"_"&amp;ウォレット!FO$3,プレー記録!$U$12:$U$2664,0),1))=TRUE,0,-INDEX(プレー記録!$F$12:$F$2664,MATCH("OUT_"&amp;ウォレット!$EI$2&amp;MONTH(ウォレット!$B16)&amp;"/"&amp;DAY(ウォレット!$B16)&amp;"_"&amp;ウォレット!FO$3,プレー記録!$U$12:$U$2664,0),1))</f>
        <v>0</v>
      </c>
      <c r="FP16" s="160"/>
      <c r="FQ16" s="127">
        <f t="shared" si="6"/>
        <v>0</v>
      </c>
      <c r="FR16" s="128">
        <f t="shared" si="16"/>
        <v>0</v>
      </c>
      <c r="FS16" s="133">
        <f>IF(ISNA(INDEX(プレー記録!$G$14:$G$2664,MATCH("IN_"&amp;ウォレット!$FQ$2&amp;MONTH(ウォレット!$B16)&amp;"/"&amp;DAY(ウォレット!$B16)&amp;"_"&amp;ウォレット!FS$3,プレー記録!$U$14:$U$2664,0),1))=TRUE,0,INDEX(プレー記録!$G$14:$G$2664,MATCH("IN_"&amp;ウォレット!$FQ$2&amp;MONTH(ウォレット!$B16)&amp;"/"&amp;DAY(ウォレット!$B16)&amp;"_"&amp;ウォレット!FS$3,プレー記録!$U$14:$U$2664,0),1))</f>
        <v>0</v>
      </c>
      <c r="FT16" s="122">
        <f>IF(ISNA(INDEX(プレー記録!$G$14:$G$2664,MATCH("IN_"&amp;ウォレット!$FQ$2&amp;MONTH(ウォレット!$B16)&amp;"/"&amp;DAY(ウォレット!$B16)&amp;"_"&amp;ウォレット!FT$3,プレー記録!$U$14:$U$2664,0),1))=TRUE,0,INDEX(プレー記録!$G$14:$G$2664,MATCH("IN_"&amp;ウォレット!$FQ$2&amp;MONTH(ウォレット!$B16)&amp;"/"&amp;DAY(ウォレット!$B16)&amp;"_"&amp;ウォレット!FT$3,プレー記録!$U$14:$U$2664,0),1))</f>
        <v>0</v>
      </c>
      <c r="FU16" s="122">
        <f>IF(ISNA(INDEX(プレー記録!$G$14:$G$2664,MATCH("IN_"&amp;ウォレット!$FQ$2&amp;MONTH(ウォレット!$B16)&amp;"/"&amp;DAY(ウォレット!$B16)&amp;"_"&amp;ウォレット!FU$3,プレー記録!$U$14:$U$2664,0),1))=TRUE,0,INDEX(プレー記録!$G$14:$G$2664,MATCH("IN_"&amp;ウォレット!$FQ$2&amp;MONTH(ウォレット!$B16)&amp;"/"&amp;DAY(ウォレット!$B16)&amp;"_"&amp;ウォレット!FU$3,プレー記録!$U$14:$U$2664,0),1))</f>
        <v>0</v>
      </c>
      <c r="FV16" s="122">
        <f>IF(ISNA(INDEX(プレー記録!$G$14:$G$2664,MATCH("IN_"&amp;ウォレット!$FQ$2&amp;MONTH(ウォレット!$B16)&amp;"/"&amp;DAY(ウォレット!$B16)&amp;"_"&amp;ウォレット!FV$3,プレー記録!$U$14:$U$2664,0),1))=TRUE,0,INDEX(プレー記録!$G$14:$G$2664,MATCH("IN_"&amp;ウォレット!$FQ$2&amp;MONTH(ウォレット!$B16)&amp;"/"&amp;DAY(ウォレット!$B16)&amp;"_"&amp;ウォレット!FV$3,プレー記録!$U$14:$U$2664,0),1))</f>
        <v>0</v>
      </c>
      <c r="FW16" s="122">
        <f>IF(ISNA(INDEX(プレー記録!$G$14:$G$2664,MATCH("IN_"&amp;ウォレット!$FQ$2&amp;MONTH(ウォレット!$B16)&amp;"/"&amp;DAY(ウォレット!$B16)&amp;"_"&amp;ウォレット!FW$3,プレー記録!$U$14:$U$2664,0),1))=TRUE,0,INDEX(プレー記録!$G$14:$G$2664,MATCH("IN_"&amp;ウォレット!$FQ$2&amp;MONTH(ウォレット!$B16)&amp;"/"&amp;DAY(ウォレット!$B16)&amp;"_"&amp;ウォレット!FW$3,プレー記録!$U$14:$U$2664,0),1))</f>
        <v>0</v>
      </c>
      <c r="FX16" s="122">
        <f>IF(ISNA(INDEX(プレー記録!$G$14:$G$2664,MATCH("IN_"&amp;ウォレット!$FQ$2&amp;MONTH(ウォレット!$B16)&amp;"/"&amp;DAY(ウォレット!$B16)&amp;"_"&amp;ウォレット!FX$3,プレー記録!$U$14:$U$2664,0),1))=TRUE,0,INDEX(プレー記録!$G$14:$G$2664,MATCH("IN_"&amp;ウォレット!$FQ$2&amp;MONTH(ウォレット!$B16)&amp;"/"&amp;DAY(ウォレット!$B16)&amp;"_"&amp;ウォレット!FX$3,プレー記録!$U$14:$U$2664,0),1))</f>
        <v>0</v>
      </c>
      <c r="FY16" s="122">
        <f>IF(ISNA(INDEX(プレー記録!$G$14:$G$2664,MATCH("IN_"&amp;ウォレット!$FQ$2&amp;MONTH(ウォレット!$B16)&amp;"/"&amp;DAY(ウォレット!$B16)&amp;"_"&amp;ウォレット!FY$3,プレー記録!$U$14:$U$2664,0),1))=TRUE,0,INDEX(プレー記録!$G$14:$G$2664,MATCH("IN_"&amp;ウォレット!$FQ$2&amp;MONTH(ウォレット!$B16)&amp;"/"&amp;DAY(ウォレット!$B16)&amp;"_"&amp;ウォレット!FY$3,プレー記録!$U$14:$U$2664,0),1))</f>
        <v>0</v>
      </c>
      <c r="FZ16" s="296">
        <f>IF(ISNA(INDEX(プレー記録!$G$14:$G$2664,MATCH("IN_"&amp;ウォレット!$FQ$2&amp;MONTH(ウォレット!$B16)&amp;"/"&amp;DAY(ウォレット!$B16)&amp;"_"&amp;ウォレット!FZ$3,プレー記録!$U$14:$U$2664,0),1))=TRUE,0,INDEX(プレー記録!$G$14:$G$2664,MATCH("IN_"&amp;ウォレット!$FQ$2&amp;MONTH(ウォレット!$B16)&amp;"/"&amp;DAY(ウォレット!$B16)&amp;"_"&amp;ウォレット!FZ$3,プレー記録!$U$14:$U$2664,0),1))</f>
        <v>0</v>
      </c>
      <c r="GA16" s="296">
        <f>IF(ISNA(INDEX(プレー記録!$G$14:$G$2664,MATCH("IN_"&amp;ウォレット!$FQ$2&amp;MONTH(ウォレット!$B16)&amp;"/"&amp;DAY(ウォレット!$B16)&amp;"_"&amp;ウォレット!GA$3,プレー記録!$U$14:$U$2664,0),1))=TRUE,0,INDEX(プレー記録!$G$14:$G$2664,MATCH("IN_"&amp;ウォレット!$FQ$2&amp;MONTH(ウォレット!$B16)&amp;"/"&amp;DAY(ウォレット!$B16)&amp;"_"&amp;ウォレット!GA$3,プレー記録!$U$14:$U$2664,0),1))</f>
        <v>0</v>
      </c>
      <c r="GB16" s="296">
        <f>IF(ISNA(INDEX(プレー記録!$G$14:$G$2664,MATCH("IN_"&amp;ウォレット!$FQ$2&amp;MONTH(ウォレット!$B16)&amp;"/"&amp;DAY(ウォレット!$B16)&amp;"_"&amp;ウォレット!GB$3,プレー記録!$U$14:$U$2664,0),1))=TRUE,0,INDEX(プレー記録!$G$14:$G$2664,MATCH("IN_"&amp;ウォレット!$FQ$2&amp;MONTH(ウォレット!$B16)&amp;"/"&amp;DAY(ウォレット!$B16)&amp;"_"&amp;ウォレット!GB$3,プレー記録!$U$14:$U$2664,0),1))</f>
        <v>0</v>
      </c>
      <c r="GC16" s="296">
        <f>IF(ISNA(INDEX(プレー記録!$G$14:$G$2664,MATCH("IN_"&amp;ウォレット!$FQ$2&amp;MONTH(ウォレット!$B16)&amp;"/"&amp;DAY(ウォレット!$B16)&amp;"_"&amp;ウォレット!GC$3,プレー記録!$U$14:$U$2664,0),1))=TRUE,0,INDEX(プレー記録!$G$14:$G$2664,MATCH("IN_"&amp;ウォレット!$FQ$2&amp;MONTH(ウォレット!$B16)&amp;"/"&amp;DAY(ウォレット!$B16)&amp;"_"&amp;ウォレット!GC$3,プレー記録!$U$14:$U$2664,0),1))</f>
        <v>0</v>
      </c>
      <c r="GD16" s="296">
        <f>IF(ISNA(INDEX(プレー記録!$G$14:$G$2664,MATCH("IN_"&amp;ウォレット!$FQ$2&amp;MONTH(ウォレット!$B16)&amp;"/"&amp;DAY(ウォレット!$B16)&amp;"_"&amp;ウォレット!GD$3,プレー記録!$U$14:$U$2664,0),1))=TRUE,0,INDEX(プレー記録!$G$14:$G$2664,MATCH("IN_"&amp;ウォレット!$FQ$2&amp;MONTH(ウォレット!$B16)&amp;"/"&amp;DAY(ウォレット!$B16)&amp;"_"&amp;ウォレット!GD$3,プレー記録!$U$14:$U$2664,0),1))</f>
        <v>0</v>
      </c>
      <c r="GE16" s="296">
        <f>IF(ISNA(INDEX(プレー記録!$G$14:$G$2664,MATCH("IN_"&amp;ウォレット!$FQ$2&amp;MONTH(ウォレット!$B16)&amp;"/"&amp;DAY(ウォレット!$B16)&amp;"_"&amp;ウォレット!GE$3,プレー記録!$U$14:$U$2664,0),1))=TRUE,0,INDEX(プレー記録!$G$14:$G$2664,MATCH("IN_"&amp;ウォレット!$FQ$2&amp;MONTH(ウォレット!$B16)&amp;"/"&amp;DAY(ウォレット!$B16)&amp;"_"&amp;ウォレット!GE$3,プレー記録!$U$14:$U$2664,0),1))</f>
        <v>0</v>
      </c>
      <c r="GF16" s="296">
        <f>IF(ISNA(INDEX(プレー記録!$G$14:$G$2664,MATCH("IN_"&amp;ウォレット!$FQ$2&amp;MONTH(ウォレット!$B16)&amp;"/"&amp;DAY(ウォレット!$B16)&amp;"_"&amp;ウォレット!GF$3,プレー記録!$U$14:$U$2664,0),1))=TRUE,0,INDEX(プレー記録!$G$14:$G$2664,MATCH("IN_"&amp;ウォレット!$FQ$2&amp;MONTH(ウォレット!$B16)&amp;"/"&amp;DAY(ウォレット!$B16)&amp;"_"&amp;ウォレット!GF$3,プレー記録!$U$14:$U$2664,0),1))</f>
        <v>0</v>
      </c>
      <c r="GG16" s="296">
        <f>IF(ISNA(INDEX(プレー記録!$G$14:$G$2664,MATCH("IN_"&amp;ウォレット!$FQ$2&amp;MONTH(ウォレット!$B16)&amp;"/"&amp;DAY(ウォレット!$B16)&amp;"_"&amp;ウォレット!GG$3,プレー記録!$U$14:$U$2664,0),1))=TRUE,0,INDEX(プレー記録!$G$14:$G$2664,MATCH("IN_"&amp;ウォレット!$FQ$2&amp;MONTH(ウォレット!$B16)&amp;"/"&amp;DAY(ウォレット!$B16)&amp;"_"&amp;ウォレット!GG$3,プレー記録!$U$14:$U$2664,0),1))</f>
        <v>0</v>
      </c>
      <c r="GH16" s="158"/>
      <c r="GI16" s="131">
        <f>IF(ISNA(INDEX(プレー記録!$F$12:$F$2664,MATCH("OUT_"&amp;ウォレット!$FQ$2&amp;MONTH(ウォレット!$B16)&amp;"/"&amp;DAY(ウォレット!$B16)&amp;"_"&amp;ウォレット!GI$3,プレー記録!$U$12:$U$2664,0),1))=TRUE,0,-INDEX(プレー記録!$F$12:$F$2664,MATCH("OUT_"&amp;ウォレット!$FQ$2&amp;MONTH(ウォレット!$B16)&amp;"/"&amp;DAY(ウォレット!$B16)&amp;"_"&amp;ウォレット!GI$3,プレー記録!$U$12:$U$2664,0),1))</f>
        <v>0</v>
      </c>
      <c r="GJ16" s="123">
        <f>IF(ISNA(INDEX(プレー記録!$F$12:$F$2664,MATCH("OUT_"&amp;ウォレット!$FQ$2&amp;MONTH(ウォレット!$B16)&amp;"/"&amp;DAY(ウォレット!$B16)&amp;"_"&amp;ウォレット!GJ$3,プレー記録!$U$12:$U$2664,0),1))=TRUE,0,-INDEX(プレー記録!$F$12:$F$2664,MATCH("OUT_"&amp;ウォレット!$FQ$2&amp;MONTH(ウォレット!$B16)&amp;"/"&amp;DAY(ウォレット!$B16)&amp;"_"&amp;ウォレット!GJ$3,プレー記録!$U$12:$U$2664,0),1))</f>
        <v>0</v>
      </c>
      <c r="GK16" s="123">
        <f>IF(ISNA(INDEX(プレー記録!$F$12:$F$2664,MATCH("OUT_"&amp;ウォレット!$FQ$2&amp;MONTH(ウォレット!$B16)&amp;"/"&amp;DAY(ウォレット!$B16)&amp;"_"&amp;ウォレット!GK$3,プレー記録!$U$12:$U$2664,0),1))=TRUE,0,-INDEX(プレー記録!$F$12:$F$2664,MATCH("OUT_"&amp;ウォレット!$FQ$2&amp;MONTH(ウォレット!$B16)&amp;"/"&amp;DAY(ウォレット!$B16)&amp;"_"&amp;ウォレット!GK$3,プレー記録!$U$12:$U$2664,0),1))</f>
        <v>0</v>
      </c>
      <c r="GL16" s="123">
        <f>IF(ISNA(INDEX(プレー記録!$F$12:$F$2664,MATCH("OUT_"&amp;ウォレット!$FQ$2&amp;MONTH(ウォレット!$B16)&amp;"/"&amp;DAY(ウォレット!$B16)&amp;"_"&amp;ウォレット!GL$3,プレー記録!$U$12:$U$2664,0),1))=TRUE,0,-INDEX(プレー記録!$F$12:$F$2664,MATCH("OUT_"&amp;ウォレット!$FQ$2&amp;MONTH(ウォレット!$B16)&amp;"/"&amp;DAY(ウォレット!$B16)&amp;"_"&amp;ウォレット!GL$3,プレー記録!$U$12:$U$2664,0),1))</f>
        <v>0</v>
      </c>
      <c r="GM16" s="123">
        <f>IF(ISNA(INDEX(プレー記録!$F$12:$F$2664,MATCH("OUT_"&amp;ウォレット!$FQ$2&amp;MONTH(ウォレット!$B16)&amp;"/"&amp;DAY(ウォレット!$B16)&amp;"_"&amp;ウォレット!GM$3,プレー記録!$U$12:$U$2664,0),1))=TRUE,0,-INDEX(プレー記録!$F$12:$F$2664,MATCH("OUT_"&amp;ウォレット!$FQ$2&amp;MONTH(ウォレット!$B16)&amp;"/"&amp;DAY(ウォレット!$B16)&amp;"_"&amp;ウォレット!GM$3,プレー記録!$U$12:$U$2664,0),1))</f>
        <v>0</v>
      </c>
      <c r="GN16" s="123">
        <f>IF(ISNA(INDEX(プレー記録!$F$12:$F$2664,MATCH("OUT_"&amp;ウォレット!$FQ$2&amp;MONTH(ウォレット!$B16)&amp;"/"&amp;DAY(ウォレット!$B16)&amp;"_"&amp;ウォレット!GN$3,プレー記録!$U$12:$U$2664,0),1))=TRUE,0,-INDEX(プレー記録!$F$12:$F$2664,MATCH("OUT_"&amp;ウォレット!$FQ$2&amp;MONTH(ウォレット!$B16)&amp;"/"&amp;DAY(ウォレット!$B16)&amp;"_"&amp;ウォレット!GN$3,プレー記録!$U$12:$U$2664,0),1))</f>
        <v>0</v>
      </c>
      <c r="GO16" s="123">
        <f>IF(ISNA(INDEX(プレー記録!$F$12:$F$2664,MATCH("OUT_"&amp;ウォレット!$FQ$2&amp;MONTH(ウォレット!$B16)&amp;"/"&amp;DAY(ウォレット!$B16)&amp;"_"&amp;ウォレット!GO$3,プレー記録!$U$12:$U$2664,0),1))=TRUE,0,-INDEX(プレー記録!$F$12:$F$2664,MATCH("OUT_"&amp;ウォレット!$FQ$2&amp;MONTH(ウォレット!$B16)&amp;"/"&amp;DAY(ウォレット!$B16)&amp;"_"&amp;ウォレット!GO$3,プレー記録!$U$12:$U$2664,0),1))</f>
        <v>0</v>
      </c>
      <c r="GP16" s="298">
        <f>IF(ISNA(INDEX(プレー記録!$F$12:$F$2664,MATCH("OUT_"&amp;ウォレット!$FQ$2&amp;MONTH(ウォレット!$B16)&amp;"/"&amp;DAY(ウォレット!$B16)&amp;"_"&amp;ウォレット!GP$3,プレー記録!$U$12:$U$2664,0),1))=TRUE,0,-INDEX(プレー記録!$F$12:$F$2664,MATCH("OUT_"&amp;ウォレット!$FQ$2&amp;MONTH(ウォレット!$B16)&amp;"/"&amp;DAY(ウォレット!$B16)&amp;"_"&amp;ウォレット!GP$3,プレー記録!$U$12:$U$2664,0),1))</f>
        <v>0</v>
      </c>
      <c r="GQ16" s="298">
        <f>IF(ISNA(INDEX(プレー記録!$F$12:$F$2664,MATCH("OUT_"&amp;ウォレット!$FQ$2&amp;MONTH(ウォレット!$B16)&amp;"/"&amp;DAY(ウォレット!$B16)&amp;"_"&amp;ウォレット!GQ$3,プレー記録!$U$12:$U$2664,0),1))=TRUE,0,-INDEX(プレー記録!$F$12:$F$2664,MATCH("OUT_"&amp;ウォレット!$FQ$2&amp;MONTH(ウォレット!$B16)&amp;"/"&amp;DAY(ウォレット!$B16)&amp;"_"&amp;ウォレット!GQ$3,プレー記録!$U$12:$U$2664,0),1))</f>
        <v>0</v>
      </c>
      <c r="GR16" s="298">
        <f>IF(ISNA(INDEX(プレー記録!$F$12:$F$2664,MATCH("OUT_"&amp;ウォレット!$FQ$2&amp;MONTH(ウォレット!$B16)&amp;"/"&amp;DAY(ウォレット!$B16)&amp;"_"&amp;ウォレット!GR$3,プレー記録!$U$12:$U$2664,0),1))=TRUE,0,-INDEX(プレー記録!$F$12:$F$2664,MATCH("OUT_"&amp;ウォレット!$FQ$2&amp;MONTH(ウォレット!$B16)&amp;"/"&amp;DAY(ウォレット!$B16)&amp;"_"&amp;ウォレット!GR$3,プレー記録!$U$12:$U$2664,0),1))</f>
        <v>0</v>
      </c>
      <c r="GS16" s="298">
        <f>IF(ISNA(INDEX(プレー記録!$F$12:$F$2664,MATCH("OUT_"&amp;ウォレット!$FQ$2&amp;MONTH(ウォレット!$B16)&amp;"/"&amp;DAY(ウォレット!$B16)&amp;"_"&amp;ウォレット!GS$3,プレー記録!$U$12:$U$2664,0),1))=TRUE,0,-INDEX(プレー記録!$F$12:$F$2664,MATCH("OUT_"&amp;ウォレット!$FQ$2&amp;MONTH(ウォレット!$B16)&amp;"/"&amp;DAY(ウォレット!$B16)&amp;"_"&amp;ウォレット!GS$3,プレー記録!$U$12:$U$2664,0),1))</f>
        <v>0</v>
      </c>
      <c r="GT16" s="298">
        <f>IF(ISNA(INDEX(プレー記録!$F$12:$F$2664,MATCH("OUT_"&amp;ウォレット!$FQ$2&amp;MONTH(ウォレット!$B16)&amp;"/"&amp;DAY(ウォレット!$B16)&amp;"_"&amp;ウォレット!GT$3,プレー記録!$U$12:$U$2664,0),1))=TRUE,0,-INDEX(プレー記録!$F$12:$F$2664,MATCH("OUT_"&amp;ウォレット!$FQ$2&amp;MONTH(ウォレット!$B16)&amp;"/"&amp;DAY(ウォレット!$B16)&amp;"_"&amp;ウォレット!GT$3,プレー記録!$U$12:$U$2664,0),1))</f>
        <v>0</v>
      </c>
      <c r="GU16" s="298">
        <f>IF(ISNA(INDEX(プレー記録!$F$12:$F$2664,MATCH("OUT_"&amp;ウォレット!$FQ$2&amp;MONTH(ウォレット!$B16)&amp;"/"&amp;DAY(ウォレット!$B16)&amp;"_"&amp;ウォレット!GU$3,プレー記録!$U$12:$U$2664,0),1))=TRUE,0,-INDEX(プレー記録!$F$12:$F$2664,MATCH("OUT_"&amp;ウォレット!$FQ$2&amp;MONTH(ウォレット!$B16)&amp;"/"&amp;DAY(ウォレット!$B16)&amp;"_"&amp;ウォレット!GU$3,プレー記録!$U$12:$U$2664,0),1))</f>
        <v>0</v>
      </c>
      <c r="GV16" s="298">
        <f>IF(ISNA(INDEX(プレー記録!$F$12:$F$2664,MATCH("OUT_"&amp;ウォレット!$FQ$2&amp;MONTH(ウォレット!$B16)&amp;"/"&amp;DAY(ウォレット!$B16)&amp;"_"&amp;ウォレット!GV$3,プレー記録!$U$12:$U$2664,0),1))=TRUE,0,-INDEX(プレー記録!$F$12:$F$2664,MATCH("OUT_"&amp;ウォレット!$FQ$2&amp;MONTH(ウォレット!$B16)&amp;"/"&amp;DAY(ウォレット!$B16)&amp;"_"&amp;ウォレット!GV$3,プレー記録!$U$12:$U$2664,0),1))</f>
        <v>0</v>
      </c>
      <c r="GW16" s="298">
        <f>IF(ISNA(INDEX(プレー記録!$F$12:$F$2664,MATCH("OUT_"&amp;ウォレット!$FQ$2&amp;MONTH(ウォレット!$B16)&amp;"/"&amp;DAY(ウォレット!$B16)&amp;"_"&amp;ウォレット!GW$3,プレー記録!$U$12:$U$2664,0),1))=TRUE,0,-INDEX(プレー記録!$F$12:$F$2664,MATCH("OUT_"&amp;ウォレット!$FQ$2&amp;MONTH(ウォレット!$B16)&amp;"/"&amp;DAY(ウォレット!$B16)&amp;"_"&amp;ウォレット!GW$3,プレー記録!$U$12:$U$2664,0),1))</f>
        <v>0</v>
      </c>
      <c r="GX16" s="160"/>
      <c r="GY16" s="127">
        <f t="shared" si="7"/>
        <v>0</v>
      </c>
      <c r="GZ16" s="128">
        <f t="shared" si="17"/>
        <v>0</v>
      </c>
      <c r="HA16" s="133">
        <f>IF(ISNA(INDEX(プレー記録!$G$14:$G$2664,MATCH("IN_"&amp;ウォレット!$GY$2&amp;MONTH(ウォレット!$B16)&amp;"/"&amp;DAY(ウォレット!$B16)&amp;"_"&amp;ウォレット!HA$3,プレー記録!$U$14:$U$2664,0),1))=TRUE,0,INDEX(プレー記録!$G$14:$G$2664,MATCH("IN_"&amp;ウォレット!$GY$2&amp;MONTH(ウォレット!$B16)&amp;"/"&amp;DAY(ウォレット!$B16)&amp;"_"&amp;ウォレット!HA$3,プレー記録!$U$14:$U$2664,0),1))</f>
        <v>0</v>
      </c>
      <c r="HB16" s="122">
        <f>IF(ISNA(INDEX(プレー記録!$G$14:$G$2664,MATCH("IN_"&amp;ウォレット!$GY$2&amp;MONTH(ウォレット!$B16)&amp;"/"&amp;DAY(ウォレット!$B16)&amp;"_"&amp;ウォレット!HB$3,プレー記録!$U$14:$U$2664,0),1))=TRUE,0,INDEX(プレー記録!$G$14:$G$2664,MATCH("IN_"&amp;ウォレット!$GY$2&amp;MONTH(ウォレット!$B16)&amp;"/"&amp;DAY(ウォレット!$B16)&amp;"_"&amp;ウォレット!HB$3,プレー記録!$U$14:$U$2664,0),1))</f>
        <v>0</v>
      </c>
      <c r="HC16" s="122">
        <f>IF(ISNA(INDEX(プレー記録!$G$14:$G$2664,MATCH("IN_"&amp;ウォレット!$GY$2&amp;MONTH(ウォレット!$B16)&amp;"/"&amp;DAY(ウォレット!$B16)&amp;"_"&amp;ウォレット!HC$3,プレー記録!$U$14:$U$2664,0),1))=TRUE,0,INDEX(プレー記録!$G$14:$G$2664,MATCH("IN_"&amp;ウォレット!$GY$2&amp;MONTH(ウォレット!$B16)&amp;"/"&amp;DAY(ウォレット!$B16)&amp;"_"&amp;ウォレット!HC$3,プレー記録!$U$14:$U$2664,0),1))</f>
        <v>0</v>
      </c>
      <c r="HD16" s="122">
        <f>IF(ISNA(INDEX(プレー記録!$G$14:$G$2664,MATCH("IN_"&amp;ウォレット!$GY$2&amp;MONTH(ウォレット!$B16)&amp;"/"&amp;DAY(ウォレット!$B16)&amp;"_"&amp;ウォレット!HD$3,プレー記録!$U$14:$U$2664,0),1))=TRUE,0,INDEX(プレー記録!$G$14:$G$2664,MATCH("IN_"&amp;ウォレット!$GY$2&amp;MONTH(ウォレット!$B16)&amp;"/"&amp;DAY(ウォレット!$B16)&amp;"_"&amp;ウォレット!HD$3,プレー記録!$U$14:$U$2664,0),1))</f>
        <v>0</v>
      </c>
      <c r="HE16" s="122">
        <f>IF(ISNA(INDEX(プレー記録!$G$14:$G$2664,MATCH("IN_"&amp;ウォレット!$GY$2&amp;MONTH(ウォレット!$B16)&amp;"/"&amp;DAY(ウォレット!$B16)&amp;"_"&amp;ウォレット!HE$3,プレー記録!$U$14:$U$2664,0),1))=TRUE,0,INDEX(プレー記録!$G$14:$G$2664,MATCH("IN_"&amp;ウォレット!$GY$2&amp;MONTH(ウォレット!$B16)&amp;"/"&amp;DAY(ウォレット!$B16)&amp;"_"&amp;ウォレット!HE$3,プレー記録!$U$14:$U$2664,0),1))</f>
        <v>0</v>
      </c>
      <c r="HF16" s="122">
        <f>IF(ISNA(INDEX(プレー記録!$G$14:$G$2664,MATCH("IN_"&amp;ウォレット!$GY$2&amp;MONTH(ウォレット!$B16)&amp;"/"&amp;DAY(ウォレット!$B16)&amp;"_"&amp;ウォレット!HF$3,プレー記録!$U$14:$U$2664,0),1))=TRUE,0,INDEX(プレー記録!$G$14:$G$2664,MATCH("IN_"&amp;ウォレット!$GY$2&amp;MONTH(ウォレット!$B16)&amp;"/"&amp;DAY(ウォレット!$B16)&amp;"_"&amp;ウォレット!HF$3,プレー記録!$U$14:$U$2664,0),1))</f>
        <v>0</v>
      </c>
      <c r="HG16" s="122">
        <f>IF(ISNA(INDEX(プレー記録!$G$14:$G$2664,MATCH("IN_"&amp;ウォレット!$GY$2&amp;MONTH(ウォレット!$B16)&amp;"/"&amp;DAY(ウォレット!$B16)&amp;"_"&amp;ウォレット!HG$3,プレー記録!$U$14:$U$2664,0),1))=TRUE,0,INDEX(プレー記録!$G$14:$G$2664,MATCH("IN_"&amp;ウォレット!$GY$2&amp;MONTH(ウォレット!$B16)&amp;"/"&amp;DAY(ウォレット!$B16)&amp;"_"&amp;ウォレット!HG$3,プレー記録!$U$14:$U$2664,0),1))</f>
        <v>0</v>
      </c>
      <c r="HH16" s="296">
        <f>IF(ISNA(INDEX(プレー記録!$G$14:$G$2664,MATCH("IN_"&amp;ウォレット!$GY$2&amp;MONTH(ウォレット!$B16)&amp;"/"&amp;DAY(ウォレット!$B16)&amp;"_"&amp;ウォレット!HH$3,プレー記録!$U$14:$U$2664,0),1))=TRUE,0,INDEX(プレー記録!$G$14:$G$2664,MATCH("IN_"&amp;ウォレット!$GY$2&amp;MONTH(ウォレット!$B16)&amp;"/"&amp;DAY(ウォレット!$B16)&amp;"_"&amp;ウォレット!HH$3,プレー記録!$U$14:$U$2664,0),1))</f>
        <v>0</v>
      </c>
      <c r="HI16" s="296">
        <f>IF(ISNA(INDEX(プレー記録!$G$14:$G$2664,MATCH("IN_"&amp;ウォレット!$GY$2&amp;MONTH(ウォレット!$B16)&amp;"/"&amp;DAY(ウォレット!$B16)&amp;"_"&amp;ウォレット!HI$3,プレー記録!$U$14:$U$2664,0),1))=TRUE,0,INDEX(プレー記録!$G$14:$G$2664,MATCH("IN_"&amp;ウォレット!$GY$2&amp;MONTH(ウォレット!$B16)&amp;"/"&amp;DAY(ウォレット!$B16)&amp;"_"&amp;ウォレット!HI$3,プレー記録!$U$14:$U$2664,0),1))</f>
        <v>0</v>
      </c>
      <c r="HJ16" s="296">
        <f>IF(ISNA(INDEX(プレー記録!$G$14:$G$2664,MATCH("IN_"&amp;ウォレット!$GY$2&amp;MONTH(ウォレット!$B16)&amp;"/"&amp;DAY(ウォレット!$B16)&amp;"_"&amp;ウォレット!HJ$3,プレー記録!$U$14:$U$2664,0),1))=TRUE,0,INDEX(プレー記録!$G$14:$G$2664,MATCH("IN_"&amp;ウォレット!$GY$2&amp;MONTH(ウォレット!$B16)&amp;"/"&amp;DAY(ウォレット!$B16)&amp;"_"&amp;ウォレット!HJ$3,プレー記録!$U$14:$U$2664,0),1))</f>
        <v>0</v>
      </c>
      <c r="HK16" s="296">
        <f>IF(ISNA(INDEX(プレー記録!$G$14:$G$2664,MATCH("IN_"&amp;ウォレット!$GY$2&amp;MONTH(ウォレット!$B16)&amp;"/"&amp;DAY(ウォレット!$B16)&amp;"_"&amp;ウォレット!HK$3,プレー記録!$U$14:$U$2664,0),1))=TRUE,0,INDEX(プレー記録!$G$14:$G$2664,MATCH("IN_"&amp;ウォレット!$GY$2&amp;MONTH(ウォレット!$B16)&amp;"/"&amp;DAY(ウォレット!$B16)&amp;"_"&amp;ウォレット!HK$3,プレー記録!$U$14:$U$2664,0),1))</f>
        <v>0</v>
      </c>
      <c r="HL16" s="296">
        <f>IF(ISNA(INDEX(プレー記録!$G$14:$G$2664,MATCH("IN_"&amp;ウォレット!$GY$2&amp;MONTH(ウォレット!$B16)&amp;"/"&amp;DAY(ウォレット!$B16)&amp;"_"&amp;ウォレット!HL$3,プレー記録!$U$14:$U$2664,0),1))=TRUE,0,INDEX(プレー記録!$G$14:$G$2664,MATCH("IN_"&amp;ウォレット!$GY$2&amp;MONTH(ウォレット!$B16)&amp;"/"&amp;DAY(ウォレット!$B16)&amp;"_"&amp;ウォレット!HL$3,プレー記録!$U$14:$U$2664,0),1))</f>
        <v>0</v>
      </c>
      <c r="HM16" s="296">
        <f>IF(ISNA(INDEX(プレー記録!$G$14:$G$2664,MATCH("IN_"&amp;ウォレット!$GY$2&amp;MONTH(ウォレット!$B16)&amp;"/"&amp;DAY(ウォレット!$B16)&amp;"_"&amp;ウォレット!HM$3,プレー記録!$U$14:$U$2664,0),1))=TRUE,0,INDEX(プレー記録!$G$14:$G$2664,MATCH("IN_"&amp;ウォレット!$GY$2&amp;MONTH(ウォレット!$B16)&amp;"/"&amp;DAY(ウォレット!$B16)&amp;"_"&amp;ウォレット!HM$3,プレー記録!$U$14:$U$2664,0),1))</f>
        <v>0</v>
      </c>
      <c r="HN16" s="296">
        <f>IF(ISNA(INDEX(プレー記録!$G$14:$G$2664,MATCH("IN_"&amp;ウォレット!$GY$2&amp;MONTH(ウォレット!$B16)&amp;"/"&amp;DAY(ウォレット!$B16)&amp;"_"&amp;ウォレット!HN$3,プレー記録!$U$14:$U$2664,0),1))=TRUE,0,INDEX(プレー記録!$G$14:$G$2664,MATCH("IN_"&amp;ウォレット!$GY$2&amp;MONTH(ウォレット!$B16)&amp;"/"&amp;DAY(ウォレット!$B16)&amp;"_"&amp;ウォレット!HN$3,プレー記録!$U$14:$U$2664,0),1))</f>
        <v>0</v>
      </c>
      <c r="HO16" s="296">
        <f>IF(ISNA(INDEX(プレー記録!$G$14:$G$2664,MATCH("IN_"&amp;ウォレット!$GY$2&amp;MONTH(ウォレット!$B16)&amp;"/"&amp;DAY(ウォレット!$B16)&amp;"_"&amp;ウォレット!HO$3,プレー記録!$U$14:$U$2664,0),1))=TRUE,0,INDEX(プレー記録!$G$14:$G$2664,MATCH("IN_"&amp;ウォレット!$GY$2&amp;MONTH(ウォレット!$B16)&amp;"/"&amp;DAY(ウォレット!$B16)&amp;"_"&amp;ウォレット!HO$3,プレー記録!$U$14:$U$2664,0),1))</f>
        <v>0</v>
      </c>
      <c r="HP16" s="158"/>
      <c r="HQ16" s="131">
        <f>IF(ISNA(INDEX(プレー記録!$F$12:$F$2664,MATCH("OUT_"&amp;ウォレット!$GY$2&amp;MONTH(ウォレット!$B16)&amp;"/"&amp;DAY(ウォレット!$B16)&amp;"_"&amp;ウォレット!HQ$3,プレー記録!$U$12:$U$2664,0),1))=TRUE,0,-INDEX(プレー記録!$F$12:$F$2664,MATCH("OUT_"&amp;ウォレット!$GY$2&amp;MONTH(ウォレット!$B16)&amp;"/"&amp;DAY(ウォレット!$B16)&amp;"_"&amp;ウォレット!HQ$3,プレー記録!$U$12:$U$2664,0),1))</f>
        <v>0</v>
      </c>
      <c r="HR16" s="123">
        <f>IF(ISNA(INDEX(プレー記録!$F$12:$F$2664,MATCH("OUT_"&amp;ウォレット!$GY$2&amp;MONTH(ウォレット!$B16)&amp;"/"&amp;DAY(ウォレット!$B16)&amp;"_"&amp;ウォレット!HR$3,プレー記録!$U$12:$U$2664,0),1))=TRUE,0,-INDEX(プレー記録!$F$12:$F$2664,MATCH("OUT_"&amp;ウォレット!$GY$2&amp;MONTH(ウォレット!$B16)&amp;"/"&amp;DAY(ウォレット!$B16)&amp;"_"&amp;ウォレット!HR$3,プレー記録!$U$12:$U$2664,0),1))</f>
        <v>0</v>
      </c>
      <c r="HS16" s="123">
        <f>IF(ISNA(INDEX(プレー記録!$F$12:$F$2664,MATCH("OUT_"&amp;ウォレット!$GY$2&amp;MONTH(ウォレット!$B16)&amp;"/"&amp;DAY(ウォレット!$B16)&amp;"_"&amp;ウォレット!HS$3,プレー記録!$U$12:$U$2664,0),1))=TRUE,0,-INDEX(プレー記録!$F$12:$F$2664,MATCH("OUT_"&amp;ウォレット!$GY$2&amp;MONTH(ウォレット!$B16)&amp;"/"&amp;DAY(ウォレット!$B16)&amp;"_"&amp;ウォレット!HS$3,プレー記録!$U$12:$U$2664,0),1))</f>
        <v>0</v>
      </c>
      <c r="HT16" s="123">
        <f>IF(ISNA(INDEX(プレー記録!$F$12:$F$2664,MATCH("OUT_"&amp;ウォレット!$GY$2&amp;MONTH(ウォレット!$B16)&amp;"/"&amp;DAY(ウォレット!$B16)&amp;"_"&amp;ウォレット!HT$3,プレー記録!$U$12:$U$2664,0),1))=TRUE,0,-INDEX(プレー記録!$F$12:$F$2664,MATCH("OUT_"&amp;ウォレット!$GY$2&amp;MONTH(ウォレット!$B16)&amp;"/"&amp;DAY(ウォレット!$B16)&amp;"_"&amp;ウォレット!HT$3,プレー記録!$U$12:$U$2664,0),1))</f>
        <v>0</v>
      </c>
      <c r="HU16" s="123">
        <f>IF(ISNA(INDEX(プレー記録!$F$12:$F$2664,MATCH("OUT_"&amp;ウォレット!$GY$2&amp;MONTH(ウォレット!$B16)&amp;"/"&amp;DAY(ウォレット!$B16)&amp;"_"&amp;ウォレット!HU$3,プレー記録!$U$12:$U$2664,0),1))=TRUE,0,-INDEX(プレー記録!$F$12:$F$2664,MATCH("OUT_"&amp;ウォレット!$GY$2&amp;MONTH(ウォレット!$B16)&amp;"/"&amp;DAY(ウォレット!$B16)&amp;"_"&amp;ウォレット!HU$3,プレー記録!$U$12:$U$2664,0),1))</f>
        <v>0</v>
      </c>
      <c r="HV16" s="123">
        <f>IF(ISNA(INDEX(プレー記録!$F$12:$F$2664,MATCH("OUT_"&amp;ウォレット!$GY$2&amp;MONTH(ウォレット!$B16)&amp;"/"&amp;DAY(ウォレット!$B16)&amp;"_"&amp;ウォレット!HV$3,プレー記録!$U$12:$U$2664,0),1))=TRUE,0,-INDEX(プレー記録!$F$12:$F$2664,MATCH("OUT_"&amp;ウォレット!$GY$2&amp;MONTH(ウォレット!$B16)&amp;"/"&amp;DAY(ウォレット!$B16)&amp;"_"&amp;ウォレット!HV$3,プレー記録!$U$12:$U$2664,0),1))</f>
        <v>0</v>
      </c>
      <c r="HW16" s="123">
        <f>IF(ISNA(INDEX(プレー記録!$F$12:$F$2664,MATCH("OUT_"&amp;ウォレット!$GY$2&amp;MONTH(ウォレット!$B16)&amp;"/"&amp;DAY(ウォレット!$B16)&amp;"_"&amp;ウォレット!HW$3,プレー記録!$U$12:$U$2664,0),1))=TRUE,0,-INDEX(プレー記録!$F$12:$F$2664,MATCH("OUT_"&amp;ウォレット!$GY$2&amp;MONTH(ウォレット!$B16)&amp;"/"&amp;DAY(ウォレット!$B16)&amp;"_"&amp;ウォレット!HW$3,プレー記録!$U$12:$U$2664,0),1))</f>
        <v>0</v>
      </c>
      <c r="HX16" s="298">
        <f>IF(ISNA(INDEX(プレー記録!$F$12:$F$2664,MATCH("OUT_"&amp;ウォレット!$GY$2&amp;MONTH(ウォレット!$B16)&amp;"/"&amp;DAY(ウォレット!$B16)&amp;"_"&amp;ウォレット!HX$3,プレー記録!$U$12:$U$2664,0),1))=TRUE,0,-INDEX(プレー記録!$F$12:$F$2664,MATCH("OUT_"&amp;ウォレット!$GY$2&amp;MONTH(ウォレット!$B16)&amp;"/"&amp;DAY(ウォレット!$B16)&amp;"_"&amp;ウォレット!HX$3,プレー記録!$U$12:$U$2664,0),1))</f>
        <v>0</v>
      </c>
      <c r="HY16" s="298">
        <f>IF(ISNA(INDEX(プレー記録!$F$12:$F$2664,MATCH("OUT_"&amp;ウォレット!$GY$2&amp;MONTH(ウォレット!$B16)&amp;"/"&amp;DAY(ウォレット!$B16)&amp;"_"&amp;ウォレット!HY$3,プレー記録!$U$12:$U$2664,0),1))=TRUE,0,-INDEX(プレー記録!$F$12:$F$2664,MATCH("OUT_"&amp;ウォレット!$GY$2&amp;MONTH(ウォレット!$B16)&amp;"/"&amp;DAY(ウォレット!$B16)&amp;"_"&amp;ウォレット!HY$3,プレー記録!$U$12:$U$2664,0),1))</f>
        <v>0</v>
      </c>
      <c r="HZ16" s="298">
        <f>IF(ISNA(INDEX(プレー記録!$F$12:$F$2664,MATCH("OUT_"&amp;ウォレット!$GY$2&amp;MONTH(ウォレット!$B16)&amp;"/"&amp;DAY(ウォレット!$B16)&amp;"_"&amp;ウォレット!HZ$3,プレー記録!$U$12:$U$2664,0),1))=TRUE,0,-INDEX(プレー記録!$F$12:$F$2664,MATCH("OUT_"&amp;ウォレット!$GY$2&amp;MONTH(ウォレット!$B16)&amp;"/"&amp;DAY(ウォレット!$B16)&amp;"_"&amp;ウォレット!HZ$3,プレー記録!$U$12:$U$2664,0),1))</f>
        <v>0</v>
      </c>
      <c r="IA16" s="298">
        <f>IF(ISNA(INDEX(プレー記録!$F$12:$F$2664,MATCH("OUT_"&amp;ウォレット!$GY$2&amp;MONTH(ウォレット!$B16)&amp;"/"&amp;DAY(ウォレット!$B16)&amp;"_"&amp;ウォレット!IA$3,プレー記録!$U$12:$U$2664,0),1))=TRUE,0,-INDEX(プレー記録!$F$12:$F$2664,MATCH("OUT_"&amp;ウォレット!$GY$2&amp;MONTH(ウォレット!$B16)&amp;"/"&amp;DAY(ウォレット!$B16)&amp;"_"&amp;ウォレット!IA$3,プレー記録!$U$12:$U$2664,0),1))</f>
        <v>0</v>
      </c>
      <c r="IB16" s="298">
        <f>IF(ISNA(INDEX(プレー記録!$F$12:$F$2664,MATCH("OUT_"&amp;ウォレット!$GY$2&amp;MONTH(ウォレット!$B16)&amp;"/"&amp;DAY(ウォレット!$B16)&amp;"_"&amp;ウォレット!IB$3,プレー記録!$U$12:$U$2664,0),1))=TRUE,0,-INDEX(プレー記録!$F$12:$F$2664,MATCH("OUT_"&amp;ウォレット!$GY$2&amp;MONTH(ウォレット!$B16)&amp;"/"&amp;DAY(ウォレット!$B16)&amp;"_"&amp;ウォレット!IB$3,プレー記録!$U$12:$U$2664,0),1))</f>
        <v>0</v>
      </c>
      <c r="IC16" s="298">
        <f>IF(ISNA(INDEX(プレー記録!$F$12:$F$2664,MATCH("OUT_"&amp;ウォレット!$GY$2&amp;MONTH(ウォレット!$B16)&amp;"/"&amp;DAY(ウォレット!$B16)&amp;"_"&amp;ウォレット!IC$3,プレー記録!$U$12:$U$2664,0),1))=TRUE,0,-INDEX(プレー記録!$F$12:$F$2664,MATCH("OUT_"&amp;ウォレット!$GY$2&amp;MONTH(ウォレット!$B16)&amp;"/"&amp;DAY(ウォレット!$B16)&amp;"_"&amp;ウォレット!IC$3,プレー記録!$U$12:$U$2664,0),1))</f>
        <v>0</v>
      </c>
      <c r="ID16" s="298">
        <f>IF(ISNA(INDEX(プレー記録!$F$12:$F$2664,MATCH("OUT_"&amp;ウォレット!$GY$2&amp;MONTH(ウォレット!$B16)&amp;"/"&amp;DAY(ウォレット!$B16)&amp;"_"&amp;ウォレット!ID$3,プレー記録!$U$12:$U$2664,0),1))=TRUE,0,-INDEX(プレー記録!$F$12:$F$2664,MATCH("OUT_"&amp;ウォレット!$GY$2&amp;MONTH(ウォレット!$B16)&amp;"/"&amp;DAY(ウォレット!$B16)&amp;"_"&amp;ウォレット!ID$3,プレー記録!$U$12:$U$2664,0),1))</f>
        <v>0</v>
      </c>
      <c r="IE16" s="298">
        <f>IF(ISNA(INDEX(プレー記録!$F$12:$F$2664,MATCH("OUT_"&amp;ウォレット!$GY$2&amp;MONTH(ウォレット!$B16)&amp;"/"&amp;DAY(ウォレット!$B16)&amp;"_"&amp;ウォレット!IE$3,プレー記録!$U$12:$U$2664,0),1))=TRUE,0,-INDEX(プレー記録!$F$12:$F$2664,MATCH("OUT_"&amp;ウォレット!$GY$2&amp;MONTH(ウォレット!$B16)&amp;"/"&amp;DAY(ウォレット!$B16)&amp;"_"&amp;ウォレット!IE$3,プレー記録!$U$12:$U$2664,0),1))</f>
        <v>0</v>
      </c>
      <c r="IF16" s="160"/>
      <c r="IG16" s="127">
        <f t="shared" si="8"/>
        <v>0</v>
      </c>
      <c r="IH16" s="128">
        <f t="shared" si="18"/>
        <v>0</v>
      </c>
      <c r="II16" s="133">
        <f>IF(ISNA(INDEX(プレー記録!$G$14:$G$2664,MATCH("IN_"&amp;ウォレット!$IG$2&amp;MONTH(ウォレット!$B16)&amp;"/"&amp;DAY(ウォレット!$B16)&amp;"_"&amp;ウォレット!II$3,プレー記録!$U$14:$U$2664,0),1))=TRUE,0,INDEX(プレー記録!$G$14:$G$2664,MATCH("IN_"&amp;ウォレット!$IG$2&amp;MONTH(ウォレット!$B16)&amp;"/"&amp;DAY(ウォレット!$B16)&amp;"_"&amp;ウォレット!II$3,プレー記録!$U$14:$U$2664,0),1))</f>
        <v>0</v>
      </c>
      <c r="IJ16" s="122">
        <f>IF(ISNA(INDEX(プレー記録!$G$14:$G$2664,MATCH("IN_"&amp;ウォレット!$IG$2&amp;MONTH(ウォレット!$B16)&amp;"/"&amp;DAY(ウォレット!$B16)&amp;"_"&amp;ウォレット!IJ$3,プレー記録!$U$14:$U$2664,0),1))=TRUE,0,INDEX(プレー記録!$G$14:$G$2664,MATCH("IN_"&amp;ウォレット!$IG$2&amp;MONTH(ウォレット!$B16)&amp;"/"&amp;DAY(ウォレット!$B16)&amp;"_"&amp;ウォレット!IJ$3,プレー記録!$U$14:$U$2664,0),1))</f>
        <v>0</v>
      </c>
      <c r="IK16" s="122">
        <f>IF(ISNA(INDEX(プレー記録!$G$14:$G$2664,MATCH("IN_"&amp;ウォレット!$IG$2&amp;MONTH(ウォレット!$B16)&amp;"/"&amp;DAY(ウォレット!$B16)&amp;"_"&amp;ウォレット!IK$3,プレー記録!$U$14:$U$2664,0),1))=TRUE,0,INDEX(プレー記録!$G$14:$G$2664,MATCH("IN_"&amp;ウォレット!$IG$2&amp;MONTH(ウォレット!$B16)&amp;"/"&amp;DAY(ウォレット!$B16)&amp;"_"&amp;ウォレット!IK$3,プレー記録!$U$14:$U$2664,0),1))</f>
        <v>0</v>
      </c>
      <c r="IL16" s="122">
        <f>IF(ISNA(INDEX(プレー記録!$G$14:$G$2664,MATCH("IN_"&amp;ウォレット!$IG$2&amp;MONTH(ウォレット!$B16)&amp;"/"&amp;DAY(ウォレット!$B16)&amp;"_"&amp;ウォレット!IL$3,プレー記録!$U$14:$U$2664,0),1))=TRUE,0,INDEX(プレー記録!$G$14:$G$2664,MATCH("IN_"&amp;ウォレット!$IG$2&amp;MONTH(ウォレット!$B16)&amp;"/"&amp;DAY(ウォレット!$B16)&amp;"_"&amp;ウォレット!IL$3,プレー記録!$U$14:$U$2664,0),1))</f>
        <v>0</v>
      </c>
      <c r="IM16" s="122">
        <f>IF(ISNA(INDEX(プレー記録!$G$14:$G$2664,MATCH("IN_"&amp;ウォレット!$IG$2&amp;MONTH(ウォレット!$B16)&amp;"/"&amp;DAY(ウォレット!$B16)&amp;"_"&amp;ウォレット!IM$3,プレー記録!$U$14:$U$2664,0),1))=TRUE,0,INDEX(プレー記録!$G$14:$G$2664,MATCH("IN_"&amp;ウォレット!$IG$2&amp;MONTH(ウォレット!$B16)&amp;"/"&amp;DAY(ウォレット!$B16)&amp;"_"&amp;ウォレット!IM$3,プレー記録!$U$14:$U$2664,0),1))</f>
        <v>0</v>
      </c>
      <c r="IN16" s="122">
        <f>IF(ISNA(INDEX(プレー記録!$G$14:$G$2664,MATCH("IN_"&amp;ウォレット!$IG$2&amp;MONTH(ウォレット!$B16)&amp;"/"&amp;DAY(ウォレット!$B16)&amp;"_"&amp;ウォレット!IN$3,プレー記録!$U$14:$U$2664,0),1))=TRUE,0,INDEX(プレー記録!$G$14:$G$2664,MATCH("IN_"&amp;ウォレット!$IG$2&amp;MONTH(ウォレット!$B16)&amp;"/"&amp;DAY(ウォレット!$B16)&amp;"_"&amp;ウォレット!IN$3,プレー記録!$U$14:$U$2664,0),1))</f>
        <v>0</v>
      </c>
      <c r="IO16" s="122">
        <f>IF(ISNA(INDEX(プレー記録!$G$14:$G$2664,MATCH("IN_"&amp;ウォレット!$IG$2&amp;MONTH(ウォレット!$B16)&amp;"/"&amp;DAY(ウォレット!$B16)&amp;"_"&amp;ウォレット!IO$3,プレー記録!$U$14:$U$2664,0),1))=TRUE,0,INDEX(プレー記録!$G$14:$G$2664,MATCH("IN_"&amp;ウォレット!$IG$2&amp;MONTH(ウォレット!$B16)&amp;"/"&amp;DAY(ウォレット!$B16)&amp;"_"&amp;ウォレット!IO$3,プレー記録!$U$14:$U$2664,0),1))</f>
        <v>0</v>
      </c>
      <c r="IP16" s="296">
        <f>IF(ISNA(INDEX(プレー記録!$G$14:$G$2664,MATCH("IN_"&amp;ウォレット!$IG$2&amp;MONTH(ウォレット!$B16)&amp;"/"&amp;DAY(ウォレット!$B16)&amp;"_"&amp;ウォレット!IP$3,プレー記録!$U$14:$U$2664,0),1))=TRUE,0,INDEX(プレー記録!$G$14:$G$2664,MATCH("IN_"&amp;ウォレット!$IG$2&amp;MONTH(ウォレット!$B16)&amp;"/"&amp;DAY(ウォレット!$B16)&amp;"_"&amp;ウォレット!IP$3,プレー記録!$U$14:$U$2664,0),1))</f>
        <v>0</v>
      </c>
      <c r="IQ16" s="296">
        <f>IF(ISNA(INDEX(プレー記録!$G$14:$G$2664,MATCH("IN_"&amp;ウォレット!$IG$2&amp;MONTH(ウォレット!$B16)&amp;"/"&amp;DAY(ウォレット!$B16)&amp;"_"&amp;ウォレット!IQ$3,プレー記録!$U$14:$U$2664,0),1))=TRUE,0,INDEX(プレー記録!$G$14:$G$2664,MATCH("IN_"&amp;ウォレット!$IG$2&amp;MONTH(ウォレット!$B16)&amp;"/"&amp;DAY(ウォレット!$B16)&amp;"_"&amp;ウォレット!IQ$3,プレー記録!$U$14:$U$2664,0),1))</f>
        <v>0</v>
      </c>
      <c r="IR16" s="296">
        <f>IF(ISNA(INDEX(プレー記録!$G$14:$G$2664,MATCH("IN_"&amp;ウォレット!$IG$2&amp;MONTH(ウォレット!$B16)&amp;"/"&amp;DAY(ウォレット!$B16)&amp;"_"&amp;ウォレット!IR$3,プレー記録!$U$14:$U$2664,0),1))=TRUE,0,INDEX(プレー記録!$G$14:$G$2664,MATCH("IN_"&amp;ウォレット!$IG$2&amp;MONTH(ウォレット!$B16)&amp;"/"&amp;DAY(ウォレット!$B16)&amp;"_"&amp;ウォレット!IR$3,プレー記録!$U$14:$U$2664,0),1))</f>
        <v>0</v>
      </c>
      <c r="IS16" s="296">
        <f>IF(ISNA(INDEX(プレー記録!$G$14:$G$2664,MATCH("IN_"&amp;ウォレット!$IG$2&amp;MONTH(ウォレット!$B16)&amp;"/"&amp;DAY(ウォレット!$B16)&amp;"_"&amp;ウォレット!IS$3,プレー記録!$U$14:$U$2664,0),1))=TRUE,0,INDEX(プレー記録!$G$14:$G$2664,MATCH("IN_"&amp;ウォレット!$IG$2&amp;MONTH(ウォレット!$B16)&amp;"/"&amp;DAY(ウォレット!$B16)&amp;"_"&amp;ウォレット!IS$3,プレー記録!$U$14:$U$2664,0),1))</f>
        <v>0</v>
      </c>
      <c r="IT16" s="296">
        <f>IF(ISNA(INDEX(プレー記録!$G$14:$G$2664,MATCH("IN_"&amp;ウォレット!$IG$2&amp;MONTH(ウォレット!$B16)&amp;"/"&amp;DAY(ウォレット!$B16)&amp;"_"&amp;ウォレット!IT$3,プレー記録!$U$14:$U$2664,0),1))=TRUE,0,INDEX(プレー記録!$G$14:$G$2664,MATCH("IN_"&amp;ウォレット!$IG$2&amp;MONTH(ウォレット!$B16)&amp;"/"&amp;DAY(ウォレット!$B16)&amp;"_"&amp;ウォレット!IT$3,プレー記録!$U$14:$U$2664,0),1))</f>
        <v>0</v>
      </c>
      <c r="IU16" s="296">
        <f>IF(ISNA(INDEX(プレー記録!$G$14:$G$2664,MATCH("IN_"&amp;ウォレット!$IG$2&amp;MONTH(ウォレット!$B16)&amp;"/"&amp;DAY(ウォレット!$B16)&amp;"_"&amp;ウォレット!IU$3,プレー記録!$U$14:$U$2664,0),1))=TRUE,0,INDEX(プレー記録!$G$14:$G$2664,MATCH("IN_"&amp;ウォレット!$IG$2&amp;MONTH(ウォレット!$B16)&amp;"/"&amp;DAY(ウォレット!$B16)&amp;"_"&amp;ウォレット!IU$3,プレー記録!$U$14:$U$2664,0),1))</f>
        <v>0</v>
      </c>
      <c r="IV16" s="296">
        <f>IF(ISNA(INDEX(プレー記録!$G$14:$G$2664,MATCH("IN_"&amp;ウォレット!$IG$2&amp;MONTH(ウォレット!$B16)&amp;"/"&amp;DAY(ウォレット!$B16)&amp;"_"&amp;ウォレット!IV$3,プレー記録!$U$14:$U$2664,0),1))=TRUE,0,INDEX(プレー記録!$G$14:$G$2664,MATCH("IN_"&amp;ウォレット!$IG$2&amp;MONTH(ウォレット!$B16)&amp;"/"&amp;DAY(ウォレット!$B16)&amp;"_"&amp;ウォレット!IV$3,プレー記録!$U$14:$U$2664,0),1))</f>
        <v>0</v>
      </c>
      <c r="IW16" s="296">
        <f>IF(ISNA(INDEX(プレー記録!$G$14:$G$2664,MATCH("IN_"&amp;ウォレット!$IG$2&amp;MONTH(ウォレット!$B16)&amp;"/"&amp;DAY(ウォレット!$B16)&amp;"_"&amp;ウォレット!IW$3,プレー記録!$U$14:$U$2664,0),1))=TRUE,0,INDEX(プレー記録!$G$14:$G$2664,MATCH("IN_"&amp;ウォレット!$IG$2&amp;MONTH(ウォレット!$B16)&amp;"/"&amp;DAY(ウォレット!$B16)&amp;"_"&amp;ウォレット!IW$3,プレー記録!$U$14:$U$2664,0),1))</f>
        <v>0</v>
      </c>
      <c r="IX16" s="158"/>
      <c r="IY16" s="131">
        <f>IF(ISNA(INDEX(プレー記録!$F$12:$F$2664,MATCH("OUT_"&amp;ウォレット!$IG$2&amp;MONTH(ウォレット!$B16)&amp;"/"&amp;DAY(ウォレット!$B16)&amp;"_"&amp;ウォレット!IY$3,プレー記録!$U$12:$U$2664,0),1))=TRUE,0,-INDEX(プレー記録!$F$12:$F$2664,MATCH("OUT_"&amp;ウォレット!$IG$2&amp;MONTH(ウォレット!$B16)&amp;"/"&amp;DAY(ウォレット!$B16)&amp;"_"&amp;ウォレット!IY$3,プレー記録!$U$12:$U$2664,0),1))</f>
        <v>0</v>
      </c>
      <c r="IZ16" s="123">
        <f>IF(ISNA(INDEX(プレー記録!$F$12:$F$2664,MATCH("OUT_"&amp;ウォレット!$IG$2&amp;MONTH(ウォレット!$B16)&amp;"/"&amp;DAY(ウォレット!$B16)&amp;"_"&amp;ウォレット!IZ$3,プレー記録!$U$12:$U$2664,0),1))=TRUE,0,-INDEX(プレー記録!$F$12:$F$2664,MATCH("OUT_"&amp;ウォレット!$IG$2&amp;MONTH(ウォレット!$B16)&amp;"/"&amp;DAY(ウォレット!$B16)&amp;"_"&amp;ウォレット!IZ$3,プレー記録!$U$12:$U$2664,0),1))</f>
        <v>0</v>
      </c>
      <c r="JA16" s="123">
        <f>IF(ISNA(INDEX(プレー記録!$F$12:$F$2664,MATCH("OUT_"&amp;ウォレット!$IG$2&amp;MONTH(ウォレット!$B16)&amp;"/"&amp;DAY(ウォレット!$B16)&amp;"_"&amp;ウォレット!JA$3,プレー記録!$U$12:$U$2664,0),1))=TRUE,0,-INDEX(プレー記録!$F$12:$F$2664,MATCH("OUT_"&amp;ウォレット!$IG$2&amp;MONTH(ウォレット!$B16)&amp;"/"&amp;DAY(ウォレット!$B16)&amp;"_"&amp;ウォレット!JA$3,プレー記録!$U$12:$U$2664,0),1))</f>
        <v>0</v>
      </c>
      <c r="JB16" s="123">
        <f>IF(ISNA(INDEX(プレー記録!$F$12:$F$2664,MATCH("OUT_"&amp;ウォレット!$IG$2&amp;MONTH(ウォレット!$B16)&amp;"/"&amp;DAY(ウォレット!$B16)&amp;"_"&amp;ウォレット!JB$3,プレー記録!$U$12:$U$2664,0),1))=TRUE,0,-INDEX(プレー記録!$F$12:$F$2664,MATCH("OUT_"&amp;ウォレット!$IG$2&amp;MONTH(ウォレット!$B16)&amp;"/"&amp;DAY(ウォレット!$B16)&amp;"_"&amp;ウォレット!JB$3,プレー記録!$U$12:$U$2664,0),1))</f>
        <v>0</v>
      </c>
      <c r="JC16" s="123">
        <f>IF(ISNA(INDEX(プレー記録!$F$12:$F$2664,MATCH("OUT_"&amp;ウォレット!$IG$2&amp;MONTH(ウォレット!$B16)&amp;"/"&amp;DAY(ウォレット!$B16)&amp;"_"&amp;ウォレット!JC$3,プレー記録!$U$12:$U$2664,0),1))=TRUE,0,-INDEX(プレー記録!$F$12:$F$2664,MATCH("OUT_"&amp;ウォレット!$IG$2&amp;MONTH(ウォレット!$B16)&amp;"/"&amp;DAY(ウォレット!$B16)&amp;"_"&amp;ウォレット!JC$3,プレー記録!$U$12:$U$2664,0),1))</f>
        <v>0</v>
      </c>
      <c r="JD16" s="123">
        <f>IF(ISNA(INDEX(プレー記録!$F$12:$F$2664,MATCH("OUT_"&amp;ウォレット!$IG$2&amp;MONTH(ウォレット!$B16)&amp;"/"&amp;DAY(ウォレット!$B16)&amp;"_"&amp;ウォレット!JD$3,プレー記録!$U$12:$U$2664,0),1))=TRUE,0,-INDEX(プレー記録!$F$12:$F$2664,MATCH("OUT_"&amp;ウォレット!$IG$2&amp;MONTH(ウォレット!$B16)&amp;"/"&amp;DAY(ウォレット!$B16)&amp;"_"&amp;ウォレット!JD$3,プレー記録!$U$12:$U$2664,0),1))</f>
        <v>0</v>
      </c>
      <c r="JE16" s="123">
        <f>IF(ISNA(INDEX(プレー記録!$F$12:$F$2664,MATCH("OUT_"&amp;ウォレット!$IG$2&amp;MONTH(ウォレット!$B16)&amp;"/"&amp;DAY(ウォレット!$B16)&amp;"_"&amp;ウォレット!JE$3,プレー記録!$U$12:$U$2664,0),1))=TRUE,0,-INDEX(プレー記録!$F$12:$F$2664,MATCH("OUT_"&amp;ウォレット!$IG$2&amp;MONTH(ウォレット!$B16)&amp;"/"&amp;DAY(ウォレット!$B16)&amp;"_"&amp;ウォレット!JE$3,プレー記録!$U$12:$U$2664,0),1))</f>
        <v>0</v>
      </c>
      <c r="JF16" s="298">
        <f>IF(ISNA(INDEX(プレー記録!$F$12:$F$2664,MATCH("OUT_"&amp;ウォレット!$IG$2&amp;MONTH(ウォレット!$B16)&amp;"/"&amp;DAY(ウォレット!$B16)&amp;"_"&amp;ウォレット!JF$3,プレー記録!$U$12:$U$2664,0),1))=TRUE,0,-INDEX(プレー記録!$F$12:$F$2664,MATCH("OUT_"&amp;ウォレット!$IG$2&amp;MONTH(ウォレット!$B16)&amp;"/"&amp;DAY(ウォレット!$B16)&amp;"_"&amp;ウォレット!JF$3,プレー記録!$U$12:$U$2664,0),1))</f>
        <v>0</v>
      </c>
      <c r="JG16" s="298">
        <f>IF(ISNA(INDEX(プレー記録!$F$12:$F$2664,MATCH("OUT_"&amp;ウォレット!$IG$2&amp;MONTH(ウォレット!$B16)&amp;"/"&amp;DAY(ウォレット!$B16)&amp;"_"&amp;ウォレット!JG$3,プレー記録!$U$12:$U$2664,0),1))=TRUE,0,-INDEX(プレー記録!$F$12:$F$2664,MATCH("OUT_"&amp;ウォレット!$IG$2&amp;MONTH(ウォレット!$B16)&amp;"/"&amp;DAY(ウォレット!$B16)&amp;"_"&amp;ウォレット!JG$3,プレー記録!$U$12:$U$2664,0),1))</f>
        <v>0</v>
      </c>
      <c r="JH16" s="298">
        <f>IF(ISNA(INDEX(プレー記録!$F$12:$F$2664,MATCH("OUT_"&amp;ウォレット!$IG$2&amp;MONTH(ウォレット!$B16)&amp;"/"&amp;DAY(ウォレット!$B16)&amp;"_"&amp;ウォレット!JH$3,プレー記録!$U$12:$U$2664,0),1))=TRUE,0,-INDEX(プレー記録!$F$12:$F$2664,MATCH("OUT_"&amp;ウォレット!$IG$2&amp;MONTH(ウォレット!$B16)&amp;"/"&amp;DAY(ウォレット!$B16)&amp;"_"&amp;ウォレット!JH$3,プレー記録!$U$12:$U$2664,0),1))</f>
        <v>0</v>
      </c>
      <c r="JI16" s="298">
        <f>IF(ISNA(INDEX(プレー記録!$F$12:$F$2664,MATCH("OUT_"&amp;ウォレット!$IG$2&amp;MONTH(ウォレット!$B16)&amp;"/"&amp;DAY(ウォレット!$B16)&amp;"_"&amp;ウォレット!JI$3,プレー記録!$U$12:$U$2664,0),1))=TRUE,0,-INDEX(プレー記録!$F$12:$F$2664,MATCH("OUT_"&amp;ウォレット!$IG$2&amp;MONTH(ウォレット!$B16)&amp;"/"&amp;DAY(ウォレット!$B16)&amp;"_"&amp;ウォレット!JI$3,プレー記録!$U$12:$U$2664,0),1))</f>
        <v>0</v>
      </c>
      <c r="JJ16" s="298">
        <f>IF(ISNA(INDEX(プレー記録!$F$12:$F$2664,MATCH("OUT_"&amp;ウォレット!$IG$2&amp;MONTH(ウォレット!$B16)&amp;"/"&amp;DAY(ウォレット!$B16)&amp;"_"&amp;ウォレット!JJ$3,プレー記録!$U$12:$U$2664,0),1))=TRUE,0,-INDEX(プレー記録!$F$12:$F$2664,MATCH("OUT_"&amp;ウォレット!$IG$2&amp;MONTH(ウォレット!$B16)&amp;"/"&amp;DAY(ウォレット!$B16)&amp;"_"&amp;ウォレット!JJ$3,プレー記録!$U$12:$U$2664,0),1))</f>
        <v>0</v>
      </c>
      <c r="JK16" s="298">
        <f>IF(ISNA(INDEX(プレー記録!$F$12:$F$2664,MATCH("OUT_"&amp;ウォレット!$IG$2&amp;MONTH(ウォレット!$B16)&amp;"/"&amp;DAY(ウォレット!$B16)&amp;"_"&amp;ウォレット!JK$3,プレー記録!$U$12:$U$2664,0),1))=TRUE,0,-INDEX(プレー記録!$F$12:$F$2664,MATCH("OUT_"&amp;ウォレット!$IG$2&amp;MONTH(ウォレット!$B16)&amp;"/"&amp;DAY(ウォレット!$B16)&amp;"_"&amp;ウォレット!JK$3,プレー記録!$U$12:$U$2664,0),1))</f>
        <v>0</v>
      </c>
      <c r="JL16" s="298">
        <f>IF(ISNA(INDEX(プレー記録!$F$12:$F$2664,MATCH("OUT_"&amp;ウォレット!$IG$2&amp;MONTH(ウォレット!$B16)&amp;"/"&amp;DAY(ウォレット!$B16)&amp;"_"&amp;ウォレット!JL$3,プレー記録!$U$12:$U$2664,0),1))=TRUE,0,-INDEX(プレー記録!$F$12:$F$2664,MATCH("OUT_"&amp;ウォレット!$IG$2&amp;MONTH(ウォレット!$B16)&amp;"/"&amp;DAY(ウォレット!$B16)&amp;"_"&amp;ウォレット!JL$3,プレー記録!$U$12:$U$2664,0),1))</f>
        <v>0</v>
      </c>
      <c r="JM16" s="298">
        <f>IF(ISNA(INDEX(プレー記録!$F$12:$F$2664,MATCH("OUT_"&amp;ウォレット!$IG$2&amp;MONTH(ウォレット!$B16)&amp;"/"&amp;DAY(ウォレット!$B16)&amp;"_"&amp;ウォレット!JM$3,プレー記録!$U$12:$U$2664,0),1))=TRUE,0,-INDEX(プレー記録!$F$12:$F$2664,MATCH("OUT_"&amp;ウォレット!$IG$2&amp;MONTH(ウォレット!$B16)&amp;"/"&amp;DAY(ウォレット!$B16)&amp;"_"&amp;ウォレット!JM$3,プレー記録!$U$12:$U$2664,0),1))</f>
        <v>0</v>
      </c>
      <c r="JN16" s="160"/>
      <c r="JO16" s="127">
        <f t="shared" si="9"/>
        <v>0</v>
      </c>
      <c r="JP16" s="128">
        <f t="shared" si="19"/>
        <v>0</v>
      </c>
      <c r="JQ16" s="133">
        <f>IF(ISNA(INDEX(プレー記録!$G$14:$G$2664,MATCH("IN_"&amp;ウォレット!$JO$2&amp;MONTH(ウォレット!$B16)&amp;"/"&amp;DAY(ウォレット!$B16)&amp;"_"&amp;ウォレット!JQ$3,プレー記録!$U$14:$U$2664,0),1))=TRUE,0,INDEX(プレー記録!$G$14:$G$2664,MATCH("IN_"&amp;ウォレット!$JO$2&amp;MONTH(ウォレット!$B16)&amp;"/"&amp;DAY(ウォレット!$B16)&amp;"_"&amp;ウォレット!JQ$3,プレー記録!$U$14:$U$2664,0),1))</f>
        <v>0</v>
      </c>
      <c r="JR16" s="122">
        <f>IF(ISNA(INDEX(プレー記録!$G$14:$G$2664,MATCH("IN_"&amp;ウォレット!$JO$2&amp;MONTH(ウォレット!$B16)&amp;"/"&amp;DAY(ウォレット!$B16)&amp;"_"&amp;ウォレット!JR$3,プレー記録!$U$14:$U$2664,0),1))=TRUE,0,INDEX(プレー記録!$G$14:$G$2664,MATCH("IN_"&amp;ウォレット!$JO$2&amp;MONTH(ウォレット!$B16)&amp;"/"&amp;DAY(ウォレット!$B16)&amp;"_"&amp;ウォレット!JR$3,プレー記録!$U$14:$U$2664,0),1))</f>
        <v>0</v>
      </c>
      <c r="JS16" s="122">
        <f>IF(ISNA(INDEX(プレー記録!$G$14:$G$2664,MATCH("IN_"&amp;ウォレット!$JO$2&amp;MONTH(ウォレット!$B16)&amp;"/"&amp;DAY(ウォレット!$B16)&amp;"_"&amp;ウォレット!JS$3,プレー記録!$U$14:$U$2664,0),1))=TRUE,0,INDEX(プレー記録!$G$14:$G$2664,MATCH("IN_"&amp;ウォレット!$JO$2&amp;MONTH(ウォレット!$B16)&amp;"/"&amp;DAY(ウォレット!$B16)&amp;"_"&amp;ウォレット!JS$3,プレー記録!$U$14:$U$2664,0),1))</f>
        <v>0</v>
      </c>
      <c r="JT16" s="122">
        <f>IF(ISNA(INDEX(プレー記録!$G$14:$G$2664,MATCH("IN_"&amp;ウォレット!$JO$2&amp;MONTH(ウォレット!$B16)&amp;"/"&amp;DAY(ウォレット!$B16)&amp;"_"&amp;ウォレット!JT$3,プレー記録!$U$14:$U$2664,0),1))=TRUE,0,INDEX(プレー記録!$G$14:$G$2664,MATCH("IN_"&amp;ウォレット!$JO$2&amp;MONTH(ウォレット!$B16)&amp;"/"&amp;DAY(ウォレット!$B16)&amp;"_"&amp;ウォレット!JT$3,プレー記録!$U$14:$U$2664,0),1))</f>
        <v>0</v>
      </c>
      <c r="JU16" s="122">
        <f>IF(ISNA(INDEX(プレー記録!$G$14:$G$2664,MATCH("IN_"&amp;ウォレット!$JO$2&amp;MONTH(ウォレット!$B16)&amp;"/"&amp;DAY(ウォレット!$B16)&amp;"_"&amp;ウォレット!JU$3,プレー記録!$U$14:$U$2664,0),1))=TRUE,0,INDEX(プレー記録!$G$14:$G$2664,MATCH("IN_"&amp;ウォレット!$JO$2&amp;MONTH(ウォレット!$B16)&amp;"/"&amp;DAY(ウォレット!$B16)&amp;"_"&amp;ウォレット!JU$3,プレー記録!$U$14:$U$2664,0),1))</f>
        <v>0</v>
      </c>
      <c r="JV16" s="122">
        <f>IF(ISNA(INDEX(プレー記録!$G$14:$G$2664,MATCH("IN_"&amp;ウォレット!$JO$2&amp;MONTH(ウォレット!$B16)&amp;"/"&amp;DAY(ウォレット!$B16)&amp;"_"&amp;ウォレット!JV$3,プレー記録!$U$14:$U$2664,0),1))=TRUE,0,INDEX(プレー記録!$G$14:$G$2664,MATCH("IN_"&amp;ウォレット!$JO$2&amp;MONTH(ウォレット!$B16)&amp;"/"&amp;DAY(ウォレット!$B16)&amp;"_"&amp;ウォレット!JV$3,プレー記録!$U$14:$U$2664,0),1))</f>
        <v>0</v>
      </c>
      <c r="JW16" s="122">
        <f>IF(ISNA(INDEX(プレー記録!$G$14:$G$2664,MATCH("IN_"&amp;ウォレット!$JO$2&amp;MONTH(ウォレット!$B16)&amp;"/"&amp;DAY(ウォレット!$B16)&amp;"_"&amp;ウォレット!JW$3,プレー記録!$U$14:$U$2664,0),1))=TRUE,0,INDEX(プレー記録!$G$14:$G$2664,MATCH("IN_"&amp;ウォレット!$JO$2&amp;MONTH(ウォレット!$B16)&amp;"/"&amp;DAY(ウォレット!$B16)&amp;"_"&amp;ウォレット!JW$3,プレー記録!$U$14:$U$2664,0),1))</f>
        <v>0</v>
      </c>
      <c r="JX16" s="296">
        <f>IF(ISNA(INDEX(プレー記録!$G$14:$G$2664,MATCH("IN_"&amp;ウォレット!$JO$2&amp;MONTH(ウォレット!$B16)&amp;"/"&amp;DAY(ウォレット!$B16)&amp;"_"&amp;ウォレット!JX$3,プレー記録!$U$14:$U$2664,0),1))=TRUE,0,INDEX(プレー記録!$G$14:$G$2664,MATCH("IN_"&amp;ウォレット!$JO$2&amp;MONTH(ウォレット!$B16)&amp;"/"&amp;DAY(ウォレット!$B16)&amp;"_"&amp;ウォレット!JX$3,プレー記録!$U$14:$U$2664,0),1))</f>
        <v>0</v>
      </c>
      <c r="JY16" s="296">
        <f>IF(ISNA(INDEX(プレー記録!$G$14:$G$2664,MATCH("IN_"&amp;ウォレット!$JO$2&amp;MONTH(ウォレット!$B16)&amp;"/"&amp;DAY(ウォレット!$B16)&amp;"_"&amp;ウォレット!JY$3,プレー記録!$U$14:$U$2664,0),1))=TRUE,0,INDEX(プレー記録!$G$14:$G$2664,MATCH("IN_"&amp;ウォレット!$JO$2&amp;MONTH(ウォレット!$B16)&amp;"/"&amp;DAY(ウォレット!$B16)&amp;"_"&amp;ウォレット!JY$3,プレー記録!$U$14:$U$2664,0),1))</f>
        <v>0</v>
      </c>
      <c r="JZ16" s="296">
        <f>IF(ISNA(INDEX(プレー記録!$G$14:$G$2664,MATCH("IN_"&amp;ウォレット!$JO$2&amp;MONTH(ウォレット!$B16)&amp;"/"&amp;DAY(ウォレット!$B16)&amp;"_"&amp;ウォレット!JZ$3,プレー記録!$U$14:$U$2664,0),1))=TRUE,0,INDEX(プレー記録!$G$14:$G$2664,MATCH("IN_"&amp;ウォレット!$JO$2&amp;MONTH(ウォレット!$B16)&amp;"/"&amp;DAY(ウォレット!$B16)&amp;"_"&amp;ウォレット!JZ$3,プレー記録!$U$14:$U$2664,0),1))</f>
        <v>0</v>
      </c>
      <c r="KA16" s="296">
        <f>IF(ISNA(INDEX(プレー記録!$G$14:$G$2664,MATCH("IN_"&amp;ウォレット!$JO$2&amp;MONTH(ウォレット!$B16)&amp;"/"&amp;DAY(ウォレット!$B16)&amp;"_"&amp;ウォレット!KA$3,プレー記録!$U$14:$U$2664,0),1))=TRUE,0,INDEX(プレー記録!$G$14:$G$2664,MATCH("IN_"&amp;ウォレット!$JO$2&amp;MONTH(ウォレット!$B16)&amp;"/"&amp;DAY(ウォレット!$B16)&amp;"_"&amp;ウォレット!KA$3,プレー記録!$U$14:$U$2664,0),1))</f>
        <v>0</v>
      </c>
      <c r="KB16" s="296">
        <f>IF(ISNA(INDEX(プレー記録!$G$14:$G$2664,MATCH("IN_"&amp;ウォレット!$JO$2&amp;MONTH(ウォレット!$B16)&amp;"/"&amp;DAY(ウォレット!$B16)&amp;"_"&amp;ウォレット!KB$3,プレー記録!$U$14:$U$2664,0),1))=TRUE,0,INDEX(プレー記録!$G$14:$G$2664,MATCH("IN_"&amp;ウォレット!$JO$2&amp;MONTH(ウォレット!$B16)&amp;"/"&amp;DAY(ウォレット!$B16)&amp;"_"&amp;ウォレット!KB$3,プレー記録!$U$14:$U$2664,0),1))</f>
        <v>0</v>
      </c>
      <c r="KC16" s="296">
        <f>IF(ISNA(INDEX(プレー記録!$G$14:$G$2664,MATCH("IN_"&amp;ウォレット!$JO$2&amp;MONTH(ウォレット!$B16)&amp;"/"&amp;DAY(ウォレット!$B16)&amp;"_"&amp;ウォレット!KC$3,プレー記録!$U$14:$U$2664,0),1))=TRUE,0,INDEX(プレー記録!$G$14:$G$2664,MATCH("IN_"&amp;ウォレット!$JO$2&amp;MONTH(ウォレット!$B16)&amp;"/"&amp;DAY(ウォレット!$B16)&amp;"_"&amp;ウォレット!KC$3,プレー記録!$U$14:$U$2664,0),1))</f>
        <v>0</v>
      </c>
      <c r="KD16" s="296">
        <f>IF(ISNA(INDEX(プレー記録!$G$14:$G$2664,MATCH("IN_"&amp;ウォレット!$JO$2&amp;MONTH(ウォレット!$B16)&amp;"/"&amp;DAY(ウォレット!$B16)&amp;"_"&amp;ウォレット!KD$3,プレー記録!$U$14:$U$2664,0),1))=TRUE,0,INDEX(プレー記録!$G$14:$G$2664,MATCH("IN_"&amp;ウォレット!$JO$2&amp;MONTH(ウォレット!$B16)&amp;"/"&amp;DAY(ウォレット!$B16)&amp;"_"&amp;ウォレット!KD$3,プレー記録!$U$14:$U$2664,0),1))</f>
        <v>0</v>
      </c>
      <c r="KE16" s="296">
        <f>IF(ISNA(INDEX(プレー記録!$G$14:$G$2664,MATCH("IN_"&amp;ウォレット!$JO$2&amp;MONTH(ウォレット!$B16)&amp;"/"&amp;DAY(ウォレット!$B16)&amp;"_"&amp;ウォレット!KE$3,プレー記録!$U$14:$U$2664,0),1))=TRUE,0,INDEX(プレー記録!$G$14:$G$2664,MATCH("IN_"&amp;ウォレット!$JO$2&amp;MONTH(ウォレット!$B16)&amp;"/"&amp;DAY(ウォレット!$B16)&amp;"_"&amp;ウォレット!KE$3,プレー記録!$U$14:$U$2664,0),1))</f>
        <v>0</v>
      </c>
      <c r="KF16" s="158"/>
      <c r="KG16" s="131">
        <f>IF(ISNA(INDEX(プレー記録!$F$12:$F$2664,MATCH("OUT_"&amp;ウォレット!$JO$2&amp;MONTH(ウォレット!$B16)&amp;"/"&amp;DAY(ウォレット!$B16)&amp;"_"&amp;ウォレット!KG$3,プレー記録!$U$12:$U$2664,0),1))=TRUE,0,-INDEX(プレー記録!$F$12:$F$2664,MATCH("OUT_"&amp;ウォレット!$JO$2&amp;MONTH(ウォレット!$B16)&amp;"/"&amp;DAY(ウォレット!$B16)&amp;"_"&amp;ウォレット!KG$3,プレー記録!$U$12:$U$2664,0),1))</f>
        <v>0</v>
      </c>
      <c r="KH16" s="123">
        <f>IF(ISNA(INDEX(プレー記録!$F$12:$F$2664,MATCH("OUT_"&amp;ウォレット!$JO$2&amp;MONTH(ウォレット!$B16)&amp;"/"&amp;DAY(ウォレット!$B16)&amp;"_"&amp;ウォレット!KH$3,プレー記録!$U$12:$U$2664,0),1))=TRUE,0,-INDEX(プレー記録!$F$12:$F$2664,MATCH("OUT_"&amp;ウォレット!$JO$2&amp;MONTH(ウォレット!$B16)&amp;"/"&amp;DAY(ウォレット!$B16)&amp;"_"&amp;ウォレット!KH$3,プレー記録!$U$12:$U$2664,0),1))</f>
        <v>0</v>
      </c>
      <c r="KI16" s="123">
        <f>IF(ISNA(INDEX(プレー記録!$F$12:$F$2664,MATCH("OUT_"&amp;ウォレット!$JO$2&amp;MONTH(ウォレット!$B16)&amp;"/"&amp;DAY(ウォレット!$B16)&amp;"_"&amp;ウォレット!KI$3,プレー記録!$U$12:$U$2664,0),1))=TRUE,0,-INDEX(プレー記録!$F$12:$F$2664,MATCH("OUT_"&amp;ウォレット!$JO$2&amp;MONTH(ウォレット!$B16)&amp;"/"&amp;DAY(ウォレット!$B16)&amp;"_"&amp;ウォレット!KI$3,プレー記録!$U$12:$U$2664,0),1))</f>
        <v>0</v>
      </c>
      <c r="KJ16" s="123">
        <f>IF(ISNA(INDEX(プレー記録!$F$12:$F$2664,MATCH("OUT_"&amp;ウォレット!$JO$2&amp;MONTH(ウォレット!$B16)&amp;"/"&amp;DAY(ウォレット!$B16)&amp;"_"&amp;ウォレット!KJ$3,プレー記録!$U$12:$U$2664,0),1))=TRUE,0,-INDEX(プレー記録!$F$12:$F$2664,MATCH("OUT_"&amp;ウォレット!$JO$2&amp;MONTH(ウォレット!$B16)&amp;"/"&amp;DAY(ウォレット!$B16)&amp;"_"&amp;ウォレット!KJ$3,プレー記録!$U$12:$U$2664,0),1))</f>
        <v>0</v>
      </c>
      <c r="KK16" s="123">
        <f>IF(ISNA(INDEX(プレー記録!$F$12:$F$2664,MATCH("OUT_"&amp;ウォレット!$JO$2&amp;MONTH(ウォレット!$B16)&amp;"/"&amp;DAY(ウォレット!$B16)&amp;"_"&amp;ウォレット!KK$3,プレー記録!$U$12:$U$2664,0),1))=TRUE,0,-INDEX(プレー記録!$F$12:$F$2664,MATCH("OUT_"&amp;ウォレット!$JO$2&amp;MONTH(ウォレット!$B16)&amp;"/"&amp;DAY(ウォレット!$B16)&amp;"_"&amp;ウォレット!KK$3,プレー記録!$U$12:$U$2664,0),1))</f>
        <v>0</v>
      </c>
      <c r="KL16" s="123">
        <f>IF(ISNA(INDEX(プレー記録!$F$12:$F$2664,MATCH("OUT_"&amp;ウォレット!$JO$2&amp;MONTH(ウォレット!$B16)&amp;"/"&amp;DAY(ウォレット!$B16)&amp;"_"&amp;ウォレット!KL$3,プレー記録!$U$12:$U$2664,0),1))=TRUE,0,-INDEX(プレー記録!$F$12:$F$2664,MATCH("OUT_"&amp;ウォレット!$JO$2&amp;MONTH(ウォレット!$B16)&amp;"/"&amp;DAY(ウォレット!$B16)&amp;"_"&amp;ウォレット!KL$3,プレー記録!$U$12:$U$2664,0),1))</f>
        <v>0</v>
      </c>
      <c r="KM16" s="123">
        <f>IF(ISNA(INDEX(プレー記録!$F$12:$F$2664,MATCH("OUT_"&amp;ウォレット!$JO$2&amp;MONTH(ウォレット!$B16)&amp;"/"&amp;DAY(ウォレット!$B16)&amp;"_"&amp;ウォレット!KM$3,プレー記録!$U$12:$U$2664,0),1))=TRUE,0,-INDEX(プレー記録!$F$12:$F$2664,MATCH("OUT_"&amp;ウォレット!$JO$2&amp;MONTH(ウォレット!$B16)&amp;"/"&amp;DAY(ウォレット!$B16)&amp;"_"&amp;ウォレット!KM$3,プレー記録!$U$12:$U$2664,0),1))</f>
        <v>0</v>
      </c>
      <c r="KN16" s="298">
        <f>IF(ISNA(INDEX(プレー記録!$F$12:$F$2664,MATCH("OUT_"&amp;ウォレット!$JO$2&amp;MONTH(ウォレット!$B16)&amp;"/"&amp;DAY(ウォレット!$B16)&amp;"_"&amp;ウォレット!KN$3,プレー記録!$U$12:$U$2664,0),1))=TRUE,0,-INDEX(プレー記録!$F$12:$F$2664,MATCH("OUT_"&amp;ウォレット!$JO$2&amp;MONTH(ウォレット!$B16)&amp;"/"&amp;DAY(ウォレット!$B16)&amp;"_"&amp;ウォレット!KN$3,プレー記録!$U$12:$U$2664,0),1))</f>
        <v>0</v>
      </c>
      <c r="KO16" s="298">
        <f>IF(ISNA(INDEX(プレー記録!$F$12:$F$2664,MATCH("OUT_"&amp;ウォレット!$JO$2&amp;MONTH(ウォレット!$B16)&amp;"/"&amp;DAY(ウォレット!$B16)&amp;"_"&amp;ウォレット!KO$3,プレー記録!$U$12:$U$2664,0),1))=TRUE,0,-INDEX(プレー記録!$F$12:$F$2664,MATCH("OUT_"&amp;ウォレット!$JO$2&amp;MONTH(ウォレット!$B16)&amp;"/"&amp;DAY(ウォレット!$B16)&amp;"_"&amp;ウォレット!KO$3,プレー記録!$U$12:$U$2664,0),1))</f>
        <v>0</v>
      </c>
      <c r="KP16" s="298">
        <f>IF(ISNA(INDEX(プレー記録!$F$12:$F$2664,MATCH("OUT_"&amp;ウォレット!$JO$2&amp;MONTH(ウォレット!$B16)&amp;"/"&amp;DAY(ウォレット!$B16)&amp;"_"&amp;ウォレット!KP$3,プレー記録!$U$12:$U$2664,0),1))=TRUE,0,-INDEX(プレー記録!$F$12:$F$2664,MATCH("OUT_"&amp;ウォレット!$JO$2&amp;MONTH(ウォレット!$B16)&amp;"/"&amp;DAY(ウォレット!$B16)&amp;"_"&amp;ウォレット!KP$3,プレー記録!$U$12:$U$2664,0),1))</f>
        <v>0</v>
      </c>
      <c r="KQ16" s="298">
        <f>IF(ISNA(INDEX(プレー記録!$F$12:$F$2664,MATCH("OUT_"&amp;ウォレット!$JO$2&amp;MONTH(ウォレット!$B16)&amp;"/"&amp;DAY(ウォレット!$B16)&amp;"_"&amp;ウォレット!KQ$3,プレー記録!$U$12:$U$2664,0),1))=TRUE,0,-INDEX(プレー記録!$F$12:$F$2664,MATCH("OUT_"&amp;ウォレット!$JO$2&amp;MONTH(ウォレット!$B16)&amp;"/"&amp;DAY(ウォレット!$B16)&amp;"_"&amp;ウォレット!KQ$3,プレー記録!$U$12:$U$2664,0),1))</f>
        <v>0</v>
      </c>
      <c r="KR16" s="298">
        <f>IF(ISNA(INDEX(プレー記録!$F$12:$F$2664,MATCH("OUT_"&amp;ウォレット!$JO$2&amp;MONTH(ウォレット!$B16)&amp;"/"&amp;DAY(ウォレット!$B16)&amp;"_"&amp;ウォレット!KR$3,プレー記録!$U$12:$U$2664,0),1))=TRUE,0,-INDEX(プレー記録!$F$12:$F$2664,MATCH("OUT_"&amp;ウォレット!$JO$2&amp;MONTH(ウォレット!$B16)&amp;"/"&amp;DAY(ウォレット!$B16)&amp;"_"&amp;ウォレット!KR$3,プレー記録!$U$12:$U$2664,0),1))</f>
        <v>0</v>
      </c>
      <c r="KS16" s="298">
        <f>IF(ISNA(INDEX(プレー記録!$F$12:$F$2664,MATCH("OUT_"&amp;ウォレット!$JO$2&amp;MONTH(ウォレット!$B16)&amp;"/"&amp;DAY(ウォレット!$B16)&amp;"_"&amp;ウォレット!KS$3,プレー記録!$U$12:$U$2664,0),1))=TRUE,0,-INDEX(プレー記録!$F$12:$F$2664,MATCH("OUT_"&amp;ウォレット!$JO$2&amp;MONTH(ウォレット!$B16)&amp;"/"&amp;DAY(ウォレット!$B16)&amp;"_"&amp;ウォレット!KS$3,プレー記録!$U$12:$U$2664,0),1))</f>
        <v>0</v>
      </c>
      <c r="KT16" s="298">
        <f>IF(ISNA(INDEX(プレー記録!$F$12:$F$2664,MATCH("OUT_"&amp;ウォレット!$JO$2&amp;MONTH(ウォレット!$B16)&amp;"/"&amp;DAY(ウォレット!$B16)&amp;"_"&amp;ウォレット!KT$3,プレー記録!$U$12:$U$2664,0),1))=TRUE,0,-INDEX(プレー記録!$F$12:$F$2664,MATCH("OUT_"&amp;ウォレット!$JO$2&amp;MONTH(ウォレット!$B16)&amp;"/"&amp;DAY(ウォレット!$B16)&amp;"_"&amp;ウォレット!KT$3,プレー記録!$U$12:$U$2664,0),1))</f>
        <v>0</v>
      </c>
      <c r="KU16" s="298">
        <f>IF(ISNA(INDEX(プレー記録!$F$12:$F$2664,MATCH("OUT_"&amp;ウォレット!$JO$2&amp;MONTH(ウォレット!$B16)&amp;"/"&amp;DAY(ウォレット!$B16)&amp;"_"&amp;ウォレット!KU$3,プレー記録!$U$12:$U$2664,0),1))=TRUE,0,-INDEX(プレー記録!$F$12:$F$2664,MATCH("OUT_"&amp;ウォレット!$JO$2&amp;MONTH(ウォレット!$B16)&amp;"/"&amp;DAY(ウォレット!$B16)&amp;"_"&amp;ウォレット!KU$3,プレー記録!$U$12:$U$2664,0),1))</f>
        <v>0</v>
      </c>
      <c r="KV16" s="160"/>
      <c r="KW16" s="127">
        <f t="shared" si="10"/>
        <v>0</v>
      </c>
      <c r="KX16" s="128">
        <f t="shared" si="20"/>
        <v>0</v>
      </c>
      <c r="KY16" s="133">
        <f>IF(ISNA(INDEX(プレー記録!$G$14:$G$2664,MATCH("IN_"&amp;ウォレット!$KW$2&amp;MONTH(ウォレット!$B16)&amp;"/"&amp;DAY(ウォレット!$B16)&amp;"_"&amp;ウォレット!KY$3,プレー記録!$U$14:$U$2664,0),1))=TRUE,0,INDEX(プレー記録!$G$14:$G$2664,MATCH("IN_"&amp;ウォレット!$KW$2&amp;MONTH(ウォレット!$B16)&amp;"/"&amp;DAY(ウォレット!$B16)&amp;"_"&amp;ウォレット!KY$3,プレー記録!$U$14:$U$2664,0),1))</f>
        <v>0</v>
      </c>
      <c r="KZ16" s="122">
        <f>IF(ISNA(INDEX(プレー記録!$G$14:$G$2664,MATCH("IN_"&amp;ウォレット!$KW$2&amp;MONTH(ウォレット!$B16)&amp;"/"&amp;DAY(ウォレット!$B16)&amp;"_"&amp;ウォレット!KZ$3,プレー記録!$U$14:$U$2664,0),1))=TRUE,0,INDEX(プレー記録!$G$14:$G$2664,MATCH("IN_"&amp;ウォレット!$KW$2&amp;MONTH(ウォレット!$B16)&amp;"/"&amp;DAY(ウォレット!$B16)&amp;"_"&amp;ウォレット!KZ$3,プレー記録!$U$14:$U$2664,0),1))</f>
        <v>0</v>
      </c>
      <c r="LA16" s="122">
        <f>IF(ISNA(INDEX(プレー記録!$G$14:$G$2664,MATCH("IN_"&amp;ウォレット!$KW$2&amp;MONTH(ウォレット!$B16)&amp;"/"&amp;DAY(ウォレット!$B16)&amp;"_"&amp;ウォレット!LA$3,プレー記録!$U$14:$U$2664,0),1))=TRUE,0,INDEX(プレー記録!$G$14:$G$2664,MATCH("IN_"&amp;ウォレット!$KW$2&amp;MONTH(ウォレット!$B16)&amp;"/"&amp;DAY(ウォレット!$B16)&amp;"_"&amp;ウォレット!LA$3,プレー記録!$U$14:$U$2664,0),1))</f>
        <v>0</v>
      </c>
      <c r="LB16" s="122">
        <f>IF(ISNA(INDEX(プレー記録!$G$14:$G$2664,MATCH("IN_"&amp;ウォレット!$KW$2&amp;MONTH(ウォレット!$B16)&amp;"/"&amp;DAY(ウォレット!$B16)&amp;"_"&amp;ウォレット!LB$3,プレー記録!$U$14:$U$2664,0),1))=TRUE,0,INDEX(プレー記録!$G$14:$G$2664,MATCH("IN_"&amp;ウォレット!$KW$2&amp;MONTH(ウォレット!$B16)&amp;"/"&amp;DAY(ウォレット!$B16)&amp;"_"&amp;ウォレット!LB$3,プレー記録!$U$14:$U$2664,0),1))</f>
        <v>0</v>
      </c>
      <c r="LC16" s="122">
        <f>IF(ISNA(INDEX(プレー記録!$G$14:$G$2664,MATCH("IN_"&amp;ウォレット!$KW$2&amp;MONTH(ウォレット!$B16)&amp;"/"&amp;DAY(ウォレット!$B16)&amp;"_"&amp;ウォレット!LC$3,プレー記録!$U$14:$U$2664,0),1))=TRUE,0,INDEX(プレー記録!$G$14:$G$2664,MATCH("IN_"&amp;ウォレット!$KW$2&amp;MONTH(ウォレット!$B16)&amp;"/"&amp;DAY(ウォレット!$B16)&amp;"_"&amp;ウォレット!LC$3,プレー記録!$U$14:$U$2664,0),1))</f>
        <v>0</v>
      </c>
      <c r="LD16" s="122">
        <f>IF(ISNA(INDEX(プレー記録!$G$14:$G$2664,MATCH("IN_"&amp;ウォレット!$KW$2&amp;MONTH(ウォレット!$B16)&amp;"/"&amp;DAY(ウォレット!$B16)&amp;"_"&amp;ウォレット!LD$3,プレー記録!$U$14:$U$2664,0),1))=TRUE,0,INDEX(プレー記録!$G$14:$G$2664,MATCH("IN_"&amp;ウォレット!$KW$2&amp;MONTH(ウォレット!$B16)&amp;"/"&amp;DAY(ウォレット!$B16)&amp;"_"&amp;ウォレット!LD$3,プレー記録!$U$14:$U$2664,0),1))</f>
        <v>0</v>
      </c>
      <c r="LE16" s="122">
        <f>IF(ISNA(INDEX(プレー記録!$G$14:$G$2664,MATCH("IN_"&amp;ウォレット!$KW$2&amp;MONTH(ウォレット!$B16)&amp;"/"&amp;DAY(ウォレット!$B16)&amp;"_"&amp;ウォレット!LE$3,プレー記録!$U$14:$U$2664,0),1))=TRUE,0,INDEX(プレー記録!$G$14:$G$2664,MATCH("IN_"&amp;ウォレット!$KW$2&amp;MONTH(ウォレット!$B16)&amp;"/"&amp;DAY(ウォレット!$B16)&amp;"_"&amp;ウォレット!LE$3,プレー記録!$U$14:$U$2664,0),1))</f>
        <v>0</v>
      </c>
      <c r="LF16" s="296">
        <f>IF(ISNA(INDEX(プレー記録!$G$14:$G$2664,MATCH("IN_"&amp;ウォレット!$KW$2&amp;MONTH(ウォレット!$B16)&amp;"/"&amp;DAY(ウォレット!$B16)&amp;"_"&amp;ウォレット!LF$3,プレー記録!$U$14:$U$2664,0),1))=TRUE,0,INDEX(プレー記録!$G$14:$G$2664,MATCH("IN_"&amp;ウォレット!$KW$2&amp;MONTH(ウォレット!$B16)&amp;"/"&amp;DAY(ウォレット!$B16)&amp;"_"&amp;ウォレット!LF$3,プレー記録!$U$14:$U$2664,0),1))</f>
        <v>0</v>
      </c>
      <c r="LG16" s="296">
        <f>IF(ISNA(INDEX(プレー記録!$G$14:$G$2664,MATCH("IN_"&amp;ウォレット!$KW$2&amp;MONTH(ウォレット!$B16)&amp;"/"&amp;DAY(ウォレット!$B16)&amp;"_"&amp;ウォレット!LG$3,プレー記録!$U$14:$U$2664,0),1))=TRUE,0,INDEX(プレー記録!$G$14:$G$2664,MATCH("IN_"&amp;ウォレット!$KW$2&amp;MONTH(ウォレット!$B16)&amp;"/"&amp;DAY(ウォレット!$B16)&amp;"_"&amp;ウォレット!LG$3,プレー記録!$U$14:$U$2664,0),1))</f>
        <v>0</v>
      </c>
      <c r="LH16" s="296">
        <f>IF(ISNA(INDEX(プレー記録!$G$14:$G$2664,MATCH("IN_"&amp;ウォレット!$KW$2&amp;MONTH(ウォレット!$B16)&amp;"/"&amp;DAY(ウォレット!$B16)&amp;"_"&amp;ウォレット!LH$3,プレー記録!$U$14:$U$2664,0),1))=TRUE,0,INDEX(プレー記録!$G$14:$G$2664,MATCH("IN_"&amp;ウォレット!$KW$2&amp;MONTH(ウォレット!$B16)&amp;"/"&amp;DAY(ウォレット!$B16)&amp;"_"&amp;ウォレット!LH$3,プレー記録!$U$14:$U$2664,0),1))</f>
        <v>0</v>
      </c>
      <c r="LI16" s="296">
        <f>IF(ISNA(INDEX(プレー記録!$G$14:$G$2664,MATCH("IN_"&amp;ウォレット!$KW$2&amp;MONTH(ウォレット!$B16)&amp;"/"&amp;DAY(ウォレット!$B16)&amp;"_"&amp;ウォレット!LI$3,プレー記録!$U$14:$U$2664,0),1))=TRUE,0,INDEX(プレー記録!$G$14:$G$2664,MATCH("IN_"&amp;ウォレット!$KW$2&amp;MONTH(ウォレット!$B16)&amp;"/"&amp;DAY(ウォレット!$B16)&amp;"_"&amp;ウォレット!LI$3,プレー記録!$U$14:$U$2664,0),1))</f>
        <v>0</v>
      </c>
      <c r="LJ16" s="296">
        <f>IF(ISNA(INDEX(プレー記録!$G$14:$G$2664,MATCH("IN_"&amp;ウォレット!$KW$2&amp;MONTH(ウォレット!$B16)&amp;"/"&amp;DAY(ウォレット!$B16)&amp;"_"&amp;ウォレット!LJ$3,プレー記録!$U$14:$U$2664,0),1))=TRUE,0,INDEX(プレー記録!$G$14:$G$2664,MATCH("IN_"&amp;ウォレット!$KW$2&amp;MONTH(ウォレット!$B16)&amp;"/"&amp;DAY(ウォレット!$B16)&amp;"_"&amp;ウォレット!LJ$3,プレー記録!$U$14:$U$2664,0),1))</f>
        <v>0</v>
      </c>
      <c r="LK16" s="296">
        <f>IF(ISNA(INDEX(プレー記録!$G$14:$G$2664,MATCH("IN_"&amp;ウォレット!$KW$2&amp;MONTH(ウォレット!$B16)&amp;"/"&amp;DAY(ウォレット!$B16)&amp;"_"&amp;ウォレット!LK$3,プレー記録!$U$14:$U$2664,0),1))=TRUE,0,INDEX(プレー記録!$G$14:$G$2664,MATCH("IN_"&amp;ウォレット!$KW$2&amp;MONTH(ウォレット!$B16)&amp;"/"&amp;DAY(ウォレット!$B16)&amp;"_"&amp;ウォレット!LK$3,プレー記録!$U$14:$U$2664,0),1))</f>
        <v>0</v>
      </c>
      <c r="LL16" s="296">
        <f>IF(ISNA(INDEX(プレー記録!$G$14:$G$2664,MATCH("IN_"&amp;ウォレット!$KW$2&amp;MONTH(ウォレット!$B16)&amp;"/"&amp;DAY(ウォレット!$B16)&amp;"_"&amp;ウォレット!LL$3,プレー記録!$U$14:$U$2664,0),1))=TRUE,0,INDEX(プレー記録!$G$14:$G$2664,MATCH("IN_"&amp;ウォレット!$KW$2&amp;MONTH(ウォレット!$B16)&amp;"/"&amp;DAY(ウォレット!$B16)&amp;"_"&amp;ウォレット!LL$3,プレー記録!$U$14:$U$2664,0),1))</f>
        <v>0</v>
      </c>
      <c r="LM16" s="296">
        <f>IF(ISNA(INDEX(プレー記録!$G$14:$G$2664,MATCH("IN_"&amp;ウォレット!$KW$2&amp;MONTH(ウォレット!$B16)&amp;"/"&amp;DAY(ウォレット!$B16)&amp;"_"&amp;ウォレット!LM$3,プレー記録!$U$14:$U$2664,0),1))=TRUE,0,INDEX(プレー記録!$G$14:$G$2664,MATCH("IN_"&amp;ウォレット!$KW$2&amp;MONTH(ウォレット!$B16)&amp;"/"&amp;DAY(ウォレット!$B16)&amp;"_"&amp;ウォレット!LM$3,プレー記録!$U$14:$U$2664,0),1))</f>
        <v>0</v>
      </c>
      <c r="LN16" s="158"/>
      <c r="LO16" s="131">
        <f>IF(ISNA(INDEX(プレー記録!$F$12:$F$2664,MATCH("OUT_"&amp;ウォレット!$KW$2&amp;MONTH(ウォレット!$B16)&amp;"/"&amp;DAY(ウォレット!$B16)&amp;"_"&amp;ウォレット!LO$3,プレー記録!$U$12:$U$2664,0),1))=TRUE,0,-INDEX(プレー記録!$F$12:$F$2664,MATCH("OUT_"&amp;ウォレット!$KW$2&amp;MONTH(ウォレット!$B16)&amp;"/"&amp;DAY(ウォレット!$B16)&amp;"_"&amp;ウォレット!LO$3,プレー記録!$U$12:$U$2664,0),1))</f>
        <v>0</v>
      </c>
      <c r="LP16" s="123">
        <f>IF(ISNA(INDEX(プレー記録!$F$12:$F$2664,MATCH("OUT_"&amp;ウォレット!$KW$2&amp;MONTH(ウォレット!$B16)&amp;"/"&amp;DAY(ウォレット!$B16)&amp;"_"&amp;ウォレット!LP$3,プレー記録!$U$12:$U$2664,0),1))=TRUE,0,-INDEX(プレー記録!$F$12:$F$2664,MATCH("OUT_"&amp;ウォレット!$KW$2&amp;MONTH(ウォレット!$B16)&amp;"/"&amp;DAY(ウォレット!$B16)&amp;"_"&amp;ウォレット!LP$3,プレー記録!$U$12:$U$2664,0),1))</f>
        <v>0</v>
      </c>
      <c r="LQ16" s="123">
        <f>IF(ISNA(INDEX(プレー記録!$F$12:$F$2664,MATCH("OUT_"&amp;ウォレット!$KW$2&amp;MONTH(ウォレット!$B16)&amp;"/"&amp;DAY(ウォレット!$B16)&amp;"_"&amp;ウォレット!LQ$3,プレー記録!$U$12:$U$2664,0),1))=TRUE,0,-INDEX(プレー記録!$F$12:$F$2664,MATCH("OUT_"&amp;ウォレット!$KW$2&amp;MONTH(ウォレット!$B16)&amp;"/"&amp;DAY(ウォレット!$B16)&amp;"_"&amp;ウォレット!LQ$3,プレー記録!$U$12:$U$2664,0),1))</f>
        <v>0</v>
      </c>
      <c r="LR16" s="123">
        <f>IF(ISNA(INDEX(プレー記録!$F$12:$F$2664,MATCH("OUT_"&amp;ウォレット!$KW$2&amp;MONTH(ウォレット!$B16)&amp;"/"&amp;DAY(ウォレット!$B16)&amp;"_"&amp;ウォレット!LR$3,プレー記録!$U$12:$U$2664,0),1))=TRUE,0,-INDEX(プレー記録!$F$12:$F$2664,MATCH("OUT_"&amp;ウォレット!$KW$2&amp;MONTH(ウォレット!$B16)&amp;"/"&amp;DAY(ウォレット!$B16)&amp;"_"&amp;ウォレット!LR$3,プレー記録!$U$12:$U$2664,0),1))</f>
        <v>0</v>
      </c>
      <c r="LS16" s="123">
        <f>IF(ISNA(INDEX(プレー記録!$F$12:$F$2664,MATCH("OUT_"&amp;ウォレット!$KW$2&amp;MONTH(ウォレット!$B16)&amp;"/"&amp;DAY(ウォレット!$B16)&amp;"_"&amp;ウォレット!LS$3,プレー記録!$U$12:$U$2664,0),1))=TRUE,0,-INDEX(プレー記録!$F$12:$F$2664,MATCH("OUT_"&amp;ウォレット!$KW$2&amp;MONTH(ウォレット!$B16)&amp;"/"&amp;DAY(ウォレット!$B16)&amp;"_"&amp;ウォレット!LS$3,プレー記録!$U$12:$U$2664,0),1))</f>
        <v>0</v>
      </c>
      <c r="LT16" s="123">
        <f>IF(ISNA(INDEX(プレー記録!$F$12:$F$2664,MATCH("OUT_"&amp;ウォレット!$KW$2&amp;MONTH(ウォレット!$B16)&amp;"/"&amp;DAY(ウォレット!$B16)&amp;"_"&amp;ウォレット!LT$3,プレー記録!$U$12:$U$2664,0),1))=TRUE,0,-INDEX(プレー記録!$F$12:$F$2664,MATCH("OUT_"&amp;ウォレット!$KW$2&amp;MONTH(ウォレット!$B16)&amp;"/"&amp;DAY(ウォレット!$B16)&amp;"_"&amp;ウォレット!LT$3,プレー記録!$U$12:$U$2664,0),1))</f>
        <v>0</v>
      </c>
      <c r="LU16" s="123">
        <f>IF(ISNA(INDEX(プレー記録!$F$12:$F$2664,MATCH("OUT_"&amp;ウォレット!$KW$2&amp;MONTH(ウォレット!$B16)&amp;"/"&amp;DAY(ウォレット!$B16)&amp;"_"&amp;ウォレット!LU$3,プレー記録!$U$12:$U$2664,0),1))=TRUE,0,-INDEX(プレー記録!$F$12:$F$2664,MATCH("OUT_"&amp;ウォレット!$KW$2&amp;MONTH(ウォレット!$B16)&amp;"/"&amp;DAY(ウォレット!$B16)&amp;"_"&amp;ウォレット!LU$3,プレー記録!$U$12:$U$2664,0),1))</f>
        <v>0</v>
      </c>
      <c r="LV16" s="298">
        <f>IF(ISNA(INDEX(プレー記録!$F$12:$F$2664,MATCH("OUT_"&amp;ウォレット!$KW$2&amp;MONTH(ウォレット!$B16)&amp;"/"&amp;DAY(ウォレット!$B16)&amp;"_"&amp;ウォレット!LV$3,プレー記録!$U$12:$U$2664,0),1))=TRUE,0,-INDEX(プレー記録!$F$12:$F$2664,MATCH("OUT_"&amp;ウォレット!$KW$2&amp;MONTH(ウォレット!$B16)&amp;"/"&amp;DAY(ウォレット!$B16)&amp;"_"&amp;ウォレット!LV$3,プレー記録!$U$12:$U$2664,0),1))</f>
        <v>0</v>
      </c>
      <c r="LW16" s="298">
        <f>IF(ISNA(INDEX(プレー記録!$F$12:$F$2664,MATCH("OUT_"&amp;ウォレット!$KW$2&amp;MONTH(ウォレット!$B16)&amp;"/"&amp;DAY(ウォレット!$B16)&amp;"_"&amp;ウォレット!LW$3,プレー記録!$U$12:$U$2664,0),1))=TRUE,0,-INDEX(プレー記録!$F$12:$F$2664,MATCH("OUT_"&amp;ウォレット!$KW$2&amp;MONTH(ウォレット!$B16)&amp;"/"&amp;DAY(ウォレット!$B16)&amp;"_"&amp;ウォレット!LW$3,プレー記録!$U$12:$U$2664,0),1))</f>
        <v>0</v>
      </c>
      <c r="LX16" s="298">
        <f>IF(ISNA(INDEX(プレー記録!$F$12:$F$2664,MATCH("OUT_"&amp;ウォレット!$KW$2&amp;MONTH(ウォレット!$B16)&amp;"/"&amp;DAY(ウォレット!$B16)&amp;"_"&amp;ウォレット!LX$3,プレー記録!$U$12:$U$2664,0),1))=TRUE,0,-INDEX(プレー記録!$F$12:$F$2664,MATCH("OUT_"&amp;ウォレット!$KW$2&amp;MONTH(ウォレット!$B16)&amp;"/"&amp;DAY(ウォレット!$B16)&amp;"_"&amp;ウォレット!LX$3,プレー記録!$U$12:$U$2664,0),1))</f>
        <v>0</v>
      </c>
      <c r="LY16" s="298">
        <f>IF(ISNA(INDEX(プレー記録!$F$12:$F$2664,MATCH("OUT_"&amp;ウォレット!$KW$2&amp;MONTH(ウォレット!$B16)&amp;"/"&amp;DAY(ウォレット!$B16)&amp;"_"&amp;ウォレット!LY$3,プレー記録!$U$12:$U$2664,0),1))=TRUE,0,-INDEX(プレー記録!$F$12:$F$2664,MATCH("OUT_"&amp;ウォレット!$KW$2&amp;MONTH(ウォレット!$B16)&amp;"/"&amp;DAY(ウォレット!$B16)&amp;"_"&amp;ウォレット!LY$3,プレー記録!$U$12:$U$2664,0),1))</f>
        <v>0</v>
      </c>
      <c r="LZ16" s="298">
        <f>IF(ISNA(INDEX(プレー記録!$F$12:$F$2664,MATCH("OUT_"&amp;ウォレット!$KW$2&amp;MONTH(ウォレット!$B16)&amp;"/"&amp;DAY(ウォレット!$B16)&amp;"_"&amp;ウォレット!LZ$3,プレー記録!$U$12:$U$2664,0),1))=TRUE,0,-INDEX(プレー記録!$F$12:$F$2664,MATCH("OUT_"&amp;ウォレット!$KW$2&amp;MONTH(ウォレット!$B16)&amp;"/"&amp;DAY(ウォレット!$B16)&amp;"_"&amp;ウォレット!LZ$3,プレー記録!$U$12:$U$2664,0),1))</f>
        <v>0</v>
      </c>
      <c r="MA16" s="298">
        <f>IF(ISNA(INDEX(プレー記録!$F$12:$F$2664,MATCH("OUT_"&amp;ウォレット!$KW$2&amp;MONTH(ウォレット!$B16)&amp;"/"&amp;DAY(ウォレット!$B16)&amp;"_"&amp;ウォレット!MA$3,プレー記録!$U$12:$U$2664,0),1))=TRUE,0,-INDEX(プレー記録!$F$12:$F$2664,MATCH("OUT_"&amp;ウォレット!$KW$2&amp;MONTH(ウォレット!$B16)&amp;"/"&amp;DAY(ウォレット!$B16)&amp;"_"&amp;ウォレット!MA$3,プレー記録!$U$12:$U$2664,0),1))</f>
        <v>0</v>
      </c>
      <c r="MB16" s="298">
        <f>IF(ISNA(INDEX(プレー記録!$F$12:$F$2664,MATCH("OUT_"&amp;ウォレット!$KW$2&amp;MONTH(ウォレット!$B16)&amp;"/"&amp;DAY(ウォレット!$B16)&amp;"_"&amp;ウォレット!MB$3,プレー記録!$U$12:$U$2664,0),1))=TRUE,0,-INDEX(プレー記録!$F$12:$F$2664,MATCH("OUT_"&amp;ウォレット!$KW$2&amp;MONTH(ウォレット!$B16)&amp;"/"&amp;DAY(ウォレット!$B16)&amp;"_"&amp;ウォレット!MB$3,プレー記録!$U$12:$U$2664,0),1))</f>
        <v>0</v>
      </c>
      <c r="MC16" s="298">
        <f>IF(ISNA(INDEX(プレー記録!$F$12:$F$2664,MATCH("OUT_"&amp;ウォレット!$KW$2&amp;MONTH(ウォレット!$B16)&amp;"/"&amp;DAY(ウォレット!$B16)&amp;"_"&amp;ウォレット!MC$3,プレー記録!$U$12:$U$2664,0),1))=TRUE,0,-INDEX(プレー記録!$F$12:$F$2664,MATCH("OUT_"&amp;ウォレット!$KW$2&amp;MONTH(ウォレット!$B16)&amp;"/"&amp;DAY(ウォレット!$B16)&amp;"_"&amp;ウォレット!MC$3,プレー記録!$U$12:$U$2664,0),1))</f>
        <v>0</v>
      </c>
      <c r="MD16" s="160"/>
    </row>
    <row r="17" spans="2:342">
      <c r="B17" s="24">
        <f t="shared" si="0"/>
        <v>12</v>
      </c>
      <c r="C17" s="127">
        <f t="shared" si="1"/>
        <v>0</v>
      </c>
      <c r="D17" s="128">
        <f t="shared" si="11"/>
        <v>0</v>
      </c>
      <c r="E17" s="133">
        <f>IF(ISNA(INDEX(プレー記録!$G$14:$G$2664,MATCH("IN_"&amp;ウォレット!$C$2&amp;MONTH(ウォレット!$B17)&amp;"/"&amp;DAY(ウォレット!$B17)&amp;"_"&amp;ウォレット!E$3,プレー記録!$U$14:$U$2664,0),1))=TRUE,0,INDEX(プレー記録!$G$14:$G$2664,MATCH("IN_"&amp;ウォレット!$C$2&amp;MONTH(ウォレット!$B17)&amp;"/"&amp;DAY(ウォレット!$B17)&amp;"_"&amp;ウォレット!E$3,プレー記録!$U$14:$U$2664,0),1))</f>
        <v>0</v>
      </c>
      <c r="F17" s="122">
        <f>IF(ISNA(INDEX(プレー記録!$G$14:$G$2664,MATCH("IN_"&amp;ウォレット!$C$2&amp;MONTH(ウォレット!$B17)&amp;"/"&amp;DAY(ウォレット!$B17)&amp;"_"&amp;ウォレット!F$3,プレー記録!$U$14:$U$2664,0),1))=TRUE,0,INDEX(プレー記録!$G$14:$G$2664,MATCH("IN_"&amp;ウォレット!$C$2&amp;MONTH(ウォレット!$B17)&amp;"/"&amp;DAY(ウォレット!$B17)&amp;"_"&amp;ウォレット!F$3,プレー記録!$U$14:$U$2664,0),1))</f>
        <v>0</v>
      </c>
      <c r="G17" s="122">
        <f>IF(ISNA(INDEX(プレー記録!$G$14:$G$2664,MATCH("IN_"&amp;ウォレット!$C$2&amp;MONTH(ウォレット!$B17)&amp;"/"&amp;DAY(ウォレット!$B17)&amp;"_"&amp;ウォレット!G$3,プレー記録!$U$14:$U$2664,0),1))=TRUE,0,INDEX(プレー記録!$G$14:$G$2664,MATCH("IN_"&amp;ウォレット!$C$2&amp;MONTH(ウォレット!$B17)&amp;"/"&amp;DAY(ウォレット!$B17)&amp;"_"&amp;ウォレット!G$3,プレー記録!$U$14:$U$2664,0),1))</f>
        <v>0</v>
      </c>
      <c r="H17" s="122">
        <f>IF(ISNA(INDEX(プレー記録!$G$14:$G$2664,MATCH("IN_"&amp;ウォレット!$C$2&amp;MONTH(ウォレット!$B17)&amp;"/"&amp;DAY(ウォレット!$B17)&amp;"_"&amp;ウォレット!H$3,プレー記録!$U$14:$U$2664,0),1))=TRUE,0,INDEX(プレー記録!$G$14:$G$2664,MATCH("IN_"&amp;ウォレット!$C$2&amp;MONTH(ウォレット!$B17)&amp;"/"&amp;DAY(ウォレット!$B17)&amp;"_"&amp;ウォレット!H$3,プレー記録!$U$14:$U$2664,0),1))</f>
        <v>0</v>
      </c>
      <c r="I17" s="122">
        <f>IF(ISNA(INDEX(プレー記録!$G$14:$G$2664,MATCH("IN_"&amp;ウォレット!$C$2&amp;MONTH(ウォレット!$B17)&amp;"/"&amp;DAY(ウォレット!$B17)&amp;"_"&amp;ウォレット!I$3,プレー記録!$U$14:$U$2664,0),1))=TRUE,0,INDEX(プレー記録!$G$14:$G$2664,MATCH("IN_"&amp;ウォレット!$C$2&amp;MONTH(ウォレット!$B17)&amp;"/"&amp;DAY(ウォレット!$B17)&amp;"_"&amp;ウォレット!I$3,プレー記録!$U$14:$U$2664,0),1))</f>
        <v>0</v>
      </c>
      <c r="J17" s="122">
        <f>IF(ISNA(INDEX(プレー記録!$G$14:$G$2664,MATCH("IN_"&amp;ウォレット!$C$2&amp;MONTH(ウォレット!$B17)&amp;"/"&amp;DAY(ウォレット!$B17)&amp;"_"&amp;ウォレット!J$3,プレー記録!$U$14:$U$2664,0),1))=TRUE,0,INDEX(プレー記録!$G$14:$G$2664,MATCH("IN_"&amp;ウォレット!$C$2&amp;MONTH(ウォレット!$B17)&amp;"/"&amp;DAY(ウォレット!$B17)&amp;"_"&amp;ウォレット!J$3,プレー記録!$U$14:$U$2664,0),1))</f>
        <v>0</v>
      </c>
      <c r="K17" s="122">
        <f>IF(ISNA(INDEX(プレー記録!$G$14:$G$2664,MATCH("IN_"&amp;ウォレット!$C$2&amp;MONTH(ウォレット!$B17)&amp;"/"&amp;DAY(ウォレット!$B17)&amp;"_"&amp;ウォレット!K$3,プレー記録!$U$14:$U$2664,0),1))=TRUE,0,INDEX(プレー記録!$G$14:$G$2664,MATCH("IN_"&amp;ウォレット!$C$2&amp;MONTH(ウォレット!$B17)&amp;"/"&amp;DAY(ウォレット!$B17)&amp;"_"&amp;ウォレット!K$3,プレー記録!$U$14:$U$2664,0),1))</f>
        <v>0</v>
      </c>
      <c r="L17" s="296">
        <f>IF(ISNA(INDEX(プレー記録!$G$14:$G$2664,MATCH("IN_"&amp;ウォレット!$C$2&amp;MONTH(ウォレット!$B17)&amp;"/"&amp;DAY(ウォレット!$B17)&amp;"_"&amp;ウォレット!L$3,プレー記録!$U$14:$U$2664,0),1))=TRUE,0,INDEX(プレー記録!$G$14:$G$2664,MATCH("IN_"&amp;ウォレット!$C$2&amp;MONTH(ウォレット!$B17)&amp;"/"&amp;DAY(ウォレット!$B17)&amp;"_"&amp;ウォレット!L$3,プレー記録!$U$14:$U$2664,0),1))</f>
        <v>0</v>
      </c>
      <c r="M17" s="296">
        <f>IF(ISNA(INDEX(プレー記録!$G$14:$G$2664,MATCH("IN_"&amp;ウォレット!$C$2&amp;MONTH(ウォレット!$B17)&amp;"/"&amp;DAY(ウォレット!$B17)&amp;"_"&amp;ウォレット!M$3,プレー記録!$U$14:$U$2664,0),1))=TRUE,0,INDEX(プレー記録!$G$14:$G$2664,MATCH("IN_"&amp;ウォレット!$C$2&amp;MONTH(ウォレット!$B17)&amp;"/"&amp;DAY(ウォレット!$B17)&amp;"_"&amp;ウォレット!M$3,プレー記録!$U$14:$U$2664,0),1))</f>
        <v>0</v>
      </c>
      <c r="N17" s="296">
        <f>IF(ISNA(INDEX(プレー記録!$G$14:$G$2664,MATCH("IN_"&amp;ウォレット!$C$2&amp;MONTH(ウォレット!$B17)&amp;"/"&amp;DAY(ウォレット!$B17)&amp;"_"&amp;ウォレット!N$3,プレー記録!$U$14:$U$2664,0),1))=TRUE,0,INDEX(プレー記録!$G$14:$G$2664,MATCH("IN_"&amp;ウォレット!$C$2&amp;MONTH(ウォレット!$B17)&amp;"/"&amp;DAY(ウォレット!$B17)&amp;"_"&amp;ウォレット!N$3,プレー記録!$U$14:$U$2664,0),1))</f>
        <v>0</v>
      </c>
      <c r="O17" s="296">
        <f>IF(ISNA(INDEX(プレー記録!$G$14:$G$2664,MATCH("IN_"&amp;ウォレット!$C$2&amp;MONTH(ウォレット!$B17)&amp;"/"&amp;DAY(ウォレット!$B17)&amp;"_"&amp;ウォレット!O$3,プレー記録!$U$14:$U$2664,0),1))=TRUE,0,INDEX(プレー記録!$G$14:$G$2664,MATCH("IN_"&amp;ウォレット!$C$2&amp;MONTH(ウォレット!$B17)&amp;"/"&amp;DAY(ウォレット!$B17)&amp;"_"&amp;ウォレット!O$3,プレー記録!$U$14:$U$2664,0),1))</f>
        <v>0</v>
      </c>
      <c r="P17" s="296">
        <f>IF(ISNA(INDEX(プレー記録!$G$14:$G$2664,MATCH("IN_"&amp;ウォレット!$C$2&amp;MONTH(ウォレット!$B17)&amp;"/"&amp;DAY(ウォレット!$B17)&amp;"_"&amp;ウォレット!P$3,プレー記録!$U$14:$U$2664,0),1))=TRUE,0,INDEX(プレー記録!$G$14:$G$2664,MATCH("IN_"&amp;ウォレット!$C$2&amp;MONTH(ウォレット!$B17)&amp;"/"&amp;DAY(ウォレット!$B17)&amp;"_"&amp;ウォレット!P$3,プレー記録!$U$14:$U$2664,0),1))</f>
        <v>0</v>
      </c>
      <c r="Q17" s="296">
        <f>IF(ISNA(INDEX(プレー記録!$G$14:$G$2664,MATCH("IN_"&amp;ウォレット!$C$2&amp;MONTH(ウォレット!$B17)&amp;"/"&amp;DAY(ウォレット!$B17)&amp;"_"&amp;ウォレット!Q$3,プレー記録!$U$14:$U$2664,0),1))=TRUE,0,INDEX(プレー記録!$G$14:$G$2664,MATCH("IN_"&amp;ウォレット!$C$2&amp;MONTH(ウォレット!$B17)&amp;"/"&amp;DAY(ウォレット!$B17)&amp;"_"&amp;ウォレット!Q$3,プレー記録!$U$14:$U$2664,0),1))</f>
        <v>0</v>
      </c>
      <c r="R17" s="296">
        <f>IF(ISNA(INDEX(プレー記録!$G$14:$G$2664,MATCH("IN_"&amp;ウォレット!$C$2&amp;MONTH(ウォレット!$B17)&amp;"/"&amp;DAY(ウォレット!$B17)&amp;"_"&amp;ウォレット!R$3,プレー記録!$U$14:$U$2664,0),1))=TRUE,0,INDEX(プレー記録!$G$14:$G$2664,MATCH("IN_"&amp;ウォレット!$C$2&amp;MONTH(ウォレット!$B17)&amp;"/"&amp;DAY(ウォレット!$B17)&amp;"_"&amp;ウォレット!R$3,プレー記録!$U$14:$U$2664,0),1))</f>
        <v>0</v>
      </c>
      <c r="S17" s="296">
        <f>IF(ISNA(INDEX(プレー記録!$G$14:$G$2664,MATCH("IN_"&amp;ウォレット!$C$2&amp;MONTH(ウォレット!$B17)&amp;"/"&amp;DAY(ウォレット!$B17)&amp;"_"&amp;ウォレット!S$3,プレー記録!$U$14:$U$2664,0),1))=TRUE,0,INDEX(プレー記録!$G$14:$G$2664,MATCH("IN_"&amp;ウォレット!$C$2&amp;MONTH(ウォレット!$B17)&amp;"/"&amp;DAY(ウォレット!$B17)&amp;"_"&amp;ウォレット!S$3,プレー記録!$U$14:$U$2664,0),1))</f>
        <v>0</v>
      </c>
      <c r="T17" s="158"/>
      <c r="U17" s="131">
        <f>IF(ISNA(INDEX(プレー記録!$F$12:$F$2664,MATCH("OUT_"&amp;ウォレット!$C$2&amp;MONTH(ウォレット!$B17)&amp;"/"&amp;DAY(ウォレット!$B17)&amp;"_"&amp;ウォレット!U$3,プレー記録!$U$12:$U$2664,0),1))=TRUE,0,-INDEX(プレー記録!$F$12:$F$2664,MATCH("OUT_"&amp;ウォレット!$C$2&amp;MONTH(ウォレット!$B17)&amp;"/"&amp;DAY(ウォレット!$B17)&amp;"_"&amp;ウォレット!U$3,プレー記録!$U$12:$U$2664,0),1))</f>
        <v>0</v>
      </c>
      <c r="V17" s="123">
        <f>IF(ISNA(INDEX(プレー記録!$F$12:$F$2664,MATCH("OUT_"&amp;ウォレット!$C$2&amp;MONTH(ウォレット!$B17)&amp;"/"&amp;DAY(ウォレット!$B17)&amp;"_"&amp;ウォレット!V$3,プレー記録!$U$12:$U$2664,0),1))=TRUE,0,-INDEX(プレー記録!$F$12:$F$2664,MATCH("OUT_"&amp;ウォレット!$C$2&amp;MONTH(ウォレット!$B17)&amp;"/"&amp;DAY(ウォレット!$B17)&amp;"_"&amp;ウォレット!V$3,プレー記録!$U$12:$U$2664,0),1))</f>
        <v>0</v>
      </c>
      <c r="W17" s="123">
        <f>IF(ISNA(INDEX(プレー記録!$F$12:$F$2664,MATCH("OUT_"&amp;ウォレット!$C$2&amp;MONTH(ウォレット!$B17)&amp;"/"&amp;DAY(ウォレット!$B17)&amp;"_"&amp;ウォレット!W$3,プレー記録!$U$12:$U$2664,0),1))=TRUE,0,-INDEX(プレー記録!$F$12:$F$2664,MATCH("OUT_"&amp;ウォレット!$C$2&amp;MONTH(ウォレット!$B17)&amp;"/"&amp;DAY(ウォレット!$B17)&amp;"_"&amp;ウォレット!W$3,プレー記録!$U$12:$U$2664,0),1))</f>
        <v>0</v>
      </c>
      <c r="X17" s="123">
        <f>IF(ISNA(INDEX(プレー記録!$F$12:$F$2664,MATCH("OUT_"&amp;ウォレット!$C$2&amp;MONTH(ウォレット!$B17)&amp;"/"&amp;DAY(ウォレット!$B17)&amp;"_"&amp;ウォレット!X$3,プレー記録!$U$12:$U$2664,0),1))=TRUE,0,-INDEX(プレー記録!$F$12:$F$2664,MATCH("OUT_"&amp;ウォレット!$C$2&amp;MONTH(ウォレット!$B17)&amp;"/"&amp;DAY(ウォレット!$B17)&amp;"_"&amp;ウォレット!X$3,プレー記録!$U$12:$U$2664,0),1))</f>
        <v>0</v>
      </c>
      <c r="Y17" s="123">
        <f>IF(ISNA(INDEX(プレー記録!$F$12:$F$2664,MATCH("OUT_"&amp;ウォレット!$C$2&amp;MONTH(ウォレット!$B17)&amp;"/"&amp;DAY(ウォレット!$B17)&amp;"_"&amp;ウォレット!Y$3,プレー記録!$U$12:$U$2664,0),1))=TRUE,0,-INDEX(プレー記録!$F$12:$F$2664,MATCH("OUT_"&amp;ウォレット!$C$2&amp;MONTH(ウォレット!$B17)&amp;"/"&amp;DAY(ウォレット!$B17)&amp;"_"&amp;ウォレット!Y$3,プレー記録!$U$12:$U$2664,0),1))</f>
        <v>0</v>
      </c>
      <c r="Z17" s="123">
        <f>IF(ISNA(INDEX(プレー記録!$F$12:$F$2664,MATCH("OUT_"&amp;ウォレット!$C$2&amp;MONTH(ウォレット!$B17)&amp;"/"&amp;DAY(ウォレット!$B17)&amp;"_"&amp;ウォレット!Z$3,プレー記録!$U$12:$U$2664,0),1))=TRUE,0,-INDEX(プレー記録!$F$12:$F$2664,MATCH("OUT_"&amp;ウォレット!$C$2&amp;MONTH(ウォレット!$B17)&amp;"/"&amp;DAY(ウォレット!$B17)&amp;"_"&amp;ウォレット!Z$3,プレー記録!$U$12:$U$2664,0),1))</f>
        <v>0</v>
      </c>
      <c r="AA17" s="123">
        <f>IF(ISNA(INDEX(プレー記録!$F$12:$F$2664,MATCH("OUT_"&amp;ウォレット!$C$2&amp;MONTH(ウォレット!$B17)&amp;"/"&amp;DAY(ウォレット!$B17)&amp;"_"&amp;ウォレット!AA$3,プレー記録!$U$12:$U$2664,0),1))=TRUE,0,-INDEX(プレー記録!$F$12:$F$2664,MATCH("OUT_"&amp;ウォレット!$C$2&amp;MONTH(ウォレット!$B17)&amp;"/"&amp;DAY(ウォレット!$B17)&amp;"_"&amp;ウォレット!AA$3,プレー記録!$U$12:$U$2664,0),1))</f>
        <v>0</v>
      </c>
      <c r="AB17" s="298">
        <f>IF(ISNA(INDEX(プレー記録!$F$12:$F$2664,MATCH("OUT_"&amp;ウォレット!$C$2&amp;MONTH(ウォレット!$B17)&amp;"/"&amp;DAY(ウォレット!$B17)&amp;"_"&amp;ウォレット!AB$3,プレー記録!$U$12:$U$2664,0),1))=TRUE,0,-INDEX(プレー記録!$F$12:$F$2664,MATCH("OUT_"&amp;ウォレット!$C$2&amp;MONTH(ウォレット!$B17)&amp;"/"&amp;DAY(ウォレット!$B17)&amp;"_"&amp;ウォレット!AB$3,プレー記録!$U$12:$U$2664,0),1))</f>
        <v>0</v>
      </c>
      <c r="AC17" s="298">
        <f>IF(ISNA(INDEX(プレー記録!$F$12:$F$2664,MATCH("OUT_"&amp;ウォレット!$C$2&amp;MONTH(ウォレット!$B17)&amp;"/"&amp;DAY(ウォレット!$B17)&amp;"_"&amp;ウォレット!AC$3,プレー記録!$U$12:$U$2664,0),1))=TRUE,0,-INDEX(プレー記録!$F$12:$F$2664,MATCH("OUT_"&amp;ウォレット!$C$2&amp;MONTH(ウォレット!$B17)&amp;"/"&amp;DAY(ウォレット!$B17)&amp;"_"&amp;ウォレット!AC$3,プレー記録!$U$12:$U$2664,0),1))</f>
        <v>0</v>
      </c>
      <c r="AD17" s="298">
        <f>IF(ISNA(INDEX(プレー記録!$F$12:$F$2664,MATCH("OUT_"&amp;ウォレット!$C$2&amp;MONTH(ウォレット!$B17)&amp;"/"&amp;DAY(ウォレット!$B17)&amp;"_"&amp;ウォレット!AD$3,プレー記録!$U$12:$U$2664,0),1))=TRUE,0,-INDEX(プレー記録!$F$12:$F$2664,MATCH("OUT_"&amp;ウォレット!$C$2&amp;MONTH(ウォレット!$B17)&amp;"/"&amp;DAY(ウォレット!$B17)&amp;"_"&amp;ウォレット!AD$3,プレー記録!$U$12:$U$2664,0),1))</f>
        <v>0</v>
      </c>
      <c r="AE17" s="298">
        <f>IF(ISNA(INDEX(プレー記録!$F$12:$F$2664,MATCH("OUT_"&amp;ウォレット!$C$2&amp;MONTH(ウォレット!$B17)&amp;"/"&amp;DAY(ウォレット!$B17)&amp;"_"&amp;ウォレット!AE$3,プレー記録!$U$12:$U$2664,0),1))=TRUE,0,-INDEX(プレー記録!$F$12:$F$2664,MATCH("OUT_"&amp;ウォレット!$C$2&amp;MONTH(ウォレット!$B17)&amp;"/"&amp;DAY(ウォレット!$B17)&amp;"_"&amp;ウォレット!AE$3,プレー記録!$U$12:$U$2664,0),1))</f>
        <v>0</v>
      </c>
      <c r="AF17" s="298">
        <f>IF(ISNA(INDEX(プレー記録!$F$12:$F$2664,MATCH("OUT_"&amp;ウォレット!$C$2&amp;MONTH(ウォレット!$B17)&amp;"/"&amp;DAY(ウォレット!$B17)&amp;"_"&amp;ウォレット!AF$3,プレー記録!$U$12:$U$2664,0),1))=TRUE,0,-INDEX(プレー記録!$F$12:$F$2664,MATCH("OUT_"&amp;ウォレット!$C$2&amp;MONTH(ウォレット!$B17)&amp;"/"&amp;DAY(ウォレット!$B17)&amp;"_"&amp;ウォレット!AF$3,プレー記録!$U$12:$U$2664,0),1))</f>
        <v>0</v>
      </c>
      <c r="AG17" s="298">
        <f>IF(ISNA(INDEX(プレー記録!$F$12:$F$2664,MATCH("OUT_"&amp;ウォレット!$C$2&amp;MONTH(ウォレット!$B17)&amp;"/"&amp;DAY(ウォレット!$B17)&amp;"_"&amp;ウォレット!AG$3,プレー記録!$U$12:$U$2664,0),1))=TRUE,0,-INDEX(プレー記録!$F$12:$F$2664,MATCH("OUT_"&amp;ウォレット!$C$2&amp;MONTH(ウォレット!$B17)&amp;"/"&amp;DAY(ウォレット!$B17)&amp;"_"&amp;ウォレット!AG$3,プレー記録!$U$12:$U$2664,0),1))</f>
        <v>0</v>
      </c>
      <c r="AH17" s="298">
        <f>IF(ISNA(INDEX(プレー記録!$F$12:$F$2664,MATCH("OUT_"&amp;ウォレット!$C$2&amp;MONTH(ウォレット!$B17)&amp;"/"&amp;DAY(ウォレット!$B17)&amp;"_"&amp;ウォレット!AH$3,プレー記録!$U$12:$U$2664,0),1))=TRUE,0,-INDEX(プレー記録!$F$12:$F$2664,MATCH("OUT_"&amp;ウォレット!$C$2&amp;MONTH(ウォレット!$B17)&amp;"/"&amp;DAY(ウォレット!$B17)&amp;"_"&amp;ウォレット!AH$3,プレー記録!$U$12:$U$2664,0),1))</f>
        <v>0</v>
      </c>
      <c r="AI17" s="298">
        <f>IF(ISNA(INDEX(プレー記録!$F$12:$F$2664,MATCH("OUT_"&amp;ウォレット!$C$2&amp;MONTH(ウォレット!$B17)&amp;"/"&amp;DAY(ウォレット!$B17)&amp;"_"&amp;ウォレット!AI$3,プレー記録!$U$12:$U$2664,0),1))=TRUE,0,-INDEX(プレー記録!$F$12:$F$2664,MATCH("OUT_"&amp;ウォレット!$C$2&amp;MONTH(ウォレット!$B17)&amp;"/"&amp;DAY(ウォレット!$B17)&amp;"_"&amp;ウォレット!AI$3,プレー記録!$U$12:$U$2664,0),1))</f>
        <v>0</v>
      </c>
      <c r="AJ17" s="160"/>
      <c r="AK17" s="127">
        <f t="shared" si="2"/>
        <v>0</v>
      </c>
      <c r="AL17" s="128">
        <f t="shared" si="12"/>
        <v>0</v>
      </c>
      <c r="AM17" s="133">
        <f>IF(ISNA(INDEX(プレー記録!$G$14:$G$2664,MATCH("IN_"&amp;ウォレット!$AK$2&amp;MONTH(ウォレット!$B17)&amp;"/"&amp;DAY(ウォレット!$B17)&amp;"_"&amp;ウォレット!AM$3,プレー記録!$U$14:$U$2664,0),1))=TRUE,0,INDEX(プレー記録!$G$14:$G$2664,MATCH("IN_"&amp;ウォレット!$AK$2&amp;MONTH(ウォレット!$B17)&amp;"/"&amp;DAY(ウォレット!$B17)&amp;"_"&amp;ウォレット!AM$3,プレー記録!$U$14:$U$2664,0),1))</f>
        <v>0</v>
      </c>
      <c r="AN17" s="122">
        <f>IF(ISNA(INDEX(プレー記録!$G$14:$G$2664,MATCH("IN_"&amp;ウォレット!$AK$2&amp;MONTH(ウォレット!$B17)&amp;"/"&amp;DAY(ウォレット!$B17)&amp;"_"&amp;ウォレット!AN$3,プレー記録!$U$14:$U$2664,0),1))=TRUE,0,INDEX(プレー記録!$G$14:$G$2664,MATCH("IN_"&amp;ウォレット!$AK$2&amp;MONTH(ウォレット!$B17)&amp;"/"&amp;DAY(ウォレット!$B17)&amp;"_"&amp;ウォレット!AN$3,プレー記録!$U$14:$U$2664,0),1))</f>
        <v>0</v>
      </c>
      <c r="AO17" s="122">
        <f>IF(ISNA(INDEX(プレー記録!$G$14:$G$2664,MATCH("IN_"&amp;ウォレット!$AK$2&amp;MONTH(ウォレット!$B17)&amp;"/"&amp;DAY(ウォレット!$B17)&amp;"_"&amp;ウォレット!AO$3,プレー記録!$U$14:$U$2664,0),1))=TRUE,0,INDEX(プレー記録!$G$14:$G$2664,MATCH("IN_"&amp;ウォレット!$AK$2&amp;MONTH(ウォレット!$B17)&amp;"/"&amp;DAY(ウォレット!$B17)&amp;"_"&amp;ウォレット!AO$3,プレー記録!$U$14:$U$2664,0),1))</f>
        <v>0</v>
      </c>
      <c r="AP17" s="122">
        <f>IF(ISNA(INDEX(プレー記録!$G$14:$G$2664,MATCH("IN_"&amp;ウォレット!$AK$2&amp;MONTH(ウォレット!$B17)&amp;"/"&amp;DAY(ウォレット!$B17)&amp;"_"&amp;ウォレット!AP$3,プレー記録!$U$14:$U$2664,0),1))=TRUE,0,INDEX(プレー記録!$G$14:$G$2664,MATCH("IN_"&amp;ウォレット!$AK$2&amp;MONTH(ウォレット!$B17)&amp;"/"&amp;DAY(ウォレット!$B17)&amp;"_"&amp;ウォレット!AP$3,プレー記録!$U$14:$U$2664,0),1))</f>
        <v>0</v>
      </c>
      <c r="AQ17" s="122">
        <f>IF(ISNA(INDEX(プレー記録!$G$14:$G$2664,MATCH("IN_"&amp;ウォレット!$AK$2&amp;MONTH(ウォレット!$B17)&amp;"/"&amp;DAY(ウォレット!$B17)&amp;"_"&amp;ウォレット!AQ$3,プレー記録!$U$14:$U$2664,0),1))=TRUE,0,INDEX(プレー記録!$G$14:$G$2664,MATCH("IN_"&amp;ウォレット!$AK$2&amp;MONTH(ウォレット!$B17)&amp;"/"&amp;DAY(ウォレット!$B17)&amp;"_"&amp;ウォレット!AQ$3,プレー記録!$U$14:$U$2664,0),1))</f>
        <v>0</v>
      </c>
      <c r="AR17" s="122">
        <f>IF(ISNA(INDEX(プレー記録!$G$14:$G$2664,MATCH("IN_"&amp;ウォレット!$AK$2&amp;MONTH(ウォレット!$B17)&amp;"/"&amp;DAY(ウォレット!$B17)&amp;"_"&amp;ウォレット!AR$3,プレー記録!$U$14:$U$2664,0),1))=TRUE,0,INDEX(プレー記録!$G$14:$G$2664,MATCH("IN_"&amp;ウォレット!$AK$2&amp;MONTH(ウォレット!$B17)&amp;"/"&amp;DAY(ウォレット!$B17)&amp;"_"&amp;ウォレット!AR$3,プレー記録!$U$14:$U$2664,0),1))</f>
        <v>0</v>
      </c>
      <c r="AS17" s="122">
        <f>IF(ISNA(INDEX(プレー記録!$G$14:$G$2664,MATCH("IN_"&amp;ウォレット!$AK$2&amp;MONTH(ウォレット!$B17)&amp;"/"&amp;DAY(ウォレット!$B17)&amp;"_"&amp;ウォレット!AS$3,プレー記録!$U$14:$U$2664,0),1))=TRUE,0,INDEX(プレー記録!$G$14:$G$2664,MATCH("IN_"&amp;ウォレット!$AK$2&amp;MONTH(ウォレット!$B17)&amp;"/"&amp;DAY(ウォレット!$B17)&amp;"_"&amp;ウォレット!AS$3,プレー記録!$U$14:$U$2664,0),1))</f>
        <v>0</v>
      </c>
      <c r="AT17" s="296">
        <f>IF(ISNA(INDEX(プレー記録!$G$14:$G$2664,MATCH("IN_"&amp;ウォレット!$AK$2&amp;MONTH(ウォレット!$B17)&amp;"/"&amp;DAY(ウォレット!$B17)&amp;"_"&amp;ウォレット!AT$3,プレー記録!$U$14:$U$2664,0),1))=TRUE,0,INDEX(プレー記録!$G$14:$G$2664,MATCH("IN_"&amp;ウォレット!$AK$2&amp;MONTH(ウォレット!$B17)&amp;"/"&amp;DAY(ウォレット!$B17)&amp;"_"&amp;ウォレット!AT$3,プレー記録!$U$14:$U$2664,0),1))</f>
        <v>0</v>
      </c>
      <c r="AU17" s="296">
        <f>IF(ISNA(INDEX(プレー記録!$G$14:$G$2664,MATCH("IN_"&amp;ウォレット!$AK$2&amp;MONTH(ウォレット!$B17)&amp;"/"&amp;DAY(ウォレット!$B17)&amp;"_"&amp;ウォレット!AU$3,プレー記録!$U$14:$U$2664,0),1))=TRUE,0,INDEX(プレー記録!$G$14:$G$2664,MATCH("IN_"&amp;ウォレット!$AK$2&amp;MONTH(ウォレット!$B17)&amp;"/"&amp;DAY(ウォレット!$B17)&amp;"_"&amp;ウォレット!AU$3,プレー記録!$U$14:$U$2664,0),1))</f>
        <v>0</v>
      </c>
      <c r="AV17" s="296">
        <f>IF(ISNA(INDEX(プレー記録!$G$14:$G$2664,MATCH("IN_"&amp;ウォレット!$AK$2&amp;MONTH(ウォレット!$B17)&amp;"/"&amp;DAY(ウォレット!$B17)&amp;"_"&amp;ウォレット!AV$3,プレー記録!$U$14:$U$2664,0),1))=TRUE,0,INDEX(プレー記録!$G$14:$G$2664,MATCH("IN_"&amp;ウォレット!$AK$2&amp;MONTH(ウォレット!$B17)&amp;"/"&amp;DAY(ウォレット!$B17)&amp;"_"&amp;ウォレット!AV$3,プレー記録!$U$14:$U$2664,0),1))</f>
        <v>0</v>
      </c>
      <c r="AW17" s="296">
        <f>IF(ISNA(INDEX(プレー記録!$G$14:$G$2664,MATCH("IN_"&amp;ウォレット!$AK$2&amp;MONTH(ウォレット!$B17)&amp;"/"&amp;DAY(ウォレット!$B17)&amp;"_"&amp;ウォレット!AW$3,プレー記録!$U$14:$U$2664,0),1))=TRUE,0,INDEX(プレー記録!$G$14:$G$2664,MATCH("IN_"&amp;ウォレット!$AK$2&amp;MONTH(ウォレット!$B17)&amp;"/"&amp;DAY(ウォレット!$B17)&amp;"_"&amp;ウォレット!AW$3,プレー記録!$U$14:$U$2664,0),1))</f>
        <v>0</v>
      </c>
      <c r="AX17" s="296">
        <f>IF(ISNA(INDEX(プレー記録!$G$14:$G$2664,MATCH("IN_"&amp;ウォレット!$AK$2&amp;MONTH(ウォレット!$B17)&amp;"/"&amp;DAY(ウォレット!$B17)&amp;"_"&amp;ウォレット!AX$3,プレー記録!$U$14:$U$2664,0),1))=TRUE,0,INDEX(プレー記録!$G$14:$G$2664,MATCH("IN_"&amp;ウォレット!$AK$2&amp;MONTH(ウォレット!$B17)&amp;"/"&amp;DAY(ウォレット!$B17)&amp;"_"&amp;ウォレット!AX$3,プレー記録!$U$14:$U$2664,0),1))</f>
        <v>0</v>
      </c>
      <c r="AY17" s="296">
        <f>IF(ISNA(INDEX(プレー記録!$G$14:$G$2664,MATCH("IN_"&amp;ウォレット!$AK$2&amp;MONTH(ウォレット!$B17)&amp;"/"&amp;DAY(ウォレット!$B17)&amp;"_"&amp;ウォレット!AY$3,プレー記録!$U$14:$U$2664,0),1))=TRUE,0,INDEX(プレー記録!$G$14:$G$2664,MATCH("IN_"&amp;ウォレット!$AK$2&amp;MONTH(ウォレット!$B17)&amp;"/"&amp;DAY(ウォレット!$B17)&amp;"_"&amp;ウォレット!AY$3,プレー記録!$U$14:$U$2664,0),1))</f>
        <v>0</v>
      </c>
      <c r="AZ17" s="296">
        <f>IF(ISNA(INDEX(プレー記録!$G$14:$G$2664,MATCH("IN_"&amp;ウォレット!$AK$2&amp;MONTH(ウォレット!$B17)&amp;"/"&amp;DAY(ウォレット!$B17)&amp;"_"&amp;ウォレット!AZ$3,プレー記録!$U$14:$U$2664,0),1))=TRUE,0,INDEX(プレー記録!$G$14:$G$2664,MATCH("IN_"&amp;ウォレット!$AK$2&amp;MONTH(ウォレット!$B17)&amp;"/"&amp;DAY(ウォレット!$B17)&amp;"_"&amp;ウォレット!AZ$3,プレー記録!$U$14:$U$2664,0),1))</f>
        <v>0</v>
      </c>
      <c r="BA17" s="296">
        <f>IF(ISNA(INDEX(プレー記録!$G$14:$G$2664,MATCH("IN_"&amp;ウォレット!$AK$2&amp;MONTH(ウォレット!$B17)&amp;"/"&amp;DAY(ウォレット!$B17)&amp;"_"&amp;ウォレット!BA$3,プレー記録!$U$14:$U$2664,0),1))=TRUE,0,INDEX(プレー記録!$G$14:$G$2664,MATCH("IN_"&amp;ウォレット!$AK$2&amp;MONTH(ウォレット!$B17)&amp;"/"&amp;DAY(ウォレット!$B17)&amp;"_"&amp;ウォレット!BA$3,プレー記録!$U$14:$U$2664,0),1))</f>
        <v>0</v>
      </c>
      <c r="BB17" s="158"/>
      <c r="BC17" s="131">
        <f>IF(ISNA(INDEX(プレー記録!$F$12:$F$2664,MATCH("OUT_"&amp;ウォレット!$AK$2&amp;MONTH(ウォレット!$B17)&amp;"/"&amp;DAY(ウォレット!$B17)&amp;"_"&amp;ウォレット!BC$3,プレー記録!$U$12:$U$2664,0),1))=TRUE,0,-INDEX(プレー記録!$F$12:$F$2664,MATCH("OUT_"&amp;ウォレット!$AK$2&amp;MONTH(ウォレット!$B17)&amp;"/"&amp;DAY(ウォレット!$B17)&amp;"_"&amp;ウォレット!BC$3,プレー記録!$U$12:$U$2664,0),1))</f>
        <v>0</v>
      </c>
      <c r="BD17" s="123">
        <f>IF(ISNA(INDEX(プレー記録!$F$12:$F$2664,MATCH("OUT_"&amp;ウォレット!$AK$2&amp;MONTH(ウォレット!$B17)&amp;"/"&amp;DAY(ウォレット!$B17)&amp;"_"&amp;ウォレット!BD$3,プレー記録!$U$12:$U$2664,0),1))=TRUE,0,-INDEX(プレー記録!$F$12:$F$2664,MATCH("OUT_"&amp;ウォレット!$AK$2&amp;MONTH(ウォレット!$B17)&amp;"/"&amp;DAY(ウォレット!$B17)&amp;"_"&amp;ウォレット!BD$3,プレー記録!$U$12:$U$2664,0),1))</f>
        <v>0</v>
      </c>
      <c r="BE17" s="123">
        <f>IF(ISNA(INDEX(プレー記録!$F$12:$F$2664,MATCH("OUT_"&amp;ウォレット!$AK$2&amp;MONTH(ウォレット!$B17)&amp;"/"&amp;DAY(ウォレット!$B17)&amp;"_"&amp;ウォレット!BE$3,プレー記録!$U$12:$U$2664,0),1))=TRUE,0,-INDEX(プレー記録!$F$12:$F$2664,MATCH("OUT_"&amp;ウォレット!$AK$2&amp;MONTH(ウォレット!$B17)&amp;"/"&amp;DAY(ウォレット!$B17)&amp;"_"&amp;ウォレット!BE$3,プレー記録!$U$12:$U$2664,0),1))</f>
        <v>0</v>
      </c>
      <c r="BF17" s="123">
        <f>IF(ISNA(INDEX(プレー記録!$F$12:$F$2664,MATCH("OUT_"&amp;ウォレット!$AK$2&amp;MONTH(ウォレット!$B17)&amp;"/"&amp;DAY(ウォレット!$B17)&amp;"_"&amp;ウォレット!BF$3,プレー記録!$U$12:$U$2664,0),1))=TRUE,0,-INDEX(プレー記録!$F$12:$F$2664,MATCH("OUT_"&amp;ウォレット!$AK$2&amp;MONTH(ウォレット!$B17)&amp;"/"&amp;DAY(ウォレット!$B17)&amp;"_"&amp;ウォレット!BF$3,プレー記録!$U$12:$U$2664,0),1))</f>
        <v>0</v>
      </c>
      <c r="BG17" s="123">
        <f>IF(ISNA(INDEX(プレー記録!$F$12:$F$2664,MATCH("OUT_"&amp;ウォレット!$AK$2&amp;MONTH(ウォレット!$B17)&amp;"/"&amp;DAY(ウォレット!$B17)&amp;"_"&amp;ウォレット!BG$3,プレー記録!$U$12:$U$2664,0),1))=TRUE,0,-INDEX(プレー記録!$F$12:$F$2664,MATCH("OUT_"&amp;ウォレット!$AK$2&amp;MONTH(ウォレット!$B17)&amp;"/"&amp;DAY(ウォレット!$B17)&amp;"_"&amp;ウォレット!BG$3,プレー記録!$U$12:$U$2664,0),1))</f>
        <v>0</v>
      </c>
      <c r="BH17" s="123">
        <f>IF(ISNA(INDEX(プレー記録!$F$12:$F$2664,MATCH("OUT_"&amp;ウォレット!$AK$2&amp;MONTH(ウォレット!$B17)&amp;"/"&amp;DAY(ウォレット!$B17)&amp;"_"&amp;ウォレット!BH$3,プレー記録!$U$12:$U$2664,0),1))=TRUE,0,-INDEX(プレー記録!$F$12:$F$2664,MATCH("OUT_"&amp;ウォレット!$AK$2&amp;MONTH(ウォレット!$B17)&amp;"/"&amp;DAY(ウォレット!$B17)&amp;"_"&amp;ウォレット!BH$3,プレー記録!$U$12:$U$2664,0),1))</f>
        <v>0</v>
      </c>
      <c r="BI17" s="123">
        <f>IF(ISNA(INDEX(プレー記録!$F$12:$F$2664,MATCH("OUT_"&amp;ウォレット!$AK$2&amp;MONTH(ウォレット!$B17)&amp;"/"&amp;DAY(ウォレット!$B17)&amp;"_"&amp;ウォレット!BI$3,プレー記録!$U$12:$U$2664,0),1))=TRUE,0,-INDEX(プレー記録!$F$12:$F$2664,MATCH("OUT_"&amp;ウォレット!$AK$2&amp;MONTH(ウォレット!$B17)&amp;"/"&amp;DAY(ウォレット!$B17)&amp;"_"&amp;ウォレット!BI$3,プレー記録!$U$12:$U$2664,0),1))</f>
        <v>0</v>
      </c>
      <c r="BJ17" s="298">
        <f>IF(ISNA(INDEX(プレー記録!$F$12:$F$2664,MATCH("OUT_"&amp;ウォレット!$AK$2&amp;MONTH(ウォレット!$B17)&amp;"/"&amp;DAY(ウォレット!$B17)&amp;"_"&amp;ウォレット!BJ$3,プレー記録!$U$12:$U$2664,0),1))=TRUE,0,-INDEX(プレー記録!$F$12:$F$2664,MATCH("OUT_"&amp;ウォレット!$AK$2&amp;MONTH(ウォレット!$B17)&amp;"/"&amp;DAY(ウォレット!$B17)&amp;"_"&amp;ウォレット!BJ$3,プレー記録!$U$12:$U$2664,0),1))</f>
        <v>0</v>
      </c>
      <c r="BK17" s="298">
        <f>IF(ISNA(INDEX(プレー記録!$F$12:$F$2664,MATCH("OUT_"&amp;ウォレット!$AK$2&amp;MONTH(ウォレット!$B17)&amp;"/"&amp;DAY(ウォレット!$B17)&amp;"_"&amp;ウォレット!BK$3,プレー記録!$U$12:$U$2664,0),1))=TRUE,0,-INDEX(プレー記録!$F$12:$F$2664,MATCH("OUT_"&amp;ウォレット!$AK$2&amp;MONTH(ウォレット!$B17)&amp;"/"&amp;DAY(ウォレット!$B17)&amp;"_"&amp;ウォレット!BK$3,プレー記録!$U$12:$U$2664,0),1))</f>
        <v>0</v>
      </c>
      <c r="BL17" s="298">
        <f>IF(ISNA(INDEX(プレー記録!$F$12:$F$2664,MATCH("OUT_"&amp;ウォレット!$AK$2&amp;MONTH(ウォレット!$B17)&amp;"/"&amp;DAY(ウォレット!$B17)&amp;"_"&amp;ウォレット!BL$3,プレー記録!$U$12:$U$2664,0),1))=TRUE,0,-INDEX(プレー記録!$F$12:$F$2664,MATCH("OUT_"&amp;ウォレット!$AK$2&amp;MONTH(ウォレット!$B17)&amp;"/"&amp;DAY(ウォレット!$B17)&amp;"_"&amp;ウォレット!BL$3,プレー記録!$U$12:$U$2664,0),1))</f>
        <v>0</v>
      </c>
      <c r="BM17" s="298">
        <f>IF(ISNA(INDEX(プレー記録!$F$12:$F$2664,MATCH("OUT_"&amp;ウォレット!$AK$2&amp;MONTH(ウォレット!$B17)&amp;"/"&amp;DAY(ウォレット!$B17)&amp;"_"&amp;ウォレット!BM$3,プレー記録!$U$12:$U$2664,0),1))=TRUE,0,-INDEX(プレー記録!$F$12:$F$2664,MATCH("OUT_"&amp;ウォレット!$AK$2&amp;MONTH(ウォレット!$B17)&amp;"/"&amp;DAY(ウォレット!$B17)&amp;"_"&amp;ウォレット!BM$3,プレー記録!$U$12:$U$2664,0),1))</f>
        <v>0</v>
      </c>
      <c r="BN17" s="298">
        <f>IF(ISNA(INDEX(プレー記録!$F$12:$F$2664,MATCH("OUT_"&amp;ウォレット!$AK$2&amp;MONTH(ウォレット!$B17)&amp;"/"&amp;DAY(ウォレット!$B17)&amp;"_"&amp;ウォレット!BN$3,プレー記録!$U$12:$U$2664,0),1))=TRUE,0,-INDEX(プレー記録!$F$12:$F$2664,MATCH("OUT_"&amp;ウォレット!$AK$2&amp;MONTH(ウォレット!$B17)&amp;"/"&amp;DAY(ウォレット!$B17)&amp;"_"&amp;ウォレット!BN$3,プレー記録!$U$12:$U$2664,0),1))</f>
        <v>0</v>
      </c>
      <c r="BO17" s="298">
        <f>IF(ISNA(INDEX(プレー記録!$F$12:$F$2664,MATCH("OUT_"&amp;ウォレット!$AK$2&amp;MONTH(ウォレット!$B17)&amp;"/"&amp;DAY(ウォレット!$B17)&amp;"_"&amp;ウォレット!BO$3,プレー記録!$U$12:$U$2664,0),1))=TRUE,0,-INDEX(プレー記録!$F$12:$F$2664,MATCH("OUT_"&amp;ウォレット!$AK$2&amp;MONTH(ウォレット!$B17)&amp;"/"&amp;DAY(ウォレット!$B17)&amp;"_"&amp;ウォレット!BO$3,プレー記録!$U$12:$U$2664,0),1))</f>
        <v>0</v>
      </c>
      <c r="BP17" s="298">
        <f>IF(ISNA(INDEX(プレー記録!$F$12:$F$2664,MATCH("OUT_"&amp;ウォレット!$AK$2&amp;MONTH(ウォレット!$B17)&amp;"/"&amp;DAY(ウォレット!$B17)&amp;"_"&amp;ウォレット!BP$3,プレー記録!$U$12:$U$2664,0),1))=TRUE,0,-INDEX(プレー記録!$F$12:$F$2664,MATCH("OUT_"&amp;ウォレット!$AK$2&amp;MONTH(ウォレット!$B17)&amp;"/"&amp;DAY(ウォレット!$B17)&amp;"_"&amp;ウォレット!BP$3,プレー記録!$U$12:$U$2664,0),1))</f>
        <v>0</v>
      </c>
      <c r="BQ17" s="298">
        <f>IF(ISNA(INDEX(プレー記録!$F$12:$F$2664,MATCH("OUT_"&amp;ウォレット!$AK$2&amp;MONTH(ウォレット!$B17)&amp;"/"&amp;DAY(ウォレット!$B17)&amp;"_"&amp;ウォレット!BQ$3,プレー記録!$U$12:$U$2664,0),1))=TRUE,0,-INDEX(プレー記録!$F$12:$F$2664,MATCH("OUT_"&amp;ウォレット!$AK$2&amp;MONTH(ウォレット!$B17)&amp;"/"&amp;DAY(ウォレット!$B17)&amp;"_"&amp;ウォレット!BQ$3,プレー記録!$U$12:$U$2664,0),1))</f>
        <v>0</v>
      </c>
      <c r="BR17" s="160"/>
      <c r="BS17" s="127">
        <f t="shared" si="3"/>
        <v>0</v>
      </c>
      <c r="BT17" s="128">
        <f t="shared" si="13"/>
        <v>0</v>
      </c>
      <c r="BU17" s="133">
        <f>IF(ISNA(INDEX(プレー記録!$G$14:$G$2664,MATCH("IN_"&amp;ウォレット!$BS$2&amp;MONTH(ウォレット!$B17)&amp;"/"&amp;DAY(ウォレット!$B17)&amp;"_"&amp;ウォレット!BU$3,プレー記録!$U$14:$U$2664,0),1))=TRUE,0,INDEX(プレー記録!$G$14:$G$2664,MATCH("IN_"&amp;ウォレット!$BS$2&amp;MONTH(ウォレット!$B17)&amp;"/"&amp;DAY(ウォレット!$B17)&amp;"_"&amp;ウォレット!BU$3,プレー記録!$U$14:$U$2664,0),1))</f>
        <v>0</v>
      </c>
      <c r="BV17" s="122">
        <f>IF(ISNA(INDEX(プレー記録!$G$14:$G$2664,MATCH("IN_"&amp;ウォレット!$BS$2&amp;MONTH(ウォレット!$B17)&amp;"/"&amp;DAY(ウォレット!$B17)&amp;"_"&amp;ウォレット!BV$3,プレー記録!$U$14:$U$2664,0),1))=TRUE,0,INDEX(プレー記録!$G$14:$G$2664,MATCH("IN_"&amp;ウォレット!$BS$2&amp;MONTH(ウォレット!$B17)&amp;"/"&amp;DAY(ウォレット!$B17)&amp;"_"&amp;ウォレット!BV$3,プレー記録!$U$14:$U$2664,0),1))</f>
        <v>0</v>
      </c>
      <c r="BW17" s="122">
        <f>IF(ISNA(INDEX(プレー記録!$G$14:$G$2664,MATCH("IN_"&amp;ウォレット!$BS$2&amp;MONTH(ウォレット!$B17)&amp;"/"&amp;DAY(ウォレット!$B17)&amp;"_"&amp;ウォレット!BW$3,プレー記録!$U$14:$U$2664,0),1))=TRUE,0,INDEX(プレー記録!$G$14:$G$2664,MATCH("IN_"&amp;ウォレット!$BS$2&amp;MONTH(ウォレット!$B17)&amp;"/"&amp;DAY(ウォレット!$B17)&amp;"_"&amp;ウォレット!BW$3,プレー記録!$U$14:$U$2664,0),1))</f>
        <v>0</v>
      </c>
      <c r="BX17" s="122">
        <f>IF(ISNA(INDEX(プレー記録!$G$14:$G$2664,MATCH("IN_"&amp;ウォレット!$BS$2&amp;MONTH(ウォレット!$B17)&amp;"/"&amp;DAY(ウォレット!$B17)&amp;"_"&amp;ウォレット!BX$3,プレー記録!$U$14:$U$2664,0),1))=TRUE,0,INDEX(プレー記録!$G$14:$G$2664,MATCH("IN_"&amp;ウォレット!$BS$2&amp;MONTH(ウォレット!$B17)&amp;"/"&amp;DAY(ウォレット!$B17)&amp;"_"&amp;ウォレット!BX$3,プレー記録!$U$14:$U$2664,0),1))</f>
        <v>0</v>
      </c>
      <c r="BY17" s="122">
        <f>IF(ISNA(INDEX(プレー記録!$G$14:$G$2664,MATCH("IN_"&amp;ウォレット!$BS$2&amp;MONTH(ウォレット!$B17)&amp;"/"&amp;DAY(ウォレット!$B17)&amp;"_"&amp;ウォレット!BY$3,プレー記録!$U$14:$U$2664,0),1))=TRUE,0,INDEX(プレー記録!$G$14:$G$2664,MATCH("IN_"&amp;ウォレット!$BS$2&amp;MONTH(ウォレット!$B17)&amp;"/"&amp;DAY(ウォレット!$B17)&amp;"_"&amp;ウォレット!BY$3,プレー記録!$U$14:$U$2664,0),1))</f>
        <v>0</v>
      </c>
      <c r="BZ17" s="122">
        <f>IF(ISNA(INDEX(プレー記録!$G$14:$G$2664,MATCH("IN_"&amp;ウォレット!$BS$2&amp;MONTH(ウォレット!$B17)&amp;"/"&amp;DAY(ウォレット!$B17)&amp;"_"&amp;ウォレット!BZ$3,プレー記録!$U$14:$U$2664,0),1))=TRUE,0,INDEX(プレー記録!$G$14:$G$2664,MATCH("IN_"&amp;ウォレット!$BS$2&amp;MONTH(ウォレット!$B17)&amp;"/"&amp;DAY(ウォレット!$B17)&amp;"_"&amp;ウォレット!BZ$3,プレー記録!$U$14:$U$2664,0),1))</f>
        <v>0</v>
      </c>
      <c r="CA17" s="122">
        <f>IF(ISNA(INDEX(プレー記録!$G$14:$G$2664,MATCH("IN_"&amp;ウォレット!$BS$2&amp;MONTH(ウォレット!$B17)&amp;"/"&amp;DAY(ウォレット!$B17)&amp;"_"&amp;ウォレット!CA$3,プレー記録!$U$14:$U$2664,0),1))=TRUE,0,INDEX(プレー記録!$G$14:$G$2664,MATCH("IN_"&amp;ウォレット!$BS$2&amp;MONTH(ウォレット!$B17)&amp;"/"&amp;DAY(ウォレット!$B17)&amp;"_"&amp;ウォレット!CA$3,プレー記録!$U$14:$U$2664,0),1))</f>
        <v>0</v>
      </c>
      <c r="CB17" s="296">
        <f>IF(ISNA(INDEX(プレー記録!$G$14:$G$2664,MATCH("IN_"&amp;ウォレット!$BS$2&amp;MONTH(ウォレット!$B17)&amp;"/"&amp;DAY(ウォレット!$B17)&amp;"_"&amp;ウォレット!CB$3,プレー記録!$U$14:$U$2664,0),1))=TRUE,0,INDEX(プレー記録!$G$14:$G$2664,MATCH("IN_"&amp;ウォレット!$BS$2&amp;MONTH(ウォレット!$B17)&amp;"/"&amp;DAY(ウォレット!$B17)&amp;"_"&amp;ウォレット!CB$3,プレー記録!$U$14:$U$2664,0),1))</f>
        <v>0</v>
      </c>
      <c r="CC17" s="296">
        <f>IF(ISNA(INDEX(プレー記録!$G$14:$G$2664,MATCH("IN_"&amp;ウォレット!$BS$2&amp;MONTH(ウォレット!$B17)&amp;"/"&amp;DAY(ウォレット!$B17)&amp;"_"&amp;ウォレット!CC$3,プレー記録!$U$14:$U$2664,0),1))=TRUE,0,INDEX(プレー記録!$G$14:$G$2664,MATCH("IN_"&amp;ウォレット!$BS$2&amp;MONTH(ウォレット!$B17)&amp;"/"&amp;DAY(ウォレット!$B17)&amp;"_"&amp;ウォレット!CC$3,プレー記録!$U$14:$U$2664,0),1))</f>
        <v>0</v>
      </c>
      <c r="CD17" s="296">
        <f>IF(ISNA(INDEX(プレー記録!$G$14:$G$2664,MATCH("IN_"&amp;ウォレット!$BS$2&amp;MONTH(ウォレット!$B17)&amp;"/"&amp;DAY(ウォレット!$B17)&amp;"_"&amp;ウォレット!CD$3,プレー記録!$U$14:$U$2664,0),1))=TRUE,0,INDEX(プレー記録!$G$14:$G$2664,MATCH("IN_"&amp;ウォレット!$BS$2&amp;MONTH(ウォレット!$B17)&amp;"/"&amp;DAY(ウォレット!$B17)&amp;"_"&amp;ウォレット!CD$3,プレー記録!$U$14:$U$2664,0),1))</f>
        <v>0</v>
      </c>
      <c r="CE17" s="296">
        <f>IF(ISNA(INDEX(プレー記録!$G$14:$G$2664,MATCH("IN_"&amp;ウォレット!$BS$2&amp;MONTH(ウォレット!$B17)&amp;"/"&amp;DAY(ウォレット!$B17)&amp;"_"&amp;ウォレット!CE$3,プレー記録!$U$14:$U$2664,0),1))=TRUE,0,INDEX(プレー記録!$G$14:$G$2664,MATCH("IN_"&amp;ウォレット!$BS$2&amp;MONTH(ウォレット!$B17)&amp;"/"&amp;DAY(ウォレット!$B17)&amp;"_"&amp;ウォレット!CE$3,プレー記録!$U$14:$U$2664,0),1))</f>
        <v>0</v>
      </c>
      <c r="CF17" s="296">
        <f>IF(ISNA(INDEX(プレー記録!$G$14:$G$2664,MATCH("IN_"&amp;ウォレット!$BS$2&amp;MONTH(ウォレット!$B17)&amp;"/"&amp;DAY(ウォレット!$B17)&amp;"_"&amp;ウォレット!CF$3,プレー記録!$U$14:$U$2664,0),1))=TRUE,0,INDEX(プレー記録!$G$14:$G$2664,MATCH("IN_"&amp;ウォレット!$BS$2&amp;MONTH(ウォレット!$B17)&amp;"/"&amp;DAY(ウォレット!$B17)&amp;"_"&amp;ウォレット!CF$3,プレー記録!$U$14:$U$2664,0),1))</f>
        <v>0</v>
      </c>
      <c r="CG17" s="296">
        <f>IF(ISNA(INDEX(プレー記録!$G$14:$G$2664,MATCH("IN_"&amp;ウォレット!$BS$2&amp;MONTH(ウォレット!$B17)&amp;"/"&amp;DAY(ウォレット!$B17)&amp;"_"&amp;ウォレット!CG$3,プレー記録!$U$14:$U$2664,0),1))=TRUE,0,INDEX(プレー記録!$G$14:$G$2664,MATCH("IN_"&amp;ウォレット!$BS$2&amp;MONTH(ウォレット!$B17)&amp;"/"&amp;DAY(ウォレット!$B17)&amp;"_"&amp;ウォレット!CG$3,プレー記録!$U$14:$U$2664,0),1))</f>
        <v>0</v>
      </c>
      <c r="CH17" s="296">
        <f>IF(ISNA(INDEX(プレー記録!$G$14:$G$2664,MATCH("IN_"&amp;ウォレット!$BS$2&amp;MONTH(ウォレット!$B17)&amp;"/"&amp;DAY(ウォレット!$B17)&amp;"_"&amp;ウォレット!CH$3,プレー記録!$U$14:$U$2664,0),1))=TRUE,0,INDEX(プレー記録!$G$14:$G$2664,MATCH("IN_"&amp;ウォレット!$BS$2&amp;MONTH(ウォレット!$B17)&amp;"/"&amp;DAY(ウォレット!$B17)&amp;"_"&amp;ウォレット!CH$3,プレー記録!$U$14:$U$2664,0),1))</f>
        <v>0</v>
      </c>
      <c r="CI17" s="296">
        <f>IF(ISNA(INDEX(プレー記録!$G$14:$G$2664,MATCH("IN_"&amp;ウォレット!$BS$2&amp;MONTH(ウォレット!$B17)&amp;"/"&amp;DAY(ウォレット!$B17)&amp;"_"&amp;ウォレット!CI$3,プレー記録!$U$14:$U$2664,0),1))=TRUE,0,INDEX(プレー記録!$G$14:$G$2664,MATCH("IN_"&amp;ウォレット!$BS$2&amp;MONTH(ウォレット!$B17)&amp;"/"&amp;DAY(ウォレット!$B17)&amp;"_"&amp;ウォレット!CI$3,プレー記録!$U$14:$U$2664,0),1))</f>
        <v>0</v>
      </c>
      <c r="CJ17" s="158"/>
      <c r="CK17" s="131">
        <f>IF(ISNA(INDEX(プレー記録!$F$12:$F$2664,MATCH("OUT_"&amp;ウォレット!$BS$2&amp;MONTH(ウォレット!$B17)&amp;"/"&amp;DAY(ウォレット!$B17)&amp;"_"&amp;ウォレット!CK$3,プレー記録!$U$12:$U$2664,0),1))=TRUE,0,-INDEX(プレー記録!$F$12:$F$2664,MATCH("OUT_"&amp;ウォレット!$BS$2&amp;MONTH(ウォレット!$B17)&amp;"/"&amp;DAY(ウォレット!$B17)&amp;"_"&amp;ウォレット!CK$3,プレー記録!$U$12:$U$2664,0),1))</f>
        <v>0</v>
      </c>
      <c r="CL17" s="123">
        <f>IF(ISNA(INDEX(プレー記録!$F$12:$F$2664,MATCH("OUT_"&amp;ウォレット!$BS$2&amp;MONTH(ウォレット!$B17)&amp;"/"&amp;DAY(ウォレット!$B17)&amp;"_"&amp;ウォレット!CL$3,プレー記録!$U$12:$U$2664,0),1))=TRUE,0,-INDEX(プレー記録!$F$12:$F$2664,MATCH("OUT_"&amp;ウォレット!$BS$2&amp;MONTH(ウォレット!$B17)&amp;"/"&amp;DAY(ウォレット!$B17)&amp;"_"&amp;ウォレット!CL$3,プレー記録!$U$12:$U$2664,0),1))</f>
        <v>0</v>
      </c>
      <c r="CM17" s="123">
        <f>IF(ISNA(INDEX(プレー記録!$F$12:$F$2664,MATCH("OUT_"&amp;ウォレット!$BS$2&amp;MONTH(ウォレット!$B17)&amp;"/"&amp;DAY(ウォレット!$B17)&amp;"_"&amp;ウォレット!CM$3,プレー記録!$U$12:$U$2664,0),1))=TRUE,0,-INDEX(プレー記録!$F$12:$F$2664,MATCH("OUT_"&amp;ウォレット!$BS$2&amp;MONTH(ウォレット!$B17)&amp;"/"&amp;DAY(ウォレット!$B17)&amp;"_"&amp;ウォレット!CM$3,プレー記録!$U$12:$U$2664,0),1))</f>
        <v>0</v>
      </c>
      <c r="CN17" s="123">
        <f>IF(ISNA(INDEX(プレー記録!$F$12:$F$2664,MATCH("OUT_"&amp;ウォレット!$BS$2&amp;MONTH(ウォレット!$B17)&amp;"/"&amp;DAY(ウォレット!$B17)&amp;"_"&amp;ウォレット!CN$3,プレー記録!$U$12:$U$2664,0),1))=TRUE,0,-INDEX(プレー記録!$F$12:$F$2664,MATCH("OUT_"&amp;ウォレット!$BS$2&amp;MONTH(ウォレット!$B17)&amp;"/"&amp;DAY(ウォレット!$B17)&amp;"_"&amp;ウォレット!CN$3,プレー記録!$U$12:$U$2664,0),1))</f>
        <v>0</v>
      </c>
      <c r="CO17" s="123">
        <f>IF(ISNA(INDEX(プレー記録!$F$12:$F$2664,MATCH("OUT_"&amp;ウォレット!$BS$2&amp;MONTH(ウォレット!$B17)&amp;"/"&amp;DAY(ウォレット!$B17)&amp;"_"&amp;ウォレット!CO$3,プレー記録!$U$12:$U$2664,0),1))=TRUE,0,-INDEX(プレー記録!$F$12:$F$2664,MATCH("OUT_"&amp;ウォレット!$BS$2&amp;MONTH(ウォレット!$B17)&amp;"/"&amp;DAY(ウォレット!$B17)&amp;"_"&amp;ウォレット!CO$3,プレー記録!$U$12:$U$2664,0),1))</f>
        <v>0</v>
      </c>
      <c r="CP17" s="123">
        <f>IF(ISNA(INDEX(プレー記録!$F$12:$F$2664,MATCH("OUT_"&amp;ウォレット!$BS$2&amp;MONTH(ウォレット!$B17)&amp;"/"&amp;DAY(ウォレット!$B17)&amp;"_"&amp;ウォレット!CP$3,プレー記録!$U$12:$U$2664,0),1))=TRUE,0,-INDEX(プレー記録!$F$12:$F$2664,MATCH("OUT_"&amp;ウォレット!$BS$2&amp;MONTH(ウォレット!$B17)&amp;"/"&amp;DAY(ウォレット!$B17)&amp;"_"&amp;ウォレット!CP$3,プレー記録!$U$12:$U$2664,0),1))</f>
        <v>0</v>
      </c>
      <c r="CQ17" s="123">
        <f>IF(ISNA(INDEX(プレー記録!$F$12:$F$2664,MATCH("OUT_"&amp;ウォレット!$BS$2&amp;MONTH(ウォレット!$B17)&amp;"/"&amp;DAY(ウォレット!$B17)&amp;"_"&amp;ウォレット!CQ$3,プレー記録!$U$12:$U$2664,0),1))=TRUE,0,-INDEX(プレー記録!$F$12:$F$2664,MATCH("OUT_"&amp;ウォレット!$BS$2&amp;MONTH(ウォレット!$B17)&amp;"/"&amp;DAY(ウォレット!$B17)&amp;"_"&amp;ウォレット!CQ$3,プレー記録!$U$12:$U$2664,0),1))</f>
        <v>0</v>
      </c>
      <c r="CR17" s="298">
        <f>IF(ISNA(INDEX(プレー記録!$F$12:$F$2664,MATCH("OUT_"&amp;ウォレット!$BS$2&amp;MONTH(ウォレット!$B17)&amp;"/"&amp;DAY(ウォレット!$B17)&amp;"_"&amp;ウォレット!CR$3,プレー記録!$U$12:$U$2664,0),1))=TRUE,0,-INDEX(プレー記録!$F$12:$F$2664,MATCH("OUT_"&amp;ウォレット!$BS$2&amp;MONTH(ウォレット!$B17)&amp;"/"&amp;DAY(ウォレット!$B17)&amp;"_"&amp;ウォレット!CR$3,プレー記録!$U$12:$U$2664,0),1))</f>
        <v>0</v>
      </c>
      <c r="CS17" s="298">
        <f>IF(ISNA(INDEX(プレー記録!$F$12:$F$2664,MATCH("OUT_"&amp;ウォレット!$BS$2&amp;MONTH(ウォレット!$B17)&amp;"/"&amp;DAY(ウォレット!$B17)&amp;"_"&amp;ウォレット!CS$3,プレー記録!$U$12:$U$2664,0),1))=TRUE,0,-INDEX(プレー記録!$F$12:$F$2664,MATCH("OUT_"&amp;ウォレット!$BS$2&amp;MONTH(ウォレット!$B17)&amp;"/"&amp;DAY(ウォレット!$B17)&amp;"_"&amp;ウォレット!CS$3,プレー記録!$U$12:$U$2664,0),1))</f>
        <v>0</v>
      </c>
      <c r="CT17" s="298">
        <f>IF(ISNA(INDEX(プレー記録!$F$12:$F$2664,MATCH("OUT_"&amp;ウォレット!$BS$2&amp;MONTH(ウォレット!$B17)&amp;"/"&amp;DAY(ウォレット!$B17)&amp;"_"&amp;ウォレット!CT$3,プレー記録!$U$12:$U$2664,0),1))=TRUE,0,-INDEX(プレー記録!$F$12:$F$2664,MATCH("OUT_"&amp;ウォレット!$BS$2&amp;MONTH(ウォレット!$B17)&amp;"/"&amp;DAY(ウォレット!$B17)&amp;"_"&amp;ウォレット!CT$3,プレー記録!$U$12:$U$2664,0),1))</f>
        <v>0</v>
      </c>
      <c r="CU17" s="298">
        <f>IF(ISNA(INDEX(プレー記録!$F$12:$F$2664,MATCH("OUT_"&amp;ウォレット!$BS$2&amp;MONTH(ウォレット!$B17)&amp;"/"&amp;DAY(ウォレット!$B17)&amp;"_"&amp;ウォレット!CU$3,プレー記録!$U$12:$U$2664,0),1))=TRUE,0,-INDEX(プレー記録!$F$12:$F$2664,MATCH("OUT_"&amp;ウォレット!$BS$2&amp;MONTH(ウォレット!$B17)&amp;"/"&amp;DAY(ウォレット!$B17)&amp;"_"&amp;ウォレット!CU$3,プレー記録!$U$12:$U$2664,0),1))</f>
        <v>0</v>
      </c>
      <c r="CV17" s="298">
        <f>IF(ISNA(INDEX(プレー記録!$F$12:$F$2664,MATCH("OUT_"&amp;ウォレット!$BS$2&amp;MONTH(ウォレット!$B17)&amp;"/"&amp;DAY(ウォレット!$B17)&amp;"_"&amp;ウォレット!CV$3,プレー記録!$U$12:$U$2664,0),1))=TRUE,0,-INDEX(プレー記録!$F$12:$F$2664,MATCH("OUT_"&amp;ウォレット!$BS$2&amp;MONTH(ウォレット!$B17)&amp;"/"&amp;DAY(ウォレット!$B17)&amp;"_"&amp;ウォレット!CV$3,プレー記録!$U$12:$U$2664,0),1))</f>
        <v>0</v>
      </c>
      <c r="CW17" s="298">
        <f>IF(ISNA(INDEX(プレー記録!$F$12:$F$2664,MATCH("OUT_"&amp;ウォレット!$BS$2&amp;MONTH(ウォレット!$B17)&amp;"/"&amp;DAY(ウォレット!$B17)&amp;"_"&amp;ウォレット!CW$3,プレー記録!$U$12:$U$2664,0),1))=TRUE,0,-INDEX(プレー記録!$F$12:$F$2664,MATCH("OUT_"&amp;ウォレット!$BS$2&amp;MONTH(ウォレット!$B17)&amp;"/"&amp;DAY(ウォレット!$B17)&amp;"_"&amp;ウォレット!CW$3,プレー記録!$U$12:$U$2664,0),1))</f>
        <v>0</v>
      </c>
      <c r="CX17" s="298">
        <f>IF(ISNA(INDEX(プレー記録!$F$12:$F$2664,MATCH("OUT_"&amp;ウォレット!$BS$2&amp;MONTH(ウォレット!$B17)&amp;"/"&amp;DAY(ウォレット!$B17)&amp;"_"&amp;ウォレット!CX$3,プレー記録!$U$12:$U$2664,0),1))=TRUE,0,-INDEX(プレー記録!$F$12:$F$2664,MATCH("OUT_"&amp;ウォレット!$BS$2&amp;MONTH(ウォレット!$B17)&amp;"/"&amp;DAY(ウォレット!$B17)&amp;"_"&amp;ウォレット!CX$3,プレー記録!$U$12:$U$2664,0),1))</f>
        <v>0</v>
      </c>
      <c r="CY17" s="298">
        <f>IF(ISNA(INDEX(プレー記録!$F$12:$F$2664,MATCH("OUT_"&amp;ウォレット!$BS$2&amp;MONTH(ウォレット!$B17)&amp;"/"&amp;DAY(ウォレット!$B17)&amp;"_"&amp;ウォレット!CY$3,プレー記録!$U$12:$U$2664,0),1))=TRUE,0,-INDEX(プレー記録!$F$12:$F$2664,MATCH("OUT_"&amp;ウォレット!$BS$2&amp;MONTH(ウォレット!$B17)&amp;"/"&amp;DAY(ウォレット!$B17)&amp;"_"&amp;ウォレット!CY$3,プレー記録!$U$12:$U$2664,0),1))</f>
        <v>0</v>
      </c>
      <c r="CZ17" s="160"/>
      <c r="DA17" s="127">
        <f t="shared" si="4"/>
        <v>0</v>
      </c>
      <c r="DB17" s="128">
        <f t="shared" si="14"/>
        <v>0</v>
      </c>
      <c r="DC17" s="133">
        <f>IF(ISNA(INDEX(プレー記録!$G$14:$G$2664,MATCH("IN_"&amp;ウォレット!$DA$2&amp;MONTH(ウォレット!$B17)&amp;"/"&amp;DAY(ウォレット!$B17)&amp;"_"&amp;ウォレット!DC$3,プレー記録!$U$14:$U$2664,0),1))=TRUE,0,INDEX(プレー記録!$G$14:$G$2664,MATCH("IN_"&amp;ウォレット!$DA$2&amp;MONTH(ウォレット!$B17)&amp;"/"&amp;DAY(ウォレット!$B17)&amp;"_"&amp;ウォレット!DC$3,プレー記録!$U$14:$U$2664,0),1))</f>
        <v>0</v>
      </c>
      <c r="DD17" s="122">
        <f>IF(ISNA(INDEX(プレー記録!$G$14:$G$2664,MATCH("IN_"&amp;ウォレット!$DA$2&amp;MONTH(ウォレット!$B17)&amp;"/"&amp;DAY(ウォレット!$B17)&amp;"_"&amp;ウォレット!DD$3,プレー記録!$U$14:$U$2664,0),1))=TRUE,0,INDEX(プレー記録!$G$14:$G$2664,MATCH("IN_"&amp;ウォレット!$DA$2&amp;MONTH(ウォレット!$B17)&amp;"/"&amp;DAY(ウォレット!$B17)&amp;"_"&amp;ウォレット!DD$3,プレー記録!$U$14:$U$2664,0),1))</f>
        <v>0</v>
      </c>
      <c r="DE17" s="122">
        <f>IF(ISNA(INDEX(プレー記録!$G$14:$G$2664,MATCH("IN_"&amp;ウォレット!$DA$2&amp;MONTH(ウォレット!$B17)&amp;"/"&amp;DAY(ウォレット!$B17)&amp;"_"&amp;ウォレット!DE$3,プレー記録!$U$14:$U$2664,0),1))=TRUE,0,INDEX(プレー記録!$G$14:$G$2664,MATCH("IN_"&amp;ウォレット!$DA$2&amp;MONTH(ウォレット!$B17)&amp;"/"&amp;DAY(ウォレット!$B17)&amp;"_"&amp;ウォレット!DE$3,プレー記録!$U$14:$U$2664,0),1))</f>
        <v>0</v>
      </c>
      <c r="DF17" s="122">
        <f>IF(ISNA(INDEX(プレー記録!$G$14:$G$2664,MATCH("IN_"&amp;ウォレット!$DA$2&amp;MONTH(ウォレット!$B17)&amp;"/"&amp;DAY(ウォレット!$B17)&amp;"_"&amp;ウォレット!DF$3,プレー記録!$U$14:$U$2664,0),1))=TRUE,0,INDEX(プレー記録!$G$14:$G$2664,MATCH("IN_"&amp;ウォレット!$DA$2&amp;MONTH(ウォレット!$B17)&amp;"/"&amp;DAY(ウォレット!$B17)&amp;"_"&amp;ウォレット!DF$3,プレー記録!$U$14:$U$2664,0),1))</f>
        <v>0</v>
      </c>
      <c r="DG17" s="122">
        <f>IF(ISNA(INDEX(プレー記録!$G$14:$G$2664,MATCH("IN_"&amp;ウォレット!$DA$2&amp;MONTH(ウォレット!$B17)&amp;"/"&amp;DAY(ウォレット!$B17)&amp;"_"&amp;ウォレット!DG$3,プレー記録!$U$14:$U$2664,0),1))=TRUE,0,INDEX(プレー記録!$G$14:$G$2664,MATCH("IN_"&amp;ウォレット!$DA$2&amp;MONTH(ウォレット!$B17)&amp;"/"&amp;DAY(ウォレット!$B17)&amp;"_"&amp;ウォレット!DG$3,プレー記録!$U$14:$U$2664,0),1))</f>
        <v>0</v>
      </c>
      <c r="DH17" s="122">
        <f>IF(ISNA(INDEX(プレー記録!$G$14:$G$2664,MATCH("IN_"&amp;ウォレット!$DA$2&amp;MONTH(ウォレット!$B17)&amp;"/"&amp;DAY(ウォレット!$B17)&amp;"_"&amp;ウォレット!DH$3,プレー記録!$U$14:$U$2664,0),1))=TRUE,0,INDEX(プレー記録!$G$14:$G$2664,MATCH("IN_"&amp;ウォレット!$DA$2&amp;MONTH(ウォレット!$B17)&amp;"/"&amp;DAY(ウォレット!$B17)&amp;"_"&amp;ウォレット!DH$3,プレー記録!$U$14:$U$2664,0),1))</f>
        <v>0</v>
      </c>
      <c r="DI17" s="122">
        <f>IF(ISNA(INDEX(プレー記録!$G$14:$G$2664,MATCH("IN_"&amp;ウォレット!$DA$2&amp;MONTH(ウォレット!$B17)&amp;"/"&amp;DAY(ウォレット!$B17)&amp;"_"&amp;ウォレット!DI$3,プレー記録!$U$14:$U$2664,0),1))=TRUE,0,INDEX(プレー記録!$G$14:$G$2664,MATCH("IN_"&amp;ウォレット!$DA$2&amp;MONTH(ウォレット!$B17)&amp;"/"&amp;DAY(ウォレット!$B17)&amp;"_"&amp;ウォレット!DI$3,プレー記録!$U$14:$U$2664,0),1))</f>
        <v>0</v>
      </c>
      <c r="DJ17" s="296">
        <f>IF(ISNA(INDEX(プレー記録!$G$14:$G$2664,MATCH("IN_"&amp;ウォレット!$DA$2&amp;MONTH(ウォレット!$B17)&amp;"/"&amp;DAY(ウォレット!$B17)&amp;"_"&amp;ウォレット!DJ$3,プレー記録!$U$14:$U$2664,0),1))=TRUE,0,INDEX(プレー記録!$G$14:$G$2664,MATCH("IN_"&amp;ウォレット!$DA$2&amp;MONTH(ウォレット!$B17)&amp;"/"&amp;DAY(ウォレット!$B17)&amp;"_"&amp;ウォレット!DJ$3,プレー記録!$U$14:$U$2664,0),1))</f>
        <v>0</v>
      </c>
      <c r="DK17" s="296">
        <f>IF(ISNA(INDEX(プレー記録!$G$14:$G$2664,MATCH("IN_"&amp;ウォレット!$DA$2&amp;MONTH(ウォレット!$B17)&amp;"/"&amp;DAY(ウォレット!$B17)&amp;"_"&amp;ウォレット!DK$3,プレー記録!$U$14:$U$2664,0),1))=TRUE,0,INDEX(プレー記録!$G$14:$G$2664,MATCH("IN_"&amp;ウォレット!$DA$2&amp;MONTH(ウォレット!$B17)&amp;"/"&amp;DAY(ウォレット!$B17)&amp;"_"&amp;ウォレット!DK$3,プレー記録!$U$14:$U$2664,0),1))</f>
        <v>0</v>
      </c>
      <c r="DL17" s="296">
        <f>IF(ISNA(INDEX(プレー記録!$G$14:$G$2664,MATCH("IN_"&amp;ウォレット!$DA$2&amp;MONTH(ウォレット!$B17)&amp;"/"&amp;DAY(ウォレット!$B17)&amp;"_"&amp;ウォレット!DL$3,プレー記録!$U$14:$U$2664,0),1))=TRUE,0,INDEX(プレー記録!$G$14:$G$2664,MATCH("IN_"&amp;ウォレット!$DA$2&amp;MONTH(ウォレット!$B17)&amp;"/"&amp;DAY(ウォレット!$B17)&amp;"_"&amp;ウォレット!DL$3,プレー記録!$U$14:$U$2664,0),1))</f>
        <v>0</v>
      </c>
      <c r="DM17" s="296">
        <f>IF(ISNA(INDEX(プレー記録!$G$14:$G$2664,MATCH("IN_"&amp;ウォレット!$DA$2&amp;MONTH(ウォレット!$B17)&amp;"/"&amp;DAY(ウォレット!$B17)&amp;"_"&amp;ウォレット!DM$3,プレー記録!$U$14:$U$2664,0),1))=TRUE,0,INDEX(プレー記録!$G$14:$G$2664,MATCH("IN_"&amp;ウォレット!$DA$2&amp;MONTH(ウォレット!$B17)&amp;"/"&amp;DAY(ウォレット!$B17)&amp;"_"&amp;ウォレット!DM$3,プレー記録!$U$14:$U$2664,0),1))</f>
        <v>0</v>
      </c>
      <c r="DN17" s="296">
        <f>IF(ISNA(INDEX(プレー記録!$G$14:$G$2664,MATCH("IN_"&amp;ウォレット!$DA$2&amp;MONTH(ウォレット!$B17)&amp;"/"&amp;DAY(ウォレット!$B17)&amp;"_"&amp;ウォレット!DN$3,プレー記録!$U$14:$U$2664,0),1))=TRUE,0,INDEX(プレー記録!$G$14:$G$2664,MATCH("IN_"&amp;ウォレット!$DA$2&amp;MONTH(ウォレット!$B17)&amp;"/"&amp;DAY(ウォレット!$B17)&amp;"_"&amp;ウォレット!DN$3,プレー記録!$U$14:$U$2664,0),1))</f>
        <v>0</v>
      </c>
      <c r="DO17" s="296">
        <f>IF(ISNA(INDEX(プレー記録!$G$14:$G$2664,MATCH("IN_"&amp;ウォレット!$DA$2&amp;MONTH(ウォレット!$B17)&amp;"/"&amp;DAY(ウォレット!$B17)&amp;"_"&amp;ウォレット!DO$3,プレー記録!$U$14:$U$2664,0),1))=TRUE,0,INDEX(プレー記録!$G$14:$G$2664,MATCH("IN_"&amp;ウォレット!$DA$2&amp;MONTH(ウォレット!$B17)&amp;"/"&amp;DAY(ウォレット!$B17)&amp;"_"&amp;ウォレット!DO$3,プレー記録!$U$14:$U$2664,0),1))</f>
        <v>0</v>
      </c>
      <c r="DP17" s="296">
        <f>IF(ISNA(INDEX(プレー記録!$G$14:$G$2664,MATCH("IN_"&amp;ウォレット!$DA$2&amp;MONTH(ウォレット!$B17)&amp;"/"&amp;DAY(ウォレット!$B17)&amp;"_"&amp;ウォレット!DP$3,プレー記録!$U$14:$U$2664,0),1))=TRUE,0,INDEX(プレー記録!$G$14:$G$2664,MATCH("IN_"&amp;ウォレット!$DA$2&amp;MONTH(ウォレット!$B17)&amp;"/"&amp;DAY(ウォレット!$B17)&amp;"_"&amp;ウォレット!DP$3,プレー記録!$U$14:$U$2664,0),1))</f>
        <v>0</v>
      </c>
      <c r="DQ17" s="296">
        <f>IF(ISNA(INDEX(プレー記録!$G$14:$G$2664,MATCH("IN_"&amp;ウォレット!$DA$2&amp;MONTH(ウォレット!$B17)&amp;"/"&amp;DAY(ウォレット!$B17)&amp;"_"&amp;ウォレット!DQ$3,プレー記録!$U$14:$U$2664,0),1))=TRUE,0,INDEX(プレー記録!$G$14:$G$2664,MATCH("IN_"&amp;ウォレット!$DA$2&amp;MONTH(ウォレット!$B17)&amp;"/"&amp;DAY(ウォレット!$B17)&amp;"_"&amp;ウォレット!DQ$3,プレー記録!$U$14:$U$2664,0),1))</f>
        <v>0</v>
      </c>
      <c r="DR17" s="158"/>
      <c r="DS17" s="131">
        <f>IF(ISNA(INDEX(プレー記録!$F$12:$F$2664,MATCH("OUT_"&amp;ウォレット!$DA$2&amp;MONTH(ウォレット!$B17)&amp;"/"&amp;DAY(ウォレット!$B17)&amp;"_"&amp;ウォレット!DS$3,プレー記録!$U$12:$U$2664,0),1))=TRUE,0,-INDEX(プレー記録!$F$12:$F$2664,MATCH("OUT_"&amp;ウォレット!$DA$2&amp;MONTH(ウォレット!$B17)&amp;"/"&amp;DAY(ウォレット!$B17)&amp;"_"&amp;ウォレット!DS$3,プレー記録!$U$12:$U$2664,0),1))</f>
        <v>0</v>
      </c>
      <c r="DT17" s="123">
        <f>IF(ISNA(INDEX(プレー記録!$F$12:$F$2664,MATCH("OUT_"&amp;ウォレット!$DA$2&amp;MONTH(ウォレット!$B17)&amp;"/"&amp;DAY(ウォレット!$B17)&amp;"_"&amp;ウォレット!DT$3,プレー記録!$U$12:$U$2664,0),1))=TRUE,0,-INDEX(プレー記録!$F$12:$F$2664,MATCH("OUT_"&amp;ウォレット!$DA$2&amp;MONTH(ウォレット!$B17)&amp;"/"&amp;DAY(ウォレット!$B17)&amp;"_"&amp;ウォレット!DT$3,プレー記録!$U$12:$U$2664,0),1))</f>
        <v>0</v>
      </c>
      <c r="DU17" s="123">
        <f>IF(ISNA(INDEX(プレー記録!$F$12:$F$2664,MATCH("OUT_"&amp;ウォレット!$DA$2&amp;MONTH(ウォレット!$B17)&amp;"/"&amp;DAY(ウォレット!$B17)&amp;"_"&amp;ウォレット!DU$3,プレー記録!$U$12:$U$2664,0),1))=TRUE,0,-INDEX(プレー記録!$F$12:$F$2664,MATCH("OUT_"&amp;ウォレット!$DA$2&amp;MONTH(ウォレット!$B17)&amp;"/"&amp;DAY(ウォレット!$B17)&amp;"_"&amp;ウォレット!DU$3,プレー記録!$U$12:$U$2664,0),1))</f>
        <v>0</v>
      </c>
      <c r="DV17" s="123">
        <f>IF(ISNA(INDEX(プレー記録!$F$12:$F$2664,MATCH("OUT_"&amp;ウォレット!$DA$2&amp;MONTH(ウォレット!$B17)&amp;"/"&amp;DAY(ウォレット!$B17)&amp;"_"&amp;ウォレット!DV$3,プレー記録!$U$12:$U$2664,0),1))=TRUE,0,-INDEX(プレー記録!$F$12:$F$2664,MATCH("OUT_"&amp;ウォレット!$DA$2&amp;MONTH(ウォレット!$B17)&amp;"/"&amp;DAY(ウォレット!$B17)&amp;"_"&amp;ウォレット!DV$3,プレー記録!$U$12:$U$2664,0),1))</f>
        <v>0</v>
      </c>
      <c r="DW17" s="123">
        <f>IF(ISNA(INDEX(プレー記録!$F$12:$F$2664,MATCH("OUT_"&amp;ウォレット!$DA$2&amp;MONTH(ウォレット!$B17)&amp;"/"&amp;DAY(ウォレット!$B17)&amp;"_"&amp;ウォレット!DW$3,プレー記録!$U$12:$U$2664,0),1))=TRUE,0,-INDEX(プレー記録!$F$12:$F$2664,MATCH("OUT_"&amp;ウォレット!$DA$2&amp;MONTH(ウォレット!$B17)&amp;"/"&amp;DAY(ウォレット!$B17)&amp;"_"&amp;ウォレット!DW$3,プレー記録!$U$12:$U$2664,0),1))</f>
        <v>0</v>
      </c>
      <c r="DX17" s="123">
        <f>IF(ISNA(INDEX(プレー記録!$F$12:$F$2664,MATCH("OUT_"&amp;ウォレット!$DA$2&amp;MONTH(ウォレット!$B17)&amp;"/"&amp;DAY(ウォレット!$B17)&amp;"_"&amp;ウォレット!DX$3,プレー記録!$U$12:$U$2664,0),1))=TRUE,0,-INDEX(プレー記録!$F$12:$F$2664,MATCH("OUT_"&amp;ウォレット!$DA$2&amp;MONTH(ウォレット!$B17)&amp;"/"&amp;DAY(ウォレット!$B17)&amp;"_"&amp;ウォレット!DX$3,プレー記録!$U$12:$U$2664,0),1))</f>
        <v>0</v>
      </c>
      <c r="DY17" s="123">
        <f>IF(ISNA(INDEX(プレー記録!$F$12:$F$2664,MATCH("OUT_"&amp;ウォレット!$DA$2&amp;MONTH(ウォレット!$B17)&amp;"/"&amp;DAY(ウォレット!$B17)&amp;"_"&amp;ウォレット!DY$3,プレー記録!$U$12:$U$2664,0),1))=TRUE,0,-INDEX(プレー記録!$F$12:$F$2664,MATCH("OUT_"&amp;ウォレット!$DA$2&amp;MONTH(ウォレット!$B17)&amp;"/"&amp;DAY(ウォレット!$B17)&amp;"_"&amp;ウォレット!DY$3,プレー記録!$U$12:$U$2664,0),1))</f>
        <v>0</v>
      </c>
      <c r="DZ17" s="298">
        <f>IF(ISNA(INDEX(プレー記録!$F$12:$F$2664,MATCH("OUT_"&amp;ウォレット!$DA$2&amp;MONTH(ウォレット!$B17)&amp;"/"&amp;DAY(ウォレット!$B17)&amp;"_"&amp;ウォレット!DZ$3,プレー記録!$U$12:$U$2664,0),1))=TRUE,0,-INDEX(プレー記録!$F$12:$F$2664,MATCH("OUT_"&amp;ウォレット!$DA$2&amp;MONTH(ウォレット!$B17)&amp;"/"&amp;DAY(ウォレット!$B17)&amp;"_"&amp;ウォレット!DZ$3,プレー記録!$U$12:$U$2664,0),1))</f>
        <v>0</v>
      </c>
      <c r="EA17" s="298">
        <f>IF(ISNA(INDEX(プレー記録!$F$12:$F$2664,MATCH("OUT_"&amp;ウォレット!$DA$2&amp;MONTH(ウォレット!$B17)&amp;"/"&amp;DAY(ウォレット!$B17)&amp;"_"&amp;ウォレット!EA$3,プレー記録!$U$12:$U$2664,0),1))=TRUE,0,-INDEX(プレー記録!$F$12:$F$2664,MATCH("OUT_"&amp;ウォレット!$DA$2&amp;MONTH(ウォレット!$B17)&amp;"/"&amp;DAY(ウォレット!$B17)&amp;"_"&amp;ウォレット!EA$3,プレー記録!$U$12:$U$2664,0),1))</f>
        <v>0</v>
      </c>
      <c r="EB17" s="298">
        <f>IF(ISNA(INDEX(プレー記録!$F$12:$F$2664,MATCH("OUT_"&amp;ウォレット!$DA$2&amp;MONTH(ウォレット!$B17)&amp;"/"&amp;DAY(ウォレット!$B17)&amp;"_"&amp;ウォレット!EB$3,プレー記録!$U$12:$U$2664,0),1))=TRUE,0,-INDEX(プレー記録!$F$12:$F$2664,MATCH("OUT_"&amp;ウォレット!$DA$2&amp;MONTH(ウォレット!$B17)&amp;"/"&amp;DAY(ウォレット!$B17)&amp;"_"&amp;ウォレット!EB$3,プレー記録!$U$12:$U$2664,0),1))</f>
        <v>0</v>
      </c>
      <c r="EC17" s="298">
        <f>IF(ISNA(INDEX(プレー記録!$F$12:$F$2664,MATCH("OUT_"&amp;ウォレット!$DA$2&amp;MONTH(ウォレット!$B17)&amp;"/"&amp;DAY(ウォレット!$B17)&amp;"_"&amp;ウォレット!EC$3,プレー記録!$U$12:$U$2664,0),1))=TRUE,0,-INDEX(プレー記録!$F$12:$F$2664,MATCH("OUT_"&amp;ウォレット!$DA$2&amp;MONTH(ウォレット!$B17)&amp;"/"&amp;DAY(ウォレット!$B17)&amp;"_"&amp;ウォレット!EC$3,プレー記録!$U$12:$U$2664,0),1))</f>
        <v>0</v>
      </c>
      <c r="ED17" s="298">
        <f>IF(ISNA(INDEX(プレー記録!$F$12:$F$2664,MATCH("OUT_"&amp;ウォレット!$DA$2&amp;MONTH(ウォレット!$B17)&amp;"/"&amp;DAY(ウォレット!$B17)&amp;"_"&amp;ウォレット!ED$3,プレー記録!$U$12:$U$2664,0),1))=TRUE,0,-INDEX(プレー記録!$F$12:$F$2664,MATCH("OUT_"&amp;ウォレット!$DA$2&amp;MONTH(ウォレット!$B17)&amp;"/"&amp;DAY(ウォレット!$B17)&amp;"_"&amp;ウォレット!ED$3,プレー記録!$U$12:$U$2664,0),1))</f>
        <v>0</v>
      </c>
      <c r="EE17" s="298">
        <f>IF(ISNA(INDEX(プレー記録!$F$12:$F$2664,MATCH("OUT_"&amp;ウォレット!$DA$2&amp;MONTH(ウォレット!$B17)&amp;"/"&amp;DAY(ウォレット!$B17)&amp;"_"&amp;ウォレット!EE$3,プレー記録!$U$12:$U$2664,0),1))=TRUE,0,-INDEX(プレー記録!$F$12:$F$2664,MATCH("OUT_"&amp;ウォレット!$DA$2&amp;MONTH(ウォレット!$B17)&amp;"/"&amp;DAY(ウォレット!$B17)&amp;"_"&amp;ウォレット!EE$3,プレー記録!$U$12:$U$2664,0),1))</f>
        <v>0</v>
      </c>
      <c r="EF17" s="298">
        <f>IF(ISNA(INDEX(プレー記録!$F$12:$F$2664,MATCH("OUT_"&amp;ウォレット!$DA$2&amp;MONTH(ウォレット!$B17)&amp;"/"&amp;DAY(ウォレット!$B17)&amp;"_"&amp;ウォレット!EF$3,プレー記録!$U$12:$U$2664,0),1))=TRUE,0,-INDEX(プレー記録!$F$12:$F$2664,MATCH("OUT_"&amp;ウォレット!$DA$2&amp;MONTH(ウォレット!$B17)&amp;"/"&amp;DAY(ウォレット!$B17)&amp;"_"&amp;ウォレット!EF$3,プレー記録!$U$12:$U$2664,0),1))</f>
        <v>0</v>
      </c>
      <c r="EG17" s="298">
        <f>IF(ISNA(INDEX(プレー記録!$F$12:$F$2664,MATCH("OUT_"&amp;ウォレット!$DA$2&amp;MONTH(ウォレット!$B17)&amp;"/"&amp;DAY(ウォレット!$B17)&amp;"_"&amp;ウォレット!EG$3,プレー記録!$U$12:$U$2664,0),1))=TRUE,0,-INDEX(プレー記録!$F$12:$F$2664,MATCH("OUT_"&amp;ウォレット!$DA$2&amp;MONTH(ウォレット!$B17)&amp;"/"&amp;DAY(ウォレット!$B17)&amp;"_"&amp;ウォレット!EG$3,プレー記録!$U$12:$U$2664,0),1))</f>
        <v>0</v>
      </c>
      <c r="EH17" s="160"/>
      <c r="EI17" s="127">
        <f t="shared" si="5"/>
        <v>0</v>
      </c>
      <c r="EJ17" s="128">
        <f t="shared" si="15"/>
        <v>0</v>
      </c>
      <c r="EK17" s="133">
        <f>IF(ISNA(INDEX(プレー記録!$G$14:$G$2664,MATCH("IN_"&amp;ウォレット!$EI$2&amp;MONTH(ウォレット!$B17)&amp;"/"&amp;DAY(ウォレット!$B17)&amp;"_"&amp;ウォレット!EK$3,プレー記録!$U$14:$U$2664,0),1))=TRUE,0,INDEX(プレー記録!$G$14:$G$2664,MATCH("IN_"&amp;ウォレット!$EI$2&amp;MONTH(ウォレット!$B17)&amp;"/"&amp;DAY(ウォレット!$B17)&amp;"_"&amp;ウォレット!EK$3,プレー記録!$U$14:$U$2664,0),1))</f>
        <v>0</v>
      </c>
      <c r="EL17" s="122">
        <f>IF(ISNA(INDEX(プレー記録!$G$14:$G$2664,MATCH("IN_"&amp;ウォレット!$EI$2&amp;MONTH(ウォレット!$B17)&amp;"/"&amp;DAY(ウォレット!$B17)&amp;"_"&amp;ウォレット!EL$3,プレー記録!$U$14:$U$2664,0),1))=TRUE,0,INDEX(プレー記録!$G$14:$G$2664,MATCH("IN_"&amp;ウォレット!$EI$2&amp;MONTH(ウォレット!$B17)&amp;"/"&amp;DAY(ウォレット!$B17)&amp;"_"&amp;ウォレット!EL$3,プレー記録!$U$14:$U$2664,0),1))</f>
        <v>0</v>
      </c>
      <c r="EM17" s="122">
        <f>IF(ISNA(INDEX(プレー記録!$G$14:$G$2664,MATCH("IN_"&amp;ウォレット!$EI$2&amp;MONTH(ウォレット!$B17)&amp;"/"&amp;DAY(ウォレット!$B17)&amp;"_"&amp;ウォレット!EM$3,プレー記録!$U$14:$U$2664,0),1))=TRUE,0,INDEX(プレー記録!$G$14:$G$2664,MATCH("IN_"&amp;ウォレット!$EI$2&amp;MONTH(ウォレット!$B17)&amp;"/"&amp;DAY(ウォレット!$B17)&amp;"_"&amp;ウォレット!EM$3,プレー記録!$U$14:$U$2664,0),1))</f>
        <v>0</v>
      </c>
      <c r="EN17" s="122">
        <f>IF(ISNA(INDEX(プレー記録!$G$14:$G$2664,MATCH("IN_"&amp;ウォレット!$EI$2&amp;MONTH(ウォレット!$B17)&amp;"/"&amp;DAY(ウォレット!$B17)&amp;"_"&amp;ウォレット!EN$3,プレー記録!$U$14:$U$2664,0),1))=TRUE,0,INDEX(プレー記録!$G$14:$G$2664,MATCH("IN_"&amp;ウォレット!$EI$2&amp;MONTH(ウォレット!$B17)&amp;"/"&amp;DAY(ウォレット!$B17)&amp;"_"&amp;ウォレット!EN$3,プレー記録!$U$14:$U$2664,0),1))</f>
        <v>0</v>
      </c>
      <c r="EO17" s="122">
        <f>IF(ISNA(INDEX(プレー記録!$G$14:$G$2664,MATCH("IN_"&amp;ウォレット!$EI$2&amp;MONTH(ウォレット!$B17)&amp;"/"&amp;DAY(ウォレット!$B17)&amp;"_"&amp;ウォレット!EO$3,プレー記録!$U$14:$U$2664,0),1))=TRUE,0,INDEX(プレー記録!$G$14:$G$2664,MATCH("IN_"&amp;ウォレット!$EI$2&amp;MONTH(ウォレット!$B17)&amp;"/"&amp;DAY(ウォレット!$B17)&amp;"_"&amp;ウォレット!EO$3,プレー記録!$U$14:$U$2664,0),1))</f>
        <v>0</v>
      </c>
      <c r="EP17" s="122">
        <f>IF(ISNA(INDEX(プレー記録!$G$14:$G$2664,MATCH("IN_"&amp;ウォレット!$EI$2&amp;MONTH(ウォレット!$B17)&amp;"/"&amp;DAY(ウォレット!$B17)&amp;"_"&amp;ウォレット!EP$3,プレー記録!$U$14:$U$2664,0),1))=TRUE,0,INDEX(プレー記録!$G$14:$G$2664,MATCH("IN_"&amp;ウォレット!$EI$2&amp;MONTH(ウォレット!$B17)&amp;"/"&amp;DAY(ウォレット!$B17)&amp;"_"&amp;ウォレット!EP$3,プレー記録!$U$14:$U$2664,0),1))</f>
        <v>0</v>
      </c>
      <c r="EQ17" s="122">
        <f>IF(ISNA(INDEX(プレー記録!$G$14:$G$2664,MATCH("IN_"&amp;ウォレット!$EI$2&amp;MONTH(ウォレット!$B17)&amp;"/"&amp;DAY(ウォレット!$B17)&amp;"_"&amp;ウォレット!EQ$3,プレー記録!$U$14:$U$2664,0),1))=TRUE,0,INDEX(プレー記録!$G$14:$G$2664,MATCH("IN_"&amp;ウォレット!$EI$2&amp;MONTH(ウォレット!$B17)&amp;"/"&amp;DAY(ウォレット!$B17)&amp;"_"&amp;ウォレット!EQ$3,プレー記録!$U$14:$U$2664,0),1))</f>
        <v>0</v>
      </c>
      <c r="ER17" s="296">
        <f>IF(ISNA(INDEX(プレー記録!$G$14:$G$2664,MATCH("IN_"&amp;ウォレット!$EI$2&amp;MONTH(ウォレット!$B17)&amp;"/"&amp;DAY(ウォレット!$B17)&amp;"_"&amp;ウォレット!ER$3,プレー記録!$U$14:$U$2664,0),1))=TRUE,0,INDEX(プレー記録!$G$14:$G$2664,MATCH("IN_"&amp;ウォレット!$EI$2&amp;MONTH(ウォレット!$B17)&amp;"/"&amp;DAY(ウォレット!$B17)&amp;"_"&amp;ウォレット!ER$3,プレー記録!$U$14:$U$2664,0),1))</f>
        <v>0</v>
      </c>
      <c r="ES17" s="296">
        <f>IF(ISNA(INDEX(プレー記録!$G$14:$G$2664,MATCH("IN_"&amp;ウォレット!$EI$2&amp;MONTH(ウォレット!$B17)&amp;"/"&amp;DAY(ウォレット!$B17)&amp;"_"&amp;ウォレット!ES$3,プレー記録!$U$14:$U$2664,0),1))=TRUE,0,INDEX(プレー記録!$G$14:$G$2664,MATCH("IN_"&amp;ウォレット!$EI$2&amp;MONTH(ウォレット!$B17)&amp;"/"&amp;DAY(ウォレット!$B17)&amp;"_"&amp;ウォレット!ES$3,プレー記録!$U$14:$U$2664,0),1))</f>
        <v>0</v>
      </c>
      <c r="ET17" s="296">
        <f>IF(ISNA(INDEX(プレー記録!$G$14:$G$2664,MATCH("IN_"&amp;ウォレット!$EI$2&amp;MONTH(ウォレット!$B17)&amp;"/"&amp;DAY(ウォレット!$B17)&amp;"_"&amp;ウォレット!ET$3,プレー記録!$U$14:$U$2664,0),1))=TRUE,0,INDEX(プレー記録!$G$14:$G$2664,MATCH("IN_"&amp;ウォレット!$EI$2&amp;MONTH(ウォレット!$B17)&amp;"/"&amp;DAY(ウォレット!$B17)&amp;"_"&amp;ウォレット!ET$3,プレー記録!$U$14:$U$2664,0),1))</f>
        <v>0</v>
      </c>
      <c r="EU17" s="296">
        <f>IF(ISNA(INDEX(プレー記録!$G$14:$G$2664,MATCH("IN_"&amp;ウォレット!$EI$2&amp;MONTH(ウォレット!$B17)&amp;"/"&amp;DAY(ウォレット!$B17)&amp;"_"&amp;ウォレット!EU$3,プレー記録!$U$14:$U$2664,0),1))=TRUE,0,INDEX(プレー記録!$G$14:$G$2664,MATCH("IN_"&amp;ウォレット!$EI$2&amp;MONTH(ウォレット!$B17)&amp;"/"&amp;DAY(ウォレット!$B17)&amp;"_"&amp;ウォレット!EU$3,プレー記録!$U$14:$U$2664,0),1))</f>
        <v>0</v>
      </c>
      <c r="EV17" s="296">
        <f>IF(ISNA(INDEX(プレー記録!$G$14:$G$2664,MATCH("IN_"&amp;ウォレット!$EI$2&amp;MONTH(ウォレット!$B17)&amp;"/"&amp;DAY(ウォレット!$B17)&amp;"_"&amp;ウォレット!EV$3,プレー記録!$U$14:$U$2664,0),1))=TRUE,0,INDEX(プレー記録!$G$14:$G$2664,MATCH("IN_"&amp;ウォレット!$EI$2&amp;MONTH(ウォレット!$B17)&amp;"/"&amp;DAY(ウォレット!$B17)&amp;"_"&amp;ウォレット!EV$3,プレー記録!$U$14:$U$2664,0),1))</f>
        <v>0</v>
      </c>
      <c r="EW17" s="296">
        <f>IF(ISNA(INDEX(プレー記録!$G$14:$G$2664,MATCH("IN_"&amp;ウォレット!$EI$2&amp;MONTH(ウォレット!$B17)&amp;"/"&amp;DAY(ウォレット!$B17)&amp;"_"&amp;ウォレット!EW$3,プレー記録!$U$14:$U$2664,0),1))=TRUE,0,INDEX(プレー記録!$G$14:$G$2664,MATCH("IN_"&amp;ウォレット!$EI$2&amp;MONTH(ウォレット!$B17)&amp;"/"&amp;DAY(ウォレット!$B17)&amp;"_"&amp;ウォレット!EW$3,プレー記録!$U$14:$U$2664,0),1))</f>
        <v>0</v>
      </c>
      <c r="EX17" s="296">
        <f>IF(ISNA(INDEX(プレー記録!$G$14:$G$2664,MATCH("IN_"&amp;ウォレット!$EI$2&amp;MONTH(ウォレット!$B17)&amp;"/"&amp;DAY(ウォレット!$B17)&amp;"_"&amp;ウォレット!EX$3,プレー記録!$U$14:$U$2664,0),1))=TRUE,0,INDEX(プレー記録!$G$14:$G$2664,MATCH("IN_"&amp;ウォレット!$EI$2&amp;MONTH(ウォレット!$B17)&amp;"/"&amp;DAY(ウォレット!$B17)&amp;"_"&amp;ウォレット!EX$3,プレー記録!$U$14:$U$2664,0),1))</f>
        <v>0</v>
      </c>
      <c r="EY17" s="296">
        <f>IF(ISNA(INDEX(プレー記録!$G$14:$G$2664,MATCH("IN_"&amp;ウォレット!$EI$2&amp;MONTH(ウォレット!$B17)&amp;"/"&amp;DAY(ウォレット!$B17)&amp;"_"&amp;ウォレット!EY$3,プレー記録!$U$14:$U$2664,0),1))=TRUE,0,INDEX(プレー記録!$G$14:$G$2664,MATCH("IN_"&amp;ウォレット!$EI$2&amp;MONTH(ウォレット!$B17)&amp;"/"&amp;DAY(ウォレット!$B17)&amp;"_"&amp;ウォレット!EY$3,プレー記録!$U$14:$U$2664,0),1))</f>
        <v>0</v>
      </c>
      <c r="EZ17" s="158"/>
      <c r="FA17" s="131">
        <f>IF(ISNA(INDEX(プレー記録!$F$12:$F$2664,MATCH("OUT_"&amp;ウォレット!$EI$2&amp;MONTH(ウォレット!$B17)&amp;"/"&amp;DAY(ウォレット!$B17)&amp;"_"&amp;ウォレット!FA$3,プレー記録!$U$12:$U$2664,0),1))=TRUE,0,-INDEX(プレー記録!$F$12:$F$2664,MATCH("OUT_"&amp;ウォレット!$EI$2&amp;MONTH(ウォレット!$B17)&amp;"/"&amp;DAY(ウォレット!$B17)&amp;"_"&amp;ウォレット!FA$3,プレー記録!$U$12:$U$2664,0),1))</f>
        <v>0</v>
      </c>
      <c r="FB17" s="123">
        <f>IF(ISNA(INDEX(プレー記録!$F$12:$F$2664,MATCH("OUT_"&amp;ウォレット!$EI$2&amp;MONTH(ウォレット!$B17)&amp;"/"&amp;DAY(ウォレット!$B17)&amp;"_"&amp;ウォレット!FB$3,プレー記録!$U$12:$U$2664,0),1))=TRUE,0,-INDEX(プレー記録!$F$12:$F$2664,MATCH("OUT_"&amp;ウォレット!$EI$2&amp;MONTH(ウォレット!$B17)&amp;"/"&amp;DAY(ウォレット!$B17)&amp;"_"&amp;ウォレット!FB$3,プレー記録!$U$12:$U$2664,0),1))</f>
        <v>0</v>
      </c>
      <c r="FC17" s="123">
        <f>IF(ISNA(INDEX(プレー記録!$F$12:$F$2664,MATCH("OUT_"&amp;ウォレット!$EI$2&amp;MONTH(ウォレット!$B17)&amp;"/"&amp;DAY(ウォレット!$B17)&amp;"_"&amp;ウォレット!FC$3,プレー記録!$U$12:$U$2664,0),1))=TRUE,0,-INDEX(プレー記録!$F$12:$F$2664,MATCH("OUT_"&amp;ウォレット!$EI$2&amp;MONTH(ウォレット!$B17)&amp;"/"&amp;DAY(ウォレット!$B17)&amp;"_"&amp;ウォレット!FC$3,プレー記録!$U$12:$U$2664,0),1))</f>
        <v>0</v>
      </c>
      <c r="FD17" s="123">
        <f>IF(ISNA(INDEX(プレー記録!$F$12:$F$2664,MATCH("OUT_"&amp;ウォレット!$EI$2&amp;MONTH(ウォレット!$B17)&amp;"/"&amp;DAY(ウォレット!$B17)&amp;"_"&amp;ウォレット!FD$3,プレー記録!$U$12:$U$2664,0),1))=TRUE,0,-INDEX(プレー記録!$F$12:$F$2664,MATCH("OUT_"&amp;ウォレット!$EI$2&amp;MONTH(ウォレット!$B17)&amp;"/"&amp;DAY(ウォレット!$B17)&amp;"_"&amp;ウォレット!FD$3,プレー記録!$U$12:$U$2664,0),1))</f>
        <v>0</v>
      </c>
      <c r="FE17" s="123">
        <f>IF(ISNA(INDEX(プレー記録!$F$12:$F$2664,MATCH("OUT_"&amp;ウォレット!$EI$2&amp;MONTH(ウォレット!$B17)&amp;"/"&amp;DAY(ウォレット!$B17)&amp;"_"&amp;ウォレット!FE$3,プレー記録!$U$12:$U$2664,0),1))=TRUE,0,-INDEX(プレー記録!$F$12:$F$2664,MATCH("OUT_"&amp;ウォレット!$EI$2&amp;MONTH(ウォレット!$B17)&amp;"/"&amp;DAY(ウォレット!$B17)&amp;"_"&amp;ウォレット!FE$3,プレー記録!$U$12:$U$2664,0),1))</f>
        <v>0</v>
      </c>
      <c r="FF17" s="123">
        <f>IF(ISNA(INDEX(プレー記録!$F$12:$F$2664,MATCH("OUT_"&amp;ウォレット!$EI$2&amp;MONTH(ウォレット!$B17)&amp;"/"&amp;DAY(ウォレット!$B17)&amp;"_"&amp;ウォレット!FF$3,プレー記録!$U$12:$U$2664,0),1))=TRUE,0,-INDEX(プレー記録!$F$12:$F$2664,MATCH("OUT_"&amp;ウォレット!$EI$2&amp;MONTH(ウォレット!$B17)&amp;"/"&amp;DAY(ウォレット!$B17)&amp;"_"&amp;ウォレット!FF$3,プレー記録!$U$12:$U$2664,0),1))</f>
        <v>0</v>
      </c>
      <c r="FG17" s="123">
        <f>IF(ISNA(INDEX(プレー記録!$F$12:$F$2664,MATCH("OUT_"&amp;ウォレット!$EI$2&amp;MONTH(ウォレット!$B17)&amp;"/"&amp;DAY(ウォレット!$B17)&amp;"_"&amp;ウォレット!FG$3,プレー記録!$U$12:$U$2664,0),1))=TRUE,0,-INDEX(プレー記録!$F$12:$F$2664,MATCH("OUT_"&amp;ウォレット!$EI$2&amp;MONTH(ウォレット!$B17)&amp;"/"&amp;DAY(ウォレット!$B17)&amp;"_"&amp;ウォレット!FG$3,プレー記録!$U$12:$U$2664,0),1))</f>
        <v>0</v>
      </c>
      <c r="FH17" s="298">
        <f>IF(ISNA(INDEX(プレー記録!$F$12:$F$2664,MATCH("OUT_"&amp;ウォレット!$EI$2&amp;MONTH(ウォレット!$B17)&amp;"/"&amp;DAY(ウォレット!$B17)&amp;"_"&amp;ウォレット!FH$3,プレー記録!$U$12:$U$2664,0),1))=TRUE,0,-INDEX(プレー記録!$F$12:$F$2664,MATCH("OUT_"&amp;ウォレット!$EI$2&amp;MONTH(ウォレット!$B17)&amp;"/"&amp;DAY(ウォレット!$B17)&amp;"_"&amp;ウォレット!FH$3,プレー記録!$U$12:$U$2664,0),1))</f>
        <v>0</v>
      </c>
      <c r="FI17" s="298">
        <f>IF(ISNA(INDEX(プレー記録!$F$12:$F$2664,MATCH("OUT_"&amp;ウォレット!$EI$2&amp;MONTH(ウォレット!$B17)&amp;"/"&amp;DAY(ウォレット!$B17)&amp;"_"&amp;ウォレット!FI$3,プレー記録!$U$12:$U$2664,0),1))=TRUE,0,-INDEX(プレー記録!$F$12:$F$2664,MATCH("OUT_"&amp;ウォレット!$EI$2&amp;MONTH(ウォレット!$B17)&amp;"/"&amp;DAY(ウォレット!$B17)&amp;"_"&amp;ウォレット!FI$3,プレー記録!$U$12:$U$2664,0),1))</f>
        <v>0</v>
      </c>
      <c r="FJ17" s="298">
        <f>IF(ISNA(INDEX(プレー記録!$F$12:$F$2664,MATCH("OUT_"&amp;ウォレット!$EI$2&amp;MONTH(ウォレット!$B17)&amp;"/"&amp;DAY(ウォレット!$B17)&amp;"_"&amp;ウォレット!FJ$3,プレー記録!$U$12:$U$2664,0),1))=TRUE,0,-INDEX(プレー記録!$F$12:$F$2664,MATCH("OUT_"&amp;ウォレット!$EI$2&amp;MONTH(ウォレット!$B17)&amp;"/"&amp;DAY(ウォレット!$B17)&amp;"_"&amp;ウォレット!FJ$3,プレー記録!$U$12:$U$2664,0),1))</f>
        <v>0</v>
      </c>
      <c r="FK17" s="298">
        <f>IF(ISNA(INDEX(プレー記録!$F$12:$F$2664,MATCH("OUT_"&amp;ウォレット!$EI$2&amp;MONTH(ウォレット!$B17)&amp;"/"&amp;DAY(ウォレット!$B17)&amp;"_"&amp;ウォレット!FK$3,プレー記録!$U$12:$U$2664,0),1))=TRUE,0,-INDEX(プレー記録!$F$12:$F$2664,MATCH("OUT_"&amp;ウォレット!$EI$2&amp;MONTH(ウォレット!$B17)&amp;"/"&amp;DAY(ウォレット!$B17)&amp;"_"&amp;ウォレット!FK$3,プレー記録!$U$12:$U$2664,0),1))</f>
        <v>0</v>
      </c>
      <c r="FL17" s="298">
        <f>IF(ISNA(INDEX(プレー記録!$F$12:$F$2664,MATCH("OUT_"&amp;ウォレット!$EI$2&amp;MONTH(ウォレット!$B17)&amp;"/"&amp;DAY(ウォレット!$B17)&amp;"_"&amp;ウォレット!FL$3,プレー記録!$U$12:$U$2664,0),1))=TRUE,0,-INDEX(プレー記録!$F$12:$F$2664,MATCH("OUT_"&amp;ウォレット!$EI$2&amp;MONTH(ウォレット!$B17)&amp;"/"&amp;DAY(ウォレット!$B17)&amp;"_"&amp;ウォレット!FL$3,プレー記録!$U$12:$U$2664,0),1))</f>
        <v>0</v>
      </c>
      <c r="FM17" s="298">
        <f>IF(ISNA(INDEX(プレー記録!$F$12:$F$2664,MATCH("OUT_"&amp;ウォレット!$EI$2&amp;MONTH(ウォレット!$B17)&amp;"/"&amp;DAY(ウォレット!$B17)&amp;"_"&amp;ウォレット!FM$3,プレー記録!$U$12:$U$2664,0),1))=TRUE,0,-INDEX(プレー記録!$F$12:$F$2664,MATCH("OUT_"&amp;ウォレット!$EI$2&amp;MONTH(ウォレット!$B17)&amp;"/"&amp;DAY(ウォレット!$B17)&amp;"_"&amp;ウォレット!FM$3,プレー記録!$U$12:$U$2664,0),1))</f>
        <v>0</v>
      </c>
      <c r="FN17" s="298">
        <f>IF(ISNA(INDEX(プレー記録!$F$12:$F$2664,MATCH("OUT_"&amp;ウォレット!$EI$2&amp;MONTH(ウォレット!$B17)&amp;"/"&amp;DAY(ウォレット!$B17)&amp;"_"&amp;ウォレット!FN$3,プレー記録!$U$12:$U$2664,0),1))=TRUE,0,-INDEX(プレー記録!$F$12:$F$2664,MATCH("OUT_"&amp;ウォレット!$EI$2&amp;MONTH(ウォレット!$B17)&amp;"/"&amp;DAY(ウォレット!$B17)&amp;"_"&amp;ウォレット!FN$3,プレー記録!$U$12:$U$2664,0),1))</f>
        <v>0</v>
      </c>
      <c r="FO17" s="298">
        <f>IF(ISNA(INDEX(プレー記録!$F$12:$F$2664,MATCH("OUT_"&amp;ウォレット!$EI$2&amp;MONTH(ウォレット!$B17)&amp;"/"&amp;DAY(ウォレット!$B17)&amp;"_"&amp;ウォレット!FO$3,プレー記録!$U$12:$U$2664,0),1))=TRUE,0,-INDEX(プレー記録!$F$12:$F$2664,MATCH("OUT_"&amp;ウォレット!$EI$2&amp;MONTH(ウォレット!$B17)&amp;"/"&amp;DAY(ウォレット!$B17)&amp;"_"&amp;ウォレット!FO$3,プレー記録!$U$12:$U$2664,0),1))</f>
        <v>0</v>
      </c>
      <c r="FP17" s="160"/>
      <c r="FQ17" s="127">
        <f t="shared" si="6"/>
        <v>0</v>
      </c>
      <c r="FR17" s="128">
        <f t="shared" si="16"/>
        <v>0</v>
      </c>
      <c r="FS17" s="133">
        <f>IF(ISNA(INDEX(プレー記録!$G$14:$G$2664,MATCH("IN_"&amp;ウォレット!$FQ$2&amp;MONTH(ウォレット!$B17)&amp;"/"&amp;DAY(ウォレット!$B17)&amp;"_"&amp;ウォレット!FS$3,プレー記録!$U$14:$U$2664,0),1))=TRUE,0,INDEX(プレー記録!$G$14:$G$2664,MATCH("IN_"&amp;ウォレット!$FQ$2&amp;MONTH(ウォレット!$B17)&amp;"/"&amp;DAY(ウォレット!$B17)&amp;"_"&amp;ウォレット!FS$3,プレー記録!$U$14:$U$2664,0),1))</f>
        <v>0</v>
      </c>
      <c r="FT17" s="122">
        <f>IF(ISNA(INDEX(プレー記録!$G$14:$G$2664,MATCH("IN_"&amp;ウォレット!$FQ$2&amp;MONTH(ウォレット!$B17)&amp;"/"&amp;DAY(ウォレット!$B17)&amp;"_"&amp;ウォレット!FT$3,プレー記録!$U$14:$U$2664,0),1))=TRUE,0,INDEX(プレー記録!$G$14:$G$2664,MATCH("IN_"&amp;ウォレット!$FQ$2&amp;MONTH(ウォレット!$B17)&amp;"/"&amp;DAY(ウォレット!$B17)&amp;"_"&amp;ウォレット!FT$3,プレー記録!$U$14:$U$2664,0),1))</f>
        <v>0</v>
      </c>
      <c r="FU17" s="122">
        <f>IF(ISNA(INDEX(プレー記録!$G$14:$G$2664,MATCH("IN_"&amp;ウォレット!$FQ$2&amp;MONTH(ウォレット!$B17)&amp;"/"&amp;DAY(ウォレット!$B17)&amp;"_"&amp;ウォレット!FU$3,プレー記録!$U$14:$U$2664,0),1))=TRUE,0,INDEX(プレー記録!$G$14:$G$2664,MATCH("IN_"&amp;ウォレット!$FQ$2&amp;MONTH(ウォレット!$B17)&amp;"/"&amp;DAY(ウォレット!$B17)&amp;"_"&amp;ウォレット!FU$3,プレー記録!$U$14:$U$2664,0),1))</f>
        <v>0</v>
      </c>
      <c r="FV17" s="122">
        <f>IF(ISNA(INDEX(プレー記録!$G$14:$G$2664,MATCH("IN_"&amp;ウォレット!$FQ$2&amp;MONTH(ウォレット!$B17)&amp;"/"&amp;DAY(ウォレット!$B17)&amp;"_"&amp;ウォレット!FV$3,プレー記録!$U$14:$U$2664,0),1))=TRUE,0,INDEX(プレー記録!$G$14:$G$2664,MATCH("IN_"&amp;ウォレット!$FQ$2&amp;MONTH(ウォレット!$B17)&amp;"/"&amp;DAY(ウォレット!$B17)&amp;"_"&amp;ウォレット!FV$3,プレー記録!$U$14:$U$2664,0),1))</f>
        <v>0</v>
      </c>
      <c r="FW17" s="122">
        <f>IF(ISNA(INDEX(プレー記録!$G$14:$G$2664,MATCH("IN_"&amp;ウォレット!$FQ$2&amp;MONTH(ウォレット!$B17)&amp;"/"&amp;DAY(ウォレット!$B17)&amp;"_"&amp;ウォレット!FW$3,プレー記録!$U$14:$U$2664,0),1))=TRUE,0,INDEX(プレー記録!$G$14:$G$2664,MATCH("IN_"&amp;ウォレット!$FQ$2&amp;MONTH(ウォレット!$B17)&amp;"/"&amp;DAY(ウォレット!$B17)&amp;"_"&amp;ウォレット!FW$3,プレー記録!$U$14:$U$2664,0),1))</f>
        <v>0</v>
      </c>
      <c r="FX17" s="122">
        <f>IF(ISNA(INDEX(プレー記録!$G$14:$G$2664,MATCH("IN_"&amp;ウォレット!$FQ$2&amp;MONTH(ウォレット!$B17)&amp;"/"&amp;DAY(ウォレット!$B17)&amp;"_"&amp;ウォレット!FX$3,プレー記録!$U$14:$U$2664,0),1))=TRUE,0,INDEX(プレー記録!$G$14:$G$2664,MATCH("IN_"&amp;ウォレット!$FQ$2&amp;MONTH(ウォレット!$B17)&amp;"/"&amp;DAY(ウォレット!$B17)&amp;"_"&amp;ウォレット!FX$3,プレー記録!$U$14:$U$2664,0),1))</f>
        <v>0</v>
      </c>
      <c r="FY17" s="122">
        <f>IF(ISNA(INDEX(プレー記録!$G$14:$G$2664,MATCH("IN_"&amp;ウォレット!$FQ$2&amp;MONTH(ウォレット!$B17)&amp;"/"&amp;DAY(ウォレット!$B17)&amp;"_"&amp;ウォレット!FY$3,プレー記録!$U$14:$U$2664,0),1))=TRUE,0,INDEX(プレー記録!$G$14:$G$2664,MATCH("IN_"&amp;ウォレット!$FQ$2&amp;MONTH(ウォレット!$B17)&amp;"/"&amp;DAY(ウォレット!$B17)&amp;"_"&amp;ウォレット!FY$3,プレー記録!$U$14:$U$2664,0),1))</f>
        <v>0</v>
      </c>
      <c r="FZ17" s="296">
        <f>IF(ISNA(INDEX(プレー記録!$G$14:$G$2664,MATCH("IN_"&amp;ウォレット!$FQ$2&amp;MONTH(ウォレット!$B17)&amp;"/"&amp;DAY(ウォレット!$B17)&amp;"_"&amp;ウォレット!FZ$3,プレー記録!$U$14:$U$2664,0),1))=TRUE,0,INDEX(プレー記録!$G$14:$G$2664,MATCH("IN_"&amp;ウォレット!$FQ$2&amp;MONTH(ウォレット!$B17)&amp;"/"&amp;DAY(ウォレット!$B17)&amp;"_"&amp;ウォレット!FZ$3,プレー記録!$U$14:$U$2664,0),1))</f>
        <v>0</v>
      </c>
      <c r="GA17" s="296">
        <f>IF(ISNA(INDEX(プレー記録!$G$14:$G$2664,MATCH("IN_"&amp;ウォレット!$FQ$2&amp;MONTH(ウォレット!$B17)&amp;"/"&amp;DAY(ウォレット!$B17)&amp;"_"&amp;ウォレット!GA$3,プレー記録!$U$14:$U$2664,0),1))=TRUE,0,INDEX(プレー記録!$G$14:$G$2664,MATCH("IN_"&amp;ウォレット!$FQ$2&amp;MONTH(ウォレット!$B17)&amp;"/"&amp;DAY(ウォレット!$B17)&amp;"_"&amp;ウォレット!GA$3,プレー記録!$U$14:$U$2664,0),1))</f>
        <v>0</v>
      </c>
      <c r="GB17" s="296">
        <f>IF(ISNA(INDEX(プレー記録!$G$14:$G$2664,MATCH("IN_"&amp;ウォレット!$FQ$2&amp;MONTH(ウォレット!$B17)&amp;"/"&amp;DAY(ウォレット!$B17)&amp;"_"&amp;ウォレット!GB$3,プレー記録!$U$14:$U$2664,0),1))=TRUE,0,INDEX(プレー記録!$G$14:$G$2664,MATCH("IN_"&amp;ウォレット!$FQ$2&amp;MONTH(ウォレット!$B17)&amp;"/"&amp;DAY(ウォレット!$B17)&amp;"_"&amp;ウォレット!GB$3,プレー記録!$U$14:$U$2664,0),1))</f>
        <v>0</v>
      </c>
      <c r="GC17" s="296">
        <f>IF(ISNA(INDEX(プレー記録!$G$14:$G$2664,MATCH("IN_"&amp;ウォレット!$FQ$2&amp;MONTH(ウォレット!$B17)&amp;"/"&amp;DAY(ウォレット!$B17)&amp;"_"&amp;ウォレット!GC$3,プレー記録!$U$14:$U$2664,0),1))=TRUE,0,INDEX(プレー記録!$G$14:$G$2664,MATCH("IN_"&amp;ウォレット!$FQ$2&amp;MONTH(ウォレット!$B17)&amp;"/"&amp;DAY(ウォレット!$B17)&amp;"_"&amp;ウォレット!GC$3,プレー記録!$U$14:$U$2664,0),1))</f>
        <v>0</v>
      </c>
      <c r="GD17" s="296">
        <f>IF(ISNA(INDEX(プレー記録!$G$14:$G$2664,MATCH("IN_"&amp;ウォレット!$FQ$2&amp;MONTH(ウォレット!$B17)&amp;"/"&amp;DAY(ウォレット!$B17)&amp;"_"&amp;ウォレット!GD$3,プレー記録!$U$14:$U$2664,0),1))=TRUE,0,INDEX(プレー記録!$G$14:$G$2664,MATCH("IN_"&amp;ウォレット!$FQ$2&amp;MONTH(ウォレット!$B17)&amp;"/"&amp;DAY(ウォレット!$B17)&amp;"_"&amp;ウォレット!GD$3,プレー記録!$U$14:$U$2664,0),1))</f>
        <v>0</v>
      </c>
      <c r="GE17" s="296">
        <f>IF(ISNA(INDEX(プレー記録!$G$14:$G$2664,MATCH("IN_"&amp;ウォレット!$FQ$2&amp;MONTH(ウォレット!$B17)&amp;"/"&amp;DAY(ウォレット!$B17)&amp;"_"&amp;ウォレット!GE$3,プレー記録!$U$14:$U$2664,0),1))=TRUE,0,INDEX(プレー記録!$G$14:$G$2664,MATCH("IN_"&amp;ウォレット!$FQ$2&amp;MONTH(ウォレット!$B17)&amp;"/"&amp;DAY(ウォレット!$B17)&amp;"_"&amp;ウォレット!GE$3,プレー記録!$U$14:$U$2664,0),1))</f>
        <v>0</v>
      </c>
      <c r="GF17" s="296">
        <f>IF(ISNA(INDEX(プレー記録!$G$14:$G$2664,MATCH("IN_"&amp;ウォレット!$FQ$2&amp;MONTH(ウォレット!$B17)&amp;"/"&amp;DAY(ウォレット!$B17)&amp;"_"&amp;ウォレット!GF$3,プレー記録!$U$14:$U$2664,0),1))=TRUE,0,INDEX(プレー記録!$G$14:$G$2664,MATCH("IN_"&amp;ウォレット!$FQ$2&amp;MONTH(ウォレット!$B17)&amp;"/"&amp;DAY(ウォレット!$B17)&amp;"_"&amp;ウォレット!GF$3,プレー記録!$U$14:$U$2664,0),1))</f>
        <v>0</v>
      </c>
      <c r="GG17" s="296">
        <f>IF(ISNA(INDEX(プレー記録!$G$14:$G$2664,MATCH("IN_"&amp;ウォレット!$FQ$2&amp;MONTH(ウォレット!$B17)&amp;"/"&amp;DAY(ウォレット!$B17)&amp;"_"&amp;ウォレット!GG$3,プレー記録!$U$14:$U$2664,0),1))=TRUE,0,INDEX(プレー記録!$G$14:$G$2664,MATCH("IN_"&amp;ウォレット!$FQ$2&amp;MONTH(ウォレット!$B17)&amp;"/"&amp;DAY(ウォレット!$B17)&amp;"_"&amp;ウォレット!GG$3,プレー記録!$U$14:$U$2664,0),1))</f>
        <v>0</v>
      </c>
      <c r="GH17" s="158"/>
      <c r="GI17" s="131">
        <f>IF(ISNA(INDEX(プレー記録!$F$12:$F$2664,MATCH("OUT_"&amp;ウォレット!$FQ$2&amp;MONTH(ウォレット!$B17)&amp;"/"&amp;DAY(ウォレット!$B17)&amp;"_"&amp;ウォレット!GI$3,プレー記録!$U$12:$U$2664,0),1))=TRUE,0,-INDEX(プレー記録!$F$12:$F$2664,MATCH("OUT_"&amp;ウォレット!$FQ$2&amp;MONTH(ウォレット!$B17)&amp;"/"&amp;DAY(ウォレット!$B17)&amp;"_"&amp;ウォレット!GI$3,プレー記録!$U$12:$U$2664,0),1))</f>
        <v>0</v>
      </c>
      <c r="GJ17" s="123">
        <f>IF(ISNA(INDEX(プレー記録!$F$12:$F$2664,MATCH("OUT_"&amp;ウォレット!$FQ$2&amp;MONTH(ウォレット!$B17)&amp;"/"&amp;DAY(ウォレット!$B17)&amp;"_"&amp;ウォレット!GJ$3,プレー記録!$U$12:$U$2664,0),1))=TRUE,0,-INDEX(プレー記録!$F$12:$F$2664,MATCH("OUT_"&amp;ウォレット!$FQ$2&amp;MONTH(ウォレット!$B17)&amp;"/"&amp;DAY(ウォレット!$B17)&amp;"_"&amp;ウォレット!GJ$3,プレー記録!$U$12:$U$2664,0),1))</f>
        <v>0</v>
      </c>
      <c r="GK17" s="123">
        <f>IF(ISNA(INDEX(プレー記録!$F$12:$F$2664,MATCH("OUT_"&amp;ウォレット!$FQ$2&amp;MONTH(ウォレット!$B17)&amp;"/"&amp;DAY(ウォレット!$B17)&amp;"_"&amp;ウォレット!GK$3,プレー記録!$U$12:$U$2664,0),1))=TRUE,0,-INDEX(プレー記録!$F$12:$F$2664,MATCH("OUT_"&amp;ウォレット!$FQ$2&amp;MONTH(ウォレット!$B17)&amp;"/"&amp;DAY(ウォレット!$B17)&amp;"_"&amp;ウォレット!GK$3,プレー記録!$U$12:$U$2664,0),1))</f>
        <v>0</v>
      </c>
      <c r="GL17" s="123">
        <f>IF(ISNA(INDEX(プレー記録!$F$12:$F$2664,MATCH("OUT_"&amp;ウォレット!$FQ$2&amp;MONTH(ウォレット!$B17)&amp;"/"&amp;DAY(ウォレット!$B17)&amp;"_"&amp;ウォレット!GL$3,プレー記録!$U$12:$U$2664,0),1))=TRUE,0,-INDEX(プレー記録!$F$12:$F$2664,MATCH("OUT_"&amp;ウォレット!$FQ$2&amp;MONTH(ウォレット!$B17)&amp;"/"&amp;DAY(ウォレット!$B17)&amp;"_"&amp;ウォレット!GL$3,プレー記録!$U$12:$U$2664,0),1))</f>
        <v>0</v>
      </c>
      <c r="GM17" s="123">
        <f>IF(ISNA(INDEX(プレー記録!$F$12:$F$2664,MATCH("OUT_"&amp;ウォレット!$FQ$2&amp;MONTH(ウォレット!$B17)&amp;"/"&amp;DAY(ウォレット!$B17)&amp;"_"&amp;ウォレット!GM$3,プレー記録!$U$12:$U$2664,0),1))=TRUE,0,-INDEX(プレー記録!$F$12:$F$2664,MATCH("OUT_"&amp;ウォレット!$FQ$2&amp;MONTH(ウォレット!$B17)&amp;"/"&amp;DAY(ウォレット!$B17)&amp;"_"&amp;ウォレット!GM$3,プレー記録!$U$12:$U$2664,0),1))</f>
        <v>0</v>
      </c>
      <c r="GN17" s="123">
        <f>IF(ISNA(INDEX(プレー記録!$F$12:$F$2664,MATCH("OUT_"&amp;ウォレット!$FQ$2&amp;MONTH(ウォレット!$B17)&amp;"/"&amp;DAY(ウォレット!$B17)&amp;"_"&amp;ウォレット!GN$3,プレー記録!$U$12:$U$2664,0),1))=TRUE,0,-INDEX(プレー記録!$F$12:$F$2664,MATCH("OUT_"&amp;ウォレット!$FQ$2&amp;MONTH(ウォレット!$B17)&amp;"/"&amp;DAY(ウォレット!$B17)&amp;"_"&amp;ウォレット!GN$3,プレー記録!$U$12:$U$2664,0),1))</f>
        <v>0</v>
      </c>
      <c r="GO17" s="123">
        <f>IF(ISNA(INDEX(プレー記録!$F$12:$F$2664,MATCH("OUT_"&amp;ウォレット!$FQ$2&amp;MONTH(ウォレット!$B17)&amp;"/"&amp;DAY(ウォレット!$B17)&amp;"_"&amp;ウォレット!GO$3,プレー記録!$U$12:$U$2664,0),1))=TRUE,0,-INDEX(プレー記録!$F$12:$F$2664,MATCH("OUT_"&amp;ウォレット!$FQ$2&amp;MONTH(ウォレット!$B17)&amp;"/"&amp;DAY(ウォレット!$B17)&amp;"_"&amp;ウォレット!GO$3,プレー記録!$U$12:$U$2664,0),1))</f>
        <v>0</v>
      </c>
      <c r="GP17" s="298">
        <f>IF(ISNA(INDEX(プレー記録!$F$12:$F$2664,MATCH("OUT_"&amp;ウォレット!$FQ$2&amp;MONTH(ウォレット!$B17)&amp;"/"&amp;DAY(ウォレット!$B17)&amp;"_"&amp;ウォレット!GP$3,プレー記録!$U$12:$U$2664,0),1))=TRUE,0,-INDEX(プレー記録!$F$12:$F$2664,MATCH("OUT_"&amp;ウォレット!$FQ$2&amp;MONTH(ウォレット!$B17)&amp;"/"&amp;DAY(ウォレット!$B17)&amp;"_"&amp;ウォレット!GP$3,プレー記録!$U$12:$U$2664,0),1))</f>
        <v>0</v>
      </c>
      <c r="GQ17" s="298">
        <f>IF(ISNA(INDEX(プレー記録!$F$12:$F$2664,MATCH("OUT_"&amp;ウォレット!$FQ$2&amp;MONTH(ウォレット!$B17)&amp;"/"&amp;DAY(ウォレット!$B17)&amp;"_"&amp;ウォレット!GQ$3,プレー記録!$U$12:$U$2664,0),1))=TRUE,0,-INDEX(プレー記録!$F$12:$F$2664,MATCH("OUT_"&amp;ウォレット!$FQ$2&amp;MONTH(ウォレット!$B17)&amp;"/"&amp;DAY(ウォレット!$B17)&amp;"_"&amp;ウォレット!GQ$3,プレー記録!$U$12:$U$2664,0),1))</f>
        <v>0</v>
      </c>
      <c r="GR17" s="298">
        <f>IF(ISNA(INDEX(プレー記録!$F$12:$F$2664,MATCH("OUT_"&amp;ウォレット!$FQ$2&amp;MONTH(ウォレット!$B17)&amp;"/"&amp;DAY(ウォレット!$B17)&amp;"_"&amp;ウォレット!GR$3,プレー記録!$U$12:$U$2664,0),1))=TRUE,0,-INDEX(プレー記録!$F$12:$F$2664,MATCH("OUT_"&amp;ウォレット!$FQ$2&amp;MONTH(ウォレット!$B17)&amp;"/"&amp;DAY(ウォレット!$B17)&amp;"_"&amp;ウォレット!GR$3,プレー記録!$U$12:$U$2664,0),1))</f>
        <v>0</v>
      </c>
      <c r="GS17" s="298">
        <f>IF(ISNA(INDEX(プレー記録!$F$12:$F$2664,MATCH("OUT_"&amp;ウォレット!$FQ$2&amp;MONTH(ウォレット!$B17)&amp;"/"&amp;DAY(ウォレット!$B17)&amp;"_"&amp;ウォレット!GS$3,プレー記録!$U$12:$U$2664,0),1))=TRUE,0,-INDEX(プレー記録!$F$12:$F$2664,MATCH("OUT_"&amp;ウォレット!$FQ$2&amp;MONTH(ウォレット!$B17)&amp;"/"&amp;DAY(ウォレット!$B17)&amp;"_"&amp;ウォレット!GS$3,プレー記録!$U$12:$U$2664,0),1))</f>
        <v>0</v>
      </c>
      <c r="GT17" s="298">
        <f>IF(ISNA(INDEX(プレー記録!$F$12:$F$2664,MATCH("OUT_"&amp;ウォレット!$FQ$2&amp;MONTH(ウォレット!$B17)&amp;"/"&amp;DAY(ウォレット!$B17)&amp;"_"&amp;ウォレット!GT$3,プレー記録!$U$12:$U$2664,0),1))=TRUE,0,-INDEX(プレー記録!$F$12:$F$2664,MATCH("OUT_"&amp;ウォレット!$FQ$2&amp;MONTH(ウォレット!$B17)&amp;"/"&amp;DAY(ウォレット!$B17)&amp;"_"&amp;ウォレット!GT$3,プレー記録!$U$12:$U$2664,0),1))</f>
        <v>0</v>
      </c>
      <c r="GU17" s="298">
        <f>IF(ISNA(INDEX(プレー記録!$F$12:$F$2664,MATCH("OUT_"&amp;ウォレット!$FQ$2&amp;MONTH(ウォレット!$B17)&amp;"/"&amp;DAY(ウォレット!$B17)&amp;"_"&amp;ウォレット!GU$3,プレー記録!$U$12:$U$2664,0),1))=TRUE,0,-INDEX(プレー記録!$F$12:$F$2664,MATCH("OUT_"&amp;ウォレット!$FQ$2&amp;MONTH(ウォレット!$B17)&amp;"/"&amp;DAY(ウォレット!$B17)&amp;"_"&amp;ウォレット!GU$3,プレー記録!$U$12:$U$2664,0),1))</f>
        <v>0</v>
      </c>
      <c r="GV17" s="298">
        <f>IF(ISNA(INDEX(プレー記録!$F$12:$F$2664,MATCH("OUT_"&amp;ウォレット!$FQ$2&amp;MONTH(ウォレット!$B17)&amp;"/"&amp;DAY(ウォレット!$B17)&amp;"_"&amp;ウォレット!GV$3,プレー記録!$U$12:$U$2664,0),1))=TRUE,0,-INDEX(プレー記録!$F$12:$F$2664,MATCH("OUT_"&amp;ウォレット!$FQ$2&amp;MONTH(ウォレット!$B17)&amp;"/"&amp;DAY(ウォレット!$B17)&amp;"_"&amp;ウォレット!GV$3,プレー記録!$U$12:$U$2664,0),1))</f>
        <v>0</v>
      </c>
      <c r="GW17" s="298">
        <f>IF(ISNA(INDEX(プレー記録!$F$12:$F$2664,MATCH("OUT_"&amp;ウォレット!$FQ$2&amp;MONTH(ウォレット!$B17)&amp;"/"&amp;DAY(ウォレット!$B17)&amp;"_"&amp;ウォレット!GW$3,プレー記録!$U$12:$U$2664,0),1))=TRUE,0,-INDEX(プレー記録!$F$12:$F$2664,MATCH("OUT_"&amp;ウォレット!$FQ$2&amp;MONTH(ウォレット!$B17)&amp;"/"&amp;DAY(ウォレット!$B17)&amp;"_"&amp;ウォレット!GW$3,プレー記録!$U$12:$U$2664,0),1))</f>
        <v>0</v>
      </c>
      <c r="GX17" s="160"/>
      <c r="GY17" s="127">
        <f t="shared" si="7"/>
        <v>0</v>
      </c>
      <c r="GZ17" s="128">
        <f t="shared" si="17"/>
        <v>0</v>
      </c>
      <c r="HA17" s="133">
        <f>IF(ISNA(INDEX(プレー記録!$G$14:$G$2664,MATCH("IN_"&amp;ウォレット!$GY$2&amp;MONTH(ウォレット!$B17)&amp;"/"&amp;DAY(ウォレット!$B17)&amp;"_"&amp;ウォレット!HA$3,プレー記録!$U$14:$U$2664,0),1))=TRUE,0,INDEX(プレー記録!$G$14:$G$2664,MATCH("IN_"&amp;ウォレット!$GY$2&amp;MONTH(ウォレット!$B17)&amp;"/"&amp;DAY(ウォレット!$B17)&amp;"_"&amp;ウォレット!HA$3,プレー記録!$U$14:$U$2664,0),1))</f>
        <v>0</v>
      </c>
      <c r="HB17" s="122">
        <f>IF(ISNA(INDEX(プレー記録!$G$14:$G$2664,MATCH("IN_"&amp;ウォレット!$GY$2&amp;MONTH(ウォレット!$B17)&amp;"/"&amp;DAY(ウォレット!$B17)&amp;"_"&amp;ウォレット!HB$3,プレー記録!$U$14:$U$2664,0),1))=TRUE,0,INDEX(プレー記録!$G$14:$G$2664,MATCH("IN_"&amp;ウォレット!$GY$2&amp;MONTH(ウォレット!$B17)&amp;"/"&amp;DAY(ウォレット!$B17)&amp;"_"&amp;ウォレット!HB$3,プレー記録!$U$14:$U$2664,0),1))</f>
        <v>0</v>
      </c>
      <c r="HC17" s="122">
        <f>IF(ISNA(INDEX(プレー記録!$G$14:$G$2664,MATCH("IN_"&amp;ウォレット!$GY$2&amp;MONTH(ウォレット!$B17)&amp;"/"&amp;DAY(ウォレット!$B17)&amp;"_"&amp;ウォレット!HC$3,プレー記録!$U$14:$U$2664,0),1))=TRUE,0,INDEX(プレー記録!$G$14:$G$2664,MATCH("IN_"&amp;ウォレット!$GY$2&amp;MONTH(ウォレット!$B17)&amp;"/"&amp;DAY(ウォレット!$B17)&amp;"_"&amp;ウォレット!HC$3,プレー記録!$U$14:$U$2664,0),1))</f>
        <v>0</v>
      </c>
      <c r="HD17" s="122">
        <f>IF(ISNA(INDEX(プレー記録!$G$14:$G$2664,MATCH("IN_"&amp;ウォレット!$GY$2&amp;MONTH(ウォレット!$B17)&amp;"/"&amp;DAY(ウォレット!$B17)&amp;"_"&amp;ウォレット!HD$3,プレー記録!$U$14:$U$2664,0),1))=TRUE,0,INDEX(プレー記録!$G$14:$G$2664,MATCH("IN_"&amp;ウォレット!$GY$2&amp;MONTH(ウォレット!$B17)&amp;"/"&amp;DAY(ウォレット!$B17)&amp;"_"&amp;ウォレット!HD$3,プレー記録!$U$14:$U$2664,0),1))</f>
        <v>0</v>
      </c>
      <c r="HE17" s="122">
        <f>IF(ISNA(INDEX(プレー記録!$G$14:$G$2664,MATCH("IN_"&amp;ウォレット!$GY$2&amp;MONTH(ウォレット!$B17)&amp;"/"&amp;DAY(ウォレット!$B17)&amp;"_"&amp;ウォレット!HE$3,プレー記録!$U$14:$U$2664,0),1))=TRUE,0,INDEX(プレー記録!$G$14:$G$2664,MATCH("IN_"&amp;ウォレット!$GY$2&amp;MONTH(ウォレット!$B17)&amp;"/"&amp;DAY(ウォレット!$B17)&amp;"_"&amp;ウォレット!HE$3,プレー記録!$U$14:$U$2664,0),1))</f>
        <v>0</v>
      </c>
      <c r="HF17" s="122">
        <f>IF(ISNA(INDEX(プレー記録!$G$14:$G$2664,MATCH("IN_"&amp;ウォレット!$GY$2&amp;MONTH(ウォレット!$B17)&amp;"/"&amp;DAY(ウォレット!$B17)&amp;"_"&amp;ウォレット!HF$3,プレー記録!$U$14:$U$2664,0),1))=TRUE,0,INDEX(プレー記録!$G$14:$G$2664,MATCH("IN_"&amp;ウォレット!$GY$2&amp;MONTH(ウォレット!$B17)&amp;"/"&amp;DAY(ウォレット!$B17)&amp;"_"&amp;ウォレット!HF$3,プレー記録!$U$14:$U$2664,0),1))</f>
        <v>0</v>
      </c>
      <c r="HG17" s="122">
        <f>IF(ISNA(INDEX(プレー記録!$G$14:$G$2664,MATCH("IN_"&amp;ウォレット!$GY$2&amp;MONTH(ウォレット!$B17)&amp;"/"&amp;DAY(ウォレット!$B17)&amp;"_"&amp;ウォレット!HG$3,プレー記録!$U$14:$U$2664,0),1))=TRUE,0,INDEX(プレー記録!$G$14:$G$2664,MATCH("IN_"&amp;ウォレット!$GY$2&amp;MONTH(ウォレット!$B17)&amp;"/"&amp;DAY(ウォレット!$B17)&amp;"_"&amp;ウォレット!HG$3,プレー記録!$U$14:$U$2664,0),1))</f>
        <v>0</v>
      </c>
      <c r="HH17" s="296">
        <f>IF(ISNA(INDEX(プレー記録!$G$14:$G$2664,MATCH("IN_"&amp;ウォレット!$GY$2&amp;MONTH(ウォレット!$B17)&amp;"/"&amp;DAY(ウォレット!$B17)&amp;"_"&amp;ウォレット!HH$3,プレー記録!$U$14:$U$2664,0),1))=TRUE,0,INDEX(プレー記録!$G$14:$G$2664,MATCH("IN_"&amp;ウォレット!$GY$2&amp;MONTH(ウォレット!$B17)&amp;"/"&amp;DAY(ウォレット!$B17)&amp;"_"&amp;ウォレット!HH$3,プレー記録!$U$14:$U$2664,0),1))</f>
        <v>0</v>
      </c>
      <c r="HI17" s="296">
        <f>IF(ISNA(INDEX(プレー記録!$G$14:$G$2664,MATCH("IN_"&amp;ウォレット!$GY$2&amp;MONTH(ウォレット!$B17)&amp;"/"&amp;DAY(ウォレット!$B17)&amp;"_"&amp;ウォレット!HI$3,プレー記録!$U$14:$U$2664,0),1))=TRUE,0,INDEX(プレー記録!$G$14:$G$2664,MATCH("IN_"&amp;ウォレット!$GY$2&amp;MONTH(ウォレット!$B17)&amp;"/"&amp;DAY(ウォレット!$B17)&amp;"_"&amp;ウォレット!HI$3,プレー記録!$U$14:$U$2664,0),1))</f>
        <v>0</v>
      </c>
      <c r="HJ17" s="296">
        <f>IF(ISNA(INDEX(プレー記録!$G$14:$G$2664,MATCH("IN_"&amp;ウォレット!$GY$2&amp;MONTH(ウォレット!$B17)&amp;"/"&amp;DAY(ウォレット!$B17)&amp;"_"&amp;ウォレット!HJ$3,プレー記録!$U$14:$U$2664,0),1))=TRUE,0,INDEX(プレー記録!$G$14:$G$2664,MATCH("IN_"&amp;ウォレット!$GY$2&amp;MONTH(ウォレット!$B17)&amp;"/"&amp;DAY(ウォレット!$B17)&amp;"_"&amp;ウォレット!HJ$3,プレー記録!$U$14:$U$2664,0),1))</f>
        <v>0</v>
      </c>
      <c r="HK17" s="296">
        <f>IF(ISNA(INDEX(プレー記録!$G$14:$G$2664,MATCH("IN_"&amp;ウォレット!$GY$2&amp;MONTH(ウォレット!$B17)&amp;"/"&amp;DAY(ウォレット!$B17)&amp;"_"&amp;ウォレット!HK$3,プレー記録!$U$14:$U$2664,0),1))=TRUE,0,INDEX(プレー記録!$G$14:$G$2664,MATCH("IN_"&amp;ウォレット!$GY$2&amp;MONTH(ウォレット!$B17)&amp;"/"&amp;DAY(ウォレット!$B17)&amp;"_"&amp;ウォレット!HK$3,プレー記録!$U$14:$U$2664,0),1))</f>
        <v>0</v>
      </c>
      <c r="HL17" s="296">
        <f>IF(ISNA(INDEX(プレー記録!$G$14:$G$2664,MATCH("IN_"&amp;ウォレット!$GY$2&amp;MONTH(ウォレット!$B17)&amp;"/"&amp;DAY(ウォレット!$B17)&amp;"_"&amp;ウォレット!HL$3,プレー記録!$U$14:$U$2664,0),1))=TRUE,0,INDEX(プレー記録!$G$14:$G$2664,MATCH("IN_"&amp;ウォレット!$GY$2&amp;MONTH(ウォレット!$B17)&amp;"/"&amp;DAY(ウォレット!$B17)&amp;"_"&amp;ウォレット!HL$3,プレー記録!$U$14:$U$2664,0),1))</f>
        <v>0</v>
      </c>
      <c r="HM17" s="296">
        <f>IF(ISNA(INDEX(プレー記録!$G$14:$G$2664,MATCH("IN_"&amp;ウォレット!$GY$2&amp;MONTH(ウォレット!$B17)&amp;"/"&amp;DAY(ウォレット!$B17)&amp;"_"&amp;ウォレット!HM$3,プレー記録!$U$14:$U$2664,0),1))=TRUE,0,INDEX(プレー記録!$G$14:$G$2664,MATCH("IN_"&amp;ウォレット!$GY$2&amp;MONTH(ウォレット!$B17)&amp;"/"&amp;DAY(ウォレット!$B17)&amp;"_"&amp;ウォレット!HM$3,プレー記録!$U$14:$U$2664,0),1))</f>
        <v>0</v>
      </c>
      <c r="HN17" s="296">
        <f>IF(ISNA(INDEX(プレー記録!$G$14:$G$2664,MATCH("IN_"&amp;ウォレット!$GY$2&amp;MONTH(ウォレット!$B17)&amp;"/"&amp;DAY(ウォレット!$B17)&amp;"_"&amp;ウォレット!HN$3,プレー記録!$U$14:$U$2664,0),1))=TRUE,0,INDEX(プレー記録!$G$14:$G$2664,MATCH("IN_"&amp;ウォレット!$GY$2&amp;MONTH(ウォレット!$B17)&amp;"/"&amp;DAY(ウォレット!$B17)&amp;"_"&amp;ウォレット!HN$3,プレー記録!$U$14:$U$2664,0),1))</f>
        <v>0</v>
      </c>
      <c r="HO17" s="296">
        <f>IF(ISNA(INDEX(プレー記録!$G$14:$G$2664,MATCH("IN_"&amp;ウォレット!$GY$2&amp;MONTH(ウォレット!$B17)&amp;"/"&amp;DAY(ウォレット!$B17)&amp;"_"&amp;ウォレット!HO$3,プレー記録!$U$14:$U$2664,0),1))=TRUE,0,INDEX(プレー記録!$G$14:$G$2664,MATCH("IN_"&amp;ウォレット!$GY$2&amp;MONTH(ウォレット!$B17)&amp;"/"&amp;DAY(ウォレット!$B17)&amp;"_"&amp;ウォレット!HO$3,プレー記録!$U$14:$U$2664,0),1))</f>
        <v>0</v>
      </c>
      <c r="HP17" s="158"/>
      <c r="HQ17" s="131">
        <f>IF(ISNA(INDEX(プレー記録!$F$12:$F$2664,MATCH("OUT_"&amp;ウォレット!$GY$2&amp;MONTH(ウォレット!$B17)&amp;"/"&amp;DAY(ウォレット!$B17)&amp;"_"&amp;ウォレット!HQ$3,プレー記録!$U$12:$U$2664,0),1))=TRUE,0,-INDEX(プレー記録!$F$12:$F$2664,MATCH("OUT_"&amp;ウォレット!$GY$2&amp;MONTH(ウォレット!$B17)&amp;"/"&amp;DAY(ウォレット!$B17)&amp;"_"&amp;ウォレット!HQ$3,プレー記録!$U$12:$U$2664,0),1))</f>
        <v>0</v>
      </c>
      <c r="HR17" s="123">
        <f>IF(ISNA(INDEX(プレー記録!$F$12:$F$2664,MATCH("OUT_"&amp;ウォレット!$GY$2&amp;MONTH(ウォレット!$B17)&amp;"/"&amp;DAY(ウォレット!$B17)&amp;"_"&amp;ウォレット!HR$3,プレー記録!$U$12:$U$2664,0),1))=TRUE,0,-INDEX(プレー記録!$F$12:$F$2664,MATCH("OUT_"&amp;ウォレット!$GY$2&amp;MONTH(ウォレット!$B17)&amp;"/"&amp;DAY(ウォレット!$B17)&amp;"_"&amp;ウォレット!HR$3,プレー記録!$U$12:$U$2664,0),1))</f>
        <v>0</v>
      </c>
      <c r="HS17" s="123">
        <f>IF(ISNA(INDEX(プレー記録!$F$12:$F$2664,MATCH("OUT_"&amp;ウォレット!$GY$2&amp;MONTH(ウォレット!$B17)&amp;"/"&amp;DAY(ウォレット!$B17)&amp;"_"&amp;ウォレット!HS$3,プレー記録!$U$12:$U$2664,0),1))=TRUE,0,-INDEX(プレー記録!$F$12:$F$2664,MATCH("OUT_"&amp;ウォレット!$GY$2&amp;MONTH(ウォレット!$B17)&amp;"/"&amp;DAY(ウォレット!$B17)&amp;"_"&amp;ウォレット!HS$3,プレー記録!$U$12:$U$2664,0),1))</f>
        <v>0</v>
      </c>
      <c r="HT17" s="123">
        <f>IF(ISNA(INDEX(プレー記録!$F$12:$F$2664,MATCH("OUT_"&amp;ウォレット!$GY$2&amp;MONTH(ウォレット!$B17)&amp;"/"&amp;DAY(ウォレット!$B17)&amp;"_"&amp;ウォレット!HT$3,プレー記録!$U$12:$U$2664,0),1))=TRUE,0,-INDEX(プレー記録!$F$12:$F$2664,MATCH("OUT_"&amp;ウォレット!$GY$2&amp;MONTH(ウォレット!$B17)&amp;"/"&amp;DAY(ウォレット!$B17)&amp;"_"&amp;ウォレット!HT$3,プレー記録!$U$12:$U$2664,0),1))</f>
        <v>0</v>
      </c>
      <c r="HU17" s="123">
        <f>IF(ISNA(INDEX(プレー記録!$F$12:$F$2664,MATCH("OUT_"&amp;ウォレット!$GY$2&amp;MONTH(ウォレット!$B17)&amp;"/"&amp;DAY(ウォレット!$B17)&amp;"_"&amp;ウォレット!HU$3,プレー記録!$U$12:$U$2664,0),1))=TRUE,0,-INDEX(プレー記録!$F$12:$F$2664,MATCH("OUT_"&amp;ウォレット!$GY$2&amp;MONTH(ウォレット!$B17)&amp;"/"&amp;DAY(ウォレット!$B17)&amp;"_"&amp;ウォレット!HU$3,プレー記録!$U$12:$U$2664,0),1))</f>
        <v>0</v>
      </c>
      <c r="HV17" s="123">
        <f>IF(ISNA(INDEX(プレー記録!$F$12:$F$2664,MATCH("OUT_"&amp;ウォレット!$GY$2&amp;MONTH(ウォレット!$B17)&amp;"/"&amp;DAY(ウォレット!$B17)&amp;"_"&amp;ウォレット!HV$3,プレー記録!$U$12:$U$2664,0),1))=TRUE,0,-INDEX(プレー記録!$F$12:$F$2664,MATCH("OUT_"&amp;ウォレット!$GY$2&amp;MONTH(ウォレット!$B17)&amp;"/"&amp;DAY(ウォレット!$B17)&amp;"_"&amp;ウォレット!HV$3,プレー記録!$U$12:$U$2664,0),1))</f>
        <v>0</v>
      </c>
      <c r="HW17" s="123">
        <f>IF(ISNA(INDEX(プレー記録!$F$12:$F$2664,MATCH("OUT_"&amp;ウォレット!$GY$2&amp;MONTH(ウォレット!$B17)&amp;"/"&amp;DAY(ウォレット!$B17)&amp;"_"&amp;ウォレット!HW$3,プレー記録!$U$12:$U$2664,0),1))=TRUE,0,-INDEX(プレー記録!$F$12:$F$2664,MATCH("OUT_"&amp;ウォレット!$GY$2&amp;MONTH(ウォレット!$B17)&amp;"/"&amp;DAY(ウォレット!$B17)&amp;"_"&amp;ウォレット!HW$3,プレー記録!$U$12:$U$2664,0),1))</f>
        <v>0</v>
      </c>
      <c r="HX17" s="298">
        <f>IF(ISNA(INDEX(プレー記録!$F$12:$F$2664,MATCH("OUT_"&amp;ウォレット!$GY$2&amp;MONTH(ウォレット!$B17)&amp;"/"&amp;DAY(ウォレット!$B17)&amp;"_"&amp;ウォレット!HX$3,プレー記録!$U$12:$U$2664,0),1))=TRUE,0,-INDEX(プレー記録!$F$12:$F$2664,MATCH("OUT_"&amp;ウォレット!$GY$2&amp;MONTH(ウォレット!$B17)&amp;"/"&amp;DAY(ウォレット!$B17)&amp;"_"&amp;ウォレット!HX$3,プレー記録!$U$12:$U$2664,0),1))</f>
        <v>0</v>
      </c>
      <c r="HY17" s="298">
        <f>IF(ISNA(INDEX(プレー記録!$F$12:$F$2664,MATCH("OUT_"&amp;ウォレット!$GY$2&amp;MONTH(ウォレット!$B17)&amp;"/"&amp;DAY(ウォレット!$B17)&amp;"_"&amp;ウォレット!HY$3,プレー記録!$U$12:$U$2664,0),1))=TRUE,0,-INDEX(プレー記録!$F$12:$F$2664,MATCH("OUT_"&amp;ウォレット!$GY$2&amp;MONTH(ウォレット!$B17)&amp;"/"&amp;DAY(ウォレット!$B17)&amp;"_"&amp;ウォレット!HY$3,プレー記録!$U$12:$U$2664,0),1))</f>
        <v>0</v>
      </c>
      <c r="HZ17" s="298">
        <f>IF(ISNA(INDEX(プレー記録!$F$12:$F$2664,MATCH("OUT_"&amp;ウォレット!$GY$2&amp;MONTH(ウォレット!$B17)&amp;"/"&amp;DAY(ウォレット!$B17)&amp;"_"&amp;ウォレット!HZ$3,プレー記録!$U$12:$U$2664,0),1))=TRUE,0,-INDEX(プレー記録!$F$12:$F$2664,MATCH("OUT_"&amp;ウォレット!$GY$2&amp;MONTH(ウォレット!$B17)&amp;"/"&amp;DAY(ウォレット!$B17)&amp;"_"&amp;ウォレット!HZ$3,プレー記録!$U$12:$U$2664,0),1))</f>
        <v>0</v>
      </c>
      <c r="IA17" s="298">
        <f>IF(ISNA(INDEX(プレー記録!$F$12:$F$2664,MATCH("OUT_"&amp;ウォレット!$GY$2&amp;MONTH(ウォレット!$B17)&amp;"/"&amp;DAY(ウォレット!$B17)&amp;"_"&amp;ウォレット!IA$3,プレー記録!$U$12:$U$2664,0),1))=TRUE,0,-INDEX(プレー記録!$F$12:$F$2664,MATCH("OUT_"&amp;ウォレット!$GY$2&amp;MONTH(ウォレット!$B17)&amp;"/"&amp;DAY(ウォレット!$B17)&amp;"_"&amp;ウォレット!IA$3,プレー記録!$U$12:$U$2664,0),1))</f>
        <v>0</v>
      </c>
      <c r="IB17" s="298">
        <f>IF(ISNA(INDEX(プレー記録!$F$12:$F$2664,MATCH("OUT_"&amp;ウォレット!$GY$2&amp;MONTH(ウォレット!$B17)&amp;"/"&amp;DAY(ウォレット!$B17)&amp;"_"&amp;ウォレット!IB$3,プレー記録!$U$12:$U$2664,0),1))=TRUE,0,-INDEX(プレー記録!$F$12:$F$2664,MATCH("OUT_"&amp;ウォレット!$GY$2&amp;MONTH(ウォレット!$B17)&amp;"/"&amp;DAY(ウォレット!$B17)&amp;"_"&amp;ウォレット!IB$3,プレー記録!$U$12:$U$2664,0),1))</f>
        <v>0</v>
      </c>
      <c r="IC17" s="298">
        <f>IF(ISNA(INDEX(プレー記録!$F$12:$F$2664,MATCH("OUT_"&amp;ウォレット!$GY$2&amp;MONTH(ウォレット!$B17)&amp;"/"&amp;DAY(ウォレット!$B17)&amp;"_"&amp;ウォレット!IC$3,プレー記録!$U$12:$U$2664,0),1))=TRUE,0,-INDEX(プレー記録!$F$12:$F$2664,MATCH("OUT_"&amp;ウォレット!$GY$2&amp;MONTH(ウォレット!$B17)&amp;"/"&amp;DAY(ウォレット!$B17)&amp;"_"&amp;ウォレット!IC$3,プレー記録!$U$12:$U$2664,0),1))</f>
        <v>0</v>
      </c>
      <c r="ID17" s="298">
        <f>IF(ISNA(INDEX(プレー記録!$F$12:$F$2664,MATCH("OUT_"&amp;ウォレット!$GY$2&amp;MONTH(ウォレット!$B17)&amp;"/"&amp;DAY(ウォレット!$B17)&amp;"_"&amp;ウォレット!ID$3,プレー記録!$U$12:$U$2664,0),1))=TRUE,0,-INDEX(プレー記録!$F$12:$F$2664,MATCH("OUT_"&amp;ウォレット!$GY$2&amp;MONTH(ウォレット!$B17)&amp;"/"&amp;DAY(ウォレット!$B17)&amp;"_"&amp;ウォレット!ID$3,プレー記録!$U$12:$U$2664,0),1))</f>
        <v>0</v>
      </c>
      <c r="IE17" s="298">
        <f>IF(ISNA(INDEX(プレー記録!$F$12:$F$2664,MATCH("OUT_"&amp;ウォレット!$GY$2&amp;MONTH(ウォレット!$B17)&amp;"/"&amp;DAY(ウォレット!$B17)&amp;"_"&amp;ウォレット!IE$3,プレー記録!$U$12:$U$2664,0),1))=TRUE,0,-INDEX(プレー記録!$F$12:$F$2664,MATCH("OUT_"&amp;ウォレット!$GY$2&amp;MONTH(ウォレット!$B17)&amp;"/"&amp;DAY(ウォレット!$B17)&amp;"_"&amp;ウォレット!IE$3,プレー記録!$U$12:$U$2664,0),1))</f>
        <v>0</v>
      </c>
      <c r="IF17" s="160"/>
      <c r="IG17" s="127">
        <f t="shared" si="8"/>
        <v>0</v>
      </c>
      <c r="IH17" s="128">
        <f t="shared" si="18"/>
        <v>0</v>
      </c>
      <c r="II17" s="133">
        <f>IF(ISNA(INDEX(プレー記録!$G$14:$G$2664,MATCH("IN_"&amp;ウォレット!$IG$2&amp;MONTH(ウォレット!$B17)&amp;"/"&amp;DAY(ウォレット!$B17)&amp;"_"&amp;ウォレット!II$3,プレー記録!$U$14:$U$2664,0),1))=TRUE,0,INDEX(プレー記録!$G$14:$G$2664,MATCH("IN_"&amp;ウォレット!$IG$2&amp;MONTH(ウォレット!$B17)&amp;"/"&amp;DAY(ウォレット!$B17)&amp;"_"&amp;ウォレット!II$3,プレー記録!$U$14:$U$2664,0),1))</f>
        <v>0</v>
      </c>
      <c r="IJ17" s="122">
        <f>IF(ISNA(INDEX(プレー記録!$G$14:$G$2664,MATCH("IN_"&amp;ウォレット!$IG$2&amp;MONTH(ウォレット!$B17)&amp;"/"&amp;DAY(ウォレット!$B17)&amp;"_"&amp;ウォレット!IJ$3,プレー記録!$U$14:$U$2664,0),1))=TRUE,0,INDEX(プレー記録!$G$14:$G$2664,MATCH("IN_"&amp;ウォレット!$IG$2&amp;MONTH(ウォレット!$B17)&amp;"/"&amp;DAY(ウォレット!$B17)&amp;"_"&amp;ウォレット!IJ$3,プレー記録!$U$14:$U$2664,0),1))</f>
        <v>0</v>
      </c>
      <c r="IK17" s="122">
        <f>IF(ISNA(INDEX(プレー記録!$G$14:$G$2664,MATCH("IN_"&amp;ウォレット!$IG$2&amp;MONTH(ウォレット!$B17)&amp;"/"&amp;DAY(ウォレット!$B17)&amp;"_"&amp;ウォレット!IK$3,プレー記録!$U$14:$U$2664,0),1))=TRUE,0,INDEX(プレー記録!$G$14:$G$2664,MATCH("IN_"&amp;ウォレット!$IG$2&amp;MONTH(ウォレット!$B17)&amp;"/"&amp;DAY(ウォレット!$B17)&amp;"_"&amp;ウォレット!IK$3,プレー記録!$U$14:$U$2664,0),1))</f>
        <v>0</v>
      </c>
      <c r="IL17" s="122">
        <f>IF(ISNA(INDEX(プレー記録!$G$14:$G$2664,MATCH("IN_"&amp;ウォレット!$IG$2&amp;MONTH(ウォレット!$B17)&amp;"/"&amp;DAY(ウォレット!$B17)&amp;"_"&amp;ウォレット!IL$3,プレー記録!$U$14:$U$2664,0),1))=TRUE,0,INDEX(プレー記録!$G$14:$G$2664,MATCH("IN_"&amp;ウォレット!$IG$2&amp;MONTH(ウォレット!$B17)&amp;"/"&amp;DAY(ウォレット!$B17)&amp;"_"&amp;ウォレット!IL$3,プレー記録!$U$14:$U$2664,0),1))</f>
        <v>0</v>
      </c>
      <c r="IM17" s="122">
        <f>IF(ISNA(INDEX(プレー記録!$G$14:$G$2664,MATCH("IN_"&amp;ウォレット!$IG$2&amp;MONTH(ウォレット!$B17)&amp;"/"&amp;DAY(ウォレット!$B17)&amp;"_"&amp;ウォレット!IM$3,プレー記録!$U$14:$U$2664,0),1))=TRUE,0,INDEX(プレー記録!$G$14:$G$2664,MATCH("IN_"&amp;ウォレット!$IG$2&amp;MONTH(ウォレット!$B17)&amp;"/"&amp;DAY(ウォレット!$B17)&amp;"_"&amp;ウォレット!IM$3,プレー記録!$U$14:$U$2664,0),1))</f>
        <v>0</v>
      </c>
      <c r="IN17" s="122">
        <f>IF(ISNA(INDEX(プレー記録!$G$14:$G$2664,MATCH("IN_"&amp;ウォレット!$IG$2&amp;MONTH(ウォレット!$B17)&amp;"/"&amp;DAY(ウォレット!$B17)&amp;"_"&amp;ウォレット!IN$3,プレー記録!$U$14:$U$2664,0),1))=TRUE,0,INDEX(プレー記録!$G$14:$G$2664,MATCH("IN_"&amp;ウォレット!$IG$2&amp;MONTH(ウォレット!$B17)&amp;"/"&amp;DAY(ウォレット!$B17)&amp;"_"&amp;ウォレット!IN$3,プレー記録!$U$14:$U$2664,0),1))</f>
        <v>0</v>
      </c>
      <c r="IO17" s="122">
        <f>IF(ISNA(INDEX(プレー記録!$G$14:$G$2664,MATCH("IN_"&amp;ウォレット!$IG$2&amp;MONTH(ウォレット!$B17)&amp;"/"&amp;DAY(ウォレット!$B17)&amp;"_"&amp;ウォレット!IO$3,プレー記録!$U$14:$U$2664,0),1))=TRUE,0,INDEX(プレー記録!$G$14:$G$2664,MATCH("IN_"&amp;ウォレット!$IG$2&amp;MONTH(ウォレット!$B17)&amp;"/"&amp;DAY(ウォレット!$B17)&amp;"_"&amp;ウォレット!IO$3,プレー記録!$U$14:$U$2664,0),1))</f>
        <v>0</v>
      </c>
      <c r="IP17" s="296">
        <f>IF(ISNA(INDEX(プレー記録!$G$14:$G$2664,MATCH("IN_"&amp;ウォレット!$IG$2&amp;MONTH(ウォレット!$B17)&amp;"/"&amp;DAY(ウォレット!$B17)&amp;"_"&amp;ウォレット!IP$3,プレー記録!$U$14:$U$2664,0),1))=TRUE,0,INDEX(プレー記録!$G$14:$G$2664,MATCH("IN_"&amp;ウォレット!$IG$2&amp;MONTH(ウォレット!$B17)&amp;"/"&amp;DAY(ウォレット!$B17)&amp;"_"&amp;ウォレット!IP$3,プレー記録!$U$14:$U$2664,0),1))</f>
        <v>0</v>
      </c>
      <c r="IQ17" s="296">
        <f>IF(ISNA(INDEX(プレー記録!$G$14:$G$2664,MATCH("IN_"&amp;ウォレット!$IG$2&amp;MONTH(ウォレット!$B17)&amp;"/"&amp;DAY(ウォレット!$B17)&amp;"_"&amp;ウォレット!IQ$3,プレー記録!$U$14:$U$2664,0),1))=TRUE,0,INDEX(プレー記録!$G$14:$G$2664,MATCH("IN_"&amp;ウォレット!$IG$2&amp;MONTH(ウォレット!$B17)&amp;"/"&amp;DAY(ウォレット!$B17)&amp;"_"&amp;ウォレット!IQ$3,プレー記録!$U$14:$U$2664,0),1))</f>
        <v>0</v>
      </c>
      <c r="IR17" s="296">
        <f>IF(ISNA(INDEX(プレー記録!$G$14:$G$2664,MATCH("IN_"&amp;ウォレット!$IG$2&amp;MONTH(ウォレット!$B17)&amp;"/"&amp;DAY(ウォレット!$B17)&amp;"_"&amp;ウォレット!IR$3,プレー記録!$U$14:$U$2664,0),1))=TRUE,0,INDEX(プレー記録!$G$14:$G$2664,MATCH("IN_"&amp;ウォレット!$IG$2&amp;MONTH(ウォレット!$B17)&amp;"/"&amp;DAY(ウォレット!$B17)&amp;"_"&amp;ウォレット!IR$3,プレー記録!$U$14:$U$2664,0),1))</f>
        <v>0</v>
      </c>
      <c r="IS17" s="296">
        <f>IF(ISNA(INDEX(プレー記録!$G$14:$G$2664,MATCH("IN_"&amp;ウォレット!$IG$2&amp;MONTH(ウォレット!$B17)&amp;"/"&amp;DAY(ウォレット!$B17)&amp;"_"&amp;ウォレット!IS$3,プレー記録!$U$14:$U$2664,0),1))=TRUE,0,INDEX(プレー記録!$G$14:$G$2664,MATCH("IN_"&amp;ウォレット!$IG$2&amp;MONTH(ウォレット!$B17)&amp;"/"&amp;DAY(ウォレット!$B17)&amp;"_"&amp;ウォレット!IS$3,プレー記録!$U$14:$U$2664,0),1))</f>
        <v>0</v>
      </c>
      <c r="IT17" s="296">
        <f>IF(ISNA(INDEX(プレー記録!$G$14:$G$2664,MATCH("IN_"&amp;ウォレット!$IG$2&amp;MONTH(ウォレット!$B17)&amp;"/"&amp;DAY(ウォレット!$B17)&amp;"_"&amp;ウォレット!IT$3,プレー記録!$U$14:$U$2664,0),1))=TRUE,0,INDEX(プレー記録!$G$14:$G$2664,MATCH("IN_"&amp;ウォレット!$IG$2&amp;MONTH(ウォレット!$B17)&amp;"/"&amp;DAY(ウォレット!$B17)&amp;"_"&amp;ウォレット!IT$3,プレー記録!$U$14:$U$2664,0),1))</f>
        <v>0</v>
      </c>
      <c r="IU17" s="296">
        <f>IF(ISNA(INDEX(プレー記録!$G$14:$G$2664,MATCH("IN_"&amp;ウォレット!$IG$2&amp;MONTH(ウォレット!$B17)&amp;"/"&amp;DAY(ウォレット!$B17)&amp;"_"&amp;ウォレット!IU$3,プレー記録!$U$14:$U$2664,0),1))=TRUE,0,INDEX(プレー記録!$G$14:$G$2664,MATCH("IN_"&amp;ウォレット!$IG$2&amp;MONTH(ウォレット!$B17)&amp;"/"&amp;DAY(ウォレット!$B17)&amp;"_"&amp;ウォレット!IU$3,プレー記録!$U$14:$U$2664,0),1))</f>
        <v>0</v>
      </c>
      <c r="IV17" s="296">
        <f>IF(ISNA(INDEX(プレー記録!$G$14:$G$2664,MATCH("IN_"&amp;ウォレット!$IG$2&amp;MONTH(ウォレット!$B17)&amp;"/"&amp;DAY(ウォレット!$B17)&amp;"_"&amp;ウォレット!IV$3,プレー記録!$U$14:$U$2664,0),1))=TRUE,0,INDEX(プレー記録!$G$14:$G$2664,MATCH("IN_"&amp;ウォレット!$IG$2&amp;MONTH(ウォレット!$B17)&amp;"/"&amp;DAY(ウォレット!$B17)&amp;"_"&amp;ウォレット!IV$3,プレー記録!$U$14:$U$2664,0),1))</f>
        <v>0</v>
      </c>
      <c r="IW17" s="296">
        <f>IF(ISNA(INDEX(プレー記録!$G$14:$G$2664,MATCH("IN_"&amp;ウォレット!$IG$2&amp;MONTH(ウォレット!$B17)&amp;"/"&amp;DAY(ウォレット!$B17)&amp;"_"&amp;ウォレット!IW$3,プレー記録!$U$14:$U$2664,0),1))=TRUE,0,INDEX(プレー記録!$G$14:$G$2664,MATCH("IN_"&amp;ウォレット!$IG$2&amp;MONTH(ウォレット!$B17)&amp;"/"&amp;DAY(ウォレット!$B17)&amp;"_"&amp;ウォレット!IW$3,プレー記録!$U$14:$U$2664,0),1))</f>
        <v>0</v>
      </c>
      <c r="IX17" s="158"/>
      <c r="IY17" s="131">
        <f>IF(ISNA(INDEX(プレー記録!$F$12:$F$2664,MATCH("OUT_"&amp;ウォレット!$IG$2&amp;MONTH(ウォレット!$B17)&amp;"/"&amp;DAY(ウォレット!$B17)&amp;"_"&amp;ウォレット!IY$3,プレー記録!$U$12:$U$2664,0),1))=TRUE,0,-INDEX(プレー記録!$F$12:$F$2664,MATCH("OUT_"&amp;ウォレット!$IG$2&amp;MONTH(ウォレット!$B17)&amp;"/"&amp;DAY(ウォレット!$B17)&amp;"_"&amp;ウォレット!IY$3,プレー記録!$U$12:$U$2664,0),1))</f>
        <v>0</v>
      </c>
      <c r="IZ17" s="123">
        <f>IF(ISNA(INDEX(プレー記録!$F$12:$F$2664,MATCH("OUT_"&amp;ウォレット!$IG$2&amp;MONTH(ウォレット!$B17)&amp;"/"&amp;DAY(ウォレット!$B17)&amp;"_"&amp;ウォレット!IZ$3,プレー記録!$U$12:$U$2664,0),1))=TRUE,0,-INDEX(プレー記録!$F$12:$F$2664,MATCH("OUT_"&amp;ウォレット!$IG$2&amp;MONTH(ウォレット!$B17)&amp;"/"&amp;DAY(ウォレット!$B17)&amp;"_"&amp;ウォレット!IZ$3,プレー記録!$U$12:$U$2664,0),1))</f>
        <v>0</v>
      </c>
      <c r="JA17" s="123">
        <f>IF(ISNA(INDEX(プレー記録!$F$12:$F$2664,MATCH("OUT_"&amp;ウォレット!$IG$2&amp;MONTH(ウォレット!$B17)&amp;"/"&amp;DAY(ウォレット!$B17)&amp;"_"&amp;ウォレット!JA$3,プレー記録!$U$12:$U$2664,0),1))=TRUE,0,-INDEX(プレー記録!$F$12:$F$2664,MATCH("OUT_"&amp;ウォレット!$IG$2&amp;MONTH(ウォレット!$B17)&amp;"/"&amp;DAY(ウォレット!$B17)&amp;"_"&amp;ウォレット!JA$3,プレー記録!$U$12:$U$2664,0),1))</f>
        <v>0</v>
      </c>
      <c r="JB17" s="123">
        <f>IF(ISNA(INDEX(プレー記録!$F$12:$F$2664,MATCH("OUT_"&amp;ウォレット!$IG$2&amp;MONTH(ウォレット!$B17)&amp;"/"&amp;DAY(ウォレット!$B17)&amp;"_"&amp;ウォレット!JB$3,プレー記録!$U$12:$U$2664,0),1))=TRUE,0,-INDEX(プレー記録!$F$12:$F$2664,MATCH("OUT_"&amp;ウォレット!$IG$2&amp;MONTH(ウォレット!$B17)&amp;"/"&amp;DAY(ウォレット!$B17)&amp;"_"&amp;ウォレット!JB$3,プレー記録!$U$12:$U$2664,0),1))</f>
        <v>0</v>
      </c>
      <c r="JC17" s="123">
        <f>IF(ISNA(INDEX(プレー記録!$F$12:$F$2664,MATCH("OUT_"&amp;ウォレット!$IG$2&amp;MONTH(ウォレット!$B17)&amp;"/"&amp;DAY(ウォレット!$B17)&amp;"_"&amp;ウォレット!JC$3,プレー記録!$U$12:$U$2664,0),1))=TRUE,0,-INDEX(プレー記録!$F$12:$F$2664,MATCH("OUT_"&amp;ウォレット!$IG$2&amp;MONTH(ウォレット!$B17)&amp;"/"&amp;DAY(ウォレット!$B17)&amp;"_"&amp;ウォレット!JC$3,プレー記録!$U$12:$U$2664,0),1))</f>
        <v>0</v>
      </c>
      <c r="JD17" s="123">
        <f>IF(ISNA(INDEX(プレー記録!$F$12:$F$2664,MATCH("OUT_"&amp;ウォレット!$IG$2&amp;MONTH(ウォレット!$B17)&amp;"/"&amp;DAY(ウォレット!$B17)&amp;"_"&amp;ウォレット!JD$3,プレー記録!$U$12:$U$2664,0),1))=TRUE,0,-INDEX(プレー記録!$F$12:$F$2664,MATCH("OUT_"&amp;ウォレット!$IG$2&amp;MONTH(ウォレット!$B17)&amp;"/"&amp;DAY(ウォレット!$B17)&amp;"_"&amp;ウォレット!JD$3,プレー記録!$U$12:$U$2664,0),1))</f>
        <v>0</v>
      </c>
      <c r="JE17" s="123">
        <f>IF(ISNA(INDEX(プレー記録!$F$12:$F$2664,MATCH("OUT_"&amp;ウォレット!$IG$2&amp;MONTH(ウォレット!$B17)&amp;"/"&amp;DAY(ウォレット!$B17)&amp;"_"&amp;ウォレット!JE$3,プレー記録!$U$12:$U$2664,0),1))=TRUE,0,-INDEX(プレー記録!$F$12:$F$2664,MATCH("OUT_"&amp;ウォレット!$IG$2&amp;MONTH(ウォレット!$B17)&amp;"/"&amp;DAY(ウォレット!$B17)&amp;"_"&amp;ウォレット!JE$3,プレー記録!$U$12:$U$2664,0),1))</f>
        <v>0</v>
      </c>
      <c r="JF17" s="298">
        <f>IF(ISNA(INDEX(プレー記録!$F$12:$F$2664,MATCH("OUT_"&amp;ウォレット!$IG$2&amp;MONTH(ウォレット!$B17)&amp;"/"&amp;DAY(ウォレット!$B17)&amp;"_"&amp;ウォレット!JF$3,プレー記録!$U$12:$U$2664,0),1))=TRUE,0,-INDEX(プレー記録!$F$12:$F$2664,MATCH("OUT_"&amp;ウォレット!$IG$2&amp;MONTH(ウォレット!$B17)&amp;"/"&amp;DAY(ウォレット!$B17)&amp;"_"&amp;ウォレット!JF$3,プレー記録!$U$12:$U$2664,0),1))</f>
        <v>0</v>
      </c>
      <c r="JG17" s="298">
        <f>IF(ISNA(INDEX(プレー記録!$F$12:$F$2664,MATCH("OUT_"&amp;ウォレット!$IG$2&amp;MONTH(ウォレット!$B17)&amp;"/"&amp;DAY(ウォレット!$B17)&amp;"_"&amp;ウォレット!JG$3,プレー記録!$U$12:$U$2664,0),1))=TRUE,0,-INDEX(プレー記録!$F$12:$F$2664,MATCH("OUT_"&amp;ウォレット!$IG$2&amp;MONTH(ウォレット!$B17)&amp;"/"&amp;DAY(ウォレット!$B17)&amp;"_"&amp;ウォレット!JG$3,プレー記録!$U$12:$U$2664,0),1))</f>
        <v>0</v>
      </c>
      <c r="JH17" s="298">
        <f>IF(ISNA(INDEX(プレー記録!$F$12:$F$2664,MATCH("OUT_"&amp;ウォレット!$IG$2&amp;MONTH(ウォレット!$B17)&amp;"/"&amp;DAY(ウォレット!$B17)&amp;"_"&amp;ウォレット!JH$3,プレー記録!$U$12:$U$2664,0),1))=TRUE,0,-INDEX(プレー記録!$F$12:$F$2664,MATCH("OUT_"&amp;ウォレット!$IG$2&amp;MONTH(ウォレット!$B17)&amp;"/"&amp;DAY(ウォレット!$B17)&amp;"_"&amp;ウォレット!JH$3,プレー記録!$U$12:$U$2664,0),1))</f>
        <v>0</v>
      </c>
      <c r="JI17" s="298">
        <f>IF(ISNA(INDEX(プレー記録!$F$12:$F$2664,MATCH("OUT_"&amp;ウォレット!$IG$2&amp;MONTH(ウォレット!$B17)&amp;"/"&amp;DAY(ウォレット!$B17)&amp;"_"&amp;ウォレット!JI$3,プレー記録!$U$12:$U$2664,0),1))=TRUE,0,-INDEX(プレー記録!$F$12:$F$2664,MATCH("OUT_"&amp;ウォレット!$IG$2&amp;MONTH(ウォレット!$B17)&amp;"/"&amp;DAY(ウォレット!$B17)&amp;"_"&amp;ウォレット!JI$3,プレー記録!$U$12:$U$2664,0),1))</f>
        <v>0</v>
      </c>
      <c r="JJ17" s="298">
        <f>IF(ISNA(INDEX(プレー記録!$F$12:$F$2664,MATCH("OUT_"&amp;ウォレット!$IG$2&amp;MONTH(ウォレット!$B17)&amp;"/"&amp;DAY(ウォレット!$B17)&amp;"_"&amp;ウォレット!JJ$3,プレー記録!$U$12:$U$2664,0),1))=TRUE,0,-INDEX(プレー記録!$F$12:$F$2664,MATCH("OUT_"&amp;ウォレット!$IG$2&amp;MONTH(ウォレット!$B17)&amp;"/"&amp;DAY(ウォレット!$B17)&amp;"_"&amp;ウォレット!JJ$3,プレー記録!$U$12:$U$2664,0),1))</f>
        <v>0</v>
      </c>
      <c r="JK17" s="298">
        <f>IF(ISNA(INDEX(プレー記録!$F$12:$F$2664,MATCH("OUT_"&amp;ウォレット!$IG$2&amp;MONTH(ウォレット!$B17)&amp;"/"&amp;DAY(ウォレット!$B17)&amp;"_"&amp;ウォレット!JK$3,プレー記録!$U$12:$U$2664,0),1))=TRUE,0,-INDEX(プレー記録!$F$12:$F$2664,MATCH("OUT_"&amp;ウォレット!$IG$2&amp;MONTH(ウォレット!$B17)&amp;"/"&amp;DAY(ウォレット!$B17)&amp;"_"&amp;ウォレット!JK$3,プレー記録!$U$12:$U$2664,0),1))</f>
        <v>0</v>
      </c>
      <c r="JL17" s="298">
        <f>IF(ISNA(INDEX(プレー記録!$F$12:$F$2664,MATCH("OUT_"&amp;ウォレット!$IG$2&amp;MONTH(ウォレット!$B17)&amp;"/"&amp;DAY(ウォレット!$B17)&amp;"_"&amp;ウォレット!JL$3,プレー記録!$U$12:$U$2664,0),1))=TRUE,0,-INDEX(プレー記録!$F$12:$F$2664,MATCH("OUT_"&amp;ウォレット!$IG$2&amp;MONTH(ウォレット!$B17)&amp;"/"&amp;DAY(ウォレット!$B17)&amp;"_"&amp;ウォレット!JL$3,プレー記録!$U$12:$U$2664,0),1))</f>
        <v>0</v>
      </c>
      <c r="JM17" s="298">
        <f>IF(ISNA(INDEX(プレー記録!$F$12:$F$2664,MATCH("OUT_"&amp;ウォレット!$IG$2&amp;MONTH(ウォレット!$B17)&amp;"/"&amp;DAY(ウォレット!$B17)&amp;"_"&amp;ウォレット!JM$3,プレー記録!$U$12:$U$2664,0),1))=TRUE,0,-INDEX(プレー記録!$F$12:$F$2664,MATCH("OUT_"&amp;ウォレット!$IG$2&amp;MONTH(ウォレット!$B17)&amp;"/"&amp;DAY(ウォレット!$B17)&amp;"_"&amp;ウォレット!JM$3,プレー記録!$U$12:$U$2664,0),1))</f>
        <v>0</v>
      </c>
      <c r="JN17" s="160"/>
      <c r="JO17" s="127">
        <f t="shared" si="9"/>
        <v>0</v>
      </c>
      <c r="JP17" s="128">
        <f t="shared" si="19"/>
        <v>0</v>
      </c>
      <c r="JQ17" s="133">
        <f>IF(ISNA(INDEX(プレー記録!$G$14:$G$2664,MATCH("IN_"&amp;ウォレット!$JO$2&amp;MONTH(ウォレット!$B17)&amp;"/"&amp;DAY(ウォレット!$B17)&amp;"_"&amp;ウォレット!JQ$3,プレー記録!$U$14:$U$2664,0),1))=TRUE,0,INDEX(プレー記録!$G$14:$G$2664,MATCH("IN_"&amp;ウォレット!$JO$2&amp;MONTH(ウォレット!$B17)&amp;"/"&amp;DAY(ウォレット!$B17)&amp;"_"&amp;ウォレット!JQ$3,プレー記録!$U$14:$U$2664,0),1))</f>
        <v>0</v>
      </c>
      <c r="JR17" s="122">
        <f>IF(ISNA(INDEX(プレー記録!$G$14:$G$2664,MATCH("IN_"&amp;ウォレット!$JO$2&amp;MONTH(ウォレット!$B17)&amp;"/"&amp;DAY(ウォレット!$B17)&amp;"_"&amp;ウォレット!JR$3,プレー記録!$U$14:$U$2664,0),1))=TRUE,0,INDEX(プレー記録!$G$14:$G$2664,MATCH("IN_"&amp;ウォレット!$JO$2&amp;MONTH(ウォレット!$B17)&amp;"/"&amp;DAY(ウォレット!$B17)&amp;"_"&amp;ウォレット!JR$3,プレー記録!$U$14:$U$2664,0),1))</f>
        <v>0</v>
      </c>
      <c r="JS17" s="122">
        <f>IF(ISNA(INDEX(プレー記録!$G$14:$G$2664,MATCH("IN_"&amp;ウォレット!$JO$2&amp;MONTH(ウォレット!$B17)&amp;"/"&amp;DAY(ウォレット!$B17)&amp;"_"&amp;ウォレット!JS$3,プレー記録!$U$14:$U$2664,0),1))=TRUE,0,INDEX(プレー記録!$G$14:$G$2664,MATCH("IN_"&amp;ウォレット!$JO$2&amp;MONTH(ウォレット!$B17)&amp;"/"&amp;DAY(ウォレット!$B17)&amp;"_"&amp;ウォレット!JS$3,プレー記録!$U$14:$U$2664,0),1))</f>
        <v>0</v>
      </c>
      <c r="JT17" s="122">
        <f>IF(ISNA(INDEX(プレー記録!$G$14:$G$2664,MATCH("IN_"&amp;ウォレット!$JO$2&amp;MONTH(ウォレット!$B17)&amp;"/"&amp;DAY(ウォレット!$B17)&amp;"_"&amp;ウォレット!JT$3,プレー記録!$U$14:$U$2664,0),1))=TRUE,0,INDEX(プレー記録!$G$14:$G$2664,MATCH("IN_"&amp;ウォレット!$JO$2&amp;MONTH(ウォレット!$B17)&amp;"/"&amp;DAY(ウォレット!$B17)&amp;"_"&amp;ウォレット!JT$3,プレー記録!$U$14:$U$2664,0),1))</f>
        <v>0</v>
      </c>
      <c r="JU17" s="122">
        <f>IF(ISNA(INDEX(プレー記録!$G$14:$G$2664,MATCH("IN_"&amp;ウォレット!$JO$2&amp;MONTH(ウォレット!$B17)&amp;"/"&amp;DAY(ウォレット!$B17)&amp;"_"&amp;ウォレット!JU$3,プレー記録!$U$14:$U$2664,0),1))=TRUE,0,INDEX(プレー記録!$G$14:$G$2664,MATCH("IN_"&amp;ウォレット!$JO$2&amp;MONTH(ウォレット!$B17)&amp;"/"&amp;DAY(ウォレット!$B17)&amp;"_"&amp;ウォレット!JU$3,プレー記録!$U$14:$U$2664,0),1))</f>
        <v>0</v>
      </c>
      <c r="JV17" s="122">
        <f>IF(ISNA(INDEX(プレー記録!$G$14:$G$2664,MATCH("IN_"&amp;ウォレット!$JO$2&amp;MONTH(ウォレット!$B17)&amp;"/"&amp;DAY(ウォレット!$B17)&amp;"_"&amp;ウォレット!JV$3,プレー記録!$U$14:$U$2664,0),1))=TRUE,0,INDEX(プレー記録!$G$14:$G$2664,MATCH("IN_"&amp;ウォレット!$JO$2&amp;MONTH(ウォレット!$B17)&amp;"/"&amp;DAY(ウォレット!$B17)&amp;"_"&amp;ウォレット!JV$3,プレー記録!$U$14:$U$2664,0),1))</f>
        <v>0</v>
      </c>
      <c r="JW17" s="122">
        <f>IF(ISNA(INDEX(プレー記録!$G$14:$G$2664,MATCH("IN_"&amp;ウォレット!$JO$2&amp;MONTH(ウォレット!$B17)&amp;"/"&amp;DAY(ウォレット!$B17)&amp;"_"&amp;ウォレット!JW$3,プレー記録!$U$14:$U$2664,0),1))=TRUE,0,INDEX(プレー記録!$G$14:$G$2664,MATCH("IN_"&amp;ウォレット!$JO$2&amp;MONTH(ウォレット!$B17)&amp;"/"&amp;DAY(ウォレット!$B17)&amp;"_"&amp;ウォレット!JW$3,プレー記録!$U$14:$U$2664,0),1))</f>
        <v>0</v>
      </c>
      <c r="JX17" s="296">
        <f>IF(ISNA(INDEX(プレー記録!$G$14:$G$2664,MATCH("IN_"&amp;ウォレット!$JO$2&amp;MONTH(ウォレット!$B17)&amp;"/"&amp;DAY(ウォレット!$B17)&amp;"_"&amp;ウォレット!JX$3,プレー記録!$U$14:$U$2664,0),1))=TRUE,0,INDEX(プレー記録!$G$14:$G$2664,MATCH("IN_"&amp;ウォレット!$JO$2&amp;MONTH(ウォレット!$B17)&amp;"/"&amp;DAY(ウォレット!$B17)&amp;"_"&amp;ウォレット!JX$3,プレー記録!$U$14:$U$2664,0),1))</f>
        <v>0</v>
      </c>
      <c r="JY17" s="296">
        <f>IF(ISNA(INDEX(プレー記録!$G$14:$G$2664,MATCH("IN_"&amp;ウォレット!$JO$2&amp;MONTH(ウォレット!$B17)&amp;"/"&amp;DAY(ウォレット!$B17)&amp;"_"&amp;ウォレット!JY$3,プレー記録!$U$14:$U$2664,0),1))=TRUE,0,INDEX(プレー記録!$G$14:$G$2664,MATCH("IN_"&amp;ウォレット!$JO$2&amp;MONTH(ウォレット!$B17)&amp;"/"&amp;DAY(ウォレット!$B17)&amp;"_"&amp;ウォレット!JY$3,プレー記録!$U$14:$U$2664,0),1))</f>
        <v>0</v>
      </c>
      <c r="JZ17" s="296">
        <f>IF(ISNA(INDEX(プレー記録!$G$14:$G$2664,MATCH("IN_"&amp;ウォレット!$JO$2&amp;MONTH(ウォレット!$B17)&amp;"/"&amp;DAY(ウォレット!$B17)&amp;"_"&amp;ウォレット!JZ$3,プレー記録!$U$14:$U$2664,0),1))=TRUE,0,INDEX(プレー記録!$G$14:$G$2664,MATCH("IN_"&amp;ウォレット!$JO$2&amp;MONTH(ウォレット!$B17)&amp;"/"&amp;DAY(ウォレット!$B17)&amp;"_"&amp;ウォレット!JZ$3,プレー記録!$U$14:$U$2664,0),1))</f>
        <v>0</v>
      </c>
      <c r="KA17" s="296">
        <f>IF(ISNA(INDEX(プレー記録!$G$14:$G$2664,MATCH("IN_"&amp;ウォレット!$JO$2&amp;MONTH(ウォレット!$B17)&amp;"/"&amp;DAY(ウォレット!$B17)&amp;"_"&amp;ウォレット!KA$3,プレー記録!$U$14:$U$2664,0),1))=TRUE,0,INDEX(プレー記録!$G$14:$G$2664,MATCH("IN_"&amp;ウォレット!$JO$2&amp;MONTH(ウォレット!$B17)&amp;"/"&amp;DAY(ウォレット!$B17)&amp;"_"&amp;ウォレット!KA$3,プレー記録!$U$14:$U$2664,0),1))</f>
        <v>0</v>
      </c>
      <c r="KB17" s="296">
        <f>IF(ISNA(INDEX(プレー記録!$G$14:$G$2664,MATCH("IN_"&amp;ウォレット!$JO$2&amp;MONTH(ウォレット!$B17)&amp;"/"&amp;DAY(ウォレット!$B17)&amp;"_"&amp;ウォレット!KB$3,プレー記録!$U$14:$U$2664,0),1))=TRUE,0,INDEX(プレー記録!$G$14:$G$2664,MATCH("IN_"&amp;ウォレット!$JO$2&amp;MONTH(ウォレット!$B17)&amp;"/"&amp;DAY(ウォレット!$B17)&amp;"_"&amp;ウォレット!KB$3,プレー記録!$U$14:$U$2664,0),1))</f>
        <v>0</v>
      </c>
      <c r="KC17" s="296">
        <f>IF(ISNA(INDEX(プレー記録!$G$14:$G$2664,MATCH("IN_"&amp;ウォレット!$JO$2&amp;MONTH(ウォレット!$B17)&amp;"/"&amp;DAY(ウォレット!$B17)&amp;"_"&amp;ウォレット!KC$3,プレー記録!$U$14:$U$2664,0),1))=TRUE,0,INDEX(プレー記録!$G$14:$G$2664,MATCH("IN_"&amp;ウォレット!$JO$2&amp;MONTH(ウォレット!$B17)&amp;"/"&amp;DAY(ウォレット!$B17)&amp;"_"&amp;ウォレット!KC$3,プレー記録!$U$14:$U$2664,0),1))</f>
        <v>0</v>
      </c>
      <c r="KD17" s="296">
        <f>IF(ISNA(INDEX(プレー記録!$G$14:$G$2664,MATCH("IN_"&amp;ウォレット!$JO$2&amp;MONTH(ウォレット!$B17)&amp;"/"&amp;DAY(ウォレット!$B17)&amp;"_"&amp;ウォレット!KD$3,プレー記録!$U$14:$U$2664,0),1))=TRUE,0,INDEX(プレー記録!$G$14:$G$2664,MATCH("IN_"&amp;ウォレット!$JO$2&amp;MONTH(ウォレット!$B17)&amp;"/"&amp;DAY(ウォレット!$B17)&amp;"_"&amp;ウォレット!KD$3,プレー記録!$U$14:$U$2664,0),1))</f>
        <v>0</v>
      </c>
      <c r="KE17" s="296">
        <f>IF(ISNA(INDEX(プレー記録!$G$14:$G$2664,MATCH("IN_"&amp;ウォレット!$JO$2&amp;MONTH(ウォレット!$B17)&amp;"/"&amp;DAY(ウォレット!$B17)&amp;"_"&amp;ウォレット!KE$3,プレー記録!$U$14:$U$2664,0),1))=TRUE,0,INDEX(プレー記録!$G$14:$G$2664,MATCH("IN_"&amp;ウォレット!$JO$2&amp;MONTH(ウォレット!$B17)&amp;"/"&amp;DAY(ウォレット!$B17)&amp;"_"&amp;ウォレット!KE$3,プレー記録!$U$14:$U$2664,0),1))</f>
        <v>0</v>
      </c>
      <c r="KF17" s="158"/>
      <c r="KG17" s="131">
        <f>IF(ISNA(INDEX(プレー記録!$F$12:$F$2664,MATCH("OUT_"&amp;ウォレット!$JO$2&amp;MONTH(ウォレット!$B17)&amp;"/"&amp;DAY(ウォレット!$B17)&amp;"_"&amp;ウォレット!KG$3,プレー記録!$U$12:$U$2664,0),1))=TRUE,0,-INDEX(プレー記録!$F$12:$F$2664,MATCH("OUT_"&amp;ウォレット!$JO$2&amp;MONTH(ウォレット!$B17)&amp;"/"&amp;DAY(ウォレット!$B17)&amp;"_"&amp;ウォレット!KG$3,プレー記録!$U$12:$U$2664,0),1))</f>
        <v>0</v>
      </c>
      <c r="KH17" s="123">
        <f>IF(ISNA(INDEX(プレー記録!$F$12:$F$2664,MATCH("OUT_"&amp;ウォレット!$JO$2&amp;MONTH(ウォレット!$B17)&amp;"/"&amp;DAY(ウォレット!$B17)&amp;"_"&amp;ウォレット!KH$3,プレー記録!$U$12:$U$2664,0),1))=TRUE,0,-INDEX(プレー記録!$F$12:$F$2664,MATCH("OUT_"&amp;ウォレット!$JO$2&amp;MONTH(ウォレット!$B17)&amp;"/"&amp;DAY(ウォレット!$B17)&amp;"_"&amp;ウォレット!KH$3,プレー記録!$U$12:$U$2664,0),1))</f>
        <v>0</v>
      </c>
      <c r="KI17" s="123">
        <f>IF(ISNA(INDEX(プレー記録!$F$12:$F$2664,MATCH("OUT_"&amp;ウォレット!$JO$2&amp;MONTH(ウォレット!$B17)&amp;"/"&amp;DAY(ウォレット!$B17)&amp;"_"&amp;ウォレット!KI$3,プレー記録!$U$12:$U$2664,0),1))=TRUE,0,-INDEX(プレー記録!$F$12:$F$2664,MATCH("OUT_"&amp;ウォレット!$JO$2&amp;MONTH(ウォレット!$B17)&amp;"/"&amp;DAY(ウォレット!$B17)&amp;"_"&amp;ウォレット!KI$3,プレー記録!$U$12:$U$2664,0),1))</f>
        <v>0</v>
      </c>
      <c r="KJ17" s="123">
        <f>IF(ISNA(INDEX(プレー記録!$F$12:$F$2664,MATCH("OUT_"&amp;ウォレット!$JO$2&amp;MONTH(ウォレット!$B17)&amp;"/"&amp;DAY(ウォレット!$B17)&amp;"_"&amp;ウォレット!KJ$3,プレー記録!$U$12:$U$2664,0),1))=TRUE,0,-INDEX(プレー記録!$F$12:$F$2664,MATCH("OUT_"&amp;ウォレット!$JO$2&amp;MONTH(ウォレット!$B17)&amp;"/"&amp;DAY(ウォレット!$B17)&amp;"_"&amp;ウォレット!KJ$3,プレー記録!$U$12:$U$2664,0),1))</f>
        <v>0</v>
      </c>
      <c r="KK17" s="123">
        <f>IF(ISNA(INDEX(プレー記録!$F$12:$F$2664,MATCH("OUT_"&amp;ウォレット!$JO$2&amp;MONTH(ウォレット!$B17)&amp;"/"&amp;DAY(ウォレット!$B17)&amp;"_"&amp;ウォレット!KK$3,プレー記録!$U$12:$U$2664,0),1))=TRUE,0,-INDEX(プレー記録!$F$12:$F$2664,MATCH("OUT_"&amp;ウォレット!$JO$2&amp;MONTH(ウォレット!$B17)&amp;"/"&amp;DAY(ウォレット!$B17)&amp;"_"&amp;ウォレット!KK$3,プレー記録!$U$12:$U$2664,0),1))</f>
        <v>0</v>
      </c>
      <c r="KL17" s="123">
        <f>IF(ISNA(INDEX(プレー記録!$F$12:$F$2664,MATCH("OUT_"&amp;ウォレット!$JO$2&amp;MONTH(ウォレット!$B17)&amp;"/"&amp;DAY(ウォレット!$B17)&amp;"_"&amp;ウォレット!KL$3,プレー記録!$U$12:$U$2664,0),1))=TRUE,0,-INDEX(プレー記録!$F$12:$F$2664,MATCH("OUT_"&amp;ウォレット!$JO$2&amp;MONTH(ウォレット!$B17)&amp;"/"&amp;DAY(ウォレット!$B17)&amp;"_"&amp;ウォレット!KL$3,プレー記録!$U$12:$U$2664,0),1))</f>
        <v>0</v>
      </c>
      <c r="KM17" s="123">
        <f>IF(ISNA(INDEX(プレー記録!$F$12:$F$2664,MATCH("OUT_"&amp;ウォレット!$JO$2&amp;MONTH(ウォレット!$B17)&amp;"/"&amp;DAY(ウォレット!$B17)&amp;"_"&amp;ウォレット!KM$3,プレー記録!$U$12:$U$2664,0),1))=TRUE,0,-INDEX(プレー記録!$F$12:$F$2664,MATCH("OUT_"&amp;ウォレット!$JO$2&amp;MONTH(ウォレット!$B17)&amp;"/"&amp;DAY(ウォレット!$B17)&amp;"_"&amp;ウォレット!KM$3,プレー記録!$U$12:$U$2664,0),1))</f>
        <v>0</v>
      </c>
      <c r="KN17" s="298">
        <f>IF(ISNA(INDEX(プレー記録!$F$12:$F$2664,MATCH("OUT_"&amp;ウォレット!$JO$2&amp;MONTH(ウォレット!$B17)&amp;"/"&amp;DAY(ウォレット!$B17)&amp;"_"&amp;ウォレット!KN$3,プレー記録!$U$12:$U$2664,0),1))=TRUE,0,-INDEX(プレー記録!$F$12:$F$2664,MATCH("OUT_"&amp;ウォレット!$JO$2&amp;MONTH(ウォレット!$B17)&amp;"/"&amp;DAY(ウォレット!$B17)&amp;"_"&amp;ウォレット!KN$3,プレー記録!$U$12:$U$2664,0),1))</f>
        <v>0</v>
      </c>
      <c r="KO17" s="298">
        <f>IF(ISNA(INDEX(プレー記録!$F$12:$F$2664,MATCH("OUT_"&amp;ウォレット!$JO$2&amp;MONTH(ウォレット!$B17)&amp;"/"&amp;DAY(ウォレット!$B17)&amp;"_"&amp;ウォレット!KO$3,プレー記録!$U$12:$U$2664,0),1))=TRUE,0,-INDEX(プレー記録!$F$12:$F$2664,MATCH("OUT_"&amp;ウォレット!$JO$2&amp;MONTH(ウォレット!$B17)&amp;"/"&amp;DAY(ウォレット!$B17)&amp;"_"&amp;ウォレット!KO$3,プレー記録!$U$12:$U$2664,0),1))</f>
        <v>0</v>
      </c>
      <c r="KP17" s="298">
        <f>IF(ISNA(INDEX(プレー記録!$F$12:$F$2664,MATCH("OUT_"&amp;ウォレット!$JO$2&amp;MONTH(ウォレット!$B17)&amp;"/"&amp;DAY(ウォレット!$B17)&amp;"_"&amp;ウォレット!KP$3,プレー記録!$U$12:$U$2664,0),1))=TRUE,0,-INDEX(プレー記録!$F$12:$F$2664,MATCH("OUT_"&amp;ウォレット!$JO$2&amp;MONTH(ウォレット!$B17)&amp;"/"&amp;DAY(ウォレット!$B17)&amp;"_"&amp;ウォレット!KP$3,プレー記録!$U$12:$U$2664,0),1))</f>
        <v>0</v>
      </c>
      <c r="KQ17" s="298">
        <f>IF(ISNA(INDEX(プレー記録!$F$12:$F$2664,MATCH("OUT_"&amp;ウォレット!$JO$2&amp;MONTH(ウォレット!$B17)&amp;"/"&amp;DAY(ウォレット!$B17)&amp;"_"&amp;ウォレット!KQ$3,プレー記録!$U$12:$U$2664,0),1))=TRUE,0,-INDEX(プレー記録!$F$12:$F$2664,MATCH("OUT_"&amp;ウォレット!$JO$2&amp;MONTH(ウォレット!$B17)&amp;"/"&amp;DAY(ウォレット!$B17)&amp;"_"&amp;ウォレット!KQ$3,プレー記録!$U$12:$U$2664,0),1))</f>
        <v>0</v>
      </c>
      <c r="KR17" s="298">
        <f>IF(ISNA(INDEX(プレー記録!$F$12:$F$2664,MATCH("OUT_"&amp;ウォレット!$JO$2&amp;MONTH(ウォレット!$B17)&amp;"/"&amp;DAY(ウォレット!$B17)&amp;"_"&amp;ウォレット!KR$3,プレー記録!$U$12:$U$2664,0),1))=TRUE,0,-INDEX(プレー記録!$F$12:$F$2664,MATCH("OUT_"&amp;ウォレット!$JO$2&amp;MONTH(ウォレット!$B17)&amp;"/"&amp;DAY(ウォレット!$B17)&amp;"_"&amp;ウォレット!KR$3,プレー記録!$U$12:$U$2664,0),1))</f>
        <v>0</v>
      </c>
      <c r="KS17" s="298">
        <f>IF(ISNA(INDEX(プレー記録!$F$12:$F$2664,MATCH("OUT_"&amp;ウォレット!$JO$2&amp;MONTH(ウォレット!$B17)&amp;"/"&amp;DAY(ウォレット!$B17)&amp;"_"&amp;ウォレット!KS$3,プレー記録!$U$12:$U$2664,0),1))=TRUE,0,-INDEX(プレー記録!$F$12:$F$2664,MATCH("OUT_"&amp;ウォレット!$JO$2&amp;MONTH(ウォレット!$B17)&amp;"/"&amp;DAY(ウォレット!$B17)&amp;"_"&amp;ウォレット!KS$3,プレー記録!$U$12:$U$2664,0),1))</f>
        <v>0</v>
      </c>
      <c r="KT17" s="298">
        <f>IF(ISNA(INDEX(プレー記録!$F$12:$F$2664,MATCH("OUT_"&amp;ウォレット!$JO$2&amp;MONTH(ウォレット!$B17)&amp;"/"&amp;DAY(ウォレット!$B17)&amp;"_"&amp;ウォレット!KT$3,プレー記録!$U$12:$U$2664,0),1))=TRUE,0,-INDEX(プレー記録!$F$12:$F$2664,MATCH("OUT_"&amp;ウォレット!$JO$2&amp;MONTH(ウォレット!$B17)&amp;"/"&amp;DAY(ウォレット!$B17)&amp;"_"&amp;ウォレット!KT$3,プレー記録!$U$12:$U$2664,0),1))</f>
        <v>0</v>
      </c>
      <c r="KU17" s="298">
        <f>IF(ISNA(INDEX(プレー記録!$F$12:$F$2664,MATCH("OUT_"&amp;ウォレット!$JO$2&amp;MONTH(ウォレット!$B17)&amp;"/"&amp;DAY(ウォレット!$B17)&amp;"_"&amp;ウォレット!KU$3,プレー記録!$U$12:$U$2664,0),1))=TRUE,0,-INDEX(プレー記録!$F$12:$F$2664,MATCH("OUT_"&amp;ウォレット!$JO$2&amp;MONTH(ウォレット!$B17)&amp;"/"&amp;DAY(ウォレット!$B17)&amp;"_"&amp;ウォレット!KU$3,プレー記録!$U$12:$U$2664,0),1))</f>
        <v>0</v>
      </c>
      <c r="KV17" s="160"/>
      <c r="KW17" s="127">
        <f t="shared" si="10"/>
        <v>0</v>
      </c>
      <c r="KX17" s="128">
        <f t="shared" si="20"/>
        <v>0</v>
      </c>
      <c r="KY17" s="133">
        <f>IF(ISNA(INDEX(プレー記録!$G$14:$G$2664,MATCH("IN_"&amp;ウォレット!$KW$2&amp;MONTH(ウォレット!$B17)&amp;"/"&amp;DAY(ウォレット!$B17)&amp;"_"&amp;ウォレット!KY$3,プレー記録!$U$14:$U$2664,0),1))=TRUE,0,INDEX(プレー記録!$G$14:$G$2664,MATCH("IN_"&amp;ウォレット!$KW$2&amp;MONTH(ウォレット!$B17)&amp;"/"&amp;DAY(ウォレット!$B17)&amp;"_"&amp;ウォレット!KY$3,プレー記録!$U$14:$U$2664,0),1))</f>
        <v>0</v>
      </c>
      <c r="KZ17" s="122">
        <f>IF(ISNA(INDEX(プレー記録!$G$14:$G$2664,MATCH("IN_"&amp;ウォレット!$KW$2&amp;MONTH(ウォレット!$B17)&amp;"/"&amp;DAY(ウォレット!$B17)&amp;"_"&amp;ウォレット!KZ$3,プレー記録!$U$14:$U$2664,0),1))=TRUE,0,INDEX(プレー記録!$G$14:$G$2664,MATCH("IN_"&amp;ウォレット!$KW$2&amp;MONTH(ウォレット!$B17)&amp;"/"&amp;DAY(ウォレット!$B17)&amp;"_"&amp;ウォレット!KZ$3,プレー記録!$U$14:$U$2664,0),1))</f>
        <v>0</v>
      </c>
      <c r="LA17" s="122">
        <f>IF(ISNA(INDEX(プレー記録!$G$14:$G$2664,MATCH("IN_"&amp;ウォレット!$KW$2&amp;MONTH(ウォレット!$B17)&amp;"/"&amp;DAY(ウォレット!$B17)&amp;"_"&amp;ウォレット!LA$3,プレー記録!$U$14:$U$2664,0),1))=TRUE,0,INDEX(プレー記録!$G$14:$G$2664,MATCH("IN_"&amp;ウォレット!$KW$2&amp;MONTH(ウォレット!$B17)&amp;"/"&amp;DAY(ウォレット!$B17)&amp;"_"&amp;ウォレット!LA$3,プレー記録!$U$14:$U$2664,0),1))</f>
        <v>0</v>
      </c>
      <c r="LB17" s="122">
        <f>IF(ISNA(INDEX(プレー記録!$G$14:$G$2664,MATCH("IN_"&amp;ウォレット!$KW$2&amp;MONTH(ウォレット!$B17)&amp;"/"&amp;DAY(ウォレット!$B17)&amp;"_"&amp;ウォレット!LB$3,プレー記録!$U$14:$U$2664,0),1))=TRUE,0,INDEX(プレー記録!$G$14:$G$2664,MATCH("IN_"&amp;ウォレット!$KW$2&amp;MONTH(ウォレット!$B17)&amp;"/"&amp;DAY(ウォレット!$B17)&amp;"_"&amp;ウォレット!LB$3,プレー記録!$U$14:$U$2664,0),1))</f>
        <v>0</v>
      </c>
      <c r="LC17" s="122">
        <f>IF(ISNA(INDEX(プレー記録!$G$14:$G$2664,MATCH("IN_"&amp;ウォレット!$KW$2&amp;MONTH(ウォレット!$B17)&amp;"/"&amp;DAY(ウォレット!$B17)&amp;"_"&amp;ウォレット!LC$3,プレー記録!$U$14:$U$2664,0),1))=TRUE,0,INDEX(プレー記録!$G$14:$G$2664,MATCH("IN_"&amp;ウォレット!$KW$2&amp;MONTH(ウォレット!$B17)&amp;"/"&amp;DAY(ウォレット!$B17)&amp;"_"&amp;ウォレット!LC$3,プレー記録!$U$14:$U$2664,0),1))</f>
        <v>0</v>
      </c>
      <c r="LD17" s="122">
        <f>IF(ISNA(INDEX(プレー記録!$G$14:$G$2664,MATCH("IN_"&amp;ウォレット!$KW$2&amp;MONTH(ウォレット!$B17)&amp;"/"&amp;DAY(ウォレット!$B17)&amp;"_"&amp;ウォレット!LD$3,プレー記録!$U$14:$U$2664,0),1))=TRUE,0,INDEX(プレー記録!$G$14:$G$2664,MATCH("IN_"&amp;ウォレット!$KW$2&amp;MONTH(ウォレット!$B17)&amp;"/"&amp;DAY(ウォレット!$B17)&amp;"_"&amp;ウォレット!LD$3,プレー記録!$U$14:$U$2664,0),1))</f>
        <v>0</v>
      </c>
      <c r="LE17" s="122">
        <f>IF(ISNA(INDEX(プレー記録!$G$14:$G$2664,MATCH("IN_"&amp;ウォレット!$KW$2&amp;MONTH(ウォレット!$B17)&amp;"/"&amp;DAY(ウォレット!$B17)&amp;"_"&amp;ウォレット!LE$3,プレー記録!$U$14:$U$2664,0),1))=TRUE,0,INDEX(プレー記録!$G$14:$G$2664,MATCH("IN_"&amp;ウォレット!$KW$2&amp;MONTH(ウォレット!$B17)&amp;"/"&amp;DAY(ウォレット!$B17)&amp;"_"&amp;ウォレット!LE$3,プレー記録!$U$14:$U$2664,0),1))</f>
        <v>0</v>
      </c>
      <c r="LF17" s="296">
        <f>IF(ISNA(INDEX(プレー記録!$G$14:$G$2664,MATCH("IN_"&amp;ウォレット!$KW$2&amp;MONTH(ウォレット!$B17)&amp;"/"&amp;DAY(ウォレット!$B17)&amp;"_"&amp;ウォレット!LF$3,プレー記録!$U$14:$U$2664,0),1))=TRUE,0,INDEX(プレー記録!$G$14:$G$2664,MATCH("IN_"&amp;ウォレット!$KW$2&amp;MONTH(ウォレット!$B17)&amp;"/"&amp;DAY(ウォレット!$B17)&amp;"_"&amp;ウォレット!LF$3,プレー記録!$U$14:$U$2664,0),1))</f>
        <v>0</v>
      </c>
      <c r="LG17" s="296">
        <f>IF(ISNA(INDEX(プレー記録!$G$14:$G$2664,MATCH("IN_"&amp;ウォレット!$KW$2&amp;MONTH(ウォレット!$B17)&amp;"/"&amp;DAY(ウォレット!$B17)&amp;"_"&amp;ウォレット!LG$3,プレー記録!$U$14:$U$2664,0),1))=TRUE,0,INDEX(プレー記録!$G$14:$G$2664,MATCH("IN_"&amp;ウォレット!$KW$2&amp;MONTH(ウォレット!$B17)&amp;"/"&amp;DAY(ウォレット!$B17)&amp;"_"&amp;ウォレット!LG$3,プレー記録!$U$14:$U$2664,0),1))</f>
        <v>0</v>
      </c>
      <c r="LH17" s="296">
        <f>IF(ISNA(INDEX(プレー記録!$G$14:$G$2664,MATCH("IN_"&amp;ウォレット!$KW$2&amp;MONTH(ウォレット!$B17)&amp;"/"&amp;DAY(ウォレット!$B17)&amp;"_"&amp;ウォレット!LH$3,プレー記録!$U$14:$U$2664,0),1))=TRUE,0,INDEX(プレー記録!$G$14:$G$2664,MATCH("IN_"&amp;ウォレット!$KW$2&amp;MONTH(ウォレット!$B17)&amp;"/"&amp;DAY(ウォレット!$B17)&amp;"_"&amp;ウォレット!LH$3,プレー記録!$U$14:$U$2664,0),1))</f>
        <v>0</v>
      </c>
      <c r="LI17" s="296">
        <f>IF(ISNA(INDEX(プレー記録!$G$14:$G$2664,MATCH("IN_"&amp;ウォレット!$KW$2&amp;MONTH(ウォレット!$B17)&amp;"/"&amp;DAY(ウォレット!$B17)&amp;"_"&amp;ウォレット!LI$3,プレー記録!$U$14:$U$2664,0),1))=TRUE,0,INDEX(プレー記録!$G$14:$G$2664,MATCH("IN_"&amp;ウォレット!$KW$2&amp;MONTH(ウォレット!$B17)&amp;"/"&amp;DAY(ウォレット!$B17)&amp;"_"&amp;ウォレット!LI$3,プレー記録!$U$14:$U$2664,0),1))</f>
        <v>0</v>
      </c>
      <c r="LJ17" s="296">
        <f>IF(ISNA(INDEX(プレー記録!$G$14:$G$2664,MATCH("IN_"&amp;ウォレット!$KW$2&amp;MONTH(ウォレット!$B17)&amp;"/"&amp;DAY(ウォレット!$B17)&amp;"_"&amp;ウォレット!LJ$3,プレー記録!$U$14:$U$2664,0),1))=TRUE,0,INDEX(プレー記録!$G$14:$G$2664,MATCH("IN_"&amp;ウォレット!$KW$2&amp;MONTH(ウォレット!$B17)&amp;"/"&amp;DAY(ウォレット!$B17)&amp;"_"&amp;ウォレット!LJ$3,プレー記録!$U$14:$U$2664,0),1))</f>
        <v>0</v>
      </c>
      <c r="LK17" s="296">
        <f>IF(ISNA(INDEX(プレー記録!$G$14:$G$2664,MATCH("IN_"&amp;ウォレット!$KW$2&amp;MONTH(ウォレット!$B17)&amp;"/"&amp;DAY(ウォレット!$B17)&amp;"_"&amp;ウォレット!LK$3,プレー記録!$U$14:$U$2664,0),1))=TRUE,0,INDEX(プレー記録!$G$14:$G$2664,MATCH("IN_"&amp;ウォレット!$KW$2&amp;MONTH(ウォレット!$B17)&amp;"/"&amp;DAY(ウォレット!$B17)&amp;"_"&amp;ウォレット!LK$3,プレー記録!$U$14:$U$2664,0),1))</f>
        <v>0</v>
      </c>
      <c r="LL17" s="296">
        <f>IF(ISNA(INDEX(プレー記録!$G$14:$G$2664,MATCH("IN_"&amp;ウォレット!$KW$2&amp;MONTH(ウォレット!$B17)&amp;"/"&amp;DAY(ウォレット!$B17)&amp;"_"&amp;ウォレット!LL$3,プレー記録!$U$14:$U$2664,0),1))=TRUE,0,INDEX(プレー記録!$G$14:$G$2664,MATCH("IN_"&amp;ウォレット!$KW$2&amp;MONTH(ウォレット!$B17)&amp;"/"&amp;DAY(ウォレット!$B17)&amp;"_"&amp;ウォレット!LL$3,プレー記録!$U$14:$U$2664,0),1))</f>
        <v>0</v>
      </c>
      <c r="LM17" s="296">
        <f>IF(ISNA(INDEX(プレー記録!$G$14:$G$2664,MATCH("IN_"&amp;ウォレット!$KW$2&amp;MONTH(ウォレット!$B17)&amp;"/"&amp;DAY(ウォレット!$B17)&amp;"_"&amp;ウォレット!LM$3,プレー記録!$U$14:$U$2664,0),1))=TRUE,0,INDEX(プレー記録!$G$14:$G$2664,MATCH("IN_"&amp;ウォレット!$KW$2&amp;MONTH(ウォレット!$B17)&amp;"/"&amp;DAY(ウォレット!$B17)&amp;"_"&amp;ウォレット!LM$3,プレー記録!$U$14:$U$2664,0),1))</f>
        <v>0</v>
      </c>
      <c r="LN17" s="158"/>
      <c r="LO17" s="131">
        <f>IF(ISNA(INDEX(プレー記録!$F$12:$F$2664,MATCH("OUT_"&amp;ウォレット!$KW$2&amp;MONTH(ウォレット!$B17)&amp;"/"&amp;DAY(ウォレット!$B17)&amp;"_"&amp;ウォレット!LO$3,プレー記録!$U$12:$U$2664,0),1))=TRUE,0,-INDEX(プレー記録!$F$12:$F$2664,MATCH("OUT_"&amp;ウォレット!$KW$2&amp;MONTH(ウォレット!$B17)&amp;"/"&amp;DAY(ウォレット!$B17)&amp;"_"&amp;ウォレット!LO$3,プレー記録!$U$12:$U$2664,0),1))</f>
        <v>0</v>
      </c>
      <c r="LP17" s="123">
        <f>IF(ISNA(INDEX(プレー記録!$F$12:$F$2664,MATCH("OUT_"&amp;ウォレット!$KW$2&amp;MONTH(ウォレット!$B17)&amp;"/"&amp;DAY(ウォレット!$B17)&amp;"_"&amp;ウォレット!LP$3,プレー記録!$U$12:$U$2664,0),1))=TRUE,0,-INDEX(プレー記録!$F$12:$F$2664,MATCH("OUT_"&amp;ウォレット!$KW$2&amp;MONTH(ウォレット!$B17)&amp;"/"&amp;DAY(ウォレット!$B17)&amp;"_"&amp;ウォレット!LP$3,プレー記録!$U$12:$U$2664,0),1))</f>
        <v>0</v>
      </c>
      <c r="LQ17" s="123">
        <f>IF(ISNA(INDEX(プレー記録!$F$12:$F$2664,MATCH("OUT_"&amp;ウォレット!$KW$2&amp;MONTH(ウォレット!$B17)&amp;"/"&amp;DAY(ウォレット!$B17)&amp;"_"&amp;ウォレット!LQ$3,プレー記録!$U$12:$U$2664,0),1))=TRUE,0,-INDEX(プレー記録!$F$12:$F$2664,MATCH("OUT_"&amp;ウォレット!$KW$2&amp;MONTH(ウォレット!$B17)&amp;"/"&amp;DAY(ウォレット!$B17)&amp;"_"&amp;ウォレット!LQ$3,プレー記録!$U$12:$U$2664,0),1))</f>
        <v>0</v>
      </c>
      <c r="LR17" s="123">
        <f>IF(ISNA(INDEX(プレー記録!$F$12:$F$2664,MATCH("OUT_"&amp;ウォレット!$KW$2&amp;MONTH(ウォレット!$B17)&amp;"/"&amp;DAY(ウォレット!$B17)&amp;"_"&amp;ウォレット!LR$3,プレー記録!$U$12:$U$2664,0),1))=TRUE,0,-INDEX(プレー記録!$F$12:$F$2664,MATCH("OUT_"&amp;ウォレット!$KW$2&amp;MONTH(ウォレット!$B17)&amp;"/"&amp;DAY(ウォレット!$B17)&amp;"_"&amp;ウォレット!LR$3,プレー記録!$U$12:$U$2664,0),1))</f>
        <v>0</v>
      </c>
      <c r="LS17" s="123">
        <f>IF(ISNA(INDEX(プレー記録!$F$12:$F$2664,MATCH("OUT_"&amp;ウォレット!$KW$2&amp;MONTH(ウォレット!$B17)&amp;"/"&amp;DAY(ウォレット!$B17)&amp;"_"&amp;ウォレット!LS$3,プレー記録!$U$12:$U$2664,0),1))=TRUE,0,-INDEX(プレー記録!$F$12:$F$2664,MATCH("OUT_"&amp;ウォレット!$KW$2&amp;MONTH(ウォレット!$B17)&amp;"/"&amp;DAY(ウォレット!$B17)&amp;"_"&amp;ウォレット!LS$3,プレー記録!$U$12:$U$2664,0),1))</f>
        <v>0</v>
      </c>
      <c r="LT17" s="123">
        <f>IF(ISNA(INDEX(プレー記録!$F$12:$F$2664,MATCH("OUT_"&amp;ウォレット!$KW$2&amp;MONTH(ウォレット!$B17)&amp;"/"&amp;DAY(ウォレット!$B17)&amp;"_"&amp;ウォレット!LT$3,プレー記録!$U$12:$U$2664,0),1))=TRUE,0,-INDEX(プレー記録!$F$12:$F$2664,MATCH("OUT_"&amp;ウォレット!$KW$2&amp;MONTH(ウォレット!$B17)&amp;"/"&amp;DAY(ウォレット!$B17)&amp;"_"&amp;ウォレット!LT$3,プレー記録!$U$12:$U$2664,0),1))</f>
        <v>0</v>
      </c>
      <c r="LU17" s="123">
        <f>IF(ISNA(INDEX(プレー記録!$F$12:$F$2664,MATCH("OUT_"&amp;ウォレット!$KW$2&amp;MONTH(ウォレット!$B17)&amp;"/"&amp;DAY(ウォレット!$B17)&amp;"_"&amp;ウォレット!LU$3,プレー記録!$U$12:$U$2664,0),1))=TRUE,0,-INDEX(プレー記録!$F$12:$F$2664,MATCH("OUT_"&amp;ウォレット!$KW$2&amp;MONTH(ウォレット!$B17)&amp;"/"&amp;DAY(ウォレット!$B17)&amp;"_"&amp;ウォレット!LU$3,プレー記録!$U$12:$U$2664,0),1))</f>
        <v>0</v>
      </c>
      <c r="LV17" s="298">
        <f>IF(ISNA(INDEX(プレー記録!$F$12:$F$2664,MATCH("OUT_"&amp;ウォレット!$KW$2&amp;MONTH(ウォレット!$B17)&amp;"/"&amp;DAY(ウォレット!$B17)&amp;"_"&amp;ウォレット!LV$3,プレー記録!$U$12:$U$2664,0),1))=TRUE,0,-INDEX(プレー記録!$F$12:$F$2664,MATCH("OUT_"&amp;ウォレット!$KW$2&amp;MONTH(ウォレット!$B17)&amp;"/"&amp;DAY(ウォレット!$B17)&amp;"_"&amp;ウォレット!LV$3,プレー記録!$U$12:$U$2664,0),1))</f>
        <v>0</v>
      </c>
      <c r="LW17" s="298">
        <f>IF(ISNA(INDEX(プレー記録!$F$12:$F$2664,MATCH("OUT_"&amp;ウォレット!$KW$2&amp;MONTH(ウォレット!$B17)&amp;"/"&amp;DAY(ウォレット!$B17)&amp;"_"&amp;ウォレット!LW$3,プレー記録!$U$12:$U$2664,0),1))=TRUE,0,-INDEX(プレー記録!$F$12:$F$2664,MATCH("OUT_"&amp;ウォレット!$KW$2&amp;MONTH(ウォレット!$B17)&amp;"/"&amp;DAY(ウォレット!$B17)&amp;"_"&amp;ウォレット!LW$3,プレー記録!$U$12:$U$2664,0),1))</f>
        <v>0</v>
      </c>
      <c r="LX17" s="298">
        <f>IF(ISNA(INDEX(プレー記録!$F$12:$F$2664,MATCH("OUT_"&amp;ウォレット!$KW$2&amp;MONTH(ウォレット!$B17)&amp;"/"&amp;DAY(ウォレット!$B17)&amp;"_"&amp;ウォレット!LX$3,プレー記録!$U$12:$U$2664,0),1))=TRUE,0,-INDEX(プレー記録!$F$12:$F$2664,MATCH("OUT_"&amp;ウォレット!$KW$2&amp;MONTH(ウォレット!$B17)&amp;"/"&amp;DAY(ウォレット!$B17)&amp;"_"&amp;ウォレット!LX$3,プレー記録!$U$12:$U$2664,0),1))</f>
        <v>0</v>
      </c>
      <c r="LY17" s="298">
        <f>IF(ISNA(INDEX(プレー記録!$F$12:$F$2664,MATCH("OUT_"&amp;ウォレット!$KW$2&amp;MONTH(ウォレット!$B17)&amp;"/"&amp;DAY(ウォレット!$B17)&amp;"_"&amp;ウォレット!LY$3,プレー記録!$U$12:$U$2664,0),1))=TRUE,0,-INDEX(プレー記録!$F$12:$F$2664,MATCH("OUT_"&amp;ウォレット!$KW$2&amp;MONTH(ウォレット!$B17)&amp;"/"&amp;DAY(ウォレット!$B17)&amp;"_"&amp;ウォレット!LY$3,プレー記録!$U$12:$U$2664,0),1))</f>
        <v>0</v>
      </c>
      <c r="LZ17" s="298">
        <f>IF(ISNA(INDEX(プレー記録!$F$12:$F$2664,MATCH("OUT_"&amp;ウォレット!$KW$2&amp;MONTH(ウォレット!$B17)&amp;"/"&amp;DAY(ウォレット!$B17)&amp;"_"&amp;ウォレット!LZ$3,プレー記録!$U$12:$U$2664,0),1))=TRUE,0,-INDEX(プレー記録!$F$12:$F$2664,MATCH("OUT_"&amp;ウォレット!$KW$2&amp;MONTH(ウォレット!$B17)&amp;"/"&amp;DAY(ウォレット!$B17)&amp;"_"&amp;ウォレット!LZ$3,プレー記録!$U$12:$U$2664,0),1))</f>
        <v>0</v>
      </c>
      <c r="MA17" s="298">
        <f>IF(ISNA(INDEX(プレー記録!$F$12:$F$2664,MATCH("OUT_"&amp;ウォレット!$KW$2&amp;MONTH(ウォレット!$B17)&amp;"/"&amp;DAY(ウォレット!$B17)&amp;"_"&amp;ウォレット!MA$3,プレー記録!$U$12:$U$2664,0),1))=TRUE,0,-INDEX(プレー記録!$F$12:$F$2664,MATCH("OUT_"&amp;ウォレット!$KW$2&amp;MONTH(ウォレット!$B17)&amp;"/"&amp;DAY(ウォレット!$B17)&amp;"_"&amp;ウォレット!MA$3,プレー記録!$U$12:$U$2664,0),1))</f>
        <v>0</v>
      </c>
      <c r="MB17" s="298">
        <f>IF(ISNA(INDEX(プレー記録!$F$12:$F$2664,MATCH("OUT_"&amp;ウォレット!$KW$2&amp;MONTH(ウォレット!$B17)&amp;"/"&amp;DAY(ウォレット!$B17)&amp;"_"&amp;ウォレット!MB$3,プレー記録!$U$12:$U$2664,0),1))=TRUE,0,-INDEX(プレー記録!$F$12:$F$2664,MATCH("OUT_"&amp;ウォレット!$KW$2&amp;MONTH(ウォレット!$B17)&amp;"/"&amp;DAY(ウォレット!$B17)&amp;"_"&amp;ウォレット!MB$3,プレー記録!$U$12:$U$2664,0),1))</f>
        <v>0</v>
      </c>
      <c r="MC17" s="298">
        <f>IF(ISNA(INDEX(プレー記録!$F$12:$F$2664,MATCH("OUT_"&amp;ウォレット!$KW$2&amp;MONTH(ウォレット!$B17)&amp;"/"&amp;DAY(ウォレット!$B17)&amp;"_"&amp;ウォレット!MC$3,プレー記録!$U$12:$U$2664,0),1))=TRUE,0,-INDEX(プレー記録!$F$12:$F$2664,MATCH("OUT_"&amp;ウォレット!$KW$2&amp;MONTH(ウォレット!$B17)&amp;"/"&amp;DAY(ウォレット!$B17)&amp;"_"&amp;ウォレット!MC$3,プレー記録!$U$12:$U$2664,0),1))</f>
        <v>0</v>
      </c>
      <c r="MD17" s="160"/>
    </row>
    <row r="18" spans="2:342">
      <c r="B18" s="24">
        <f t="shared" si="0"/>
        <v>13</v>
      </c>
      <c r="C18" s="127">
        <f t="shared" si="1"/>
        <v>0</v>
      </c>
      <c r="D18" s="128">
        <f t="shared" si="11"/>
        <v>0</v>
      </c>
      <c r="E18" s="133">
        <f>IF(ISNA(INDEX(プレー記録!$G$14:$G$2664,MATCH("IN_"&amp;ウォレット!$C$2&amp;MONTH(ウォレット!$B18)&amp;"/"&amp;DAY(ウォレット!$B18)&amp;"_"&amp;ウォレット!E$3,プレー記録!$U$14:$U$2664,0),1))=TRUE,0,INDEX(プレー記録!$G$14:$G$2664,MATCH("IN_"&amp;ウォレット!$C$2&amp;MONTH(ウォレット!$B18)&amp;"/"&amp;DAY(ウォレット!$B18)&amp;"_"&amp;ウォレット!E$3,プレー記録!$U$14:$U$2664,0),1))</f>
        <v>0</v>
      </c>
      <c r="F18" s="122">
        <f>IF(ISNA(INDEX(プレー記録!$G$14:$G$2664,MATCH("IN_"&amp;ウォレット!$C$2&amp;MONTH(ウォレット!$B18)&amp;"/"&amp;DAY(ウォレット!$B18)&amp;"_"&amp;ウォレット!F$3,プレー記録!$U$14:$U$2664,0),1))=TRUE,0,INDEX(プレー記録!$G$14:$G$2664,MATCH("IN_"&amp;ウォレット!$C$2&amp;MONTH(ウォレット!$B18)&amp;"/"&amp;DAY(ウォレット!$B18)&amp;"_"&amp;ウォレット!F$3,プレー記録!$U$14:$U$2664,0),1))</f>
        <v>0</v>
      </c>
      <c r="G18" s="122">
        <f>IF(ISNA(INDEX(プレー記録!$G$14:$G$2664,MATCH("IN_"&amp;ウォレット!$C$2&amp;MONTH(ウォレット!$B18)&amp;"/"&amp;DAY(ウォレット!$B18)&amp;"_"&amp;ウォレット!G$3,プレー記録!$U$14:$U$2664,0),1))=TRUE,0,INDEX(プレー記録!$G$14:$G$2664,MATCH("IN_"&amp;ウォレット!$C$2&amp;MONTH(ウォレット!$B18)&amp;"/"&amp;DAY(ウォレット!$B18)&amp;"_"&amp;ウォレット!G$3,プレー記録!$U$14:$U$2664,0),1))</f>
        <v>0</v>
      </c>
      <c r="H18" s="122">
        <f>IF(ISNA(INDEX(プレー記録!$G$14:$G$2664,MATCH("IN_"&amp;ウォレット!$C$2&amp;MONTH(ウォレット!$B18)&amp;"/"&amp;DAY(ウォレット!$B18)&amp;"_"&amp;ウォレット!H$3,プレー記録!$U$14:$U$2664,0),1))=TRUE,0,INDEX(プレー記録!$G$14:$G$2664,MATCH("IN_"&amp;ウォレット!$C$2&amp;MONTH(ウォレット!$B18)&amp;"/"&amp;DAY(ウォレット!$B18)&amp;"_"&amp;ウォレット!H$3,プレー記録!$U$14:$U$2664,0),1))</f>
        <v>0</v>
      </c>
      <c r="I18" s="122">
        <f>IF(ISNA(INDEX(プレー記録!$G$14:$G$2664,MATCH("IN_"&amp;ウォレット!$C$2&amp;MONTH(ウォレット!$B18)&amp;"/"&amp;DAY(ウォレット!$B18)&amp;"_"&amp;ウォレット!I$3,プレー記録!$U$14:$U$2664,0),1))=TRUE,0,INDEX(プレー記録!$G$14:$G$2664,MATCH("IN_"&amp;ウォレット!$C$2&amp;MONTH(ウォレット!$B18)&amp;"/"&amp;DAY(ウォレット!$B18)&amp;"_"&amp;ウォレット!I$3,プレー記録!$U$14:$U$2664,0),1))</f>
        <v>0</v>
      </c>
      <c r="J18" s="122">
        <f>IF(ISNA(INDEX(プレー記録!$G$14:$G$2664,MATCH("IN_"&amp;ウォレット!$C$2&amp;MONTH(ウォレット!$B18)&amp;"/"&amp;DAY(ウォレット!$B18)&amp;"_"&amp;ウォレット!J$3,プレー記録!$U$14:$U$2664,0),1))=TRUE,0,INDEX(プレー記録!$G$14:$G$2664,MATCH("IN_"&amp;ウォレット!$C$2&amp;MONTH(ウォレット!$B18)&amp;"/"&amp;DAY(ウォレット!$B18)&amp;"_"&amp;ウォレット!J$3,プレー記録!$U$14:$U$2664,0),1))</f>
        <v>0</v>
      </c>
      <c r="K18" s="122">
        <f>IF(ISNA(INDEX(プレー記録!$G$14:$G$2664,MATCH("IN_"&amp;ウォレット!$C$2&amp;MONTH(ウォレット!$B18)&amp;"/"&amp;DAY(ウォレット!$B18)&amp;"_"&amp;ウォレット!K$3,プレー記録!$U$14:$U$2664,0),1))=TRUE,0,INDEX(プレー記録!$G$14:$G$2664,MATCH("IN_"&amp;ウォレット!$C$2&amp;MONTH(ウォレット!$B18)&amp;"/"&amp;DAY(ウォレット!$B18)&amp;"_"&amp;ウォレット!K$3,プレー記録!$U$14:$U$2664,0),1))</f>
        <v>0</v>
      </c>
      <c r="L18" s="296">
        <f>IF(ISNA(INDEX(プレー記録!$G$14:$G$2664,MATCH("IN_"&amp;ウォレット!$C$2&amp;MONTH(ウォレット!$B18)&amp;"/"&amp;DAY(ウォレット!$B18)&amp;"_"&amp;ウォレット!L$3,プレー記録!$U$14:$U$2664,0),1))=TRUE,0,INDEX(プレー記録!$G$14:$G$2664,MATCH("IN_"&amp;ウォレット!$C$2&amp;MONTH(ウォレット!$B18)&amp;"/"&amp;DAY(ウォレット!$B18)&amp;"_"&amp;ウォレット!L$3,プレー記録!$U$14:$U$2664,0),1))</f>
        <v>0</v>
      </c>
      <c r="M18" s="296">
        <f>IF(ISNA(INDEX(プレー記録!$G$14:$G$2664,MATCH("IN_"&amp;ウォレット!$C$2&amp;MONTH(ウォレット!$B18)&amp;"/"&amp;DAY(ウォレット!$B18)&amp;"_"&amp;ウォレット!M$3,プレー記録!$U$14:$U$2664,0),1))=TRUE,0,INDEX(プレー記録!$G$14:$G$2664,MATCH("IN_"&amp;ウォレット!$C$2&amp;MONTH(ウォレット!$B18)&amp;"/"&amp;DAY(ウォレット!$B18)&amp;"_"&amp;ウォレット!M$3,プレー記録!$U$14:$U$2664,0),1))</f>
        <v>0</v>
      </c>
      <c r="N18" s="296">
        <f>IF(ISNA(INDEX(プレー記録!$G$14:$G$2664,MATCH("IN_"&amp;ウォレット!$C$2&amp;MONTH(ウォレット!$B18)&amp;"/"&amp;DAY(ウォレット!$B18)&amp;"_"&amp;ウォレット!N$3,プレー記録!$U$14:$U$2664,0),1))=TRUE,0,INDEX(プレー記録!$G$14:$G$2664,MATCH("IN_"&amp;ウォレット!$C$2&amp;MONTH(ウォレット!$B18)&amp;"/"&amp;DAY(ウォレット!$B18)&amp;"_"&amp;ウォレット!N$3,プレー記録!$U$14:$U$2664,0),1))</f>
        <v>0</v>
      </c>
      <c r="O18" s="296">
        <f>IF(ISNA(INDEX(プレー記録!$G$14:$G$2664,MATCH("IN_"&amp;ウォレット!$C$2&amp;MONTH(ウォレット!$B18)&amp;"/"&amp;DAY(ウォレット!$B18)&amp;"_"&amp;ウォレット!O$3,プレー記録!$U$14:$U$2664,0),1))=TRUE,0,INDEX(プレー記録!$G$14:$G$2664,MATCH("IN_"&amp;ウォレット!$C$2&amp;MONTH(ウォレット!$B18)&amp;"/"&amp;DAY(ウォレット!$B18)&amp;"_"&amp;ウォレット!O$3,プレー記録!$U$14:$U$2664,0),1))</f>
        <v>0</v>
      </c>
      <c r="P18" s="296">
        <f>IF(ISNA(INDEX(プレー記録!$G$14:$G$2664,MATCH("IN_"&amp;ウォレット!$C$2&amp;MONTH(ウォレット!$B18)&amp;"/"&amp;DAY(ウォレット!$B18)&amp;"_"&amp;ウォレット!P$3,プレー記録!$U$14:$U$2664,0),1))=TRUE,0,INDEX(プレー記録!$G$14:$G$2664,MATCH("IN_"&amp;ウォレット!$C$2&amp;MONTH(ウォレット!$B18)&amp;"/"&amp;DAY(ウォレット!$B18)&amp;"_"&amp;ウォレット!P$3,プレー記録!$U$14:$U$2664,0),1))</f>
        <v>0</v>
      </c>
      <c r="Q18" s="296">
        <f>IF(ISNA(INDEX(プレー記録!$G$14:$G$2664,MATCH("IN_"&amp;ウォレット!$C$2&amp;MONTH(ウォレット!$B18)&amp;"/"&amp;DAY(ウォレット!$B18)&amp;"_"&amp;ウォレット!Q$3,プレー記録!$U$14:$U$2664,0),1))=TRUE,0,INDEX(プレー記録!$G$14:$G$2664,MATCH("IN_"&amp;ウォレット!$C$2&amp;MONTH(ウォレット!$B18)&amp;"/"&amp;DAY(ウォレット!$B18)&amp;"_"&amp;ウォレット!Q$3,プレー記録!$U$14:$U$2664,0),1))</f>
        <v>0</v>
      </c>
      <c r="R18" s="296">
        <f>IF(ISNA(INDEX(プレー記録!$G$14:$G$2664,MATCH("IN_"&amp;ウォレット!$C$2&amp;MONTH(ウォレット!$B18)&amp;"/"&amp;DAY(ウォレット!$B18)&amp;"_"&amp;ウォレット!R$3,プレー記録!$U$14:$U$2664,0),1))=TRUE,0,INDEX(プレー記録!$G$14:$G$2664,MATCH("IN_"&amp;ウォレット!$C$2&amp;MONTH(ウォレット!$B18)&amp;"/"&amp;DAY(ウォレット!$B18)&amp;"_"&amp;ウォレット!R$3,プレー記録!$U$14:$U$2664,0),1))</f>
        <v>0</v>
      </c>
      <c r="S18" s="296">
        <f>IF(ISNA(INDEX(プレー記録!$G$14:$G$2664,MATCH("IN_"&amp;ウォレット!$C$2&amp;MONTH(ウォレット!$B18)&amp;"/"&amp;DAY(ウォレット!$B18)&amp;"_"&amp;ウォレット!S$3,プレー記録!$U$14:$U$2664,0),1))=TRUE,0,INDEX(プレー記録!$G$14:$G$2664,MATCH("IN_"&amp;ウォレット!$C$2&amp;MONTH(ウォレット!$B18)&amp;"/"&amp;DAY(ウォレット!$B18)&amp;"_"&amp;ウォレット!S$3,プレー記録!$U$14:$U$2664,0),1))</f>
        <v>0</v>
      </c>
      <c r="T18" s="158"/>
      <c r="U18" s="131">
        <f>IF(ISNA(INDEX(プレー記録!$F$12:$F$2664,MATCH("OUT_"&amp;ウォレット!$C$2&amp;MONTH(ウォレット!$B18)&amp;"/"&amp;DAY(ウォレット!$B18)&amp;"_"&amp;ウォレット!U$3,プレー記録!$U$12:$U$2664,0),1))=TRUE,0,-INDEX(プレー記録!$F$12:$F$2664,MATCH("OUT_"&amp;ウォレット!$C$2&amp;MONTH(ウォレット!$B18)&amp;"/"&amp;DAY(ウォレット!$B18)&amp;"_"&amp;ウォレット!U$3,プレー記録!$U$12:$U$2664,0),1))</f>
        <v>0</v>
      </c>
      <c r="V18" s="123">
        <f>IF(ISNA(INDEX(プレー記録!$F$12:$F$2664,MATCH("OUT_"&amp;ウォレット!$C$2&amp;MONTH(ウォレット!$B18)&amp;"/"&amp;DAY(ウォレット!$B18)&amp;"_"&amp;ウォレット!V$3,プレー記録!$U$12:$U$2664,0),1))=TRUE,0,-INDEX(プレー記録!$F$12:$F$2664,MATCH("OUT_"&amp;ウォレット!$C$2&amp;MONTH(ウォレット!$B18)&amp;"/"&amp;DAY(ウォレット!$B18)&amp;"_"&amp;ウォレット!V$3,プレー記録!$U$12:$U$2664,0),1))</f>
        <v>0</v>
      </c>
      <c r="W18" s="123">
        <f>IF(ISNA(INDEX(プレー記録!$F$12:$F$2664,MATCH("OUT_"&amp;ウォレット!$C$2&amp;MONTH(ウォレット!$B18)&amp;"/"&amp;DAY(ウォレット!$B18)&amp;"_"&amp;ウォレット!W$3,プレー記録!$U$12:$U$2664,0),1))=TRUE,0,-INDEX(プレー記録!$F$12:$F$2664,MATCH("OUT_"&amp;ウォレット!$C$2&amp;MONTH(ウォレット!$B18)&amp;"/"&amp;DAY(ウォレット!$B18)&amp;"_"&amp;ウォレット!W$3,プレー記録!$U$12:$U$2664,0),1))</f>
        <v>0</v>
      </c>
      <c r="X18" s="123">
        <f>IF(ISNA(INDEX(プレー記録!$F$12:$F$2664,MATCH("OUT_"&amp;ウォレット!$C$2&amp;MONTH(ウォレット!$B18)&amp;"/"&amp;DAY(ウォレット!$B18)&amp;"_"&amp;ウォレット!X$3,プレー記録!$U$12:$U$2664,0),1))=TRUE,0,-INDEX(プレー記録!$F$12:$F$2664,MATCH("OUT_"&amp;ウォレット!$C$2&amp;MONTH(ウォレット!$B18)&amp;"/"&amp;DAY(ウォレット!$B18)&amp;"_"&amp;ウォレット!X$3,プレー記録!$U$12:$U$2664,0),1))</f>
        <v>0</v>
      </c>
      <c r="Y18" s="123">
        <f>IF(ISNA(INDEX(プレー記録!$F$12:$F$2664,MATCH("OUT_"&amp;ウォレット!$C$2&amp;MONTH(ウォレット!$B18)&amp;"/"&amp;DAY(ウォレット!$B18)&amp;"_"&amp;ウォレット!Y$3,プレー記録!$U$12:$U$2664,0),1))=TRUE,0,-INDEX(プレー記録!$F$12:$F$2664,MATCH("OUT_"&amp;ウォレット!$C$2&amp;MONTH(ウォレット!$B18)&amp;"/"&amp;DAY(ウォレット!$B18)&amp;"_"&amp;ウォレット!Y$3,プレー記録!$U$12:$U$2664,0),1))</f>
        <v>0</v>
      </c>
      <c r="Z18" s="123">
        <f>IF(ISNA(INDEX(プレー記録!$F$12:$F$2664,MATCH("OUT_"&amp;ウォレット!$C$2&amp;MONTH(ウォレット!$B18)&amp;"/"&amp;DAY(ウォレット!$B18)&amp;"_"&amp;ウォレット!Z$3,プレー記録!$U$12:$U$2664,0),1))=TRUE,0,-INDEX(プレー記録!$F$12:$F$2664,MATCH("OUT_"&amp;ウォレット!$C$2&amp;MONTH(ウォレット!$B18)&amp;"/"&amp;DAY(ウォレット!$B18)&amp;"_"&amp;ウォレット!Z$3,プレー記録!$U$12:$U$2664,0),1))</f>
        <v>0</v>
      </c>
      <c r="AA18" s="123">
        <f>IF(ISNA(INDEX(プレー記録!$F$12:$F$2664,MATCH("OUT_"&amp;ウォレット!$C$2&amp;MONTH(ウォレット!$B18)&amp;"/"&amp;DAY(ウォレット!$B18)&amp;"_"&amp;ウォレット!AA$3,プレー記録!$U$12:$U$2664,0),1))=TRUE,0,-INDEX(プレー記録!$F$12:$F$2664,MATCH("OUT_"&amp;ウォレット!$C$2&amp;MONTH(ウォレット!$B18)&amp;"/"&amp;DAY(ウォレット!$B18)&amp;"_"&amp;ウォレット!AA$3,プレー記録!$U$12:$U$2664,0),1))</f>
        <v>0</v>
      </c>
      <c r="AB18" s="298">
        <f>IF(ISNA(INDEX(プレー記録!$F$12:$F$2664,MATCH("OUT_"&amp;ウォレット!$C$2&amp;MONTH(ウォレット!$B18)&amp;"/"&amp;DAY(ウォレット!$B18)&amp;"_"&amp;ウォレット!AB$3,プレー記録!$U$12:$U$2664,0),1))=TRUE,0,-INDEX(プレー記録!$F$12:$F$2664,MATCH("OUT_"&amp;ウォレット!$C$2&amp;MONTH(ウォレット!$B18)&amp;"/"&amp;DAY(ウォレット!$B18)&amp;"_"&amp;ウォレット!AB$3,プレー記録!$U$12:$U$2664,0),1))</f>
        <v>0</v>
      </c>
      <c r="AC18" s="298">
        <f>IF(ISNA(INDEX(プレー記録!$F$12:$F$2664,MATCH("OUT_"&amp;ウォレット!$C$2&amp;MONTH(ウォレット!$B18)&amp;"/"&amp;DAY(ウォレット!$B18)&amp;"_"&amp;ウォレット!AC$3,プレー記録!$U$12:$U$2664,0),1))=TRUE,0,-INDEX(プレー記録!$F$12:$F$2664,MATCH("OUT_"&amp;ウォレット!$C$2&amp;MONTH(ウォレット!$B18)&amp;"/"&amp;DAY(ウォレット!$B18)&amp;"_"&amp;ウォレット!AC$3,プレー記録!$U$12:$U$2664,0),1))</f>
        <v>0</v>
      </c>
      <c r="AD18" s="298">
        <f>IF(ISNA(INDEX(プレー記録!$F$12:$F$2664,MATCH("OUT_"&amp;ウォレット!$C$2&amp;MONTH(ウォレット!$B18)&amp;"/"&amp;DAY(ウォレット!$B18)&amp;"_"&amp;ウォレット!AD$3,プレー記録!$U$12:$U$2664,0),1))=TRUE,0,-INDEX(プレー記録!$F$12:$F$2664,MATCH("OUT_"&amp;ウォレット!$C$2&amp;MONTH(ウォレット!$B18)&amp;"/"&amp;DAY(ウォレット!$B18)&amp;"_"&amp;ウォレット!AD$3,プレー記録!$U$12:$U$2664,0),1))</f>
        <v>0</v>
      </c>
      <c r="AE18" s="298">
        <f>IF(ISNA(INDEX(プレー記録!$F$12:$F$2664,MATCH("OUT_"&amp;ウォレット!$C$2&amp;MONTH(ウォレット!$B18)&amp;"/"&amp;DAY(ウォレット!$B18)&amp;"_"&amp;ウォレット!AE$3,プレー記録!$U$12:$U$2664,0),1))=TRUE,0,-INDEX(プレー記録!$F$12:$F$2664,MATCH("OUT_"&amp;ウォレット!$C$2&amp;MONTH(ウォレット!$B18)&amp;"/"&amp;DAY(ウォレット!$B18)&amp;"_"&amp;ウォレット!AE$3,プレー記録!$U$12:$U$2664,0),1))</f>
        <v>0</v>
      </c>
      <c r="AF18" s="298">
        <f>IF(ISNA(INDEX(プレー記録!$F$12:$F$2664,MATCH("OUT_"&amp;ウォレット!$C$2&amp;MONTH(ウォレット!$B18)&amp;"/"&amp;DAY(ウォレット!$B18)&amp;"_"&amp;ウォレット!AF$3,プレー記録!$U$12:$U$2664,0),1))=TRUE,0,-INDEX(プレー記録!$F$12:$F$2664,MATCH("OUT_"&amp;ウォレット!$C$2&amp;MONTH(ウォレット!$B18)&amp;"/"&amp;DAY(ウォレット!$B18)&amp;"_"&amp;ウォレット!AF$3,プレー記録!$U$12:$U$2664,0),1))</f>
        <v>0</v>
      </c>
      <c r="AG18" s="298">
        <f>IF(ISNA(INDEX(プレー記録!$F$12:$F$2664,MATCH("OUT_"&amp;ウォレット!$C$2&amp;MONTH(ウォレット!$B18)&amp;"/"&amp;DAY(ウォレット!$B18)&amp;"_"&amp;ウォレット!AG$3,プレー記録!$U$12:$U$2664,0),1))=TRUE,0,-INDEX(プレー記録!$F$12:$F$2664,MATCH("OUT_"&amp;ウォレット!$C$2&amp;MONTH(ウォレット!$B18)&amp;"/"&amp;DAY(ウォレット!$B18)&amp;"_"&amp;ウォレット!AG$3,プレー記録!$U$12:$U$2664,0),1))</f>
        <v>0</v>
      </c>
      <c r="AH18" s="298">
        <f>IF(ISNA(INDEX(プレー記録!$F$12:$F$2664,MATCH("OUT_"&amp;ウォレット!$C$2&amp;MONTH(ウォレット!$B18)&amp;"/"&amp;DAY(ウォレット!$B18)&amp;"_"&amp;ウォレット!AH$3,プレー記録!$U$12:$U$2664,0),1))=TRUE,0,-INDEX(プレー記録!$F$12:$F$2664,MATCH("OUT_"&amp;ウォレット!$C$2&amp;MONTH(ウォレット!$B18)&amp;"/"&amp;DAY(ウォレット!$B18)&amp;"_"&amp;ウォレット!AH$3,プレー記録!$U$12:$U$2664,0),1))</f>
        <v>0</v>
      </c>
      <c r="AI18" s="298">
        <f>IF(ISNA(INDEX(プレー記録!$F$12:$F$2664,MATCH("OUT_"&amp;ウォレット!$C$2&amp;MONTH(ウォレット!$B18)&amp;"/"&amp;DAY(ウォレット!$B18)&amp;"_"&amp;ウォレット!AI$3,プレー記録!$U$12:$U$2664,0),1))=TRUE,0,-INDEX(プレー記録!$F$12:$F$2664,MATCH("OUT_"&amp;ウォレット!$C$2&amp;MONTH(ウォレット!$B18)&amp;"/"&amp;DAY(ウォレット!$B18)&amp;"_"&amp;ウォレット!AI$3,プレー記録!$U$12:$U$2664,0),1))</f>
        <v>0</v>
      </c>
      <c r="AJ18" s="160"/>
      <c r="AK18" s="127">
        <f t="shared" si="2"/>
        <v>0</v>
      </c>
      <c r="AL18" s="128">
        <f t="shared" si="12"/>
        <v>0</v>
      </c>
      <c r="AM18" s="133">
        <f>IF(ISNA(INDEX(プレー記録!$G$14:$G$2664,MATCH("IN_"&amp;ウォレット!$AK$2&amp;MONTH(ウォレット!$B18)&amp;"/"&amp;DAY(ウォレット!$B18)&amp;"_"&amp;ウォレット!AM$3,プレー記録!$U$14:$U$2664,0),1))=TRUE,0,INDEX(プレー記録!$G$14:$G$2664,MATCH("IN_"&amp;ウォレット!$AK$2&amp;MONTH(ウォレット!$B18)&amp;"/"&amp;DAY(ウォレット!$B18)&amp;"_"&amp;ウォレット!AM$3,プレー記録!$U$14:$U$2664,0),1))</f>
        <v>0</v>
      </c>
      <c r="AN18" s="122">
        <f>IF(ISNA(INDEX(プレー記録!$G$14:$G$2664,MATCH("IN_"&amp;ウォレット!$AK$2&amp;MONTH(ウォレット!$B18)&amp;"/"&amp;DAY(ウォレット!$B18)&amp;"_"&amp;ウォレット!AN$3,プレー記録!$U$14:$U$2664,0),1))=TRUE,0,INDEX(プレー記録!$G$14:$G$2664,MATCH("IN_"&amp;ウォレット!$AK$2&amp;MONTH(ウォレット!$B18)&amp;"/"&amp;DAY(ウォレット!$B18)&amp;"_"&amp;ウォレット!AN$3,プレー記録!$U$14:$U$2664,0),1))</f>
        <v>0</v>
      </c>
      <c r="AO18" s="122">
        <f>IF(ISNA(INDEX(プレー記録!$G$14:$G$2664,MATCH("IN_"&amp;ウォレット!$AK$2&amp;MONTH(ウォレット!$B18)&amp;"/"&amp;DAY(ウォレット!$B18)&amp;"_"&amp;ウォレット!AO$3,プレー記録!$U$14:$U$2664,0),1))=TRUE,0,INDEX(プレー記録!$G$14:$G$2664,MATCH("IN_"&amp;ウォレット!$AK$2&amp;MONTH(ウォレット!$B18)&amp;"/"&amp;DAY(ウォレット!$B18)&amp;"_"&amp;ウォレット!AO$3,プレー記録!$U$14:$U$2664,0),1))</f>
        <v>0</v>
      </c>
      <c r="AP18" s="122">
        <f>IF(ISNA(INDEX(プレー記録!$G$14:$G$2664,MATCH("IN_"&amp;ウォレット!$AK$2&amp;MONTH(ウォレット!$B18)&amp;"/"&amp;DAY(ウォレット!$B18)&amp;"_"&amp;ウォレット!AP$3,プレー記録!$U$14:$U$2664,0),1))=TRUE,0,INDEX(プレー記録!$G$14:$G$2664,MATCH("IN_"&amp;ウォレット!$AK$2&amp;MONTH(ウォレット!$B18)&amp;"/"&amp;DAY(ウォレット!$B18)&amp;"_"&amp;ウォレット!AP$3,プレー記録!$U$14:$U$2664,0),1))</f>
        <v>0</v>
      </c>
      <c r="AQ18" s="122">
        <f>IF(ISNA(INDEX(プレー記録!$G$14:$G$2664,MATCH("IN_"&amp;ウォレット!$AK$2&amp;MONTH(ウォレット!$B18)&amp;"/"&amp;DAY(ウォレット!$B18)&amp;"_"&amp;ウォレット!AQ$3,プレー記録!$U$14:$U$2664,0),1))=TRUE,0,INDEX(プレー記録!$G$14:$G$2664,MATCH("IN_"&amp;ウォレット!$AK$2&amp;MONTH(ウォレット!$B18)&amp;"/"&amp;DAY(ウォレット!$B18)&amp;"_"&amp;ウォレット!AQ$3,プレー記録!$U$14:$U$2664,0),1))</f>
        <v>0</v>
      </c>
      <c r="AR18" s="122">
        <f>IF(ISNA(INDEX(プレー記録!$G$14:$G$2664,MATCH("IN_"&amp;ウォレット!$AK$2&amp;MONTH(ウォレット!$B18)&amp;"/"&amp;DAY(ウォレット!$B18)&amp;"_"&amp;ウォレット!AR$3,プレー記録!$U$14:$U$2664,0),1))=TRUE,0,INDEX(プレー記録!$G$14:$G$2664,MATCH("IN_"&amp;ウォレット!$AK$2&amp;MONTH(ウォレット!$B18)&amp;"/"&amp;DAY(ウォレット!$B18)&amp;"_"&amp;ウォレット!AR$3,プレー記録!$U$14:$U$2664,0),1))</f>
        <v>0</v>
      </c>
      <c r="AS18" s="122">
        <f>IF(ISNA(INDEX(プレー記録!$G$14:$G$2664,MATCH("IN_"&amp;ウォレット!$AK$2&amp;MONTH(ウォレット!$B18)&amp;"/"&amp;DAY(ウォレット!$B18)&amp;"_"&amp;ウォレット!AS$3,プレー記録!$U$14:$U$2664,0),1))=TRUE,0,INDEX(プレー記録!$G$14:$G$2664,MATCH("IN_"&amp;ウォレット!$AK$2&amp;MONTH(ウォレット!$B18)&amp;"/"&amp;DAY(ウォレット!$B18)&amp;"_"&amp;ウォレット!AS$3,プレー記録!$U$14:$U$2664,0),1))</f>
        <v>0</v>
      </c>
      <c r="AT18" s="296">
        <f>IF(ISNA(INDEX(プレー記録!$G$14:$G$2664,MATCH("IN_"&amp;ウォレット!$AK$2&amp;MONTH(ウォレット!$B18)&amp;"/"&amp;DAY(ウォレット!$B18)&amp;"_"&amp;ウォレット!AT$3,プレー記録!$U$14:$U$2664,0),1))=TRUE,0,INDEX(プレー記録!$G$14:$G$2664,MATCH("IN_"&amp;ウォレット!$AK$2&amp;MONTH(ウォレット!$B18)&amp;"/"&amp;DAY(ウォレット!$B18)&amp;"_"&amp;ウォレット!AT$3,プレー記録!$U$14:$U$2664,0),1))</f>
        <v>0</v>
      </c>
      <c r="AU18" s="296">
        <f>IF(ISNA(INDEX(プレー記録!$G$14:$G$2664,MATCH("IN_"&amp;ウォレット!$AK$2&amp;MONTH(ウォレット!$B18)&amp;"/"&amp;DAY(ウォレット!$B18)&amp;"_"&amp;ウォレット!AU$3,プレー記録!$U$14:$U$2664,0),1))=TRUE,0,INDEX(プレー記録!$G$14:$G$2664,MATCH("IN_"&amp;ウォレット!$AK$2&amp;MONTH(ウォレット!$B18)&amp;"/"&amp;DAY(ウォレット!$B18)&amp;"_"&amp;ウォレット!AU$3,プレー記録!$U$14:$U$2664,0),1))</f>
        <v>0</v>
      </c>
      <c r="AV18" s="296">
        <f>IF(ISNA(INDEX(プレー記録!$G$14:$G$2664,MATCH("IN_"&amp;ウォレット!$AK$2&amp;MONTH(ウォレット!$B18)&amp;"/"&amp;DAY(ウォレット!$B18)&amp;"_"&amp;ウォレット!AV$3,プレー記録!$U$14:$U$2664,0),1))=TRUE,0,INDEX(プレー記録!$G$14:$G$2664,MATCH("IN_"&amp;ウォレット!$AK$2&amp;MONTH(ウォレット!$B18)&amp;"/"&amp;DAY(ウォレット!$B18)&amp;"_"&amp;ウォレット!AV$3,プレー記録!$U$14:$U$2664,0),1))</f>
        <v>0</v>
      </c>
      <c r="AW18" s="296">
        <f>IF(ISNA(INDEX(プレー記録!$G$14:$G$2664,MATCH("IN_"&amp;ウォレット!$AK$2&amp;MONTH(ウォレット!$B18)&amp;"/"&amp;DAY(ウォレット!$B18)&amp;"_"&amp;ウォレット!AW$3,プレー記録!$U$14:$U$2664,0),1))=TRUE,0,INDEX(プレー記録!$G$14:$G$2664,MATCH("IN_"&amp;ウォレット!$AK$2&amp;MONTH(ウォレット!$B18)&amp;"/"&amp;DAY(ウォレット!$B18)&amp;"_"&amp;ウォレット!AW$3,プレー記録!$U$14:$U$2664,0),1))</f>
        <v>0</v>
      </c>
      <c r="AX18" s="296">
        <f>IF(ISNA(INDEX(プレー記録!$G$14:$G$2664,MATCH("IN_"&amp;ウォレット!$AK$2&amp;MONTH(ウォレット!$B18)&amp;"/"&amp;DAY(ウォレット!$B18)&amp;"_"&amp;ウォレット!AX$3,プレー記録!$U$14:$U$2664,0),1))=TRUE,0,INDEX(プレー記録!$G$14:$G$2664,MATCH("IN_"&amp;ウォレット!$AK$2&amp;MONTH(ウォレット!$B18)&amp;"/"&amp;DAY(ウォレット!$B18)&amp;"_"&amp;ウォレット!AX$3,プレー記録!$U$14:$U$2664,0),1))</f>
        <v>0</v>
      </c>
      <c r="AY18" s="296">
        <f>IF(ISNA(INDEX(プレー記録!$G$14:$G$2664,MATCH("IN_"&amp;ウォレット!$AK$2&amp;MONTH(ウォレット!$B18)&amp;"/"&amp;DAY(ウォレット!$B18)&amp;"_"&amp;ウォレット!AY$3,プレー記録!$U$14:$U$2664,0),1))=TRUE,0,INDEX(プレー記録!$G$14:$G$2664,MATCH("IN_"&amp;ウォレット!$AK$2&amp;MONTH(ウォレット!$B18)&amp;"/"&amp;DAY(ウォレット!$B18)&amp;"_"&amp;ウォレット!AY$3,プレー記録!$U$14:$U$2664,0),1))</f>
        <v>0</v>
      </c>
      <c r="AZ18" s="296">
        <f>IF(ISNA(INDEX(プレー記録!$G$14:$G$2664,MATCH("IN_"&amp;ウォレット!$AK$2&amp;MONTH(ウォレット!$B18)&amp;"/"&amp;DAY(ウォレット!$B18)&amp;"_"&amp;ウォレット!AZ$3,プレー記録!$U$14:$U$2664,0),1))=TRUE,0,INDEX(プレー記録!$G$14:$G$2664,MATCH("IN_"&amp;ウォレット!$AK$2&amp;MONTH(ウォレット!$B18)&amp;"/"&amp;DAY(ウォレット!$B18)&amp;"_"&amp;ウォレット!AZ$3,プレー記録!$U$14:$U$2664,0),1))</f>
        <v>0</v>
      </c>
      <c r="BA18" s="296">
        <f>IF(ISNA(INDEX(プレー記録!$G$14:$G$2664,MATCH("IN_"&amp;ウォレット!$AK$2&amp;MONTH(ウォレット!$B18)&amp;"/"&amp;DAY(ウォレット!$B18)&amp;"_"&amp;ウォレット!BA$3,プレー記録!$U$14:$U$2664,0),1))=TRUE,0,INDEX(プレー記録!$G$14:$G$2664,MATCH("IN_"&amp;ウォレット!$AK$2&amp;MONTH(ウォレット!$B18)&amp;"/"&amp;DAY(ウォレット!$B18)&amp;"_"&amp;ウォレット!BA$3,プレー記録!$U$14:$U$2664,0),1))</f>
        <v>0</v>
      </c>
      <c r="BB18" s="158"/>
      <c r="BC18" s="131">
        <f>IF(ISNA(INDEX(プレー記録!$F$12:$F$2664,MATCH("OUT_"&amp;ウォレット!$AK$2&amp;MONTH(ウォレット!$B18)&amp;"/"&amp;DAY(ウォレット!$B18)&amp;"_"&amp;ウォレット!BC$3,プレー記録!$U$12:$U$2664,0),1))=TRUE,0,-INDEX(プレー記録!$F$12:$F$2664,MATCH("OUT_"&amp;ウォレット!$AK$2&amp;MONTH(ウォレット!$B18)&amp;"/"&amp;DAY(ウォレット!$B18)&amp;"_"&amp;ウォレット!BC$3,プレー記録!$U$12:$U$2664,0),1))</f>
        <v>0</v>
      </c>
      <c r="BD18" s="123">
        <f>IF(ISNA(INDEX(プレー記録!$F$12:$F$2664,MATCH("OUT_"&amp;ウォレット!$AK$2&amp;MONTH(ウォレット!$B18)&amp;"/"&amp;DAY(ウォレット!$B18)&amp;"_"&amp;ウォレット!BD$3,プレー記録!$U$12:$U$2664,0),1))=TRUE,0,-INDEX(プレー記録!$F$12:$F$2664,MATCH("OUT_"&amp;ウォレット!$AK$2&amp;MONTH(ウォレット!$B18)&amp;"/"&amp;DAY(ウォレット!$B18)&amp;"_"&amp;ウォレット!BD$3,プレー記録!$U$12:$U$2664,0),1))</f>
        <v>0</v>
      </c>
      <c r="BE18" s="123">
        <f>IF(ISNA(INDEX(プレー記録!$F$12:$F$2664,MATCH("OUT_"&amp;ウォレット!$AK$2&amp;MONTH(ウォレット!$B18)&amp;"/"&amp;DAY(ウォレット!$B18)&amp;"_"&amp;ウォレット!BE$3,プレー記録!$U$12:$U$2664,0),1))=TRUE,0,-INDEX(プレー記録!$F$12:$F$2664,MATCH("OUT_"&amp;ウォレット!$AK$2&amp;MONTH(ウォレット!$B18)&amp;"/"&amp;DAY(ウォレット!$B18)&amp;"_"&amp;ウォレット!BE$3,プレー記録!$U$12:$U$2664,0),1))</f>
        <v>0</v>
      </c>
      <c r="BF18" s="123">
        <f>IF(ISNA(INDEX(プレー記録!$F$12:$F$2664,MATCH("OUT_"&amp;ウォレット!$AK$2&amp;MONTH(ウォレット!$B18)&amp;"/"&amp;DAY(ウォレット!$B18)&amp;"_"&amp;ウォレット!BF$3,プレー記録!$U$12:$U$2664,0),1))=TRUE,0,-INDEX(プレー記録!$F$12:$F$2664,MATCH("OUT_"&amp;ウォレット!$AK$2&amp;MONTH(ウォレット!$B18)&amp;"/"&amp;DAY(ウォレット!$B18)&amp;"_"&amp;ウォレット!BF$3,プレー記録!$U$12:$U$2664,0),1))</f>
        <v>0</v>
      </c>
      <c r="BG18" s="123">
        <f>IF(ISNA(INDEX(プレー記録!$F$12:$F$2664,MATCH("OUT_"&amp;ウォレット!$AK$2&amp;MONTH(ウォレット!$B18)&amp;"/"&amp;DAY(ウォレット!$B18)&amp;"_"&amp;ウォレット!BG$3,プレー記録!$U$12:$U$2664,0),1))=TRUE,0,-INDEX(プレー記録!$F$12:$F$2664,MATCH("OUT_"&amp;ウォレット!$AK$2&amp;MONTH(ウォレット!$B18)&amp;"/"&amp;DAY(ウォレット!$B18)&amp;"_"&amp;ウォレット!BG$3,プレー記録!$U$12:$U$2664,0),1))</f>
        <v>0</v>
      </c>
      <c r="BH18" s="123">
        <f>IF(ISNA(INDEX(プレー記録!$F$12:$F$2664,MATCH("OUT_"&amp;ウォレット!$AK$2&amp;MONTH(ウォレット!$B18)&amp;"/"&amp;DAY(ウォレット!$B18)&amp;"_"&amp;ウォレット!BH$3,プレー記録!$U$12:$U$2664,0),1))=TRUE,0,-INDEX(プレー記録!$F$12:$F$2664,MATCH("OUT_"&amp;ウォレット!$AK$2&amp;MONTH(ウォレット!$B18)&amp;"/"&amp;DAY(ウォレット!$B18)&amp;"_"&amp;ウォレット!BH$3,プレー記録!$U$12:$U$2664,0),1))</f>
        <v>0</v>
      </c>
      <c r="BI18" s="123">
        <f>IF(ISNA(INDEX(プレー記録!$F$12:$F$2664,MATCH("OUT_"&amp;ウォレット!$AK$2&amp;MONTH(ウォレット!$B18)&amp;"/"&amp;DAY(ウォレット!$B18)&amp;"_"&amp;ウォレット!BI$3,プレー記録!$U$12:$U$2664,0),1))=TRUE,0,-INDEX(プレー記録!$F$12:$F$2664,MATCH("OUT_"&amp;ウォレット!$AK$2&amp;MONTH(ウォレット!$B18)&amp;"/"&amp;DAY(ウォレット!$B18)&amp;"_"&amp;ウォレット!BI$3,プレー記録!$U$12:$U$2664,0),1))</f>
        <v>0</v>
      </c>
      <c r="BJ18" s="298">
        <f>IF(ISNA(INDEX(プレー記録!$F$12:$F$2664,MATCH("OUT_"&amp;ウォレット!$AK$2&amp;MONTH(ウォレット!$B18)&amp;"/"&amp;DAY(ウォレット!$B18)&amp;"_"&amp;ウォレット!BJ$3,プレー記録!$U$12:$U$2664,0),1))=TRUE,0,-INDEX(プレー記録!$F$12:$F$2664,MATCH("OUT_"&amp;ウォレット!$AK$2&amp;MONTH(ウォレット!$B18)&amp;"/"&amp;DAY(ウォレット!$B18)&amp;"_"&amp;ウォレット!BJ$3,プレー記録!$U$12:$U$2664,0),1))</f>
        <v>0</v>
      </c>
      <c r="BK18" s="298">
        <f>IF(ISNA(INDEX(プレー記録!$F$12:$F$2664,MATCH("OUT_"&amp;ウォレット!$AK$2&amp;MONTH(ウォレット!$B18)&amp;"/"&amp;DAY(ウォレット!$B18)&amp;"_"&amp;ウォレット!BK$3,プレー記録!$U$12:$U$2664,0),1))=TRUE,0,-INDEX(プレー記録!$F$12:$F$2664,MATCH("OUT_"&amp;ウォレット!$AK$2&amp;MONTH(ウォレット!$B18)&amp;"/"&amp;DAY(ウォレット!$B18)&amp;"_"&amp;ウォレット!BK$3,プレー記録!$U$12:$U$2664,0),1))</f>
        <v>0</v>
      </c>
      <c r="BL18" s="298">
        <f>IF(ISNA(INDEX(プレー記録!$F$12:$F$2664,MATCH("OUT_"&amp;ウォレット!$AK$2&amp;MONTH(ウォレット!$B18)&amp;"/"&amp;DAY(ウォレット!$B18)&amp;"_"&amp;ウォレット!BL$3,プレー記録!$U$12:$U$2664,0),1))=TRUE,0,-INDEX(プレー記録!$F$12:$F$2664,MATCH("OUT_"&amp;ウォレット!$AK$2&amp;MONTH(ウォレット!$B18)&amp;"/"&amp;DAY(ウォレット!$B18)&amp;"_"&amp;ウォレット!BL$3,プレー記録!$U$12:$U$2664,0),1))</f>
        <v>0</v>
      </c>
      <c r="BM18" s="298">
        <f>IF(ISNA(INDEX(プレー記録!$F$12:$F$2664,MATCH("OUT_"&amp;ウォレット!$AK$2&amp;MONTH(ウォレット!$B18)&amp;"/"&amp;DAY(ウォレット!$B18)&amp;"_"&amp;ウォレット!BM$3,プレー記録!$U$12:$U$2664,0),1))=TRUE,0,-INDEX(プレー記録!$F$12:$F$2664,MATCH("OUT_"&amp;ウォレット!$AK$2&amp;MONTH(ウォレット!$B18)&amp;"/"&amp;DAY(ウォレット!$B18)&amp;"_"&amp;ウォレット!BM$3,プレー記録!$U$12:$U$2664,0),1))</f>
        <v>0</v>
      </c>
      <c r="BN18" s="298">
        <f>IF(ISNA(INDEX(プレー記録!$F$12:$F$2664,MATCH("OUT_"&amp;ウォレット!$AK$2&amp;MONTH(ウォレット!$B18)&amp;"/"&amp;DAY(ウォレット!$B18)&amp;"_"&amp;ウォレット!BN$3,プレー記録!$U$12:$U$2664,0),1))=TRUE,0,-INDEX(プレー記録!$F$12:$F$2664,MATCH("OUT_"&amp;ウォレット!$AK$2&amp;MONTH(ウォレット!$B18)&amp;"/"&amp;DAY(ウォレット!$B18)&amp;"_"&amp;ウォレット!BN$3,プレー記録!$U$12:$U$2664,0),1))</f>
        <v>0</v>
      </c>
      <c r="BO18" s="298">
        <f>IF(ISNA(INDEX(プレー記録!$F$12:$F$2664,MATCH("OUT_"&amp;ウォレット!$AK$2&amp;MONTH(ウォレット!$B18)&amp;"/"&amp;DAY(ウォレット!$B18)&amp;"_"&amp;ウォレット!BO$3,プレー記録!$U$12:$U$2664,0),1))=TRUE,0,-INDEX(プレー記録!$F$12:$F$2664,MATCH("OUT_"&amp;ウォレット!$AK$2&amp;MONTH(ウォレット!$B18)&amp;"/"&amp;DAY(ウォレット!$B18)&amp;"_"&amp;ウォレット!BO$3,プレー記録!$U$12:$U$2664,0),1))</f>
        <v>0</v>
      </c>
      <c r="BP18" s="298">
        <f>IF(ISNA(INDEX(プレー記録!$F$12:$F$2664,MATCH("OUT_"&amp;ウォレット!$AK$2&amp;MONTH(ウォレット!$B18)&amp;"/"&amp;DAY(ウォレット!$B18)&amp;"_"&amp;ウォレット!BP$3,プレー記録!$U$12:$U$2664,0),1))=TRUE,0,-INDEX(プレー記録!$F$12:$F$2664,MATCH("OUT_"&amp;ウォレット!$AK$2&amp;MONTH(ウォレット!$B18)&amp;"/"&amp;DAY(ウォレット!$B18)&amp;"_"&amp;ウォレット!BP$3,プレー記録!$U$12:$U$2664,0),1))</f>
        <v>0</v>
      </c>
      <c r="BQ18" s="298">
        <f>IF(ISNA(INDEX(プレー記録!$F$12:$F$2664,MATCH("OUT_"&amp;ウォレット!$AK$2&amp;MONTH(ウォレット!$B18)&amp;"/"&amp;DAY(ウォレット!$B18)&amp;"_"&amp;ウォレット!BQ$3,プレー記録!$U$12:$U$2664,0),1))=TRUE,0,-INDEX(プレー記録!$F$12:$F$2664,MATCH("OUT_"&amp;ウォレット!$AK$2&amp;MONTH(ウォレット!$B18)&amp;"/"&amp;DAY(ウォレット!$B18)&amp;"_"&amp;ウォレット!BQ$3,プレー記録!$U$12:$U$2664,0),1))</f>
        <v>0</v>
      </c>
      <c r="BR18" s="160"/>
      <c r="BS18" s="127">
        <f t="shared" si="3"/>
        <v>0</v>
      </c>
      <c r="BT18" s="128">
        <f t="shared" si="13"/>
        <v>0</v>
      </c>
      <c r="BU18" s="133">
        <f>IF(ISNA(INDEX(プレー記録!$G$14:$G$2664,MATCH("IN_"&amp;ウォレット!$BS$2&amp;MONTH(ウォレット!$B18)&amp;"/"&amp;DAY(ウォレット!$B18)&amp;"_"&amp;ウォレット!BU$3,プレー記録!$U$14:$U$2664,0),1))=TRUE,0,INDEX(プレー記録!$G$14:$G$2664,MATCH("IN_"&amp;ウォレット!$BS$2&amp;MONTH(ウォレット!$B18)&amp;"/"&amp;DAY(ウォレット!$B18)&amp;"_"&amp;ウォレット!BU$3,プレー記録!$U$14:$U$2664,0),1))</f>
        <v>0</v>
      </c>
      <c r="BV18" s="122">
        <f>IF(ISNA(INDEX(プレー記録!$G$14:$G$2664,MATCH("IN_"&amp;ウォレット!$BS$2&amp;MONTH(ウォレット!$B18)&amp;"/"&amp;DAY(ウォレット!$B18)&amp;"_"&amp;ウォレット!BV$3,プレー記録!$U$14:$U$2664,0),1))=TRUE,0,INDEX(プレー記録!$G$14:$G$2664,MATCH("IN_"&amp;ウォレット!$BS$2&amp;MONTH(ウォレット!$B18)&amp;"/"&amp;DAY(ウォレット!$B18)&amp;"_"&amp;ウォレット!BV$3,プレー記録!$U$14:$U$2664,0),1))</f>
        <v>0</v>
      </c>
      <c r="BW18" s="122">
        <f>IF(ISNA(INDEX(プレー記録!$G$14:$G$2664,MATCH("IN_"&amp;ウォレット!$BS$2&amp;MONTH(ウォレット!$B18)&amp;"/"&amp;DAY(ウォレット!$B18)&amp;"_"&amp;ウォレット!BW$3,プレー記録!$U$14:$U$2664,0),1))=TRUE,0,INDEX(プレー記録!$G$14:$G$2664,MATCH("IN_"&amp;ウォレット!$BS$2&amp;MONTH(ウォレット!$B18)&amp;"/"&amp;DAY(ウォレット!$B18)&amp;"_"&amp;ウォレット!BW$3,プレー記録!$U$14:$U$2664,0),1))</f>
        <v>0</v>
      </c>
      <c r="BX18" s="122">
        <f>IF(ISNA(INDEX(プレー記録!$G$14:$G$2664,MATCH("IN_"&amp;ウォレット!$BS$2&amp;MONTH(ウォレット!$B18)&amp;"/"&amp;DAY(ウォレット!$B18)&amp;"_"&amp;ウォレット!BX$3,プレー記録!$U$14:$U$2664,0),1))=TRUE,0,INDEX(プレー記録!$G$14:$G$2664,MATCH("IN_"&amp;ウォレット!$BS$2&amp;MONTH(ウォレット!$B18)&amp;"/"&amp;DAY(ウォレット!$B18)&amp;"_"&amp;ウォレット!BX$3,プレー記録!$U$14:$U$2664,0),1))</f>
        <v>0</v>
      </c>
      <c r="BY18" s="122">
        <f>IF(ISNA(INDEX(プレー記録!$G$14:$G$2664,MATCH("IN_"&amp;ウォレット!$BS$2&amp;MONTH(ウォレット!$B18)&amp;"/"&amp;DAY(ウォレット!$B18)&amp;"_"&amp;ウォレット!BY$3,プレー記録!$U$14:$U$2664,0),1))=TRUE,0,INDEX(プレー記録!$G$14:$G$2664,MATCH("IN_"&amp;ウォレット!$BS$2&amp;MONTH(ウォレット!$B18)&amp;"/"&amp;DAY(ウォレット!$B18)&amp;"_"&amp;ウォレット!BY$3,プレー記録!$U$14:$U$2664,0),1))</f>
        <v>0</v>
      </c>
      <c r="BZ18" s="122">
        <f>IF(ISNA(INDEX(プレー記録!$G$14:$G$2664,MATCH("IN_"&amp;ウォレット!$BS$2&amp;MONTH(ウォレット!$B18)&amp;"/"&amp;DAY(ウォレット!$B18)&amp;"_"&amp;ウォレット!BZ$3,プレー記録!$U$14:$U$2664,0),1))=TRUE,0,INDEX(プレー記録!$G$14:$G$2664,MATCH("IN_"&amp;ウォレット!$BS$2&amp;MONTH(ウォレット!$B18)&amp;"/"&amp;DAY(ウォレット!$B18)&amp;"_"&amp;ウォレット!BZ$3,プレー記録!$U$14:$U$2664,0),1))</f>
        <v>0</v>
      </c>
      <c r="CA18" s="122">
        <f>IF(ISNA(INDEX(プレー記録!$G$14:$G$2664,MATCH("IN_"&amp;ウォレット!$BS$2&amp;MONTH(ウォレット!$B18)&amp;"/"&amp;DAY(ウォレット!$B18)&amp;"_"&amp;ウォレット!CA$3,プレー記録!$U$14:$U$2664,0),1))=TRUE,0,INDEX(プレー記録!$G$14:$G$2664,MATCH("IN_"&amp;ウォレット!$BS$2&amp;MONTH(ウォレット!$B18)&amp;"/"&amp;DAY(ウォレット!$B18)&amp;"_"&amp;ウォレット!CA$3,プレー記録!$U$14:$U$2664,0),1))</f>
        <v>0</v>
      </c>
      <c r="CB18" s="296">
        <f>IF(ISNA(INDEX(プレー記録!$G$14:$G$2664,MATCH("IN_"&amp;ウォレット!$BS$2&amp;MONTH(ウォレット!$B18)&amp;"/"&amp;DAY(ウォレット!$B18)&amp;"_"&amp;ウォレット!CB$3,プレー記録!$U$14:$U$2664,0),1))=TRUE,0,INDEX(プレー記録!$G$14:$G$2664,MATCH("IN_"&amp;ウォレット!$BS$2&amp;MONTH(ウォレット!$B18)&amp;"/"&amp;DAY(ウォレット!$B18)&amp;"_"&amp;ウォレット!CB$3,プレー記録!$U$14:$U$2664,0),1))</f>
        <v>0</v>
      </c>
      <c r="CC18" s="296">
        <f>IF(ISNA(INDEX(プレー記録!$G$14:$G$2664,MATCH("IN_"&amp;ウォレット!$BS$2&amp;MONTH(ウォレット!$B18)&amp;"/"&amp;DAY(ウォレット!$B18)&amp;"_"&amp;ウォレット!CC$3,プレー記録!$U$14:$U$2664,0),1))=TRUE,0,INDEX(プレー記録!$G$14:$G$2664,MATCH("IN_"&amp;ウォレット!$BS$2&amp;MONTH(ウォレット!$B18)&amp;"/"&amp;DAY(ウォレット!$B18)&amp;"_"&amp;ウォレット!CC$3,プレー記録!$U$14:$U$2664,0),1))</f>
        <v>0</v>
      </c>
      <c r="CD18" s="296">
        <f>IF(ISNA(INDEX(プレー記録!$G$14:$G$2664,MATCH("IN_"&amp;ウォレット!$BS$2&amp;MONTH(ウォレット!$B18)&amp;"/"&amp;DAY(ウォレット!$B18)&amp;"_"&amp;ウォレット!CD$3,プレー記録!$U$14:$U$2664,0),1))=TRUE,0,INDEX(プレー記録!$G$14:$G$2664,MATCH("IN_"&amp;ウォレット!$BS$2&amp;MONTH(ウォレット!$B18)&amp;"/"&amp;DAY(ウォレット!$B18)&amp;"_"&amp;ウォレット!CD$3,プレー記録!$U$14:$U$2664,0),1))</f>
        <v>0</v>
      </c>
      <c r="CE18" s="296">
        <f>IF(ISNA(INDEX(プレー記録!$G$14:$G$2664,MATCH("IN_"&amp;ウォレット!$BS$2&amp;MONTH(ウォレット!$B18)&amp;"/"&amp;DAY(ウォレット!$B18)&amp;"_"&amp;ウォレット!CE$3,プレー記録!$U$14:$U$2664,0),1))=TRUE,0,INDEX(プレー記録!$G$14:$G$2664,MATCH("IN_"&amp;ウォレット!$BS$2&amp;MONTH(ウォレット!$B18)&amp;"/"&amp;DAY(ウォレット!$B18)&amp;"_"&amp;ウォレット!CE$3,プレー記録!$U$14:$U$2664,0),1))</f>
        <v>0</v>
      </c>
      <c r="CF18" s="296">
        <f>IF(ISNA(INDEX(プレー記録!$G$14:$G$2664,MATCH("IN_"&amp;ウォレット!$BS$2&amp;MONTH(ウォレット!$B18)&amp;"/"&amp;DAY(ウォレット!$B18)&amp;"_"&amp;ウォレット!CF$3,プレー記録!$U$14:$U$2664,0),1))=TRUE,0,INDEX(プレー記録!$G$14:$G$2664,MATCH("IN_"&amp;ウォレット!$BS$2&amp;MONTH(ウォレット!$B18)&amp;"/"&amp;DAY(ウォレット!$B18)&amp;"_"&amp;ウォレット!CF$3,プレー記録!$U$14:$U$2664,0),1))</f>
        <v>0</v>
      </c>
      <c r="CG18" s="296">
        <f>IF(ISNA(INDEX(プレー記録!$G$14:$G$2664,MATCH("IN_"&amp;ウォレット!$BS$2&amp;MONTH(ウォレット!$B18)&amp;"/"&amp;DAY(ウォレット!$B18)&amp;"_"&amp;ウォレット!CG$3,プレー記録!$U$14:$U$2664,0),1))=TRUE,0,INDEX(プレー記録!$G$14:$G$2664,MATCH("IN_"&amp;ウォレット!$BS$2&amp;MONTH(ウォレット!$B18)&amp;"/"&amp;DAY(ウォレット!$B18)&amp;"_"&amp;ウォレット!CG$3,プレー記録!$U$14:$U$2664,0),1))</f>
        <v>0</v>
      </c>
      <c r="CH18" s="296">
        <f>IF(ISNA(INDEX(プレー記録!$G$14:$G$2664,MATCH("IN_"&amp;ウォレット!$BS$2&amp;MONTH(ウォレット!$B18)&amp;"/"&amp;DAY(ウォレット!$B18)&amp;"_"&amp;ウォレット!CH$3,プレー記録!$U$14:$U$2664,0),1))=TRUE,0,INDEX(プレー記録!$G$14:$G$2664,MATCH("IN_"&amp;ウォレット!$BS$2&amp;MONTH(ウォレット!$B18)&amp;"/"&amp;DAY(ウォレット!$B18)&amp;"_"&amp;ウォレット!CH$3,プレー記録!$U$14:$U$2664,0),1))</f>
        <v>0</v>
      </c>
      <c r="CI18" s="296">
        <f>IF(ISNA(INDEX(プレー記録!$G$14:$G$2664,MATCH("IN_"&amp;ウォレット!$BS$2&amp;MONTH(ウォレット!$B18)&amp;"/"&amp;DAY(ウォレット!$B18)&amp;"_"&amp;ウォレット!CI$3,プレー記録!$U$14:$U$2664,0),1))=TRUE,0,INDEX(プレー記録!$G$14:$G$2664,MATCH("IN_"&amp;ウォレット!$BS$2&amp;MONTH(ウォレット!$B18)&amp;"/"&amp;DAY(ウォレット!$B18)&amp;"_"&amp;ウォレット!CI$3,プレー記録!$U$14:$U$2664,0),1))</f>
        <v>0</v>
      </c>
      <c r="CJ18" s="158"/>
      <c r="CK18" s="131">
        <f>IF(ISNA(INDEX(プレー記録!$F$12:$F$2664,MATCH("OUT_"&amp;ウォレット!$BS$2&amp;MONTH(ウォレット!$B18)&amp;"/"&amp;DAY(ウォレット!$B18)&amp;"_"&amp;ウォレット!CK$3,プレー記録!$U$12:$U$2664,0),1))=TRUE,0,-INDEX(プレー記録!$F$12:$F$2664,MATCH("OUT_"&amp;ウォレット!$BS$2&amp;MONTH(ウォレット!$B18)&amp;"/"&amp;DAY(ウォレット!$B18)&amp;"_"&amp;ウォレット!CK$3,プレー記録!$U$12:$U$2664,0),1))</f>
        <v>0</v>
      </c>
      <c r="CL18" s="123">
        <f>IF(ISNA(INDEX(プレー記録!$F$12:$F$2664,MATCH("OUT_"&amp;ウォレット!$BS$2&amp;MONTH(ウォレット!$B18)&amp;"/"&amp;DAY(ウォレット!$B18)&amp;"_"&amp;ウォレット!CL$3,プレー記録!$U$12:$U$2664,0),1))=TRUE,0,-INDEX(プレー記録!$F$12:$F$2664,MATCH("OUT_"&amp;ウォレット!$BS$2&amp;MONTH(ウォレット!$B18)&amp;"/"&amp;DAY(ウォレット!$B18)&amp;"_"&amp;ウォレット!CL$3,プレー記録!$U$12:$U$2664,0),1))</f>
        <v>0</v>
      </c>
      <c r="CM18" s="123">
        <f>IF(ISNA(INDEX(プレー記録!$F$12:$F$2664,MATCH("OUT_"&amp;ウォレット!$BS$2&amp;MONTH(ウォレット!$B18)&amp;"/"&amp;DAY(ウォレット!$B18)&amp;"_"&amp;ウォレット!CM$3,プレー記録!$U$12:$U$2664,0),1))=TRUE,0,-INDEX(プレー記録!$F$12:$F$2664,MATCH("OUT_"&amp;ウォレット!$BS$2&amp;MONTH(ウォレット!$B18)&amp;"/"&amp;DAY(ウォレット!$B18)&amp;"_"&amp;ウォレット!CM$3,プレー記録!$U$12:$U$2664,0),1))</f>
        <v>0</v>
      </c>
      <c r="CN18" s="123">
        <f>IF(ISNA(INDEX(プレー記録!$F$12:$F$2664,MATCH("OUT_"&amp;ウォレット!$BS$2&amp;MONTH(ウォレット!$B18)&amp;"/"&amp;DAY(ウォレット!$B18)&amp;"_"&amp;ウォレット!CN$3,プレー記録!$U$12:$U$2664,0),1))=TRUE,0,-INDEX(プレー記録!$F$12:$F$2664,MATCH("OUT_"&amp;ウォレット!$BS$2&amp;MONTH(ウォレット!$B18)&amp;"/"&amp;DAY(ウォレット!$B18)&amp;"_"&amp;ウォレット!CN$3,プレー記録!$U$12:$U$2664,0),1))</f>
        <v>0</v>
      </c>
      <c r="CO18" s="123">
        <f>IF(ISNA(INDEX(プレー記録!$F$12:$F$2664,MATCH("OUT_"&amp;ウォレット!$BS$2&amp;MONTH(ウォレット!$B18)&amp;"/"&amp;DAY(ウォレット!$B18)&amp;"_"&amp;ウォレット!CO$3,プレー記録!$U$12:$U$2664,0),1))=TRUE,0,-INDEX(プレー記録!$F$12:$F$2664,MATCH("OUT_"&amp;ウォレット!$BS$2&amp;MONTH(ウォレット!$B18)&amp;"/"&amp;DAY(ウォレット!$B18)&amp;"_"&amp;ウォレット!CO$3,プレー記録!$U$12:$U$2664,0),1))</f>
        <v>0</v>
      </c>
      <c r="CP18" s="123">
        <f>IF(ISNA(INDEX(プレー記録!$F$12:$F$2664,MATCH("OUT_"&amp;ウォレット!$BS$2&amp;MONTH(ウォレット!$B18)&amp;"/"&amp;DAY(ウォレット!$B18)&amp;"_"&amp;ウォレット!CP$3,プレー記録!$U$12:$U$2664,0),1))=TRUE,0,-INDEX(プレー記録!$F$12:$F$2664,MATCH("OUT_"&amp;ウォレット!$BS$2&amp;MONTH(ウォレット!$B18)&amp;"/"&amp;DAY(ウォレット!$B18)&amp;"_"&amp;ウォレット!CP$3,プレー記録!$U$12:$U$2664,0),1))</f>
        <v>0</v>
      </c>
      <c r="CQ18" s="123">
        <f>IF(ISNA(INDEX(プレー記録!$F$12:$F$2664,MATCH("OUT_"&amp;ウォレット!$BS$2&amp;MONTH(ウォレット!$B18)&amp;"/"&amp;DAY(ウォレット!$B18)&amp;"_"&amp;ウォレット!CQ$3,プレー記録!$U$12:$U$2664,0),1))=TRUE,0,-INDEX(プレー記録!$F$12:$F$2664,MATCH("OUT_"&amp;ウォレット!$BS$2&amp;MONTH(ウォレット!$B18)&amp;"/"&amp;DAY(ウォレット!$B18)&amp;"_"&amp;ウォレット!CQ$3,プレー記録!$U$12:$U$2664,0),1))</f>
        <v>0</v>
      </c>
      <c r="CR18" s="298">
        <f>IF(ISNA(INDEX(プレー記録!$F$12:$F$2664,MATCH("OUT_"&amp;ウォレット!$BS$2&amp;MONTH(ウォレット!$B18)&amp;"/"&amp;DAY(ウォレット!$B18)&amp;"_"&amp;ウォレット!CR$3,プレー記録!$U$12:$U$2664,0),1))=TRUE,0,-INDEX(プレー記録!$F$12:$F$2664,MATCH("OUT_"&amp;ウォレット!$BS$2&amp;MONTH(ウォレット!$B18)&amp;"/"&amp;DAY(ウォレット!$B18)&amp;"_"&amp;ウォレット!CR$3,プレー記録!$U$12:$U$2664,0),1))</f>
        <v>0</v>
      </c>
      <c r="CS18" s="298">
        <f>IF(ISNA(INDEX(プレー記録!$F$12:$F$2664,MATCH("OUT_"&amp;ウォレット!$BS$2&amp;MONTH(ウォレット!$B18)&amp;"/"&amp;DAY(ウォレット!$B18)&amp;"_"&amp;ウォレット!CS$3,プレー記録!$U$12:$U$2664,0),1))=TRUE,0,-INDEX(プレー記録!$F$12:$F$2664,MATCH("OUT_"&amp;ウォレット!$BS$2&amp;MONTH(ウォレット!$B18)&amp;"/"&amp;DAY(ウォレット!$B18)&amp;"_"&amp;ウォレット!CS$3,プレー記録!$U$12:$U$2664,0),1))</f>
        <v>0</v>
      </c>
      <c r="CT18" s="298">
        <f>IF(ISNA(INDEX(プレー記録!$F$12:$F$2664,MATCH("OUT_"&amp;ウォレット!$BS$2&amp;MONTH(ウォレット!$B18)&amp;"/"&amp;DAY(ウォレット!$B18)&amp;"_"&amp;ウォレット!CT$3,プレー記録!$U$12:$U$2664,0),1))=TRUE,0,-INDEX(プレー記録!$F$12:$F$2664,MATCH("OUT_"&amp;ウォレット!$BS$2&amp;MONTH(ウォレット!$B18)&amp;"/"&amp;DAY(ウォレット!$B18)&amp;"_"&amp;ウォレット!CT$3,プレー記録!$U$12:$U$2664,0),1))</f>
        <v>0</v>
      </c>
      <c r="CU18" s="298">
        <f>IF(ISNA(INDEX(プレー記録!$F$12:$F$2664,MATCH("OUT_"&amp;ウォレット!$BS$2&amp;MONTH(ウォレット!$B18)&amp;"/"&amp;DAY(ウォレット!$B18)&amp;"_"&amp;ウォレット!CU$3,プレー記録!$U$12:$U$2664,0),1))=TRUE,0,-INDEX(プレー記録!$F$12:$F$2664,MATCH("OUT_"&amp;ウォレット!$BS$2&amp;MONTH(ウォレット!$B18)&amp;"/"&amp;DAY(ウォレット!$B18)&amp;"_"&amp;ウォレット!CU$3,プレー記録!$U$12:$U$2664,0),1))</f>
        <v>0</v>
      </c>
      <c r="CV18" s="298">
        <f>IF(ISNA(INDEX(プレー記録!$F$12:$F$2664,MATCH("OUT_"&amp;ウォレット!$BS$2&amp;MONTH(ウォレット!$B18)&amp;"/"&amp;DAY(ウォレット!$B18)&amp;"_"&amp;ウォレット!CV$3,プレー記録!$U$12:$U$2664,0),1))=TRUE,0,-INDEX(プレー記録!$F$12:$F$2664,MATCH("OUT_"&amp;ウォレット!$BS$2&amp;MONTH(ウォレット!$B18)&amp;"/"&amp;DAY(ウォレット!$B18)&amp;"_"&amp;ウォレット!CV$3,プレー記録!$U$12:$U$2664,0),1))</f>
        <v>0</v>
      </c>
      <c r="CW18" s="298">
        <f>IF(ISNA(INDEX(プレー記録!$F$12:$F$2664,MATCH("OUT_"&amp;ウォレット!$BS$2&amp;MONTH(ウォレット!$B18)&amp;"/"&amp;DAY(ウォレット!$B18)&amp;"_"&amp;ウォレット!CW$3,プレー記録!$U$12:$U$2664,0),1))=TRUE,0,-INDEX(プレー記録!$F$12:$F$2664,MATCH("OUT_"&amp;ウォレット!$BS$2&amp;MONTH(ウォレット!$B18)&amp;"/"&amp;DAY(ウォレット!$B18)&amp;"_"&amp;ウォレット!CW$3,プレー記録!$U$12:$U$2664,0),1))</f>
        <v>0</v>
      </c>
      <c r="CX18" s="298">
        <f>IF(ISNA(INDEX(プレー記録!$F$12:$F$2664,MATCH("OUT_"&amp;ウォレット!$BS$2&amp;MONTH(ウォレット!$B18)&amp;"/"&amp;DAY(ウォレット!$B18)&amp;"_"&amp;ウォレット!CX$3,プレー記録!$U$12:$U$2664,0),1))=TRUE,0,-INDEX(プレー記録!$F$12:$F$2664,MATCH("OUT_"&amp;ウォレット!$BS$2&amp;MONTH(ウォレット!$B18)&amp;"/"&amp;DAY(ウォレット!$B18)&amp;"_"&amp;ウォレット!CX$3,プレー記録!$U$12:$U$2664,0),1))</f>
        <v>0</v>
      </c>
      <c r="CY18" s="298">
        <f>IF(ISNA(INDEX(プレー記録!$F$12:$F$2664,MATCH("OUT_"&amp;ウォレット!$BS$2&amp;MONTH(ウォレット!$B18)&amp;"/"&amp;DAY(ウォレット!$B18)&amp;"_"&amp;ウォレット!CY$3,プレー記録!$U$12:$U$2664,0),1))=TRUE,0,-INDEX(プレー記録!$F$12:$F$2664,MATCH("OUT_"&amp;ウォレット!$BS$2&amp;MONTH(ウォレット!$B18)&amp;"/"&amp;DAY(ウォレット!$B18)&amp;"_"&amp;ウォレット!CY$3,プレー記録!$U$12:$U$2664,0),1))</f>
        <v>0</v>
      </c>
      <c r="CZ18" s="160"/>
      <c r="DA18" s="127">
        <f t="shared" si="4"/>
        <v>0</v>
      </c>
      <c r="DB18" s="128">
        <f t="shared" si="14"/>
        <v>0</v>
      </c>
      <c r="DC18" s="133">
        <f>IF(ISNA(INDEX(プレー記録!$G$14:$G$2664,MATCH("IN_"&amp;ウォレット!$DA$2&amp;MONTH(ウォレット!$B18)&amp;"/"&amp;DAY(ウォレット!$B18)&amp;"_"&amp;ウォレット!DC$3,プレー記録!$U$14:$U$2664,0),1))=TRUE,0,INDEX(プレー記録!$G$14:$G$2664,MATCH("IN_"&amp;ウォレット!$DA$2&amp;MONTH(ウォレット!$B18)&amp;"/"&amp;DAY(ウォレット!$B18)&amp;"_"&amp;ウォレット!DC$3,プレー記録!$U$14:$U$2664,0),1))</f>
        <v>0</v>
      </c>
      <c r="DD18" s="122">
        <f>IF(ISNA(INDEX(プレー記録!$G$14:$G$2664,MATCH("IN_"&amp;ウォレット!$DA$2&amp;MONTH(ウォレット!$B18)&amp;"/"&amp;DAY(ウォレット!$B18)&amp;"_"&amp;ウォレット!DD$3,プレー記録!$U$14:$U$2664,0),1))=TRUE,0,INDEX(プレー記録!$G$14:$G$2664,MATCH("IN_"&amp;ウォレット!$DA$2&amp;MONTH(ウォレット!$B18)&amp;"/"&amp;DAY(ウォレット!$B18)&amp;"_"&amp;ウォレット!DD$3,プレー記録!$U$14:$U$2664,0),1))</f>
        <v>0</v>
      </c>
      <c r="DE18" s="122">
        <f>IF(ISNA(INDEX(プレー記録!$G$14:$G$2664,MATCH("IN_"&amp;ウォレット!$DA$2&amp;MONTH(ウォレット!$B18)&amp;"/"&amp;DAY(ウォレット!$B18)&amp;"_"&amp;ウォレット!DE$3,プレー記録!$U$14:$U$2664,0),1))=TRUE,0,INDEX(プレー記録!$G$14:$G$2664,MATCH("IN_"&amp;ウォレット!$DA$2&amp;MONTH(ウォレット!$B18)&amp;"/"&amp;DAY(ウォレット!$B18)&amp;"_"&amp;ウォレット!DE$3,プレー記録!$U$14:$U$2664,0),1))</f>
        <v>0</v>
      </c>
      <c r="DF18" s="122">
        <f>IF(ISNA(INDEX(プレー記録!$G$14:$G$2664,MATCH("IN_"&amp;ウォレット!$DA$2&amp;MONTH(ウォレット!$B18)&amp;"/"&amp;DAY(ウォレット!$B18)&amp;"_"&amp;ウォレット!DF$3,プレー記録!$U$14:$U$2664,0),1))=TRUE,0,INDEX(プレー記録!$G$14:$G$2664,MATCH("IN_"&amp;ウォレット!$DA$2&amp;MONTH(ウォレット!$B18)&amp;"/"&amp;DAY(ウォレット!$B18)&amp;"_"&amp;ウォレット!DF$3,プレー記録!$U$14:$U$2664,0),1))</f>
        <v>0</v>
      </c>
      <c r="DG18" s="122">
        <f>IF(ISNA(INDEX(プレー記録!$G$14:$G$2664,MATCH("IN_"&amp;ウォレット!$DA$2&amp;MONTH(ウォレット!$B18)&amp;"/"&amp;DAY(ウォレット!$B18)&amp;"_"&amp;ウォレット!DG$3,プレー記録!$U$14:$U$2664,0),1))=TRUE,0,INDEX(プレー記録!$G$14:$G$2664,MATCH("IN_"&amp;ウォレット!$DA$2&amp;MONTH(ウォレット!$B18)&amp;"/"&amp;DAY(ウォレット!$B18)&amp;"_"&amp;ウォレット!DG$3,プレー記録!$U$14:$U$2664,0),1))</f>
        <v>0</v>
      </c>
      <c r="DH18" s="122">
        <f>IF(ISNA(INDEX(プレー記録!$G$14:$G$2664,MATCH("IN_"&amp;ウォレット!$DA$2&amp;MONTH(ウォレット!$B18)&amp;"/"&amp;DAY(ウォレット!$B18)&amp;"_"&amp;ウォレット!DH$3,プレー記録!$U$14:$U$2664,0),1))=TRUE,0,INDEX(プレー記録!$G$14:$G$2664,MATCH("IN_"&amp;ウォレット!$DA$2&amp;MONTH(ウォレット!$B18)&amp;"/"&amp;DAY(ウォレット!$B18)&amp;"_"&amp;ウォレット!DH$3,プレー記録!$U$14:$U$2664,0),1))</f>
        <v>0</v>
      </c>
      <c r="DI18" s="122">
        <f>IF(ISNA(INDEX(プレー記録!$G$14:$G$2664,MATCH("IN_"&amp;ウォレット!$DA$2&amp;MONTH(ウォレット!$B18)&amp;"/"&amp;DAY(ウォレット!$B18)&amp;"_"&amp;ウォレット!DI$3,プレー記録!$U$14:$U$2664,0),1))=TRUE,0,INDEX(プレー記録!$G$14:$G$2664,MATCH("IN_"&amp;ウォレット!$DA$2&amp;MONTH(ウォレット!$B18)&amp;"/"&amp;DAY(ウォレット!$B18)&amp;"_"&amp;ウォレット!DI$3,プレー記録!$U$14:$U$2664,0),1))</f>
        <v>0</v>
      </c>
      <c r="DJ18" s="296">
        <f>IF(ISNA(INDEX(プレー記録!$G$14:$G$2664,MATCH("IN_"&amp;ウォレット!$DA$2&amp;MONTH(ウォレット!$B18)&amp;"/"&amp;DAY(ウォレット!$B18)&amp;"_"&amp;ウォレット!DJ$3,プレー記録!$U$14:$U$2664,0),1))=TRUE,0,INDEX(プレー記録!$G$14:$G$2664,MATCH("IN_"&amp;ウォレット!$DA$2&amp;MONTH(ウォレット!$B18)&amp;"/"&amp;DAY(ウォレット!$B18)&amp;"_"&amp;ウォレット!DJ$3,プレー記録!$U$14:$U$2664,0),1))</f>
        <v>0</v>
      </c>
      <c r="DK18" s="296">
        <f>IF(ISNA(INDEX(プレー記録!$G$14:$G$2664,MATCH("IN_"&amp;ウォレット!$DA$2&amp;MONTH(ウォレット!$B18)&amp;"/"&amp;DAY(ウォレット!$B18)&amp;"_"&amp;ウォレット!DK$3,プレー記録!$U$14:$U$2664,0),1))=TRUE,0,INDEX(プレー記録!$G$14:$G$2664,MATCH("IN_"&amp;ウォレット!$DA$2&amp;MONTH(ウォレット!$B18)&amp;"/"&amp;DAY(ウォレット!$B18)&amp;"_"&amp;ウォレット!DK$3,プレー記録!$U$14:$U$2664,0),1))</f>
        <v>0</v>
      </c>
      <c r="DL18" s="296">
        <f>IF(ISNA(INDEX(プレー記録!$G$14:$G$2664,MATCH("IN_"&amp;ウォレット!$DA$2&amp;MONTH(ウォレット!$B18)&amp;"/"&amp;DAY(ウォレット!$B18)&amp;"_"&amp;ウォレット!DL$3,プレー記録!$U$14:$U$2664,0),1))=TRUE,0,INDEX(プレー記録!$G$14:$G$2664,MATCH("IN_"&amp;ウォレット!$DA$2&amp;MONTH(ウォレット!$B18)&amp;"/"&amp;DAY(ウォレット!$B18)&amp;"_"&amp;ウォレット!DL$3,プレー記録!$U$14:$U$2664,0),1))</f>
        <v>0</v>
      </c>
      <c r="DM18" s="296">
        <f>IF(ISNA(INDEX(プレー記録!$G$14:$G$2664,MATCH("IN_"&amp;ウォレット!$DA$2&amp;MONTH(ウォレット!$B18)&amp;"/"&amp;DAY(ウォレット!$B18)&amp;"_"&amp;ウォレット!DM$3,プレー記録!$U$14:$U$2664,0),1))=TRUE,0,INDEX(プレー記録!$G$14:$G$2664,MATCH("IN_"&amp;ウォレット!$DA$2&amp;MONTH(ウォレット!$B18)&amp;"/"&amp;DAY(ウォレット!$B18)&amp;"_"&amp;ウォレット!DM$3,プレー記録!$U$14:$U$2664,0),1))</f>
        <v>0</v>
      </c>
      <c r="DN18" s="296">
        <f>IF(ISNA(INDEX(プレー記録!$G$14:$G$2664,MATCH("IN_"&amp;ウォレット!$DA$2&amp;MONTH(ウォレット!$B18)&amp;"/"&amp;DAY(ウォレット!$B18)&amp;"_"&amp;ウォレット!DN$3,プレー記録!$U$14:$U$2664,0),1))=TRUE,0,INDEX(プレー記録!$G$14:$G$2664,MATCH("IN_"&amp;ウォレット!$DA$2&amp;MONTH(ウォレット!$B18)&amp;"/"&amp;DAY(ウォレット!$B18)&amp;"_"&amp;ウォレット!DN$3,プレー記録!$U$14:$U$2664,0),1))</f>
        <v>0</v>
      </c>
      <c r="DO18" s="296">
        <f>IF(ISNA(INDEX(プレー記録!$G$14:$G$2664,MATCH("IN_"&amp;ウォレット!$DA$2&amp;MONTH(ウォレット!$B18)&amp;"/"&amp;DAY(ウォレット!$B18)&amp;"_"&amp;ウォレット!DO$3,プレー記録!$U$14:$U$2664,0),1))=TRUE,0,INDEX(プレー記録!$G$14:$G$2664,MATCH("IN_"&amp;ウォレット!$DA$2&amp;MONTH(ウォレット!$B18)&amp;"/"&amp;DAY(ウォレット!$B18)&amp;"_"&amp;ウォレット!DO$3,プレー記録!$U$14:$U$2664,0),1))</f>
        <v>0</v>
      </c>
      <c r="DP18" s="296">
        <f>IF(ISNA(INDEX(プレー記録!$G$14:$G$2664,MATCH("IN_"&amp;ウォレット!$DA$2&amp;MONTH(ウォレット!$B18)&amp;"/"&amp;DAY(ウォレット!$B18)&amp;"_"&amp;ウォレット!DP$3,プレー記録!$U$14:$U$2664,0),1))=TRUE,0,INDEX(プレー記録!$G$14:$G$2664,MATCH("IN_"&amp;ウォレット!$DA$2&amp;MONTH(ウォレット!$B18)&amp;"/"&amp;DAY(ウォレット!$B18)&amp;"_"&amp;ウォレット!DP$3,プレー記録!$U$14:$U$2664,0),1))</f>
        <v>0</v>
      </c>
      <c r="DQ18" s="296">
        <f>IF(ISNA(INDEX(プレー記録!$G$14:$G$2664,MATCH("IN_"&amp;ウォレット!$DA$2&amp;MONTH(ウォレット!$B18)&amp;"/"&amp;DAY(ウォレット!$B18)&amp;"_"&amp;ウォレット!DQ$3,プレー記録!$U$14:$U$2664,0),1))=TRUE,0,INDEX(プレー記録!$G$14:$G$2664,MATCH("IN_"&amp;ウォレット!$DA$2&amp;MONTH(ウォレット!$B18)&amp;"/"&amp;DAY(ウォレット!$B18)&amp;"_"&amp;ウォレット!DQ$3,プレー記録!$U$14:$U$2664,0),1))</f>
        <v>0</v>
      </c>
      <c r="DR18" s="158"/>
      <c r="DS18" s="131">
        <f>IF(ISNA(INDEX(プレー記録!$F$12:$F$2664,MATCH("OUT_"&amp;ウォレット!$DA$2&amp;MONTH(ウォレット!$B18)&amp;"/"&amp;DAY(ウォレット!$B18)&amp;"_"&amp;ウォレット!DS$3,プレー記録!$U$12:$U$2664,0),1))=TRUE,0,-INDEX(プレー記録!$F$12:$F$2664,MATCH("OUT_"&amp;ウォレット!$DA$2&amp;MONTH(ウォレット!$B18)&amp;"/"&amp;DAY(ウォレット!$B18)&amp;"_"&amp;ウォレット!DS$3,プレー記録!$U$12:$U$2664,0),1))</f>
        <v>0</v>
      </c>
      <c r="DT18" s="123">
        <f>IF(ISNA(INDEX(プレー記録!$F$12:$F$2664,MATCH("OUT_"&amp;ウォレット!$DA$2&amp;MONTH(ウォレット!$B18)&amp;"/"&amp;DAY(ウォレット!$B18)&amp;"_"&amp;ウォレット!DT$3,プレー記録!$U$12:$U$2664,0),1))=TRUE,0,-INDEX(プレー記録!$F$12:$F$2664,MATCH("OUT_"&amp;ウォレット!$DA$2&amp;MONTH(ウォレット!$B18)&amp;"/"&amp;DAY(ウォレット!$B18)&amp;"_"&amp;ウォレット!DT$3,プレー記録!$U$12:$U$2664,0),1))</f>
        <v>0</v>
      </c>
      <c r="DU18" s="123">
        <f>IF(ISNA(INDEX(プレー記録!$F$12:$F$2664,MATCH("OUT_"&amp;ウォレット!$DA$2&amp;MONTH(ウォレット!$B18)&amp;"/"&amp;DAY(ウォレット!$B18)&amp;"_"&amp;ウォレット!DU$3,プレー記録!$U$12:$U$2664,0),1))=TRUE,0,-INDEX(プレー記録!$F$12:$F$2664,MATCH("OUT_"&amp;ウォレット!$DA$2&amp;MONTH(ウォレット!$B18)&amp;"/"&amp;DAY(ウォレット!$B18)&amp;"_"&amp;ウォレット!DU$3,プレー記録!$U$12:$U$2664,0),1))</f>
        <v>0</v>
      </c>
      <c r="DV18" s="123">
        <f>IF(ISNA(INDEX(プレー記録!$F$12:$F$2664,MATCH("OUT_"&amp;ウォレット!$DA$2&amp;MONTH(ウォレット!$B18)&amp;"/"&amp;DAY(ウォレット!$B18)&amp;"_"&amp;ウォレット!DV$3,プレー記録!$U$12:$U$2664,0),1))=TRUE,0,-INDEX(プレー記録!$F$12:$F$2664,MATCH("OUT_"&amp;ウォレット!$DA$2&amp;MONTH(ウォレット!$B18)&amp;"/"&amp;DAY(ウォレット!$B18)&amp;"_"&amp;ウォレット!DV$3,プレー記録!$U$12:$U$2664,0),1))</f>
        <v>0</v>
      </c>
      <c r="DW18" s="123">
        <f>IF(ISNA(INDEX(プレー記録!$F$12:$F$2664,MATCH("OUT_"&amp;ウォレット!$DA$2&amp;MONTH(ウォレット!$B18)&amp;"/"&amp;DAY(ウォレット!$B18)&amp;"_"&amp;ウォレット!DW$3,プレー記録!$U$12:$U$2664,0),1))=TRUE,0,-INDEX(プレー記録!$F$12:$F$2664,MATCH("OUT_"&amp;ウォレット!$DA$2&amp;MONTH(ウォレット!$B18)&amp;"/"&amp;DAY(ウォレット!$B18)&amp;"_"&amp;ウォレット!DW$3,プレー記録!$U$12:$U$2664,0),1))</f>
        <v>0</v>
      </c>
      <c r="DX18" s="123">
        <f>IF(ISNA(INDEX(プレー記録!$F$12:$F$2664,MATCH("OUT_"&amp;ウォレット!$DA$2&amp;MONTH(ウォレット!$B18)&amp;"/"&amp;DAY(ウォレット!$B18)&amp;"_"&amp;ウォレット!DX$3,プレー記録!$U$12:$U$2664,0),1))=TRUE,0,-INDEX(プレー記録!$F$12:$F$2664,MATCH("OUT_"&amp;ウォレット!$DA$2&amp;MONTH(ウォレット!$B18)&amp;"/"&amp;DAY(ウォレット!$B18)&amp;"_"&amp;ウォレット!DX$3,プレー記録!$U$12:$U$2664,0),1))</f>
        <v>0</v>
      </c>
      <c r="DY18" s="123">
        <f>IF(ISNA(INDEX(プレー記録!$F$12:$F$2664,MATCH("OUT_"&amp;ウォレット!$DA$2&amp;MONTH(ウォレット!$B18)&amp;"/"&amp;DAY(ウォレット!$B18)&amp;"_"&amp;ウォレット!DY$3,プレー記録!$U$12:$U$2664,0),1))=TRUE,0,-INDEX(プレー記録!$F$12:$F$2664,MATCH("OUT_"&amp;ウォレット!$DA$2&amp;MONTH(ウォレット!$B18)&amp;"/"&amp;DAY(ウォレット!$B18)&amp;"_"&amp;ウォレット!DY$3,プレー記録!$U$12:$U$2664,0),1))</f>
        <v>0</v>
      </c>
      <c r="DZ18" s="298">
        <f>IF(ISNA(INDEX(プレー記録!$F$12:$F$2664,MATCH("OUT_"&amp;ウォレット!$DA$2&amp;MONTH(ウォレット!$B18)&amp;"/"&amp;DAY(ウォレット!$B18)&amp;"_"&amp;ウォレット!DZ$3,プレー記録!$U$12:$U$2664,0),1))=TRUE,0,-INDEX(プレー記録!$F$12:$F$2664,MATCH("OUT_"&amp;ウォレット!$DA$2&amp;MONTH(ウォレット!$B18)&amp;"/"&amp;DAY(ウォレット!$B18)&amp;"_"&amp;ウォレット!DZ$3,プレー記録!$U$12:$U$2664,0),1))</f>
        <v>0</v>
      </c>
      <c r="EA18" s="298">
        <f>IF(ISNA(INDEX(プレー記録!$F$12:$F$2664,MATCH("OUT_"&amp;ウォレット!$DA$2&amp;MONTH(ウォレット!$B18)&amp;"/"&amp;DAY(ウォレット!$B18)&amp;"_"&amp;ウォレット!EA$3,プレー記録!$U$12:$U$2664,0),1))=TRUE,0,-INDEX(プレー記録!$F$12:$F$2664,MATCH("OUT_"&amp;ウォレット!$DA$2&amp;MONTH(ウォレット!$B18)&amp;"/"&amp;DAY(ウォレット!$B18)&amp;"_"&amp;ウォレット!EA$3,プレー記録!$U$12:$U$2664,0),1))</f>
        <v>0</v>
      </c>
      <c r="EB18" s="298">
        <f>IF(ISNA(INDEX(プレー記録!$F$12:$F$2664,MATCH("OUT_"&amp;ウォレット!$DA$2&amp;MONTH(ウォレット!$B18)&amp;"/"&amp;DAY(ウォレット!$B18)&amp;"_"&amp;ウォレット!EB$3,プレー記録!$U$12:$U$2664,0),1))=TRUE,0,-INDEX(プレー記録!$F$12:$F$2664,MATCH("OUT_"&amp;ウォレット!$DA$2&amp;MONTH(ウォレット!$B18)&amp;"/"&amp;DAY(ウォレット!$B18)&amp;"_"&amp;ウォレット!EB$3,プレー記録!$U$12:$U$2664,0),1))</f>
        <v>0</v>
      </c>
      <c r="EC18" s="298">
        <f>IF(ISNA(INDEX(プレー記録!$F$12:$F$2664,MATCH("OUT_"&amp;ウォレット!$DA$2&amp;MONTH(ウォレット!$B18)&amp;"/"&amp;DAY(ウォレット!$B18)&amp;"_"&amp;ウォレット!EC$3,プレー記録!$U$12:$U$2664,0),1))=TRUE,0,-INDEX(プレー記録!$F$12:$F$2664,MATCH("OUT_"&amp;ウォレット!$DA$2&amp;MONTH(ウォレット!$B18)&amp;"/"&amp;DAY(ウォレット!$B18)&amp;"_"&amp;ウォレット!EC$3,プレー記録!$U$12:$U$2664,0),1))</f>
        <v>0</v>
      </c>
      <c r="ED18" s="298">
        <f>IF(ISNA(INDEX(プレー記録!$F$12:$F$2664,MATCH("OUT_"&amp;ウォレット!$DA$2&amp;MONTH(ウォレット!$B18)&amp;"/"&amp;DAY(ウォレット!$B18)&amp;"_"&amp;ウォレット!ED$3,プレー記録!$U$12:$U$2664,0),1))=TRUE,0,-INDEX(プレー記録!$F$12:$F$2664,MATCH("OUT_"&amp;ウォレット!$DA$2&amp;MONTH(ウォレット!$B18)&amp;"/"&amp;DAY(ウォレット!$B18)&amp;"_"&amp;ウォレット!ED$3,プレー記録!$U$12:$U$2664,0),1))</f>
        <v>0</v>
      </c>
      <c r="EE18" s="298">
        <f>IF(ISNA(INDEX(プレー記録!$F$12:$F$2664,MATCH("OUT_"&amp;ウォレット!$DA$2&amp;MONTH(ウォレット!$B18)&amp;"/"&amp;DAY(ウォレット!$B18)&amp;"_"&amp;ウォレット!EE$3,プレー記録!$U$12:$U$2664,0),1))=TRUE,0,-INDEX(プレー記録!$F$12:$F$2664,MATCH("OUT_"&amp;ウォレット!$DA$2&amp;MONTH(ウォレット!$B18)&amp;"/"&amp;DAY(ウォレット!$B18)&amp;"_"&amp;ウォレット!EE$3,プレー記録!$U$12:$U$2664,0),1))</f>
        <v>0</v>
      </c>
      <c r="EF18" s="298">
        <f>IF(ISNA(INDEX(プレー記録!$F$12:$F$2664,MATCH("OUT_"&amp;ウォレット!$DA$2&amp;MONTH(ウォレット!$B18)&amp;"/"&amp;DAY(ウォレット!$B18)&amp;"_"&amp;ウォレット!EF$3,プレー記録!$U$12:$U$2664,0),1))=TRUE,0,-INDEX(プレー記録!$F$12:$F$2664,MATCH("OUT_"&amp;ウォレット!$DA$2&amp;MONTH(ウォレット!$B18)&amp;"/"&amp;DAY(ウォレット!$B18)&amp;"_"&amp;ウォレット!EF$3,プレー記録!$U$12:$U$2664,0),1))</f>
        <v>0</v>
      </c>
      <c r="EG18" s="298">
        <f>IF(ISNA(INDEX(プレー記録!$F$12:$F$2664,MATCH("OUT_"&amp;ウォレット!$DA$2&amp;MONTH(ウォレット!$B18)&amp;"/"&amp;DAY(ウォレット!$B18)&amp;"_"&amp;ウォレット!EG$3,プレー記録!$U$12:$U$2664,0),1))=TRUE,0,-INDEX(プレー記録!$F$12:$F$2664,MATCH("OUT_"&amp;ウォレット!$DA$2&amp;MONTH(ウォレット!$B18)&amp;"/"&amp;DAY(ウォレット!$B18)&amp;"_"&amp;ウォレット!EG$3,プレー記録!$U$12:$U$2664,0),1))</f>
        <v>0</v>
      </c>
      <c r="EH18" s="160"/>
      <c r="EI18" s="127">
        <f t="shared" si="5"/>
        <v>0</v>
      </c>
      <c r="EJ18" s="128">
        <f t="shared" si="15"/>
        <v>0</v>
      </c>
      <c r="EK18" s="133">
        <f>IF(ISNA(INDEX(プレー記録!$G$14:$G$2664,MATCH("IN_"&amp;ウォレット!$EI$2&amp;MONTH(ウォレット!$B18)&amp;"/"&amp;DAY(ウォレット!$B18)&amp;"_"&amp;ウォレット!EK$3,プレー記録!$U$14:$U$2664,0),1))=TRUE,0,INDEX(プレー記録!$G$14:$G$2664,MATCH("IN_"&amp;ウォレット!$EI$2&amp;MONTH(ウォレット!$B18)&amp;"/"&amp;DAY(ウォレット!$B18)&amp;"_"&amp;ウォレット!EK$3,プレー記録!$U$14:$U$2664,0),1))</f>
        <v>0</v>
      </c>
      <c r="EL18" s="122">
        <f>IF(ISNA(INDEX(プレー記録!$G$14:$G$2664,MATCH("IN_"&amp;ウォレット!$EI$2&amp;MONTH(ウォレット!$B18)&amp;"/"&amp;DAY(ウォレット!$B18)&amp;"_"&amp;ウォレット!EL$3,プレー記録!$U$14:$U$2664,0),1))=TRUE,0,INDEX(プレー記録!$G$14:$G$2664,MATCH("IN_"&amp;ウォレット!$EI$2&amp;MONTH(ウォレット!$B18)&amp;"/"&amp;DAY(ウォレット!$B18)&amp;"_"&amp;ウォレット!EL$3,プレー記録!$U$14:$U$2664,0),1))</f>
        <v>0</v>
      </c>
      <c r="EM18" s="122">
        <f>IF(ISNA(INDEX(プレー記録!$G$14:$G$2664,MATCH("IN_"&amp;ウォレット!$EI$2&amp;MONTH(ウォレット!$B18)&amp;"/"&amp;DAY(ウォレット!$B18)&amp;"_"&amp;ウォレット!EM$3,プレー記録!$U$14:$U$2664,0),1))=TRUE,0,INDEX(プレー記録!$G$14:$G$2664,MATCH("IN_"&amp;ウォレット!$EI$2&amp;MONTH(ウォレット!$B18)&amp;"/"&amp;DAY(ウォレット!$B18)&amp;"_"&amp;ウォレット!EM$3,プレー記録!$U$14:$U$2664,0),1))</f>
        <v>0</v>
      </c>
      <c r="EN18" s="122">
        <f>IF(ISNA(INDEX(プレー記録!$G$14:$G$2664,MATCH("IN_"&amp;ウォレット!$EI$2&amp;MONTH(ウォレット!$B18)&amp;"/"&amp;DAY(ウォレット!$B18)&amp;"_"&amp;ウォレット!EN$3,プレー記録!$U$14:$U$2664,0),1))=TRUE,0,INDEX(プレー記録!$G$14:$G$2664,MATCH("IN_"&amp;ウォレット!$EI$2&amp;MONTH(ウォレット!$B18)&amp;"/"&amp;DAY(ウォレット!$B18)&amp;"_"&amp;ウォレット!EN$3,プレー記録!$U$14:$U$2664,0),1))</f>
        <v>0</v>
      </c>
      <c r="EO18" s="122">
        <f>IF(ISNA(INDEX(プレー記録!$G$14:$G$2664,MATCH("IN_"&amp;ウォレット!$EI$2&amp;MONTH(ウォレット!$B18)&amp;"/"&amp;DAY(ウォレット!$B18)&amp;"_"&amp;ウォレット!EO$3,プレー記録!$U$14:$U$2664,0),1))=TRUE,0,INDEX(プレー記録!$G$14:$G$2664,MATCH("IN_"&amp;ウォレット!$EI$2&amp;MONTH(ウォレット!$B18)&amp;"/"&amp;DAY(ウォレット!$B18)&amp;"_"&amp;ウォレット!EO$3,プレー記録!$U$14:$U$2664,0),1))</f>
        <v>0</v>
      </c>
      <c r="EP18" s="122">
        <f>IF(ISNA(INDEX(プレー記録!$G$14:$G$2664,MATCH("IN_"&amp;ウォレット!$EI$2&amp;MONTH(ウォレット!$B18)&amp;"/"&amp;DAY(ウォレット!$B18)&amp;"_"&amp;ウォレット!EP$3,プレー記録!$U$14:$U$2664,0),1))=TRUE,0,INDEX(プレー記録!$G$14:$G$2664,MATCH("IN_"&amp;ウォレット!$EI$2&amp;MONTH(ウォレット!$B18)&amp;"/"&amp;DAY(ウォレット!$B18)&amp;"_"&amp;ウォレット!EP$3,プレー記録!$U$14:$U$2664,0),1))</f>
        <v>0</v>
      </c>
      <c r="EQ18" s="122">
        <f>IF(ISNA(INDEX(プレー記録!$G$14:$G$2664,MATCH("IN_"&amp;ウォレット!$EI$2&amp;MONTH(ウォレット!$B18)&amp;"/"&amp;DAY(ウォレット!$B18)&amp;"_"&amp;ウォレット!EQ$3,プレー記録!$U$14:$U$2664,0),1))=TRUE,0,INDEX(プレー記録!$G$14:$G$2664,MATCH("IN_"&amp;ウォレット!$EI$2&amp;MONTH(ウォレット!$B18)&amp;"/"&amp;DAY(ウォレット!$B18)&amp;"_"&amp;ウォレット!EQ$3,プレー記録!$U$14:$U$2664,0),1))</f>
        <v>0</v>
      </c>
      <c r="ER18" s="296">
        <f>IF(ISNA(INDEX(プレー記録!$G$14:$G$2664,MATCH("IN_"&amp;ウォレット!$EI$2&amp;MONTH(ウォレット!$B18)&amp;"/"&amp;DAY(ウォレット!$B18)&amp;"_"&amp;ウォレット!ER$3,プレー記録!$U$14:$U$2664,0),1))=TRUE,0,INDEX(プレー記録!$G$14:$G$2664,MATCH("IN_"&amp;ウォレット!$EI$2&amp;MONTH(ウォレット!$B18)&amp;"/"&amp;DAY(ウォレット!$B18)&amp;"_"&amp;ウォレット!ER$3,プレー記録!$U$14:$U$2664,0),1))</f>
        <v>0</v>
      </c>
      <c r="ES18" s="296">
        <f>IF(ISNA(INDEX(プレー記録!$G$14:$G$2664,MATCH("IN_"&amp;ウォレット!$EI$2&amp;MONTH(ウォレット!$B18)&amp;"/"&amp;DAY(ウォレット!$B18)&amp;"_"&amp;ウォレット!ES$3,プレー記録!$U$14:$U$2664,0),1))=TRUE,0,INDEX(プレー記録!$G$14:$G$2664,MATCH("IN_"&amp;ウォレット!$EI$2&amp;MONTH(ウォレット!$B18)&amp;"/"&amp;DAY(ウォレット!$B18)&amp;"_"&amp;ウォレット!ES$3,プレー記録!$U$14:$U$2664,0),1))</f>
        <v>0</v>
      </c>
      <c r="ET18" s="296">
        <f>IF(ISNA(INDEX(プレー記録!$G$14:$G$2664,MATCH("IN_"&amp;ウォレット!$EI$2&amp;MONTH(ウォレット!$B18)&amp;"/"&amp;DAY(ウォレット!$B18)&amp;"_"&amp;ウォレット!ET$3,プレー記録!$U$14:$U$2664,0),1))=TRUE,0,INDEX(プレー記録!$G$14:$G$2664,MATCH("IN_"&amp;ウォレット!$EI$2&amp;MONTH(ウォレット!$B18)&amp;"/"&amp;DAY(ウォレット!$B18)&amp;"_"&amp;ウォレット!ET$3,プレー記録!$U$14:$U$2664,0),1))</f>
        <v>0</v>
      </c>
      <c r="EU18" s="296">
        <f>IF(ISNA(INDEX(プレー記録!$G$14:$G$2664,MATCH("IN_"&amp;ウォレット!$EI$2&amp;MONTH(ウォレット!$B18)&amp;"/"&amp;DAY(ウォレット!$B18)&amp;"_"&amp;ウォレット!EU$3,プレー記録!$U$14:$U$2664,0),1))=TRUE,0,INDEX(プレー記録!$G$14:$G$2664,MATCH("IN_"&amp;ウォレット!$EI$2&amp;MONTH(ウォレット!$B18)&amp;"/"&amp;DAY(ウォレット!$B18)&amp;"_"&amp;ウォレット!EU$3,プレー記録!$U$14:$U$2664,0),1))</f>
        <v>0</v>
      </c>
      <c r="EV18" s="296">
        <f>IF(ISNA(INDEX(プレー記録!$G$14:$G$2664,MATCH("IN_"&amp;ウォレット!$EI$2&amp;MONTH(ウォレット!$B18)&amp;"/"&amp;DAY(ウォレット!$B18)&amp;"_"&amp;ウォレット!EV$3,プレー記録!$U$14:$U$2664,0),1))=TRUE,0,INDEX(プレー記録!$G$14:$G$2664,MATCH("IN_"&amp;ウォレット!$EI$2&amp;MONTH(ウォレット!$B18)&amp;"/"&amp;DAY(ウォレット!$B18)&amp;"_"&amp;ウォレット!EV$3,プレー記録!$U$14:$U$2664,0),1))</f>
        <v>0</v>
      </c>
      <c r="EW18" s="296">
        <f>IF(ISNA(INDEX(プレー記録!$G$14:$G$2664,MATCH("IN_"&amp;ウォレット!$EI$2&amp;MONTH(ウォレット!$B18)&amp;"/"&amp;DAY(ウォレット!$B18)&amp;"_"&amp;ウォレット!EW$3,プレー記録!$U$14:$U$2664,0),1))=TRUE,0,INDEX(プレー記録!$G$14:$G$2664,MATCH("IN_"&amp;ウォレット!$EI$2&amp;MONTH(ウォレット!$B18)&amp;"/"&amp;DAY(ウォレット!$B18)&amp;"_"&amp;ウォレット!EW$3,プレー記録!$U$14:$U$2664,0),1))</f>
        <v>0</v>
      </c>
      <c r="EX18" s="296">
        <f>IF(ISNA(INDEX(プレー記録!$G$14:$G$2664,MATCH("IN_"&amp;ウォレット!$EI$2&amp;MONTH(ウォレット!$B18)&amp;"/"&amp;DAY(ウォレット!$B18)&amp;"_"&amp;ウォレット!EX$3,プレー記録!$U$14:$U$2664,0),1))=TRUE,0,INDEX(プレー記録!$G$14:$G$2664,MATCH("IN_"&amp;ウォレット!$EI$2&amp;MONTH(ウォレット!$B18)&amp;"/"&amp;DAY(ウォレット!$B18)&amp;"_"&amp;ウォレット!EX$3,プレー記録!$U$14:$U$2664,0),1))</f>
        <v>0</v>
      </c>
      <c r="EY18" s="296">
        <f>IF(ISNA(INDEX(プレー記録!$G$14:$G$2664,MATCH("IN_"&amp;ウォレット!$EI$2&amp;MONTH(ウォレット!$B18)&amp;"/"&amp;DAY(ウォレット!$B18)&amp;"_"&amp;ウォレット!EY$3,プレー記録!$U$14:$U$2664,0),1))=TRUE,0,INDEX(プレー記録!$G$14:$G$2664,MATCH("IN_"&amp;ウォレット!$EI$2&amp;MONTH(ウォレット!$B18)&amp;"/"&amp;DAY(ウォレット!$B18)&amp;"_"&amp;ウォレット!EY$3,プレー記録!$U$14:$U$2664,0),1))</f>
        <v>0</v>
      </c>
      <c r="EZ18" s="158"/>
      <c r="FA18" s="131">
        <f>IF(ISNA(INDEX(プレー記録!$F$12:$F$2664,MATCH("OUT_"&amp;ウォレット!$EI$2&amp;MONTH(ウォレット!$B18)&amp;"/"&amp;DAY(ウォレット!$B18)&amp;"_"&amp;ウォレット!FA$3,プレー記録!$U$12:$U$2664,0),1))=TRUE,0,-INDEX(プレー記録!$F$12:$F$2664,MATCH("OUT_"&amp;ウォレット!$EI$2&amp;MONTH(ウォレット!$B18)&amp;"/"&amp;DAY(ウォレット!$B18)&amp;"_"&amp;ウォレット!FA$3,プレー記録!$U$12:$U$2664,0),1))</f>
        <v>0</v>
      </c>
      <c r="FB18" s="123">
        <f>IF(ISNA(INDEX(プレー記録!$F$12:$F$2664,MATCH("OUT_"&amp;ウォレット!$EI$2&amp;MONTH(ウォレット!$B18)&amp;"/"&amp;DAY(ウォレット!$B18)&amp;"_"&amp;ウォレット!FB$3,プレー記録!$U$12:$U$2664,0),1))=TRUE,0,-INDEX(プレー記録!$F$12:$F$2664,MATCH("OUT_"&amp;ウォレット!$EI$2&amp;MONTH(ウォレット!$B18)&amp;"/"&amp;DAY(ウォレット!$B18)&amp;"_"&amp;ウォレット!FB$3,プレー記録!$U$12:$U$2664,0),1))</f>
        <v>0</v>
      </c>
      <c r="FC18" s="123">
        <f>IF(ISNA(INDEX(プレー記録!$F$12:$F$2664,MATCH("OUT_"&amp;ウォレット!$EI$2&amp;MONTH(ウォレット!$B18)&amp;"/"&amp;DAY(ウォレット!$B18)&amp;"_"&amp;ウォレット!FC$3,プレー記録!$U$12:$U$2664,0),1))=TRUE,0,-INDEX(プレー記録!$F$12:$F$2664,MATCH("OUT_"&amp;ウォレット!$EI$2&amp;MONTH(ウォレット!$B18)&amp;"/"&amp;DAY(ウォレット!$B18)&amp;"_"&amp;ウォレット!FC$3,プレー記録!$U$12:$U$2664,0),1))</f>
        <v>0</v>
      </c>
      <c r="FD18" s="123">
        <f>IF(ISNA(INDEX(プレー記録!$F$12:$F$2664,MATCH("OUT_"&amp;ウォレット!$EI$2&amp;MONTH(ウォレット!$B18)&amp;"/"&amp;DAY(ウォレット!$B18)&amp;"_"&amp;ウォレット!FD$3,プレー記録!$U$12:$U$2664,0),1))=TRUE,0,-INDEX(プレー記録!$F$12:$F$2664,MATCH("OUT_"&amp;ウォレット!$EI$2&amp;MONTH(ウォレット!$B18)&amp;"/"&amp;DAY(ウォレット!$B18)&amp;"_"&amp;ウォレット!FD$3,プレー記録!$U$12:$U$2664,0),1))</f>
        <v>0</v>
      </c>
      <c r="FE18" s="123">
        <f>IF(ISNA(INDEX(プレー記録!$F$12:$F$2664,MATCH("OUT_"&amp;ウォレット!$EI$2&amp;MONTH(ウォレット!$B18)&amp;"/"&amp;DAY(ウォレット!$B18)&amp;"_"&amp;ウォレット!FE$3,プレー記録!$U$12:$U$2664,0),1))=TRUE,0,-INDEX(プレー記録!$F$12:$F$2664,MATCH("OUT_"&amp;ウォレット!$EI$2&amp;MONTH(ウォレット!$B18)&amp;"/"&amp;DAY(ウォレット!$B18)&amp;"_"&amp;ウォレット!FE$3,プレー記録!$U$12:$U$2664,0),1))</f>
        <v>0</v>
      </c>
      <c r="FF18" s="123">
        <f>IF(ISNA(INDEX(プレー記録!$F$12:$F$2664,MATCH("OUT_"&amp;ウォレット!$EI$2&amp;MONTH(ウォレット!$B18)&amp;"/"&amp;DAY(ウォレット!$B18)&amp;"_"&amp;ウォレット!FF$3,プレー記録!$U$12:$U$2664,0),1))=TRUE,0,-INDEX(プレー記録!$F$12:$F$2664,MATCH("OUT_"&amp;ウォレット!$EI$2&amp;MONTH(ウォレット!$B18)&amp;"/"&amp;DAY(ウォレット!$B18)&amp;"_"&amp;ウォレット!FF$3,プレー記録!$U$12:$U$2664,0),1))</f>
        <v>0</v>
      </c>
      <c r="FG18" s="123">
        <f>IF(ISNA(INDEX(プレー記録!$F$12:$F$2664,MATCH("OUT_"&amp;ウォレット!$EI$2&amp;MONTH(ウォレット!$B18)&amp;"/"&amp;DAY(ウォレット!$B18)&amp;"_"&amp;ウォレット!FG$3,プレー記録!$U$12:$U$2664,0),1))=TRUE,0,-INDEX(プレー記録!$F$12:$F$2664,MATCH("OUT_"&amp;ウォレット!$EI$2&amp;MONTH(ウォレット!$B18)&amp;"/"&amp;DAY(ウォレット!$B18)&amp;"_"&amp;ウォレット!FG$3,プレー記録!$U$12:$U$2664,0),1))</f>
        <v>0</v>
      </c>
      <c r="FH18" s="298">
        <f>IF(ISNA(INDEX(プレー記録!$F$12:$F$2664,MATCH("OUT_"&amp;ウォレット!$EI$2&amp;MONTH(ウォレット!$B18)&amp;"/"&amp;DAY(ウォレット!$B18)&amp;"_"&amp;ウォレット!FH$3,プレー記録!$U$12:$U$2664,0),1))=TRUE,0,-INDEX(プレー記録!$F$12:$F$2664,MATCH("OUT_"&amp;ウォレット!$EI$2&amp;MONTH(ウォレット!$B18)&amp;"/"&amp;DAY(ウォレット!$B18)&amp;"_"&amp;ウォレット!FH$3,プレー記録!$U$12:$U$2664,0),1))</f>
        <v>0</v>
      </c>
      <c r="FI18" s="298">
        <f>IF(ISNA(INDEX(プレー記録!$F$12:$F$2664,MATCH("OUT_"&amp;ウォレット!$EI$2&amp;MONTH(ウォレット!$B18)&amp;"/"&amp;DAY(ウォレット!$B18)&amp;"_"&amp;ウォレット!FI$3,プレー記録!$U$12:$U$2664,0),1))=TRUE,0,-INDEX(プレー記録!$F$12:$F$2664,MATCH("OUT_"&amp;ウォレット!$EI$2&amp;MONTH(ウォレット!$B18)&amp;"/"&amp;DAY(ウォレット!$B18)&amp;"_"&amp;ウォレット!FI$3,プレー記録!$U$12:$U$2664,0),1))</f>
        <v>0</v>
      </c>
      <c r="FJ18" s="298">
        <f>IF(ISNA(INDEX(プレー記録!$F$12:$F$2664,MATCH("OUT_"&amp;ウォレット!$EI$2&amp;MONTH(ウォレット!$B18)&amp;"/"&amp;DAY(ウォレット!$B18)&amp;"_"&amp;ウォレット!FJ$3,プレー記録!$U$12:$U$2664,0),1))=TRUE,0,-INDEX(プレー記録!$F$12:$F$2664,MATCH("OUT_"&amp;ウォレット!$EI$2&amp;MONTH(ウォレット!$B18)&amp;"/"&amp;DAY(ウォレット!$B18)&amp;"_"&amp;ウォレット!FJ$3,プレー記録!$U$12:$U$2664,0),1))</f>
        <v>0</v>
      </c>
      <c r="FK18" s="298">
        <f>IF(ISNA(INDEX(プレー記録!$F$12:$F$2664,MATCH("OUT_"&amp;ウォレット!$EI$2&amp;MONTH(ウォレット!$B18)&amp;"/"&amp;DAY(ウォレット!$B18)&amp;"_"&amp;ウォレット!FK$3,プレー記録!$U$12:$U$2664,0),1))=TRUE,0,-INDEX(プレー記録!$F$12:$F$2664,MATCH("OUT_"&amp;ウォレット!$EI$2&amp;MONTH(ウォレット!$B18)&amp;"/"&amp;DAY(ウォレット!$B18)&amp;"_"&amp;ウォレット!FK$3,プレー記録!$U$12:$U$2664,0),1))</f>
        <v>0</v>
      </c>
      <c r="FL18" s="298">
        <f>IF(ISNA(INDEX(プレー記録!$F$12:$F$2664,MATCH("OUT_"&amp;ウォレット!$EI$2&amp;MONTH(ウォレット!$B18)&amp;"/"&amp;DAY(ウォレット!$B18)&amp;"_"&amp;ウォレット!FL$3,プレー記録!$U$12:$U$2664,0),1))=TRUE,0,-INDEX(プレー記録!$F$12:$F$2664,MATCH("OUT_"&amp;ウォレット!$EI$2&amp;MONTH(ウォレット!$B18)&amp;"/"&amp;DAY(ウォレット!$B18)&amp;"_"&amp;ウォレット!FL$3,プレー記録!$U$12:$U$2664,0),1))</f>
        <v>0</v>
      </c>
      <c r="FM18" s="298">
        <f>IF(ISNA(INDEX(プレー記録!$F$12:$F$2664,MATCH("OUT_"&amp;ウォレット!$EI$2&amp;MONTH(ウォレット!$B18)&amp;"/"&amp;DAY(ウォレット!$B18)&amp;"_"&amp;ウォレット!FM$3,プレー記録!$U$12:$U$2664,0),1))=TRUE,0,-INDEX(プレー記録!$F$12:$F$2664,MATCH("OUT_"&amp;ウォレット!$EI$2&amp;MONTH(ウォレット!$B18)&amp;"/"&amp;DAY(ウォレット!$B18)&amp;"_"&amp;ウォレット!FM$3,プレー記録!$U$12:$U$2664,0),1))</f>
        <v>0</v>
      </c>
      <c r="FN18" s="298">
        <f>IF(ISNA(INDEX(プレー記録!$F$12:$F$2664,MATCH("OUT_"&amp;ウォレット!$EI$2&amp;MONTH(ウォレット!$B18)&amp;"/"&amp;DAY(ウォレット!$B18)&amp;"_"&amp;ウォレット!FN$3,プレー記録!$U$12:$U$2664,0),1))=TRUE,0,-INDEX(プレー記録!$F$12:$F$2664,MATCH("OUT_"&amp;ウォレット!$EI$2&amp;MONTH(ウォレット!$B18)&amp;"/"&amp;DAY(ウォレット!$B18)&amp;"_"&amp;ウォレット!FN$3,プレー記録!$U$12:$U$2664,0),1))</f>
        <v>0</v>
      </c>
      <c r="FO18" s="298">
        <f>IF(ISNA(INDEX(プレー記録!$F$12:$F$2664,MATCH("OUT_"&amp;ウォレット!$EI$2&amp;MONTH(ウォレット!$B18)&amp;"/"&amp;DAY(ウォレット!$B18)&amp;"_"&amp;ウォレット!FO$3,プレー記録!$U$12:$U$2664,0),1))=TRUE,0,-INDEX(プレー記録!$F$12:$F$2664,MATCH("OUT_"&amp;ウォレット!$EI$2&amp;MONTH(ウォレット!$B18)&amp;"/"&amp;DAY(ウォレット!$B18)&amp;"_"&amp;ウォレット!FO$3,プレー記録!$U$12:$U$2664,0),1))</f>
        <v>0</v>
      </c>
      <c r="FP18" s="160"/>
      <c r="FQ18" s="127">
        <f t="shared" si="6"/>
        <v>0</v>
      </c>
      <c r="FR18" s="128">
        <f t="shared" si="16"/>
        <v>0</v>
      </c>
      <c r="FS18" s="133">
        <f>IF(ISNA(INDEX(プレー記録!$G$14:$G$2664,MATCH("IN_"&amp;ウォレット!$FQ$2&amp;MONTH(ウォレット!$B18)&amp;"/"&amp;DAY(ウォレット!$B18)&amp;"_"&amp;ウォレット!FS$3,プレー記録!$U$14:$U$2664,0),1))=TRUE,0,INDEX(プレー記録!$G$14:$G$2664,MATCH("IN_"&amp;ウォレット!$FQ$2&amp;MONTH(ウォレット!$B18)&amp;"/"&amp;DAY(ウォレット!$B18)&amp;"_"&amp;ウォレット!FS$3,プレー記録!$U$14:$U$2664,0),1))</f>
        <v>0</v>
      </c>
      <c r="FT18" s="122">
        <f>IF(ISNA(INDEX(プレー記録!$G$14:$G$2664,MATCH("IN_"&amp;ウォレット!$FQ$2&amp;MONTH(ウォレット!$B18)&amp;"/"&amp;DAY(ウォレット!$B18)&amp;"_"&amp;ウォレット!FT$3,プレー記録!$U$14:$U$2664,0),1))=TRUE,0,INDEX(プレー記録!$G$14:$G$2664,MATCH("IN_"&amp;ウォレット!$FQ$2&amp;MONTH(ウォレット!$B18)&amp;"/"&amp;DAY(ウォレット!$B18)&amp;"_"&amp;ウォレット!FT$3,プレー記録!$U$14:$U$2664,0),1))</f>
        <v>0</v>
      </c>
      <c r="FU18" s="122">
        <f>IF(ISNA(INDEX(プレー記録!$G$14:$G$2664,MATCH("IN_"&amp;ウォレット!$FQ$2&amp;MONTH(ウォレット!$B18)&amp;"/"&amp;DAY(ウォレット!$B18)&amp;"_"&amp;ウォレット!FU$3,プレー記録!$U$14:$U$2664,0),1))=TRUE,0,INDEX(プレー記録!$G$14:$G$2664,MATCH("IN_"&amp;ウォレット!$FQ$2&amp;MONTH(ウォレット!$B18)&amp;"/"&amp;DAY(ウォレット!$B18)&amp;"_"&amp;ウォレット!FU$3,プレー記録!$U$14:$U$2664,0),1))</f>
        <v>0</v>
      </c>
      <c r="FV18" s="122">
        <f>IF(ISNA(INDEX(プレー記録!$G$14:$G$2664,MATCH("IN_"&amp;ウォレット!$FQ$2&amp;MONTH(ウォレット!$B18)&amp;"/"&amp;DAY(ウォレット!$B18)&amp;"_"&amp;ウォレット!FV$3,プレー記録!$U$14:$U$2664,0),1))=TRUE,0,INDEX(プレー記録!$G$14:$G$2664,MATCH("IN_"&amp;ウォレット!$FQ$2&amp;MONTH(ウォレット!$B18)&amp;"/"&amp;DAY(ウォレット!$B18)&amp;"_"&amp;ウォレット!FV$3,プレー記録!$U$14:$U$2664,0),1))</f>
        <v>0</v>
      </c>
      <c r="FW18" s="122">
        <f>IF(ISNA(INDEX(プレー記録!$G$14:$G$2664,MATCH("IN_"&amp;ウォレット!$FQ$2&amp;MONTH(ウォレット!$B18)&amp;"/"&amp;DAY(ウォレット!$B18)&amp;"_"&amp;ウォレット!FW$3,プレー記録!$U$14:$U$2664,0),1))=TRUE,0,INDEX(プレー記録!$G$14:$G$2664,MATCH("IN_"&amp;ウォレット!$FQ$2&amp;MONTH(ウォレット!$B18)&amp;"/"&amp;DAY(ウォレット!$B18)&amp;"_"&amp;ウォレット!FW$3,プレー記録!$U$14:$U$2664,0),1))</f>
        <v>0</v>
      </c>
      <c r="FX18" s="122">
        <f>IF(ISNA(INDEX(プレー記録!$G$14:$G$2664,MATCH("IN_"&amp;ウォレット!$FQ$2&amp;MONTH(ウォレット!$B18)&amp;"/"&amp;DAY(ウォレット!$B18)&amp;"_"&amp;ウォレット!FX$3,プレー記録!$U$14:$U$2664,0),1))=TRUE,0,INDEX(プレー記録!$G$14:$G$2664,MATCH("IN_"&amp;ウォレット!$FQ$2&amp;MONTH(ウォレット!$B18)&amp;"/"&amp;DAY(ウォレット!$B18)&amp;"_"&amp;ウォレット!FX$3,プレー記録!$U$14:$U$2664,0),1))</f>
        <v>0</v>
      </c>
      <c r="FY18" s="122">
        <f>IF(ISNA(INDEX(プレー記録!$G$14:$G$2664,MATCH("IN_"&amp;ウォレット!$FQ$2&amp;MONTH(ウォレット!$B18)&amp;"/"&amp;DAY(ウォレット!$B18)&amp;"_"&amp;ウォレット!FY$3,プレー記録!$U$14:$U$2664,0),1))=TRUE,0,INDEX(プレー記録!$G$14:$G$2664,MATCH("IN_"&amp;ウォレット!$FQ$2&amp;MONTH(ウォレット!$B18)&amp;"/"&amp;DAY(ウォレット!$B18)&amp;"_"&amp;ウォレット!FY$3,プレー記録!$U$14:$U$2664,0),1))</f>
        <v>0</v>
      </c>
      <c r="FZ18" s="296">
        <f>IF(ISNA(INDEX(プレー記録!$G$14:$G$2664,MATCH("IN_"&amp;ウォレット!$FQ$2&amp;MONTH(ウォレット!$B18)&amp;"/"&amp;DAY(ウォレット!$B18)&amp;"_"&amp;ウォレット!FZ$3,プレー記録!$U$14:$U$2664,0),1))=TRUE,0,INDEX(プレー記録!$G$14:$G$2664,MATCH("IN_"&amp;ウォレット!$FQ$2&amp;MONTH(ウォレット!$B18)&amp;"/"&amp;DAY(ウォレット!$B18)&amp;"_"&amp;ウォレット!FZ$3,プレー記録!$U$14:$U$2664,0),1))</f>
        <v>0</v>
      </c>
      <c r="GA18" s="296">
        <f>IF(ISNA(INDEX(プレー記録!$G$14:$G$2664,MATCH("IN_"&amp;ウォレット!$FQ$2&amp;MONTH(ウォレット!$B18)&amp;"/"&amp;DAY(ウォレット!$B18)&amp;"_"&amp;ウォレット!GA$3,プレー記録!$U$14:$U$2664,0),1))=TRUE,0,INDEX(プレー記録!$G$14:$G$2664,MATCH("IN_"&amp;ウォレット!$FQ$2&amp;MONTH(ウォレット!$B18)&amp;"/"&amp;DAY(ウォレット!$B18)&amp;"_"&amp;ウォレット!GA$3,プレー記録!$U$14:$U$2664,0),1))</f>
        <v>0</v>
      </c>
      <c r="GB18" s="296">
        <f>IF(ISNA(INDEX(プレー記録!$G$14:$G$2664,MATCH("IN_"&amp;ウォレット!$FQ$2&amp;MONTH(ウォレット!$B18)&amp;"/"&amp;DAY(ウォレット!$B18)&amp;"_"&amp;ウォレット!GB$3,プレー記録!$U$14:$U$2664,0),1))=TRUE,0,INDEX(プレー記録!$G$14:$G$2664,MATCH("IN_"&amp;ウォレット!$FQ$2&amp;MONTH(ウォレット!$B18)&amp;"/"&amp;DAY(ウォレット!$B18)&amp;"_"&amp;ウォレット!GB$3,プレー記録!$U$14:$U$2664,0),1))</f>
        <v>0</v>
      </c>
      <c r="GC18" s="296">
        <f>IF(ISNA(INDEX(プレー記録!$G$14:$G$2664,MATCH("IN_"&amp;ウォレット!$FQ$2&amp;MONTH(ウォレット!$B18)&amp;"/"&amp;DAY(ウォレット!$B18)&amp;"_"&amp;ウォレット!GC$3,プレー記録!$U$14:$U$2664,0),1))=TRUE,0,INDEX(プレー記録!$G$14:$G$2664,MATCH("IN_"&amp;ウォレット!$FQ$2&amp;MONTH(ウォレット!$B18)&amp;"/"&amp;DAY(ウォレット!$B18)&amp;"_"&amp;ウォレット!GC$3,プレー記録!$U$14:$U$2664,0),1))</f>
        <v>0</v>
      </c>
      <c r="GD18" s="296">
        <f>IF(ISNA(INDEX(プレー記録!$G$14:$G$2664,MATCH("IN_"&amp;ウォレット!$FQ$2&amp;MONTH(ウォレット!$B18)&amp;"/"&amp;DAY(ウォレット!$B18)&amp;"_"&amp;ウォレット!GD$3,プレー記録!$U$14:$U$2664,0),1))=TRUE,0,INDEX(プレー記録!$G$14:$G$2664,MATCH("IN_"&amp;ウォレット!$FQ$2&amp;MONTH(ウォレット!$B18)&amp;"/"&amp;DAY(ウォレット!$B18)&amp;"_"&amp;ウォレット!GD$3,プレー記録!$U$14:$U$2664,0),1))</f>
        <v>0</v>
      </c>
      <c r="GE18" s="296">
        <f>IF(ISNA(INDEX(プレー記録!$G$14:$G$2664,MATCH("IN_"&amp;ウォレット!$FQ$2&amp;MONTH(ウォレット!$B18)&amp;"/"&amp;DAY(ウォレット!$B18)&amp;"_"&amp;ウォレット!GE$3,プレー記録!$U$14:$U$2664,0),1))=TRUE,0,INDEX(プレー記録!$G$14:$G$2664,MATCH("IN_"&amp;ウォレット!$FQ$2&amp;MONTH(ウォレット!$B18)&amp;"/"&amp;DAY(ウォレット!$B18)&amp;"_"&amp;ウォレット!GE$3,プレー記録!$U$14:$U$2664,0),1))</f>
        <v>0</v>
      </c>
      <c r="GF18" s="296">
        <f>IF(ISNA(INDEX(プレー記録!$G$14:$G$2664,MATCH("IN_"&amp;ウォレット!$FQ$2&amp;MONTH(ウォレット!$B18)&amp;"/"&amp;DAY(ウォレット!$B18)&amp;"_"&amp;ウォレット!GF$3,プレー記録!$U$14:$U$2664,0),1))=TRUE,0,INDEX(プレー記録!$G$14:$G$2664,MATCH("IN_"&amp;ウォレット!$FQ$2&amp;MONTH(ウォレット!$B18)&amp;"/"&amp;DAY(ウォレット!$B18)&amp;"_"&amp;ウォレット!GF$3,プレー記録!$U$14:$U$2664,0),1))</f>
        <v>0</v>
      </c>
      <c r="GG18" s="296">
        <f>IF(ISNA(INDEX(プレー記録!$G$14:$G$2664,MATCH("IN_"&amp;ウォレット!$FQ$2&amp;MONTH(ウォレット!$B18)&amp;"/"&amp;DAY(ウォレット!$B18)&amp;"_"&amp;ウォレット!GG$3,プレー記録!$U$14:$U$2664,0),1))=TRUE,0,INDEX(プレー記録!$G$14:$G$2664,MATCH("IN_"&amp;ウォレット!$FQ$2&amp;MONTH(ウォレット!$B18)&amp;"/"&amp;DAY(ウォレット!$B18)&amp;"_"&amp;ウォレット!GG$3,プレー記録!$U$14:$U$2664,0),1))</f>
        <v>0</v>
      </c>
      <c r="GH18" s="158"/>
      <c r="GI18" s="131">
        <f>IF(ISNA(INDEX(プレー記録!$F$12:$F$2664,MATCH("OUT_"&amp;ウォレット!$FQ$2&amp;MONTH(ウォレット!$B18)&amp;"/"&amp;DAY(ウォレット!$B18)&amp;"_"&amp;ウォレット!GI$3,プレー記録!$U$12:$U$2664,0),1))=TRUE,0,-INDEX(プレー記録!$F$12:$F$2664,MATCH("OUT_"&amp;ウォレット!$FQ$2&amp;MONTH(ウォレット!$B18)&amp;"/"&amp;DAY(ウォレット!$B18)&amp;"_"&amp;ウォレット!GI$3,プレー記録!$U$12:$U$2664,0),1))</f>
        <v>0</v>
      </c>
      <c r="GJ18" s="123">
        <f>IF(ISNA(INDEX(プレー記録!$F$12:$F$2664,MATCH("OUT_"&amp;ウォレット!$FQ$2&amp;MONTH(ウォレット!$B18)&amp;"/"&amp;DAY(ウォレット!$B18)&amp;"_"&amp;ウォレット!GJ$3,プレー記録!$U$12:$U$2664,0),1))=TRUE,0,-INDEX(プレー記録!$F$12:$F$2664,MATCH("OUT_"&amp;ウォレット!$FQ$2&amp;MONTH(ウォレット!$B18)&amp;"/"&amp;DAY(ウォレット!$B18)&amp;"_"&amp;ウォレット!GJ$3,プレー記録!$U$12:$U$2664,0),1))</f>
        <v>0</v>
      </c>
      <c r="GK18" s="123">
        <f>IF(ISNA(INDEX(プレー記録!$F$12:$F$2664,MATCH("OUT_"&amp;ウォレット!$FQ$2&amp;MONTH(ウォレット!$B18)&amp;"/"&amp;DAY(ウォレット!$B18)&amp;"_"&amp;ウォレット!GK$3,プレー記録!$U$12:$U$2664,0),1))=TRUE,0,-INDEX(プレー記録!$F$12:$F$2664,MATCH("OUT_"&amp;ウォレット!$FQ$2&amp;MONTH(ウォレット!$B18)&amp;"/"&amp;DAY(ウォレット!$B18)&amp;"_"&amp;ウォレット!GK$3,プレー記録!$U$12:$U$2664,0),1))</f>
        <v>0</v>
      </c>
      <c r="GL18" s="123">
        <f>IF(ISNA(INDEX(プレー記録!$F$12:$F$2664,MATCH("OUT_"&amp;ウォレット!$FQ$2&amp;MONTH(ウォレット!$B18)&amp;"/"&amp;DAY(ウォレット!$B18)&amp;"_"&amp;ウォレット!GL$3,プレー記録!$U$12:$U$2664,0),1))=TRUE,0,-INDEX(プレー記録!$F$12:$F$2664,MATCH("OUT_"&amp;ウォレット!$FQ$2&amp;MONTH(ウォレット!$B18)&amp;"/"&amp;DAY(ウォレット!$B18)&amp;"_"&amp;ウォレット!GL$3,プレー記録!$U$12:$U$2664,0),1))</f>
        <v>0</v>
      </c>
      <c r="GM18" s="123">
        <f>IF(ISNA(INDEX(プレー記録!$F$12:$F$2664,MATCH("OUT_"&amp;ウォレット!$FQ$2&amp;MONTH(ウォレット!$B18)&amp;"/"&amp;DAY(ウォレット!$B18)&amp;"_"&amp;ウォレット!GM$3,プレー記録!$U$12:$U$2664,0),1))=TRUE,0,-INDEX(プレー記録!$F$12:$F$2664,MATCH("OUT_"&amp;ウォレット!$FQ$2&amp;MONTH(ウォレット!$B18)&amp;"/"&amp;DAY(ウォレット!$B18)&amp;"_"&amp;ウォレット!GM$3,プレー記録!$U$12:$U$2664,0),1))</f>
        <v>0</v>
      </c>
      <c r="GN18" s="123">
        <f>IF(ISNA(INDEX(プレー記録!$F$12:$F$2664,MATCH("OUT_"&amp;ウォレット!$FQ$2&amp;MONTH(ウォレット!$B18)&amp;"/"&amp;DAY(ウォレット!$B18)&amp;"_"&amp;ウォレット!GN$3,プレー記録!$U$12:$U$2664,0),1))=TRUE,0,-INDEX(プレー記録!$F$12:$F$2664,MATCH("OUT_"&amp;ウォレット!$FQ$2&amp;MONTH(ウォレット!$B18)&amp;"/"&amp;DAY(ウォレット!$B18)&amp;"_"&amp;ウォレット!GN$3,プレー記録!$U$12:$U$2664,0),1))</f>
        <v>0</v>
      </c>
      <c r="GO18" s="123">
        <f>IF(ISNA(INDEX(プレー記録!$F$12:$F$2664,MATCH("OUT_"&amp;ウォレット!$FQ$2&amp;MONTH(ウォレット!$B18)&amp;"/"&amp;DAY(ウォレット!$B18)&amp;"_"&amp;ウォレット!GO$3,プレー記録!$U$12:$U$2664,0),1))=TRUE,0,-INDEX(プレー記録!$F$12:$F$2664,MATCH("OUT_"&amp;ウォレット!$FQ$2&amp;MONTH(ウォレット!$B18)&amp;"/"&amp;DAY(ウォレット!$B18)&amp;"_"&amp;ウォレット!GO$3,プレー記録!$U$12:$U$2664,0),1))</f>
        <v>0</v>
      </c>
      <c r="GP18" s="298">
        <f>IF(ISNA(INDEX(プレー記録!$F$12:$F$2664,MATCH("OUT_"&amp;ウォレット!$FQ$2&amp;MONTH(ウォレット!$B18)&amp;"/"&amp;DAY(ウォレット!$B18)&amp;"_"&amp;ウォレット!GP$3,プレー記録!$U$12:$U$2664,0),1))=TRUE,0,-INDEX(プレー記録!$F$12:$F$2664,MATCH("OUT_"&amp;ウォレット!$FQ$2&amp;MONTH(ウォレット!$B18)&amp;"/"&amp;DAY(ウォレット!$B18)&amp;"_"&amp;ウォレット!GP$3,プレー記録!$U$12:$U$2664,0),1))</f>
        <v>0</v>
      </c>
      <c r="GQ18" s="298">
        <f>IF(ISNA(INDEX(プレー記録!$F$12:$F$2664,MATCH("OUT_"&amp;ウォレット!$FQ$2&amp;MONTH(ウォレット!$B18)&amp;"/"&amp;DAY(ウォレット!$B18)&amp;"_"&amp;ウォレット!GQ$3,プレー記録!$U$12:$U$2664,0),1))=TRUE,0,-INDEX(プレー記録!$F$12:$F$2664,MATCH("OUT_"&amp;ウォレット!$FQ$2&amp;MONTH(ウォレット!$B18)&amp;"/"&amp;DAY(ウォレット!$B18)&amp;"_"&amp;ウォレット!GQ$3,プレー記録!$U$12:$U$2664,0),1))</f>
        <v>0</v>
      </c>
      <c r="GR18" s="298">
        <f>IF(ISNA(INDEX(プレー記録!$F$12:$F$2664,MATCH("OUT_"&amp;ウォレット!$FQ$2&amp;MONTH(ウォレット!$B18)&amp;"/"&amp;DAY(ウォレット!$B18)&amp;"_"&amp;ウォレット!GR$3,プレー記録!$U$12:$U$2664,0),1))=TRUE,0,-INDEX(プレー記録!$F$12:$F$2664,MATCH("OUT_"&amp;ウォレット!$FQ$2&amp;MONTH(ウォレット!$B18)&amp;"/"&amp;DAY(ウォレット!$B18)&amp;"_"&amp;ウォレット!GR$3,プレー記録!$U$12:$U$2664,0),1))</f>
        <v>0</v>
      </c>
      <c r="GS18" s="298">
        <f>IF(ISNA(INDEX(プレー記録!$F$12:$F$2664,MATCH("OUT_"&amp;ウォレット!$FQ$2&amp;MONTH(ウォレット!$B18)&amp;"/"&amp;DAY(ウォレット!$B18)&amp;"_"&amp;ウォレット!GS$3,プレー記録!$U$12:$U$2664,0),1))=TRUE,0,-INDEX(プレー記録!$F$12:$F$2664,MATCH("OUT_"&amp;ウォレット!$FQ$2&amp;MONTH(ウォレット!$B18)&amp;"/"&amp;DAY(ウォレット!$B18)&amp;"_"&amp;ウォレット!GS$3,プレー記録!$U$12:$U$2664,0),1))</f>
        <v>0</v>
      </c>
      <c r="GT18" s="298">
        <f>IF(ISNA(INDEX(プレー記録!$F$12:$F$2664,MATCH("OUT_"&amp;ウォレット!$FQ$2&amp;MONTH(ウォレット!$B18)&amp;"/"&amp;DAY(ウォレット!$B18)&amp;"_"&amp;ウォレット!GT$3,プレー記録!$U$12:$U$2664,0),1))=TRUE,0,-INDEX(プレー記録!$F$12:$F$2664,MATCH("OUT_"&amp;ウォレット!$FQ$2&amp;MONTH(ウォレット!$B18)&amp;"/"&amp;DAY(ウォレット!$B18)&amp;"_"&amp;ウォレット!GT$3,プレー記録!$U$12:$U$2664,0),1))</f>
        <v>0</v>
      </c>
      <c r="GU18" s="298">
        <f>IF(ISNA(INDEX(プレー記録!$F$12:$F$2664,MATCH("OUT_"&amp;ウォレット!$FQ$2&amp;MONTH(ウォレット!$B18)&amp;"/"&amp;DAY(ウォレット!$B18)&amp;"_"&amp;ウォレット!GU$3,プレー記録!$U$12:$U$2664,0),1))=TRUE,0,-INDEX(プレー記録!$F$12:$F$2664,MATCH("OUT_"&amp;ウォレット!$FQ$2&amp;MONTH(ウォレット!$B18)&amp;"/"&amp;DAY(ウォレット!$B18)&amp;"_"&amp;ウォレット!GU$3,プレー記録!$U$12:$U$2664,0),1))</f>
        <v>0</v>
      </c>
      <c r="GV18" s="298">
        <f>IF(ISNA(INDEX(プレー記録!$F$12:$F$2664,MATCH("OUT_"&amp;ウォレット!$FQ$2&amp;MONTH(ウォレット!$B18)&amp;"/"&amp;DAY(ウォレット!$B18)&amp;"_"&amp;ウォレット!GV$3,プレー記録!$U$12:$U$2664,0),1))=TRUE,0,-INDEX(プレー記録!$F$12:$F$2664,MATCH("OUT_"&amp;ウォレット!$FQ$2&amp;MONTH(ウォレット!$B18)&amp;"/"&amp;DAY(ウォレット!$B18)&amp;"_"&amp;ウォレット!GV$3,プレー記録!$U$12:$U$2664,0),1))</f>
        <v>0</v>
      </c>
      <c r="GW18" s="298">
        <f>IF(ISNA(INDEX(プレー記録!$F$12:$F$2664,MATCH("OUT_"&amp;ウォレット!$FQ$2&amp;MONTH(ウォレット!$B18)&amp;"/"&amp;DAY(ウォレット!$B18)&amp;"_"&amp;ウォレット!GW$3,プレー記録!$U$12:$U$2664,0),1))=TRUE,0,-INDEX(プレー記録!$F$12:$F$2664,MATCH("OUT_"&amp;ウォレット!$FQ$2&amp;MONTH(ウォレット!$B18)&amp;"/"&amp;DAY(ウォレット!$B18)&amp;"_"&amp;ウォレット!GW$3,プレー記録!$U$12:$U$2664,0),1))</f>
        <v>0</v>
      </c>
      <c r="GX18" s="160"/>
      <c r="GY18" s="127">
        <f t="shared" si="7"/>
        <v>0</v>
      </c>
      <c r="GZ18" s="128">
        <f t="shared" si="17"/>
        <v>0</v>
      </c>
      <c r="HA18" s="133">
        <f>IF(ISNA(INDEX(プレー記録!$G$14:$G$2664,MATCH("IN_"&amp;ウォレット!$GY$2&amp;MONTH(ウォレット!$B18)&amp;"/"&amp;DAY(ウォレット!$B18)&amp;"_"&amp;ウォレット!HA$3,プレー記録!$U$14:$U$2664,0),1))=TRUE,0,INDEX(プレー記録!$G$14:$G$2664,MATCH("IN_"&amp;ウォレット!$GY$2&amp;MONTH(ウォレット!$B18)&amp;"/"&amp;DAY(ウォレット!$B18)&amp;"_"&amp;ウォレット!HA$3,プレー記録!$U$14:$U$2664,0),1))</f>
        <v>0</v>
      </c>
      <c r="HB18" s="122">
        <f>IF(ISNA(INDEX(プレー記録!$G$14:$G$2664,MATCH("IN_"&amp;ウォレット!$GY$2&amp;MONTH(ウォレット!$B18)&amp;"/"&amp;DAY(ウォレット!$B18)&amp;"_"&amp;ウォレット!HB$3,プレー記録!$U$14:$U$2664,0),1))=TRUE,0,INDEX(プレー記録!$G$14:$G$2664,MATCH("IN_"&amp;ウォレット!$GY$2&amp;MONTH(ウォレット!$B18)&amp;"/"&amp;DAY(ウォレット!$B18)&amp;"_"&amp;ウォレット!HB$3,プレー記録!$U$14:$U$2664,0),1))</f>
        <v>0</v>
      </c>
      <c r="HC18" s="122">
        <f>IF(ISNA(INDEX(プレー記録!$G$14:$G$2664,MATCH("IN_"&amp;ウォレット!$GY$2&amp;MONTH(ウォレット!$B18)&amp;"/"&amp;DAY(ウォレット!$B18)&amp;"_"&amp;ウォレット!HC$3,プレー記録!$U$14:$U$2664,0),1))=TRUE,0,INDEX(プレー記録!$G$14:$G$2664,MATCH("IN_"&amp;ウォレット!$GY$2&amp;MONTH(ウォレット!$B18)&amp;"/"&amp;DAY(ウォレット!$B18)&amp;"_"&amp;ウォレット!HC$3,プレー記録!$U$14:$U$2664,0),1))</f>
        <v>0</v>
      </c>
      <c r="HD18" s="122">
        <f>IF(ISNA(INDEX(プレー記録!$G$14:$G$2664,MATCH("IN_"&amp;ウォレット!$GY$2&amp;MONTH(ウォレット!$B18)&amp;"/"&amp;DAY(ウォレット!$B18)&amp;"_"&amp;ウォレット!HD$3,プレー記録!$U$14:$U$2664,0),1))=TRUE,0,INDEX(プレー記録!$G$14:$G$2664,MATCH("IN_"&amp;ウォレット!$GY$2&amp;MONTH(ウォレット!$B18)&amp;"/"&amp;DAY(ウォレット!$B18)&amp;"_"&amp;ウォレット!HD$3,プレー記録!$U$14:$U$2664,0),1))</f>
        <v>0</v>
      </c>
      <c r="HE18" s="122">
        <f>IF(ISNA(INDEX(プレー記録!$G$14:$G$2664,MATCH("IN_"&amp;ウォレット!$GY$2&amp;MONTH(ウォレット!$B18)&amp;"/"&amp;DAY(ウォレット!$B18)&amp;"_"&amp;ウォレット!HE$3,プレー記録!$U$14:$U$2664,0),1))=TRUE,0,INDEX(プレー記録!$G$14:$G$2664,MATCH("IN_"&amp;ウォレット!$GY$2&amp;MONTH(ウォレット!$B18)&amp;"/"&amp;DAY(ウォレット!$B18)&amp;"_"&amp;ウォレット!HE$3,プレー記録!$U$14:$U$2664,0),1))</f>
        <v>0</v>
      </c>
      <c r="HF18" s="122">
        <f>IF(ISNA(INDEX(プレー記録!$G$14:$G$2664,MATCH("IN_"&amp;ウォレット!$GY$2&amp;MONTH(ウォレット!$B18)&amp;"/"&amp;DAY(ウォレット!$B18)&amp;"_"&amp;ウォレット!HF$3,プレー記録!$U$14:$U$2664,0),1))=TRUE,0,INDEX(プレー記録!$G$14:$G$2664,MATCH("IN_"&amp;ウォレット!$GY$2&amp;MONTH(ウォレット!$B18)&amp;"/"&amp;DAY(ウォレット!$B18)&amp;"_"&amp;ウォレット!HF$3,プレー記録!$U$14:$U$2664,0),1))</f>
        <v>0</v>
      </c>
      <c r="HG18" s="122">
        <f>IF(ISNA(INDEX(プレー記録!$G$14:$G$2664,MATCH("IN_"&amp;ウォレット!$GY$2&amp;MONTH(ウォレット!$B18)&amp;"/"&amp;DAY(ウォレット!$B18)&amp;"_"&amp;ウォレット!HG$3,プレー記録!$U$14:$U$2664,0),1))=TRUE,0,INDEX(プレー記録!$G$14:$G$2664,MATCH("IN_"&amp;ウォレット!$GY$2&amp;MONTH(ウォレット!$B18)&amp;"/"&amp;DAY(ウォレット!$B18)&amp;"_"&amp;ウォレット!HG$3,プレー記録!$U$14:$U$2664,0),1))</f>
        <v>0</v>
      </c>
      <c r="HH18" s="296">
        <f>IF(ISNA(INDEX(プレー記録!$G$14:$G$2664,MATCH("IN_"&amp;ウォレット!$GY$2&amp;MONTH(ウォレット!$B18)&amp;"/"&amp;DAY(ウォレット!$B18)&amp;"_"&amp;ウォレット!HH$3,プレー記録!$U$14:$U$2664,0),1))=TRUE,0,INDEX(プレー記録!$G$14:$G$2664,MATCH("IN_"&amp;ウォレット!$GY$2&amp;MONTH(ウォレット!$B18)&amp;"/"&amp;DAY(ウォレット!$B18)&amp;"_"&amp;ウォレット!HH$3,プレー記録!$U$14:$U$2664,0),1))</f>
        <v>0</v>
      </c>
      <c r="HI18" s="296">
        <f>IF(ISNA(INDEX(プレー記録!$G$14:$G$2664,MATCH("IN_"&amp;ウォレット!$GY$2&amp;MONTH(ウォレット!$B18)&amp;"/"&amp;DAY(ウォレット!$B18)&amp;"_"&amp;ウォレット!HI$3,プレー記録!$U$14:$U$2664,0),1))=TRUE,0,INDEX(プレー記録!$G$14:$G$2664,MATCH("IN_"&amp;ウォレット!$GY$2&amp;MONTH(ウォレット!$B18)&amp;"/"&amp;DAY(ウォレット!$B18)&amp;"_"&amp;ウォレット!HI$3,プレー記録!$U$14:$U$2664,0),1))</f>
        <v>0</v>
      </c>
      <c r="HJ18" s="296">
        <f>IF(ISNA(INDEX(プレー記録!$G$14:$G$2664,MATCH("IN_"&amp;ウォレット!$GY$2&amp;MONTH(ウォレット!$B18)&amp;"/"&amp;DAY(ウォレット!$B18)&amp;"_"&amp;ウォレット!HJ$3,プレー記録!$U$14:$U$2664,0),1))=TRUE,0,INDEX(プレー記録!$G$14:$G$2664,MATCH("IN_"&amp;ウォレット!$GY$2&amp;MONTH(ウォレット!$B18)&amp;"/"&amp;DAY(ウォレット!$B18)&amp;"_"&amp;ウォレット!HJ$3,プレー記録!$U$14:$U$2664,0),1))</f>
        <v>0</v>
      </c>
      <c r="HK18" s="296">
        <f>IF(ISNA(INDEX(プレー記録!$G$14:$G$2664,MATCH("IN_"&amp;ウォレット!$GY$2&amp;MONTH(ウォレット!$B18)&amp;"/"&amp;DAY(ウォレット!$B18)&amp;"_"&amp;ウォレット!HK$3,プレー記録!$U$14:$U$2664,0),1))=TRUE,0,INDEX(プレー記録!$G$14:$G$2664,MATCH("IN_"&amp;ウォレット!$GY$2&amp;MONTH(ウォレット!$B18)&amp;"/"&amp;DAY(ウォレット!$B18)&amp;"_"&amp;ウォレット!HK$3,プレー記録!$U$14:$U$2664,0),1))</f>
        <v>0</v>
      </c>
      <c r="HL18" s="296">
        <f>IF(ISNA(INDEX(プレー記録!$G$14:$G$2664,MATCH("IN_"&amp;ウォレット!$GY$2&amp;MONTH(ウォレット!$B18)&amp;"/"&amp;DAY(ウォレット!$B18)&amp;"_"&amp;ウォレット!HL$3,プレー記録!$U$14:$U$2664,0),1))=TRUE,0,INDEX(プレー記録!$G$14:$G$2664,MATCH("IN_"&amp;ウォレット!$GY$2&amp;MONTH(ウォレット!$B18)&amp;"/"&amp;DAY(ウォレット!$B18)&amp;"_"&amp;ウォレット!HL$3,プレー記録!$U$14:$U$2664,0),1))</f>
        <v>0</v>
      </c>
      <c r="HM18" s="296">
        <f>IF(ISNA(INDEX(プレー記録!$G$14:$G$2664,MATCH("IN_"&amp;ウォレット!$GY$2&amp;MONTH(ウォレット!$B18)&amp;"/"&amp;DAY(ウォレット!$B18)&amp;"_"&amp;ウォレット!HM$3,プレー記録!$U$14:$U$2664,0),1))=TRUE,0,INDEX(プレー記録!$G$14:$G$2664,MATCH("IN_"&amp;ウォレット!$GY$2&amp;MONTH(ウォレット!$B18)&amp;"/"&amp;DAY(ウォレット!$B18)&amp;"_"&amp;ウォレット!HM$3,プレー記録!$U$14:$U$2664,0),1))</f>
        <v>0</v>
      </c>
      <c r="HN18" s="296">
        <f>IF(ISNA(INDEX(プレー記録!$G$14:$G$2664,MATCH("IN_"&amp;ウォレット!$GY$2&amp;MONTH(ウォレット!$B18)&amp;"/"&amp;DAY(ウォレット!$B18)&amp;"_"&amp;ウォレット!HN$3,プレー記録!$U$14:$U$2664,0),1))=TRUE,0,INDEX(プレー記録!$G$14:$G$2664,MATCH("IN_"&amp;ウォレット!$GY$2&amp;MONTH(ウォレット!$B18)&amp;"/"&amp;DAY(ウォレット!$B18)&amp;"_"&amp;ウォレット!HN$3,プレー記録!$U$14:$U$2664,0),1))</f>
        <v>0</v>
      </c>
      <c r="HO18" s="296">
        <f>IF(ISNA(INDEX(プレー記録!$G$14:$G$2664,MATCH("IN_"&amp;ウォレット!$GY$2&amp;MONTH(ウォレット!$B18)&amp;"/"&amp;DAY(ウォレット!$B18)&amp;"_"&amp;ウォレット!HO$3,プレー記録!$U$14:$U$2664,0),1))=TRUE,0,INDEX(プレー記録!$G$14:$G$2664,MATCH("IN_"&amp;ウォレット!$GY$2&amp;MONTH(ウォレット!$B18)&amp;"/"&amp;DAY(ウォレット!$B18)&amp;"_"&amp;ウォレット!HO$3,プレー記録!$U$14:$U$2664,0),1))</f>
        <v>0</v>
      </c>
      <c r="HP18" s="158"/>
      <c r="HQ18" s="131">
        <f>IF(ISNA(INDEX(プレー記録!$F$12:$F$2664,MATCH("OUT_"&amp;ウォレット!$GY$2&amp;MONTH(ウォレット!$B18)&amp;"/"&amp;DAY(ウォレット!$B18)&amp;"_"&amp;ウォレット!HQ$3,プレー記録!$U$12:$U$2664,0),1))=TRUE,0,-INDEX(プレー記録!$F$12:$F$2664,MATCH("OUT_"&amp;ウォレット!$GY$2&amp;MONTH(ウォレット!$B18)&amp;"/"&amp;DAY(ウォレット!$B18)&amp;"_"&amp;ウォレット!HQ$3,プレー記録!$U$12:$U$2664,0),1))</f>
        <v>0</v>
      </c>
      <c r="HR18" s="123">
        <f>IF(ISNA(INDEX(プレー記録!$F$12:$F$2664,MATCH("OUT_"&amp;ウォレット!$GY$2&amp;MONTH(ウォレット!$B18)&amp;"/"&amp;DAY(ウォレット!$B18)&amp;"_"&amp;ウォレット!HR$3,プレー記録!$U$12:$U$2664,0),1))=TRUE,0,-INDEX(プレー記録!$F$12:$F$2664,MATCH("OUT_"&amp;ウォレット!$GY$2&amp;MONTH(ウォレット!$B18)&amp;"/"&amp;DAY(ウォレット!$B18)&amp;"_"&amp;ウォレット!HR$3,プレー記録!$U$12:$U$2664,0),1))</f>
        <v>0</v>
      </c>
      <c r="HS18" s="123">
        <f>IF(ISNA(INDEX(プレー記録!$F$12:$F$2664,MATCH("OUT_"&amp;ウォレット!$GY$2&amp;MONTH(ウォレット!$B18)&amp;"/"&amp;DAY(ウォレット!$B18)&amp;"_"&amp;ウォレット!HS$3,プレー記録!$U$12:$U$2664,0),1))=TRUE,0,-INDEX(プレー記録!$F$12:$F$2664,MATCH("OUT_"&amp;ウォレット!$GY$2&amp;MONTH(ウォレット!$B18)&amp;"/"&amp;DAY(ウォレット!$B18)&amp;"_"&amp;ウォレット!HS$3,プレー記録!$U$12:$U$2664,0),1))</f>
        <v>0</v>
      </c>
      <c r="HT18" s="123">
        <f>IF(ISNA(INDEX(プレー記録!$F$12:$F$2664,MATCH("OUT_"&amp;ウォレット!$GY$2&amp;MONTH(ウォレット!$B18)&amp;"/"&amp;DAY(ウォレット!$B18)&amp;"_"&amp;ウォレット!HT$3,プレー記録!$U$12:$U$2664,0),1))=TRUE,0,-INDEX(プレー記録!$F$12:$F$2664,MATCH("OUT_"&amp;ウォレット!$GY$2&amp;MONTH(ウォレット!$B18)&amp;"/"&amp;DAY(ウォレット!$B18)&amp;"_"&amp;ウォレット!HT$3,プレー記録!$U$12:$U$2664,0),1))</f>
        <v>0</v>
      </c>
      <c r="HU18" s="123">
        <f>IF(ISNA(INDEX(プレー記録!$F$12:$F$2664,MATCH("OUT_"&amp;ウォレット!$GY$2&amp;MONTH(ウォレット!$B18)&amp;"/"&amp;DAY(ウォレット!$B18)&amp;"_"&amp;ウォレット!HU$3,プレー記録!$U$12:$U$2664,0),1))=TRUE,0,-INDEX(プレー記録!$F$12:$F$2664,MATCH("OUT_"&amp;ウォレット!$GY$2&amp;MONTH(ウォレット!$B18)&amp;"/"&amp;DAY(ウォレット!$B18)&amp;"_"&amp;ウォレット!HU$3,プレー記録!$U$12:$U$2664,0),1))</f>
        <v>0</v>
      </c>
      <c r="HV18" s="123">
        <f>IF(ISNA(INDEX(プレー記録!$F$12:$F$2664,MATCH("OUT_"&amp;ウォレット!$GY$2&amp;MONTH(ウォレット!$B18)&amp;"/"&amp;DAY(ウォレット!$B18)&amp;"_"&amp;ウォレット!HV$3,プレー記録!$U$12:$U$2664,0),1))=TRUE,0,-INDEX(プレー記録!$F$12:$F$2664,MATCH("OUT_"&amp;ウォレット!$GY$2&amp;MONTH(ウォレット!$B18)&amp;"/"&amp;DAY(ウォレット!$B18)&amp;"_"&amp;ウォレット!HV$3,プレー記録!$U$12:$U$2664,0),1))</f>
        <v>0</v>
      </c>
      <c r="HW18" s="123">
        <f>IF(ISNA(INDEX(プレー記録!$F$12:$F$2664,MATCH("OUT_"&amp;ウォレット!$GY$2&amp;MONTH(ウォレット!$B18)&amp;"/"&amp;DAY(ウォレット!$B18)&amp;"_"&amp;ウォレット!HW$3,プレー記録!$U$12:$U$2664,0),1))=TRUE,0,-INDEX(プレー記録!$F$12:$F$2664,MATCH("OUT_"&amp;ウォレット!$GY$2&amp;MONTH(ウォレット!$B18)&amp;"/"&amp;DAY(ウォレット!$B18)&amp;"_"&amp;ウォレット!HW$3,プレー記録!$U$12:$U$2664,0),1))</f>
        <v>0</v>
      </c>
      <c r="HX18" s="298">
        <f>IF(ISNA(INDEX(プレー記録!$F$12:$F$2664,MATCH("OUT_"&amp;ウォレット!$GY$2&amp;MONTH(ウォレット!$B18)&amp;"/"&amp;DAY(ウォレット!$B18)&amp;"_"&amp;ウォレット!HX$3,プレー記録!$U$12:$U$2664,0),1))=TRUE,0,-INDEX(プレー記録!$F$12:$F$2664,MATCH("OUT_"&amp;ウォレット!$GY$2&amp;MONTH(ウォレット!$B18)&amp;"/"&amp;DAY(ウォレット!$B18)&amp;"_"&amp;ウォレット!HX$3,プレー記録!$U$12:$U$2664,0),1))</f>
        <v>0</v>
      </c>
      <c r="HY18" s="298">
        <f>IF(ISNA(INDEX(プレー記録!$F$12:$F$2664,MATCH("OUT_"&amp;ウォレット!$GY$2&amp;MONTH(ウォレット!$B18)&amp;"/"&amp;DAY(ウォレット!$B18)&amp;"_"&amp;ウォレット!HY$3,プレー記録!$U$12:$U$2664,0),1))=TRUE,0,-INDEX(プレー記録!$F$12:$F$2664,MATCH("OUT_"&amp;ウォレット!$GY$2&amp;MONTH(ウォレット!$B18)&amp;"/"&amp;DAY(ウォレット!$B18)&amp;"_"&amp;ウォレット!HY$3,プレー記録!$U$12:$U$2664,0),1))</f>
        <v>0</v>
      </c>
      <c r="HZ18" s="298">
        <f>IF(ISNA(INDEX(プレー記録!$F$12:$F$2664,MATCH("OUT_"&amp;ウォレット!$GY$2&amp;MONTH(ウォレット!$B18)&amp;"/"&amp;DAY(ウォレット!$B18)&amp;"_"&amp;ウォレット!HZ$3,プレー記録!$U$12:$U$2664,0),1))=TRUE,0,-INDEX(プレー記録!$F$12:$F$2664,MATCH("OUT_"&amp;ウォレット!$GY$2&amp;MONTH(ウォレット!$B18)&amp;"/"&amp;DAY(ウォレット!$B18)&amp;"_"&amp;ウォレット!HZ$3,プレー記録!$U$12:$U$2664,0),1))</f>
        <v>0</v>
      </c>
      <c r="IA18" s="298">
        <f>IF(ISNA(INDEX(プレー記録!$F$12:$F$2664,MATCH("OUT_"&amp;ウォレット!$GY$2&amp;MONTH(ウォレット!$B18)&amp;"/"&amp;DAY(ウォレット!$B18)&amp;"_"&amp;ウォレット!IA$3,プレー記録!$U$12:$U$2664,0),1))=TRUE,0,-INDEX(プレー記録!$F$12:$F$2664,MATCH("OUT_"&amp;ウォレット!$GY$2&amp;MONTH(ウォレット!$B18)&amp;"/"&amp;DAY(ウォレット!$B18)&amp;"_"&amp;ウォレット!IA$3,プレー記録!$U$12:$U$2664,0),1))</f>
        <v>0</v>
      </c>
      <c r="IB18" s="298">
        <f>IF(ISNA(INDEX(プレー記録!$F$12:$F$2664,MATCH("OUT_"&amp;ウォレット!$GY$2&amp;MONTH(ウォレット!$B18)&amp;"/"&amp;DAY(ウォレット!$B18)&amp;"_"&amp;ウォレット!IB$3,プレー記録!$U$12:$U$2664,0),1))=TRUE,0,-INDEX(プレー記録!$F$12:$F$2664,MATCH("OUT_"&amp;ウォレット!$GY$2&amp;MONTH(ウォレット!$B18)&amp;"/"&amp;DAY(ウォレット!$B18)&amp;"_"&amp;ウォレット!IB$3,プレー記録!$U$12:$U$2664,0),1))</f>
        <v>0</v>
      </c>
      <c r="IC18" s="298">
        <f>IF(ISNA(INDEX(プレー記録!$F$12:$F$2664,MATCH("OUT_"&amp;ウォレット!$GY$2&amp;MONTH(ウォレット!$B18)&amp;"/"&amp;DAY(ウォレット!$B18)&amp;"_"&amp;ウォレット!IC$3,プレー記録!$U$12:$U$2664,0),1))=TRUE,0,-INDEX(プレー記録!$F$12:$F$2664,MATCH("OUT_"&amp;ウォレット!$GY$2&amp;MONTH(ウォレット!$B18)&amp;"/"&amp;DAY(ウォレット!$B18)&amp;"_"&amp;ウォレット!IC$3,プレー記録!$U$12:$U$2664,0),1))</f>
        <v>0</v>
      </c>
      <c r="ID18" s="298">
        <f>IF(ISNA(INDEX(プレー記録!$F$12:$F$2664,MATCH("OUT_"&amp;ウォレット!$GY$2&amp;MONTH(ウォレット!$B18)&amp;"/"&amp;DAY(ウォレット!$B18)&amp;"_"&amp;ウォレット!ID$3,プレー記録!$U$12:$U$2664,0),1))=TRUE,0,-INDEX(プレー記録!$F$12:$F$2664,MATCH("OUT_"&amp;ウォレット!$GY$2&amp;MONTH(ウォレット!$B18)&amp;"/"&amp;DAY(ウォレット!$B18)&amp;"_"&amp;ウォレット!ID$3,プレー記録!$U$12:$U$2664,0),1))</f>
        <v>0</v>
      </c>
      <c r="IE18" s="298">
        <f>IF(ISNA(INDEX(プレー記録!$F$12:$F$2664,MATCH("OUT_"&amp;ウォレット!$GY$2&amp;MONTH(ウォレット!$B18)&amp;"/"&amp;DAY(ウォレット!$B18)&amp;"_"&amp;ウォレット!IE$3,プレー記録!$U$12:$U$2664,0),1))=TRUE,0,-INDEX(プレー記録!$F$12:$F$2664,MATCH("OUT_"&amp;ウォレット!$GY$2&amp;MONTH(ウォレット!$B18)&amp;"/"&amp;DAY(ウォレット!$B18)&amp;"_"&amp;ウォレット!IE$3,プレー記録!$U$12:$U$2664,0),1))</f>
        <v>0</v>
      </c>
      <c r="IF18" s="160"/>
      <c r="IG18" s="127">
        <f t="shared" si="8"/>
        <v>0</v>
      </c>
      <c r="IH18" s="128">
        <f t="shared" si="18"/>
        <v>0</v>
      </c>
      <c r="II18" s="133">
        <f>IF(ISNA(INDEX(プレー記録!$G$14:$G$2664,MATCH("IN_"&amp;ウォレット!$IG$2&amp;MONTH(ウォレット!$B18)&amp;"/"&amp;DAY(ウォレット!$B18)&amp;"_"&amp;ウォレット!II$3,プレー記録!$U$14:$U$2664,0),1))=TRUE,0,INDEX(プレー記録!$G$14:$G$2664,MATCH("IN_"&amp;ウォレット!$IG$2&amp;MONTH(ウォレット!$B18)&amp;"/"&amp;DAY(ウォレット!$B18)&amp;"_"&amp;ウォレット!II$3,プレー記録!$U$14:$U$2664,0),1))</f>
        <v>0</v>
      </c>
      <c r="IJ18" s="122">
        <f>IF(ISNA(INDEX(プレー記録!$G$14:$G$2664,MATCH("IN_"&amp;ウォレット!$IG$2&amp;MONTH(ウォレット!$B18)&amp;"/"&amp;DAY(ウォレット!$B18)&amp;"_"&amp;ウォレット!IJ$3,プレー記録!$U$14:$U$2664,0),1))=TRUE,0,INDEX(プレー記録!$G$14:$G$2664,MATCH("IN_"&amp;ウォレット!$IG$2&amp;MONTH(ウォレット!$B18)&amp;"/"&amp;DAY(ウォレット!$B18)&amp;"_"&amp;ウォレット!IJ$3,プレー記録!$U$14:$U$2664,0),1))</f>
        <v>0</v>
      </c>
      <c r="IK18" s="122">
        <f>IF(ISNA(INDEX(プレー記録!$G$14:$G$2664,MATCH("IN_"&amp;ウォレット!$IG$2&amp;MONTH(ウォレット!$B18)&amp;"/"&amp;DAY(ウォレット!$B18)&amp;"_"&amp;ウォレット!IK$3,プレー記録!$U$14:$U$2664,0),1))=TRUE,0,INDEX(プレー記録!$G$14:$G$2664,MATCH("IN_"&amp;ウォレット!$IG$2&amp;MONTH(ウォレット!$B18)&amp;"/"&amp;DAY(ウォレット!$B18)&amp;"_"&amp;ウォレット!IK$3,プレー記録!$U$14:$U$2664,0),1))</f>
        <v>0</v>
      </c>
      <c r="IL18" s="122">
        <f>IF(ISNA(INDEX(プレー記録!$G$14:$G$2664,MATCH("IN_"&amp;ウォレット!$IG$2&amp;MONTH(ウォレット!$B18)&amp;"/"&amp;DAY(ウォレット!$B18)&amp;"_"&amp;ウォレット!IL$3,プレー記録!$U$14:$U$2664,0),1))=TRUE,0,INDEX(プレー記録!$G$14:$G$2664,MATCH("IN_"&amp;ウォレット!$IG$2&amp;MONTH(ウォレット!$B18)&amp;"/"&amp;DAY(ウォレット!$B18)&amp;"_"&amp;ウォレット!IL$3,プレー記録!$U$14:$U$2664,0),1))</f>
        <v>0</v>
      </c>
      <c r="IM18" s="122">
        <f>IF(ISNA(INDEX(プレー記録!$G$14:$G$2664,MATCH("IN_"&amp;ウォレット!$IG$2&amp;MONTH(ウォレット!$B18)&amp;"/"&amp;DAY(ウォレット!$B18)&amp;"_"&amp;ウォレット!IM$3,プレー記録!$U$14:$U$2664,0),1))=TRUE,0,INDEX(プレー記録!$G$14:$G$2664,MATCH("IN_"&amp;ウォレット!$IG$2&amp;MONTH(ウォレット!$B18)&amp;"/"&amp;DAY(ウォレット!$B18)&amp;"_"&amp;ウォレット!IM$3,プレー記録!$U$14:$U$2664,0),1))</f>
        <v>0</v>
      </c>
      <c r="IN18" s="122">
        <f>IF(ISNA(INDEX(プレー記録!$G$14:$G$2664,MATCH("IN_"&amp;ウォレット!$IG$2&amp;MONTH(ウォレット!$B18)&amp;"/"&amp;DAY(ウォレット!$B18)&amp;"_"&amp;ウォレット!IN$3,プレー記録!$U$14:$U$2664,0),1))=TRUE,0,INDEX(プレー記録!$G$14:$G$2664,MATCH("IN_"&amp;ウォレット!$IG$2&amp;MONTH(ウォレット!$B18)&amp;"/"&amp;DAY(ウォレット!$B18)&amp;"_"&amp;ウォレット!IN$3,プレー記録!$U$14:$U$2664,0),1))</f>
        <v>0</v>
      </c>
      <c r="IO18" s="122">
        <f>IF(ISNA(INDEX(プレー記録!$G$14:$G$2664,MATCH("IN_"&amp;ウォレット!$IG$2&amp;MONTH(ウォレット!$B18)&amp;"/"&amp;DAY(ウォレット!$B18)&amp;"_"&amp;ウォレット!IO$3,プレー記録!$U$14:$U$2664,0),1))=TRUE,0,INDEX(プレー記録!$G$14:$G$2664,MATCH("IN_"&amp;ウォレット!$IG$2&amp;MONTH(ウォレット!$B18)&amp;"/"&amp;DAY(ウォレット!$B18)&amp;"_"&amp;ウォレット!IO$3,プレー記録!$U$14:$U$2664,0),1))</f>
        <v>0</v>
      </c>
      <c r="IP18" s="296">
        <f>IF(ISNA(INDEX(プレー記録!$G$14:$G$2664,MATCH("IN_"&amp;ウォレット!$IG$2&amp;MONTH(ウォレット!$B18)&amp;"/"&amp;DAY(ウォレット!$B18)&amp;"_"&amp;ウォレット!IP$3,プレー記録!$U$14:$U$2664,0),1))=TRUE,0,INDEX(プレー記録!$G$14:$G$2664,MATCH("IN_"&amp;ウォレット!$IG$2&amp;MONTH(ウォレット!$B18)&amp;"/"&amp;DAY(ウォレット!$B18)&amp;"_"&amp;ウォレット!IP$3,プレー記録!$U$14:$U$2664,0),1))</f>
        <v>0</v>
      </c>
      <c r="IQ18" s="296">
        <f>IF(ISNA(INDEX(プレー記録!$G$14:$G$2664,MATCH("IN_"&amp;ウォレット!$IG$2&amp;MONTH(ウォレット!$B18)&amp;"/"&amp;DAY(ウォレット!$B18)&amp;"_"&amp;ウォレット!IQ$3,プレー記録!$U$14:$U$2664,0),1))=TRUE,0,INDEX(プレー記録!$G$14:$G$2664,MATCH("IN_"&amp;ウォレット!$IG$2&amp;MONTH(ウォレット!$B18)&amp;"/"&amp;DAY(ウォレット!$B18)&amp;"_"&amp;ウォレット!IQ$3,プレー記録!$U$14:$U$2664,0),1))</f>
        <v>0</v>
      </c>
      <c r="IR18" s="296">
        <f>IF(ISNA(INDEX(プレー記録!$G$14:$G$2664,MATCH("IN_"&amp;ウォレット!$IG$2&amp;MONTH(ウォレット!$B18)&amp;"/"&amp;DAY(ウォレット!$B18)&amp;"_"&amp;ウォレット!IR$3,プレー記録!$U$14:$U$2664,0),1))=TRUE,0,INDEX(プレー記録!$G$14:$G$2664,MATCH("IN_"&amp;ウォレット!$IG$2&amp;MONTH(ウォレット!$B18)&amp;"/"&amp;DAY(ウォレット!$B18)&amp;"_"&amp;ウォレット!IR$3,プレー記録!$U$14:$U$2664,0),1))</f>
        <v>0</v>
      </c>
      <c r="IS18" s="296">
        <f>IF(ISNA(INDEX(プレー記録!$G$14:$G$2664,MATCH("IN_"&amp;ウォレット!$IG$2&amp;MONTH(ウォレット!$B18)&amp;"/"&amp;DAY(ウォレット!$B18)&amp;"_"&amp;ウォレット!IS$3,プレー記録!$U$14:$U$2664,0),1))=TRUE,0,INDEX(プレー記録!$G$14:$G$2664,MATCH("IN_"&amp;ウォレット!$IG$2&amp;MONTH(ウォレット!$B18)&amp;"/"&amp;DAY(ウォレット!$B18)&amp;"_"&amp;ウォレット!IS$3,プレー記録!$U$14:$U$2664,0),1))</f>
        <v>0</v>
      </c>
      <c r="IT18" s="296">
        <f>IF(ISNA(INDEX(プレー記録!$G$14:$G$2664,MATCH("IN_"&amp;ウォレット!$IG$2&amp;MONTH(ウォレット!$B18)&amp;"/"&amp;DAY(ウォレット!$B18)&amp;"_"&amp;ウォレット!IT$3,プレー記録!$U$14:$U$2664,0),1))=TRUE,0,INDEX(プレー記録!$G$14:$G$2664,MATCH("IN_"&amp;ウォレット!$IG$2&amp;MONTH(ウォレット!$B18)&amp;"/"&amp;DAY(ウォレット!$B18)&amp;"_"&amp;ウォレット!IT$3,プレー記録!$U$14:$U$2664,0),1))</f>
        <v>0</v>
      </c>
      <c r="IU18" s="296">
        <f>IF(ISNA(INDEX(プレー記録!$G$14:$G$2664,MATCH("IN_"&amp;ウォレット!$IG$2&amp;MONTH(ウォレット!$B18)&amp;"/"&amp;DAY(ウォレット!$B18)&amp;"_"&amp;ウォレット!IU$3,プレー記録!$U$14:$U$2664,0),1))=TRUE,0,INDEX(プレー記録!$G$14:$G$2664,MATCH("IN_"&amp;ウォレット!$IG$2&amp;MONTH(ウォレット!$B18)&amp;"/"&amp;DAY(ウォレット!$B18)&amp;"_"&amp;ウォレット!IU$3,プレー記録!$U$14:$U$2664,0),1))</f>
        <v>0</v>
      </c>
      <c r="IV18" s="296">
        <f>IF(ISNA(INDEX(プレー記録!$G$14:$G$2664,MATCH("IN_"&amp;ウォレット!$IG$2&amp;MONTH(ウォレット!$B18)&amp;"/"&amp;DAY(ウォレット!$B18)&amp;"_"&amp;ウォレット!IV$3,プレー記録!$U$14:$U$2664,0),1))=TRUE,0,INDEX(プレー記録!$G$14:$G$2664,MATCH("IN_"&amp;ウォレット!$IG$2&amp;MONTH(ウォレット!$B18)&amp;"/"&amp;DAY(ウォレット!$B18)&amp;"_"&amp;ウォレット!IV$3,プレー記録!$U$14:$U$2664,0),1))</f>
        <v>0</v>
      </c>
      <c r="IW18" s="296">
        <f>IF(ISNA(INDEX(プレー記録!$G$14:$G$2664,MATCH("IN_"&amp;ウォレット!$IG$2&amp;MONTH(ウォレット!$B18)&amp;"/"&amp;DAY(ウォレット!$B18)&amp;"_"&amp;ウォレット!IW$3,プレー記録!$U$14:$U$2664,0),1))=TRUE,0,INDEX(プレー記録!$G$14:$G$2664,MATCH("IN_"&amp;ウォレット!$IG$2&amp;MONTH(ウォレット!$B18)&amp;"/"&amp;DAY(ウォレット!$B18)&amp;"_"&amp;ウォレット!IW$3,プレー記録!$U$14:$U$2664,0),1))</f>
        <v>0</v>
      </c>
      <c r="IX18" s="158"/>
      <c r="IY18" s="131">
        <f>IF(ISNA(INDEX(プレー記録!$F$12:$F$2664,MATCH("OUT_"&amp;ウォレット!$IG$2&amp;MONTH(ウォレット!$B18)&amp;"/"&amp;DAY(ウォレット!$B18)&amp;"_"&amp;ウォレット!IY$3,プレー記録!$U$12:$U$2664,0),1))=TRUE,0,-INDEX(プレー記録!$F$12:$F$2664,MATCH("OUT_"&amp;ウォレット!$IG$2&amp;MONTH(ウォレット!$B18)&amp;"/"&amp;DAY(ウォレット!$B18)&amp;"_"&amp;ウォレット!IY$3,プレー記録!$U$12:$U$2664,0),1))</f>
        <v>0</v>
      </c>
      <c r="IZ18" s="123">
        <f>IF(ISNA(INDEX(プレー記録!$F$12:$F$2664,MATCH("OUT_"&amp;ウォレット!$IG$2&amp;MONTH(ウォレット!$B18)&amp;"/"&amp;DAY(ウォレット!$B18)&amp;"_"&amp;ウォレット!IZ$3,プレー記録!$U$12:$U$2664,0),1))=TRUE,0,-INDEX(プレー記録!$F$12:$F$2664,MATCH("OUT_"&amp;ウォレット!$IG$2&amp;MONTH(ウォレット!$B18)&amp;"/"&amp;DAY(ウォレット!$B18)&amp;"_"&amp;ウォレット!IZ$3,プレー記録!$U$12:$U$2664,0),1))</f>
        <v>0</v>
      </c>
      <c r="JA18" s="123">
        <f>IF(ISNA(INDEX(プレー記録!$F$12:$F$2664,MATCH("OUT_"&amp;ウォレット!$IG$2&amp;MONTH(ウォレット!$B18)&amp;"/"&amp;DAY(ウォレット!$B18)&amp;"_"&amp;ウォレット!JA$3,プレー記録!$U$12:$U$2664,0),1))=TRUE,0,-INDEX(プレー記録!$F$12:$F$2664,MATCH("OUT_"&amp;ウォレット!$IG$2&amp;MONTH(ウォレット!$B18)&amp;"/"&amp;DAY(ウォレット!$B18)&amp;"_"&amp;ウォレット!JA$3,プレー記録!$U$12:$U$2664,0),1))</f>
        <v>0</v>
      </c>
      <c r="JB18" s="123">
        <f>IF(ISNA(INDEX(プレー記録!$F$12:$F$2664,MATCH("OUT_"&amp;ウォレット!$IG$2&amp;MONTH(ウォレット!$B18)&amp;"/"&amp;DAY(ウォレット!$B18)&amp;"_"&amp;ウォレット!JB$3,プレー記録!$U$12:$U$2664,0),1))=TRUE,0,-INDEX(プレー記録!$F$12:$F$2664,MATCH("OUT_"&amp;ウォレット!$IG$2&amp;MONTH(ウォレット!$B18)&amp;"/"&amp;DAY(ウォレット!$B18)&amp;"_"&amp;ウォレット!JB$3,プレー記録!$U$12:$U$2664,0),1))</f>
        <v>0</v>
      </c>
      <c r="JC18" s="123">
        <f>IF(ISNA(INDEX(プレー記録!$F$12:$F$2664,MATCH("OUT_"&amp;ウォレット!$IG$2&amp;MONTH(ウォレット!$B18)&amp;"/"&amp;DAY(ウォレット!$B18)&amp;"_"&amp;ウォレット!JC$3,プレー記録!$U$12:$U$2664,0),1))=TRUE,0,-INDEX(プレー記録!$F$12:$F$2664,MATCH("OUT_"&amp;ウォレット!$IG$2&amp;MONTH(ウォレット!$B18)&amp;"/"&amp;DAY(ウォレット!$B18)&amp;"_"&amp;ウォレット!JC$3,プレー記録!$U$12:$U$2664,0),1))</f>
        <v>0</v>
      </c>
      <c r="JD18" s="123">
        <f>IF(ISNA(INDEX(プレー記録!$F$12:$F$2664,MATCH("OUT_"&amp;ウォレット!$IG$2&amp;MONTH(ウォレット!$B18)&amp;"/"&amp;DAY(ウォレット!$B18)&amp;"_"&amp;ウォレット!JD$3,プレー記録!$U$12:$U$2664,0),1))=TRUE,0,-INDEX(プレー記録!$F$12:$F$2664,MATCH("OUT_"&amp;ウォレット!$IG$2&amp;MONTH(ウォレット!$B18)&amp;"/"&amp;DAY(ウォレット!$B18)&amp;"_"&amp;ウォレット!JD$3,プレー記録!$U$12:$U$2664,0),1))</f>
        <v>0</v>
      </c>
      <c r="JE18" s="123">
        <f>IF(ISNA(INDEX(プレー記録!$F$12:$F$2664,MATCH("OUT_"&amp;ウォレット!$IG$2&amp;MONTH(ウォレット!$B18)&amp;"/"&amp;DAY(ウォレット!$B18)&amp;"_"&amp;ウォレット!JE$3,プレー記録!$U$12:$U$2664,0),1))=TRUE,0,-INDEX(プレー記録!$F$12:$F$2664,MATCH("OUT_"&amp;ウォレット!$IG$2&amp;MONTH(ウォレット!$B18)&amp;"/"&amp;DAY(ウォレット!$B18)&amp;"_"&amp;ウォレット!JE$3,プレー記録!$U$12:$U$2664,0),1))</f>
        <v>0</v>
      </c>
      <c r="JF18" s="298">
        <f>IF(ISNA(INDEX(プレー記録!$F$12:$F$2664,MATCH("OUT_"&amp;ウォレット!$IG$2&amp;MONTH(ウォレット!$B18)&amp;"/"&amp;DAY(ウォレット!$B18)&amp;"_"&amp;ウォレット!JF$3,プレー記録!$U$12:$U$2664,0),1))=TRUE,0,-INDEX(プレー記録!$F$12:$F$2664,MATCH("OUT_"&amp;ウォレット!$IG$2&amp;MONTH(ウォレット!$B18)&amp;"/"&amp;DAY(ウォレット!$B18)&amp;"_"&amp;ウォレット!JF$3,プレー記録!$U$12:$U$2664,0),1))</f>
        <v>0</v>
      </c>
      <c r="JG18" s="298">
        <f>IF(ISNA(INDEX(プレー記録!$F$12:$F$2664,MATCH("OUT_"&amp;ウォレット!$IG$2&amp;MONTH(ウォレット!$B18)&amp;"/"&amp;DAY(ウォレット!$B18)&amp;"_"&amp;ウォレット!JG$3,プレー記録!$U$12:$U$2664,0),1))=TRUE,0,-INDEX(プレー記録!$F$12:$F$2664,MATCH("OUT_"&amp;ウォレット!$IG$2&amp;MONTH(ウォレット!$B18)&amp;"/"&amp;DAY(ウォレット!$B18)&amp;"_"&amp;ウォレット!JG$3,プレー記録!$U$12:$U$2664,0),1))</f>
        <v>0</v>
      </c>
      <c r="JH18" s="298">
        <f>IF(ISNA(INDEX(プレー記録!$F$12:$F$2664,MATCH("OUT_"&amp;ウォレット!$IG$2&amp;MONTH(ウォレット!$B18)&amp;"/"&amp;DAY(ウォレット!$B18)&amp;"_"&amp;ウォレット!JH$3,プレー記録!$U$12:$U$2664,0),1))=TRUE,0,-INDEX(プレー記録!$F$12:$F$2664,MATCH("OUT_"&amp;ウォレット!$IG$2&amp;MONTH(ウォレット!$B18)&amp;"/"&amp;DAY(ウォレット!$B18)&amp;"_"&amp;ウォレット!JH$3,プレー記録!$U$12:$U$2664,0),1))</f>
        <v>0</v>
      </c>
      <c r="JI18" s="298">
        <f>IF(ISNA(INDEX(プレー記録!$F$12:$F$2664,MATCH("OUT_"&amp;ウォレット!$IG$2&amp;MONTH(ウォレット!$B18)&amp;"/"&amp;DAY(ウォレット!$B18)&amp;"_"&amp;ウォレット!JI$3,プレー記録!$U$12:$U$2664,0),1))=TRUE,0,-INDEX(プレー記録!$F$12:$F$2664,MATCH("OUT_"&amp;ウォレット!$IG$2&amp;MONTH(ウォレット!$B18)&amp;"/"&amp;DAY(ウォレット!$B18)&amp;"_"&amp;ウォレット!JI$3,プレー記録!$U$12:$U$2664,0),1))</f>
        <v>0</v>
      </c>
      <c r="JJ18" s="298">
        <f>IF(ISNA(INDEX(プレー記録!$F$12:$F$2664,MATCH("OUT_"&amp;ウォレット!$IG$2&amp;MONTH(ウォレット!$B18)&amp;"/"&amp;DAY(ウォレット!$B18)&amp;"_"&amp;ウォレット!JJ$3,プレー記録!$U$12:$U$2664,0),1))=TRUE,0,-INDEX(プレー記録!$F$12:$F$2664,MATCH("OUT_"&amp;ウォレット!$IG$2&amp;MONTH(ウォレット!$B18)&amp;"/"&amp;DAY(ウォレット!$B18)&amp;"_"&amp;ウォレット!JJ$3,プレー記録!$U$12:$U$2664,0),1))</f>
        <v>0</v>
      </c>
      <c r="JK18" s="298">
        <f>IF(ISNA(INDEX(プレー記録!$F$12:$F$2664,MATCH("OUT_"&amp;ウォレット!$IG$2&amp;MONTH(ウォレット!$B18)&amp;"/"&amp;DAY(ウォレット!$B18)&amp;"_"&amp;ウォレット!JK$3,プレー記録!$U$12:$U$2664,0),1))=TRUE,0,-INDEX(プレー記録!$F$12:$F$2664,MATCH("OUT_"&amp;ウォレット!$IG$2&amp;MONTH(ウォレット!$B18)&amp;"/"&amp;DAY(ウォレット!$B18)&amp;"_"&amp;ウォレット!JK$3,プレー記録!$U$12:$U$2664,0),1))</f>
        <v>0</v>
      </c>
      <c r="JL18" s="298">
        <f>IF(ISNA(INDEX(プレー記録!$F$12:$F$2664,MATCH("OUT_"&amp;ウォレット!$IG$2&amp;MONTH(ウォレット!$B18)&amp;"/"&amp;DAY(ウォレット!$B18)&amp;"_"&amp;ウォレット!JL$3,プレー記録!$U$12:$U$2664,0),1))=TRUE,0,-INDEX(プレー記録!$F$12:$F$2664,MATCH("OUT_"&amp;ウォレット!$IG$2&amp;MONTH(ウォレット!$B18)&amp;"/"&amp;DAY(ウォレット!$B18)&amp;"_"&amp;ウォレット!JL$3,プレー記録!$U$12:$U$2664,0),1))</f>
        <v>0</v>
      </c>
      <c r="JM18" s="298">
        <f>IF(ISNA(INDEX(プレー記録!$F$12:$F$2664,MATCH("OUT_"&amp;ウォレット!$IG$2&amp;MONTH(ウォレット!$B18)&amp;"/"&amp;DAY(ウォレット!$B18)&amp;"_"&amp;ウォレット!JM$3,プレー記録!$U$12:$U$2664,0),1))=TRUE,0,-INDEX(プレー記録!$F$12:$F$2664,MATCH("OUT_"&amp;ウォレット!$IG$2&amp;MONTH(ウォレット!$B18)&amp;"/"&amp;DAY(ウォレット!$B18)&amp;"_"&amp;ウォレット!JM$3,プレー記録!$U$12:$U$2664,0),1))</f>
        <v>0</v>
      </c>
      <c r="JN18" s="160"/>
      <c r="JO18" s="127">
        <f t="shared" si="9"/>
        <v>0</v>
      </c>
      <c r="JP18" s="128">
        <f t="shared" si="19"/>
        <v>0</v>
      </c>
      <c r="JQ18" s="133">
        <f>IF(ISNA(INDEX(プレー記録!$G$14:$G$2664,MATCH("IN_"&amp;ウォレット!$JO$2&amp;MONTH(ウォレット!$B18)&amp;"/"&amp;DAY(ウォレット!$B18)&amp;"_"&amp;ウォレット!JQ$3,プレー記録!$U$14:$U$2664,0),1))=TRUE,0,INDEX(プレー記録!$G$14:$G$2664,MATCH("IN_"&amp;ウォレット!$JO$2&amp;MONTH(ウォレット!$B18)&amp;"/"&amp;DAY(ウォレット!$B18)&amp;"_"&amp;ウォレット!JQ$3,プレー記録!$U$14:$U$2664,0),1))</f>
        <v>0</v>
      </c>
      <c r="JR18" s="122">
        <f>IF(ISNA(INDEX(プレー記録!$G$14:$G$2664,MATCH("IN_"&amp;ウォレット!$JO$2&amp;MONTH(ウォレット!$B18)&amp;"/"&amp;DAY(ウォレット!$B18)&amp;"_"&amp;ウォレット!JR$3,プレー記録!$U$14:$U$2664,0),1))=TRUE,0,INDEX(プレー記録!$G$14:$G$2664,MATCH("IN_"&amp;ウォレット!$JO$2&amp;MONTH(ウォレット!$B18)&amp;"/"&amp;DAY(ウォレット!$B18)&amp;"_"&amp;ウォレット!JR$3,プレー記録!$U$14:$U$2664,0),1))</f>
        <v>0</v>
      </c>
      <c r="JS18" s="122">
        <f>IF(ISNA(INDEX(プレー記録!$G$14:$G$2664,MATCH("IN_"&amp;ウォレット!$JO$2&amp;MONTH(ウォレット!$B18)&amp;"/"&amp;DAY(ウォレット!$B18)&amp;"_"&amp;ウォレット!JS$3,プレー記録!$U$14:$U$2664,0),1))=TRUE,0,INDEX(プレー記録!$G$14:$G$2664,MATCH("IN_"&amp;ウォレット!$JO$2&amp;MONTH(ウォレット!$B18)&amp;"/"&amp;DAY(ウォレット!$B18)&amp;"_"&amp;ウォレット!JS$3,プレー記録!$U$14:$U$2664,0),1))</f>
        <v>0</v>
      </c>
      <c r="JT18" s="122">
        <f>IF(ISNA(INDEX(プレー記録!$G$14:$G$2664,MATCH("IN_"&amp;ウォレット!$JO$2&amp;MONTH(ウォレット!$B18)&amp;"/"&amp;DAY(ウォレット!$B18)&amp;"_"&amp;ウォレット!JT$3,プレー記録!$U$14:$U$2664,0),1))=TRUE,0,INDEX(プレー記録!$G$14:$G$2664,MATCH("IN_"&amp;ウォレット!$JO$2&amp;MONTH(ウォレット!$B18)&amp;"/"&amp;DAY(ウォレット!$B18)&amp;"_"&amp;ウォレット!JT$3,プレー記録!$U$14:$U$2664,0),1))</f>
        <v>0</v>
      </c>
      <c r="JU18" s="122">
        <f>IF(ISNA(INDEX(プレー記録!$G$14:$G$2664,MATCH("IN_"&amp;ウォレット!$JO$2&amp;MONTH(ウォレット!$B18)&amp;"/"&amp;DAY(ウォレット!$B18)&amp;"_"&amp;ウォレット!JU$3,プレー記録!$U$14:$U$2664,0),1))=TRUE,0,INDEX(プレー記録!$G$14:$G$2664,MATCH("IN_"&amp;ウォレット!$JO$2&amp;MONTH(ウォレット!$B18)&amp;"/"&amp;DAY(ウォレット!$B18)&amp;"_"&amp;ウォレット!JU$3,プレー記録!$U$14:$U$2664,0),1))</f>
        <v>0</v>
      </c>
      <c r="JV18" s="122">
        <f>IF(ISNA(INDEX(プレー記録!$G$14:$G$2664,MATCH("IN_"&amp;ウォレット!$JO$2&amp;MONTH(ウォレット!$B18)&amp;"/"&amp;DAY(ウォレット!$B18)&amp;"_"&amp;ウォレット!JV$3,プレー記録!$U$14:$U$2664,0),1))=TRUE,0,INDEX(プレー記録!$G$14:$G$2664,MATCH("IN_"&amp;ウォレット!$JO$2&amp;MONTH(ウォレット!$B18)&amp;"/"&amp;DAY(ウォレット!$B18)&amp;"_"&amp;ウォレット!JV$3,プレー記録!$U$14:$U$2664,0),1))</f>
        <v>0</v>
      </c>
      <c r="JW18" s="122">
        <f>IF(ISNA(INDEX(プレー記録!$G$14:$G$2664,MATCH("IN_"&amp;ウォレット!$JO$2&amp;MONTH(ウォレット!$B18)&amp;"/"&amp;DAY(ウォレット!$B18)&amp;"_"&amp;ウォレット!JW$3,プレー記録!$U$14:$U$2664,0),1))=TRUE,0,INDEX(プレー記録!$G$14:$G$2664,MATCH("IN_"&amp;ウォレット!$JO$2&amp;MONTH(ウォレット!$B18)&amp;"/"&amp;DAY(ウォレット!$B18)&amp;"_"&amp;ウォレット!JW$3,プレー記録!$U$14:$U$2664,0),1))</f>
        <v>0</v>
      </c>
      <c r="JX18" s="296">
        <f>IF(ISNA(INDEX(プレー記録!$G$14:$G$2664,MATCH("IN_"&amp;ウォレット!$JO$2&amp;MONTH(ウォレット!$B18)&amp;"/"&amp;DAY(ウォレット!$B18)&amp;"_"&amp;ウォレット!JX$3,プレー記録!$U$14:$U$2664,0),1))=TRUE,0,INDEX(プレー記録!$G$14:$G$2664,MATCH("IN_"&amp;ウォレット!$JO$2&amp;MONTH(ウォレット!$B18)&amp;"/"&amp;DAY(ウォレット!$B18)&amp;"_"&amp;ウォレット!JX$3,プレー記録!$U$14:$U$2664,0),1))</f>
        <v>0</v>
      </c>
      <c r="JY18" s="296">
        <f>IF(ISNA(INDEX(プレー記録!$G$14:$G$2664,MATCH("IN_"&amp;ウォレット!$JO$2&amp;MONTH(ウォレット!$B18)&amp;"/"&amp;DAY(ウォレット!$B18)&amp;"_"&amp;ウォレット!JY$3,プレー記録!$U$14:$U$2664,0),1))=TRUE,0,INDEX(プレー記録!$G$14:$G$2664,MATCH("IN_"&amp;ウォレット!$JO$2&amp;MONTH(ウォレット!$B18)&amp;"/"&amp;DAY(ウォレット!$B18)&amp;"_"&amp;ウォレット!JY$3,プレー記録!$U$14:$U$2664,0),1))</f>
        <v>0</v>
      </c>
      <c r="JZ18" s="296">
        <f>IF(ISNA(INDEX(プレー記録!$G$14:$G$2664,MATCH("IN_"&amp;ウォレット!$JO$2&amp;MONTH(ウォレット!$B18)&amp;"/"&amp;DAY(ウォレット!$B18)&amp;"_"&amp;ウォレット!JZ$3,プレー記録!$U$14:$U$2664,0),1))=TRUE,0,INDEX(プレー記録!$G$14:$G$2664,MATCH("IN_"&amp;ウォレット!$JO$2&amp;MONTH(ウォレット!$B18)&amp;"/"&amp;DAY(ウォレット!$B18)&amp;"_"&amp;ウォレット!JZ$3,プレー記録!$U$14:$U$2664,0),1))</f>
        <v>0</v>
      </c>
      <c r="KA18" s="296">
        <f>IF(ISNA(INDEX(プレー記録!$G$14:$G$2664,MATCH("IN_"&amp;ウォレット!$JO$2&amp;MONTH(ウォレット!$B18)&amp;"/"&amp;DAY(ウォレット!$B18)&amp;"_"&amp;ウォレット!KA$3,プレー記録!$U$14:$U$2664,0),1))=TRUE,0,INDEX(プレー記録!$G$14:$G$2664,MATCH("IN_"&amp;ウォレット!$JO$2&amp;MONTH(ウォレット!$B18)&amp;"/"&amp;DAY(ウォレット!$B18)&amp;"_"&amp;ウォレット!KA$3,プレー記録!$U$14:$U$2664,0),1))</f>
        <v>0</v>
      </c>
      <c r="KB18" s="296">
        <f>IF(ISNA(INDEX(プレー記録!$G$14:$G$2664,MATCH("IN_"&amp;ウォレット!$JO$2&amp;MONTH(ウォレット!$B18)&amp;"/"&amp;DAY(ウォレット!$B18)&amp;"_"&amp;ウォレット!KB$3,プレー記録!$U$14:$U$2664,0),1))=TRUE,0,INDEX(プレー記録!$G$14:$G$2664,MATCH("IN_"&amp;ウォレット!$JO$2&amp;MONTH(ウォレット!$B18)&amp;"/"&amp;DAY(ウォレット!$B18)&amp;"_"&amp;ウォレット!KB$3,プレー記録!$U$14:$U$2664,0),1))</f>
        <v>0</v>
      </c>
      <c r="KC18" s="296">
        <f>IF(ISNA(INDEX(プレー記録!$G$14:$G$2664,MATCH("IN_"&amp;ウォレット!$JO$2&amp;MONTH(ウォレット!$B18)&amp;"/"&amp;DAY(ウォレット!$B18)&amp;"_"&amp;ウォレット!KC$3,プレー記録!$U$14:$U$2664,0),1))=TRUE,0,INDEX(プレー記録!$G$14:$G$2664,MATCH("IN_"&amp;ウォレット!$JO$2&amp;MONTH(ウォレット!$B18)&amp;"/"&amp;DAY(ウォレット!$B18)&amp;"_"&amp;ウォレット!KC$3,プレー記録!$U$14:$U$2664,0),1))</f>
        <v>0</v>
      </c>
      <c r="KD18" s="296">
        <f>IF(ISNA(INDEX(プレー記録!$G$14:$G$2664,MATCH("IN_"&amp;ウォレット!$JO$2&amp;MONTH(ウォレット!$B18)&amp;"/"&amp;DAY(ウォレット!$B18)&amp;"_"&amp;ウォレット!KD$3,プレー記録!$U$14:$U$2664,0),1))=TRUE,0,INDEX(プレー記録!$G$14:$G$2664,MATCH("IN_"&amp;ウォレット!$JO$2&amp;MONTH(ウォレット!$B18)&amp;"/"&amp;DAY(ウォレット!$B18)&amp;"_"&amp;ウォレット!KD$3,プレー記録!$U$14:$U$2664,0),1))</f>
        <v>0</v>
      </c>
      <c r="KE18" s="296">
        <f>IF(ISNA(INDEX(プレー記録!$G$14:$G$2664,MATCH("IN_"&amp;ウォレット!$JO$2&amp;MONTH(ウォレット!$B18)&amp;"/"&amp;DAY(ウォレット!$B18)&amp;"_"&amp;ウォレット!KE$3,プレー記録!$U$14:$U$2664,0),1))=TRUE,0,INDEX(プレー記録!$G$14:$G$2664,MATCH("IN_"&amp;ウォレット!$JO$2&amp;MONTH(ウォレット!$B18)&amp;"/"&amp;DAY(ウォレット!$B18)&amp;"_"&amp;ウォレット!KE$3,プレー記録!$U$14:$U$2664,0),1))</f>
        <v>0</v>
      </c>
      <c r="KF18" s="158"/>
      <c r="KG18" s="131">
        <f>IF(ISNA(INDEX(プレー記録!$F$12:$F$2664,MATCH("OUT_"&amp;ウォレット!$JO$2&amp;MONTH(ウォレット!$B18)&amp;"/"&amp;DAY(ウォレット!$B18)&amp;"_"&amp;ウォレット!KG$3,プレー記録!$U$12:$U$2664,0),1))=TRUE,0,-INDEX(プレー記録!$F$12:$F$2664,MATCH("OUT_"&amp;ウォレット!$JO$2&amp;MONTH(ウォレット!$B18)&amp;"/"&amp;DAY(ウォレット!$B18)&amp;"_"&amp;ウォレット!KG$3,プレー記録!$U$12:$U$2664,0),1))</f>
        <v>0</v>
      </c>
      <c r="KH18" s="123">
        <f>IF(ISNA(INDEX(プレー記録!$F$12:$F$2664,MATCH("OUT_"&amp;ウォレット!$JO$2&amp;MONTH(ウォレット!$B18)&amp;"/"&amp;DAY(ウォレット!$B18)&amp;"_"&amp;ウォレット!KH$3,プレー記録!$U$12:$U$2664,0),1))=TRUE,0,-INDEX(プレー記録!$F$12:$F$2664,MATCH("OUT_"&amp;ウォレット!$JO$2&amp;MONTH(ウォレット!$B18)&amp;"/"&amp;DAY(ウォレット!$B18)&amp;"_"&amp;ウォレット!KH$3,プレー記録!$U$12:$U$2664,0),1))</f>
        <v>0</v>
      </c>
      <c r="KI18" s="123">
        <f>IF(ISNA(INDEX(プレー記録!$F$12:$F$2664,MATCH("OUT_"&amp;ウォレット!$JO$2&amp;MONTH(ウォレット!$B18)&amp;"/"&amp;DAY(ウォレット!$B18)&amp;"_"&amp;ウォレット!KI$3,プレー記録!$U$12:$U$2664,0),1))=TRUE,0,-INDEX(プレー記録!$F$12:$F$2664,MATCH("OUT_"&amp;ウォレット!$JO$2&amp;MONTH(ウォレット!$B18)&amp;"/"&amp;DAY(ウォレット!$B18)&amp;"_"&amp;ウォレット!KI$3,プレー記録!$U$12:$U$2664,0),1))</f>
        <v>0</v>
      </c>
      <c r="KJ18" s="123">
        <f>IF(ISNA(INDEX(プレー記録!$F$12:$F$2664,MATCH("OUT_"&amp;ウォレット!$JO$2&amp;MONTH(ウォレット!$B18)&amp;"/"&amp;DAY(ウォレット!$B18)&amp;"_"&amp;ウォレット!KJ$3,プレー記録!$U$12:$U$2664,0),1))=TRUE,0,-INDEX(プレー記録!$F$12:$F$2664,MATCH("OUT_"&amp;ウォレット!$JO$2&amp;MONTH(ウォレット!$B18)&amp;"/"&amp;DAY(ウォレット!$B18)&amp;"_"&amp;ウォレット!KJ$3,プレー記録!$U$12:$U$2664,0),1))</f>
        <v>0</v>
      </c>
      <c r="KK18" s="123">
        <f>IF(ISNA(INDEX(プレー記録!$F$12:$F$2664,MATCH("OUT_"&amp;ウォレット!$JO$2&amp;MONTH(ウォレット!$B18)&amp;"/"&amp;DAY(ウォレット!$B18)&amp;"_"&amp;ウォレット!KK$3,プレー記録!$U$12:$U$2664,0),1))=TRUE,0,-INDEX(プレー記録!$F$12:$F$2664,MATCH("OUT_"&amp;ウォレット!$JO$2&amp;MONTH(ウォレット!$B18)&amp;"/"&amp;DAY(ウォレット!$B18)&amp;"_"&amp;ウォレット!KK$3,プレー記録!$U$12:$U$2664,0),1))</f>
        <v>0</v>
      </c>
      <c r="KL18" s="123">
        <f>IF(ISNA(INDEX(プレー記録!$F$12:$F$2664,MATCH("OUT_"&amp;ウォレット!$JO$2&amp;MONTH(ウォレット!$B18)&amp;"/"&amp;DAY(ウォレット!$B18)&amp;"_"&amp;ウォレット!KL$3,プレー記録!$U$12:$U$2664,0),1))=TRUE,0,-INDEX(プレー記録!$F$12:$F$2664,MATCH("OUT_"&amp;ウォレット!$JO$2&amp;MONTH(ウォレット!$B18)&amp;"/"&amp;DAY(ウォレット!$B18)&amp;"_"&amp;ウォレット!KL$3,プレー記録!$U$12:$U$2664,0),1))</f>
        <v>0</v>
      </c>
      <c r="KM18" s="123">
        <f>IF(ISNA(INDEX(プレー記録!$F$12:$F$2664,MATCH("OUT_"&amp;ウォレット!$JO$2&amp;MONTH(ウォレット!$B18)&amp;"/"&amp;DAY(ウォレット!$B18)&amp;"_"&amp;ウォレット!KM$3,プレー記録!$U$12:$U$2664,0),1))=TRUE,0,-INDEX(プレー記録!$F$12:$F$2664,MATCH("OUT_"&amp;ウォレット!$JO$2&amp;MONTH(ウォレット!$B18)&amp;"/"&amp;DAY(ウォレット!$B18)&amp;"_"&amp;ウォレット!KM$3,プレー記録!$U$12:$U$2664,0),1))</f>
        <v>0</v>
      </c>
      <c r="KN18" s="298">
        <f>IF(ISNA(INDEX(プレー記録!$F$12:$F$2664,MATCH("OUT_"&amp;ウォレット!$JO$2&amp;MONTH(ウォレット!$B18)&amp;"/"&amp;DAY(ウォレット!$B18)&amp;"_"&amp;ウォレット!KN$3,プレー記録!$U$12:$U$2664,0),1))=TRUE,0,-INDEX(プレー記録!$F$12:$F$2664,MATCH("OUT_"&amp;ウォレット!$JO$2&amp;MONTH(ウォレット!$B18)&amp;"/"&amp;DAY(ウォレット!$B18)&amp;"_"&amp;ウォレット!KN$3,プレー記録!$U$12:$U$2664,0),1))</f>
        <v>0</v>
      </c>
      <c r="KO18" s="298">
        <f>IF(ISNA(INDEX(プレー記録!$F$12:$F$2664,MATCH("OUT_"&amp;ウォレット!$JO$2&amp;MONTH(ウォレット!$B18)&amp;"/"&amp;DAY(ウォレット!$B18)&amp;"_"&amp;ウォレット!KO$3,プレー記録!$U$12:$U$2664,0),1))=TRUE,0,-INDEX(プレー記録!$F$12:$F$2664,MATCH("OUT_"&amp;ウォレット!$JO$2&amp;MONTH(ウォレット!$B18)&amp;"/"&amp;DAY(ウォレット!$B18)&amp;"_"&amp;ウォレット!KO$3,プレー記録!$U$12:$U$2664,0),1))</f>
        <v>0</v>
      </c>
      <c r="KP18" s="298">
        <f>IF(ISNA(INDEX(プレー記録!$F$12:$F$2664,MATCH("OUT_"&amp;ウォレット!$JO$2&amp;MONTH(ウォレット!$B18)&amp;"/"&amp;DAY(ウォレット!$B18)&amp;"_"&amp;ウォレット!KP$3,プレー記録!$U$12:$U$2664,0),1))=TRUE,0,-INDEX(プレー記録!$F$12:$F$2664,MATCH("OUT_"&amp;ウォレット!$JO$2&amp;MONTH(ウォレット!$B18)&amp;"/"&amp;DAY(ウォレット!$B18)&amp;"_"&amp;ウォレット!KP$3,プレー記録!$U$12:$U$2664,0),1))</f>
        <v>0</v>
      </c>
      <c r="KQ18" s="298">
        <f>IF(ISNA(INDEX(プレー記録!$F$12:$F$2664,MATCH("OUT_"&amp;ウォレット!$JO$2&amp;MONTH(ウォレット!$B18)&amp;"/"&amp;DAY(ウォレット!$B18)&amp;"_"&amp;ウォレット!KQ$3,プレー記録!$U$12:$U$2664,0),1))=TRUE,0,-INDEX(プレー記録!$F$12:$F$2664,MATCH("OUT_"&amp;ウォレット!$JO$2&amp;MONTH(ウォレット!$B18)&amp;"/"&amp;DAY(ウォレット!$B18)&amp;"_"&amp;ウォレット!KQ$3,プレー記録!$U$12:$U$2664,0),1))</f>
        <v>0</v>
      </c>
      <c r="KR18" s="298">
        <f>IF(ISNA(INDEX(プレー記録!$F$12:$F$2664,MATCH("OUT_"&amp;ウォレット!$JO$2&amp;MONTH(ウォレット!$B18)&amp;"/"&amp;DAY(ウォレット!$B18)&amp;"_"&amp;ウォレット!KR$3,プレー記録!$U$12:$U$2664,0),1))=TRUE,0,-INDEX(プレー記録!$F$12:$F$2664,MATCH("OUT_"&amp;ウォレット!$JO$2&amp;MONTH(ウォレット!$B18)&amp;"/"&amp;DAY(ウォレット!$B18)&amp;"_"&amp;ウォレット!KR$3,プレー記録!$U$12:$U$2664,0),1))</f>
        <v>0</v>
      </c>
      <c r="KS18" s="298">
        <f>IF(ISNA(INDEX(プレー記録!$F$12:$F$2664,MATCH("OUT_"&amp;ウォレット!$JO$2&amp;MONTH(ウォレット!$B18)&amp;"/"&amp;DAY(ウォレット!$B18)&amp;"_"&amp;ウォレット!KS$3,プレー記録!$U$12:$U$2664,0),1))=TRUE,0,-INDEX(プレー記録!$F$12:$F$2664,MATCH("OUT_"&amp;ウォレット!$JO$2&amp;MONTH(ウォレット!$B18)&amp;"/"&amp;DAY(ウォレット!$B18)&amp;"_"&amp;ウォレット!KS$3,プレー記録!$U$12:$U$2664,0),1))</f>
        <v>0</v>
      </c>
      <c r="KT18" s="298">
        <f>IF(ISNA(INDEX(プレー記録!$F$12:$F$2664,MATCH("OUT_"&amp;ウォレット!$JO$2&amp;MONTH(ウォレット!$B18)&amp;"/"&amp;DAY(ウォレット!$B18)&amp;"_"&amp;ウォレット!KT$3,プレー記録!$U$12:$U$2664,0),1))=TRUE,0,-INDEX(プレー記録!$F$12:$F$2664,MATCH("OUT_"&amp;ウォレット!$JO$2&amp;MONTH(ウォレット!$B18)&amp;"/"&amp;DAY(ウォレット!$B18)&amp;"_"&amp;ウォレット!KT$3,プレー記録!$U$12:$U$2664,0),1))</f>
        <v>0</v>
      </c>
      <c r="KU18" s="298">
        <f>IF(ISNA(INDEX(プレー記録!$F$12:$F$2664,MATCH("OUT_"&amp;ウォレット!$JO$2&amp;MONTH(ウォレット!$B18)&amp;"/"&amp;DAY(ウォレット!$B18)&amp;"_"&amp;ウォレット!KU$3,プレー記録!$U$12:$U$2664,0),1))=TRUE,0,-INDEX(プレー記録!$F$12:$F$2664,MATCH("OUT_"&amp;ウォレット!$JO$2&amp;MONTH(ウォレット!$B18)&amp;"/"&amp;DAY(ウォレット!$B18)&amp;"_"&amp;ウォレット!KU$3,プレー記録!$U$12:$U$2664,0),1))</f>
        <v>0</v>
      </c>
      <c r="KV18" s="160"/>
      <c r="KW18" s="127">
        <f t="shared" si="10"/>
        <v>0</v>
      </c>
      <c r="KX18" s="128">
        <f t="shared" si="20"/>
        <v>0</v>
      </c>
      <c r="KY18" s="133">
        <f>IF(ISNA(INDEX(プレー記録!$G$14:$G$2664,MATCH("IN_"&amp;ウォレット!$KW$2&amp;MONTH(ウォレット!$B18)&amp;"/"&amp;DAY(ウォレット!$B18)&amp;"_"&amp;ウォレット!KY$3,プレー記録!$U$14:$U$2664,0),1))=TRUE,0,INDEX(プレー記録!$G$14:$G$2664,MATCH("IN_"&amp;ウォレット!$KW$2&amp;MONTH(ウォレット!$B18)&amp;"/"&amp;DAY(ウォレット!$B18)&amp;"_"&amp;ウォレット!KY$3,プレー記録!$U$14:$U$2664,0),1))</f>
        <v>0</v>
      </c>
      <c r="KZ18" s="122">
        <f>IF(ISNA(INDEX(プレー記録!$G$14:$G$2664,MATCH("IN_"&amp;ウォレット!$KW$2&amp;MONTH(ウォレット!$B18)&amp;"/"&amp;DAY(ウォレット!$B18)&amp;"_"&amp;ウォレット!KZ$3,プレー記録!$U$14:$U$2664,0),1))=TRUE,0,INDEX(プレー記録!$G$14:$G$2664,MATCH("IN_"&amp;ウォレット!$KW$2&amp;MONTH(ウォレット!$B18)&amp;"/"&amp;DAY(ウォレット!$B18)&amp;"_"&amp;ウォレット!KZ$3,プレー記録!$U$14:$U$2664,0),1))</f>
        <v>0</v>
      </c>
      <c r="LA18" s="122">
        <f>IF(ISNA(INDEX(プレー記録!$G$14:$G$2664,MATCH("IN_"&amp;ウォレット!$KW$2&amp;MONTH(ウォレット!$B18)&amp;"/"&amp;DAY(ウォレット!$B18)&amp;"_"&amp;ウォレット!LA$3,プレー記録!$U$14:$U$2664,0),1))=TRUE,0,INDEX(プレー記録!$G$14:$G$2664,MATCH("IN_"&amp;ウォレット!$KW$2&amp;MONTH(ウォレット!$B18)&amp;"/"&amp;DAY(ウォレット!$B18)&amp;"_"&amp;ウォレット!LA$3,プレー記録!$U$14:$U$2664,0),1))</f>
        <v>0</v>
      </c>
      <c r="LB18" s="122">
        <f>IF(ISNA(INDEX(プレー記録!$G$14:$G$2664,MATCH("IN_"&amp;ウォレット!$KW$2&amp;MONTH(ウォレット!$B18)&amp;"/"&amp;DAY(ウォレット!$B18)&amp;"_"&amp;ウォレット!LB$3,プレー記録!$U$14:$U$2664,0),1))=TRUE,0,INDEX(プレー記録!$G$14:$G$2664,MATCH("IN_"&amp;ウォレット!$KW$2&amp;MONTH(ウォレット!$B18)&amp;"/"&amp;DAY(ウォレット!$B18)&amp;"_"&amp;ウォレット!LB$3,プレー記録!$U$14:$U$2664,0),1))</f>
        <v>0</v>
      </c>
      <c r="LC18" s="122">
        <f>IF(ISNA(INDEX(プレー記録!$G$14:$G$2664,MATCH("IN_"&amp;ウォレット!$KW$2&amp;MONTH(ウォレット!$B18)&amp;"/"&amp;DAY(ウォレット!$B18)&amp;"_"&amp;ウォレット!LC$3,プレー記録!$U$14:$U$2664,0),1))=TRUE,0,INDEX(プレー記録!$G$14:$G$2664,MATCH("IN_"&amp;ウォレット!$KW$2&amp;MONTH(ウォレット!$B18)&amp;"/"&amp;DAY(ウォレット!$B18)&amp;"_"&amp;ウォレット!LC$3,プレー記録!$U$14:$U$2664,0),1))</f>
        <v>0</v>
      </c>
      <c r="LD18" s="122">
        <f>IF(ISNA(INDEX(プレー記録!$G$14:$G$2664,MATCH("IN_"&amp;ウォレット!$KW$2&amp;MONTH(ウォレット!$B18)&amp;"/"&amp;DAY(ウォレット!$B18)&amp;"_"&amp;ウォレット!LD$3,プレー記録!$U$14:$U$2664,0),1))=TRUE,0,INDEX(プレー記録!$G$14:$G$2664,MATCH("IN_"&amp;ウォレット!$KW$2&amp;MONTH(ウォレット!$B18)&amp;"/"&amp;DAY(ウォレット!$B18)&amp;"_"&amp;ウォレット!LD$3,プレー記録!$U$14:$U$2664,0),1))</f>
        <v>0</v>
      </c>
      <c r="LE18" s="122">
        <f>IF(ISNA(INDEX(プレー記録!$G$14:$G$2664,MATCH("IN_"&amp;ウォレット!$KW$2&amp;MONTH(ウォレット!$B18)&amp;"/"&amp;DAY(ウォレット!$B18)&amp;"_"&amp;ウォレット!LE$3,プレー記録!$U$14:$U$2664,0),1))=TRUE,0,INDEX(プレー記録!$G$14:$G$2664,MATCH("IN_"&amp;ウォレット!$KW$2&amp;MONTH(ウォレット!$B18)&amp;"/"&amp;DAY(ウォレット!$B18)&amp;"_"&amp;ウォレット!LE$3,プレー記録!$U$14:$U$2664,0),1))</f>
        <v>0</v>
      </c>
      <c r="LF18" s="296">
        <f>IF(ISNA(INDEX(プレー記録!$G$14:$G$2664,MATCH("IN_"&amp;ウォレット!$KW$2&amp;MONTH(ウォレット!$B18)&amp;"/"&amp;DAY(ウォレット!$B18)&amp;"_"&amp;ウォレット!LF$3,プレー記録!$U$14:$U$2664,0),1))=TRUE,0,INDEX(プレー記録!$G$14:$G$2664,MATCH("IN_"&amp;ウォレット!$KW$2&amp;MONTH(ウォレット!$B18)&amp;"/"&amp;DAY(ウォレット!$B18)&amp;"_"&amp;ウォレット!LF$3,プレー記録!$U$14:$U$2664,0),1))</f>
        <v>0</v>
      </c>
      <c r="LG18" s="296">
        <f>IF(ISNA(INDEX(プレー記録!$G$14:$G$2664,MATCH("IN_"&amp;ウォレット!$KW$2&amp;MONTH(ウォレット!$B18)&amp;"/"&amp;DAY(ウォレット!$B18)&amp;"_"&amp;ウォレット!LG$3,プレー記録!$U$14:$U$2664,0),1))=TRUE,0,INDEX(プレー記録!$G$14:$G$2664,MATCH("IN_"&amp;ウォレット!$KW$2&amp;MONTH(ウォレット!$B18)&amp;"/"&amp;DAY(ウォレット!$B18)&amp;"_"&amp;ウォレット!LG$3,プレー記録!$U$14:$U$2664,0),1))</f>
        <v>0</v>
      </c>
      <c r="LH18" s="296">
        <f>IF(ISNA(INDEX(プレー記録!$G$14:$G$2664,MATCH("IN_"&amp;ウォレット!$KW$2&amp;MONTH(ウォレット!$B18)&amp;"/"&amp;DAY(ウォレット!$B18)&amp;"_"&amp;ウォレット!LH$3,プレー記録!$U$14:$U$2664,0),1))=TRUE,0,INDEX(プレー記録!$G$14:$G$2664,MATCH("IN_"&amp;ウォレット!$KW$2&amp;MONTH(ウォレット!$B18)&amp;"/"&amp;DAY(ウォレット!$B18)&amp;"_"&amp;ウォレット!LH$3,プレー記録!$U$14:$U$2664,0),1))</f>
        <v>0</v>
      </c>
      <c r="LI18" s="296">
        <f>IF(ISNA(INDEX(プレー記録!$G$14:$G$2664,MATCH("IN_"&amp;ウォレット!$KW$2&amp;MONTH(ウォレット!$B18)&amp;"/"&amp;DAY(ウォレット!$B18)&amp;"_"&amp;ウォレット!LI$3,プレー記録!$U$14:$U$2664,0),1))=TRUE,0,INDEX(プレー記録!$G$14:$G$2664,MATCH("IN_"&amp;ウォレット!$KW$2&amp;MONTH(ウォレット!$B18)&amp;"/"&amp;DAY(ウォレット!$B18)&amp;"_"&amp;ウォレット!LI$3,プレー記録!$U$14:$U$2664,0),1))</f>
        <v>0</v>
      </c>
      <c r="LJ18" s="296">
        <f>IF(ISNA(INDEX(プレー記録!$G$14:$G$2664,MATCH("IN_"&amp;ウォレット!$KW$2&amp;MONTH(ウォレット!$B18)&amp;"/"&amp;DAY(ウォレット!$B18)&amp;"_"&amp;ウォレット!LJ$3,プレー記録!$U$14:$U$2664,0),1))=TRUE,0,INDEX(プレー記録!$G$14:$G$2664,MATCH("IN_"&amp;ウォレット!$KW$2&amp;MONTH(ウォレット!$B18)&amp;"/"&amp;DAY(ウォレット!$B18)&amp;"_"&amp;ウォレット!LJ$3,プレー記録!$U$14:$U$2664,0),1))</f>
        <v>0</v>
      </c>
      <c r="LK18" s="296">
        <f>IF(ISNA(INDEX(プレー記録!$G$14:$G$2664,MATCH("IN_"&amp;ウォレット!$KW$2&amp;MONTH(ウォレット!$B18)&amp;"/"&amp;DAY(ウォレット!$B18)&amp;"_"&amp;ウォレット!LK$3,プレー記録!$U$14:$U$2664,0),1))=TRUE,0,INDEX(プレー記録!$G$14:$G$2664,MATCH("IN_"&amp;ウォレット!$KW$2&amp;MONTH(ウォレット!$B18)&amp;"/"&amp;DAY(ウォレット!$B18)&amp;"_"&amp;ウォレット!LK$3,プレー記録!$U$14:$U$2664,0),1))</f>
        <v>0</v>
      </c>
      <c r="LL18" s="296">
        <f>IF(ISNA(INDEX(プレー記録!$G$14:$G$2664,MATCH("IN_"&amp;ウォレット!$KW$2&amp;MONTH(ウォレット!$B18)&amp;"/"&amp;DAY(ウォレット!$B18)&amp;"_"&amp;ウォレット!LL$3,プレー記録!$U$14:$U$2664,0),1))=TRUE,0,INDEX(プレー記録!$G$14:$G$2664,MATCH("IN_"&amp;ウォレット!$KW$2&amp;MONTH(ウォレット!$B18)&amp;"/"&amp;DAY(ウォレット!$B18)&amp;"_"&amp;ウォレット!LL$3,プレー記録!$U$14:$U$2664,0),1))</f>
        <v>0</v>
      </c>
      <c r="LM18" s="296">
        <f>IF(ISNA(INDEX(プレー記録!$G$14:$G$2664,MATCH("IN_"&amp;ウォレット!$KW$2&amp;MONTH(ウォレット!$B18)&amp;"/"&amp;DAY(ウォレット!$B18)&amp;"_"&amp;ウォレット!LM$3,プレー記録!$U$14:$U$2664,0),1))=TRUE,0,INDEX(プレー記録!$G$14:$G$2664,MATCH("IN_"&amp;ウォレット!$KW$2&amp;MONTH(ウォレット!$B18)&amp;"/"&amp;DAY(ウォレット!$B18)&amp;"_"&amp;ウォレット!LM$3,プレー記録!$U$14:$U$2664,0),1))</f>
        <v>0</v>
      </c>
      <c r="LN18" s="158"/>
      <c r="LO18" s="131">
        <f>IF(ISNA(INDEX(プレー記録!$F$12:$F$2664,MATCH("OUT_"&amp;ウォレット!$KW$2&amp;MONTH(ウォレット!$B18)&amp;"/"&amp;DAY(ウォレット!$B18)&amp;"_"&amp;ウォレット!LO$3,プレー記録!$U$12:$U$2664,0),1))=TRUE,0,-INDEX(プレー記録!$F$12:$F$2664,MATCH("OUT_"&amp;ウォレット!$KW$2&amp;MONTH(ウォレット!$B18)&amp;"/"&amp;DAY(ウォレット!$B18)&amp;"_"&amp;ウォレット!LO$3,プレー記録!$U$12:$U$2664,0),1))</f>
        <v>0</v>
      </c>
      <c r="LP18" s="123">
        <f>IF(ISNA(INDEX(プレー記録!$F$12:$F$2664,MATCH("OUT_"&amp;ウォレット!$KW$2&amp;MONTH(ウォレット!$B18)&amp;"/"&amp;DAY(ウォレット!$B18)&amp;"_"&amp;ウォレット!LP$3,プレー記録!$U$12:$U$2664,0),1))=TRUE,0,-INDEX(プレー記録!$F$12:$F$2664,MATCH("OUT_"&amp;ウォレット!$KW$2&amp;MONTH(ウォレット!$B18)&amp;"/"&amp;DAY(ウォレット!$B18)&amp;"_"&amp;ウォレット!LP$3,プレー記録!$U$12:$U$2664,0),1))</f>
        <v>0</v>
      </c>
      <c r="LQ18" s="123">
        <f>IF(ISNA(INDEX(プレー記録!$F$12:$F$2664,MATCH("OUT_"&amp;ウォレット!$KW$2&amp;MONTH(ウォレット!$B18)&amp;"/"&amp;DAY(ウォレット!$B18)&amp;"_"&amp;ウォレット!LQ$3,プレー記録!$U$12:$U$2664,0),1))=TRUE,0,-INDEX(プレー記録!$F$12:$F$2664,MATCH("OUT_"&amp;ウォレット!$KW$2&amp;MONTH(ウォレット!$B18)&amp;"/"&amp;DAY(ウォレット!$B18)&amp;"_"&amp;ウォレット!LQ$3,プレー記録!$U$12:$U$2664,0),1))</f>
        <v>0</v>
      </c>
      <c r="LR18" s="123">
        <f>IF(ISNA(INDEX(プレー記録!$F$12:$F$2664,MATCH("OUT_"&amp;ウォレット!$KW$2&amp;MONTH(ウォレット!$B18)&amp;"/"&amp;DAY(ウォレット!$B18)&amp;"_"&amp;ウォレット!LR$3,プレー記録!$U$12:$U$2664,0),1))=TRUE,0,-INDEX(プレー記録!$F$12:$F$2664,MATCH("OUT_"&amp;ウォレット!$KW$2&amp;MONTH(ウォレット!$B18)&amp;"/"&amp;DAY(ウォレット!$B18)&amp;"_"&amp;ウォレット!LR$3,プレー記録!$U$12:$U$2664,0),1))</f>
        <v>0</v>
      </c>
      <c r="LS18" s="123">
        <f>IF(ISNA(INDEX(プレー記録!$F$12:$F$2664,MATCH("OUT_"&amp;ウォレット!$KW$2&amp;MONTH(ウォレット!$B18)&amp;"/"&amp;DAY(ウォレット!$B18)&amp;"_"&amp;ウォレット!LS$3,プレー記録!$U$12:$U$2664,0),1))=TRUE,0,-INDEX(プレー記録!$F$12:$F$2664,MATCH("OUT_"&amp;ウォレット!$KW$2&amp;MONTH(ウォレット!$B18)&amp;"/"&amp;DAY(ウォレット!$B18)&amp;"_"&amp;ウォレット!LS$3,プレー記録!$U$12:$U$2664,0),1))</f>
        <v>0</v>
      </c>
      <c r="LT18" s="123">
        <f>IF(ISNA(INDEX(プレー記録!$F$12:$F$2664,MATCH("OUT_"&amp;ウォレット!$KW$2&amp;MONTH(ウォレット!$B18)&amp;"/"&amp;DAY(ウォレット!$B18)&amp;"_"&amp;ウォレット!LT$3,プレー記録!$U$12:$U$2664,0),1))=TRUE,0,-INDEX(プレー記録!$F$12:$F$2664,MATCH("OUT_"&amp;ウォレット!$KW$2&amp;MONTH(ウォレット!$B18)&amp;"/"&amp;DAY(ウォレット!$B18)&amp;"_"&amp;ウォレット!LT$3,プレー記録!$U$12:$U$2664,0),1))</f>
        <v>0</v>
      </c>
      <c r="LU18" s="123">
        <f>IF(ISNA(INDEX(プレー記録!$F$12:$F$2664,MATCH("OUT_"&amp;ウォレット!$KW$2&amp;MONTH(ウォレット!$B18)&amp;"/"&amp;DAY(ウォレット!$B18)&amp;"_"&amp;ウォレット!LU$3,プレー記録!$U$12:$U$2664,0),1))=TRUE,0,-INDEX(プレー記録!$F$12:$F$2664,MATCH("OUT_"&amp;ウォレット!$KW$2&amp;MONTH(ウォレット!$B18)&amp;"/"&amp;DAY(ウォレット!$B18)&amp;"_"&amp;ウォレット!LU$3,プレー記録!$U$12:$U$2664,0),1))</f>
        <v>0</v>
      </c>
      <c r="LV18" s="298">
        <f>IF(ISNA(INDEX(プレー記録!$F$12:$F$2664,MATCH("OUT_"&amp;ウォレット!$KW$2&amp;MONTH(ウォレット!$B18)&amp;"/"&amp;DAY(ウォレット!$B18)&amp;"_"&amp;ウォレット!LV$3,プレー記録!$U$12:$U$2664,0),1))=TRUE,0,-INDEX(プレー記録!$F$12:$F$2664,MATCH("OUT_"&amp;ウォレット!$KW$2&amp;MONTH(ウォレット!$B18)&amp;"/"&amp;DAY(ウォレット!$B18)&amp;"_"&amp;ウォレット!LV$3,プレー記録!$U$12:$U$2664,0),1))</f>
        <v>0</v>
      </c>
      <c r="LW18" s="298">
        <f>IF(ISNA(INDEX(プレー記録!$F$12:$F$2664,MATCH("OUT_"&amp;ウォレット!$KW$2&amp;MONTH(ウォレット!$B18)&amp;"/"&amp;DAY(ウォレット!$B18)&amp;"_"&amp;ウォレット!LW$3,プレー記録!$U$12:$U$2664,0),1))=TRUE,0,-INDEX(プレー記録!$F$12:$F$2664,MATCH("OUT_"&amp;ウォレット!$KW$2&amp;MONTH(ウォレット!$B18)&amp;"/"&amp;DAY(ウォレット!$B18)&amp;"_"&amp;ウォレット!LW$3,プレー記録!$U$12:$U$2664,0),1))</f>
        <v>0</v>
      </c>
      <c r="LX18" s="298">
        <f>IF(ISNA(INDEX(プレー記録!$F$12:$F$2664,MATCH("OUT_"&amp;ウォレット!$KW$2&amp;MONTH(ウォレット!$B18)&amp;"/"&amp;DAY(ウォレット!$B18)&amp;"_"&amp;ウォレット!LX$3,プレー記録!$U$12:$U$2664,0),1))=TRUE,0,-INDEX(プレー記録!$F$12:$F$2664,MATCH("OUT_"&amp;ウォレット!$KW$2&amp;MONTH(ウォレット!$B18)&amp;"/"&amp;DAY(ウォレット!$B18)&amp;"_"&amp;ウォレット!LX$3,プレー記録!$U$12:$U$2664,0),1))</f>
        <v>0</v>
      </c>
      <c r="LY18" s="298">
        <f>IF(ISNA(INDEX(プレー記録!$F$12:$F$2664,MATCH("OUT_"&amp;ウォレット!$KW$2&amp;MONTH(ウォレット!$B18)&amp;"/"&amp;DAY(ウォレット!$B18)&amp;"_"&amp;ウォレット!LY$3,プレー記録!$U$12:$U$2664,0),1))=TRUE,0,-INDEX(プレー記録!$F$12:$F$2664,MATCH("OUT_"&amp;ウォレット!$KW$2&amp;MONTH(ウォレット!$B18)&amp;"/"&amp;DAY(ウォレット!$B18)&amp;"_"&amp;ウォレット!LY$3,プレー記録!$U$12:$U$2664,0),1))</f>
        <v>0</v>
      </c>
      <c r="LZ18" s="298">
        <f>IF(ISNA(INDEX(プレー記録!$F$12:$F$2664,MATCH("OUT_"&amp;ウォレット!$KW$2&amp;MONTH(ウォレット!$B18)&amp;"/"&amp;DAY(ウォレット!$B18)&amp;"_"&amp;ウォレット!LZ$3,プレー記録!$U$12:$U$2664,0),1))=TRUE,0,-INDEX(プレー記録!$F$12:$F$2664,MATCH("OUT_"&amp;ウォレット!$KW$2&amp;MONTH(ウォレット!$B18)&amp;"/"&amp;DAY(ウォレット!$B18)&amp;"_"&amp;ウォレット!LZ$3,プレー記録!$U$12:$U$2664,0),1))</f>
        <v>0</v>
      </c>
      <c r="MA18" s="298">
        <f>IF(ISNA(INDEX(プレー記録!$F$12:$F$2664,MATCH("OUT_"&amp;ウォレット!$KW$2&amp;MONTH(ウォレット!$B18)&amp;"/"&amp;DAY(ウォレット!$B18)&amp;"_"&amp;ウォレット!MA$3,プレー記録!$U$12:$U$2664,0),1))=TRUE,0,-INDEX(プレー記録!$F$12:$F$2664,MATCH("OUT_"&amp;ウォレット!$KW$2&amp;MONTH(ウォレット!$B18)&amp;"/"&amp;DAY(ウォレット!$B18)&amp;"_"&amp;ウォレット!MA$3,プレー記録!$U$12:$U$2664,0),1))</f>
        <v>0</v>
      </c>
      <c r="MB18" s="298">
        <f>IF(ISNA(INDEX(プレー記録!$F$12:$F$2664,MATCH("OUT_"&amp;ウォレット!$KW$2&amp;MONTH(ウォレット!$B18)&amp;"/"&amp;DAY(ウォレット!$B18)&amp;"_"&amp;ウォレット!MB$3,プレー記録!$U$12:$U$2664,0),1))=TRUE,0,-INDEX(プレー記録!$F$12:$F$2664,MATCH("OUT_"&amp;ウォレット!$KW$2&amp;MONTH(ウォレット!$B18)&amp;"/"&amp;DAY(ウォレット!$B18)&amp;"_"&amp;ウォレット!MB$3,プレー記録!$U$12:$U$2664,0),1))</f>
        <v>0</v>
      </c>
      <c r="MC18" s="298">
        <f>IF(ISNA(INDEX(プレー記録!$F$12:$F$2664,MATCH("OUT_"&amp;ウォレット!$KW$2&amp;MONTH(ウォレット!$B18)&amp;"/"&amp;DAY(ウォレット!$B18)&amp;"_"&amp;ウォレット!MC$3,プレー記録!$U$12:$U$2664,0),1))=TRUE,0,-INDEX(プレー記録!$F$12:$F$2664,MATCH("OUT_"&amp;ウォレット!$KW$2&amp;MONTH(ウォレット!$B18)&amp;"/"&amp;DAY(ウォレット!$B18)&amp;"_"&amp;ウォレット!MC$3,プレー記録!$U$12:$U$2664,0),1))</f>
        <v>0</v>
      </c>
      <c r="MD18" s="160"/>
    </row>
    <row r="19" spans="2:342">
      <c r="B19" s="24">
        <f t="shared" si="0"/>
        <v>14</v>
      </c>
      <c r="C19" s="127">
        <f t="shared" si="1"/>
        <v>0</v>
      </c>
      <c r="D19" s="128">
        <f t="shared" si="11"/>
        <v>0</v>
      </c>
      <c r="E19" s="133">
        <f>IF(ISNA(INDEX(プレー記録!$G$14:$G$2664,MATCH("IN_"&amp;ウォレット!$C$2&amp;MONTH(ウォレット!$B19)&amp;"/"&amp;DAY(ウォレット!$B19)&amp;"_"&amp;ウォレット!E$3,プレー記録!$U$14:$U$2664,0),1))=TRUE,0,INDEX(プレー記録!$G$14:$G$2664,MATCH("IN_"&amp;ウォレット!$C$2&amp;MONTH(ウォレット!$B19)&amp;"/"&amp;DAY(ウォレット!$B19)&amp;"_"&amp;ウォレット!E$3,プレー記録!$U$14:$U$2664,0),1))</f>
        <v>0</v>
      </c>
      <c r="F19" s="122">
        <f>IF(ISNA(INDEX(プレー記録!$G$14:$G$2664,MATCH("IN_"&amp;ウォレット!$C$2&amp;MONTH(ウォレット!$B19)&amp;"/"&amp;DAY(ウォレット!$B19)&amp;"_"&amp;ウォレット!F$3,プレー記録!$U$14:$U$2664,0),1))=TRUE,0,INDEX(プレー記録!$G$14:$G$2664,MATCH("IN_"&amp;ウォレット!$C$2&amp;MONTH(ウォレット!$B19)&amp;"/"&amp;DAY(ウォレット!$B19)&amp;"_"&amp;ウォレット!F$3,プレー記録!$U$14:$U$2664,0),1))</f>
        <v>0</v>
      </c>
      <c r="G19" s="122">
        <f>IF(ISNA(INDEX(プレー記録!$G$14:$G$2664,MATCH("IN_"&amp;ウォレット!$C$2&amp;MONTH(ウォレット!$B19)&amp;"/"&amp;DAY(ウォレット!$B19)&amp;"_"&amp;ウォレット!G$3,プレー記録!$U$14:$U$2664,0),1))=TRUE,0,INDEX(プレー記録!$G$14:$G$2664,MATCH("IN_"&amp;ウォレット!$C$2&amp;MONTH(ウォレット!$B19)&amp;"/"&amp;DAY(ウォレット!$B19)&amp;"_"&amp;ウォレット!G$3,プレー記録!$U$14:$U$2664,0),1))</f>
        <v>0</v>
      </c>
      <c r="H19" s="122">
        <f>IF(ISNA(INDEX(プレー記録!$G$14:$G$2664,MATCH("IN_"&amp;ウォレット!$C$2&amp;MONTH(ウォレット!$B19)&amp;"/"&amp;DAY(ウォレット!$B19)&amp;"_"&amp;ウォレット!H$3,プレー記録!$U$14:$U$2664,0),1))=TRUE,0,INDEX(プレー記録!$G$14:$G$2664,MATCH("IN_"&amp;ウォレット!$C$2&amp;MONTH(ウォレット!$B19)&amp;"/"&amp;DAY(ウォレット!$B19)&amp;"_"&amp;ウォレット!H$3,プレー記録!$U$14:$U$2664,0),1))</f>
        <v>0</v>
      </c>
      <c r="I19" s="122">
        <f>IF(ISNA(INDEX(プレー記録!$G$14:$G$2664,MATCH("IN_"&amp;ウォレット!$C$2&amp;MONTH(ウォレット!$B19)&amp;"/"&amp;DAY(ウォレット!$B19)&amp;"_"&amp;ウォレット!I$3,プレー記録!$U$14:$U$2664,0),1))=TRUE,0,INDEX(プレー記録!$G$14:$G$2664,MATCH("IN_"&amp;ウォレット!$C$2&amp;MONTH(ウォレット!$B19)&amp;"/"&amp;DAY(ウォレット!$B19)&amp;"_"&amp;ウォレット!I$3,プレー記録!$U$14:$U$2664,0),1))</f>
        <v>0</v>
      </c>
      <c r="J19" s="122">
        <f>IF(ISNA(INDEX(プレー記録!$G$14:$G$2664,MATCH("IN_"&amp;ウォレット!$C$2&amp;MONTH(ウォレット!$B19)&amp;"/"&amp;DAY(ウォレット!$B19)&amp;"_"&amp;ウォレット!J$3,プレー記録!$U$14:$U$2664,0),1))=TRUE,0,INDEX(プレー記録!$G$14:$G$2664,MATCH("IN_"&amp;ウォレット!$C$2&amp;MONTH(ウォレット!$B19)&amp;"/"&amp;DAY(ウォレット!$B19)&amp;"_"&amp;ウォレット!J$3,プレー記録!$U$14:$U$2664,0),1))</f>
        <v>0</v>
      </c>
      <c r="K19" s="122">
        <f>IF(ISNA(INDEX(プレー記録!$G$14:$G$2664,MATCH("IN_"&amp;ウォレット!$C$2&amp;MONTH(ウォレット!$B19)&amp;"/"&amp;DAY(ウォレット!$B19)&amp;"_"&amp;ウォレット!K$3,プレー記録!$U$14:$U$2664,0),1))=TRUE,0,INDEX(プレー記録!$G$14:$G$2664,MATCH("IN_"&amp;ウォレット!$C$2&amp;MONTH(ウォレット!$B19)&amp;"/"&amp;DAY(ウォレット!$B19)&amp;"_"&amp;ウォレット!K$3,プレー記録!$U$14:$U$2664,0),1))</f>
        <v>0</v>
      </c>
      <c r="L19" s="296">
        <f>IF(ISNA(INDEX(プレー記録!$G$14:$G$2664,MATCH("IN_"&amp;ウォレット!$C$2&amp;MONTH(ウォレット!$B19)&amp;"/"&amp;DAY(ウォレット!$B19)&amp;"_"&amp;ウォレット!L$3,プレー記録!$U$14:$U$2664,0),1))=TRUE,0,INDEX(プレー記録!$G$14:$G$2664,MATCH("IN_"&amp;ウォレット!$C$2&amp;MONTH(ウォレット!$B19)&amp;"/"&amp;DAY(ウォレット!$B19)&amp;"_"&amp;ウォレット!L$3,プレー記録!$U$14:$U$2664,0),1))</f>
        <v>0</v>
      </c>
      <c r="M19" s="296">
        <f>IF(ISNA(INDEX(プレー記録!$G$14:$G$2664,MATCH("IN_"&amp;ウォレット!$C$2&amp;MONTH(ウォレット!$B19)&amp;"/"&amp;DAY(ウォレット!$B19)&amp;"_"&amp;ウォレット!M$3,プレー記録!$U$14:$U$2664,0),1))=TRUE,0,INDEX(プレー記録!$G$14:$G$2664,MATCH("IN_"&amp;ウォレット!$C$2&amp;MONTH(ウォレット!$B19)&amp;"/"&amp;DAY(ウォレット!$B19)&amp;"_"&amp;ウォレット!M$3,プレー記録!$U$14:$U$2664,0),1))</f>
        <v>0</v>
      </c>
      <c r="N19" s="296">
        <f>IF(ISNA(INDEX(プレー記録!$G$14:$G$2664,MATCH("IN_"&amp;ウォレット!$C$2&amp;MONTH(ウォレット!$B19)&amp;"/"&amp;DAY(ウォレット!$B19)&amp;"_"&amp;ウォレット!N$3,プレー記録!$U$14:$U$2664,0),1))=TRUE,0,INDEX(プレー記録!$G$14:$G$2664,MATCH("IN_"&amp;ウォレット!$C$2&amp;MONTH(ウォレット!$B19)&amp;"/"&amp;DAY(ウォレット!$B19)&amp;"_"&amp;ウォレット!N$3,プレー記録!$U$14:$U$2664,0),1))</f>
        <v>0</v>
      </c>
      <c r="O19" s="296">
        <f>IF(ISNA(INDEX(プレー記録!$G$14:$G$2664,MATCH("IN_"&amp;ウォレット!$C$2&amp;MONTH(ウォレット!$B19)&amp;"/"&amp;DAY(ウォレット!$B19)&amp;"_"&amp;ウォレット!O$3,プレー記録!$U$14:$U$2664,0),1))=TRUE,0,INDEX(プレー記録!$G$14:$G$2664,MATCH("IN_"&amp;ウォレット!$C$2&amp;MONTH(ウォレット!$B19)&amp;"/"&amp;DAY(ウォレット!$B19)&amp;"_"&amp;ウォレット!O$3,プレー記録!$U$14:$U$2664,0),1))</f>
        <v>0</v>
      </c>
      <c r="P19" s="296">
        <f>IF(ISNA(INDEX(プレー記録!$G$14:$G$2664,MATCH("IN_"&amp;ウォレット!$C$2&amp;MONTH(ウォレット!$B19)&amp;"/"&amp;DAY(ウォレット!$B19)&amp;"_"&amp;ウォレット!P$3,プレー記録!$U$14:$U$2664,0),1))=TRUE,0,INDEX(プレー記録!$G$14:$G$2664,MATCH("IN_"&amp;ウォレット!$C$2&amp;MONTH(ウォレット!$B19)&amp;"/"&amp;DAY(ウォレット!$B19)&amp;"_"&amp;ウォレット!P$3,プレー記録!$U$14:$U$2664,0),1))</f>
        <v>0</v>
      </c>
      <c r="Q19" s="296">
        <f>IF(ISNA(INDEX(プレー記録!$G$14:$G$2664,MATCH("IN_"&amp;ウォレット!$C$2&amp;MONTH(ウォレット!$B19)&amp;"/"&amp;DAY(ウォレット!$B19)&amp;"_"&amp;ウォレット!Q$3,プレー記録!$U$14:$U$2664,0),1))=TRUE,0,INDEX(プレー記録!$G$14:$G$2664,MATCH("IN_"&amp;ウォレット!$C$2&amp;MONTH(ウォレット!$B19)&amp;"/"&amp;DAY(ウォレット!$B19)&amp;"_"&amp;ウォレット!Q$3,プレー記録!$U$14:$U$2664,0),1))</f>
        <v>0</v>
      </c>
      <c r="R19" s="296">
        <f>IF(ISNA(INDEX(プレー記録!$G$14:$G$2664,MATCH("IN_"&amp;ウォレット!$C$2&amp;MONTH(ウォレット!$B19)&amp;"/"&amp;DAY(ウォレット!$B19)&amp;"_"&amp;ウォレット!R$3,プレー記録!$U$14:$U$2664,0),1))=TRUE,0,INDEX(プレー記録!$G$14:$G$2664,MATCH("IN_"&amp;ウォレット!$C$2&amp;MONTH(ウォレット!$B19)&amp;"/"&amp;DAY(ウォレット!$B19)&amp;"_"&amp;ウォレット!R$3,プレー記録!$U$14:$U$2664,0),1))</f>
        <v>0</v>
      </c>
      <c r="S19" s="296">
        <f>IF(ISNA(INDEX(プレー記録!$G$14:$G$2664,MATCH("IN_"&amp;ウォレット!$C$2&amp;MONTH(ウォレット!$B19)&amp;"/"&amp;DAY(ウォレット!$B19)&amp;"_"&amp;ウォレット!S$3,プレー記録!$U$14:$U$2664,0),1))=TRUE,0,INDEX(プレー記録!$G$14:$G$2664,MATCH("IN_"&amp;ウォレット!$C$2&amp;MONTH(ウォレット!$B19)&amp;"/"&amp;DAY(ウォレット!$B19)&amp;"_"&amp;ウォレット!S$3,プレー記録!$U$14:$U$2664,0),1))</f>
        <v>0</v>
      </c>
      <c r="T19" s="158"/>
      <c r="U19" s="131">
        <f>IF(ISNA(INDEX(プレー記録!$F$12:$F$2664,MATCH("OUT_"&amp;ウォレット!$C$2&amp;MONTH(ウォレット!$B19)&amp;"/"&amp;DAY(ウォレット!$B19)&amp;"_"&amp;ウォレット!U$3,プレー記録!$U$12:$U$2664,0),1))=TRUE,0,-INDEX(プレー記録!$F$12:$F$2664,MATCH("OUT_"&amp;ウォレット!$C$2&amp;MONTH(ウォレット!$B19)&amp;"/"&amp;DAY(ウォレット!$B19)&amp;"_"&amp;ウォレット!U$3,プレー記録!$U$12:$U$2664,0),1))</f>
        <v>0</v>
      </c>
      <c r="V19" s="123">
        <f>IF(ISNA(INDEX(プレー記録!$F$12:$F$2664,MATCH("OUT_"&amp;ウォレット!$C$2&amp;MONTH(ウォレット!$B19)&amp;"/"&amp;DAY(ウォレット!$B19)&amp;"_"&amp;ウォレット!V$3,プレー記録!$U$12:$U$2664,0),1))=TRUE,0,-INDEX(プレー記録!$F$12:$F$2664,MATCH("OUT_"&amp;ウォレット!$C$2&amp;MONTH(ウォレット!$B19)&amp;"/"&amp;DAY(ウォレット!$B19)&amp;"_"&amp;ウォレット!V$3,プレー記録!$U$12:$U$2664,0),1))</f>
        <v>0</v>
      </c>
      <c r="W19" s="123">
        <f>IF(ISNA(INDEX(プレー記録!$F$12:$F$2664,MATCH("OUT_"&amp;ウォレット!$C$2&amp;MONTH(ウォレット!$B19)&amp;"/"&amp;DAY(ウォレット!$B19)&amp;"_"&amp;ウォレット!W$3,プレー記録!$U$12:$U$2664,0),1))=TRUE,0,-INDEX(プレー記録!$F$12:$F$2664,MATCH("OUT_"&amp;ウォレット!$C$2&amp;MONTH(ウォレット!$B19)&amp;"/"&amp;DAY(ウォレット!$B19)&amp;"_"&amp;ウォレット!W$3,プレー記録!$U$12:$U$2664,0),1))</f>
        <v>0</v>
      </c>
      <c r="X19" s="123">
        <f>IF(ISNA(INDEX(プレー記録!$F$12:$F$2664,MATCH("OUT_"&amp;ウォレット!$C$2&amp;MONTH(ウォレット!$B19)&amp;"/"&amp;DAY(ウォレット!$B19)&amp;"_"&amp;ウォレット!X$3,プレー記録!$U$12:$U$2664,0),1))=TRUE,0,-INDEX(プレー記録!$F$12:$F$2664,MATCH("OUT_"&amp;ウォレット!$C$2&amp;MONTH(ウォレット!$B19)&amp;"/"&amp;DAY(ウォレット!$B19)&amp;"_"&amp;ウォレット!X$3,プレー記録!$U$12:$U$2664,0),1))</f>
        <v>0</v>
      </c>
      <c r="Y19" s="123">
        <f>IF(ISNA(INDEX(プレー記録!$F$12:$F$2664,MATCH("OUT_"&amp;ウォレット!$C$2&amp;MONTH(ウォレット!$B19)&amp;"/"&amp;DAY(ウォレット!$B19)&amp;"_"&amp;ウォレット!Y$3,プレー記録!$U$12:$U$2664,0),1))=TRUE,0,-INDEX(プレー記録!$F$12:$F$2664,MATCH("OUT_"&amp;ウォレット!$C$2&amp;MONTH(ウォレット!$B19)&amp;"/"&amp;DAY(ウォレット!$B19)&amp;"_"&amp;ウォレット!Y$3,プレー記録!$U$12:$U$2664,0),1))</f>
        <v>0</v>
      </c>
      <c r="Z19" s="123">
        <f>IF(ISNA(INDEX(プレー記録!$F$12:$F$2664,MATCH("OUT_"&amp;ウォレット!$C$2&amp;MONTH(ウォレット!$B19)&amp;"/"&amp;DAY(ウォレット!$B19)&amp;"_"&amp;ウォレット!Z$3,プレー記録!$U$12:$U$2664,0),1))=TRUE,0,-INDEX(プレー記録!$F$12:$F$2664,MATCH("OUT_"&amp;ウォレット!$C$2&amp;MONTH(ウォレット!$B19)&amp;"/"&amp;DAY(ウォレット!$B19)&amp;"_"&amp;ウォレット!Z$3,プレー記録!$U$12:$U$2664,0),1))</f>
        <v>0</v>
      </c>
      <c r="AA19" s="123">
        <f>IF(ISNA(INDEX(プレー記録!$F$12:$F$2664,MATCH("OUT_"&amp;ウォレット!$C$2&amp;MONTH(ウォレット!$B19)&amp;"/"&amp;DAY(ウォレット!$B19)&amp;"_"&amp;ウォレット!AA$3,プレー記録!$U$12:$U$2664,0),1))=TRUE,0,-INDEX(プレー記録!$F$12:$F$2664,MATCH("OUT_"&amp;ウォレット!$C$2&amp;MONTH(ウォレット!$B19)&amp;"/"&amp;DAY(ウォレット!$B19)&amp;"_"&amp;ウォレット!AA$3,プレー記録!$U$12:$U$2664,0),1))</f>
        <v>0</v>
      </c>
      <c r="AB19" s="298">
        <f>IF(ISNA(INDEX(プレー記録!$F$12:$F$2664,MATCH("OUT_"&amp;ウォレット!$C$2&amp;MONTH(ウォレット!$B19)&amp;"/"&amp;DAY(ウォレット!$B19)&amp;"_"&amp;ウォレット!AB$3,プレー記録!$U$12:$U$2664,0),1))=TRUE,0,-INDEX(プレー記録!$F$12:$F$2664,MATCH("OUT_"&amp;ウォレット!$C$2&amp;MONTH(ウォレット!$B19)&amp;"/"&amp;DAY(ウォレット!$B19)&amp;"_"&amp;ウォレット!AB$3,プレー記録!$U$12:$U$2664,0),1))</f>
        <v>0</v>
      </c>
      <c r="AC19" s="298">
        <f>IF(ISNA(INDEX(プレー記録!$F$12:$F$2664,MATCH("OUT_"&amp;ウォレット!$C$2&amp;MONTH(ウォレット!$B19)&amp;"/"&amp;DAY(ウォレット!$B19)&amp;"_"&amp;ウォレット!AC$3,プレー記録!$U$12:$U$2664,0),1))=TRUE,0,-INDEX(プレー記録!$F$12:$F$2664,MATCH("OUT_"&amp;ウォレット!$C$2&amp;MONTH(ウォレット!$B19)&amp;"/"&amp;DAY(ウォレット!$B19)&amp;"_"&amp;ウォレット!AC$3,プレー記録!$U$12:$U$2664,0),1))</f>
        <v>0</v>
      </c>
      <c r="AD19" s="298">
        <f>IF(ISNA(INDEX(プレー記録!$F$12:$F$2664,MATCH("OUT_"&amp;ウォレット!$C$2&amp;MONTH(ウォレット!$B19)&amp;"/"&amp;DAY(ウォレット!$B19)&amp;"_"&amp;ウォレット!AD$3,プレー記録!$U$12:$U$2664,0),1))=TRUE,0,-INDEX(プレー記録!$F$12:$F$2664,MATCH("OUT_"&amp;ウォレット!$C$2&amp;MONTH(ウォレット!$B19)&amp;"/"&amp;DAY(ウォレット!$B19)&amp;"_"&amp;ウォレット!AD$3,プレー記録!$U$12:$U$2664,0),1))</f>
        <v>0</v>
      </c>
      <c r="AE19" s="298">
        <f>IF(ISNA(INDEX(プレー記録!$F$12:$F$2664,MATCH("OUT_"&amp;ウォレット!$C$2&amp;MONTH(ウォレット!$B19)&amp;"/"&amp;DAY(ウォレット!$B19)&amp;"_"&amp;ウォレット!AE$3,プレー記録!$U$12:$U$2664,0),1))=TRUE,0,-INDEX(プレー記録!$F$12:$F$2664,MATCH("OUT_"&amp;ウォレット!$C$2&amp;MONTH(ウォレット!$B19)&amp;"/"&amp;DAY(ウォレット!$B19)&amp;"_"&amp;ウォレット!AE$3,プレー記録!$U$12:$U$2664,0),1))</f>
        <v>0</v>
      </c>
      <c r="AF19" s="298">
        <f>IF(ISNA(INDEX(プレー記録!$F$12:$F$2664,MATCH("OUT_"&amp;ウォレット!$C$2&amp;MONTH(ウォレット!$B19)&amp;"/"&amp;DAY(ウォレット!$B19)&amp;"_"&amp;ウォレット!AF$3,プレー記録!$U$12:$U$2664,0),1))=TRUE,0,-INDEX(プレー記録!$F$12:$F$2664,MATCH("OUT_"&amp;ウォレット!$C$2&amp;MONTH(ウォレット!$B19)&amp;"/"&amp;DAY(ウォレット!$B19)&amp;"_"&amp;ウォレット!AF$3,プレー記録!$U$12:$U$2664,0),1))</f>
        <v>0</v>
      </c>
      <c r="AG19" s="298">
        <f>IF(ISNA(INDEX(プレー記録!$F$12:$F$2664,MATCH("OUT_"&amp;ウォレット!$C$2&amp;MONTH(ウォレット!$B19)&amp;"/"&amp;DAY(ウォレット!$B19)&amp;"_"&amp;ウォレット!AG$3,プレー記録!$U$12:$U$2664,0),1))=TRUE,0,-INDEX(プレー記録!$F$12:$F$2664,MATCH("OUT_"&amp;ウォレット!$C$2&amp;MONTH(ウォレット!$B19)&amp;"/"&amp;DAY(ウォレット!$B19)&amp;"_"&amp;ウォレット!AG$3,プレー記録!$U$12:$U$2664,0),1))</f>
        <v>0</v>
      </c>
      <c r="AH19" s="298">
        <f>IF(ISNA(INDEX(プレー記録!$F$12:$F$2664,MATCH("OUT_"&amp;ウォレット!$C$2&amp;MONTH(ウォレット!$B19)&amp;"/"&amp;DAY(ウォレット!$B19)&amp;"_"&amp;ウォレット!AH$3,プレー記録!$U$12:$U$2664,0),1))=TRUE,0,-INDEX(プレー記録!$F$12:$F$2664,MATCH("OUT_"&amp;ウォレット!$C$2&amp;MONTH(ウォレット!$B19)&amp;"/"&amp;DAY(ウォレット!$B19)&amp;"_"&amp;ウォレット!AH$3,プレー記録!$U$12:$U$2664,0),1))</f>
        <v>0</v>
      </c>
      <c r="AI19" s="298">
        <f>IF(ISNA(INDEX(プレー記録!$F$12:$F$2664,MATCH("OUT_"&amp;ウォレット!$C$2&amp;MONTH(ウォレット!$B19)&amp;"/"&amp;DAY(ウォレット!$B19)&amp;"_"&amp;ウォレット!AI$3,プレー記録!$U$12:$U$2664,0),1))=TRUE,0,-INDEX(プレー記録!$F$12:$F$2664,MATCH("OUT_"&amp;ウォレット!$C$2&amp;MONTH(ウォレット!$B19)&amp;"/"&amp;DAY(ウォレット!$B19)&amp;"_"&amp;ウォレット!AI$3,プレー記録!$U$12:$U$2664,0),1))</f>
        <v>0</v>
      </c>
      <c r="AJ19" s="160"/>
      <c r="AK19" s="127">
        <f t="shared" si="2"/>
        <v>0</v>
      </c>
      <c r="AL19" s="128">
        <f t="shared" si="12"/>
        <v>0</v>
      </c>
      <c r="AM19" s="133">
        <f>IF(ISNA(INDEX(プレー記録!$G$14:$G$2664,MATCH("IN_"&amp;ウォレット!$AK$2&amp;MONTH(ウォレット!$B19)&amp;"/"&amp;DAY(ウォレット!$B19)&amp;"_"&amp;ウォレット!AM$3,プレー記録!$U$14:$U$2664,0),1))=TRUE,0,INDEX(プレー記録!$G$14:$G$2664,MATCH("IN_"&amp;ウォレット!$AK$2&amp;MONTH(ウォレット!$B19)&amp;"/"&amp;DAY(ウォレット!$B19)&amp;"_"&amp;ウォレット!AM$3,プレー記録!$U$14:$U$2664,0),1))</f>
        <v>0</v>
      </c>
      <c r="AN19" s="122">
        <f>IF(ISNA(INDEX(プレー記録!$G$14:$G$2664,MATCH("IN_"&amp;ウォレット!$AK$2&amp;MONTH(ウォレット!$B19)&amp;"/"&amp;DAY(ウォレット!$B19)&amp;"_"&amp;ウォレット!AN$3,プレー記録!$U$14:$U$2664,0),1))=TRUE,0,INDEX(プレー記録!$G$14:$G$2664,MATCH("IN_"&amp;ウォレット!$AK$2&amp;MONTH(ウォレット!$B19)&amp;"/"&amp;DAY(ウォレット!$B19)&amp;"_"&amp;ウォレット!AN$3,プレー記録!$U$14:$U$2664,0),1))</f>
        <v>0</v>
      </c>
      <c r="AO19" s="122">
        <f>IF(ISNA(INDEX(プレー記録!$G$14:$G$2664,MATCH("IN_"&amp;ウォレット!$AK$2&amp;MONTH(ウォレット!$B19)&amp;"/"&amp;DAY(ウォレット!$B19)&amp;"_"&amp;ウォレット!AO$3,プレー記録!$U$14:$U$2664,0),1))=TRUE,0,INDEX(プレー記録!$G$14:$G$2664,MATCH("IN_"&amp;ウォレット!$AK$2&amp;MONTH(ウォレット!$B19)&amp;"/"&amp;DAY(ウォレット!$B19)&amp;"_"&amp;ウォレット!AO$3,プレー記録!$U$14:$U$2664,0),1))</f>
        <v>0</v>
      </c>
      <c r="AP19" s="122">
        <f>IF(ISNA(INDEX(プレー記録!$G$14:$G$2664,MATCH("IN_"&amp;ウォレット!$AK$2&amp;MONTH(ウォレット!$B19)&amp;"/"&amp;DAY(ウォレット!$B19)&amp;"_"&amp;ウォレット!AP$3,プレー記録!$U$14:$U$2664,0),1))=TRUE,0,INDEX(プレー記録!$G$14:$G$2664,MATCH("IN_"&amp;ウォレット!$AK$2&amp;MONTH(ウォレット!$B19)&amp;"/"&amp;DAY(ウォレット!$B19)&amp;"_"&amp;ウォレット!AP$3,プレー記録!$U$14:$U$2664,0),1))</f>
        <v>0</v>
      </c>
      <c r="AQ19" s="122">
        <f>IF(ISNA(INDEX(プレー記録!$G$14:$G$2664,MATCH("IN_"&amp;ウォレット!$AK$2&amp;MONTH(ウォレット!$B19)&amp;"/"&amp;DAY(ウォレット!$B19)&amp;"_"&amp;ウォレット!AQ$3,プレー記録!$U$14:$U$2664,0),1))=TRUE,0,INDEX(プレー記録!$G$14:$G$2664,MATCH("IN_"&amp;ウォレット!$AK$2&amp;MONTH(ウォレット!$B19)&amp;"/"&amp;DAY(ウォレット!$B19)&amp;"_"&amp;ウォレット!AQ$3,プレー記録!$U$14:$U$2664,0),1))</f>
        <v>0</v>
      </c>
      <c r="AR19" s="122">
        <f>IF(ISNA(INDEX(プレー記録!$G$14:$G$2664,MATCH("IN_"&amp;ウォレット!$AK$2&amp;MONTH(ウォレット!$B19)&amp;"/"&amp;DAY(ウォレット!$B19)&amp;"_"&amp;ウォレット!AR$3,プレー記録!$U$14:$U$2664,0),1))=TRUE,0,INDEX(プレー記録!$G$14:$G$2664,MATCH("IN_"&amp;ウォレット!$AK$2&amp;MONTH(ウォレット!$B19)&amp;"/"&amp;DAY(ウォレット!$B19)&amp;"_"&amp;ウォレット!AR$3,プレー記録!$U$14:$U$2664,0),1))</f>
        <v>0</v>
      </c>
      <c r="AS19" s="122">
        <f>IF(ISNA(INDEX(プレー記録!$G$14:$G$2664,MATCH("IN_"&amp;ウォレット!$AK$2&amp;MONTH(ウォレット!$B19)&amp;"/"&amp;DAY(ウォレット!$B19)&amp;"_"&amp;ウォレット!AS$3,プレー記録!$U$14:$U$2664,0),1))=TRUE,0,INDEX(プレー記録!$G$14:$G$2664,MATCH("IN_"&amp;ウォレット!$AK$2&amp;MONTH(ウォレット!$B19)&amp;"/"&amp;DAY(ウォレット!$B19)&amp;"_"&amp;ウォレット!AS$3,プレー記録!$U$14:$U$2664,0),1))</f>
        <v>0</v>
      </c>
      <c r="AT19" s="296">
        <f>IF(ISNA(INDEX(プレー記録!$G$14:$G$2664,MATCH("IN_"&amp;ウォレット!$AK$2&amp;MONTH(ウォレット!$B19)&amp;"/"&amp;DAY(ウォレット!$B19)&amp;"_"&amp;ウォレット!AT$3,プレー記録!$U$14:$U$2664,0),1))=TRUE,0,INDEX(プレー記録!$G$14:$G$2664,MATCH("IN_"&amp;ウォレット!$AK$2&amp;MONTH(ウォレット!$B19)&amp;"/"&amp;DAY(ウォレット!$B19)&amp;"_"&amp;ウォレット!AT$3,プレー記録!$U$14:$U$2664,0),1))</f>
        <v>0</v>
      </c>
      <c r="AU19" s="296">
        <f>IF(ISNA(INDEX(プレー記録!$G$14:$G$2664,MATCH("IN_"&amp;ウォレット!$AK$2&amp;MONTH(ウォレット!$B19)&amp;"/"&amp;DAY(ウォレット!$B19)&amp;"_"&amp;ウォレット!AU$3,プレー記録!$U$14:$U$2664,0),1))=TRUE,0,INDEX(プレー記録!$G$14:$G$2664,MATCH("IN_"&amp;ウォレット!$AK$2&amp;MONTH(ウォレット!$B19)&amp;"/"&amp;DAY(ウォレット!$B19)&amp;"_"&amp;ウォレット!AU$3,プレー記録!$U$14:$U$2664,0),1))</f>
        <v>0</v>
      </c>
      <c r="AV19" s="296">
        <f>IF(ISNA(INDEX(プレー記録!$G$14:$G$2664,MATCH("IN_"&amp;ウォレット!$AK$2&amp;MONTH(ウォレット!$B19)&amp;"/"&amp;DAY(ウォレット!$B19)&amp;"_"&amp;ウォレット!AV$3,プレー記録!$U$14:$U$2664,0),1))=TRUE,0,INDEX(プレー記録!$G$14:$G$2664,MATCH("IN_"&amp;ウォレット!$AK$2&amp;MONTH(ウォレット!$B19)&amp;"/"&amp;DAY(ウォレット!$B19)&amp;"_"&amp;ウォレット!AV$3,プレー記録!$U$14:$U$2664,0),1))</f>
        <v>0</v>
      </c>
      <c r="AW19" s="296">
        <f>IF(ISNA(INDEX(プレー記録!$G$14:$G$2664,MATCH("IN_"&amp;ウォレット!$AK$2&amp;MONTH(ウォレット!$B19)&amp;"/"&amp;DAY(ウォレット!$B19)&amp;"_"&amp;ウォレット!AW$3,プレー記録!$U$14:$U$2664,0),1))=TRUE,0,INDEX(プレー記録!$G$14:$G$2664,MATCH("IN_"&amp;ウォレット!$AK$2&amp;MONTH(ウォレット!$B19)&amp;"/"&amp;DAY(ウォレット!$B19)&amp;"_"&amp;ウォレット!AW$3,プレー記録!$U$14:$U$2664,0),1))</f>
        <v>0</v>
      </c>
      <c r="AX19" s="296">
        <f>IF(ISNA(INDEX(プレー記録!$G$14:$G$2664,MATCH("IN_"&amp;ウォレット!$AK$2&amp;MONTH(ウォレット!$B19)&amp;"/"&amp;DAY(ウォレット!$B19)&amp;"_"&amp;ウォレット!AX$3,プレー記録!$U$14:$U$2664,0),1))=TRUE,0,INDEX(プレー記録!$G$14:$G$2664,MATCH("IN_"&amp;ウォレット!$AK$2&amp;MONTH(ウォレット!$B19)&amp;"/"&amp;DAY(ウォレット!$B19)&amp;"_"&amp;ウォレット!AX$3,プレー記録!$U$14:$U$2664,0),1))</f>
        <v>0</v>
      </c>
      <c r="AY19" s="296">
        <f>IF(ISNA(INDEX(プレー記録!$G$14:$G$2664,MATCH("IN_"&amp;ウォレット!$AK$2&amp;MONTH(ウォレット!$B19)&amp;"/"&amp;DAY(ウォレット!$B19)&amp;"_"&amp;ウォレット!AY$3,プレー記録!$U$14:$U$2664,0),1))=TRUE,0,INDEX(プレー記録!$G$14:$G$2664,MATCH("IN_"&amp;ウォレット!$AK$2&amp;MONTH(ウォレット!$B19)&amp;"/"&amp;DAY(ウォレット!$B19)&amp;"_"&amp;ウォレット!AY$3,プレー記録!$U$14:$U$2664,0),1))</f>
        <v>0</v>
      </c>
      <c r="AZ19" s="296">
        <f>IF(ISNA(INDEX(プレー記録!$G$14:$G$2664,MATCH("IN_"&amp;ウォレット!$AK$2&amp;MONTH(ウォレット!$B19)&amp;"/"&amp;DAY(ウォレット!$B19)&amp;"_"&amp;ウォレット!AZ$3,プレー記録!$U$14:$U$2664,0),1))=TRUE,0,INDEX(プレー記録!$G$14:$G$2664,MATCH("IN_"&amp;ウォレット!$AK$2&amp;MONTH(ウォレット!$B19)&amp;"/"&amp;DAY(ウォレット!$B19)&amp;"_"&amp;ウォレット!AZ$3,プレー記録!$U$14:$U$2664,0),1))</f>
        <v>0</v>
      </c>
      <c r="BA19" s="296">
        <f>IF(ISNA(INDEX(プレー記録!$G$14:$G$2664,MATCH("IN_"&amp;ウォレット!$AK$2&amp;MONTH(ウォレット!$B19)&amp;"/"&amp;DAY(ウォレット!$B19)&amp;"_"&amp;ウォレット!BA$3,プレー記録!$U$14:$U$2664,0),1))=TRUE,0,INDEX(プレー記録!$G$14:$G$2664,MATCH("IN_"&amp;ウォレット!$AK$2&amp;MONTH(ウォレット!$B19)&amp;"/"&amp;DAY(ウォレット!$B19)&amp;"_"&amp;ウォレット!BA$3,プレー記録!$U$14:$U$2664,0),1))</f>
        <v>0</v>
      </c>
      <c r="BB19" s="158"/>
      <c r="BC19" s="131">
        <f>IF(ISNA(INDEX(プレー記録!$F$12:$F$2664,MATCH("OUT_"&amp;ウォレット!$AK$2&amp;MONTH(ウォレット!$B19)&amp;"/"&amp;DAY(ウォレット!$B19)&amp;"_"&amp;ウォレット!BC$3,プレー記録!$U$12:$U$2664,0),1))=TRUE,0,-INDEX(プレー記録!$F$12:$F$2664,MATCH("OUT_"&amp;ウォレット!$AK$2&amp;MONTH(ウォレット!$B19)&amp;"/"&amp;DAY(ウォレット!$B19)&amp;"_"&amp;ウォレット!BC$3,プレー記録!$U$12:$U$2664,0),1))</f>
        <v>0</v>
      </c>
      <c r="BD19" s="123">
        <f>IF(ISNA(INDEX(プレー記録!$F$12:$F$2664,MATCH("OUT_"&amp;ウォレット!$AK$2&amp;MONTH(ウォレット!$B19)&amp;"/"&amp;DAY(ウォレット!$B19)&amp;"_"&amp;ウォレット!BD$3,プレー記録!$U$12:$U$2664,0),1))=TRUE,0,-INDEX(プレー記録!$F$12:$F$2664,MATCH("OUT_"&amp;ウォレット!$AK$2&amp;MONTH(ウォレット!$B19)&amp;"/"&amp;DAY(ウォレット!$B19)&amp;"_"&amp;ウォレット!BD$3,プレー記録!$U$12:$U$2664,0),1))</f>
        <v>0</v>
      </c>
      <c r="BE19" s="123">
        <f>IF(ISNA(INDEX(プレー記録!$F$12:$F$2664,MATCH("OUT_"&amp;ウォレット!$AK$2&amp;MONTH(ウォレット!$B19)&amp;"/"&amp;DAY(ウォレット!$B19)&amp;"_"&amp;ウォレット!BE$3,プレー記録!$U$12:$U$2664,0),1))=TRUE,0,-INDEX(プレー記録!$F$12:$F$2664,MATCH("OUT_"&amp;ウォレット!$AK$2&amp;MONTH(ウォレット!$B19)&amp;"/"&amp;DAY(ウォレット!$B19)&amp;"_"&amp;ウォレット!BE$3,プレー記録!$U$12:$U$2664,0),1))</f>
        <v>0</v>
      </c>
      <c r="BF19" s="123">
        <f>IF(ISNA(INDEX(プレー記録!$F$12:$F$2664,MATCH("OUT_"&amp;ウォレット!$AK$2&amp;MONTH(ウォレット!$B19)&amp;"/"&amp;DAY(ウォレット!$B19)&amp;"_"&amp;ウォレット!BF$3,プレー記録!$U$12:$U$2664,0),1))=TRUE,0,-INDEX(プレー記録!$F$12:$F$2664,MATCH("OUT_"&amp;ウォレット!$AK$2&amp;MONTH(ウォレット!$B19)&amp;"/"&amp;DAY(ウォレット!$B19)&amp;"_"&amp;ウォレット!BF$3,プレー記録!$U$12:$U$2664,0),1))</f>
        <v>0</v>
      </c>
      <c r="BG19" s="123">
        <f>IF(ISNA(INDEX(プレー記録!$F$12:$F$2664,MATCH("OUT_"&amp;ウォレット!$AK$2&amp;MONTH(ウォレット!$B19)&amp;"/"&amp;DAY(ウォレット!$B19)&amp;"_"&amp;ウォレット!BG$3,プレー記録!$U$12:$U$2664,0),1))=TRUE,0,-INDEX(プレー記録!$F$12:$F$2664,MATCH("OUT_"&amp;ウォレット!$AK$2&amp;MONTH(ウォレット!$B19)&amp;"/"&amp;DAY(ウォレット!$B19)&amp;"_"&amp;ウォレット!BG$3,プレー記録!$U$12:$U$2664,0),1))</f>
        <v>0</v>
      </c>
      <c r="BH19" s="123">
        <f>IF(ISNA(INDEX(プレー記録!$F$12:$F$2664,MATCH("OUT_"&amp;ウォレット!$AK$2&amp;MONTH(ウォレット!$B19)&amp;"/"&amp;DAY(ウォレット!$B19)&amp;"_"&amp;ウォレット!BH$3,プレー記録!$U$12:$U$2664,0),1))=TRUE,0,-INDEX(プレー記録!$F$12:$F$2664,MATCH("OUT_"&amp;ウォレット!$AK$2&amp;MONTH(ウォレット!$B19)&amp;"/"&amp;DAY(ウォレット!$B19)&amp;"_"&amp;ウォレット!BH$3,プレー記録!$U$12:$U$2664,0),1))</f>
        <v>0</v>
      </c>
      <c r="BI19" s="123">
        <f>IF(ISNA(INDEX(プレー記録!$F$12:$F$2664,MATCH("OUT_"&amp;ウォレット!$AK$2&amp;MONTH(ウォレット!$B19)&amp;"/"&amp;DAY(ウォレット!$B19)&amp;"_"&amp;ウォレット!BI$3,プレー記録!$U$12:$U$2664,0),1))=TRUE,0,-INDEX(プレー記録!$F$12:$F$2664,MATCH("OUT_"&amp;ウォレット!$AK$2&amp;MONTH(ウォレット!$B19)&amp;"/"&amp;DAY(ウォレット!$B19)&amp;"_"&amp;ウォレット!BI$3,プレー記録!$U$12:$U$2664,0),1))</f>
        <v>0</v>
      </c>
      <c r="BJ19" s="298">
        <f>IF(ISNA(INDEX(プレー記録!$F$12:$F$2664,MATCH("OUT_"&amp;ウォレット!$AK$2&amp;MONTH(ウォレット!$B19)&amp;"/"&amp;DAY(ウォレット!$B19)&amp;"_"&amp;ウォレット!BJ$3,プレー記録!$U$12:$U$2664,0),1))=TRUE,0,-INDEX(プレー記録!$F$12:$F$2664,MATCH("OUT_"&amp;ウォレット!$AK$2&amp;MONTH(ウォレット!$B19)&amp;"/"&amp;DAY(ウォレット!$B19)&amp;"_"&amp;ウォレット!BJ$3,プレー記録!$U$12:$U$2664,0),1))</f>
        <v>0</v>
      </c>
      <c r="BK19" s="298">
        <f>IF(ISNA(INDEX(プレー記録!$F$12:$F$2664,MATCH("OUT_"&amp;ウォレット!$AK$2&amp;MONTH(ウォレット!$B19)&amp;"/"&amp;DAY(ウォレット!$B19)&amp;"_"&amp;ウォレット!BK$3,プレー記録!$U$12:$U$2664,0),1))=TRUE,0,-INDEX(プレー記録!$F$12:$F$2664,MATCH("OUT_"&amp;ウォレット!$AK$2&amp;MONTH(ウォレット!$B19)&amp;"/"&amp;DAY(ウォレット!$B19)&amp;"_"&amp;ウォレット!BK$3,プレー記録!$U$12:$U$2664,0),1))</f>
        <v>0</v>
      </c>
      <c r="BL19" s="298">
        <f>IF(ISNA(INDEX(プレー記録!$F$12:$F$2664,MATCH("OUT_"&amp;ウォレット!$AK$2&amp;MONTH(ウォレット!$B19)&amp;"/"&amp;DAY(ウォレット!$B19)&amp;"_"&amp;ウォレット!BL$3,プレー記録!$U$12:$U$2664,0),1))=TRUE,0,-INDEX(プレー記録!$F$12:$F$2664,MATCH("OUT_"&amp;ウォレット!$AK$2&amp;MONTH(ウォレット!$B19)&amp;"/"&amp;DAY(ウォレット!$B19)&amp;"_"&amp;ウォレット!BL$3,プレー記録!$U$12:$U$2664,0),1))</f>
        <v>0</v>
      </c>
      <c r="BM19" s="298">
        <f>IF(ISNA(INDEX(プレー記録!$F$12:$F$2664,MATCH("OUT_"&amp;ウォレット!$AK$2&amp;MONTH(ウォレット!$B19)&amp;"/"&amp;DAY(ウォレット!$B19)&amp;"_"&amp;ウォレット!BM$3,プレー記録!$U$12:$U$2664,0),1))=TRUE,0,-INDEX(プレー記録!$F$12:$F$2664,MATCH("OUT_"&amp;ウォレット!$AK$2&amp;MONTH(ウォレット!$B19)&amp;"/"&amp;DAY(ウォレット!$B19)&amp;"_"&amp;ウォレット!BM$3,プレー記録!$U$12:$U$2664,0),1))</f>
        <v>0</v>
      </c>
      <c r="BN19" s="298">
        <f>IF(ISNA(INDEX(プレー記録!$F$12:$F$2664,MATCH("OUT_"&amp;ウォレット!$AK$2&amp;MONTH(ウォレット!$B19)&amp;"/"&amp;DAY(ウォレット!$B19)&amp;"_"&amp;ウォレット!BN$3,プレー記録!$U$12:$U$2664,0),1))=TRUE,0,-INDEX(プレー記録!$F$12:$F$2664,MATCH("OUT_"&amp;ウォレット!$AK$2&amp;MONTH(ウォレット!$B19)&amp;"/"&amp;DAY(ウォレット!$B19)&amp;"_"&amp;ウォレット!BN$3,プレー記録!$U$12:$U$2664,0),1))</f>
        <v>0</v>
      </c>
      <c r="BO19" s="298">
        <f>IF(ISNA(INDEX(プレー記録!$F$12:$F$2664,MATCH("OUT_"&amp;ウォレット!$AK$2&amp;MONTH(ウォレット!$B19)&amp;"/"&amp;DAY(ウォレット!$B19)&amp;"_"&amp;ウォレット!BO$3,プレー記録!$U$12:$U$2664,0),1))=TRUE,0,-INDEX(プレー記録!$F$12:$F$2664,MATCH("OUT_"&amp;ウォレット!$AK$2&amp;MONTH(ウォレット!$B19)&amp;"/"&amp;DAY(ウォレット!$B19)&amp;"_"&amp;ウォレット!BO$3,プレー記録!$U$12:$U$2664,0),1))</f>
        <v>0</v>
      </c>
      <c r="BP19" s="298">
        <f>IF(ISNA(INDEX(プレー記録!$F$12:$F$2664,MATCH("OUT_"&amp;ウォレット!$AK$2&amp;MONTH(ウォレット!$B19)&amp;"/"&amp;DAY(ウォレット!$B19)&amp;"_"&amp;ウォレット!BP$3,プレー記録!$U$12:$U$2664,0),1))=TRUE,0,-INDEX(プレー記録!$F$12:$F$2664,MATCH("OUT_"&amp;ウォレット!$AK$2&amp;MONTH(ウォレット!$B19)&amp;"/"&amp;DAY(ウォレット!$B19)&amp;"_"&amp;ウォレット!BP$3,プレー記録!$U$12:$U$2664,0),1))</f>
        <v>0</v>
      </c>
      <c r="BQ19" s="298">
        <f>IF(ISNA(INDEX(プレー記録!$F$12:$F$2664,MATCH("OUT_"&amp;ウォレット!$AK$2&amp;MONTH(ウォレット!$B19)&amp;"/"&amp;DAY(ウォレット!$B19)&amp;"_"&amp;ウォレット!BQ$3,プレー記録!$U$12:$U$2664,0),1))=TRUE,0,-INDEX(プレー記録!$F$12:$F$2664,MATCH("OUT_"&amp;ウォレット!$AK$2&amp;MONTH(ウォレット!$B19)&amp;"/"&amp;DAY(ウォレット!$B19)&amp;"_"&amp;ウォレット!BQ$3,プレー記録!$U$12:$U$2664,0),1))</f>
        <v>0</v>
      </c>
      <c r="BR19" s="160"/>
      <c r="BS19" s="127">
        <f t="shared" si="3"/>
        <v>0</v>
      </c>
      <c r="BT19" s="128">
        <f t="shared" si="13"/>
        <v>0</v>
      </c>
      <c r="BU19" s="133">
        <f>IF(ISNA(INDEX(プレー記録!$G$14:$G$2664,MATCH("IN_"&amp;ウォレット!$BS$2&amp;MONTH(ウォレット!$B19)&amp;"/"&amp;DAY(ウォレット!$B19)&amp;"_"&amp;ウォレット!BU$3,プレー記録!$U$14:$U$2664,0),1))=TRUE,0,INDEX(プレー記録!$G$14:$G$2664,MATCH("IN_"&amp;ウォレット!$BS$2&amp;MONTH(ウォレット!$B19)&amp;"/"&amp;DAY(ウォレット!$B19)&amp;"_"&amp;ウォレット!BU$3,プレー記録!$U$14:$U$2664,0),1))</f>
        <v>0</v>
      </c>
      <c r="BV19" s="122">
        <f>IF(ISNA(INDEX(プレー記録!$G$14:$G$2664,MATCH("IN_"&amp;ウォレット!$BS$2&amp;MONTH(ウォレット!$B19)&amp;"/"&amp;DAY(ウォレット!$B19)&amp;"_"&amp;ウォレット!BV$3,プレー記録!$U$14:$U$2664,0),1))=TRUE,0,INDEX(プレー記録!$G$14:$G$2664,MATCH("IN_"&amp;ウォレット!$BS$2&amp;MONTH(ウォレット!$B19)&amp;"/"&amp;DAY(ウォレット!$B19)&amp;"_"&amp;ウォレット!BV$3,プレー記録!$U$14:$U$2664,0),1))</f>
        <v>0</v>
      </c>
      <c r="BW19" s="122">
        <f>IF(ISNA(INDEX(プレー記録!$G$14:$G$2664,MATCH("IN_"&amp;ウォレット!$BS$2&amp;MONTH(ウォレット!$B19)&amp;"/"&amp;DAY(ウォレット!$B19)&amp;"_"&amp;ウォレット!BW$3,プレー記録!$U$14:$U$2664,0),1))=TRUE,0,INDEX(プレー記録!$G$14:$G$2664,MATCH("IN_"&amp;ウォレット!$BS$2&amp;MONTH(ウォレット!$B19)&amp;"/"&amp;DAY(ウォレット!$B19)&amp;"_"&amp;ウォレット!BW$3,プレー記録!$U$14:$U$2664,0),1))</f>
        <v>0</v>
      </c>
      <c r="BX19" s="122">
        <f>IF(ISNA(INDEX(プレー記録!$G$14:$G$2664,MATCH("IN_"&amp;ウォレット!$BS$2&amp;MONTH(ウォレット!$B19)&amp;"/"&amp;DAY(ウォレット!$B19)&amp;"_"&amp;ウォレット!BX$3,プレー記録!$U$14:$U$2664,0),1))=TRUE,0,INDEX(プレー記録!$G$14:$G$2664,MATCH("IN_"&amp;ウォレット!$BS$2&amp;MONTH(ウォレット!$B19)&amp;"/"&amp;DAY(ウォレット!$B19)&amp;"_"&amp;ウォレット!BX$3,プレー記録!$U$14:$U$2664,0),1))</f>
        <v>0</v>
      </c>
      <c r="BY19" s="122">
        <f>IF(ISNA(INDEX(プレー記録!$G$14:$G$2664,MATCH("IN_"&amp;ウォレット!$BS$2&amp;MONTH(ウォレット!$B19)&amp;"/"&amp;DAY(ウォレット!$B19)&amp;"_"&amp;ウォレット!BY$3,プレー記録!$U$14:$U$2664,0),1))=TRUE,0,INDEX(プレー記録!$G$14:$G$2664,MATCH("IN_"&amp;ウォレット!$BS$2&amp;MONTH(ウォレット!$B19)&amp;"/"&amp;DAY(ウォレット!$B19)&amp;"_"&amp;ウォレット!BY$3,プレー記録!$U$14:$U$2664,0),1))</f>
        <v>0</v>
      </c>
      <c r="BZ19" s="122">
        <f>IF(ISNA(INDEX(プレー記録!$G$14:$G$2664,MATCH("IN_"&amp;ウォレット!$BS$2&amp;MONTH(ウォレット!$B19)&amp;"/"&amp;DAY(ウォレット!$B19)&amp;"_"&amp;ウォレット!BZ$3,プレー記録!$U$14:$U$2664,0),1))=TRUE,0,INDEX(プレー記録!$G$14:$G$2664,MATCH("IN_"&amp;ウォレット!$BS$2&amp;MONTH(ウォレット!$B19)&amp;"/"&amp;DAY(ウォレット!$B19)&amp;"_"&amp;ウォレット!BZ$3,プレー記録!$U$14:$U$2664,0),1))</f>
        <v>0</v>
      </c>
      <c r="CA19" s="122">
        <f>IF(ISNA(INDEX(プレー記録!$G$14:$G$2664,MATCH("IN_"&amp;ウォレット!$BS$2&amp;MONTH(ウォレット!$B19)&amp;"/"&amp;DAY(ウォレット!$B19)&amp;"_"&amp;ウォレット!CA$3,プレー記録!$U$14:$U$2664,0),1))=TRUE,0,INDEX(プレー記録!$G$14:$G$2664,MATCH("IN_"&amp;ウォレット!$BS$2&amp;MONTH(ウォレット!$B19)&amp;"/"&amp;DAY(ウォレット!$B19)&amp;"_"&amp;ウォレット!CA$3,プレー記録!$U$14:$U$2664,0),1))</f>
        <v>0</v>
      </c>
      <c r="CB19" s="296">
        <f>IF(ISNA(INDEX(プレー記録!$G$14:$G$2664,MATCH("IN_"&amp;ウォレット!$BS$2&amp;MONTH(ウォレット!$B19)&amp;"/"&amp;DAY(ウォレット!$B19)&amp;"_"&amp;ウォレット!CB$3,プレー記録!$U$14:$U$2664,0),1))=TRUE,0,INDEX(プレー記録!$G$14:$G$2664,MATCH("IN_"&amp;ウォレット!$BS$2&amp;MONTH(ウォレット!$B19)&amp;"/"&amp;DAY(ウォレット!$B19)&amp;"_"&amp;ウォレット!CB$3,プレー記録!$U$14:$U$2664,0),1))</f>
        <v>0</v>
      </c>
      <c r="CC19" s="296">
        <f>IF(ISNA(INDEX(プレー記録!$G$14:$G$2664,MATCH("IN_"&amp;ウォレット!$BS$2&amp;MONTH(ウォレット!$B19)&amp;"/"&amp;DAY(ウォレット!$B19)&amp;"_"&amp;ウォレット!CC$3,プレー記録!$U$14:$U$2664,0),1))=TRUE,0,INDEX(プレー記録!$G$14:$G$2664,MATCH("IN_"&amp;ウォレット!$BS$2&amp;MONTH(ウォレット!$B19)&amp;"/"&amp;DAY(ウォレット!$B19)&amp;"_"&amp;ウォレット!CC$3,プレー記録!$U$14:$U$2664,0),1))</f>
        <v>0</v>
      </c>
      <c r="CD19" s="296">
        <f>IF(ISNA(INDEX(プレー記録!$G$14:$G$2664,MATCH("IN_"&amp;ウォレット!$BS$2&amp;MONTH(ウォレット!$B19)&amp;"/"&amp;DAY(ウォレット!$B19)&amp;"_"&amp;ウォレット!CD$3,プレー記録!$U$14:$U$2664,0),1))=TRUE,0,INDEX(プレー記録!$G$14:$G$2664,MATCH("IN_"&amp;ウォレット!$BS$2&amp;MONTH(ウォレット!$B19)&amp;"/"&amp;DAY(ウォレット!$B19)&amp;"_"&amp;ウォレット!CD$3,プレー記録!$U$14:$U$2664,0),1))</f>
        <v>0</v>
      </c>
      <c r="CE19" s="296">
        <f>IF(ISNA(INDEX(プレー記録!$G$14:$G$2664,MATCH("IN_"&amp;ウォレット!$BS$2&amp;MONTH(ウォレット!$B19)&amp;"/"&amp;DAY(ウォレット!$B19)&amp;"_"&amp;ウォレット!CE$3,プレー記録!$U$14:$U$2664,0),1))=TRUE,0,INDEX(プレー記録!$G$14:$G$2664,MATCH("IN_"&amp;ウォレット!$BS$2&amp;MONTH(ウォレット!$B19)&amp;"/"&amp;DAY(ウォレット!$B19)&amp;"_"&amp;ウォレット!CE$3,プレー記録!$U$14:$U$2664,0),1))</f>
        <v>0</v>
      </c>
      <c r="CF19" s="296">
        <f>IF(ISNA(INDEX(プレー記録!$G$14:$G$2664,MATCH("IN_"&amp;ウォレット!$BS$2&amp;MONTH(ウォレット!$B19)&amp;"/"&amp;DAY(ウォレット!$B19)&amp;"_"&amp;ウォレット!CF$3,プレー記録!$U$14:$U$2664,0),1))=TRUE,0,INDEX(プレー記録!$G$14:$G$2664,MATCH("IN_"&amp;ウォレット!$BS$2&amp;MONTH(ウォレット!$B19)&amp;"/"&amp;DAY(ウォレット!$B19)&amp;"_"&amp;ウォレット!CF$3,プレー記録!$U$14:$U$2664,0),1))</f>
        <v>0</v>
      </c>
      <c r="CG19" s="296">
        <f>IF(ISNA(INDEX(プレー記録!$G$14:$G$2664,MATCH("IN_"&amp;ウォレット!$BS$2&amp;MONTH(ウォレット!$B19)&amp;"/"&amp;DAY(ウォレット!$B19)&amp;"_"&amp;ウォレット!CG$3,プレー記録!$U$14:$U$2664,0),1))=TRUE,0,INDEX(プレー記録!$G$14:$G$2664,MATCH("IN_"&amp;ウォレット!$BS$2&amp;MONTH(ウォレット!$B19)&amp;"/"&amp;DAY(ウォレット!$B19)&amp;"_"&amp;ウォレット!CG$3,プレー記録!$U$14:$U$2664,0),1))</f>
        <v>0</v>
      </c>
      <c r="CH19" s="296">
        <f>IF(ISNA(INDEX(プレー記録!$G$14:$G$2664,MATCH("IN_"&amp;ウォレット!$BS$2&amp;MONTH(ウォレット!$B19)&amp;"/"&amp;DAY(ウォレット!$B19)&amp;"_"&amp;ウォレット!CH$3,プレー記録!$U$14:$U$2664,0),1))=TRUE,0,INDEX(プレー記録!$G$14:$G$2664,MATCH("IN_"&amp;ウォレット!$BS$2&amp;MONTH(ウォレット!$B19)&amp;"/"&amp;DAY(ウォレット!$B19)&amp;"_"&amp;ウォレット!CH$3,プレー記録!$U$14:$U$2664,0),1))</f>
        <v>0</v>
      </c>
      <c r="CI19" s="296">
        <f>IF(ISNA(INDEX(プレー記録!$G$14:$G$2664,MATCH("IN_"&amp;ウォレット!$BS$2&amp;MONTH(ウォレット!$B19)&amp;"/"&amp;DAY(ウォレット!$B19)&amp;"_"&amp;ウォレット!CI$3,プレー記録!$U$14:$U$2664,0),1))=TRUE,0,INDEX(プレー記録!$G$14:$G$2664,MATCH("IN_"&amp;ウォレット!$BS$2&amp;MONTH(ウォレット!$B19)&amp;"/"&amp;DAY(ウォレット!$B19)&amp;"_"&amp;ウォレット!CI$3,プレー記録!$U$14:$U$2664,0),1))</f>
        <v>0</v>
      </c>
      <c r="CJ19" s="158"/>
      <c r="CK19" s="131">
        <f>IF(ISNA(INDEX(プレー記録!$F$12:$F$2664,MATCH("OUT_"&amp;ウォレット!$BS$2&amp;MONTH(ウォレット!$B19)&amp;"/"&amp;DAY(ウォレット!$B19)&amp;"_"&amp;ウォレット!CK$3,プレー記録!$U$12:$U$2664,0),1))=TRUE,0,-INDEX(プレー記録!$F$12:$F$2664,MATCH("OUT_"&amp;ウォレット!$BS$2&amp;MONTH(ウォレット!$B19)&amp;"/"&amp;DAY(ウォレット!$B19)&amp;"_"&amp;ウォレット!CK$3,プレー記録!$U$12:$U$2664,0),1))</f>
        <v>0</v>
      </c>
      <c r="CL19" s="123">
        <f>IF(ISNA(INDEX(プレー記録!$F$12:$F$2664,MATCH("OUT_"&amp;ウォレット!$BS$2&amp;MONTH(ウォレット!$B19)&amp;"/"&amp;DAY(ウォレット!$B19)&amp;"_"&amp;ウォレット!CL$3,プレー記録!$U$12:$U$2664,0),1))=TRUE,0,-INDEX(プレー記録!$F$12:$F$2664,MATCH("OUT_"&amp;ウォレット!$BS$2&amp;MONTH(ウォレット!$B19)&amp;"/"&amp;DAY(ウォレット!$B19)&amp;"_"&amp;ウォレット!CL$3,プレー記録!$U$12:$U$2664,0),1))</f>
        <v>0</v>
      </c>
      <c r="CM19" s="123">
        <f>IF(ISNA(INDEX(プレー記録!$F$12:$F$2664,MATCH("OUT_"&amp;ウォレット!$BS$2&amp;MONTH(ウォレット!$B19)&amp;"/"&amp;DAY(ウォレット!$B19)&amp;"_"&amp;ウォレット!CM$3,プレー記録!$U$12:$U$2664,0),1))=TRUE,0,-INDEX(プレー記録!$F$12:$F$2664,MATCH("OUT_"&amp;ウォレット!$BS$2&amp;MONTH(ウォレット!$B19)&amp;"/"&amp;DAY(ウォレット!$B19)&amp;"_"&amp;ウォレット!CM$3,プレー記録!$U$12:$U$2664,0),1))</f>
        <v>0</v>
      </c>
      <c r="CN19" s="123">
        <f>IF(ISNA(INDEX(プレー記録!$F$12:$F$2664,MATCH("OUT_"&amp;ウォレット!$BS$2&amp;MONTH(ウォレット!$B19)&amp;"/"&amp;DAY(ウォレット!$B19)&amp;"_"&amp;ウォレット!CN$3,プレー記録!$U$12:$U$2664,0),1))=TRUE,0,-INDEX(プレー記録!$F$12:$F$2664,MATCH("OUT_"&amp;ウォレット!$BS$2&amp;MONTH(ウォレット!$B19)&amp;"/"&amp;DAY(ウォレット!$B19)&amp;"_"&amp;ウォレット!CN$3,プレー記録!$U$12:$U$2664,0),1))</f>
        <v>0</v>
      </c>
      <c r="CO19" s="123">
        <f>IF(ISNA(INDEX(プレー記録!$F$12:$F$2664,MATCH("OUT_"&amp;ウォレット!$BS$2&amp;MONTH(ウォレット!$B19)&amp;"/"&amp;DAY(ウォレット!$B19)&amp;"_"&amp;ウォレット!CO$3,プレー記録!$U$12:$U$2664,0),1))=TRUE,0,-INDEX(プレー記録!$F$12:$F$2664,MATCH("OUT_"&amp;ウォレット!$BS$2&amp;MONTH(ウォレット!$B19)&amp;"/"&amp;DAY(ウォレット!$B19)&amp;"_"&amp;ウォレット!CO$3,プレー記録!$U$12:$U$2664,0),1))</f>
        <v>0</v>
      </c>
      <c r="CP19" s="123">
        <f>IF(ISNA(INDEX(プレー記録!$F$12:$F$2664,MATCH("OUT_"&amp;ウォレット!$BS$2&amp;MONTH(ウォレット!$B19)&amp;"/"&amp;DAY(ウォレット!$B19)&amp;"_"&amp;ウォレット!CP$3,プレー記録!$U$12:$U$2664,0),1))=TRUE,0,-INDEX(プレー記録!$F$12:$F$2664,MATCH("OUT_"&amp;ウォレット!$BS$2&amp;MONTH(ウォレット!$B19)&amp;"/"&amp;DAY(ウォレット!$B19)&amp;"_"&amp;ウォレット!CP$3,プレー記録!$U$12:$U$2664,0),1))</f>
        <v>0</v>
      </c>
      <c r="CQ19" s="123">
        <f>IF(ISNA(INDEX(プレー記録!$F$12:$F$2664,MATCH("OUT_"&amp;ウォレット!$BS$2&amp;MONTH(ウォレット!$B19)&amp;"/"&amp;DAY(ウォレット!$B19)&amp;"_"&amp;ウォレット!CQ$3,プレー記録!$U$12:$U$2664,0),1))=TRUE,0,-INDEX(プレー記録!$F$12:$F$2664,MATCH("OUT_"&amp;ウォレット!$BS$2&amp;MONTH(ウォレット!$B19)&amp;"/"&amp;DAY(ウォレット!$B19)&amp;"_"&amp;ウォレット!CQ$3,プレー記録!$U$12:$U$2664,0),1))</f>
        <v>0</v>
      </c>
      <c r="CR19" s="298">
        <f>IF(ISNA(INDEX(プレー記録!$F$12:$F$2664,MATCH("OUT_"&amp;ウォレット!$BS$2&amp;MONTH(ウォレット!$B19)&amp;"/"&amp;DAY(ウォレット!$B19)&amp;"_"&amp;ウォレット!CR$3,プレー記録!$U$12:$U$2664,0),1))=TRUE,0,-INDEX(プレー記録!$F$12:$F$2664,MATCH("OUT_"&amp;ウォレット!$BS$2&amp;MONTH(ウォレット!$B19)&amp;"/"&amp;DAY(ウォレット!$B19)&amp;"_"&amp;ウォレット!CR$3,プレー記録!$U$12:$U$2664,0),1))</f>
        <v>0</v>
      </c>
      <c r="CS19" s="298">
        <f>IF(ISNA(INDEX(プレー記録!$F$12:$F$2664,MATCH("OUT_"&amp;ウォレット!$BS$2&amp;MONTH(ウォレット!$B19)&amp;"/"&amp;DAY(ウォレット!$B19)&amp;"_"&amp;ウォレット!CS$3,プレー記録!$U$12:$U$2664,0),1))=TRUE,0,-INDEX(プレー記録!$F$12:$F$2664,MATCH("OUT_"&amp;ウォレット!$BS$2&amp;MONTH(ウォレット!$B19)&amp;"/"&amp;DAY(ウォレット!$B19)&amp;"_"&amp;ウォレット!CS$3,プレー記録!$U$12:$U$2664,0),1))</f>
        <v>0</v>
      </c>
      <c r="CT19" s="298">
        <f>IF(ISNA(INDEX(プレー記録!$F$12:$F$2664,MATCH("OUT_"&amp;ウォレット!$BS$2&amp;MONTH(ウォレット!$B19)&amp;"/"&amp;DAY(ウォレット!$B19)&amp;"_"&amp;ウォレット!CT$3,プレー記録!$U$12:$U$2664,0),1))=TRUE,0,-INDEX(プレー記録!$F$12:$F$2664,MATCH("OUT_"&amp;ウォレット!$BS$2&amp;MONTH(ウォレット!$B19)&amp;"/"&amp;DAY(ウォレット!$B19)&amp;"_"&amp;ウォレット!CT$3,プレー記録!$U$12:$U$2664,0),1))</f>
        <v>0</v>
      </c>
      <c r="CU19" s="298">
        <f>IF(ISNA(INDEX(プレー記録!$F$12:$F$2664,MATCH("OUT_"&amp;ウォレット!$BS$2&amp;MONTH(ウォレット!$B19)&amp;"/"&amp;DAY(ウォレット!$B19)&amp;"_"&amp;ウォレット!CU$3,プレー記録!$U$12:$U$2664,0),1))=TRUE,0,-INDEX(プレー記録!$F$12:$F$2664,MATCH("OUT_"&amp;ウォレット!$BS$2&amp;MONTH(ウォレット!$B19)&amp;"/"&amp;DAY(ウォレット!$B19)&amp;"_"&amp;ウォレット!CU$3,プレー記録!$U$12:$U$2664,0),1))</f>
        <v>0</v>
      </c>
      <c r="CV19" s="298">
        <f>IF(ISNA(INDEX(プレー記録!$F$12:$F$2664,MATCH("OUT_"&amp;ウォレット!$BS$2&amp;MONTH(ウォレット!$B19)&amp;"/"&amp;DAY(ウォレット!$B19)&amp;"_"&amp;ウォレット!CV$3,プレー記録!$U$12:$U$2664,0),1))=TRUE,0,-INDEX(プレー記録!$F$12:$F$2664,MATCH("OUT_"&amp;ウォレット!$BS$2&amp;MONTH(ウォレット!$B19)&amp;"/"&amp;DAY(ウォレット!$B19)&amp;"_"&amp;ウォレット!CV$3,プレー記録!$U$12:$U$2664,0),1))</f>
        <v>0</v>
      </c>
      <c r="CW19" s="298">
        <f>IF(ISNA(INDEX(プレー記録!$F$12:$F$2664,MATCH("OUT_"&amp;ウォレット!$BS$2&amp;MONTH(ウォレット!$B19)&amp;"/"&amp;DAY(ウォレット!$B19)&amp;"_"&amp;ウォレット!CW$3,プレー記録!$U$12:$U$2664,0),1))=TRUE,0,-INDEX(プレー記録!$F$12:$F$2664,MATCH("OUT_"&amp;ウォレット!$BS$2&amp;MONTH(ウォレット!$B19)&amp;"/"&amp;DAY(ウォレット!$B19)&amp;"_"&amp;ウォレット!CW$3,プレー記録!$U$12:$U$2664,0),1))</f>
        <v>0</v>
      </c>
      <c r="CX19" s="298">
        <f>IF(ISNA(INDEX(プレー記録!$F$12:$F$2664,MATCH("OUT_"&amp;ウォレット!$BS$2&amp;MONTH(ウォレット!$B19)&amp;"/"&amp;DAY(ウォレット!$B19)&amp;"_"&amp;ウォレット!CX$3,プレー記録!$U$12:$U$2664,0),1))=TRUE,0,-INDEX(プレー記録!$F$12:$F$2664,MATCH("OUT_"&amp;ウォレット!$BS$2&amp;MONTH(ウォレット!$B19)&amp;"/"&amp;DAY(ウォレット!$B19)&amp;"_"&amp;ウォレット!CX$3,プレー記録!$U$12:$U$2664,0),1))</f>
        <v>0</v>
      </c>
      <c r="CY19" s="298">
        <f>IF(ISNA(INDEX(プレー記録!$F$12:$F$2664,MATCH("OUT_"&amp;ウォレット!$BS$2&amp;MONTH(ウォレット!$B19)&amp;"/"&amp;DAY(ウォレット!$B19)&amp;"_"&amp;ウォレット!CY$3,プレー記録!$U$12:$U$2664,0),1))=TRUE,0,-INDEX(プレー記録!$F$12:$F$2664,MATCH("OUT_"&amp;ウォレット!$BS$2&amp;MONTH(ウォレット!$B19)&amp;"/"&amp;DAY(ウォレット!$B19)&amp;"_"&amp;ウォレット!CY$3,プレー記録!$U$12:$U$2664,0),1))</f>
        <v>0</v>
      </c>
      <c r="CZ19" s="160"/>
      <c r="DA19" s="127">
        <f t="shared" si="4"/>
        <v>0</v>
      </c>
      <c r="DB19" s="128">
        <f t="shared" si="14"/>
        <v>0</v>
      </c>
      <c r="DC19" s="133">
        <f>IF(ISNA(INDEX(プレー記録!$G$14:$G$2664,MATCH("IN_"&amp;ウォレット!$DA$2&amp;MONTH(ウォレット!$B19)&amp;"/"&amp;DAY(ウォレット!$B19)&amp;"_"&amp;ウォレット!DC$3,プレー記録!$U$14:$U$2664,0),1))=TRUE,0,INDEX(プレー記録!$G$14:$G$2664,MATCH("IN_"&amp;ウォレット!$DA$2&amp;MONTH(ウォレット!$B19)&amp;"/"&amp;DAY(ウォレット!$B19)&amp;"_"&amp;ウォレット!DC$3,プレー記録!$U$14:$U$2664,0),1))</f>
        <v>0</v>
      </c>
      <c r="DD19" s="122">
        <f>IF(ISNA(INDEX(プレー記録!$G$14:$G$2664,MATCH("IN_"&amp;ウォレット!$DA$2&amp;MONTH(ウォレット!$B19)&amp;"/"&amp;DAY(ウォレット!$B19)&amp;"_"&amp;ウォレット!DD$3,プレー記録!$U$14:$U$2664,0),1))=TRUE,0,INDEX(プレー記録!$G$14:$G$2664,MATCH("IN_"&amp;ウォレット!$DA$2&amp;MONTH(ウォレット!$B19)&amp;"/"&amp;DAY(ウォレット!$B19)&amp;"_"&amp;ウォレット!DD$3,プレー記録!$U$14:$U$2664,0),1))</f>
        <v>0</v>
      </c>
      <c r="DE19" s="122">
        <f>IF(ISNA(INDEX(プレー記録!$G$14:$G$2664,MATCH("IN_"&amp;ウォレット!$DA$2&amp;MONTH(ウォレット!$B19)&amp;"/"&amp;DAY(ウォレット!$B19)&amp;"_"&amp;ウォレット!DE$3,プレー記録!$U$14:$U$2664,0),1))=TRUE,0,INDEX(プレー記録!$G$14:$G$2664,MATCH("IN_"&amp;ウォレット!$DA$2&amp;MONTH(ウォレット!$B19)&amp;"/"&amp;DAY(ウォレット!$B19)&amp;"_"&amp;ウォレット!DE$3,プレー記録!$U$14:$U$2664,0),1))</f>
        <v>0</v>
      </c>
      <c r="DF19" s="122">
        <f>IF(ISNA(INDEX(プレー記録!$G$14:$G$2664,MATCH("IN_"&amp;ウォレット!$DA$2&amp;MONTH(ウォレット!$B19)&amp;"/"&amp;DAY(ウォレット!$B19)&amp;"_"&amp;ウォレット!DF$3,プレー記録!$U$14:$U$2664,0),1))=TRUE,0,INDEX(プレー記録!$G$14:$G$2664,MATCH("IN_"&amp;ウォレット!$DA$2&amp;MONTH(ウォレット!$B19)&amp;"/"&amp;DAY(ウォレット!$B19)&amp;"_"&amp;ウォレット!DF$3,プレー記録!$U$14:$U$2664,0),1))</f>
        <v>0</v>
      </c>
      <c r="DG19" s="122">
        <f>IF(ISNA(INDEX(プレー記録!$G$14:$G$2664,MATCH("IN_"&amp;ウォレット!$DA$2&amp;MONTH(ウォレット!$B19)&amp;"/"&amp;DAY(ウォレット!$B19)&amp;"_"&amp;ウォレット!DG$3,プレー記録!$U$14:$U$2664,0),1))=TRUE,0,INDEX(プレー記録!$G$14:$G$2664,MATCH("IN_"&amp;ウォレット!$DA$2&amp;MONTH(ウォレット!$B19)&amp;"/"&amp;DAY(ウォレット!$B19)&amp;"_"&amp;ウォレット!DG$3,プレー記録!$U$14:$U$2664,0),1))</f>
        <v>0</v>
      </c>
      <c r="DH19" s="122">
        <f>IF(ISNA(INDEX(プレー記録!$G$14:$G$2664,MATCH("IN_"&amp;ウォレット!$DA$2&amp;MONTH(ウォレット!$B19)&amp;"/"&amp;DAY(ウォレット!$B19)&amp;"_"&amp;ウォレット!DH$3,プレー記録!$U$14:$U$2664,0),1))=TRUE,0,INDEX(プレー記録!$G$14:$G$2664,MATCH("IN_"&amp;ウォレット!$DA$2&amp;MONTH(ウォレット!$B19)&amp;"/"&amp;DAY(ウォレット!$B19)&amp;"_"&amp;ウォレット!DH$3,プレー記録!$U$14:$U$2664,0),1))</f>
        <v>0</v>
      </c>
      <c r="DI19" s="122">
        <f>IF(ISNA(INDEX(プレー記録!$G$14:$G$2664,MATCH("IN_"&amp;ウォレット!$DA$2&amp;MONTH(ウォレット!$B19)&amp;"/"&amp;DAY(ウォレット!$B19)&amp;"_"&amp;ウォレット!DI$3,プレー記録!$U$14:$U$2664,0),1))=TRUE,0,INDEX(プレー記録!$G$14:$G$2664,MATCH("IN_"&amp;ウォレット!$DA$2&amp;MONTH(ウォレット!$B19)&amp;"/"&amp;DAY(ウォレット!$B19)&amp;"_"&amp;ウォレット!DI$3,プレー記録!$U$14:$U$2664,0),1))</f>
        <v>0</v>
      </c>
      <c r="DJ19" s="296">
        <f>IF(ISNA(INDEX(プレー記録!$G$14:$G$2664,MATCH("IN_"&amp;ウォレット!$DA$2&amp;MONTH(ウォレット!$B19)&amp;"/"&amp;DAY(ウォレット!$B19)&amp;"_"&amp;ウォレット!DJ$3,プレー記録!$U$14:$U$2664,0),1))=TRUE,0,INDEX(プレー記録!$G$14:$G$2664,MATCH("IN_"&amp;ウォレット!$DA$2&amp;MONTH(ウォレット!$B19)&amp;"/"&amp;DAY(ウォレット!$B19)&amp;"_"&amp;ウォレット!DJ$3,プレー記録!$U$14:$U$2664,0),1))</f>
        <v>0</v>
      </c>
      <c r="DK19" s="296">
        <f>IF(ISNA(INDEX(プレー記録!$G$14:$G$2664,MATCH("IN_"&amp;ウォレット!$DA$2&amp;MONTH(ウォレット!$B19)&amp;"/"&amp;DAY(ウォレット!$B19)&amp;"_"&amp;ウォレット!DK$3,プレー記録!$U$14:$U$2664,0),1))=TRUE,0,INDEX(プレー記録!$G$14:$G$2664,MATCH("IN_"&amp;ウォレット!$DA$2&amp;MONTH(ウォレット!$B19)&amp;"/"&amp;DAY(ウォレット!$B19)&amp;"_"&amp;ウォレット!DK$3,プレー記録!$U$14:$U$2664,0),1))</f>
        <v>0</v>
      </c>
      <c r="DL19" s="296">
        <f>IF(ISNA(INDEX(プレー記録!$G$14:$G$2664,MATCH("IN_"&amp;ウォレット!$DA$2&amp;MONTH(ウォレット!$B19)&amp;"/"&amp;DAY(ウォレット!$B19)&amp;"_"&amp;ウォレット!DL$3,プレー記録!$U$14:$U$2664,0),1))=TRUE,0,INDEX(プレー記録!$G$14:$G$2664,MATCH("IN_"&amp;ウォレット!$DA$2&amp;MONTH(ウォレット!$B19)&amp;"/"&amp;DAY(ウォレット!$B19)&amp;"_"&amp;ウォレット!DL$3,プレー記録!$U$14:$U$2664,0),1))</f>
        <v>0</v>
      </c>
      <c r="DM19" s="296">
        <f>IF(ISNA(INDEX(プレー記録!$G$14:$G$2664,MATCH("IN_"&amp;ウォレット!$DA$2&amp;MONTH(ウォレット!$B19)&amp;"/"&amp;DAY(ウォレット!$B19)&amp;"_"&amp;ウォレット!DM$3,プレー記録!$U$14:$U$2664,0),1))=TRUE,0,INDEX(プレー記録!$G$14:$G$2664,MATCH("IN_"&amp;ウォレット!$DA$2&amp;MONTH(ウォレット!$B19)&amp;"/"&amp;DAY(ウォレット!$B19)&amp;"_"&amp;ウォレット!DM$3,プレー記録!$U$14:$U$2664,0),1))</f>
        <v>0</v>
      </c>
      <c r="DN19" s="296">
        <f>IF(ISNA(INDEX(プレー記録!$G$14:$G$2664,MATCH("IN_"&amp;ウォレット!$DA$2&amp;MONTH(ウォレット!$B19)&amp;"/"&amp;DAY(ウォレット!$B19)&amp;"_"&amp;ウォレット!DN$3,プレー記録!$U$14:$U$2664,0),1))=TRUE,0,INDEX(プレー記録!$G$14:$G$2664,MATCH("IN_"&amp;ウォレット!$DA$2&amp;MONTH(ウォレット!$B19)&amp;"/"&amp;DAY(ウォレット!$B19)&amp;"_"&amp;ウォレット!DN$3,プレー記録!$U$14:$U$2664,0),1))</f>
        <v>0</v>
      </c>
      <c r="DO19" s="296">
        <f>IF(ISNA(INDEX(プレー記録!$G$14:$G$2664,MATCH("IN_"&amp;ウォレット!$DA$2&amp;MONTH(ウォレット!$B19)&amp;"/"&amp;DAY(ウォレット!$B19)&amp;"_"&amp;ウォレット!DO$3,プレー記録!$U$14:$U$2664,0),1))=TRUE,0,INDEX(プレー記録!$G$14:$G$2664,MATCH("IN_"&amp;ウォレット!$DA$2&amp;MONTH(ウォレット!$B19)&amp;"/"&amp;DAY(ウォレット!$B19)&amp;"_"&amp;ウォレット!DO$3,プレー記録!$U$14:$U$2664,0),1))</f>
        <v>0</v>
      </c>
      <c r="DP19" s="296">
        <f>IF(ISNA(INDEX(プレー記録!$G$14:$G$2664,MATCH("IN_"&amp;ウォレット!$DA$2&amp;MONTH(ウォレット!$B19)&amp;"/"&amp;DAY(ウォレット!$B19)&amp;"_"&amp;ウォレット!DP$3,プレー記録!$U$14:$U$2664,0),1))=TRUE,0,INDEX(プレー記録!$G$14:$G$2664,MATCH("IN_"&amp;ウォレット!$DA$2&amp;MONTH(ウォレット!$B19)&amp;"/"&amp;DAY(ウォレット!$B19)&amp;"_"&amp;ウォレット!DP$3,プレー記録!$U$14:$U$2664,0),1))</f>
        <v>0</v>
      </c>
      <c r="DQ19" s="296">
        <f>IF(ISNA(INDEX(プレー記録!$G$14:$G$2664,MATCH("IN_"&amp;ウォレット!$DA$2&amp;MONTH(ウォレット!$B19)&amp;"/"&amp;DAY(ウォレット!$B19)&amp;"_"&amp;ウォレット!DQ$3,プレー記録!$U$14:$U$2664,0),1))=TRUE,0,INDEX(プレー記録!$G$14:$G$2664,MATCH("IN_"&amp;ウォレット!$DA$2&amp;MONTH(ウォレット!$B19)&amp;"/"&amp;DAY(ウォレット!$B19)&amp;"_"&amp;ウォレット!DQ$3,プレー記録!$U$14:$U$2664,0),1))</f>
        <v>0</v>
      </c>
      <c r="DR19" s="158"/>
      <c r="DS19" s="131">
        <f>IF(ISNA(INDEX(プレー記録!$F$12:$F$2664,MATCH("OUT_"&amp;ウォレット!$DA$2&amp;MONTH(ウォレット!$B19)&amp;"/"&amp;DAY(ウォレット!$B19)&amp;"_"&amp;ウォレット!DS$3,プレー記録!$U$12:$U$2664,0),1))=TRUE,0,-INDEX(プレー記録!$F$12:$F$2664,MATCH("OUT_"&amp;ウォレット!$DA$2&amp;MONTH(ウォレット!$B19)&amp;"/"&amp;DAY(ウォレット!$B19)&amp;"_"&amp;ウォレット!DS$3,プレー記録!$U$12:$U$2664,0),1))</f>
        <v>0</v>
      </c>
      <c r="DT19" s="123">
        <f>IF(ISNA(INDEX(プレー記録!$F$12:$F$2664,MATCH("OUT_"&amp;ウォレット!$DA$2&amp;MONTH(ウォレット!$B19)&amp;"/"&amp;DAY(ウォレット!$B19)&amp;"_"&amp;ウォレット!DT$3,プレー記録!$U$12:$U$2664,0),1))=TRUE,0,-INDEX(プレー記録!$F$12:$F$2664,MATCH("OUT_"&amp;ウォレット!$DA$2&amp;MONTH(ウォレット!$B19)&amp;"/"&amp;DAY(ウォレット!$B19)&amp;"_"&amp;ウォレット!DT$3,プレー記録!$U$12:$U$2664,0),1))</f>
        <v>0</v>
      </c>
      <c r="DU19" s="123">
        <f>IF(ISNA(INDEX(プレー記録!$F$12:$F$2664,MATCH("OUT_"&amp;ウォレット!$DA$2&amp;MONTH(ウォレット!$B19)&amp;"/"&amp;DAY(ウォレット!$B19)&amp;"_"&amp;ウォレット!DU$3,プレー記録!$U$12:$U$2664,0),1))=TRUE,0,-INDEX(プレー記録!$F$12:$F$2664,MATCH("OUT_"&amp;ウォレット!$DA$2&amp;MONTH(ウォレット!$B19)&amp;"/"&amp;DAY(ウォレット!$B19)&amp;"_"&amp;ウォレット!DU$3,プレー記録!$U$12:$U$2664,0),1))</f>
        <v>0</v>
      </c>
      <c r="DV19" s="123">
        <f>IF(ISNA(INDEX(プレー記録!$F$12:$F$2664,MATCH("OUT_"&amp;ウォレット!$DA$2&amp;MONTH(ウォレット!$B19)&amp;"/"&amp;DAY(ウォレット!$B19)&amp;"_"&amp;ウォレット!DV$3,プレー記録!$U$12:$U$2664,0),1))=TRUE,0,-INDEX(プレー記録!$F$12:$F$2664,MATCH("OUT_"&amp;ウォレット!$DA$2&amp;MONTH(ウォレット!$B19)&amp;"/"&amp;DAY(ウォレット!$B19)&amp;"_"&amp;ウォレット!DV$3,プレー記録!$U$12:$U$2664,0),1))</f>
        <v>0</v>
      </c>
      <c r="DW19" s="123">
        <f>IF(ISNA(INDEX(プレー記録!$F$12:$F$2664,MATCH("OUT_"&amp;ウォレット!$DA$2&amp;MONTH(ウォレット!$B19)&amp;"/"&amp;DAY(ウォレット!$B19)&amp;"_"&amp;ウォレット!DW$3,プレー記録!$U$12:$U$2664,0),1))=TRUE,0,-INDEX(プレー記録!$F$12:$F$2664,MATCH("OUT_"&amp;ウォレット!$DA$2&amp;MONTH(ウォレット!$B19)&amp;"/"&amp;DAY(ウォレット!$B19)&amp;"_"&amp;ウォレット!DW$3,プレー記録!$U$12:$U$2664,0),1))</f>
        <v>0</v>
      </c>
      <c r="DX19" s="123">
        <f>IF(ISNA(INDEX(プレー記録!$F$12:$F$2664,MATCH("OUT_"&amp;ウォレット!$DA$2&amp;MONTH(ウォレット!$B19)&amp;"/"&amp;DAY(ウォレット!$B19)&amp;"_"&amp;ウォレット!DX$3,プレー記録!$U$12:$U$2664,0),1))=TRUE,0,-INDEX(プレー記録!$F$12:$F$2664,MATCH("OUT_"&amp;ウォレット!$DA$2&amp;MONTH(ウォレット!$B19)&amp;"/"&amp;DAY(ウォレット!$B19)&amp;"_"&amp;ウォレット!DX$3,プレー記録!$U$12:$U$2664,0),1))</f>
        <v>0</v>
      </c>
      <c r="DY19" s="123">
        <f>IF(ISNA(INDEX(プレー記録!$F$12:$F$2664,MATCH("OUT_"&amp;ウォレット!$DA$2&amp;MONTH(ウォレット!$B19)&amp;"/"&amp;DAY(ウォレット!$B19)&amp;"_"&amp;ウォレット!DY$3,プレー記録!$U$12:$U$2664,0),1))=TRUE,0,-INDEX(プレー記録!$F$12:$F$2664,MATCH("OUT_"&amp;ウォレット!$DA$2&amp;MONTH(ウォレット!$B19)&amp;"/"&amp;DAY(ウォレット!$B19)&amp;"_"&amp;ウォレット!DY$3,プレー記録!$U$12:$U$2664,0),1))</f>
        <v>0</v>
      </c>
      <c r="DZ19" s="298">
        <f>IF(ISNA(INDEX(プレー記録!$F$12:$F$2664,MATCH("OUT_"&amp;ウォレット!$DA$2&amp;MONTH(ウォレット!$B19)&amp;"/"&amp;DAY(ウォレット!$B19)&amp;"_"&amp;ウォレット!DZ$3,プレー記録!$U$12:$U$2664,0),1))=TRUE,0,-INDEX(プレー記録!$F$12:$F$2664,MATCH("OUT_"&amp;ウォレット!$DA$2&amp;MONTH(ウォレット!$B19)&amp;"/"&amp;DAY(ウォレット!$B19)&amp;"_"&amp;ウォレット!DZ$3,プレー記録!$U$12:$U$2664,0),1))</f>
        <v>0</v>
      </c>
      <c r="EA19" s="298">
        <f>IF(ISNA(INDEX(プレー記録!$F$12:$F$2664,MATCH("OUT_"&amp;ウォレット!$DA$2&amp;MONTH(ウォレット!$B19)&amp;"/"&amp;DAY(ウォレット!$B19)&amp;"_"&amp;ウォレット!EA$3,プレー記録!$U$12:$U$2664,0),1))=TRUE,0,-INDEX(プレー記録!$F$12:$F$2664,MATCH("OUT_"&amp;ウォレット!$DA$2&amp;MONTH(ウォレット!$B19)&amp;"/"&amp;DAY(ウォレット!$B19)&amp;"_"&amp;ウォレット!EA$3,プレー記録!$U$12:$U$2664,0),1))</f>
        <v>0</v>
      </c>
      <c r="EB19" s="298">
        <f>IF(ISNA(INDEX(プレー記録!$F$12:$F$2664,MATCH("OUT_"&amp;ウォレット!$DA$2&amp;MONTH(ウォレット!$B19)&amp;"/"&amp;DAY(ウォレット!$B19)&amp;"_"&amp;ウォレット!EB$3,プレー記録!$U$12:$U$2664,0),1))=TRUE,0,-INDEX(プレー記録!$F$12:$F$2664,MATCH("OUT_"&amp;ウォレット!$DA$2&amp;MONTH(ウォレット!$B19)&amp;"/"&amp;DAY(ウォレット!$B19)&amp;"_"&amp;ウォレット!EB$3,プレー記録!$U$12:$U$2664,0),1))</f>
        <v>0</v>
      </c>
      <c r="EC19" s="298">
        <f>IF(ISNA(INDEX(プレー記録!$F$12:$F$2664,MATCH("OUT_"&amp;ウォレット!$DA$2&amp;MONTH(ウォレット!$B19)&amp;"/"&amp;DAY(ウォレット!$B19)&amp;"_"&amp;ウォレット!EC$3,プレー記録!$U$12:$U$2664,0),1))=TRUE,0,-INDEX(プレー記録!$F$12:$F$2664,MATCH("OUT_"&amp;ウォレット!$DA$2&amp;MONTH(ウォレット!$B19)&amp;"/"&amp;DAY(ウォレット!$B19)&amp;"_"&amp;ウォレット!EC$3,プレー記録!$U$12:$U$2664,0),1))</f>
        <v>0</v>
      </c>
      <c r="ED19" s="298">
        <f>IF(ISNA(INDEX(プレー記録!$F$12:$F$2664,MATCH("OUT_"&amp;ウォレット!$DA$2&amp;MONTH(ウォレット!$B19)&amp;"/"&amp;DAY(ウォレット!$B19)&amp;"_"&amp;ウォレット!ED$3,プレー記録!$U$12:$U$2664,0),1))=TRUE,0,-INDEX(プレー記録!$F$12:$F$2664,MATCH("OUT_"&amp;ウォレット!$DA$2&amp;MONTH(ウォレット!$B19)&amp;"/"&amp;DAY(ウォレット!$B19)&amp;"_"&amp;ウォレット!ED$3,プレー記録!$U$12:$U$2664,0),1))</f>
        <v>0</v>
      </c>
      <c r="EE19" s="298">
        <f>IF(ISNA(INDEX(プレー記録!$F$12:$F$2664,MATCH("OUT_"&amp;ウォレット!$DA$2&amp;MONTH(ウォレット!$B19)&amp;"/"&amp;DAY(ウォレット!$B19)&amp;"_"&amp;ウォレット!EE$3,プレー記録!$U$12:$U$2664,0),1))=TRUE,0,-INDEX(プレー記録!$F$12:$F$2664,MATCH("OUT_"&amp;ウォレット!$DA$2&amp;MONTH(ウォレット!$B19)&amp;"/"&amp;DAY(ウォレット!$B19)&amp;"_"&amp;ウォレット!EE$3,プレー記録!$U$12:$U$2664,0),1))</f>
        <v>0</v>
      </c>
      <c r="EF19" s="298">
        <f>IF(ISNA(INDEX(プレー記録!$F$12:$F$2664,MATCH("OUT_"&amp;ウォレット!$DA$2&amp;MONTH(ウォレット!$B19)&amp;"/"&amp;DAY(ウォレット!$B19)&amp;"_"&amp;ウォレット!EF$3,プレー記録!$U$12:$U$2664,0),1))=TRUE,0,-INDEX(プレー記録!$F$12:$F$2664,MATCH("OUT_"&amp;ウォレット!$DA$2&amp;MONTH(ウォレット!$B19)&amp;"/"&amp;DAY(ウォレット!$B19)&amp;"_"&amp;ウォレット!EF$3,プレー記録!$U$12:$U$2664,0),1))</f>
        <v>0</v>
      </c>
      <c r="EG19" s="298">
        <f>IF(ISNA(INDEX(プレー記録!$F$12:$F$2664,MATCH("OUT_"&amp;ウォレット!$DA$2&amp;MONTH(ウォレット!$B19)&amp;"/"&amp;DAY(ウォレット!$B19)&amp;"_"&amp;ウォレット!EG$3,プレー記録!$U$12:$U$2664,0),1))=TRUE,0,-INDEX(プレー記録!$F$12:$F$2664,MATCH("OUT_"&amp;ウォレット!$DA$2&amp;MONTH(ウォレット!$B19)&amp;"/"&amp;DAY(ウォレット!$B19)&amp;"_"&amp;ウォレット!EG$3,プレー記録!$U$12:$U$2664,0),1))</f>
        <v>0</v>
      </c>
      <c r="EH19" s="160"/>
      <c r="EI19" s="127">
        <f t="shared" si="5"/>
        <v>0</v>
      </c>
      <c r="EJ19" s="128">
        <f t="shared" si="15"/>
        <v>0</v>
      </c>
      <c r="EK19" s="133">
        <f>IF(ISNA(INDEX(プレー記録!$G$14:$G$2664,MATCH("IN_"&amp;ウォレット!$EI$2&amp;MONTH(ウォレット!$B19)&amp;"/"&amp;DAY(ウォレット!$B19)&amp;"_"&amp;ウォレット!EK$3,プレー記録!$U$14:$U$2664,0),1))=TRUE,0,INDEX(プレー記録!$G$14:$G$2664,MATCH("IN_"&amp;ウォレット!$EI$2&amp;MONTH(ウォレット!$B19)&amp;"/"&amp;DAY(ウォレット!$B19)&amp;"_"&amp;ウォレット!EK$3,プレー記録!$U$14:$U$2664,0),1))</f>
        <v>0</v>
      </c>
      <c r="EL19" s="122">
        <f>IF(ISNA(INDEX(プレー記録!$G$14:$G$2664,MATCH("IN_"&amp;ウォレット!$EI$2&amp;MONTH(ウォレット!$B19)&amp;"/"&amp;DAY(ウォレット!$B19)&amp;"_"&amp;ウォレット!EL$3,プレー記録!$U$14:$U$2664,0),1))=TRUE,0,INDEX(プレー記録!$G$14:$G$2664,MATCH("IN_"&amp;ウォレット!$EI$2&amp;MONTH(ウォレット!$B19)&amp;"/"&amp;DAY(ウォレット!$B19)&amp;"_"&amp;ウォレット!EL$3,プレー記録!$U$14:$U$2664,0),1))</f>
        <v>0</v>
      </c>
      <c r="EM19" s="122">
        <f>IF(ISNA(INDEX(プレー記録!$G$14:$G$2664,MATCH("IN_"&amp;ウォレット!$EI$2&amp;MONTH(ウォレット!$B19)&amp;"/"&amp;DAY(ウォレット!$B19)&amp;"_"&amp;ウォレット!EM$3,プレー記録!$U$14:$U$2664,0),1))=TRUE,0,INDEX(プレー記録!$G$14:$G$2664,MATCH("IN_"&amp;ウォレット!$EI$2&amp;MONTH(ウォレット!$B19)&amp;"/"&amp;DAY(ウォレット!$B19)&amp;"_"&amp;ウォレット!EM$3,プレー記録!$U$14:$U$2664,0),1))</f>
        <v>0</v>
      </c>
      <c r="EN19" s="122">
        <f>IF(ISNA(INDEX(プレー記録!$G$14:$G$2664,MATCH("IN_"&amp;ウォレット!$EI$2&amp;MONTH(ウォレット!$B19)&amp;"/"&amp;DAY(ウォレット!$B19)&amp;"_"&amp;ウォレット!EN$3,プレー記録!$U$14:$U$2664,0),1))=TRUE,0,INDEX(プレー記録!$G$14:$G$2664,MATCH("IN_"&amp;ウォレット!$EI$2&amp;MONTH(ウォレット!$B19)&amp;"/"&amp;DAY(ウォレット!$B19)&amp;"_"&amp;ウォレット!EN$3,プレー記録!$U$14:$U$2664,0),1))</f>
        <v>0</v>
      </c>
      <c r="EO19" s="122">
        <f>IF(ISNA(INDEX(プレー記録!$G$14:$G$2664,MATCH("IN_"&amp;ウォレット!$EI$2&amp;MONTH(ウォレット!$B19)&amp;"/"&amp;DAY(ウォレット!$B19)&amp;"_"&amp;ウォレット!EO$3,プレー記録!$U$14:$U$2664,0),1))=TRUE,0,INDEX(プレー記録!$G$14:$G$2664,MATCH("IN_"&amp;ウォレット!$EI$2&amp;MONTH(ウォレット!$B19)&amp;"/"&amp;DAY(ウォレット!$B19)&amp;"_"&amp;ウォレット!EO$3,プレー記録!$U$14:$U$2664,0),1))</f>
        <v>0</v>
      </c>
      <c r="EP19" s="122">
        <f>IF(ISNA(INDEX(プレー記録!$G$14:$G$2664,MATCH("IN_"&amp;ウォレット!$EI$2&amp;MONTH(ウォレット!$B19)&amp;"/"&amp;DAY(ウォレット!$B19)&amp;"_"&amp;ウォレット!EP$3,プレー記録!$U$14:$U$2664,0),1))=TRUE,0,INDEX(プレー記録!$G$14:$G$2664,MATCH("IN_"&amp;ウォレット!$EI$2&amp;MONTH(ウォレット!$B19)&amp;"/"&amp;DAY(ウォレット!$B19)&amp;"_"&amp;ウォレット!EP$3,プレー記録!$U$14:$U$2664,0),1))</f>
        <v>0</v>
      </c>
      <c r="EQ19" s="122">
        <f>IF(ISNA(INDEX(プレー記録!$G$14:$G$2664,MATCH("IN_"&amp;ウォレット!$EI$2&amp;MONTH(ウォレット!$B19)&amp;"/"&amp;DAY(ウォレット!$B19)&amp;"_"&amp;ウォレット!EQ$3,プレー記録!$U$14:$U$2664,0),1))=TRUE,0,INDEX(プレー記録!$G$14:$G$2664,MATCH("IN_"&amp;ウォレット!$EI$2&amp;MONTH(ウォレット!$B19)&amp;"/"&amp;DAY(ウォレット!$B19)&amp;"_"&amp;ウォレット!EQ$3,プレー記録!$U$14:$U$2664,0),1))</f>
        <v>0</v>
      </c>
      <c r="ER19" s="296">
        <f>IF(ISNA(INDEX(プレー記録!$G$14:$G$2664,MATCH("IN_"&amp;ウォレット!$EI$2&amp;MONTH(ウォレット!$B19)&amp;"/"&amp;DAY(ウォレット!$B19)&amp;"_"&amp;ウォレット!ER$3,プレー記録!$U$14:$U$2664,0),1))=TRUE,0,INDEX(プレー記録!$G$14:$G$2664,MATCH("IN_"&amp;ウォレット!$EI$2&amp;MONTH(ウォレット!$B19)&amp;"/"&amp;DAY(ウォレット!$B19)&amp;"_"&amp;ウォレット!ER$3,プレー記録!$U$14:$U$2664,0),1))</f>
        <v>0</v>
      </c>
      <c r="ES19" s="296">
        <f>IF(ISNA(INDEX(プレー記録!$G$14:$G$2664,MATCH("IN_"&amp;ウォレット!$EI$2&amp;MONTH(ウォレット!$B19)&amp;"/"&amp;DAY(ウォレット!$B19)&amp;"_"&amp;ウォレット!ES$3,プレー記録!$U$14:$U$2664,0),1))=TRUE,0,INDEX(プレー記録!$G$14:$G$2664,MATCH("IN_"&amp;ウォレット!$EI$2&amp;MONTH(ウォレット!$B19)&amp;"/"&amp;DAY(ウォレット!$B19)&amp;"_"&amp;ウォレット!ES$3,プレー記録!$U$14:$U$2664,0),1))</f>
        <v>0</v>
      </c>
      <c r="ET19" s="296">
        <f>IF(ISNA(INDEX(プレー記録!$G$14:$G$2664,MATCH("IN_"&amp;ウォレット!$EI$2&amp;MONTH(ウォレット!$B19)&amp;"/"&amp;DAY(ウォレット!$B19)&amp;"_"&amp;ウォレット!ET$3,プレー記録!$U$14:$U$2664,0),1))=TRUE,0,INDEX(プレー記録!$G$14:$G$2664,MATCH("IN_"&amp;ウォレット!$EI$2&amp;MONTH(ウォレット!$B19)&amp;"/"&amp;DAY(ウォレット!$B19)&amp;"_"&amp;ウォレット!ET$3,プレー記録!$U$14:$U$2664,0),1))</f>
        <v>0</v>
      </c>
      <c r="EU19" s="296">
        <f>IF(ISNA(INDEX(プレー記録!$G$14:$G$2664,MATCH("IN_"&amp;ウォレット!$EI$2&amp;MONTH(ウォレット!$B19)&amp;"/"&amp;DAY(ウォレット!$B19)&amp;"_"&amp;ウォレット!EU$3,プレー記録!$U$14:$U$2664,0),1))=TRUE,0,INDEX(プレー記録!$G$14:$G$2664,MATCH("IN_"&amp;ウォレット!$EI$2&amp;MONTH(ウォレット!$B19)&amp;"/"&amp;DAY(ウォレット!$B19)&amp;"_"&amp;ウォレット!EU$3,プレー記録!$U$14:$U$2664,0),1))</f>
        <v>0</v>
      </c>
      <c r="EV19" s="296">
        <f>IF(ISNA(INDEX(プレー記録!$G$14:$G$2664,MATCH("IN_"&amp;ウォレット!$EI$2&amp;MONTH(ウォレット!$B19)&amp;"/"&amp;DAY(ウォレット!$B19)&amp;"_"&amp;ウォレット!EV$3,プレー記録!$U$14:$U$2664,0),1))=TRUE,0,INDEX(プレー記録!$G$14:$G$2664,MATCH("IN_"&amp;ウォレット!$EI$2&amp;MONTH(ウォレット!$B19)&amp;"/"&amp;DAY(ウォレット!$B19)&amp;"_"&amp;ウォレット!EV$3,プレー記録!$U$14:$U$2664,0),1))</f>
        <v>0</v>
      </c>
      <c r="EW19" s="296">
        <f>IF(ISNA(INDEX(プレー記録!$G$14:$G$2664,MATCH("IN_"&amp;ウォレット!$EI$2&amp;MONTH(ウォレット!$B19)&amp;"/"&amp;DAY(ウォレット!$B19)&amp;"_"&amp;ウォレット!EW$3,プレー記録!$U$14:$U$2664,0),1))=TRUE,0,INDEX(プレー記録!$G$14:$G$2664,MATCH("IN_"&amp;ウォレット!$EI$2&amp;MONTH(ウォレット!$B19)&amp;"/"&amp;DAY(ウォレット!$B19)&amp;"_"&amp;ウォレット!EW$3,プレー記録!$U$14:$U$2664,0),1))</f>
        <v>0</v>
      </c>
      <c r="EX19" s="296">
        <f>IF(ISNA(INDEX(プレー記録!$G$14:$G$2664,MATCH("IN_"&amp;ウォレット!$EI$2&amp;MONTH(ウォレット!$B19)&amp;"/"&amp;DAY(ウォレット!$B19)&amp;"_"&amp;ウォレット!EX$3,プレー記録!$U$14:$U$2664,0),1))=TRUE,0,INDEX(プレー記録!$G$14:$G$2664,MATCH("IN_"&amp;ウォレット!$EI$2&amp;MONTH(ウォレット!$B19)&amp;"/"&amp;DAY(ウォレット!$B19)&amp;"_"&amp;ウォレット!EX$3,プレー記録!$U$14:$U$2664,0),1))</f>
        <v>0</v>
      </c>
      <c r="EY19" s="296">
        <f>IF(ISNA(INDEX(プレー記録!$G$14:$G$2664,MATCH("IN_"&amp;ウォレット!$EI$2&amp;MONTH(ウォレット!$B19)&amp;"/"&amp;DAY(ウォレット!$B19)&amp;"_"&amp;ウォレット!EY$3,プレー記録!$U$14:$U$2664,0),1))=TRUE,0,INDEX(プレー記録!$G$14:$G$2664,MATCH("IN_"&amp;ウォレット!$EI$2&amp;MONTH(ウォレット!$B19)&amp;"/"&amp;DAY(ウォレット!$B19)&amp;"_"&amp;ウォレット!EY$3,プレー記録!$U$14:$U$2664,0),1))</f>
        <v>0</v>
      </c>
      <c r="EZ19" s="158"/>
      <c r="FA19" s="131">
        <f>IF(ISNA(INDEX(プレー記録!$F$12:$F$2664,MATCH("OUT_"&amp;ウォレット!$EI$2&amp;MONTH(ウォレット!$B19)&amp;"/"&amp;DAY(ウォレット!$B19)&amp;"_"&amp;ウォレット!FA$3,プレー記録!$U$12:$U$2664,0),1))=TRUE,0,-INDEX(プレー記録!$F$12:$F$2664,MATCH("OUT_"&amp;ウォレット!$EI$2&amp;MONTH(ウォレット!$B19)&amp;"/"&amp;DAY(ウォレット!$B19)&amp;"_"&amp;ウォレット!FA$3,プレー記録!$U$12:$U$2664,0),1))</f>
        <v>0</v>
      </c>
      <c r="FB19" s="123">
        <f>IF(ISNA(INDEX(プレー記録!$F$12:$F$2664,MATCH("OUT_"&amp;ウォレット!$EI$2&amp;MONTH(ウォレット!$B19)&amp;"/"&amp;DAY(ウォレット!$B19)&amp;"_"&amp;ウォレット!FB$3,プレー記録!$U$12:$U$2664,0),1))=TRUE,0,-INDEX(プレー記録!$F$12:$F$2664,MATCH("OUT_"&amp;ウォレット!$EI$2&amp;MONTH(ウォレット!$B19)&amp;"/"&amp;DAY(ウォレット!$B19)&amp;"_"&amp;ウォレット!FB$3,プレー記録!$U$12:$U$2664,0),1))</f>
        <v>0</v>
      </c>
      <c r="FC19" s="123">
        <f>IF(ISNA(INDEX(プレー記録!$F$12:$F$2664,MATCH("OUT_"&amp;ウォレット!$EI$2&amp;MONTH(ウォレット!$B19)&amp;"/"&amp;DAY(ウォレット!$B19)&amp;"_"&amp;ウォレット!FC$3,プレー記録!$U$12:$U$2664,0),1))=TRUE,0,-INDEX(プレー記録!$F$12:$F$2664,MATCH("OUT_"&amp;ウォレット!$EI$2&amp;MONTH(ウォレット!$B19)&amp;"/"&amp;DAY(ウォレット!$B19)&amp;"_"&amp;ウォレット!FC$3,プレー記録!$U$12:$U$2664,0),1))</f>
        <v>0</v>
      </c>
      <c r="FD19" s="123">
        <f>IF(ISNA(INDEX(プレー記録!$F$12:$F$2664,MATCH("OUT_"&amp;ウォレット!$EI$2&amp;MONTH(ウォレット!$B19)&amp;"/"&amp;DAY(ウォレット!$B19)&amp;"_"&amp;ウォレット!FD$3,プレー記録!$U$12:$U$2664,0),1))=TRUE,0,-INDEX(プレー記録!$F$12:$F$2664,MATCH("OUT_"&amp;ウォレット!$EI$2&amp;MONTH(ウォレット!$B19)&amp;"/"&amp;DAY(ウォレット!$B19)&amp;"_"&amp;ウォレット!FD$3,プレー記録!$U$12:$U$2664,0),1))</f>
        <v>0</v>
      </c>
      <c r="FE19" s="123">
        <f>IF(ISNA(INDEX(プレー記録!$F$12:$F$2664,MATCH("OUT_"&amp;ウォレット!$EI$2&amp;MONTH(ウォレット!$B19)&amp;"/"&amp;DAY(ウォレット!$B19)&amp;"_"&amp;ウォレット!FE$3,プレー記録!$U$12:$U$2664,0),1))=TRUE,0,-INDEX(プレー記録!$F$12:$F$2664,MATCH("OUT_"&amp;ウォレット!$EI$2&amp;MONTH(ウォレット!$B19)&amp;"/"&amp;DAY(ウォレット!$B19)&amp;"_"&amp;ウォレット!FE$3,プレー記録!$U$12:$U$2664,0),1))</f>
        <v>0</v>
      </c>
      <c r="FF19" s="123">
        <f>IF(ISNA(INDEX(プレー記録!$F$12:$F$2664,MATCH("OUT_"&amp;ウォレット!$EI$2&amp;MONTH(ウォレット!$B19)&amp;"/"&amp;DAY(ウォレット!$B19)&amp;"_"&amp;ウォレット!FF$3,プレー記録!$U$12:$U$2664,0),1))=TRUE,0,-INDEX(プレー記録!$F$12:$F$2664,MATCH("OUT_"&amp;ウォレット!$EI$2&amp;MONTH(ウォレット!$B19)&amp;"/"&amp;DAY(ウォレット!$B19)&amp;"_"&amp;ウォレット!FF$3,プレー記録!$U$12:$U$2664,0),1))</f>
        <v>0</v>
      </c>
      <c r="FG19" s="123">
        <f>IF(ISNA(INDEX(プレー記録!$F$12:$F$2664,MATCH("OUT_"&amp;ウォレット!$EI$2&amp;MONTH(ウォレット!$B19)&amp;"/"&amp;DAY(ウォレット!$B19)&amp;"_"&amp;ウォレット!FG$3,プレー記録!$U$12:$U$2664,0),1))=TRUE,0,-INDEX(プレー記録!$F$12:$F$2664,MATCH("OUT_"&amp;ウォレット!$EI$2&amp;MONTH(ウォレット!$B19)&amp;"/"&amp;DAY(ウォレット!$B19)&amp;"_"&amp;ウォレット!FG$3,プレー記録!$U$12:$U$2664,0),1))</f>
        <v>0</v>
      </c>
      <c r="FH19" s="298">
        <f>IF(ISNA(INDEX(プレー記録!$F$12:$F$2664,MATCH("OUT_"&amp;ウォレット!$EI$2&amp;MONTH(ウォレット!$B19)&amp;"/"&amp;DAY(ウォレット!$B19)&amp;"_"&amp;ウォレット!FH$3,プレー記録!$U$12:$U$2664,0),1))=TRUE,0,-INDEX(プレー記録!$F$12:$F$2664,MATCH("OUT_"&amp;ウォレット!$EI$2&amp;MONTH(ウォレット!$B19)&amp;"/"&amp;DAY(ウォレット!$B19)&amp;"_"&amp;ウォレット!FH$3,プレー記録!$U$12:$U$2664,0),1))</f>
        <v>0</v>
      </c>
      <c r="FI19" s="298">
        <f>IF(ISNA(INDEX(プレー記録!$F$12:$F$2664,MATCH("OUT_"&amp;ウォレット!$EI$2&amp;MONTH(ウォレット!$B19)&amp;"/"&amp;DAY(ウォレット!$B19)&amp;"_"&amp;ウォレット!FI$3,プレー記録!$U$12:$U$2664,0),1))=TRUE,0,-INDEX(プレー記録!$F$12:$F$2664,MATCH("OUT_"&amp;ウォレット!$EI$2&amp;MONTH(ウォレット!$B19)&amp;"/"&amp;DAY(ウォレット!$B19)&amp;"_"&amp;ウォレット!FI$3,プレー記録!$U$12:$U$2664,0),1))</f>
        <v>0</v>
      </c>
      <c r="FJ19" s="298">
        <f>IF(ISNA(INDEX(プレー記録!$F$12:$F$2664,MATCH("OUT_"&amp;ウォレット!$EI$2&amp;MONTH(ウォレット!$B19)&amp;"/"&amp;DAY(ウォレット!$B19)&amp;"_"&amp;ウォレット!FJ$3,プレー記録!$U$12:$U$2664,0),1))=TRUE,0,-INDEX(プレー記録!$F$12:$F$2664,MATCH("OUT_"&amp;ウォレット!$EI$2&amp;MONTH(ウォレット!$B19)&amp;"/"&amp;DAY(ウォレット!$B19)&amp;"_"&amp;ウォレット!FJ$3,プレー記録!$U$12:$U$2664,0),1))</f>
        <v>0</v>
      </c>
      <c r="FK19" s="298">
        <f>IF(ISNA(INDEX(プレー記録!$F$12:$F$2664,MATCH("OUT_"&amp;ウォレット!$EI$2&amp;MONTH(ウォレット!$B19)&amp;"/"&amp;DAY(ウォレット!$B19)&amp;"_"&amp;ウォレット!FK$3,プレー記録!$U$12:$U$2664,0),1))=TRUE,0,-INDEX(プレー記録!$F$12:$F$2664,MATCH("OUT_"&amp;ウォレット!$EI$2&amp;MONTH(ウォレット!$B19)&amp;"/"&amp;DAY(ウォレット!$B19)&amp;"_"&amp;ウォレット!FK$3,プレー記録!$U$12:$U$2664,0),1))</f>
        <v>0</v>
      </c>
      <c r="FL19" s="298">
        <f>IF(ISNA(INDEX(プレー記録!$F$12:$F$2664,MATCH("OUT_"&amp;ウォレット!$EI$2&amp;MONTH(ウォレット!$B19)&amp;"/"&amp;DAY(ウォレット!$B19)&amp;"_"&amp;ウォレット!FL$3,プレー記録!$U$12:$U$2664,0),1))=TRUE,0,-INDEX(プレー記録!$F$12:$F$2664,MATCH("OUT_"&amp;ウォレット!$EI$2&amp;MONTH(ウォレット!$B19)&amp;"/"&amp;DAY(ウォレット!$B19)&amp;"_"&amp;ウォレット!FL$3,プレー記録!$U$12:$U$2664,0),1))</f>
        <v>0</v>
      </c>
      <c r="FM19" s="298">
        <f>IF(ISNA(INDEX(プレー記録!$F$12:$F$2664,MATCH("OUT_"&amp;ウォレット!$EI$2&amp;MONTH(ウォレット!$B19)&amp;"/"&amp;DAY(ウォレット!$B19)&amp;"_"&amp;ウォレット!FM$3,プレー記録!$U$12:$U$2664,0),1))=TRUE,0,-INDEX(プレー記録!$F$12:$F$2664,MATCH("OUT_"&amp;ウォレット!$EI$2&amp;MONTH(ウォレット!$B19)&amp;"/"&amp;DAY(ウォレット!$B19)&amp;"_"&amp;ウォレット!FM$3,プレー記録!$U$12:$U$2664,0),1))</f>
        <v>0</v>
      </c>
      <c r="FN19" s="298">
        <f>IF(ISNA(INDEX(プレー記録!$F$12:$F$2664,MATCH("OUT_"&amp;ウォレット!$EI$2&amp;MONTH(ウォレット!$B19)&amp;"/"&amp;DAY(ウォレット!$B19)&amp;"_"&amp;ウォレット!FN$3,プレー記録!$U$12:$U$2664,0),1))=TRUE,0,-INDEX(プレー記録!$F$12:$F$2664,MATCH("OUT_"&amp;ウォレット!$EI$2&amp;MONTH(ウォレット!$B19)&amp;"/"&amp;DAY(ウォレット!$B19)&amp;"_"&amp;ウォレット!FN$3,プレー記録!$U$12:$U$2664,0),1))</f>
        <v>0</v>
      </c>
      <c r="FO19" s="298">
        <f>IF(ISNA(INDEX(プレー記録!$F$12:$F$2664,MATCH("OUT_"&amp;ウォレット!$EI$2&amp;MONTH(ウォレット!$B19)&amp;"/"&amp;DAY(ウォレット!$B19)&amp;"_"&amp;ウォレット!FO$3,プレー記録!$U$12:$U$2664,0),1))=TRUE,0,-INDEX(プレー記録!$F$12:$F$2664,MATCH("OUT_"&amp;ウォレット!$EI$2&amp;MONTH(ウォレット!$B19)&amp;"/"&amp;DAY(ウォレット!$B19)&amp;"_"&amp;ウォレット!FO$3,プレー記録!$U$12:$U$2664,0),1))</f>
        <v>0</v>
      </c>
      <c r="FP19" s="160"/>
      <c r="FQ19" s="127">
        <f t="shared" si="6"/>
        <v>0</v>
      </c>
      <c r="FR19" s="128">
        <f t="shared" si="16"/>
        <v>0</v>
      </c>
      <c r="FS19" s="133">
        <f>IF(ISNA(INDEX(プレー記録!$G$14:$G$2664,MATCH("IN_"&amp;ウォレット!$FQ$2&amp;MONTH(ウォレット!$B19)&amp;"/"&amp;DAY(ウォレット!$B19)&amp;"_"&amp;ウォレット!FS$3,プレー記録!$U$14:$U$2664,0),1))=TRUE,0,INDEX(プレー記録!$G$14:$G$2664,MATCH("IN_"&amp;ウォレット!$FQ$2&amp;MONTH(ウォレット!$B19)&amp;"/"&amp;DAY(ウォレット!$B19)&amp;"_"&amp;ウォレット!FS$3,プレー記録!$U$14:$U$2664,0),1))</f>
        <v>0</v>
      </c>
      <c r="FT19" s="122">
        <f>IF(ISNA(INDEX(プレー記録!$G$14:$G$2664,MATCH("IN_"&amp;ウォレット!$FQ$2&amp;MONTH(ウォレット!$B19)&amp;"/"&amp;DAY(ウォレット!$B19)&amp;"_"&amp;ウォレット!FT$3,プレー記録!$U$14:$U$2664,0),1))=TRUE,0,INDEX(プレー記録!$G$14:$G$2664,MATCH("IN_"&amp;ウォレット!$FQ$2&amp;MONTH(ウォレット!$B19)&amp;"/"&amp;DAY(ウォレット!$B19)&amp;"_"&amp;ウォレット!FT$3,プレー記録!$U$14:$U$2664,0),1))</f>
        <v>0</v>
      </c>
      <c r="FU19" s="122">
        <f>IF(ISNA(INDEX(プレー記録!$G$14:$G$2664,MATCH("IN_"&amp;ウォレット!$FQ$2&amp;MONTH(ウォレット!$B19)&amp;"/"&amp;DAY(ウォレット!$B19)&amp;"_"&amp;ウォレット!FU$3,プレー記録!$U$14:$U$2664,0),1))=TRUE,0,INDEX(プレー記録!$G$14:$G$2664,MATCH("IN_"&amp;ウォレット!$FQ$2&amp;MONTH(ウォレット!$B19)&amp;"/"&amp;DAY(ウォレット!$B19)&amp;"_"&amp;ウォレット!FU$3,プレー記録!$U$14:$U$2664,0),1))</f>
        <v>0</v>
      </c>
      <c r="FV19" s="122">
        <f>IF(ISNA(INDEX(プレー記録!$G$14:$G$2664,MATCH("IN_"&amp;ウォレット!$FQ$2&amp;MONTH(ウォレット!$B19)&amp;"/"&amp;DAY(ウォレット!$B19)&amp;"_"&amp;ウォレット!FV$3,プレー記録!$U$14:$U$2664,0),1))=TRUE,0,INDEX(プレー記録!$G$14:$G$2664,MATCH("IN_"&amp;ウォレット!$FQ$2&amp;MONTH(ウォレット!$B19)&amp;"/"&amp;DAY(ウォレット!$B19)&amp;"_"&amp;ウォレット!FV$3,プレー記録!$U$14:$U$2664,0),1))</f>
        <v>0</v>
      </c>
      <c r="FW19" s="122">
        <f>IF(ISNA(INDEX(プレー記録!$G$14:$G$2664,MATCH("IN_"&amp;ウォレット!$FQ$2&amp;MONTH(ウォレット!$B19)&amp;"/"&amp;DAY(ウォレット!$B19)&amp;"_"&amp;ウォレット!FW$3,プレー記録!$U$14:$U$2664,0),1))=TRUE,0,INDEX(プレー記録!$G$14:$G$2664,MATCH("IN_"&amp;ウォレット!$FQ$2&amp;MONTH(ウォレット!$B19)&amp;"/"&amp;DAY(ウォレット!$B19)&amp;"_"&amp;ウォレット!FW$3,プレー記録!$U$14:$U$2664,0),1))</f>
        <v>0</v>
      </c>
      <c r="FX19" s="122">
        <f>IF(ISNA(INDEX(プレー記録!$G$14:$G$2664,MATCH("IN_"&amp;ウォレット!$FQ$2&amp;MONTH(ウォレット!$B19)&amp;"/"&amp;DAY(ウォレット!$B19)&amp;"_"&amp;ウォレット!FX$3,プレー記録!$U$14:$U$2664,0),1))=TRUE,0,INDEX(プレー記録!$G$14:$G$2664,MATCH("IN_"&amp;ウォレット!$FQ$2&amp;MONTH(ウォレット!$B19)&amp;"/"&amp;DAY(ウォレット!$B19)&amp;"_"&amp;ウォレット!FX$3,プレー記録!$U$14:$U$2664,0),1))</f>
        <v>0</v>
      </c>
      <c r="FY19" s="122">
        <f>IF(ISNA(INDEX(プレー記録!$G$14:$G$2664,MATCH("IN_"&amp;ウォレット!$FQ$2&amp;MONTH(ウォレット!$B19)&amp;"/"&amp;DAY(ウォレット!$B19)&amp;"_"&amp;ウォレット!FY$3,プレー記録!$U$14:$U$2664,0),1))=TRUE,0,INDEX(プレー記録!$G$14:$G$2664,MATCH("IN_"&amp;ウォレット!$FQ$2&amp;MONTH(ウォレット!$B19)&amp;"/"&amp;DAY(ウォレット!$B19)&amp;"_"&amp;ウォレット!FY$3,プレー記録!$U$14:$U$2664,0),1))</f>
        <v>0</v>
      </c>
      <c r="FZ19" s="296">
        <f>IF(ISNA(INDEX(プレー記録!$G$14:$G$2664,MATCH("IN_"&amp;ウォレット!$FQ$2&amp;MONTH(ウォレット!$B19)&amp;"/"&amp;DAY(ウォレット!$B19)&amp;"_"&amp;ウォレット!FZ$3,プレー記録!$U$14:$U$2664,0),1))=TRUE,0,INDEX(プレー記録!$G$14:$G$2664,MATCH("IN_"&amp;ウォレット!$FQ$2&amp;MONTH(ウォレット!$B19)&amp;"/"&amp;DAY(ウォレット!$B19)&amp;"_"&amp;ウォレット!FZ$3,プレー記録!$U$14:$U$2664,0),1))</f>
        <v>0</v>
      </c>
      <c r="GA19" s="296">
        <f>IF(ISNA(INDEX(プレー記録!$G$14:$G$2664,MATCH("IN_"&amp;ウォレット!$FQ$2&amp;MONTH(ウォレット!$B19)&amp;"/"&amp;DAY(ウォレット!$B19)&amp;"_"&amp;ウォレット!GA$3,プレー記録!$U$14:$U$2664,0),1))=TRUE,0,INDEX(プレー記録!$G$14:$G$2664,MATCH("IN_"&amp;ウォレット!$FQ$2&amp;MONTH(ウォレット!$B19)&amp;"/"&amp;DAY(ウォレット!$B19)&amp;"_"&amp;ウォレット!GA$3,プレー記録!$U$14:$U$2664,0),1))</f>
        <v>0</v>
      </c>
      <c r="GB19" s="296">
        <f>IF(ISNA(INDEX(プレー記録!$G$14:$G$2664,MATCH("IN_"&amp;ウォレット!$FQ$2&amp;MONTH(ウォレット!$B19)&amp;"/"&amp;DAY(ウォレット!$B19)&amp;"_"&amp;ウォレット!GB$3,プレー記録!$U$14:$U$2664,0),1))=TRUE,0,INDEX(プレー記録!$G$14:$G$2664,MATCH("IN_"&amp;ウォレット!$FQ$2&amp;MONTH(ウォレット!$B19)&amp;"/"&amp;DAY(ウォレット!$B19)&amp;"_"&amp;ウォレット!GB$3,プレー記録!$U$14:$U$2664,0),1))</f>
        <v>0</v>
      </c>
      <c r="GC19" s="296">
        <f>IF(ISNA(INDEX(プレー記録!$G$14:$G$2664,MATCH("IN_"&amp;ウォレット!$FQ$2&amp;MONTH(ウォレット!$B19)&amp;"/"&amp;DAY(ウォレット!$B19)&amp;"_"&amp;ウォレット!GC$3,プレー記録!$U$14:$U$2664,0),1))=TRUE,0,INDEX(プレー記録!$G$14:$G$2664,MATCH("IN_"&amp;ウォレット!$FQ$2&amp;MONTH(ウォレット!$B19)&amp;"/"&amp;DAY(ウォレット!$B19)&amp;"_"&amp;ウォレット!GC$3,プレー記録!$U$14:$U$2664,0),1))</f>
        <v>0</v>
      </c>
      <c r="GD19" s="296">
        <f>IF(ISNA(INDEX(プレー記録!$G$14:$G$2664,MATCH("IN_"&amp;ウォレット!$FQ$2&amp;MONTH(ウォレット!$B19)&amp;"/"&amp;DAY(ウォレット!$B19)&amp;"_"&amp;ウォレット!GD$3,プレー記録!$U$14:$U$2664,0),1))=TRUE,0,INDEX(プレー記録!$G$14:$G$2664,MATCH("IN_"&amp;ウォレット!$FQ$2&amp;MONTH(ウォレット!$B19)&amp;"/"&amp;DAY(ウォレット!$B19)&amp;"_"&amp;ウォレット!GD$3,プレー記録!$U$14:$U$2664,0),1))</f>
        <v>0</v>
      </c>
      <c r="GE19" s="296">
        <f>IF(ISNA(INDEX(プレー記録!$G$14:$G$2664,MATCH("IN_"&amp;ウォレット!$FQ$2&amp;MONTH(ウォレット!$B19)&amp;"/"&amp;DAY(ウォレット!$B19)&amp;"_"&amp;ウォレット!GE$3,プレー記録!$U$14:$U$2664,0),1))=TRUE,0,INDEX(プレー記録!$G$14:$G$2664,MATCH("IN_"&amp;ウォレット!$FQ$2&amp;MONTH(ウォレット!$B19)&amp;"/"&amp;DAY(ウォレット!$B19)&amp;"_"&amp;ウォレット!GE$3,プレー記録!$U$14:$U$2664,0),1))</f>
        <v>0</v>
      </c>
      <c r="GF19" s="296">
        <f>IF(ISNA(INDEX(プレー記録!$G$14:$G$2664,MATCH("IN_"&amp;ウォレット!$FQ$2&amp;MONTH(ウォレット!$B19)&amp;"/"&amp;DAY(ウォレット!$B19)&amp;"_"&amp;ウォレット!GF$3,プレー記録!$U$14:$U$2664,0),1))=TRUE,0,INDEX(プレー記録!$G$14:$G$2664,MATCH("IN_"&amp;ウォレット!$FQ$2&amp;MONTH(ウォレット!$B19)&amp;"/"&amp;DAY(ウォレット!$B19)&amp;"_"&amp;ウォレット!GF$3,プレー記録!$U$14:$U$2664,0),1))</f>
        <v>0</v>
      </c>
      <c r="GG19" s="296">
        <f>IF(ISNA(INDEX(プレー記録!$G$14:$G$2664,MATCH("IN_"&amp;ウォレット!$FQ$2&amp;MONTH(ウォレット!$B19)&amp;"/"&amp;DAY(ウォレット!$B19)&amp;"_"&amp;ウォレット!GG$3,プレー記録!$U$14:$U$2664,0),1))=TRUE,0,INDEX(プレー記録!$G$14:$G$2664,MATCH("IN_"&amp;ウォレット!$FQ$2&amp;MONTH(ウォレット!$B19)&amp;"/"&amp;DAY(ウォレット!$B19)&amp;"_"&amp;ウォレット!GG$3,プレー記録!$U$14:$U$2664,0),1))</f>
        <v>0</v>
      </c>
      <c r="GH19" s="158"/>
      <c r="GI19" s="131">
        <f>IF(ISNA(INDEX(プレー記録!$F$12:$F$2664,MATCH("OUT_"&amp;ウォレット!$FQ$2&amp;MONTH(ウォレット!$B19)&amp;"/"&amp;DAY(ウォレット!$B19)&amp;"_"&amp;ウォレット!GI$3,プレー記録!$U$12:$U$2664,0),1))=TRUE,0,-INDEX(プレー記録!$F$12:$F$2664,MATCH("OUT_"&amp;ウォレット!$FQ$2&amp;MONTH(ウォレット!$B19)&amp;"/"&amp;DAY(ウォレット!$B19)&amp;"_"&amp;ウォレット!GI$3,プレー記録!$U$12:$U$2664,0),1))</f>
        <v>0</v>
      </c>
      <c r="GJ19" s="123">
        <f>IF(ISNA(INDEX(プレー記録!$F$12:$F$2664,MATCH("OUT_"&amp;ウォレット!$FQ$2&amp;MONTH(ウォレット!$B19)&amp;"/"&amp;DAY(ウォレット!$B19)&amp;"_"&amp;ウォレット!GJ$3,プレー記録!$U$12:$U$2664,0),1))=TRUE,0,-INDEX(プレー記録!$F$12:$F$2664,MATCH("OUT_"&amp;ウォレット!$FQ$2&amp;MONTH(ウォレット!$B19)&amp;"/"&amp;DAY(ウォレット!$B19)&amp;"_"&amp;ウォレット!GJ$3,プレー記録!$U$12:$U$2664,0),1))</f>
        <v>0</v>
      </c>
      <c r="GK19" s="123">
        <f>IF(ISNA(INDEX(プレー記録!$F$12:$F$2664,MATCH("OUT_"&amp;ウォレット!$FQ$2&amp;MONTH(ウォレット!$B19)&amp;"/"&amp;DAY(ウォレット!$B19)&amp;"_"&amp;ウォレット!GK$3,プレー記録!$U$12:$U$2664,0),1))=TRUE,0,-INDEX(プレー記録!$F$12:$F$2664,MATCH("OUT_"&amp;ウォレット!$FQ$2&amp;MONTH(ウォレット!$B19)&amp;"/"&amp;DAY(ウォレット!$B19)&amp;"_"&amp;ウォレット!GK$3,プレー記録!$U$12:$U$2664,0),1))</f>
        <v>0</v>
      </c>
      <c r="GL19" s="123">
        <f>IF(ISNA(INDEX(プレー記録!$F$12:$F$2664,MATCH("OUT_"&amp;ウォレット!$FQ$2&amp;MONTH(ウォレット!$B19)&amp;"/"&amp;DAY(ウォレット!$B19)&amp;"_"&amp;ウォレット!GL$3,プレー記録!$U$12:$U$2664,0),1))=TRUE,0,-INDEX(プレー記録!$F$12:$F$2664,MATCH("OUT_"&amp;ウォレット!$FQ$2&amp;MONTH(ウォレット!$B19)&amp;"/"&amp;DAY(ウォレット!$B19)&amp;"_"&amp;ウォレット!GL$3,プレー記録!$U$12:$U$2664,0),1))</f>
        <v>0</v>
      </c>
      <c r="GM19" s="123">
        <f>IF(ISNA(INDEX(プレー記録!$F$12:$F$2664,MATCH("OUT_"&amp;ウォレット!$FQ$2&amp;MONTH(ウォレット!$B19)&amp;"/"&amp;DAY(ウォレット!$B19)&amp;"_"&amp;ウォレット!GM$3,プレー記録!$U$12:$U$2664,0),1))=TRUE,0,-INDEX(プレー記録!$F$12:$F$2664,MATCH("OUT_"&amp;ウォレット!$FQ$2&amp;MONTH(ウォレット!$B19)&amp;"/"&amp;DAY(ウォレット!$B19)&amp;"_"&amp;ウォレット!GM$3,プレー記録!$U$12:$U$2664,0),1))</f>
        <v>0</v>
      </c>
      <c r="GN19" s="123">
        <f>IF(ISNA(INDEX(プレー記録!$F$12:$F$2664,MATCH("OUT_"&amp;ウォレット!$FQ$2&amp;MONTH(ウォレット!$B19)&amp;"/"&amp;DAY(ウォレット!$B19)&amp;"_"&amp;ウォレット!GN$3,プレー記録!$U$12:$U$2664,0),1))=TRUE,0,-INDEX(プレー記録!$F$12:$F$2664,MATCH("OUT_"&amp;ウォレット!$FQ$2&amp;MONTH(ウォレット!$B19)&amp;"/"&amp;DAY(ウォレット!$B19)&amp;"_"&amp;ウォレット!GN$3,プレー記録!$U$12:$U$2664,0),1))</f>
        <v>0</v>
      </c>
      <c r="GO19" s="123">
        <f>IF(ISNA(INDEX(プレー記録!$F$12:$F$2664,MATCH("OUT_"&amp;ウォレット!$FQ$2&amp;MONTH(ウォレット!$B19)&amp;"/"&amp;DAY(ウォレット!$B19)&amp;"_"&amp;ウォレット!GO$3,プレー記録!$U$12:$U$2664,0),1))=TRUE,0,-INDEX(プレー記録!$F$12:$F$2664,MATCH("OUT_"&amp;ウォレット!$FQ$2&amp;MONTH(ウォレット!$B19)&amp;"/"&amp;DAY(ウォレット!$B19)&amp;"_"&amp;ウォレット!GO$3,プレー記録!$U$12:$U$2664,0),1))</f>
        <v>0</v>
      </c>
      <c r="GP19" s="298">
        <f>IF(ISNA(INDEX(プレー記録!$F$12:$F$2664,MATCH("OUT_"&amp;ウォレット!$FQ$2&amp;MONTH(ウォレット!$B19)&amp;"/"&amp;DAY(ウォレット!$B19)&amp;"_"&amp;ウォレット!GP$3,プレー記録!$U$12:$U$2664,0),1))=TRUE,0,-INDEX(プレー記録!$F$12:$F$2664,MATCH("OUT_"&amp;ウォレット!$FQ$2&amp;MONTH(ウォレット!$B19)&amp;"/"&amp;DAY(ウォレット!$B19)&amp;"_"&amp;ウォレット!GP$3,プレー記録!$U$12:$U$2664,0),1))</f>
        <v>0</v>
      </c>
      <c r="GQ19" s="298">
        <f>IF(ISNA(INDEX(プレー記録!$F$12:$F$2664,MATCH("OUT_"&amp;ウォレット!$FQ$2&amp;MONTH(ウォレット!$B19)&amp;"/"&amp;DAY(ウォレット!$B19)&amp;"_"&amp;ウォレット!GQ$3,プレー記録!$U$12:$U$2664,0),1))=TRUE,0,-INDEX(プレー記録!$F$12:$F$2664,MATCH("OUT_"&amp;ウォレット!$FQ$2&amp;MONTH(ウォレット!$B19)&amp;"/"&amp;DAY(ウォレット!$B19)&amp;"_"&amp;ウォレット!GQ$3,プレー記録!$U$12:$U$2664,0),1))</f>
        <v>0</v>
      </c>
      <c r="GR19" s="298">
        <f>IF(ISNA(INDEX(プレー記録!$F$12:$F$2664,MATCH("OUT_"&amp;ウォレット!$FQ$2&amp;MONTH(ウォレット!$B19)&amp;"/"&amp;DAY(ウォレット!$B19)&amp;"_"&amp;ウォレット!GR$3,プレー記録!$U$12:$U$2664,0),1))=TRUE,0,-INDEX(プレー記録!$F$12:$F$2664,MATCH("OUT_"&amp;ウォレット!$FQ$2&amp;MONTH(ウォレット!$B19)&amp;"/"&amp;DAY(ウォレット!$B19)&amp;"_"&amp;ウォレット!GR$3,プレー記録!$U$12:$U$2664,0),1))</f>
        <v>0</v>
      </c>
      <c r="GS19" s="298">
        <f>IF(ISNA(INDEX(プレー記録!$F$12:$F$2664,MATCH("OUT_"&amp;ウォレット!$FQ$2&amp;MONTH(ウォレット!$B19)&amp;"/"&amp;DAY(ウォレット!$B19)&amp;"_"&amp;ウォレット!GS$3,プレー記録!$U$12:$U$2664,0),1))=TRUE,0,-INDEX(プレー記録!$F$12:$F$2664,MATCH("OUT_"&amp;ウォレット!$FQ$2&amp;MONTH(ウォレット!$B19)&amp;"/"&amp;DAY(ウォレット!$B19)&amp;"_"&amp;ウォレット!GS$3,プレー記録!$U$12:$U$2664,0),1))</f>
        <v>0</v>
      </c>
      <c r="GT19" s="298">
        <f>IF(ISNA(INDEX(プレー記録!$F$12:$F$2664,MATCH("OUT_"&amp;ウォレット!$FQ$2&amp;MONTH(ウォレット!$B19)&amp;"/"&amp;DAY(ウォレット!$B19)&amp;"_"&amp;ウォレット!GT$3,プレー記録!$U$12:$U$2664,0),1))=TRUE,0,-INDEX(プレー記録!$F$12:$F$2664,MATCH("OUT_"&amp;ウォレット!$FQ$2&amp;MONTH(ウォレット!$B19)&amp;"/"&amp;DAY(ウォレット!$B19)&amp;"_"&amp;ウォレット!GT$3,プレー記録!$U$12:$U$2664,0),1))</f>
        <v>0</v>
      </c>
      <c r="GU19" s="298">
        <f>IF(ISNA(INDEX(プレー記録!$F$12:$F$2664,MATCH("OUT_"&amp;ウォレット!$FQ$2&amp;MONTH(ウォレット!$B19)&amp;"/"&amp;DAY(ウォレット!$B19)&amp;"_"&amp;ウォレット!GU$3,プレー記録!$U$12:$U$2664,0),1))=TRUE,0,-INDEX(プレー記録!$F$12:$F$2664,MATCH("OUT_"&amp;ウォレット!$FQ$2&amp;MONTH(ウォレット!$B19)&amp;"/"&amp;DAY(ウォレット!$B19)&amp;"_"&amp;ウォレット!GU$3,プレー記録!$U$12:$U$2664,0),1))</f>
        <v>0</v>
      </c>
      <c r="GV19" s="298">
        <f>IF(ISNA(INDEX(プレー記録!$F$12:$F$2664,MATCH("OUT_"&amp;ウォレット!$FQ$2&amp;MONTH(ウォレット!$B19)&amp;"/"&amp;DAY(ウォレット!$B19)&amp;"_"&amp;ウォレット!GV$3,プレー記録!$U$12:$U$2664,0),1))=TRUE,0,-INDEX(プレー記録!$F$12:$F$2664,MATCH("OUT_"&amp;ウォレット!$FQ$2&amp;MONTH(ウォレット!$B19)&amp;"/"&amp;DAY(ウォレット!$B19)&amp;"_"&amp;ウォレット!GV$3,プレー記録!$U$12:$U$2664,0),1))</f>
        <v>0</v>
      </c>
      <c r="GW19" s="298">
        <f>IF(ISNA(INDEX(プレー記録!$F$12:$F$2664,MATCH("OUT_"&amp;ウォレット!$FQ$2&amp;MONTH(ウォレット!$B19)&amp;"/"&amp;DAY(ウォレット!$B19)&amp;"_"&amp;ウォレット!GW$3,プレー記録!$U$12:$U$2664,0),1))=TRUE,0,-INDEX(プレー記録!$F$12:$F$2664,MATCH("OUT_"&amp;ウォレット!$FQ$2&amp;MONTH(ウォレット!$B19)&amp;"/"&amp;DAY(ウォレット!$B19)&amp;"_"&amp;ウォレット!GW$3,プレー記録!$U$12:$U$2664,0),1))</f>
        <v>0</v>
      </c>
      <c r="GX19" s="160"/>
      <c r="GY19" s="127">
        <f t="shared" si="7"/>
        <v>0</v>
      </c>
      <c r="GZ19" s="128">
        <f t="shared" si="17"/>
        <v>0</v>
      </c>
      <c r="HA19" s="133">
        <f>IF(ISNA(INDEX(プレー記録!$G$14:$G$2664,MATCH("IN_"&amp;ウォレット!$GY$2&amp;MONTH(ウォレット!$B19)&amp;"/"&amp;DAY(ウォレット!$B19)&amp;"_"&amp;ウォレット!HA$3,プレー記録!$U$14:$U$2664,0),1))=TRUE,0,INDEX(プレー記録!$G$14:$G$2664,MATCH("IN_"&amp;ウォレット!$GY$2&amp;MONTH(ウォレット!$B19)&amp;"/"&amp;DAY(ウォレット!$B19)&amp;"_"&amp;ウォレット!HA$3,プレー記録!$U$14:$U$2664,0),1))</f>
        <v>0</v>
      </c>
      <c r="HB19" s="122">
        <f>IF(ISNA(INDEX(プレー記録!$G$14:$G$2664,MATCH("IN_"&amp;ウォレット!$GY$2&amp;MONTH(ウォレット!$B19)&amp;"/"&amp;DAY(ウォレット!$B19)&amp;"_"&amp;ウォレット!HB$3,プレー記録!$U$14:$U$2664,0),1))=TRUE,0,INDEX(プレー記録!$G$14:$G$2664,MATCH("IN_"&amp;ウォレット!$GY$2&amp;MONTH(ウォレット!$B19)&amp;"/"&amp;DAY(ウォレット!$B19)&amp;"_"&amp;ウォレット!HB$3,プレー記録!$U$14:$U$2664,0),1))</f>
        <v>0</v>
      </c>
      <c r="HC19" s="122">
        <f>IF(ISNA(INDEX(プレー記録!$G$14:$G$2664,MATCH("IN_"&amp;ウォレット!$GY$2&amp;MONTH(ウォレット!$B19)&amp;"/"&amp;DAY(ウォレット!$B19)&amp;"_"&amp;ウォレット!HC$3,プレー記録!$U$14:$U$2664,0),1))=TRUE,0,INDEX(プレー記録!$G$14:$G$2664,MATCH("IN_"&amp;ウォレット!$GY$2&amp;MONTH(ウォレット!$B19)&amp;"/"&amp;DAY(ウォレット!$B19)&amp;"_"&amp;ウォレット!HC$3,プレー記録!$U$14:$U$2664,0),1))</f>
        <v>0</v>
      </c>
      <c r="HD19" s="122">
        <f>IF(ISNA(INDEX(プレー記録!$G$14:$G$2664,MATCH("IN_"&amp;ウォレット!$GY$2&amp;MONTH(ウォレット!$B19)&amp;"/"&amp;DAY(ウォレット!$B19)&amp;"_"&amp;ウォレット!HD$3,プレー記録!$U$14:$U$2664,0),1))=TRUE,0,INDEX(プレー記録!$G$14:$G$2664,MATCH("IN_"&amp;ウォレット!$GY$2&amp;MONTH(ウォレット!$B19)&amp;"/"&amp;DAY(ウォレット!$B19)&amp;"_"&amp;ウォレット!HD$3,プレー記録!$U$14:$U$2664,0),1))</f>
        <v>0</v>
      </c>
      <c r="HE19" s="122">
        <f>IF(ISNA(INDEX(プレー記録!$G$14:$G$2664,MATCH("IN_"&amp;ウォレット!$GY$2&amp;MONTH(ウォレット!$B19)&amp;"/"&amp;DAY(ウォレット!$B19)&amp;"_"&amp;ウォレット!HE$3,プレー記録!$U$14:$U$2664,0),1))=TRUE,0,INDEX(プレー記録!$G$14:$G$2664,MATCH("IN_"&amp;ウォレット!$GY$2&amp;MONTH(ウォレット!$B19)&amp;"/"&amp;DAY(ウォレット!$B19)&amp;"_"&amp;ウォレット!HE$3,プレー記録!$U$14:$U$2664,0),1))</f>
        <v>0</v>
      </c>
      <c r="HF19" s="122">
        <f>IF(ISNA(INDEX(プレー記録!$G$14:$G$2664,MATCH("IN_"&amp;ウォレット!$GY$2&amp;MONTH(ウォレット!$B19)&amp;"/"&amp;DAY(ウォレット!$B19)&amp;"_"&amp;ウォレット!HF$3,プレー記録!$U$14:$U$2664,0),1))=TRUE,0,INDEX(プレー記録!$G$14:$G$2664,MATCH("IN_"&amp;ウォレット!$GY$2&amp;MONTH(ウォレット!$B19)&amp;"/"&amp;DAY(ウォレット!$B19)&amp;"_"&amp;ウォレット!HF$3,プレー記録!$U$14:$U$2664,0),1))</f>
        <v>0</v>
      </c>
      <c r="HG19" s="122">
        <f>IF(ISNA(INDEX(プレー記録!$G$14:$G$2664,MATCH("IN_"&amp;ウォレット!$GY$2&amp;MONTH(ウォレット!$B19)&amp;"/"&amp;DAY(ウォレット!$B19)&amp;"_"&amp;ウォレット!HG$3,プレー記録!$U$14:$U$2664,0),1))=TRUE,0,INDEX(プレー記録!$G$14:$G$2664,MATCH("IN_"&amp;ウォレット!$GY$2&amp;MONTH(ウォレット!$B19)&amp;"/"&amp;DAY(ウォレット!$B19)&amp;"_"&amp;ウォレット!HG$3,プレー記録!$U$14:$U$2664,0),1))</f>
        <v>0</v>
      </c>
      <c r="HH19" s="296">
        <f>IF(ISNA(INDEX(プレー記録!$G$14:$G$2664,MATCH("IN_"&amp;ウォレット!$GY$2&amp;MONTH(ウォレット!$B19)&amp;"/"&amp;DAY(ウォレット!$B19)&amp;"_"&amp;ウォレット!HH$3,プレー記録!$U$14:$U$2664,0),1))=TRUE,0,INDEX(プレー記録!$G$14:$G$2664,MATCH("IN_"&amp;ウォレット!$GY$2&amp;MONTH(ウォレット!$B19)&amp;"/"&amp;DAY(ウォレット!$B19)&amp;"_"&amp;ウォレット!HH$3,プレー記録!$U$14:$U$2664,0),1))</f>
        <v>0</v>
      </c>
      <c r="HI19" s="296">
        <f>IF(ISNA(INDEX(プレー記録!$G$14:$G$2664,MATCH("IN_"&amp;ウォレット!$GY$2&amp;MONTH(ウォレット!$B19)&amp;"/"&amp;DAY(ウォレット!$B19)&amp;"_"&amp;ウォレット!HI$3,プレー記録!$U$14:$U$2664,0),1))=TRUE,0,INDEX(プレー記録!$G$14:$G$2664,MATCH("IN_"&amp;ウォレット!$GY$2&amp;MONTH(ウォレット!$B19)&amp;"/"&amp;DAY(ウォレット!$B19)&amp;"_"&amp;ウォレット!HI$3,プレー記録!$U$14:$U$2664,0),1))</f>
        <v>0</v>
      </c>
      <c r="HJ19" s="296">
        <f>IF(ISNA(INDEX(プレー記録!$G$14:$G$2664,MATCH("IN_"&amp;ウォレット!$GY$2&amp;MONTH(ウォレット!$B19)&amp;"/"&amp;DAY(ウォレット!$B19)&amp;"_"&amp;ウォレット!HJ$3,プレー記録!$U$14:$U$2664,0),1))=TRUE,0,INDEX(プレー記録!$G$14:$G$2664,MATCH("IN_"&amp;ウォレット!$GY$2&amp;MONTH(ウォレット!$B19)&amp;"/"&amp;DAY(ウォレット!$B19)&amp;"_"&amp;ウォレット!HJ$3,プレー記録!$U$14:$U$2664,0),1))</f>
        <v>0</v>
      </c>
      <c r="HK19" s="296">
        <f>IF(ISNA(INDEX(プレー記録!$G$14:$G$2664,MATCH("IN_"&amp;ウォレット!$GY$2&amp;MONTH(ウォレット!$B19)&amp;"/"&amp;DAY(ウォレット!$B19)&amp;"_"&amp;ウォレット!HK$3,プレー記録!$U$14:$U$2664,0),1))=TRUE,0,INDEX(プレー記録!$G$14:$G$2664,MATCH("IN_"&amp;ウォレット!$GY$2&amp;MONTH(ウォレット!$B19)&amp;"/"&amp;DAY(ウォレット!$B19)&amp;"_"&amp;ウォレット!HK$3,プレー記録!$U$14:$U$2664,0),1))</f>
        <v>0</v>
      </c>
      <c r="HL19" s="296">
        <f>IF(ISNA(INDEX(プレー記録!$G$14:$G$2664,MATCH("IN_"&amp;ウォレット!$GY$2&amp;MONTH(ウォレット!$B19)&amp;"/"&amp;DAY(ウォレット!$B19)&amp;"_"&amp;ウォレット!HL$3,プレー記録!$U$14:$U$2664,0),1))=TRUE,0,INDEX(プレー記録!$G$14:$G$2664,MATCH("IN_"&amp;ウォレット!$GY$2&amp;MONTH(ウォレット!$B19)&amp;"/"&amp;DAY(ウォレット!$B19)&amp;"_"&amp;ウォレット!HL$3,プレー記録!$U$14:$U$2664,0),1))</f>
        <v>0</v>
      </c>
      <c r="HM19" s="296">
        <f>IF(ISNA(INDEX(プレー記録!$G$14:$G$2664,MATCH("IN_"&amp;ウォレット!$GY$2&amp;MONTH(ウォレット!$B19)&amp;"/"&amp;DAY(ウォレット!$B19)&amp;"_"&amp;ウォレット!HM$3,プレー記録!$U$14:$U$2664,0),1))=TRUE,0,INDEX(プレー記録!$G$14:$G$2664,MATCH("IN_"&amp;ウォレット!$GY$2&amp;MONTH(ウォレット!$B19)&amp;"/"&amp;DAY(ウォレット!$B19)&amp;"_"&amp;ウォレット!HM$3,プレー記録!$U$14:$U$2664,0),1))</f>
        <v>0</v>
      </c>
      <c r="HN19" s="296">
        <f>IF(ISNA(INDEX(プレー記録!$G$14:$G$2664,MATCH("IN_"&amp;ウォレット!$GY$2&amp;MONTH(ウォレット!$B19)&amp;"/"&amp;DAY(ウォレット!$B19)&amp;"_"&amp;ウォレット!HN$3,プレー記録!$U$14:$U$2664,0),1))=TRUE,0,INDEX(プレー記録!$G$14:$G$2664,MATCH("IN_"&amp;ウォレット!$GY$2&amp;MONTH(ウォレット!$B19)&amp;"/"&amp;DAY(ウォレット!$B19)&amp;"_"&amp;ウォレット!HN$3,プレー記録!$U$14:$U$2664,0),1))</f>
        <v>0</v>
      </c>
      <c r="HO19" s="296">
        <f>IF(ISNA(INDEX(プレー記録!$G$14:$G$2664,MATCH("IN_"&amp;ウォレット!$GY$2&amp;MONTH(ウォレット!$B19)&amp;"/"&amp;DAY(ウォレット!$B19)&amp;"_"&amp;ウォレット!HO$3,プレー記録!$U$14:$U$2664,0),1))=TRUE,0,INDEX(プレー記録!$G$14:$G$2664,MATCH("IN_"&amp;ウォレット!$GY$2&amp;MONTH(ウォレット!$B19)&amp;"/"&amp;DAY(ウォレット!$B19)&amp;"_"&amp;ウォレット!HO$3,プレー記録!$U$14:$U$2664,0),1))</f>
        <v>0</v>
      </c>
      <c r="HP19" s="158"/>
      <c r="HQ19" s="131">
        <f>IF(ISNA(INDEX(プレー記録!$F$12:$F$2664,MATCH("OUT_"&amp;ウォレット!$GY$2&amp;MONTH(ウォレット!$B19)&amp;"/"&amp;DAY(ウォレット!$B19)&amp;"_"&amp;ウォレット!HQ$3,プレー記録!$U$12:$U$2664,0),1))=TRUE,0,-INDEX(プレー記録!$F$12:$F$2664,MATCH("OUT_"&amp;ウォレット!$GY$2&amp;MONTH(ウォレット!$B19)&amp;"/"&amp;DAY(ウォレット!$B19)&amp;"_"&amp;ウォレット!HQ$3,プレー記録!$U$12:$U$2664,0),1))</f>
        <v>0</v>
      </c>
      <c r="HR19" s="123">
        <f>IF(ISNA(INDEX(プレー記録!$F$12:$F$2664,MATCH("OUT_"&amp;ウォレット!$GY$2&amp;MONTH(ウォレット!$B19)&amp;"/"&amp;DAY(ウォレット!$B19)&amp;"_"&amp;ウォレット!HR$3,プレー記録!$U$12:$U$2664,0),1))=TRUE,0,-INDEX(プレー記録!$F$12:$F$2664,MATCH("OUT_"&amp;ウォレット!$GY$2&amp;MONTH(ウォレット!$B19)&amp;"/"&amp;DAY(ウォレット!$B19)&amp;"_"&amp;ウォレット!HR$3,プレー記録!$U$12:$U$2664,0),1))</f>
        <v>0</v>
      </c>
      <c r="HS19" s="123">
        <f>IF(ISNA(INDEX(プレー記録!$F$12:$F$2664,MATCH("OUT_"&amp;ウォレット!$GY$2&amp;MONTH(ウォレット!$B19)&amp;"/"&amp;DAY(ウォレット!$B19)&amp;"_"&amp;ウォレット!HS$3,プレー記録!$U$12:$U$2664,0),1))=TRUE,0,-INDEX(プレー記録!$F$12:$F$2664,MATCH("OUT_"&amp;ウォレット!$GY$2&amp;MONTH(ウォレット!$B19)&amp;"/"&amp;DAY(ウォレット!$B19)&amp;"_"&amp;ウォレット!HS$3,プレー記録!$U$12:$U$2664,0),1))</f>
        <v>0</v>
      </c>
      <c r="HT19" s="123">
        <f>IF(ISNA(INDEX(プレー記録!$F$12:$F$2664,MATCH("OUT_"&amp;ウォレット!$GY$2&amp;MONTH(ウォレット!$B19)&amp;"/"&amp;DAY(ウォレット!$B19)&amp;"_"&amp;ウォレット!HT$3,プレー記録!$U$12:$U$2664,0),1))=TRUE,0,-INDEX(プレー記録!$F$12:$F$2664,MATCH("OUT_"&amp;ウォレット!$GY$2&amp;MONTH(ウォレット!$B19)&amp;"/"&amp;DAY(ウォレット!$B19)&amp;"_"&amp;ウォレット!HT$3,プレー記録!$U$12:$U$2664,0),1))</f>
        <v>0</v>
      </c>
      <c r="HU19" s="123">
        <f>IF(ISNA(INDEX(プレー記録!$F$12:$F$2664,MATCH("OUT_"&amp;ウォレット!$GY$2&amp;MONTH(ウォレット!$B19)&amp;"/"&amp;DAY(ウォレット!$B19)&amp;"_"&amp;ウォレット!HU$3,プレー記録!$U$12:$U$2664,0),1))=TRUE,0,-INDEX(プレー記録!$F$12:$F$2664,MATCH("OUT_"&amp;ウォレット!$GY$2&amp;MONTH(ウォレット!$B19)&amp;"/"&amp;DAY(ウォレット!$B19)&amp;"_"&amp;ウォレット!HU$3,プレー記録!$U$12:$U$2664,0),1))</f>
        <v>0</v>
      </c>
      <c r="HV19" s="123">
        <f>IF(ISNA(INDEX(プレー記録!$F$12:$F$2664,MATCH("OUT_"&amp;ウォレット!$GY$2&amp;MONTH(ウォレット!$B19)&amp;"/"&amp;DAY(ウォレット!$B19)&amp;"_"&amp;ウォレット!HV$3,プレー記録!$U$12:$U$2664,0),1))=TRUE,0,-INDEX(プレー記録!$F$12:$F$2664,MATCH("OUT_"&amp;ウォレット!$GY$2&amp;MONTH(ウォレット!$B19)&amp;"/"&amp;DAY(ウォレット!$B19)&amp;"_"&amp;ウォレット!HV$3,プレー記録!$U$12:$U$2664,0),1))</f>
        <v>0</v>
      </c>
      <c r="HW19" s="123">
        <f>IF(ISNA(INDEX(プレー記録!$F$12:$F$2664,MATCH("OUT_"&amp;ウォレット!$GY$2&amp;MONTH(ウォレット!$B19)&amp;"/"&amp;DAY(ウォレット!$B19)&amp;"_"&amp;ウォレット!HW$3,プレー記録!$U$12:$U$2664,0),1))=TRUE,0,-INDEX(プレー記録!$F$12:$F$2664,MATCH("OUT_"&amp;ウォレット!$GY$2&amp;MONTH(ウォレット!$B19)&amp;"/"&amp;DAY(ウォレット!$B19)&amp;"_"&amp;ウォレット!HW$3,プレー記録!$U$12:$U$2664,0),1))</f>
        <v>0</v>
      </c>
      <c r="HX19" s="298">
        <f>IF(ISNA(INDEX(プレー記録!$F$12:$F$2664,MATCH("OUT_"&amp;ウォレット!$GY$2&amp;MONTH(ウォレット!$B19)&amp;"/"&amp;DAY(ウォレット!$B19)&amp;"_"&amp;ウォレット!HX$3,プレー記録!$U$12:$U$2664,0),1))=TRUE,0,-INDEX(プレー記録!$F$12:$F$2664,MATCH("OUT_"&amp;ウォレット!$GY$2&amp;MONTH(ウォレット!$B19)&amp;"/"&amp;DAY(ウォレット!$B19)&amp;"_"&amp;ウォレット!HX$3,プレー記録!$U$12:$U$2664,0),1))</f>
        <v>0</v>
      </c>
      <c r="HY19" s="298">
        <f>IF(ISNA(INDEX(プレー記録!$F$12:$F$2664,MATCH("OUT_"&amp;ウォレット!$GY$2&amp;MONTH(ウォレット!$B19)&amp;"/"&amp;DAY(ウォレット!$B19)&amp;"_"&amp;ウォレット!HY$3,プレー記録!$U$12:$U$2664,0),1))=TRUE,0,-INDEX(プレー記録!$F$12:$F$2664,MATCH("OUT_"&amp;ウォレット!$GY$2&amp;MONTH(ウォレット!$B19)&amp;"/"&amp;DAY(ウォレット!$B19)&amp;"_"&amp;ウォレット!HY$3,プレー記録!$U$12:$U$2664,0),1))</f>
        <v>0</v>
      </c>
      <c r="HZ19" s="298">
        <f>IF(ISNA(INDEX(プレー記録!$F$12:$F$2664,MATCH("OUT_"&amp;ウォレット!$GY$2&amp;MONTH(ウォレット!$B19)&amp;"/"&amp;DAY(ウォレット!$B19)&amp;"_"&amp;ウォレット!HZ$3,プレー記録!$U$12:$U$2664,0),1))=TRUE,0,-INDEX(プレー記録!$F$12:$F$2664,MATCH("OUT_"&amp;ウォレット!$GY$2&amp;MONTH(ウォレット!$B19)&amp;"/"&amp;DAY(ウォレット!$B19)&amp;"_"&amp;ウォレット!HZ$3,プレー記録!$U$12:$U$2664,0),1))</f>
        <v>0</v>
      </c>
      <c r="IA19" s="298">
        <f>IF(ISNA(INDEX(プレー記録!$F$12:$F$2664,MATCH("OUT_"&amp;ウォレット!$GY$2&amp;MONTH(ウォレット!$B19)&amp;"/"&amp;DAY(ウォレット!$B19)&amp;"_"&amp;ウォレット!IA$3,プレー記録!$U$12:$U$2664,0),1))=TRUE,0,-INDEX(プレー記録!$F$12:$F$2664,MATCH("OUT_"&amp;ウォレット!$GY$2&amp;MONTH(ウォレット!$B19)&amp;"/"&amp;DAY(ウォレット!$B19)&amp;"_"&amp;ウォレット!IA$3,プレー記録!$U$12:$U$2664,0),1))</f>
        <v>0</v>
      </c>
      <c r="IB19" s="298">
        <f>IF(ISNA(INDEX(プレー記録!$F$12:$F$2664,MATCH("OUT_"&amp;ウォレット!$GY$2&amp;MONTH(ウォレット!$B19)&amp;"/"&amp;DAY(ウォレット!$B19)&amp;"_"&amp;ウォレット!IB$3,プレー記録!$U$12:$U$2664,0),1))=TRUE,0,-INDEX(プレー記録!$F$12:$F$2664,MATCH("OUT_"&amp;ウォレット!$GY$2&amp;MONTH(ウォレット!$B19)&amp;"/"&amp;DAY(ウォレット!$B19)&amp;"_"&amp;ウォレット!IB$3,プレー記録!$U$12:$U$2664,0),1))</f>
        <v>0</v>
      </c>
      <c r="IC19" s="298">
        <f>IF(ISNA(INDEX(プレー記録!$F$12:$F$2664,MATCH("OUT_"&amp;ウォレット!$GY$2&amp;MONTH(ウォレット!$B19)&amp;"/"&amp;DAY(ウォレット!$B19)&amp;"_"&amp;ウォレット!IC$3,プレー記録!$U$12:$U$2664,0),1))=TRUE,0,-INDEX(プレー記録!$F$12:$F$2664,MATCH("OUT_"&amp;ウォレット!$GY$2&amp;MONTH(ウォレット!$B19)&amp;"/"&amp;DAY(ウォレット!$B19)&amp;"_"&amp;ウォレット!IC$3,プレー記録!$U$12:$U$2664,0),1))</f>
        <v>0</v>
      </c>
      <c r="ID19" s="298">
        <f>IF(ISNA(INDEX(プレー記録!$F$12:$F$2664,MATCH("OUT_"&amp;ウォレット!$GY$2&amp;MONTH(ウォレット!$B19)&amp;"/"&amp;DAY(ウォレット!$B19)&amp;"_"&amp;ウォレット!ID$3,プレー記録!$U$12:$U$2664,0),1))=TRUE,0,-INDEX(プレー記録!$F$12:$F$2664,MATCH("OUT_"&amp;ウォレット!$GY$2&amp;MONTH(ウォレット!$B19)&amp;"/"&amp;DAY(ウォレット!$B19)&amp;"_"&amp;ウォレット!ID$3,プレー記録!$U$12:$U$2664,0),1))</f>
        <v>0</v>
      </c>
      <c r="IE19" s="298">
        <f>IF(ISNA(INDEX(プレー記録!$F$12:$F$2664,MATCH("OUT_"&amp;ウォレット!$GY$2&amp;MONTH(ウォレット!$B19)&amp;"/"&amp;DAY(ウォレット!$B19)&amp;"_"&amp;ウォレット!IE$3,プレー記録!$U$12:$U$2664,0),1))=TRUE,0,-INDEX(プレー記録!$F$12:$F$2664,MATCH("OUT_"&amp;ウォレット!$GY$2&amp;MONTH(ウォレット!$B19)&amp;"/"&amp;DAY(ウォレット!$B19)&amp;"_"&amp;ウォレット!IE$3,プレー記録!$U$12:$U$2664,0),1))</f>
        <v>0</v>
      </c>
      <c r="IF19" s="160"/>
      <c r="IG19" s="127">
        <f t="shared" si="8"/>
        <v>0</v>
      </c>
      <c r="IH19" s="128">
        <f t="shared" si="18"/>
        <v>0</v>
      </c>
      <c r="II19" s="133">
        <f>IF(ISNA(INDEX(プレー記録!$G$14:$G$2664,MATCH("IN_"&amp;ウォレット!$IG$2&amp;MONTH(ウォレット!$B19)&amp;"/"&amp;DAY(ウォレット!$B19)&amp;"_"&amp;ウォレット!II$3,プレー記録!$U$14:$U$2664,0),1))=TRUE,0,INDEX(プレー記録!$G$14:$G$2664,MATCH("IN_"&amp;ウォレット!$IG$2&amp;MONTH(ウォレット!$B19)&amp;"/"&amp;DAY(ウォレット!$B19)&amp;"_"&amp;ウォレット!II$3,プレー記録!$U$14:$U$2664,0),1))</f>
        <v>0</v>
      </c>
      <c r="IJ19" s="122">
        <f>IF(ISNA(INDEX(プレー記録!$G$14:$G$2664,MATCH("IN_"&amp;ウォレット!$IG$2&amp;MONTH(ウォレット!$B19)&amp;"/"&amp;DAY(ウォレット!$B19)&amp;"_"&amp;ウォレット!IJ$3,プレー記録!$U$14:$U$2664,0),1))=TRUE,0,INDEX(プレー記録!$G$14:$G$2664,MATCH("IN_"&amp;ウォレット!$IG$2&amp;MONTH(ウォレット!$B19)&amp;"/"&amp;DAY(ウォレット!$B19)&amp;"_"&amp;ウォレット!IJ$3,プレー記録!$U$14:$U$2664,0),1))</f>
        <v>0</v>
      </c>
      <c r="IK19" s="122">
        <f>IF(ISNA(INDEX(プレー記録!$G$14:$G$2664,MATCH("IN_"&amp;ウォレット!$IG$2&amp;MONTH(ウォレット!$B19)&amp;"/"&amp;DAY(ウォレット!$B19)&amp;"_"&amp;ウォレット!IK$3,プレー記録!$U$14:$U$2664,0),1))=TRUE,0,INDEX(プレー記録!$G$14:$G$2664,MATCH("IN_"&amp;ウォレット!$IG$2&amp;MONTH(ウォレット!$B19)&amp;"/"&amp;DAY(ウォレット!$B19)&amp;"_"&amp;ウォレット!IK$3,プレー記録!$U$14:$U$2664,0),1))</f>
        <v>0</v>
      </c>
      <c r="IL19" s="122">
        <f>IF(ISNA(INDEX(プレー記録!$G$14:$G$2664,MATCH("IN_"&amp;ウォレット!$IG$2&amp;MONTH(ウォレット!$B19)&amp;"/"&amp;DAY(ウォレット!$B19)&amp;"_"&amp;ウォレット!IL$3,プレー記録!$U$14:$U$2664,0),1))=TRUE,0,INDEX(プレー記録!$G$14:$G$2664,MATCH("IN_"&amp;ウォレット!$IG$2&amp;MONTH(ウォレット!$B19)&amp;"/"&amp;DAY(ウォレット!$B19)&amp;"_"&amp;ウォレット!IL$3,プレー記録!$U$14:$U$2664,0),1))</f>
        <v>0</v>
      </c>
      <c r="IM19" s="122">
        <f>IF(ISNA(INDEX(プレー記録!$G$14:$G$2664,MATCH("IN_"&amp;ウォレット!$IG$2&amp;MONTH(ウォレット!$B19)&amp;"/"&amp;DAY(ウォレット!$B19)&amp;"_"&amp;ウォレット!IM$3,プレー記録!$U$14:$U$2664,0),1))=TRUE,0,INDEX(プレー記録!$G$14:$G$2664,MATCH("IN_"&amp;ウォレット!$IG$2&amp;MONTH(ウォレット!$B19)&amp;"/"&amp;DAY(ウォレット!$B19)&amp;"_"&amp;ウォレット!IM$3,プレー記録!$U$14:$U$2664,0),1))</f>
        <v>0</v>
      </c>
      <c r="IN19" s="122">
        <f>IF(ISNA(INDEX(プレー記録!$G$14:$G$2664,MATCH("IN_"&amp;ウォレット!$IG$2&amp;MONTH(ウォレット!$B19)&amp;"/"&amp;DAY(ウォレット!$B19)&amp;"_"&amp;ウォレット!IN$3,プレー記録!$U$14:$U$2664,0),1))=TRUE,0,INDEX(プレー記録!$G$14:$G$2664,MATCH("IN_"&amp;ウォレット!$IG$2&amp;MONTH(ウォレット!$B19)&amp;"/"&amp;DAY(ウォレット!$B19)&amp;"_"&amp;ウォレット!IN$3,プレー記録!$U$14:$U$2664,0),1))</f>
        <v>0</v>
      </c>
      <c r="IO19" s="122">
        <f>IF(ISNA(INDEX(プレー記録!$G$14:$G$2664,MATCH("IN_"&amp;ウォレット!$IG$2&amp;MONTH(ウォレット!$B19)&amp;"/"&amp;DAY(ウォレット!$B19)&amp;"_"&amp;ウォレット!IO$3,プレー記録!$U$14:$U$2664,0),1))=TRUE,0,INDEX(プレー記録!$G$14:$G$2664,MATCH("IN_"&amp;ウォレット!$IG$2&amp;MONTH(ウォレット!$B19)&amp;"/"&amp;DAY(ウォレット!$B19)&amp;"_"&amp;ウォレット!IO$3,プレー記録!$U$14:$U$2664,0),1))</f>
        <v>0</v>
      </c>
      <c r="IP19" s="296">
        <f>IF(ISNA(INDEX(プレー記録!$G$14:$G$2664,MATCH("IN_"&amp;ウォレット!$IG$2&amp;MONTH(ウォレット!$B19)&amp;"/"&amp;DAY(ウォレット!$B19)&amp;"_"&amp;ウォレット!IP$3,プレー記録!$U$14:$U$2664,0),1))=TRUE,0,INDEX(プレー記録!$G$14:$G$2664,MATCH("IN_"&amp;ウォレット!$IG$2&amp;MONTH(ウォレット!$B19)&amp;"/"&amp;DAY(ウォレット!$B19)&amp;"_"&amp;ウォレット!IP$3,プレー記録!$U$14:$U$2664,0),1))</f>
        <v>0</v>
      </c>
      <c r="IQ19" s="296">
        <f>IF(ISNA(INDEX(プレー記録!$G$14:$G$2664,MATCH("IN_"&amp;ウォレット!$IG$2&amp;MONTH(ウォレット!$B19)&amp;"/"&amp;DAY(ウォレット!$B19)&amp;"_"&amp;ウォレット!IQ$3,プレー記録!$U$14:$U$2664,0),1))=TRUE,0,INDEX(プレー記録!$G$14:$G$2664,MATCH("IN_"&amp;ウォレット!$IG$2&amp;MONTH(ウォレット!$B19)&amp;"/"&amp;DAY(ウォレット!$B19)&amp;"_"&amp;ウォレット!IQ$3,プレー記録!$U$14:$U$2664,0),1))</f>
        <v>0</v>
      </c>
      <c r="IR19" s="296">
        <f>IF(ISNA(INDEX(プレー記録!$G$14:$G$2664,MATCH("IN_"&amp;ウォレット!$IG$2&amp;MONTH(ウォレット!$B19)&amp;"/"&amp;DAY(ウォレット!$B19)&amp;"_"&amp;ウォレット!IR$3,プレー記録!$U$14:$U$2664,0),1))=TRUE,0,INDEX(プレー記録!$G$14:$G$2664,MATCH("IN_"&amp;ウォレット!$IG$2&amp;MONTH(ウォレット!$B19)&amp;"/"&amp;DAY(ウォレット!$B19)&amp;"_"&amp;ウォレット!IR$3,プレー記録!$U$14:$U$2664,0),1))</f>
        <v>0</v>
      </c>
      <c r="IS19" s="296">
        <f>IF(ISNA(INDEX(プレー記録!$G$14:$G$2664,MATCH("IN_"&amp;ウォレット!$IG$2&amp;MONTH(ウォレット!$B19)&amp;"/"&amp;DAY(ウォレット!$B19)&amp;"_"&amp;ウォレット!IS$3,プレー記録!$U$14:$U$2664,0),1))=TRUE,0,INDEX(プレー記録!$G$14:$G$2664,MATCH("IN_"&amp;ウォレット!$IG$2&amp;MONTH(ウォレット!$B19)&amp;"/"&amp;DAY(ウォレット!$B19)&amp;"_"&amp;ウォレット!IS$3,プレー記録!$U$14:$U$2664,0),1))</f>
        <v>0</v>
      </c>
      <c r="IT19" s="296">
        <f>IF(ISNA(INDEX(プレー記録!$G$14:$G$2664,MATCH("IN_"&amp;ウォレット!$IG$2&amp;MONTH(ウォレット!$B19)&amp;"/"&amp;DAY(ウォレット!$B19)&amp;"_"&amp;ウォレット!IT$3,プレー記録!$U$14:$U$2664,0),1))=TRUE,0,INDEX(プレー記録!$G$14:$G$2664,MATCH("IN_"&amp;ウォレット!$IG$2&amp;MONTH(ウォレット!$B19)&amp;"/"&amp;DAY(ウォレット!$B19)&amp;"_"&amp;ウォレット!IT$3,プレー記録!$U$14:$U$2664,0),1))</f>
        <v>0</v>
      </c>
      <c r="IU19" s="296">
        <f>IF(ISNA(INDEX(プレー記録!$G$14:$G$2664,MATCH("IN_"&amp;ウォレット!$IG$2&amp;MONTH(ウォレット!$B19)&amp;"/"&amp;DAY(ウォレット!$B19)&amp;"_"&amp;ウォレット!IU$3,プレー記録!$U$14:$U$2664,0),1))=TRUE,0,INDEX(プレー記録!$G$14:$G$2664,MATCH("IN_"&amp;ウォレット!$IG$2&amp;MONTH(ウォレット!$B19)&amp;"/"&amp;DAY(ウォレット!$B19)&amp;"_"&amp;ウォレット!IU$3,プレー記録!$U$14:$U$2664,0),1))</f>
        <v>0</v>
      </c>
      <c r="IV19" s="296">
        <f>IF(ISNA(INDEX(プレー記録!$G$14:$G$2664,MATCH("IN_"&amp;ウォレット!$IG$2&amp;MONTH(ウォレット!$B19)&amp;"/"&amp;DAY(ウォレット!$B19)&amp;"_"&amp;ウォレット!IV$3,プレー記録!$U$14:$U$2664,0),1))=TRUE,0,INDEX(プレー記録!$G$14:$G$2664,MATCH("IN_"&amp;ウォレット!$IG$2&amp;MONTH(ウォレット!$B19)&amp;"/"&amp;DAY(ウォレット!$B19)&amp;"_"&amp;ウォレット!IV$3,プレー記録!$U$14:$U$2664,0),1))</f>
        <v>0</v>
      </c>
      <c r="IW19" s="296">
        <f>IF(ISNA(INDEX(プレー記録!$G$14:$G$2664,MATCH("IN_"&amp;ウォレット!$IG$2&amp;MONTH(ウォレット!$B19)&amp;"/"&amp;DAY(ウォレット!$B19)&amp;"_"&amp;ウォレット!IW$3,プレー記録!$U$14:$U$2664,0),1))=TRUE,0,INDEX(プレー記録!$G$14:$G$2664,MATCH("IN_"&amp;ウォレット!$IG$2&amp;MONTH(ウォレット!$B19)&amp;"/"&amp;DAY(ウォレット!$B19)&amp;"_"&amp;ウォレット!IW$3,プレー記録!$U$14:$U$2664,0),1))</f>
        <v>0</v>
      </c>
      <c r="IX19" s="158"/>
      <c r="IY19" s="131">
        <f>IF(ISNA(INDEX(プレー記録!$F$12:$F$2664,MATCH("OUT_"&amp;ウォレット!$IG$2&amp;MONTH(ウォレット!$B19)&amp;"/"&amp;DAY(ウォレット!$B19)&amp;"_"&amp;ウォレット!IY$3,プレー記録!$U$12:$U$2664,0),1))=TRUE,0,-INDEX(プレー記録!$F$12:$F$2664,MATCH("OUT_"&amp;ウォレット!$IG$2&amp;MONTH(ウォレット!$B19)&amp;"/"&amp;DAY(ウォレット!$B19)&amp;"_"&amp;ウォレット!IY$3,プレー記録!$U$12:$U$2664,0),1))</f>
        <v>0</v>
      </c>
      <c r="IZ19" s="123">
        <f>IF(ISNA(INDEX(プレー記録!$F$12:$F$2664,MATCH("OUT_"&amp;ウォレット!$IG$2&amp;MONTH(ウォレット!$B19)&amp;"/"&amp;DAY(ウォレット!$B19)&amp;"_"&amp;ウォレット!IZ$3,プレー記録!$U$12:$U$2664,0),1))=TRUE,0,-INDEX(プレー記録!$F$12:$F$2664,MATCH("OUT_"&amp;ウォレット!$IG$2&amp;MONTH(ウォレット!$B19)&amp;"/"&amp;DAY(ウォレット!$B19)&amp;"_"&amp;ウォレット!IZ$3,プレー記録!$U$12:$U$2664,0),1))</f>
        <v>0</v>
      </c>
      <c r="JA19" s="123">
        <f>IF(ISNA(INDEX(プレー記録!$F$12:$F$2664,MATCH("OUT_"&amp;ウォレット!$IG$2&amp;MONTH(ウォレット!$B19)&amp;"/"&amp;DAY(ウォレット!$B19)&amp;"_"&amp;ウォレット!JA$3,プレー記録!$U$12:$U$2664,0),1))=TRUE,0,-INDEX(プレー記録!$F$12:$F$2664,MATCH("OUT_"&amp;ウォレット!$IG$2&amp;MONTH(ウォレット!$B19)&amp;"/"&amp;DAY(ウォレット!$B19)&amp;"_"&amp;ウォレット!JA$3,プレー記録!$U$12:$U$2664,0),1))</f>
        <v>0</v>
      </c>
      <c r="JB19" s="123">
        <f>IF(ISNA(INDEX(プレー記録!$F$12:$F$2664,MATCH("OUT_"&amp;ウォレット!$IG$2&amp;MONTH(ウォレット!$B19)&amp;"/"&amp;DAY(ウォレット!$B19)&amp;"_"&amp;ウォレット!JB$3,プレー記録!$U$12:$U$2664,0),1))=TRUE,0,-INDEX(プレー記録!$F$12:$F$2664,MATCH("OUT_"&amp;ウォレット!$IG$2&amp;MONTH(ウォレット!$B19)&amp;"/"&amp;DAY(ウォレット!$B19)&amp;"_"&amp;ウォレット!JB$3,プレー記録!$U$12:$U$2664,0),1))</f>
        <v>0</v>
      </c>
      <c r="JC19" s="123">
        <f>IF(ISNA(INDEX(プレー記録!$F$12:$F$2664,MATCH("OUT_"&amp;ウォレット!$IG$2&amp;MONTH(ウォレット!$B19)&amp;"/"&amp;DAY(ウォレット!$B19)&amp;"_"&amp;ウォレット!JC$3,プレー記録!$U$12:$U$2664,0),1))=TRUE,0,-INDEX(プレー記録!$F$12:$F$2664,MATCH("OUT_"&amp;ウォレット!$IG$2&amp;MONTH(ウォレット!$B19)&amp;"/"&amp;DAY(ウォレット!$B19)&amp;"_"&amp;ウォレット!JC$3,プレー記録!$U$12:$U$2664,0),1))</f>
        <v>0</v>
      </c>
      <c r="JD19" s="123">
        <f>IF(ISNA(INDEX(プレー記録!$F$12:$F$2664,MATCH("OUT_"&amp;ウォレット!$IG$2&amp;MONTH(ウォレット!$B19)&amp;"/"&amp;DAY(ウォレット!$B19)&amp;"_"&amp;ウォレット!JD$3,プレー記録!$U$12:$U$2664,0),1))=TRUE,0,-INDEX(プレー記録!$F$12:$F$2664,MATCH("OUT_"&amp;ウォレット!$IG$2&amp;MONTH(ウォレット!$B19)&amp;"/"&amp;DAY(ウォレット!$B19)&amp;"_"&amp;ウォレット!JD$3,プレー記録!$U$12:$U$2664,0),1))</f>
        <v>0</v>
      </c>
      <c r="JE19" s="123">
        <f>IF(ISNA(INDEX(プレー記録!$F$12:$F$2664,MATCH("OUT_"&amp;ウォレット!$IG$2&amp;MONTH(ウォレット!$B19)&amp;"/"&amp;DAY(ウォレット!$B19)&amp;"_"&amp;ウォレット!JE$3,プレー記録!$U$12:$U$2664,0),1))=TRUE,0,-INDEX(プレー記録!$F$12:$F$2664,MATCH("OUT_"&amp;ウォレット!$IG$2&amp;MONTH(ウォレット!$B19)&amp;"/"&amp;DAY(ウォレット!$B19)&amp;"_"&amp;ウォレット!JE$3,プレー記録!$U$12:$U$2664,0),1))</f>
        <v>0</v>
      </c>
      <c r="JF19" s="298">
        <f>IF(ISNA(INDEX(プレー記録!$F$12:$F$2664,MATCH("OUT_"&amp;ウォレット!$IG$2&amp;MONTH(ウォレット!$B19)&amp;"/"&amp;DAY(ウォレット!$B19)&amp;"_"&amp;ウォレット!JF$3,プレー記録!$U$12:$U$2664,0),1))=TRUE,0,-INDEX(プレー記録!$F$12:$F$2664,MATCH("OUT_"&amp;ウォレット!$IG$2&amp;MONTH(ウォレット!$B19)&amp;"/"&amp;DAY(ウォレット!$B19)&amp;"_"&amp;ウォレット!JF$3,プレー記録!$U$12:$U$2664,0),1))</f>
        <v>0</v>
      </c>
      <c r="JG19" s="298">
        <f>IF(ISNA(INDEX(プレー記録!$F$12:$F$2664,MATCH("OUT_"&amp;ウォレット!$IG$2&amp;MONTH(ウォレット!$B19)&amp;"/"&amp;DAY(ウォレット!$B19)&amp;"_"&amp;ウォレット!JG$3,プレー記録!$U$12:$U$2664,0),1))=TRUE,0,-INDEX(プレー記録!$F$12:$F$2664,MATCH("OUT_"&amp;ウォレット!$IG$2&amp;MONTH(ウォレット!$B19)&amp;"/"&amp;DAY(ウォレット!$B19)&amp;"_"&amp;ウォレット!JG$3,プレー記録!$U$12:$U$2664,0),1))</f>
        <v>0</v>
      </c>
      <c r="JH19" s="298">
        <f>IF(ISNA(INDEX(プレー記録!$F$12:$F$2664,MATCH("OUT_"&amp;ウォレット!$IG$2&amp;MONTH(ウォレット!$B19)&amp;"/"&amp;DAY(ウォレット!$B19)&amp;"_"&amp;ウォレット!JH$3,プレー記録!$U$12:$U$2664,0),1))=TRUE,0,-INDEX(プレー記録!$F$12:$F$2664,MATCH("OUT_"&amp;ウォレット!$IG$2&amp;MONTH(ウォレット!$B19)&amp;"/"&amp;DAY(ウォレット!$B19)&amp;"_"&amp;ウォレット!JH$3,プレー記録!$U$12:$U$2664,0),1))</f>
        <v>0</v>
      </c>
      <c r="JI19" s="298">
        <f>IF(ISNA(INDEX(プレー記録!$F$12:$F$2664,MATCH("OUT_"&amp;ウォレット!$IG$2&amp;MONTH(ウォレット!$B19)&amp;"/"&amp;DAY(ウォレット!$B19)&amp;"_"&amp;ウォレット!JI$3,プレー記録!$U$12:$U$2664,0),1))=TRUE,0,-INDEX(プレー記録!$F$12:$F$2664,MATCH("OUT_"&amp;ウォレット!$IG$2&amp;MONTH(ウォレット!$B19)&amp;"/"&amp;DAY(ウォレット!$B19)&amp;"_"&amp;ウォレット!JI$3,プレー記録!$U$12:$U$2664,0),1))</f>
        <v>0</v>
      </c>
      <c r="JJ19" s="298">
        <f>IF(ISNA(INDEX(プレー記録!$F$12:$F$2664,MATCH("OUT_"&amp;ウォレット!$IG$2&amp;MONTH(ウォレット!$B19)&amp;"/"&amp;DAY(ウォレット!$B19)&amp;"_"&amp;ウォレット!JJ$3,プレー記録!$U$12:$U$2664,0),1))=TRUE,0,-INDEX(プレー記録!$F$12:$F$2664,MATCH("OUT_"&amp;ウォレット!$IG$2&amp;MONTH(ウォレット!$B19)&amp;"/"&amp;DAY(ウォレット!$B19)&amp;"_"&amp;ウォレット!JJ$3,プレー記録!$U$12:$U$2664,0),1))</f>
        <v>0</v>
      </c>
      <c r="JK19" s="298">
        <f>IF(ISNA(INDEX(プレー記録!$F$12:$F$2664,MATCH("OUT_"&amp;ウォレット!$IG$2&amp;MONTH(ウォレット!$B19)&amp;"/"&amp;DAY(ウォレット!$B19)&amp;"_"&amp;ウォレット!JK$3,プレー記録!$U$12:$U$2664,0),1))=TRUE,0,-INDEX(プレー記録!$F$12:$F$2664,MATCH("OUT_"&amp;ウォレット!$IG$2&amp;MONTH(ウォレット!$B19)&amp;"/"&amp;DAY(ウォレット!$B19)&amp;"_"&amp;ウォレット!JK$3,プレー記録!$U$12:$U$2664,0),1))</f>
        <v>0</v>
      </c>
      <c r="JL19" s="298">
        <f>IF(ISNA(INDEX(プレー記録!$F$12:$F$2664,MATCH("OUT_"&amp;ウォレット!$IG$2&amp;MONTH(ウォレット!$B19)&amp;"/"&amp;DAY(ウォレット!$B19)&amp;"_"&amp;ウォレット!JL$3,プレー記録!$U$12:$U$2664,0),1))=TRUE,0,-INDEX(プレー記録!$F$12:$F$2664,MATCH("OUT_"&amp;ウォレット!$IG$2&amp;MONTH(ウォレット!$B19)&amp;"/"&amp;DAY(ウォレット!$B19)&amp;"_"&amp;ウォレット!JL$3,プレー記録!$U$12:$U$2664,0),1))</f>
        <v>0</v>
      </c>
      <c r="JM19" s="298">
        <f>IF(ISNA(INDEX(プレー記録!$F$12:$F$2664,MATCH("OUT_"&amp;ウォレット!$IG$2&amp;MONTH(ウォレット!$B19)&amp;"/"&amp;DAY(ウォレット!$B19)&amp;"_"&amp;ウォレット!JM$3,プレー記録!$U$12:$U$2664,0),1))=TRUE,0,-INDEX(プレー記録!$F$12:$F$2664,MATCH("OUT_"&amp;ウォレット!$IG$2&amp;MONTH(ウォレット!$B19)&amp;"/"&amp;DAY(ウォレット!$B19)&amp;"_"&amp;ウォレット!JM$3,プレー記録!$U$12:$U$2664,0),1))</f>
        <v>0</v>
      </c>
      <c r="JN19" s="160"/>
      <c r="JO19" s="127">
        <f t="shared" si="9"/>
        <v>0</v>
      </c>
      <c r="JP19" s="128">
        <f t="shared" si="19"/>
        <v>0</v>
      </c>
      <c r="JQ19" s="133">
        <f>IF(ISNA(INDEX(プレー記録!$G$14:$G$2664,MATCH("IN_"&amp;ウォレット!$JO$2&amp;MONTH(ウォレット!$B19)&amp;"/"&amp;DAY(ウォレット!$B19)&amp;"_"&amp;ウォレット!JQ$3,プレー記録!$U$14:$U$2664,0),1))=TRUE,0,INDEX(プレー記録!$G$14:$G$2664,MATCH("IN_"&amp;ウォレット!$JO$2&amp;MONTH(ウォレット!$B19)&amp;"/"&amp;DAY(ウォレット!$B19)&amp;"_"&amp;ウォレット!JQ$3,プレー記録!$U$14:$U$2664,0),1))</f>
        <v>0</v>
      </c>
      <c r="JR19" s="122">
        <f>IF(ISNA(INDEX(プレー記録!$G$14:$G$2664,MATCH("IN_"&amp;ウォレット!$JO$2&amp;MONTH(ウォレット!$B19)&amp;"/"&amp;DAY(ウォレット!$B19)&amp;"_"&amp;ウォレット!JR$3,プレー記録!$U$14:$U$2664,0),1))=TRUE,0,INDEX(プレー記録!$G$14:$G$2664,MATCH("IN_"&amp;ウォレット!$JO$2&amp;MONTH(ウォレット!$B19)&amp;"/"&amp;DAY(ウォレット!$B19)&amp;"_"&amp;ウォレット!JR$3,プレー記録!$U$14:$U$2664,0),1))</f>
        <v>0</v>
      </c>
      <c r="JS19" s="122">
        <f>IF(ISNA(INDEX(プレー記録!$G$14:$G$2664,MATCH("IN_"&amp;ウォレット!$JO$2&amp;MONTH(ウォレット!$B19)&amp;"/"&amp;DAY(ウォレット!$B19)&amp;"_"&amp;ウォレット!JS$3,プレー記録!$U$14:$U$2664,0),1))=TRUE,0,INDEX(プレー記録!$G$14:$G$2664,MATCH("IN_"&amp;ウォレット!$JO$2&amp;MONTH(ウォレット!$B19)&amp;"/"&amp;DAY(ウォレット!$B19)&amp;"_"&amp;ウォレット!JS$3,プレー記録!$U$14:$U$2664,0),1))</f>
        <v>0</v>
      </c>
      <c r="JT19" s="122">
        <f>IF(ISNA(INDEX(プレー記録!$G$14:$G$2664,MATCH("IN_"&amp;ウォレット!$JO$2&amp;MONTH(ウォレット!$B19)&amp;"/"&amp;DAY(ウォレット!$B19)&amp;"_"&amp;ウォレット!JT$3,プレー記録!$U$14:$U$2664,0),1))=TRUE,0,INDEX(プレー記録!$G$14:$G$2664,MATCH("IN_"&amp;ウォレット!$JO$2&amp;MONTH(ウォレット!$B19)&amp;"/"&amp;DAY(ウォレット!$B19)&amp;"_"&amp;ウォレット!JT$3,プレー記録!$U$14:$U$2664,0),1))</f>
        <v>0</v>
      </c>
      <c r="JU19" s="122">
        <f>IF(ISNA(INDEX(プレー記録!$G$14:$G$2664,MATCH("IN_"&amp;ウォレット!$JO$2&amp;MONTH(ウォレット!$B19)&amp;"/"&amp;DAY(ウォレット!$B19)&amp;"_"&amp;ウォレット!JU$3,プレー記録!$U$14:$U$2664,0),1))=TRUE,0,INDEX(プレー記録!$G$14:$G$2664,MATCH("IN_"&amp;ウォレット!$JO$2&amp;MONTH(ウォレット!$B19)&amp;"/"&amp;DAY(ウォレット!$B19)&amp;"_"&amp;ウォレット!JU$3,プレー記録!$U$14:$U$2664,0),1))</f>
        <v>0</v>
      </c>
      <c r="JV19" s="122">
        <f>IF(ISNA(INDEX(プレー記録!$G$14:$G$2664,MATCH("IN_"&amp;ウォレット!$JO$2&amp;MONTH(ウォレット!$B19)&amp;"/"&amp;DAY(ウォレット!$B19)&amp;"_"&amp;ウォレット!JV$3,プレー記録!$U$14:$U$2664,0),1))=TRUE,0,INDEX(プレー記録!$G$14:$G$2664,MATCH("IN_"&amp;ウォレット!$JO$2&amp;MONTH(ウォレット!$B19)&amp;"/"&amp;DAY(ウォレット!$B19)&amp;"_"&amp;ウォレット!JV$3,プレー記録!$U$14:$U$2664,0),1))</f>
        <v>0</v>
      </c>
      <c r="JW19" s="122">
        <f>IF(ISNA(INDEX(プレー記録!$G$14:$G$2664,MATCH("IN_"&amp;ウォレット!$JO$2&amp;MONTH(ウォレット!$B19)&amp;"/"&amp;DAY(ウォレット!$B19)&amp;"_"&amp;ウォレット!JW$3,プレー記録!$U$14:$U$2664,0),1))=TRUE,0,INDEX(プレー記録!$G$14:$G$2664,MATCH("IN_"&amp;ウォレット!$JO$2&amp;MONTH(ウォレット!$B19)&amp;"/"&amp;DAY(ウォレット!$B19)&amp;"_"&amp;ウォレット!JW$3,プレー記録!$U$14:$U$2664,0),1))</f>
        <v>0</v>
      </c>
      <c r="JX19" s="296">
        <f>IF(ISNA(INDEX(プレー記録!$G$14:$G$2664,MATCH("IN_"&amp;ウォレット!$JO$2&amp;MONTH(ウォレット!$B19)&amp;"/"&amp;DAY(ウォレット!$B19)&amp;"_"&amp;ウォレット!JX$3,プレー記録!$U$14:$U$2664,0),1))=TRUE,0,INDEX(プレー記録!$G$14:$G$2664,MATCH("IN_"&amp;ウォレット!$JO$2&amp;MONTH(ウォレット!$B19)&amp;"/"&amp;DAY(ウォレット!$B19)&amp;"_"&amp;ウォレット!JX$3,プレー記録!$U$14:$U$2664,0),1))</f>
        <v>0</v>
      </c>
      <c r="JY19" s="296">
        <f>IF(ISNA(INDEX(プレー記録!$G$14:$G$2664,MATCH("IN_"&amp;ウォレット!$JO$2&amp;MONTH(ウォレット!$B19)&amp;"/"&amp;DAY(ウォレット!$B19)&amp;"_"&amp;ウォレット!JY$3,プレー記録!$U$14:$U$2664,0),1))=TRUE,0,INDEX(プレー記録!$G$14:$G$2664,MATCH("IN_"&amp;ウォレット!$JO$2&amp;MONTH(ウォレット!$B19)&amp;"/"&amp;DAY(ウォレット!$B19)&amp;"_"&amp;ウォレット!JY$3,プレー記録!$U$14:$U$2664,0),1))</f>
        <v>0</v>
      </c>
      <c r="JZ19" s="296">
        <f>IF(ISNA(INDEX(プレー記録!$G$14:$G$2664,MATCH("IN_"&amp;ウォレット!$JO$2&amp;MONTH(ウォレット!$B19)&amp;"/"&amp;DAY(ウォレット!$B19)&amp;"_"&amp;ウォレット!JZ$3,プレー記録!$U$14:$U$2664,0),1))=TRUE,0,INDEX(プレー記録!$G$14:$G$2664,MATCH("IN_"&amp;ウォレット!$JO$2&amp;MONTH(ウォレット!$B19)&amp;"/"&amp;DAY(ウォレット!$B19)&amp;"_"&amp;ウォレット!JZ$3,プレー記録!$U$14:$U$2664,0),1))</f>
        <v>0</v>
      </c>
      <c r="KA19" s="296">
        <f>IF(ISNA(INDEX(プレー記録!$G$14:$G$2664,MATCH("IN_"&amp;ウォレット!$JO$2&amp;MONTH(ウォレット!$B19)&amp;"/"&amp;DAY(ウォレット!$B19)&amp;"_"&amp;ウォレット!KA$3,プレー記録!$U$14:$U$2664,0),1))=TRUE,0,INDEX(プレー記録!$G$14:$G$2664,MATCH("IN_"&amp;ウォレット!$JO$2&amp;MONTH(ウォレット!$B19)&amp;"/"&amp;DAY(ウォレット!$B19)&amp;"_"&amp;ウォレット!KA$3,プレー記録!$U$14:$U$2664,0),1))</f>
        <v>0</v>
      </c>
      <c r="KB19" s="296">
        <f>IF(ISNA(INDEX(プレー記録!$G$14:$G$2664,MATCH("IN_"&amp;ウォレット!$JO$2&amp;MONTH(ウォレット!$B19)&amp;"/"&amp;DAY(ウォレット!$B19)&amp;"_"&amp;ウォレット!KB$3,プレー記録!$U$14:$U$2664,0),1))=TRUE,0,INDEX(プレー記録!$G$14:$G$2664,MATCH("IN_"&amp;ウォレット!$JO$2&amp;MONTH(ウォレット!$B19)&amp;"/"&amp;DAY(ウォレット!$B19)&amp;"_"&amp;ウォレット!KB$3,プレー記録!$U$14:$U$2664,0),1))</f>
        <v>0</v>
      </c>
      <c r="KC19" s="296">
        <f>IF(ISNA(INDEX(プレー記録!$G$14:$G$2664,MATCH("IN_"&amp;ウォレット!$JO$2&amp;MONTH(ウォレット!$B19)&amp;"/"&amp;DAY(ウォレット!$B19)&amp;"_"&amp;ウォレット!KC$3,プレー記録!$U$14:$U$2664,0),1))=TRUE,0,INDEX(プレー記録!$G$14:$G$2664,MATCH("IN_"&amp;ウォレット!$JO$2&amp;MONTH(ウォレット!$B19)&amp;"/"&amp;DAY(ウォレット!$B19)&amp;"_"&amp;ウォレット!KC$3,プレー記録!$U$14:$U$2664,0),1))</f>
        <v>0</v>
      </c>
      <c r="KD19" s="296">
        <f>IF(ISNA(INDEX(プレー記録!$G$14:$G$2664,MATCH("IN_"&amp;ウォレット!$JO$2&amp;MONTH(ウォレット!$B19)&amp;"/"&amp;DAY(ウォレット!$B19)&amp;"_"&amp;ウォレット!KD$3,プレー記録!$U$14:$U$2664,0),1))=TRUE,0,INDEX(プレー記録!$G$14:$G$2664,MATCH("IN_"&amp;ウォレット!$JO$2&amp;MONTH(ウォレット!$B19)&amp;"/"&amp;DAY(ウォレット!$B19)&amp;"_"&amp;ウォレット!KD$3,プレー記録!$U$14:$U$2664,0),1))</f>
        <v>0</v>
      </c>
      <c r="KE19" s="296">
        <f>IF(ISNA(INDEX(プレー記録!$G$14:$G$2664,MATCH("IN_"&amp;ウォレット!$JO$2&amp;MONTH(ウォレット!$B19)&amp;"/"&amp;DAY(ウォレット!$B19)&amp;"_"&amp;ウォレット!KE$3,プレー記録!$U$14:$U$2664,0),1))=TRUE,0,INDEX(プレー記録!$G$14:$G$2664,MATCH("IN_"&amp;ウォレット!$JO$2&amp;MONTH(ウォレット!$B19)&amp;"/"&amp;DAY(ウォレット!$B19)&amp;"_"&amp;ウォレット!KE$3,プレー記録!$U$14:$U$2664,0),1))</f>
        <v>0</v>
      </c>
      <c r="KF19" s="158"/>
      <c r="KG19" s="131">
        <f>IF(ISNA(INDEX(プレー記録!$F$12:$F$2664,MATCH("OUT_"&amp;ウォレット!$JO$2&amp;MONTH(ウォレット!$B19)&amp;"/"&amp;DAY(ウォレット!$B19)&amp;"_"&amp;ウォレット!KG$3,プレー記録!$U$12:$U$2664,0),1))=TRUE,0,-INDEX(プレー記録!$F$12:$F$2664,MATCH("OUT_"&amp;ウォレット!$JO$2&amp;MONTH(ウォレット!$B19)&amp;"/"&amp;DAY(ウォレット!$B19)&amp;"_"&amp;ウォレット!KG$3,プレー記録!$U$12:$U$2664,0),1))</f>
        <v>0</v>
      </c>
      <c r="KH19" s="123">
        <f>IF(ISNA(INDEX(プレー記録!$F$12:$F$2664,MATCH("OUT_"&amp;ウォレット!$JO$2&amp;MONTH(ウォレット!$B19)&amp;"/"&amp;DAY(ウォレット!$B19)&amp;"_"&amp;ウォレット!KH$3,プレー記録!$U$12:$U$2664,0),1))=TRUE,0,-INDEX(プレー記録!$F$12:$F$2664,MATCH("OUT_"&amp;ウォレット!$JO$2&amp;MONTH(ウォレット!$B19)&amp;"/"&amp;DAY(ウォレット!$B19)&amp;"_"&amp;ウォレット!KH$3,プレー記録!$U$12:$U$2664,0),1))</f>
        <v>0</v>
      </c>
      <c r="KI19" s="123">
        <f>IF(ISNA(INDEX(プレー記録!$F$12:$F$2664,MATCH("OUT_"&amp;ウォレット!$JO$2&amp;MONTH(ウォレット!$B19)&amp;"/"&amp;DAY(ウォレット!$B19)&amp;"_"&amp;ウォレット!KI$3,プレー記録!$U$12:$U$2664,0),1))=TRUE,0,-INDEX(プレー記録!$F$12:$F$2664,MATCH("OUT_"&amp;ウォレット!$JO$2&amp;MONTH(ウォレット!$B19)&amp;"/"&amp;DAY(ウォレット!$B19)&amp;"_"&amp;ウォレット!KI$3,プレー記録!$U$12:$U$2664,0),1))</f>
        <v>0</v>
      </c>
      <c r="KJ19" s="123">
        <f>IF(ISNA(INDEX(プレー記録!$F$12:$F$2664,MATCH("OUT_"&amp;ウォレット!$JO$2&amp;MONTH(ウォレット!$B19)&amp;"/"&amp;DAY(ウォレット!$B19)&amp;"_"&amp;ウォレット!KJ$3,プレー記録!$U$12:$U$2664,0),1))=TRUE,0,-INDEX(プレー記録!$F$12:$F$2664,MATCH("OUT_"&amp;ウォレット!$JO$2&amp;MONTH(ウォレット!$B19)&amp;"/"&amp;DAY(ウォレット!$B19)&amp;"_"&amp;ウォレット!KJ$3,プレー記録!$U$12:$U$2664,0),1))</f>
        <v>0</v>
      </c>
      <c r="KK19" s="123">
        <f>IF(ISNA(INDEX(プレー記録!$F$12:$F$2664,MATCH("OUT_"&amp;ウォレット!$JO$2&amp;MONTH(ウォレット!$B19)&amp;"/"&amp;DAY(ウォレット!$B19)&amp;"_"&amp;ウォレット!KK$3,プレー記録!$U$12:$U$2664,0),1))=TRUE,0,-INDEX(プレー記録!$F$12:$F$2664,MATCH("OUT_"&amp;ウォレット!$JO$2&amp;MONTH(ウォレット!$B19)&amp;"/"&amp;DAY(ウォレット!$B19)&amp;"_"&amp;ウォレット!KK$3,プレー記録!$U$12:$U$2664,0),1))</f>
        <v>0</v>
      </c>
      <c r="KL19" s="123">
        <f>IF(ISNA(INDEX(プレー記録!$F$12:$F$2664,MATCH("OUT_"&amp;ウォレット!$JO$2&amp;MONTH(ウォレット!$B19)&amp;"/"&amp;DAY(ウォレット!$B19)&amp;"_"&amp;ウォレット!KL$3,プレー記録!$U$12:$U$2664,0),1))=TRUE,0,-INDEX(プレー記録!$F$12:$F$2664,MATCH("OUT_"&amp;ウォレット!$JO$2&amp;MONTH(ウォレット!$B19)&amp;"/"&amp;DAY(ウォレット!$B19)&amp;"_"&amp;ウォレット!KL$3,プレー記録!$U$12:$U$2664,0),1))</f>
        <v>0</v>
      </c>
      <c r="KM19" s="123">
        <f>IF(ISNA(INDEX(プレー記録!$F$12:$F$2664,MATCH("OUT_"&amp;ウォレット!$JO$2&amp;MONTH(ウォレット!$B19)&amp;"/"&amp;DAY(ウォレット!$B19)&amp;"_"&amp;ウォレット!KM$3,プレー記録!$U$12:$U$2664,0),1))=TRUE,0,-INDEX(プレー記録!$F$12:$F$2664,MATCH("OUT_"&amp;ウォレット!$JO$2&amp;MONTH(ウォレット!$B19)&amp;"/"&amp;DAY(ウォレット!$B19)&amp;"_"&amp;ウォレット!KM$3,プレー記録!$U$12:$U$2664,0),1))</f>
        <v>0</v>
      </c>
      <c r="KN19" s="298">
        <f>IF(ISNA(INDEX(プレー記録!$F$12:$F$2664,MATCH("OUT_"&amp;ウォレット!$JO$2&amp;MONTH(ウォレット!$B19)&amp;"/"&amp;DAY(ウォレット!$B19)&amp;"_"&amp;ウォレット!KN$3,プレー記録!$U$12:$U$2664,0),1))=TRUE,0,-INDEX(プレー記録!$F$12:$F$2664,MATCH("OUT_"&amp;ウォレット!$JO$2&amp;MONTH(ウォレット!$B19)&amp;"/"&amp;DAY(ウォレット!$B19)&amp;"_"&amp;ウォレット!KN$3,プレー記録!$U$12:$U$2664,0),1))</f>
        <v>0</v>
      </c>
      <c r="KO19" s="298">
        <f>IF(ISNA(INDEX(プレー記録!$F$12:$F$2664,MATCH("OUT_"&amp;ウォレット!$JO$2&amp;MONTH(ウォレット!$B19)&amp;"/"&amp;DAY(ウォレット!$B19)&amp;"_"&amp;ウォレット!KO$3,プレー記録!$U$12:$U$2664,0),1))=TRUE,0,-INDEX(プレー記録!$F$12:$F$2664,MATCH("OUT_"&amp;ウォレット!$JO$2&amp;MONTH(ウォレット!$B19)&amp;"/"&amp;DAY(ウォレット!$B19)&amp;"_"&amp;ウォレット!KO$3,プレー記録!$U$12:$U$2664,0),1))</f>
        <v>0</v>
      </c>
      <c r="KP19" s="298">
        <f>IF(ISNA(INDEX(プレー記録!$F$12:$F$2664,MATCH("OUT_"&amp;ウォレット!$JO$2&amp;MONTH(ウォレット!$B19)&amp;"/"&amp;DAY(ウォレット!$B19)&amp;"_"&amp;ウォレット!KP$3,プレー記録!$U$12:$U$2664,0),1))=TRUE,0,-INDEX(プレー記録!$F$12:$F$2664,MATCH("OUT_"&amp;ウォレット!$JO$2&amp;MONTH(ウォレット!$B19)&amp;"/"&amp;DAY(ウォレット!$B19)&amp;"_"&amp;ウォレット!KP$3,プレー記録!$U$12:$U$2664,0),1))</f>
        <v>0</v>
      </c>
      <c r="KQ19" s="298">
        <f>IF(ISNA(INDEX(プレー記録!$F$12:$F$2664,MATCH("OUT_"&amp;ウォレット!$JO$2&amp;MONTH(ウォレット!$B19)&amp;"/"&amp;DAY(ウォレット!$B19)&amp;"_"&amp;ウォレット!KQ$3,プレー記録!$U$12:$U$2664,0),1))=TRUE,0,-INDEX(プレー記録!$F$12:$F$2664,MATCH("OUT_"&amp;ウォレット!$JO$2&amp;MONTH(ウォレット!$B19)&amp;"/"&amp;DAY(ウォレット!$B19)&amp;"_"&amp;ウォレット!KQ$3,プレー記録!$U$12:$U$2664,0),1))</f>
        <v>0</v>
      </c>
      <c r="KR19" s="298">
        <f>IF(ISNA(INDEX(プレー記録!$F$12:$F$2664,MATCH("OUT_"&amp;ウォレット!$JO$2&amp;MONTH(ウォレット!$B19)&amp;"/"&amp;DAY(ウォレット!$B19)&amp;"_"&amp;ウォレット!KR$3,プレー記録!$U$12:$U$2664,0),1))=TRUE,0,-INDEX(プレー記録!$F$12:$F$2664,MATCH("OUT_"&amp;ウォレット!$JO$2&amp;MONTH(ウォレット!$B19)&amp;"/"&amp;DAY(ウォレット!$B19)&amp;"_"&amp;ウォレット!KR$3,プレー記録!$U$12:$U$2664,0),1))</f>
        <v>0</v>
      </c>
      <c r="KS19" s="298">
        <f>IF(ISNA(INDEX(プレー記録!$F$12:$F$2664,MATCH("OUT_"&amp;ウォレット!$JO$2&amp;MONTH(ウォレット!$B19)&amp;"/"&amp;DAY(ウォレット!$B19)&amp;"_"&amp;ウォレット!KS$3,プレー記録!$U$12:$U$2664,0),1))=TRUE,0,-INDEX(プレー記録!$F$12:$F$2664,MATCH("OUT_"&amp;ウォレット!$JO$2&amp;MONTH(ウォレット!$B19)&amp;"/"&amp;DAY(ウォレット!$B19)&amp;"_"&amp;ウォレット!KS$3,プレー記録!$U$12:$U$2664,0),1))</f>
        <v>0</v>
      </c>
      <c r="KT19" s="298">
        <f>IF(ISNA(INDEX(プレー記録!$F$12:$F$2664,MATCH("OUT_"&amp;ウォレット!$JO$2&amp;MONTH(ウォレット!$B19)&amp;"/"&amp;DAY(ウォレット!$B19)&amp;"_"&amp;ウォレット!KT$3,プレー記録!$U$12:$U$2664,0),1))=TRUE,0,-INDEX(プレー記録!$F$12:$F$2664,MATCH("OUT_"&amp;ウォレット!$JO$2&amp;MONTH(ウォレット!$B19)&amp;"/"&amp;DAY(ウォレット!$B19)&amp;"_"&amp;ウォレット!KT$3,プレー記録!$U$12:$U$2664,0),1))</f>
        <v>0</v>
      </c>
      <c r="KU19" s="298">
        <f>IF(ISNA(INDEX(プレー記録!$F$12:$F$2664,MATCH("OUT_"&amp;ウォレット!$JO$2&amp;MONTH(ウォレット!$B19)&amp;"/"&amp;DAY(ウォレット!$B19)&amp;"_"&amp;ウォレット!KU$3,プレー記録!$U$12:$U$2664,0),1))=TRUE,0,-INDEX(プレー記録!$F$12:$F$2664,MATCH("OUT_"&amp;ウォレット!$JO$2&amp;MONTH(ウォレット!$B19)&amp;"/"&amp;DAY(ウォレット!$B19)&amp;"_"&amp;ウォレット!KU$3,プレー記録!$U$12:$U$2664,0),1))</f>
        <v>0</v>
      </c>
      <c r="KV19" s="160"/>
      <c r="KW19" s="127">
        <f t="shared" si="10"/>
        <v>0</v>
      </c>
      <c r="KX19" s="128">
        <f t="shared" si="20"/>
        <v>0</v>
      </c>
      <c r="KY19" s="133">
        <f>IF(ISNA(INDEX(プレー記録!$G$14:$G$2664,MATCH("IN_"&amp;ウォレット!$KW$2&amp;MONTH(ウォレット!$B19)&amp;"/"&amp;DAY(ウォレット!$B19)&amp;"_"&amp;ウォレット!KY$3,プレー記録!$U$14:$U$2664,0),1))=TRUE,0,INDEX(プレー記録!$G$14:$G$2664,MATCH("IN_"&amp;ウォレット!$KW$2&amp;MONTH(ウォレット!$B19)&amp;"/"&amp;DAY(ウォレット!$B19)&amp;"_"&amp;ウォレット!KY$3,プレー記録!$U$14:$U$2664,0),1))</f>
        <v>0</v>
      </c>
      <c r="KZ19" s="122">
        <f>IF(ISNA(INDEX(プレー記録!$G$14:$G$2664,MATCH("IN_"&amp;ウォレット!$KW$2&amp;MONTH(ウォレット!$B19)&amp;"/"&amp;DAY(ウォレット!$B19)&amp;"_"&amp;ウォレット!KZ$3,プレー記録!$U$14:$U$2664,0),1))=TRUE,0,INDEX(プレー記録!$G$14:$G$2664,MATCH("IN_"&amp;ウォレット!$KW$2&amp;MONTH(ウォレット!$B19)&amp;"/"&amp;DAY(ウォレット!$B19)&amp;"_"&amp;ウォレット!KZ$3,プレー記録!$U$14:$U$2664,0),1))</f>
        <v>0</v>
      </c>
      <c r="LA19" s="122">
        <f>IF(ISNA(INDEX(プレー記録!$G$14:$G$2664,MATCH("IN_"&amp;ウォレット!$KW$2&amp;MONTH(ウォレット!$B19)&amp;"/"&amp;DAY(ウォレット!$B19)&amp;"_"&amp;ウォレット!LA$3,プレー記録!$U$14:$U$2664,0),1))=TRUE,0,INDEX(プレー記録!$G$14:$G$2664,MATCH("IN_"&amp;ウォレット!$KW$2&amp;MONTH(ウォレット!$B19)&amp;"/"&amp;DAY(ウォレット!$B19)&amp;"_"&amp;ウォレット!LA$3,プレー記録!$U$14:$U$2664,0),1))</f>
        <v>0</v>
      </c>
      <c r="LB19" s="122">
        <f>IF(ISNA(INDEX(プレー記録!$G$14:$G$2664,MATCH("IN_"&amp;ウォレット!$KW$2&amp;MONTH(ウォレット!$B19)&amp;"/"&amp;DAY(ウォレット!$B19)&amp;"_"&amp;ウォレット!LB$3,プレー記録!$U$14:$U$2664,0),1))=TRUE,0,INDEX(プレー記録!$G$14:$G$2664,MATCH("IN_"&amp;ウォレット!$KW$2&amp;MONTH(ウォレット!$B19)&amp;"/"&amp;DAY(ウォレット!$B19)&amp;"_"&amp;ウォレット!LB$3,プレー記録!$U$14:$U$2664,0),1))</f>
        <v>0</v>
      </c>
      <c r="LC19" s="122">
        <f>IF(ISNA(INDEX(プレー記録!$G$14:$G$2664,MATCH("IN_"&amp;ウォレット!$KW$2&amp;MONTH(ウォレット!$B19)&amp;"/"&amp;DAY(ウォレット!$B19)&amp;"_"&amp;ウォレット!LC$3,プレー記録!$U$14:$U$2664,0),1))=TRUE,0,INDEX(プレー記録!$G$14:$G$2664,MATCH("IN_"&amp;ウォレット!$KW$2&amp;MONTH(ウォレット!$B19)&amp;"/"&amp;DAY(ウォレット!$B19)&amp;"_"&amp;ウォレット!LC$3,プレー記録!$U$14:$U$2664,0),1))</f>
        <v>0</v>
      </c>
      <c r="LD19" s="122">
        <f>IF(ISNA(INDEX(プレー記録!$G$14:$G$2664,MATCH("IN_"&amp;ウォレット!$KW$2&amp;MONTH(ウォレット!$B19)&amp;"/"&amp;DAY(ウォレット!$B19)&amp;"_"&amp;ウォレット!LD$3,プレー記録!$U$14:$U$2664,0),1))=TRUE,0,INDEX(プレー記録!$G$14:$G$2664,MATCH("IN_"&amp;ウォレット!$KW$2&amp;MONTH(ウォレット!$B19)&amp;"/"&amp;DAY(ウォレット!$B19)&amp;"_"&amp;ウォレット!LD$3,プレー記録!$U$14:$U$2664,0),1))</f>
        <v>0</v>
      </c>
      <c r="LE19" s="122">
        <f>IF(ISNA(INDEX(プレー記録!$G$14:$G$2664,MATCH("IN_"&amp;ウォレット!$KW$2&amp;MONTH(ウォレット!$B19)&amp;"/"&amp;DAY(ウォレット!$B19)&amp;"_"&amp;ウォレット!LE$3,プレー記録!$U$14:$U$2664,0),1))=TRUE,0,INDEX(プレー記録!$G$14:$G$2664,MATCH("IN_"&amp;ウォレット!$KW$2&amp;MONTH(ウォレット!$B19)&amp;"/"&amp;DAY(ウォレット!$B19)&amp;"_"&amp;ウォレット!LE$3,プレー記録!$U$14:$U$2664,0),1))</f>
        <v>0</v>
      </c>
      <c r="LF19" s="296">
        <f>IF(ISNA(INDEX(プレー記録!$G$14:$G$2664,MATCH("IN_"&amp;ウォレット!$KW$2&amp;MONTH(ウォレット!$B19)&amp;"/"&amp;DAY(ウォレット!$B19)&amp;"_"&amp;ウォレット!LF$3,プレー記録!$U$14:$U$2664,0),1))=TRUE,0,INDEX(プレー記録!$G$14:$G$2664,MATCH("IN_"&amp;ウォレット!$KW$2&amp;MONTH(ウォレット!$B19)&amp;"/"&amp;DAY(ウォレット!$B19)&amp;"_"&amp;ウォレット!LF$3,プレー記録!$U$14:$U$2664,0),1))</f>
        <v>0</v>
      </c>
      <c r="LG19" s="296">
        <f>IF(ISNA(INDEX(プレー記録!$G$14:$G$2664,MATCH("IN_"&amp;ウォレット!$KW$2&amp;MONTH(ウォレット!$B19)&amp;"/"&amp;DAY(ウォレット!$B19)&amp;"_"&amp;ウォレット!LG$3,プレー記録!$U$14:$U$2664,0),1))=TRUE,0,INDEX(プレー記録!$G$14:$G$2664,MATCH("IN_"&amp;ウォレット!$KW$2&amp;MONTH(ウォレット!$B19)&amp;"/"&amp;DAY(ウォレット!$B19)&amp;"_"&amp;ウォレット!LG$3,プレー記録!$U$14:$U$2664,0),1))</f>
        <v>0</v>
      </c>
      <c r="LH19" s="296">
        <f>IF(ISNA(INDEX(プレー記録!$G$14:$G$2664,MATCH("IN_"&amp;ウォレット!$KW$2&amp;MONTH(ウォレット!$B19)&amp;"/"&amp;DAY(ウォレット!$B19)&amp;"_"&amp;ウォレット!LH$3,プレー記録!$U$14:$U$2664,0),1))=TRUE,0,INDEX(プレー記録!$G$14:$G$2664,MATCH("IN_"&amp;ウォレット!$KW$2&amp;MONTH(ウォレット!$B19)&amp;"/"&amp;DAY(ウォレット!$B19)&amp;"_"&amp;ウォレット!LH$3,プレー記録!$U$14:$U$2664,0),1))</f>
        <v>0</v>
      </c>
      <c r="LI19" s="296">
        <f>IF(ISNA(INDEX(プレー記録!$G$14:$G$2664,MATCH("IN_"&amp;ウォレット!$KW$2&amp;MONTH(ウォレット!$B19)&amp;"/"&amp;DAY(ウォレット!$B19)&amp;"_"&amp;ウォレット!LI$3,プレー記録!$U$14:$U$2664,0),1))=TRUE,0,INDEX(プレー記録!$G$14:$G$2664,MATCH("IN_"&amp;ウォレット!$KW$2&amp;MONTH(ウォレット!$B19)&amp;"/"&amp;DAY(ウォレット!$B19)&amp;"_"&amp;ウォレット!LI$3,プレー記録!$U$14:$U$2664,0),1))</f>
        <v>0</v>
      </c>
      <c r="LJ19" s="296">
        <f>IF(ISNA(INDEX(プレー記録!$G$14:$G$2664,MATCH("IN_"&amp;ウォレット!$KW$2&amp;MONTH(ウォレット!$B19)&amp;"/"&amp;DAY(ウォレット!$B19)&amp;"_"&amp;ウォレット!LJ$3,プレー記録!$U$14:$U$2664,0),1))=TRUE,0,INDEX(プレー記録!$G$14:$G$2664,MATCH("IN_"&amp;ウォレット!$KW$2&amp;MONTH(ウォレット!$B19)&amp;"/"&amp;DAY(ウォレット!$B19)&amp;"_"&amp;ウォレット!LJ$3,プレー記録!$U$14:$U$2664,0),1))</f>
        <v>0</v>
      </c>
      <c r="LK19" s="296">
        <f>IF(ISNA(INDEX(プレー記録!$G$14:$G$2664,MATCH("IN_"&amp;ウォレット!$KW$2&amp;MONTH(ウォレット!$B19)&amp;"/"&amp;DAY(ウォレット!$B19)&amp;"_"&amp;ウォレット!LK$3,プレー記録!$U$14:$U$2664,0),1))=TRUE,0,INDEX(プレー記録!$G$14:$G$2664,MATCH("IN_"&amp;ウォレット!$KW$2&amp;MONTH(ウォレット!$B19)&amp;"/"&amp;DAY(ウォレット!$B19)&amp;"_"&amp;ウォレット!LK$3,プレー記録!$U$14:$U$2664,0),1))</f>
        <v>0</v>
      </c>
      <c r="LL19" s="296">
        <f>IF(ISNA(INDEX(プレー記録!$G$14:$G$2664,MATCH("IN_"&amp;ウォレット!$KW$2&amp;MONTH(ウォレット!$B19)&amp;"/"&amp;DAY(ウォレット!$B19)&amp;"_"&amp;ウォレット!LL$3,プレー記録!$U$14:$U$2664,0),1))=TRUE,0,INDEX(プレー記録!$G$14:$G$2664,MATCH("IN_"&amp;ウォレット!$KW$2&amp;MONTH(ウォレット!$B19)&amp;"/"&amp;DAY(ウォレット!$B19)&amp;"_"&amp;ウォレット!LL$3,プレー記録!$U$14:$U$2664,0),1))</f>
        <v>0</v>
      </c>
      <c r="LM19" s="296">
        <f>IF(ISNA(INDEX(プレー記録!$G$14:$G$2664,MATCH("IN_"&amp;ウォレット!$KW$2&amp;MONTH(ウォレット!$B19)&amp;"/"&amp;DAY(ウォレット!$B19)&amp;"_"&amp;ウォレット!LM$3,プレー記録!$U$14:$U$2664,0),1))=TRUE,0,INDEX(プレー記録!$G$14:$G$2664,MATCH("IN_"&amp;ウォレット!$KW$2&amp;MONTH(ウォレット!$B19)&amp;"/"&amp;DAY(ウォレット!$B19)&amp;"_"&amp;ウォレット!LM$3,プレー記録!$U$14:$U$2664,0),1))</f>
        <v>0</v>
      </c>
      <c r="LN19" s="158"/>
      <c r="LO19" s="131">
        <f>IF(ISNA(INDEX(プレー記録!$F$12:$F$2664,MATCH("OUT_"&amp;ウォレット!$KW$2&amp;MONTH(ウォレット!$B19)&amp;"/"&amp;DAY(ウォレット!$B19)&amp;"_"&amp;ウォレット!LO$3,プレー記録!$U$12:$U$2664,0),1))=TRUE,0,-INDEX(プレー記録!$F$12:$F$2664,MATCH("OUT_"&amp;ウォレット!$KW$2&amp;MONTH(ウォレット!$B19)&amp;"/"&amp;DAY(ウォレット!$B19)&amp;"_"&amp;ウォレット!LO$3,プレー記録!$U$12:$U$2664,0),1))</f>
        <v>0</v>
      </c>
      <c r="LP19" s="123">
        <f>IF(ISNA(INDEX(プレー記録!$F$12:$F$2664,MATCH("OUT_"&amp;ウォレット!$KW$2&amp;MONTH(ウォレット!$B19)&amp;"/"&amp;DAY(ウォレット!$B19)&amp;"_"&amp;ウォレット!LP$3,プレー記録!$U$12:$U$2664,0),1))=TRUE,0,-INDEX(プレー記録!$F$12:$F$2664,MATCH("OUT_"&amp;ウォレット!$KW$2&amp;MONTH(ウォレット!$B19)&amp;"/"&amp;DAY(ウォレット!$B19)&amp;"_"&amp;ウォレット!LP$3,プレー記録!$U$12:$U$2664,0),1))</f>
        <v>0</v>
      </c>
      <c r="LQ19" s="123">
        <f>IF(ISNA(INDEX(プレー記録!$F$12:$F$2664,MATCH("OUT_"&amp;ウォレット!$KW$2&amp;MONTH(ウォレット!$B19)&amp;"/"&amp;DAY(ウォレット!$B19)&amp;"_"&amp;ウォレット!LQ$3,プレー記録!$U$12:$U$2664,0),1))=TRUE,0,-INDEX(プレー記録!$F$12:$F$2664,MATCH("OUT_"&amp;ウォレット!$KW$2&amp;MONTH(ウォレット!$B19)&amp;"/"&amp;DAY(ウォレット!$B19)&amp;"_"&amp;ウォレット!LQ$3,プレー記録!$U$12:$U$2664,0),1))</f>
        <v>0</v>
      </c>
      <c r="LR19" s="123">
        <f>IF(ISNA(INDEX(プレー記録!$F$12:$F$2664,MATCH("OUT_"&amp;ウォレット!$KW$2&amp;MONTH(ウォレット!$B19)&amp;"/"&amp;DAY(ウォレット!$B19)&amp;"_"&amp;ウォレット!LR$3,プレー記録!$U$12:$U$2664,0),1))=TRUE,0,-INDEX(プレー記録!$F$12:$F$2664,MATCH("OUT_"&amp;ウォレット!$KW$2&amp;MONTH(ウォレット!$B19)&amp;"/"&amp;DAY(ウォレット!$B19)&amp;"_"&amp;ウォレット!LR$3,プレー記録!$U$12:$U$2664,0),1))</f>
        <v>0</v>
      </c>
      <c r="LS19" s="123">
        <f>IF(ISNA(INDEX(プレー記録!$F$12:$F$2664,MATCH("OUT_"&amp;ウォレット!$KW$2&amp;MONTH(ウォレット!$B19)&amp;"/"&amp;DAY(ウォレット!$B19)&amp;"_"&amp;ウォレット!LS$3,プレー記録!$U$12:$U$2664,0),1))=TRUE,0,-INDEX(プレー記録!$F$12:$F$2664,MATCH("OUT_"&amp;ウォレット!$KW$2&amp;MONTH(ウォレット!$B19)&amp;"/"&amp;DAY(ウォレット!$B19)&amp;"_"&amp;ウォレット!LS$3,プレー記録!$U$12:$U$2664,0),1))</f>
        <v>0</v>
      </c>
      <c r="LT19" s="123">
        <f>IF(ISNA(INDEX(プレー記録!$F$12:$F$2664,MATCH("OUT_"&amp;ウォレット!$KW$2&amp;MONTH(ウォレット!$B19)&amp;"/"&amp;DAY(ウォレット!$B19)&amp;"_"&amp;ウォレット!LT$3,プレー記録!$U$12:$U$2664,0),1))=TRUE,0,-INDEX(プレー記録!$F$12:$F$2664,MATCH("OUT_"&amp;ウォレット!$KW$2&amp;MONTH(ウォレット!$B19)&amp;"/"&amp;DAY(ウォレット!$B19)&amp;"_"&amp;ウォレット!LT$3,プレー記録!$U$12:$U$2664,0),1))</f>
        <v>0</v>
      </c>
      <c r="LU19" s="123">
        <f>IF(ISNA(INDEX(プレー記録!$F$12:$F$2664,MATCH("OUT_"&amp;ウォレット!$KW$2&amp;MONTH(ウォレット!$B19)&amp;"/"&amp;DAY(ウォレット!$B19)&amp;"_"&amp;ウォレット!LU$3,プレー記録!$U$12:$U$2664,0),1))=TRUE,0,-INDEX(プレー記録!$F$12:$F$2664,MATCH("OUT_"&amp;ウォレット!$KW$2&amp;MONTH(ウォレット!$B19)&amp;"/"&amp;DAY(ウォレット!$B19)&amp;"_"&amp;ウォレット!LU$3,プレー記録!$U$12:$U$2664,0),1))</f>
        <v>0</v>
      </c>
      <c r="LV19" s="298">
        <f>IF(ISNA(INDEX(プレー記録!$F$12:$F$2664,MATCH("OUT_"&amp;ウォレット!$KW$2&amp;MONTH(ウォレット!$B19)&amp;"/"&amp;DAY(ウォレット!$B19)&amp;"_"&amp;ウォレット!LV$3,プレー記録!$U$12:$U$2664,0),1))=TRUE,0,-INDEX(プレー記録!$F$12:$F$2664,MATCH("OUT_"&amp;ウォレット!$KW$2&amp;MONTH(ウォレット!$B19)&amp;"/"&amp;DAY(ウォレット!$B19)&amp;"_"&amp;ウォレット!LV$3,プレー記録!$U$12:$U$2664,0),1))</f>
        <v>0</v>
      </c>
      <c r="LW19" s="298">
        <f>IF(ISNA(INDEX(プレー記録!$F$12:$F$2664,MATCH("OUT_"&amp;ウォレット!$KW$2&amp;MONTH(ウォレット!$B19)&amp;"/"&amp;DAY(ウォレット!$B19)&amp;"_"&amp;ウォレット!LW$3,プレー記録!$U$12:$U$2664,0),1))=TRUE,0,-INDEX(プレー記録!$F$12:$F$2664,MATCH("OUT_"&amp;ウォレット!$KW$2&amp;MONTH(ウォレット!$B19)&amp;"/"&amp;DAY(ウォレット!$B19)&amp;"_"&amp;ウォレット!LW$3,プレー記録!$U$12:$U$2664,0),1))</f>
        <v>0</v>
      </c>
      <c r="LX19" s="298">
        <f>IF(ISNA(INDEX(プレー記録!$F$12:$F$2664,MATCH("OUT_"&amp;ウォレット!$KW$2&amp;MONTH(ウォレット!$B19)&amp;"/"&amp;DAY(ウォレット!$B19)&amp;"_"&amp;ウォレット!LX$3,プレー記録!$U$12:$U$2664,0),1))=TRUE,0,-INDEX(プレー記録!$F$12:$F$2664,MATCH("OUT_"&amp;ウォレット!$KW$2&amp;MONTH(ウォレット!$B19)&amp;"/"&amp;DAY(ウォレット!$B19)&amp;"_"&amp;ウォレット!LX$3,プレー記録!$U$12:$U$2664,0),1))</f>
        <v>0</v>
      </c>
      <c r="LY19" s="298">
        <f>IF(ISNA(INDEX(プレー記録!$F$12:$F$2664,MATCH("OUT_"&amp;ウォレット!$KW$2&amp;MONTH(ウォレット!$B19)&amp;"/"&amp;DAY(ウォレット!$B19)&amp;"_"&amp;ウォレット!LY$3,プレー記録!$U$12:$U$2664,0),1))=TRUE,0,-INDEX(プレー記録!$F$12:$F$2664,MATCH("OUT_"&amp;ウォレット!$KW$2&amp;MONTH(ウォレット!$B19)&amp;"/"&amp;DAY(ウォレット!$B19)&amp;"_"&amp;ウォレット!LY$3,プレー記録!$U$12:$U$2664,0),1))</f>
        <v>0</v>
      </c>
      <c r="LZ19" s="298">
        <f>IF(ISNA(INDEX(プレー記録!$F$12:$F$2664,MATCH("OUT_"&amp;ウォレット!$KW$2&amp;MONTH(ウォレット!$B19)&amp;"/"&amp;DAY(ウォレット!$B19)&amp;"_"&amp;ウォレット!LZ$3,プレー記録!$U$12:$U$2664,0),1))=TRUE,0,-INDEX(プレー記録!$F$12:$F$2664,MATCH("OUT_"&amp;ウォレット!$KW$2&amp;MONTH(ウォレット!$B19)&amp;"/"&amp;DAY(ウォレット!$B19)&amp;"_"&amp;ウォレット!LZ$3,プレー記録!$U$12:$U$2664,0),1))</f>
        <v>0</v>
      </c>
      <c r="MA19" s="298">
        <f>IF(ISNA(INDEX(プレー記録!$F$12:$F$2664,MATCH("OUT_"&amp;ウォレット!$KW$2&amp;MONTH(ウォレット!$B19)&amp;"/"&amp;DAY(ウォレット!$B19)&amp;"_"&amp;ウォレット!MA$3,プレー記録!$U$12:$U$2664,0),1))=TRUE,0,-INDEX(プレー記録!$F$12:$F$2664,MATCH("OUT_"&amp;ウォレット!$KW$2&amp;MONTH(ウォレット!$B19)&amp;"/"&amp;DAY(ウォレット!$B19)&amp;"_"&amp;ウォレット!MA$3,プレー記録!$U$12:$U$2664,0),1))</f>
        <v>0</v>
      </c>
      <c r="MB19" s="298">
        <f>IF(ISNA(INDEX(プレー記録!$F$12:$F$2664,MATCH("OUT_"&amp;ウォレット!$KW$2&amp;MONTH(ウォレット!$B19)&amp;"/"&amp;DAY(ウォレット!$B19)&amp;"_"&amp;ウォレット!MB$3,プレー記録!$U$12:$U$2664,0),1))=TRUE,0,-INDEX(プレー記録!$F$12:$F$2664,MATCH("OUT_"&amp;ウォレット!$KW$2&amp;MONTH(ウォレット!$B19)&amp;"/"&amp;DAY(ウォレット!$B19)&amp;"_"&amp;ウォレット!MB$3,プレー記録!$U$12:$U$2664,0),1))</f>
        <v>0</v>
      </c>
      <c r="MC19" s="298">
        <f>IF(ISNA(INDEX(プレー記録!$F$12:$F$2664,MATCH("OUT_"&amp;ウォレット!$KW$2&amp;MONTH(ウォレット!$B19)&amp;"/"&amp;DAY(ウォレット!$B19)&amp;"_"&amp;ウォレット!MC$3,プレー記録!$U$12:$U$2664,0),1))=TRUE,0,-INDEX(プレー記録!$F$12:$F$2664,MATCH("OUT_"&amp;ウォレット!$KW$2&amp;MONTH(ウォレット!$B19)&amp;"/"&amp;DAY(ウォレット!$B19)&amp;"_"&amp;ウォレット!MC$3,プレー記録!$U$12:$U$2664,0),1))</f>
        <v>0</v>
      </c>
      <c r="MD19" s="160"/>
    </row>
    <row r="20" spans="2:342">
      <c r="B20" s="24">
        <f t="shared" si="0"/>
        <v>15</v>
      </c>
      <c r="C20" s="127">
        <f t="shared" si="1"/>
        <v>0</v>
      </c>
      <c r="D20" s="128">
        <f t="shared" si="11"/>
        <v>0</v>
      </c>
      <c r="E20" s="133">
        <f>IF(ISNA(INDEX(プレー記録!$G$14:$G$2664,MATCH("IN_"&amp;ウォレット!$C$2&amp;MONTH(ウォレット!$B20)&amp;"/"&amp;DAY(ウォレット!$B20)&amp;"_"&amp;ウォレット!E$3,プレー記録!$U$14:$U$2664,0),1))=TRUE,0,INDEX(プレー記録!$G$14:$G$2664,MATCH("IN_"&amp;ウォレット!$C$2&amp;MONTH(ウォレット!$B20)&amp;"/"&amp;DAY(ウォレット!$B20)&amp;"_"&amp;ウォレット!E$3,プレー記録!$U$14:$U$2664,0),1))</f>
        <v>0</v>
      </c>
      <c r="F20" s="122">
        <f>IF(ISNA(INDEX(プレー記録!$G$14:$G$2664,MATCH("IN_"&amp;ウォレット!$C$2&amp;MONTH(ウォレット!$B20)&amp;"/"&amp;DAY(ウォレット!$B20)&amp;"_"&amp;ウォレット!F$3,プレー記録!$U$14:$U$2664,0),1))=TRUE,0,INDEX(プレー記録!$G$14:$G$2664,MATCH("IN_"&amp;ウォレット!$C$2&amp;MONTH(ウォレット!$B20)&amp;"/"&amp;DAY(ウォレット!$B20)&amp;"_"&amp;ウォレット!F$3,プレー記録!$U$14:$U$2664,0),1))</f>
        <v>0</v>
      </c>
      <c r="G20" s="122">
        <f>IF(ISNA(INDEX(プレー記録!$G$14:$G$2664,MATCH("IN_"&amp;ウォレット!$C$2&amp;MONTH(ウォレット!$B20)&amp;"/"&amp;DAY(ウォレット!$B20)&amp;"_"&amp;ウォレット!G$3,プレー記録!$U$14:$U$2664,0),1))=TRUE,0,INDEX(プレー記録!$G$14:$G$2664,MATCH("IN_"&amp;ウォレット!$C$2&amp;MONTH(ウォレット!$B20)&amp;"/"&amp;DAY(ウォレット!$B20)&amp;"_"&amp;ウォレット!G$3,プレー記録!$U$14:$U$2664,0),1))</f>
        <v>0</v>
      </c>
      <c r="H20" s="122">
        <f>IF(ISNA(INDEX(プレー記録!$G$14:$G$2664,MATCH("IN_"&amp;ウォレット!$C$2&amp;MONTH(ウォレット!$B20)&amp;"/"&amp;DAY(ウォレット!$B20)&amp;"_"&amp;ウォレット!H$3,プレー記録!$U$14:$U$2664,0),1))=TRUE,0,INDEX(プレー記録!$G$14:$G$2664,MATCH("IN_"&amp;ウォレット!$C$2&amp;MONTH(ウォレット!$B20)&amp;"/"&amp;DAY(ウォレット!$B20)&amp;"_"&amp;ウォレット!H$3,プレー記録!$U$14:$U$2664,0),1))</f>
        <v>0</v>
      </c>
      <c r="I20" s="122">
        <f>IF(ISNA(INDEX(プレー記録!$G$14:$G$2664,MATCH("IN_"&amp;ウォレット!$C$2&amp;MONTH(ウォレット!$B20)&amp;"/"&amp;DAY(ウォレット!$B20)&amp;"_"&amp;ウォレット!I$3,プレー記録!$U$14:$U$2664,0),1))=TRUE,0,INDEX(プレー記録!$G$14:$G$2664,MATCH("IN_"&amp;ウォレット!$C$2&amp;MONTH(ウォレット!$B20)&amp;"/"&amp;DAY(ウォレット!$B20)&amp;"_"&amp;ウォレット!I$3,プレー記録!$U$14:$U$2664,0),1))</f>
        <v>0</v>
      </c>
      <c r="J20" s="122">
        <f>IF(ISNA(INDEX(プレー記録!$G$14:$G$2664,MATCH("IN_"&amp;ウォレット!$C$2&amp;MONTH(ウォレット!$B20)&amp;"/"&amp;DAY(ウォレット!$B20)&amp;"_"&amp;ウォレット!J$3,プレー記録!$U$14:$U$2664,0),1))=TRUE,0,INDEX(プレー記録!$G$14:$G$2664,MATCH("IN_"&amp;ウォレット!$C$2&amp;MONTH(ウォレット!$B20)&amp;"/"&amp;DAY(ウォレット!$B20)&amp;"_"&amp;ウォレット!J$3,プレー記録!$U$14:$U$2664,0),1))</f>
        <v>0</v>
      </c>
      <c r="K20" s="122">
        <f>IF(ISNA(INDEX(プレー記録!$G$14:$G$2664,MATCH("IN_"&amp;ウォレット!$C$2&amp;MONTH(ウォレット!$B20)&amp;"/"&amp;DAY(ウォレット!$B20)&amp;"_"&amp;ウォレット!K$3,プレー記録!$U$14:$U$2664,0),1))=TRUE,0,INDEX(プレー記録!$G$14:$G$2664,MATCH("IN_"&amp;ウォレット!$C$2&amp;MONTH(ウォレット!$B20)&amp;"/"&amp;DAY(ウォレット!$B20)&amp;"_"&amp;ウォレット!K$3,プレー記録!$U$14:$U$2664,0),1))</f>
        <v>0</v>
      </c>
      <c r="L20" s="296">
        <f>IF(ISNA(INDEX(プレー記録!$G$14:$G$2664,MATCH("IN_"&amp;ウォレット!$C$2&amp;MONTH(ウォレット!$B20)&amp;"/"&amp;DAY(ウォレット!$B20)&amp;"_"&amp;ウォレット!L$3,プレー記録!$U$14:$U$2664,0),1))=TRUE,0,INDEX(プレー記録!$G$14:$G$2664,MATCH("IN_"&amp;ウォレット!$C$2&amp;MONTH(ウォレット!$B20)&amp;"/"&amp;DAY(ウォレット!$B20)&amp;"_"&amp;ウォレット!L$3,プレー記録!$U$14:$U$2664,0),1))</f>
        <v>0</v>
      </c>
      <c r="M20" s="296">
        <f>IF(ISNA(INDEX(プレー記録!$G$14:$G$2664,MATCH("IN_"&amp;ウォレット!$C$2&amp;MONTH(ウォレット!$B20)&amp;"/"&amp;DAY(ウォレット!$B20)&amp;"_"&amp;ウォレット!M$3,プレー記録!$U$14:$U$2664,0),1))=TRUE,0,INDEX(プレー記録!$G$14:$G$2664,MATCH("IN_"&amp;ウォレット!$C$2&amp;MONTH(ウォレット!$B20)&amp;"/"&amp;DAY(ウォレット!$B20)&amp;"_"&amp;ウォレット!M$3,プレー記録!$U$14:$U$2664,0),1))</f>
        <v>0</v>
      </c>
      <c r="N20" s="296">
        <f>IF(ISNA(INDEX(プレー記録!$G$14:$G$2664,MATCH("IN_"&amp;ウォレット!$C$2&amp;MONTH(ウォレット!$B20)&amp;"/"&amp;DAY(ウォレット!$B20)&amp;"_"&amp;ウォレット!N$3,プレー記録!$U$14:$U$2664,0),1))=TRUE,0,INDEX(プレー記録!$G$14:$G$2664,MATCH("IN_"&amp;ウォレット!$C$2&amp;MONTH(ウォレット!$B20)&amp;"/"&amp;DAY(ウォレット!$B20)&amp;"_"&amp;ウォレット!N$3,プレー記録!$U$14:$U$2664,0),1))</f>
        <v>0</v>
      </c>
      <c r="O20" s="296">
        <f>IF(ISNA(INDEX(プレー記録!$G$14:$G$2664,MATCH("IN_"&amp;ウォレット!$C$2&amp;MONTH(ウォレット!$B20)&amp;"/"&amp;DAY(ウォレット!$B20)&amp;"_"&amp;ウォレット!O$3,プレー記録!$U$14:$U$2664,0),1))=TRUE,0,INDEX(プレー記録!$G$14:$G$2664,MATCH("IN_"&amp;ウォレット!$C$2&amp;MONTH(ウォレット!$B20)&amp;"/"&amp;DAY(ウォレット!$B20)&amp;"_"&amp;ウォレット!O$3,プレー記録!$U$14:$U$2664,0),1))</f>
        <v>0</v>
      </c>
      <c r="P20" s="296">
        <f>IF(ISNA(INDEX(プレー記録!$G$14:$G$2664,MATCH("IN_"&amp;ウォレット!$C$2&amp;MONTH(ウォレット!$B20)&amp;"/"&amp;DAY(ウォレット!$B20)&amp;"_"&amp;ウォレット!P$3,プレー記録!$U$14:$U$2664,0),1))=TRUE,0,INDEX(プレー記録!$G$14:$G$2664,MATCH("IN_"&amp;ウォレット!$C$2&amp;MONTH(ウォレット!$B20)&amp;"/"&amp;DAY(ウォレット!$B20)&amp;"_"&amp;ウォレット!P$3,プレー記録!$U$14:$U$2664,0),1))</f>
        <v>0</v>
      </c>
      <c r="Q20" s="296">
        <f>IF(ISNA(INDEX(プレー記録!$G$14:$G$2664,MATCH("IN_"&amp;ウォレット!$C$2&amp;MONTH(ウォレット!$B20)&amp;"/"&amp;DAY(ウォレット!$B20)&amp;"_"&amp;ウォレット!Q$3,プレー記録!$U$14:$U$2664,0),1))=TRUE,0,INDEX(プレー記録!$G$14:$G$2664,MATCH("IN_"&amp;ウォレット!$C$2&amp;MONTH(ウォレット!$B20)&amp;"/"&amp;DAY(ウォレット!$B20)&amp;"_"&amp;ウォレット!Q$3,プレー記録!$U$14:$U$2664,0),1))</f>
        <v>0</v>
      </c>
      <c r="R20" s="296">
        <f>IF(ISNA(INDEX(プレー記録!$G$14:$G$2664,MATCH("IN_"&amp;ウォレット!$C$2&amp;MONTH(ウォレット!$B20)&amp;"/"&amp;DAY(ウォレット!$B20)&amp;"_"&amp;ウォレット!R$3,プレー記録!$U$14:$U$2664,0),1))=TRUE,0,INDEX(プレー記録!$G$14:$G$2664,MATCH("IN_"&amp;ウォレット!$C$2&amp;MONTH(ウォレット!$B20)&amp;"/"&amp;DAY(ウォレット!$B20)&amp;"_"&amp;ウォレット!R$3,プレー記録!$U$14:$U$2664,0),1))</f>
        <v>0</v>
      </c>
      <c r="S20" s="296">
        <f>IF(ISNA(INDEX(プレー記録!$G$14:$G$2664,MATCH("IN_"&amp;ウォレット!$C$2&amp;MONTH(ウォレット!$B20)&amp;"/"&amp;DAY(ウォレット!$B20)&amp;"_"&amp;ウォレット!S$3,プレー記録!$U$14:$U$2664,0),1))=TRUE,0,INDEX(プレー記録!$G$14:$G$2664,MATCH("IN_"&amp;ウォレット!$C$2&amp;MONTH(ウォレット!$B20)&amp;"/"&amp;DAY(ウォレット!$B20)&amp;"_"&amp;ウォレット!S$3,プレー記録!$U$14:$U$2664,0),1))</f>
        <v>0</v>
      </c>
      <c r="T20" s="158"/>
      <c r="U20" s="131">
        <f>IF(ISNA(INDEX(プレー記録!$F$12:$F$2664,MATCH("OUT_"&amp;ウォレット!$C$2&amp;MONTH(ウォレット!$B20)&amp;"/"&amp;DAY(ウォレット!$B20)&amp;"_"&amp;ウォレット!U$3,プレー記録!$U$12:$U$2664,0),1))=TRUE,0,-INDEX(プレー記録!$F$12:$F$2664,MATCH("OUT_"&amp;ウォレット!$C$2&amp;MONTH(ウォレット!$B20)&amp;"/"&amp;DAY(ウォレット!$B20)&amp;"_"&amp;ウォレット!U$3,プレー記録!$U$12:$U$2664,0),1))</f>
        <v>0</v>
      </c>
      <c r="V20" s="123">
        <f>IF(ISNA(INDEX(プレー記録!$F$12:$F$2664,MATCH("OUT_"&amp;ウォレット!$C$2&amp;MONTH(ウォレット!$B20)&amp;"/"&amp;DAY(ウォレット!$B20)&amp;"_"&amp;ウォレット!V$3,プレー記録!$U$12:$U$2664,0),1))=TRUE,0,-INDEX(プレー記録!$F$12:$F$2664,MATCH("OUT_"&amp;ウォレット!$C$2&amp;MONTH(ウォレット!$B20)&amp;"/"&amp;DAY(ウォレット!$B20)&amp;"_"&amp;ウォレット!V$3,プレー記録!$U$12:$U$2664,0),1))</f>
        <v>0</v>
      </c>
      <c r="W20" s="123">
        <f>IF(ISNA(INDEX(プレー記録!$F$12:$F$2664,MATCH("OUT_"&amp;ウォレット!$C$2&amp;MONTH(ウォレット!$B20)&amp;"/"&amp;DAY(ウォレット!$B20)&amp;"_"&amp;ウォレット!W$3,プレー記録!$U$12:$U$2664,0),1))=TRUE,0,-INDEX(プレー記録!$F$12:$F$2664,MATCH("OUT_"&amp;ウォレット!$C$2&amp;MONTH(ウォレット!$B20)&amp;"/"&amp;DAY(ウォレット!$B20)&amp;"_"&amp;ウォレット!W$3,プレー記録!$U$12:$U$2664,0),1))</f>
        <v>0</v>
      </c>
      <c r="X20" s="123">
        <f>IF(ISNA(INDEX(プレー記録!$F$12:$F$2664,MATCH("OUT_"&amp;ウォレット!$C$2&amp;MONTH(ウォレット!$B20)&amp;"/"&amp;DAY(ウォレット!$B20)&amp;"_"&amp;ウォレット!X$3,プレー記録!$U$12:$U$2664,0),1))=TRUE,0,-INDEX(プレー記録!$F$12:$F$2664,MATCH("OUT_"&amp;ウォレット!$C$2&amp;MONTH(ウォレット!$B20)&amp;"/"&amp;DAY(ウォレット!$B20)&amp;"_"&amp;ウォレット!X$3,プレー記録!$U$12:$U$2664,0),1))</f>
        <v>0</v>
      </c>
      <c r="Y20" s="123">
        <f>IF(ISNA(INDEX(プレー記録!$F$12:$F$2664,MATCH("OUT_"&amp;ウォレット!$C$2&amp;MONTH(ウォレット!$B20)&amp;"/"&amp;DAY(ウォレット!$B20)&amp;"_"&amp;ウォレット!Y$3,プレー記録!$U$12:$U$2664,0),1))=TRUE,0,-INDEX(プレー記録!$F$12:$F$2664,MATCH("OUT_"&amp;ウォレット!$C$2&amp;MONTH(ウォレット!$B20)&amp;"/"&amp;DAY(ウォレット!$B20)&amp;"_"&amp;ウォレット!Y$3,プレー記録!$U$12:$U$2664,0),1))</f>
        <v>0</v>
      </c>
      <c r="Z20" s="123">
        <f>IF(ISNA(INDEX(プレー記録!$F$12:$F$2664,MATCH("OUT_"&amp;ウォレット!$C$2&amp;MONTH(ウォレット!$B20)&amp;"/"&amp;DAY(ウォレット!$B20)&amp;"_"&amp;ウォレット!Z$3,プレー記録!$U$12:$U$2664,0),1))=TRUE,0,-INDEX(プレー記録!$F$12:$F$2664,MATCH("OUT_"&amp;ウォレット!$C$2&amp;MONTH(ウォレット!$B20)&amp;"/"&amp;DAY(ウォレット!$B20)&amp;"_"&amp;ウォレット!Z$3,プレー記録!$U$12:$U$2664,0),1))</f>
        <v>0</v>
      </c>
      <c r="AA20" s="123">
        <f>IF(ISNA(INDEX(プレー記録!$F$12:$F$2664,MATCH("OUT_"&amp;ウォレット!$C$2&amp;MONTH(ウォレット!$B20)&amp;"/"&amp;DAY(ウォレット!$B20)&amp;"_"&amp;ウォレット!AA$3,プレー記録!$U$12:$U$2664,0),1))=TRUE,0,-INDEX(プレー記録!$F$12:$F$2664,MATCH("OUT_"&amp;ウォレット!$C$2&amp;MONTH(ウォレット!$B20)&amp;"/"&amp;DAY(ウォレット!$B20)&amp;"_"&amp;ウォレット!AA$3,プレー記録!$U$12:$U$2664,0),1))</f>
        <v>0</v>
      </c>
      <c r="AB20" s="298">
        <f>IF(ISNA(INDEX(プレー記録!$F$12:$F$2664,MATCH("OUT_"&amp;ウォレット!$C$2&amp;MONTH(ウォレット!$B20)&amp;"/"&amp;DAY(ウォレット!$B20)&amp;"_"&amp;ウォレット!AB$3,プレー記録!$U$12:$U$2664,0),1))=TRUE,0,-INDEX(プレー記録!$F$12:$F$2664,MATCH("OUT_"&amp;ウォレット!$C$2&amp;MONTH(ウォレット!$B20)&amp;"/"&amp;DAY(ウォレット!$B20)&amp;"_"&amp;ウォレット!AB$3,プレー記録!$U$12:$U$2664,0),1))</f>
        <v>0</v>
      </c>
      <c r="AC20" s="298">
        <f>IF(ISNA(INDEX(プレー記録!$F$12:$F$2664,MATCH("OUT_"&amp;ウォレット!$C$2&amp;MONTH(ウォレット!$B20)&amp;"/"&amp;DAY(ウォレット!$B20)&amp;"_"&amp;ウォレット!AC$3,プレー記録!$U$12:$U$2664,0),1))=TRUE,0,-INDEX(プレー記録!$F$12:$F$2664,MATCH("OUT_"&amp;ウォレット!$C$2&amp;MONTH(ウォレット!$B20)&amp;"/"&amp;DAY(ウォレット!$B20)&amp;"_"&amp;ウォレット!AC$3,プレー記録!$U$12:$U$2664,0),1))</f>
        <v>0</v>
      </c>
      <c r="AD20" s="298">
        <f>IF(ISNA(INDEX(プレー記録!$F$12:$F$2664,MATCH("OUT_"&amp;ウォレット!$C$2&amp;MONTH(ウォレット!$B20)&amp;"/"&amp;DAY(ウォレット!$B20)&amp;"_"&amp;ウォレット!AD$3,プレー記録!$U$12:$U$2664,0),1))=TRUE,0,-INDEX(プレー記録!$F$12:$F$2664,MATCH("OUT_"&amp;ウォレット!$C$2&amp;MONTH(ウォレット!$B20)&amp;"/"&amp;DAY(ウォレット!$B20)&amp;"_"&amp;ウォレット!AD$3,プレー記録!$U$12:$U$2664,0),1))</f>
        <v>0</v>
      </c>
      <c r="AE20" s="298">
        <f>IF(ISNA(INDEX(プレー記録!$F$12:$F$2664,MATCH("OUT_"&amp;ウォレット!$C$2&amp;MONTH(ウォレット!$B20)&amp;"/"&amp;DAY(ウォレット!$B20)&amp;"_"&amp;ウォレット!AE$3,プレー記録!$U$12:$U$2664,0),1))=TRUE,0,-INDEX(プレー記録!$F$12:$F$2664,MATCH("OUT_"&amp;ウォレット!$C$2&amp;MONTH(ウォレット!$B20)&amp;"/"&amp;DAY(ウォレット!$B20)&amp;"_"&amp;ウォレット!AE$3,プレー記録!$U$12:$U$2664,0),1))</f>
        <v>0</v>
      </c>
      <c r="AF20" s="298">
        <f>IF(ISNA(INDEX(プレー記録!$F$12:$F$2664,MATCH("OUT_"&amp;ウォレット!$C$2&amp;MONTH(ウォレット!$B20)&amp;"/"&amp;DAY(ウォレット!$B20)&amp;"_"&amp;ウォレット!AF$3,プレー記録!$U$12:$U$2664,0),1))=TRUE,0,-INDEX(プレー記録!$F$12:$F$2664,MATCH("OUT_"&amp;ウォレット!$C$2&amp;MONTH(ウォレット!$B20)&amp;"/"&amp;DAY(ウォレット!$B20)&amp;"_"&amp;ウォレット!AF$3,プレー記録!$U$12:$U$2664,0),1))</f>
        <v>0</v>
      </c>
      <c r="AG20" s="298">
        <f>IF(ISNA(INDEX(プレー記録!$F$12:$F$2664,MATCH("OUT_"&amp;ウォレット!$C$2&amp;MONTH(ウォレット!$B20)&amp;"/"&amp;DAY(ウォレット!$B20)&amp;"_"&amp;ウォレット!AG$3,プレー記録!$U$12:$U$2664,0),1))=TRUE,0,-INDEX(プレー記録!$F$12:$F$2664,MATCH("OUT_"&amp;ウォレット!$C$2&amp;MONTH(ウォレット!$B20)&amp;"/"&amp;DAY(ウォレット!$B20)&amp;"_"&amp;ウォレット!AG$3,プレー記録!$U$12:$U$2664,0),1))</f>
        <v>0</v>
      </c>
      <c r="AH20" s="298">
        <f>IF(ISNA(INDEX(プレー記録!$F$12:$F$2664,MATCH("OUT_"&amp;ウォレット!$C$2&amp;MONTH(ウォレット!$B20)&amp;"/"&amp;DAY(ウォレット!$B20)&amp;"_"&amp;ウォレット!AH$3,プレー記録!$U$12:$U$2664,0),1))=TRUE,0,-INDEX(プレー記録!$F$12:$F$2664,MATCH("OUT_"&amp;ウォレット!$C$2&amp;MONTH(ウォレット!$B20)&amp;"/"&amp;DAY(ウォレット!$B20)&amp;"_"&amp;ウォレット!AH$3,プレー記録!$U$12:$U$2664,0),1))</f>
        <v>0</v>
      </c>
      <c r="AI20" s="298">
        <f>IF(ISNA(INDEX(プレー記録!$F$12:$F$2664,MATCH("OUT_"&amp;ウォレット!$C$2&amp;MONTH(ウォレット!$B20)&amp;"/"&amp;DAY(ウォレット!$B20)&amp;"_"&amp;ウォレット!AI$3,プレー記録!$U$12:$U$2664,0),1))=TRUE,0,-INDEX(プレー記録!$F$12:$F$2664,MATCH("OUT_"&amp;ウォレット!$C$2&amp;MONTH(ウォレット!$B20)&amp;"/"&amp;DAY(ウォレット!$B20)&amp;"_"&amp;ウォレット!AI$3,プレー記録!$U$12:$U$2664,0),1))</f>
        <v>0</v>
      </c>
      <c r="AJ20" s="160"/>
      <c r="AK20" s="127">
        <f t="shared" si="2"/>
        <v>0</v>
      </c>
      <c r="AL20" s="128">
        <f t="shared" si="12"/>
        <v>0</v>
      </c>
      <c r="AM20" s="133">
        <f>IF(ISNA(INDEX(プレー記録!$G$14:$G$2664,MATCH("IN_"&amp;ウォレット!$AK$2&amp;MONTH(ウォレット!$B20)&amp;"/"&amp;DAY(ウォレット!$B20)&amp;"_"&amp;ウォレット!AM$3,プレー記録!$U$14:$U$2664,0),1))=TRUE,0,INDEX(プレー記録!$G$14:$G$2664,MATCH("IN_"&amp;ウォレット!$AK$2&amp;MONTH(ウォレット!$B20)&amp;"/"&amp;DAY(ウォレット!$B20)&amp;"_"&amp;ウォレット!AM$3,プレー記録!$U$14:$U$2664,0),1))</f>
        <v>0</v>
      </c>
      <c r="AN20" s="122">
        <f>IF(ISNA(INDEX(プレー記録!$G$14:$G$2664,MATCH("IN_"&amp;ウォレット!$AK$2&amp;MONTH(ウォレット!$B20)&amp;"/"&amp;DAY(ウォレット!$B20)&amp;"_"&amp;ウォレット!AN$3,プレー記録!$U$14:$U$2664,0),1))=TRUE,0,INDEX(プレー記録!$G$14:$G$2664,MATCH("IN_"&amp;ウォレット!$AK$2&amp;MONTH(ウォレット!$B20)&amp;"/"&amp;DAY(ウォレット!$B20)&amp;"_"&amp;ウォレット!AN$3,プレー記録!$U$14:$U$2664,0),1))</f>
        <v>0</v>
      </c>
      <c r="AO20" s="122">
        <f>IF(ISNA(INDEX(プレー記録!$G$14:$G$2664,MATCH("IN_"&amp;ウォレット!$AK$2&amp;MONTH(ウォレット!$B20)&amp;"/"&amp;DAY(ウォレット!$B20)&amp;"_"&amp;ウォレット!AO$3,プレー記録!$U$14:$U$2664,0),1))=TRUE,0,INDEX(プレー記録!$G$14:$G$2664,MATCH("IN_"&amp;ウォレット!$AK$2&amp;MONTH(ウォレット!$B20)&amp;"/"&amp;DAY(ウォレット!$B20)&amp;"_"&amp;ウォレット!AO$3,プレー記録!$U$14:$U$2664,0),1))</f>
        <v>0</v>
      </c>
      <c r="AP20" s="122">
        <f>IF(ISNA(INDEX(プレー記録!$G$14:$G$2664,MATCH("IN_"&amp;ウォレット!$AK$2&amp;MONTH(ウォレット!$B20)&amp;"/"&amp;DAY(ウォレット!$B20)&amp;"_"&amp;ウォレット!AP$3,プレー記録!$U$14:$U$2664,0),1))=TRUE,0,INDEX(プレー記録!$G$14:$G$2664,MATCH("IN_"&amp;ウォレット!$AK$2&amp;MONTH(ウォレット!$B20)&amp;"/"&amp;DAY(ウォレット!$B20)&amp;"_"&amp;ウォレット!AP$3,プレー記録!$U$14:$U$2664,0),1))</f>
        <v>0</v>
      </c>
      <c r="AQ20" s="122">
        <f>IF(ISNA(INDEX(プレー記録!$G$14:$G$2664,MATCH("IN_"&amp;ウォレット!$AK$2&amp;MONTH(ウォレット!$B20)&amp;"/"&amp;DAY(ウォレット!$B20)&amp;"_"&amp;ウォレット!AQ$3,プレー記録!$U$14:$U$2664,0),1))=TRUE,0,INDEX(プレー記録!$G$14:$G$2664,MATCH("IN_"&amp;ウォレット!$AK$2&amp;MONTH(ウォレット!$B20)&amp;"/"&amp;DAY(ウォレット!$B20)&amp;"_"&amp;ウォレット!AQ$3,プレー記録!$U$14:$U$2664,0),1))</f>
        <v>0</v>
      </c>
      <c r="AR20" s="122">
        <f>IF(ISNA(INDEX(プレー記録!$G$14:$G$2664,MATCH("IN_"&amp;ウォレット!$AK$2&amp;MONTH(ウォレット!$B20)&amp;"/"&amp;DAY(ウォレット!$B20)&amp;"_"&amp;ウォレット!AR$3,プレー記録!$U$14:$U$2664,0),1))=TRUE,0,INDEX(プレー記録!$G$14:$G$2664,MATCH("IN_"&amp;ウォレット!$AK$2&amp;MONTH(ウォレット!$B20)&amp;"/"&amp;DAY(ウォレット!$B20)&amp;"_"&amp;ウォレット!AR$3,プレー記録!$U$14:$U$2664,0),1))</f>
        <v>0</v>
      </c>
      <c r="AS20" s="122">
        <f>IF(ISNA(INDEX(プレー記録!$G$14:$G$2664,MATCH("IN_"&amp;ウォレット!$AK$2&amp;MONTH(ウォレット!$B20)&amp;"/"&amp;DAY(ウォレット!$B20)&amp;"_"&amp;ウォレット!AS$3,プレー記録!$U$14:$U$2664,0),1))=TRUE,0,INDEX(プレー記録!$G$14:$G$2664,MATCH("IN_"&amp;ウォレット!$AK$2&amp;MONTH(ウォレット!$B20)&amp;"/"&amp;DAY(ウォレット!$B20)&amp;"_"&amp;ウォレット!AS$3,プレー記録!$U$14:$U$2664,0),1))</f>
        <v>0</v>
      </c>
      <c r="AT20" s="296">
        <f>IF(ISNA(INDEX(プレー記録!$G$14:$G$2664,MATCH("IN_"&amp;ウォレット!$AK$2&amp;MONTH(ウォレット!$B20)&amp;"/"&amp;DAY(ウォレット!$B20)&amp;"_"&amp;ウォレット!AT$3,プレー記録!$U$14:$U$2664,0),1))=TRUE,0,INDEX(プレー記録!$G$14:$G$2664,MATCH("IN_"&amp;ウォレット!$AK$2&amp;MONTH(ウォレット!$B20)&amp;"/"&amp;DAY(ウォレット!$B20)&amp;"_"&amp;ウォレット!AT$3,プレー記録!$U$14:$U$2664,0),1))</f>
        <v>0</v>
      </c>
      <c r="AU20" s="296">
        <f>IF(ISNA(INDEX(プレー記録!$G$14:$G$2664,MATCH("IN_"&amp;ウォレット!$AK$2&amp;MONTH(ウォレット!$B20)&amp;"/"&amp;DAY(ウォレット!$B20)&amp;"_"&amp;ウォレット!AU$3,プレー記録!$U$14:$U$2664,0),1))=TRUE,0,INDEX(プレー記録!$G$14:$G$2664,MATCH("IN_"&amp;ウォレット!$AK$2&amp;MONTH(ウォレット!$B20)&amp;"/"&amp;DAY(ウォレット!$B20)&amp;"_"&amp;ウォレット!AU$3,プレー記録!$U$14:$U$2664,0),1))</f>
        <v>0</v>
      </c>
      <c r="AV20" s="296">
        <f>IF(ISNA(INDEX(プレー記録!$G$14:$G$2664,MATCH("IN_"&amp;ウォレット!$AK$2&amp;MONTH(ウォレット!$B20)&amp;"/"&amp;DAY(ウォレット!$B20)&amp;"_"&amp;ウォレット!AV$3,プレー記録!$U$14:$U$2664,0),1))=TRUE,0,INDEX(プレー記録!$G$14:$G$2664,MATCH("IN_"&amp;ウォレット!$AK$2&amp;MONTH(ウォレット!$B20)&amp;"/"&amp;DAY(ウォレット!$B20)&amp;"_"&amp;ウォレット!AV$3,プレー記録!$U$14:$U$2664,0),1))</f>
        <v>0</v>
      </c>
      <c r="AW20" s="296">
        <f>IF(ISNA(INDEX(プレー記録!$G$14:$G$2664,MATCH("IN_"&amp;ウォレット!$AK$2&amp;MONTH(ウォレット!$B20)&amp;"/"&amp;DAY(ウォレット!$B20)&amp;"_"&amp;ウォレット!AW$3,プレー記録!$U$14:$U$2664,0),1))=TRUE,0,INDEX(プレー記録!$G$14:$G$2664,MATCH("IN_"&amp;ウォレット!$AK$2&amp;MONTH(ウォレット!$B20)&amp;"/"&amp;DAY(ウォレット!$B20)&amp;"_"&amp;ウォレット!AW$3,プレー記録!$U$14:$U$2664,0),1))</f>
        <v>0</v>
      </c>
      <c r="AX20" s="296">
        <f>IF(ISNA(INDEX(プレー記録!$G$14:$G$2664,MATCH("IN_"&amp;ウォレット!$AK$2&amp;MONTH(ウォレット!$B20)&amp;"/"&amp;DAY(ウォレット!$B20)&amp;"_"&amp;ウォレット!AX$3,プレー記録!$U$14:$U$2664,0),1))=TRUE,0,INDEX(プレー記録!$G$14:$G$2664,MATCH("IN_"&amp;ウォレット!$AK$2&amp;MONTH(ウォレット!$B20)&amp;"/"&amp;DAY(ウォレット!$B20)&amp;"_"&amp;ウォレット!AX$3,プレー記録!$U$14:$U$2664,0),1))</f>
        <v>0</v>
      </c>
      <c r="AY20" s="296">
        <f>IF(ISNA(INDEX(プレー記録!$G$14:$G$2664,MATCH("IN_"&amp;ウォレット!$AK$2&amp;MONTH(ウォレット!$B20)&amp;"/"&amp;DAY(ウォレット!$B20)&amp;"_"&amp;ウォレット!AY$3,プレー記録!$U$14:$U$2664,0),1))=TRUE,0,INDEX(プレー記録!$G$14:$G$2664,MATCH("IN_"&amp;ウォレット!$AK$2&amp;MONTH(ウォレット!$B20)&amp;"/"&amp;DAY(ウォレット!$B20)&amp;"_"&amp;ウォレット!AY$3,プレー記録!$U$14:$U$2664,0),1))</f>
        <v>0</v>
      </c>
      <c r="AZ20" s="296">
        <f>IF(ISNA(INDEX(プレー記録!$G$14:$G$2664,MATCH("IN_"&amp;ウォレット!$AK$2&amp;MONTH(ウォレット!$B20)&amp;"/"&amp;DAY(ウォレット!$B20)&amp;"_"&amp;ウォレット!AZ$3,プレー記録!$U$14:$U$2664,0),1))=TRUE,0,INDEX(プレー記録!$G$14:$G$2664,MATCH("IN_"&amp;ウォレット!$AK$2&amp;MONTH(ウォレット!$B20)&amp;"/"&amp;DAY(ウォレット!$B20)&amp;"_"&amp;ウォレット!AZ$3,プレー記録!$U$14:$U$2664,0),1))</f>
        <v>0</v>
      </c>
      <c r="BA20" s="296">
        <f>IF(ISNA(INDEX(プレー記録!$G$14:$G$2664,MATCH("IN_"&amp;ウォレット!$AK$2&amp;MONTH(ウォレット!$B20)&amp;"/"&amp;DAY(ウォレット!$B20)&amp;"_"&amp;ウォレット!BA$3,プレー記録!$U$14:$U$2664,0),1))=TRUE,0,INDEX(プレー記録!$G$14:$G$2664,MATCH("IN_"&amp;ウォレット!$AK$2&amp;MONTH(ウォレット!$B20)&amp;"/"&amp;DAY(ウォレット!$B20)&amp;"_"&amp;ウォレット!BA$3,プレー記録!$U$14:$U$2664,0),1))</f>
        <v>0</v>
      </c>
      <c r="BB20" s="158"/>
      <c r="BC20" s="131">
        <f>IF(ISNA(INDEX(プレー記録!$F$12:$F$2664,MATCH("OUT_"&amp;ウォレット!$AK$2&amp;MONTH(ウォレット!$B20)&amp;"/"&amp;DAY(ウォレット!$B20)&amp;"_"&amp;ウォレット!BC$3,プレー記録!$U$12:$U$2664,0),1))=TRUE,0,-INDEX(プレー記録!$F$12:$F$2664,MATCH("OUT_"&amp;ウォレット!$AK$2&amp;MONTH(ウォレット!$B20)&amp;"/"&amp;DAY(ウォレット!$B20)&amp;"_"&amp;ウォレット!BC$3,プレー記録!$U$12:$U$2664,0),1))</f>
        <v>0</v>
      </c>
      <c r="BD20" s="123">
        <f>IF(ISNA(INDEX(プレー記録!$F$12:$F$2664,MATCH("OUT_"&amp;ウォレット!$AK$2&amp;MONTH(ウォレット!$B20)&amp;"/"&amp;DAY(ウォレット!$B20)&amp;"_"&amp;ウォレット!BD$3,プレー記録!$U$12:$U$2664,0),1))=TRUE,0,-INDEX(プレー記録!$F$12:$F$2664,MATCH("OUT_"&amp;ウォレット!$AK$2&amp;MONTH(ウォレット!$B20)&amp;"/"&amp;DAY(ウォレット!$B20)&amp;"_"&amp;ウォレット!BD$3,プレー記録!$U$12:$U$2664,0),1))</f>
        <v>0</v>
      </c>
      <c r="BE20" s="123">
        <f>IF(ISNA(INDEX(プレー記録!$F$12:$F$2664,MATCH("OUT_"&amp;ウォレット!$AK$2&amp;MONTH(ウォレット!$B20)&amp;"/"&amp;DAY(ウォレット!$B20)&amp;"_"&amp;ウォレット!BE$3,プレー記録!$U$12:$U$2664,0),1))=TRUE,0,-INDEX(プレー記録!$F$12:$F$2664,MATCH("OUT_"&amp;ウォレット!$AK$2&amp;MONTH(ウォレット!$B20)&amp;"/"&amp;DAY(ウォレット!$B20)&amp;"_"&amp;ウォレット!BE$3,プレー記録!$U$12:$U$2664,0),1))</f>
        <v>0</v>
      </c>
      <c r="BF20" s="123">
        <f>IF(ISNA(INDEX(プレー記録!$F$12:$F$2664,MATCH("OUT_"&amp;ウォレット!$AK$2&amp;MONTH(ウォレット!$B20)&amp;"/"&amp;DAY(ウォレット!$B20)&amp;"_"&amp;ウォレット!BF$3,プレー記録!$U$12:$U$2664,0),1))=TRUE,0,-INDEX(プレー記録!$F$12:$F$2664,MATCH("OUT_"&amp;ウォレット!$AK$2&amp;MONTH(ウォレット!$B20)&amp;"/"&amp;DAY(ウォレット!$B20)&amp;"_"&amp;ウォレット!BF$3,プレー記録!$U$12:$U$2664,0),1))</f>
        <v>0</v>
      </c>
      <c r="BG20" s="123">
        <f>IF(ISNA(INDEX(プレー記録!$F$12:$F$2664,MATCH("OUT_"&amp;ウォレット!$AK$2&amp;MONTH(ウォレット!$B20)&amp;"/"&amp;DAY(ウォレット!$B20)&amp;"_"&amp;ウォレット!BG$3,プレー記録!$U$12:$U$2664,0),1))=TRUE,0,-INDEX(プレー記録!$F$12:$F$2664,MATCH("OUT_"&amp;ウォレット!$AK$2&amp;MONTH(ウォレット!$B20)&amp;"/"&amp;DAY(ウォレット!$B20)&amp;"_"&amp;ウォレット!BG$3,プレー記録!$U$12:$U$2664,0),1))</f>
        <v>0</v>
      </c>
      <c r="BH20" s="123">
        <f>IF(ISNA(INDEX(プレー記録!$F$12:$F$2664,MATCH("OUT_"&amp;ウォレット!$AK$2&amp;MONTH(ウォレット!$B20)&amp;"/"&amp;DAY(ウォレット!$B20)&amp;"_"&amp;ウォレット!BH$3,プレー記録!$U$12:$U$2664,0),1))=TRUE,0,-INDEX(プレー記録!$F$12:$F$2664,MATCH("OUT_"&amp;ウォレット!$AK$2&amp;MONTH(ウォレット!$B20)&amp;"/"&amp;DAY(ウォレット!$B20)&amp;"_"&amp;ウォレット!BH$3,プレー記録!$U$12:$U$2664,0),1))</f>
        <v>0</v>
      </c>
      <c r="BI20" s="123">
        <f>IF(ISNA(INDEX(プレー記録!$F$12:$F$2664,MATCH("OUT_"&amp;ウォレット!$AK$2&amp;MONTH(ウォレット!$B20)&amp;"/"&amp;DAY(ウォレット!$B20)&amp;"_"&amp;ウォレット!BI$3,プレー記録!$U$12:$U$2664,0),1))=TRUE,0,-INDEX(プレー記録!$F$12:$F$2664,MATCH("OUT_"&amp;ウォレット!$AK$2&amp;MONTH(ウォレット!$B20)&amp;"/"&amp;DAY(ウォレット!$B20)&amp;"_"&amp;ウォレット!BI$3,プレー記録!$U$12:$U$2664,0),1))</f>
        <v>0</v>
      </c>
      <c r="BJ20" s="298">
        <f>IF(ISNA(INDEX(プレー記録!$F$12:$F$2664,MATCH("OUT_"&amp;ウォレット!$AK$2&amp;MONTH(ウォレット!$B20)&amp;"/"&amp;DAY(ウォレット!$B20)&amp;"_"&amp;ウォレット!BJ$3,プレー記録!$U$12:$U$2664,0),1))=TRUE,0,-INDEX(プレー記録!$F$12:$F$2664,MATCH("OUT_"&amp;ウォレット!$AK$2&amp;MONTH(ウォレット!$B20)&amp;"/"&amp;DAY(ウォレット!$B20)&amp;"_"&amp;ウォレット!BJ$3,プレー記録!$U$12:$U$2664,0),1))</f>
        <v>0</v>
      </c>
      <c r="BK20" s="298">
        <f>IF(ISNA(INDEX(プレー記録!$F$12:$F$2664,MATCH("OUT_"&amp;ウォレット!$AK$2&amp;MONTH(ウォレット!$B20)&amp;"/"&amp;DAY(ウォレット!$B20)&amp;"_"&amp;ウォレット!BK$3,プレー記録!$U$12:$U$2664,0),1))=TRUE,0,-INDEX(プレー記録!$F$12:$F$2664,MATCH("OUT_"&amp;ウォレット!$AK$2&amp;MONTH(ウォレット!$B20)&amp;"/"&amp;DAY(ウォレット!$B20)&amp;"_"&amp;ウォレット!BK$3,プレー記録!$U$12:$U$2664,0),1))</f>
        <v>0</v>
      </c>
      <c r="BL20" s="298">
        <f>IF(ISNA(INDEX(プレー記録!$F$12:$F$2664,MATCH("OUT_"&amp;ウォレット!$AK$2&amp;MONTH(ウォレット!$B20)&amp;"/"&amp;DAY(ウォレット!$B20)&amp;"_"&amp;ウォレット!BL$3,プレー記録!$U$12:$U$2664,0),1))=TRUE,0,-INDEX(プレー記録!$F$12:$F$2664,MATCH("OUT_"&amp;ウォレット!$AK$2&amp;MONTH(ウォレット!$B20)&amp;"/"&amp;DAY(ウォレット!$B20)&amp;"_"&amp;ウォレット!BL$3,プレー記録!$U$12:$U$2664,0),1))</f>
        <v>0</v>
      </c>
      <c r="BM20" s="298">
        <f>IF(ISNA(INDEX(プレー記録!$F$12:$F$2664,MATCH("OUT_"&amp;ウォレット!$AK$2&amp;MONTH(ウォレット!$B20)&amp;"/"&amp;DAY(ウォレット!$B20)&amp;"_"&amp;ウォレット!BM$3,プレー記録!$U$12:$U$2664,0),1))=TRUE,0,-INDEX(プレー記録!$F$12:$F$2664,MATCH("OUT_"&amp;ウォレット!$AK$2&amp;MONTH(ウォレット!$B20)&amp;"/"&amp;DAY(ウォレット!$B20)&amp;"_"&amp;ウォレット!BM$3,プレー記録!$U$12:$U$2664,0),1))</f>
        <v>0</v>
      </c>
      <c r="BN20" s="298">
        <f>IF(ISNA(INDEX(プレー記録!$F$12:$F$2664,MATCH("OUT_"&amp;ウォレット!$AK$2&amp;MONTH(ウォレット!$B20)&amp;"/"&amp;DAY(ウォレット!$B20)&amp;"_"&amp;ウォレット!BN$3,プレー記録!$U$12:$U$2664,0),1))=TRUE,0,-INDEX(プレー記録!$F$12:$F$2664,MATCH("OUT_"&amp;ウォレット!$AK$2&amp;MONTH(ウォレット!$B20)&amp;"/"&amp;DAY(ウォレット!$B20)&amp;"_"&amp;ウォレット!BN$3,プレー記録!$U$12:$U$2664,0),1))</f>
        <v>0</v>
      </c>
      <c r="BO20" s="298">
        <f>IF(ISNA(INDEX(プレー記録!$F$12:$F$2664,MATCH("OUT_"&amp;ウォレット!$AK$2&amp;MONTH(ウォレット!$B20)&amp;"/"&amp;DAY(ウォレット!$B20)&amp;"_"&amp;ウォレット!BO$3,プレー記録!$U$12:$U$2664,0),1))=TRUE,0,-INDEX(プレー記録!$F$12:$F$2664,MATCH("OUT_"&amp;ウォレット!$AK$2&amp;MONTH(ウォレット!$B20)&amp;"/"&amp;DAY(ウォレット!$B20)&amp;"_"&amp;ウォレット!BO$3,プレー記録!$U$12:$U$2664,0),1))</f>
        <v>0</v>
      </c>
      <c r="BP20" s="298">
        <f>IF(ISNA(INDEX(プレー記録!$F$12:$F$2664,MATCH("OUT_"&amp;ウォレット!$AK$2&amp;MONTH(ウォレット!$B20)&amp;"/"&amp;DAY(ウォレット!$B20)&amp;"_"&amp;ウォレット!BP$3,プレー記録!$U$12:$U$2664,0),1))=TRUE,0,-INDEX(プレー記録!$F$12:$F$2664,MATCH("OUT_"&amp;ウォレット!$AK$2&amp;MONTH(ウォレット!$B20)&amp;"/"&amp;DAY(ウォレット!$B20)&amp;"_"&amp;ウォレット!BP$3,プレー記録!$U$12:$U$2664,0),1))</f>
        <v>0</v>
      </c>
      <c r="BQ20" s="298">
        <f>IF(ISNA(INDEX(プレー記録!$F$12:$F$2664,MATCH("OUT_"&amp;ウォレット!$AK$2&amp;MONTH(ウォレット!$B20)&amp;"/"&amp;DAY(ウォレット!$B20)&amp;"_"&amp;ウォレット!BQ$3,プレー記録!$U$12:$U$2664,0),1))=TRUE,0,-INDEX(プレー記録!$F$12:$F$2664,MATCH("OUT_"&amp;ウォレット!$AK$2&amp;MONTH(ウォレット!$B20)&amp;"/"&amp;DAY(ウォレット!$B20)&amp;"_"&amp;ウォレット!BQ$3,プレー記録!$U$12:$U$2664,0),1))</f>
        <v>0</v>
      </c>
      <c r="BR20" s="160"/>
      <c r="BS20" s="127">
        <f t="shared" si="3"/>
        <v>0</v>
      </c>
      <c r="BT20" s="128">
        <f t="shared" si="13"/>
        <v>0</v>
      </c>
      <c r="BU20" s="133">
        <f>IF(ISNA(INDEX(プレー記録!$G$14:$G$2664,MATCH("IN_"&amp;ウォレット!$BS$2&amp;MONTH(ウォレット!$B20)&amp;"/"&amp;DAY(ウォレット!$B20)&amp;"_"&amp;ウォレット!BU$3,プレー記録!$U$14:$U$2664,0),1))=TRUE,0,INDEX(プレー記録!$G$14:$G$2664,MATCH("IN_"&amp;ウォレット!$BS$2&amp;MONTH(ウォレット!$B20)&amp;"/"&amp;DAY(ウォレット!$B20)&amp;"_"&amp;ウォレット!BU$3,プレー記録!$U$14:$U$2664,0),1))</f>
        <v>0</v>
      </c>
      <c r="BV20" s="122">
        <f>IF(ISNA(INDEX(プレー記録!$G$14:$G$2664,MATCH("IN_"&amp;ウォレット!$BS$2&amp;MONTH(ウォレット!$B20)&amp;"/"&amp;DAY(ウォレット!$B20)&amp;"_"&amp;ウォレット!BV$3,プレー記録!$U$14:$U$2664,0),1))=TRUE,0,INDEX(プレー記録!$G$14:$G$2664,MATCH("IN_"&amp;ウォレット!$BS$2&amp;MONTH(ウォレット!$B20)&amp;"/"&amp;DAY(ウォレット!$B20)&amp;"_"&amp;ウォレット!BV$3,プレー記録!$U$14:$U$2664,0),1))</f>
        <v>0</v>
      </c>
      <c r="BW20" s="122">
        <f>IF(ISNA(INDEX(プレー記録!$G$14:$G$2664,MATCH("IN_"&amp;ウォレット!$BS$2&amp;MONTH(ウォレット!$B20)&amp;"/"&amp;DAY(ウォレット!$B20)&amp;"_"&amp;ウォレット!BW$3,プレー記録!$U$14:$U$2664,0),1))=TRUE,0,INDEX(プレー記録!$G$14:$G$2664,MATCH("IN_"&amp;ウォレット!$BS$2&amp;MONTH(ウォレット!$B20)&amp;"/"&amp;DAY(ウォレット!$B20)&amp;"_"&amp;ウォレット!BW$3,プレー記録!$U$14:$U$2664,0),1))</f>
        <v>0</v>
      </c>
      <c r="BX20" s="122">
        <f>IF(ISNA(INDEX(プレー記録!$G$14:$G$2664,MATCH("IN_"&amp;ウォレット!$BS$2&amp;MONTH(ウォレット!$B20)&amp;"/"&amp;DAY(ウォレット!$B20)&amp;"_"&amp;ウォレット!BX$3,プレー記録!$U$14:$U$2664,0),1))=TRUE,0,INDEX(プレー記録!$G$14:$G$2664,MATCH("IN_"&amp;ウォレット!$BS$2&amp;MONTH(ウォレット!$B20)&amp;"/"&amp;DAY(ウォレット!$B20)&amp;"_"&amp;ウォレット!BX$3,プレー記録!$U$14:$U$2664,0),1))</f>
        <v>0</v>
      </c>
      <c r="BY20" s="122">
        <f>IF(ISNA(INDEX(プレー記録!$G$14:$G$2664,MATCH("IN_"&amp;ウォレット!$BS$2&amp;MONTH(ウォレット!$B20)&amp;"/"&amp;DAY(ウォレット!$B20)&amp;"_"&amp;ウォレット!BY$3,プレー記録!$U$14:$U$2664,0),1))=TRUE,0,INDEX(プレー記録!$G$14:$G$2664,MATCH("IN_"&amp;ウォレット!$BS$2&amp;MONTH(ウォレット!$B20)&amp;"/"&amp;DAY(ウォレット!$B20)&amp;"_"&amp;ウォレット!BY$3,プレー記録!$U$14:$U$2664,0),1))</f>
        <v>0</v>
      </c>
      <c r="BZ20" s="122">
        <f>IF(ISNA(INDEX(プレー記録!$G$14:$G$2664,MATCH("IN_"&amp;ウォレット!$BS$2&amp;MONTH(ウォレット!$B20)&amp;"/"&amp;DAY(ウォレット!$B20)&amp;"_"&amp;ウォレット!BZ$3,プレー記録!$U$14:$U$2664,0),1))=TRUE,0,INDEX(プレー記録!$G$14:$G$2664,MATCH("IN_"&amp;ウォレット!$BS$2&amp;MONTH(ウォレット!$B20)&amp;"/"&amp;DAY(ウォレット!$B20)&amp;"_"&amp;ウォレット!BZ$3,プレー記録!$U$14:$U$2664,0),1))</f>
        <v>0</v>
      </c>
      <c r="CA20" s="122">
        <f>IF(ISNA(INDEX(プレー記録!$G$14:$G$2664,MATCH("IN_"&amp;ウォレット!$BS$2&amp;MONTH(ウォレット!$B20)&amp;"/"&amp;DAY(ウォレット!$B20)&amp;"_"&amp;ウォレット!CA$3,プレー記録!$U$14:$U$2664,0),1))=TRUE,0,INDEX(プレー記録!$G$14:$G$2664,MATCH("IN_"&amp;ウォレット!$BS$2&amp;MONTH(ウォレット!$B20)&amp;"/"&amp;DAY(ウォレット!$B20)&amp;"_"&amp;ウォレット!CA$3,プレー記録!$U$14:$U$2664,0),1))</f>
        <v>0</v>
      </c>
      <c r="CB20" s="296">
        <f>IF(ISNA(INDEX(プレー記録!$G$14:$G$2664,MATCH("IN_"&amp;ウォレット!$BS$2&amp;MONTH(ウォレット!$B20)&amp;"/"&amp;DAY(ウォレット!$B20)&amp;"_"&amp;ウォレット!CB$3,プレー記録!$U$14:$U$2664,0),1))=TRUE,0,INDEX(プレー記録!$G$14:$G$2664,MATCH("IN_"&amp;ウォレット!$BS$2&amp;MONTH(ウォレット!$B20)&amp;"/"&amp;DAY(ウォレット!$B20)&amp;"_"&amp;ウォレット!CB$3,プレー記録!$U$14:$U$2664,0),1))</f>
        <v>0</v>
      </c>
      <c r="CC20" s="296">
        <f>IF(ISNA(INDEX(プレー記録!$G$14:$G$2664,MATCH("IN_"&amp;ウォレット!$BS$2&amp;MONTH(ウォレット!$B20)&amp;"/"&amp;DAY(ウォレット!$B20)&amp;"_"&amp;ウォレット!CC$3,プレー記録!$U$14:$U$2664,0),1))=TRUE,0,INDEX(プレー記録!$G$14:$G$2664,MATCH("IN_"&amp;ウォレット!$BS$2&amp;MONTH(ウォレット!$B20)&amp;"/"&amp;DAY(ウォレット!$B20)&amp;"_"&amp;ウォレット!CC$3,プレー記録!$U$14:$U$2664,0),1))</f>
        <v>0</v>
      </c>
      <c r="CD20" s="296">
        <f>IF(ISNA(INDEX(プレー記録!$G$14:$G$2664,MATCH("IN_"&amp;ウォレット!$BS$2&amp;MONTH(ウォレット!$B20)&amp;"/"&amp;DAY(ウォレット!$B20)&amp;"_"&amp;ウォレット!CD$3,プレー記録!$U$14:$U$2664,0),1))=TRUE,0,INDEX(プレー記録!$G$14:$G$2664,MATCH("IN_"&amp;ウォレット!$BS$2&amp;MONTH(ウォレット!$B20)&amp;"/"&amp;DAY(ウォレット!$B20)&amp;"_"&amp;ウォレット!CD$3,プレー記録!$U$14:$U$2664,0),1))</f>
        <v>0</v>
      </c>
      <c r="CE20" s="296">
        <f>IF(ISNA(INDEX(プレー記録!$G$14:$G$2664,MATCH("IN_"&amp;ウォレット!$BS$2&amp;MONTH(ウォレット!$B20)&amp;"/"&amp;DAY(ウォレット!$B20)&amp;"_"&amp;ウォレット!CE$3,プレー記録!$U$14:$U$2664,0),1))=TRUE,0,INDEX(プレー記録!$G$14:$G$2664,MATCH("IN_"&amp;ウォレット!$BS$2&amp;MONTH(ウォレット!$B20)&amp;"/"&amp;DAY(ウォレット!$B20)&amp;"_"&amp;ウォレット!CE$3,プレー記録!$U$14:$U$2664,0),1))</f>
        <v>0</v>
      </c>
      <c r="CF20" s="296">
        <f>IF(ISNA(INDEX(プレー記録!$G$14:$G$2664,MATCH("IN_"&amp;ウォレット!$BS$2&amp;MONTH(ウォレット!$B20)&amp;"/"&amp;DAY(ウォレット!$B20)&amp;"_"&amp;ウォレット!CF$3,プレー記録!$U$14:$U$2664,0),1))=TRUE,0,INDEX(プレー記録!$G$14:$G$2664,MATCH("IN_"&amp;ウォレット!$BS$2&amp;MONTH(ウォレット!$B20)&amp;"/"&amp;DAY(ウォレット!$B20)&amp;"_"&amp;ウォレット!CF$3,プレー記録!$U$14:$U$2664,0),1))</f>
        <v>0</v>
      </c>
      <c r="CG20" s="296">
        <f>IF(ISNA(INDEX(プレー記録!$G$14:$G$2664,MATCH("IN_"&amp;ウォレット!$BS$2&amp;MONTH(ウォレット!$B20)&amp;"/"&amp;DAY(ウォレット!$B20)&amp;"_"&amp;ウォレット!CG$3,プレー記録!$U$14:$U$2664,0),1))=TRUE,0,INDEX(プレー記録!$G$14:$G$2664,MATCH("IN_"&amp;ウォレット!$BS$2&amp;MONTH(ウォレット!$B20)&amp;"/"&amp;DAY(ウォレット!$B20)&amp;"_"&amp;ウォレット!CG$3,プレー記録!$U$14:$U$2664,0),1))</f>
        <v>0</v>
      </c>
      <c r="CH20" s="296">
        <f>IF(ISNA(INDEX(プレー記録!$G$14:$G$2664,MATCH("IN_"&amp;ウォレット!$BS$2&amp;MONTH(ウォレット!$B20)&amp;"/"&amp;DAY(ウォレット!$B20)&amp;"_"&amp;ウォレット!CH$3,プレー記録!$U$14:$U$2664,0),1))=TRUE,0,INDEX(プレー記録!$G$14:$G$2664,MATCH("IN_"&amp;ウォレット!$BS$2&amp;MONTH(ウォレット!$B20)&amp;"/"&amp;DAY(ウォレット!$B20)&amp;"_"&amp;ウォレット!CH$3,プレー記録!$U$14:$U$2664,0),1))</f>
        <v>0</v>
      </c>
      <c r="CI20" s="296">
        <f>IF(ISNA(INDEX(プレー記録!$G$14:$G$2664,MATCH("IN_"&amp;ウォレット!$BS$2&amp;MONTH(ウォレット!$B20)&amp;"/"&amp;DAY(ウォレット!$B20)&amp;"_"&amp;ウォレット!CI$3,プレー記録!$U$14:$U$2664,0),1))=TRUE,0,INDEX(プレー記録!$G$14:$G$2664,MATCH("IN_"&amp;ウォレット!$BS$2&amp;MONTH(ウォレット!$B20)&amp;"/"&amp;DAY(ウォレット!$B20)&amp;"_"&amp;ウォレット!CI$3,プレー記録!$U$14:$U$2664,0),1))</f>
        <v>0</v>
      </c>
      <c r="CJ20" s="158"/>
      <c r="CK20" s="131">
        <f>IF(ISNA(INDEX(プレー記録!$F$12:$F$2664,MATCH("OUT_"&amp;ウォレット!$BS$2&amp;MONTH(ウォレット!$B20)&amp;"/"&amp;DAY(ウォレット!$B20)&amp;"_"&amp;ウォレット!CK$3,プレー記録!$U$12:$U$2664,0),1))=TRUE,0,-INDEX(プレー記録!$F$12:$F$2664,MATCH("OUT_"&amp;ウォレット!$BS$2&amp;MONTH(ウォレット!$B20)&amp;"/"&amp;DAY(ウォレット!$B20)&amp;"_"&amp;ウォレット!CK$3,プレー記録!$U$12:$U$2664,0),1))</f>
        <v>0</v>
      </c>
      <c r="CL20" s="123">
        <f>IF(ISNA(INDEX(プレー記録!$F$12:$F$2664,MATCH("OUT_"&amp;ウォレット!$BS$2&amp;MONTH(ウォレット!$B20)&amp;"/"&amp;DAY(ウォレット!$B20)&amp;"_"&amp;ウォレット!CL$3,プレー記録!$U$12:$U$2664,0),1))=TRUE,0,-INDEX(プレー記録!$F$12:$F$2664,MATCH("OUT_"&amp;ウォレット!$BS$2&amp;MONTH(ウォレット!$B20)&amp;"/"&amp;DAY(ウォレット!$B20)&amp;"_"&amp;ウォレット!CL$3,プレー記録!$U$12:$U$2664,0),1))</f>
        <v>0</v>
      </c>
      <c r="CM20" s="123">
        <f>IF(ISNA(INDEX(プレー記録!$F$12:$F$2664,MATCH("OUT_"&amp;ウォレット!$BS$2&amp;MONTH(ウォレット!$B20)&amp;"/"&amp;DAY(ウォレット!$B20)&amp;"_"&amp;ウォレット!CM$3,プレー記録!$U$12:$U$2664,0),1))=TRUE,0,-INDEX(プレー記録!$F$12:$F$2664,MATCH("OUT_"&amp;ウォレット!$BS$2&amp;MONTH(ウォレット!$B20)&amp;"/"&amp;DAY(ウォレット!$B20)&amp;"_"&amp;ウォレット!CM$3,プレー記録!$U$12:$U$2664,0),1))</f>
        <v>0</v>
      </c>
      <c r="CN20" s="123">
        <f>IF(ISNA(INDEX(プレー記録!$F$12:$F$2664,MATCH("OUT_"&amp;ウォレット!$BS$2&amp;MONTH(ウォレット!$B20)&amp;"/"&amp;DAY(ウォレット!$B20)&amp;"_"&amp;ウォレット!CN$3,プレー記録!$U$12:$U$2664,0),1))=TRUE,0,-INDEX(プレー記録!$F$12:$F$2664,MATCH("OUT_"&amp;ウォレット!$BS$2&amp;MONTH(ウォレット!$B20)&amp;"/"&amp;DAY(ウォレット!$B20)&amp;"_"&amp;ウォレット!CN$3,プレー記録!$U$12:$U$2664,0),1))</f>
        <v>0</v>
      </c>
      <c r="CO20" s="123">
        <f>IF(ISNA(INDEX(プレー記録!$F$12:$F$2664,MATCH("OUT_"&amp;ウォレット!$BS$2&amp;MONTH(ウォレット!$B20)&amp;"/"&amp;DAY(ウォレット!$B20)&amp;"_"&amp;ウォレット!CO$3,プレー記録!$U$12:$U$2664,0),1))=TRUE,0,-INDEX(プレー記録!$F$12:$F$2664,MATCH("OUT_"&amp;ウォレット!$BS$2&amp;MONTH(ウォレット!$B20)&amp;"/"&amp;DAY(ウォレット!$B20)&amp;"_"&amp;ウォレット!CO$3,プレー記録!$U$12:$U$2664,0),1))</f>
        <v>0</v>
      </c>
      <c r="CP20" s="123">
        <f>IF(ISNA(INDEX(プレー記録!$F$12:$F$2664,MATCH("OUT_"&amp;ウォレット!$BS$2&amp;MONTH(ウォレット!$B20)&amp;"/"&amp;DAY(ウォレット!$B20)&amp;"_"&amp;ウォレット!CP$3,プレー記録!$U$12:$U$2664,0),1))=TRUE,0,-INDEX(プレー記録!$F$12:$F$2664,MATCH("OUT_"&amp;ウォレット!$BS$2&amp;MONTH(ウォレット!$B20)&amp;"/"&amp;DAY(ウォレット!$B20)&amp;"_"&amp;ウォレット!CP$3,プレー記録!$U$12:$U$2664,0),1))</f>
        <v>0</v>
      </c>
      <c r="CQ20" s="123">
        <f>IF(ISNA(INDEX(プレー記録!$F$12:$F$2664,MATCH("OUT_"&amp;ウォレット!$BS$2&amp;MONTH(ウォレット!$B20)&amp;"/"&amp;DAY(ウォレット!$B20)&amp;"_"&amp;ウォレット!CQ$3,プレー記録!$U$12:$U$2664,0),1))=TRUE,0,-INDEX(プレー記録!$F$12:$F$2664,MATCH("OUT_"&amp;ウォレット!$BS$2&amp;MONTH(ウォレット!$B20)&amp;"/"&amp;DAY(ウォレット!$B20)&amp;"_"&amp;ウォレット!CQ$3,プレー記録!$U$12:$U$2664,0),1))</f>
        <v>0</v>
      </c>
      <c r="CR20" s="298">
        <f>IF(ISNA(INDEX(プレー記録!$F$12:$F$2664,MATCH("OUT_"&amp;ウォレット!$BS$2&amp;MONTH(ウォレット!$B20)&amp;"/"&amp;DAY(ウォレット!$B20)&amp;"_"&amp;ウォレット!CR$3,プレー記録!$U$12:$U$2664,0),1))=TRUE,0,-INDEX(プレー記録!$F$12:$F$2664,MATCH("OUT_"&amp;ウォレット!$BS$2&amp;MONTH(ウォレット!$B20)&amp;"/"&amp;DAY(ウォレット!$B20)&amp;"_"&amp;ウォレット!CR$3,プレー記録!$U$12:$U$2664,0),1))</f>
        <v>0</v>
      </c>
      <c r="CS20" s="298">
        <f>IF(ISNA(INDEX(プレー記録!$F$12:$F$2664,MATCH("OUT_"&amp;ウォレット!$BS$2&amp;MONTH(ウォレット!$B20)&amp;"/"&amp;DAY(ウォレット!$B20)&amp;"_"&amp;ウォレット!CS$3,プレー記録!$U$12:$U$2664,0),1))=TRUE,0,-INDEX(プレー記録!$F$12:$F$2664,MATCH("OUT_"&amp;ウォレット!$BS$2&amp;MONTH(ウォレット!$B20)&amp;"/"&amp;DAY(ウォレット!$B20)&amp;"_"&amp;ウォレット!CS$3,プレー記録!$U$12:$U$2664,0),1))</f>
        <v>0</v>
      </c>
      <c r="CT20" s="298">
        <f>IF(ISNA(INDEX(プレー記録!$F$12:$F$2664,MATCH("OUT_"&amp;ウォレット!$BS$2&amp;MONTH(ウォレット!$B20)&amp;"/"&amp;DAY(ウォレット!$B20)&amp;"_"&amp;ウォレット!CT$3,プレー記録!$U$12:$U$2664,0),1))=TRUE,0,-INDEX(プレー記録!$F$12:$F$2664,MATCH("OUT_"&amp;ウォレット!$BS$2&amp;MONTH(ウォレット!$B20)&amp;"/"&amp;DAY(ウォレット!$B20)&amp;"_"&amp;ウォレット!CT$3,プレー記録!$U$12:$U$2664,0),1))</f>
        <v>0</v>
      </c>
      <c r="CU20" s="298">
        <f>IF(ISNA(INDEX(プレー記録!$F$12:$F$2664,MATCH("OUT_"&amp;ウォレット!$BS$2&amp;MONTH(ウォレット!$B20)&amp;"/"&amp;DAY(ウォレット!$B20)&amp;"_"&amp;ウォレット!CU$3,プレー記録!$U$12:$U$2664,0),1))=TRUE,0,-INDEX(プレー記録!$F$12:$F$2664,MATCH("OUT_"&amp;ウォレット!$BS$2&amp;MONTH(ウォレット!$B20)&amp;"/"&amp;DAY(ウォレット!$B20)&amp;"_"&amp;ウォレット!CU$3,プレー記録!$U$12:$U$2664,0),1))</f>
        <v>0</v>
      </c>
      <c r="CV20" s="298">
        <f>IF(ISNA(INDEX(プレー記録!$F$12:$F$2664,MATCH("OUT_"&amp;ウォレット!$BS$2&amp;MONTH(ウォレット!$B20)&amp;"/"&amp;DAY(ウォレット!$B20)&amp;"_"&amp;ウォレット!CV$3,プレー記録!$U$12:$U$2664,0),1))=TRUE,0,-INDEX(プレー記録!$F$12:$F$2664,MATCH("OUT_"&amp;ウォレット!$BS$2&amp;MONTH(ウォレット!$B20)&amp;"/"&amp;DAY(ウォレット!$B20)&amp;"_"&amp;ウォレット!CV$3,プレー記録!$U$12:$U$2664,0),1))</f>
        <v>0</v>
      </c>
      <c r="CW20" s="298">
        <f>IF(ISNA(INDEX(プレー記録!$F$12:$F$2664,MATCH("OUT_"&amp;ウォレット!$BS$2&amp;MONTH(ウォレット!$B20)&amp;"/"&amp;DAY(ウォレット!$B20)&amp;"_"&amp;ウォレット!CW$3,プレー記録!$U$12:$U$2664,0),1))=TRUE,0,-INDEX(プレー記録!$F$12:$F$2664,MATCH("OUT_"&amp;ウォレット!$BS$2&amp;MONTH(ウォレット!$B20)&amp;"/"&amp;DAY(ウォレット!$B20)&amp;"_"&amp;ウォレット!CW$3,プレー記録!$U$12:$U$2664,0),1))</f>
        <v>0</v>
      </c>
      <c r="CX20" s="298">
        <f>IF(ISNA(INDEX(プレー記録!$F$12:$F$2664,MATCH("OUT_"&amp;ウォレット!$BS$2&amp;MONTH(ウォレット!$B20)&amp;"/"&amp;DAY(ウォレット!$B20)&amp;"_"&amp;ウォレット!CX$3,プレー記録!$U$12:$U$2664,0),1))=TRUE,0,-INDEX(プレー記録!$F$12:$F$2664,MATCH("OUT_"&amp;ウォレット!$BS$2&amp;MONTH(ウォレット!$B20)&amp;"/"&amp;DAY(ウォレット!$B20)&amp;"_"&amp;ウォレット!CX$3,プレー記録!$U$12:$U$2664,0),1))</f>
        <v>0</v>
      </c>
      <c r="CY20" s="298">
        <f>IF(ISNA(INDEX(プレー記録!$F$12:$F$2664,MATCH("OUT_"&amp;ウォレット!$BS$2&amp;MONTH(ウォレット!$B20)&amp;"/"&amp;DAY(ウォレット!$B20)&amp;"_"&amp;ウォレット!CY$3,プレー記録!$U$12:$U$2664,0),1))=TRUE,0,-INDEX(プレー記録!$F$12:$F$2664,MATCH("OUT_"&amp;ウォレット!$BS$2&amp;MONTH(ウォレット!$B20)&amp;"/"&amp;DAY(ウォレット!$B20)&amp;"_"&amp;ウォレット!CY$3,プレー記録!$U$12:$U$2664,0),1))</f>
        <v>0</v>
      </c>
      <c r="CZ20" s="160"/>
      <c r="DA20" s="127">
        <f t="shared" si="4"/>
        <v>0</v>
      </c>
      <c r="DB20" s="128">
        <f t="shared" si="14"/>
        <v>0</v>
      </c>
      <c r="DC20" s="133">
        <f>IF(ISNA(INDEX(プレー記録!$G$14:$G$2664,MATCH("IN_"&amp;ウォレット!$DA$2&amp;MONTH(ウォレット!$B20)&amp;"/"&amp;DAY(ウォレット!$B20)&amp;"_"&amp;ウォレット!DC$3,プレー記録!$U$14:$U$2664,0),1))=TRUE,0,INDEX(プレー記録!$G$14:$G$2664,MATCH("IN_"&amp;ウォレット!$DA$2&amp;MONTH(ウォレット!$B20)&amp;"/"&amp;DAY(ウォレット!$B20)&amp;"_"&amp;ウォレット!DC$3,プレー記録!$U$14:$U$2664,0),1))</f>
        <v>0</v>
      </c>
      <c r="DD20" s="122">
        <f>IF(ISNA(INDEX(プレー記録!$G$14:$G$2664,MATCH("IN_"&amp;ウォレット!$DA$2&amp;MONTH(ウォレット!$B20)&amp;"/"&amp;DAY(ウォレット!$B20)&amp;"_"&amp;ウォレット!DD$3,プレー記録!$U$14:$U$2664,0),1))=TRUE,0,INDEX(プレー記録!$G$14:$G$2664,MATCH("IN_"&amp;ウォレット!$DA$2&amp;MONTH(ウォレット!$B20)&amp;"/"&amp;DAY(ウォレット!$B20)&amp;"_"&amp;ウォレット!DD$3,プレー記録!$U$14:$U$2664,0),1))</f>
        <v>0</v>
      </c>
      <c r="DE20" s="122">
        <f>IF(ISNA(INDEX(プレー記録!$G$14:$G$2664,MATCH("IN_"&amp;ウォレット!$DA$2&amp;MONTH(ウォレット!$B20)&amp;"/"&amp;DAY(ウォレット!$B20)&amp;"_"&amp;ウォレット!DE$3,プレー記録!$U$14:$U$2664,0),1))=TRUE,0,INDEX(プレー記録!$G$14:$G$2664,MATCH("IN_"&amp;ウォレット!$DA$2&amp;MONTH(ウォレット!$B20)&amp;"/"&amp;DAY(ウォレット!$B20)&amp;"_"&amp;ウォレット!DE$3,プレー記録!$U$14:$U$2664,0),1))</f>
        <v>0</v>
      </c>
      <c r="DF20" s="122">
        <f>IF(ISNA(INDEX(プレー記録!$G$14:$G$2664,MATCH("IN_"&amp;ウォレット!$DA$2&amp;MONTH(ウォレット!$B20)&amp;"/"&amp;DAY(ウォレット!$B20)&amp;"_"&amp;ウォレット!DF$3,プレー記録!$U$14:$U$2664,0),1))=TRUE,0,INDEX(プレー記録!$G$14:$G$2664,MATCH("IN_"&amp;ウォレット!$DA$2&amp;MONTH(ウォレット!$B20)&amp;"/"&amp;DAY(ウォレット!$B20)&amp;"_"&amp;ウォレット!DF$3,プレー記録!$U$14:$U$2664,0),1))</f>
        <v>0</v>
      </c>
      <c r="DG20" s="122">
        <f>IF(ISNA(INDEX(プレー記録!$G$14:$G$2664,MATCH("IN_"&amp;ウォレット!$DA$2&amp;MONTH(ウォレット!$B20)&amp;"/"&amp;DAY(ウォレット!$B20)&amp;"_"&amp;ウォレット!DG$3,プレー記録!$U$14:$U$2664,0),1))=TRUE,0,INDEX(プレー記録!$G$14:$G$2664,MATCH("IN_"&amp;ウォレット!$DA$2&amp;MONTH(ウォレット!$B20)&amp;"/"&amp;DAY(ウォレット!$B20)&amp;"_"&amp;ウォレット!DG$3,プレー記録!$U$14:$U$2664,0),1))</f>
        <v>0</v>
      </c>
      <c r="DH20" s="122">
        <f>IF(ISNA(INDEX(プレー記録!$G$14:$G$2664,MATCH("IN_"&amp;ウォレット!$DA$2&amp;MONTH(ウォレット!$B20)&amp;"/"&amp;DAY(ウォレット!$B20)&amp;"_"&amp;ウォレット!DH$3,プレー記録!$U$14:$U$2664,0),1))=TRUE,0,INDEX(プレー記録!$G$14:$G$2664,MATCH("IN_"&amp;ウォレット!$DA$2&amp;MONTH(ウォレット!$B20)&amp;"/"&amp;DAY(ウォレット!$B20)&amp;"_"&amp;ウォレット!DH$3,プレー記録!$U$14:$U$2664,0),1))</f>
        <v>0</v>
      </c>
      <c r="DI20" s="122">
        <f>IF(ISNA(INDEX(プレー記録!$G$14:$G$2664,MATCH("IN_"&amp;ウォレット!$DA$2&amp;MONTH(ウォレット!$B20)&amp;"/"&amp;DAY(ウォレット!$B20)&amp;"_"&amp;ウォレット!DI$3,プレー記録!$U$14:$U$2664,0),1))=TRUE,0,INDEX(プレー記録!$G$14:$G$2664,MATCH("IN_"&amp;ウォレット!$DA$2&amp;MONTH(ウォレット!$B20)&amp;"/"&amp;DAY(ウォレット!$B20)&amp;"_"&amp;ウォレット!DI$3,プレー記録!$U$14:$U$2664,0),1))</f>
        <v>0</v>
      </c>
      <c r="DJ20" s="296">
        <f>IF(ISNA(INDEX(プレー記録!$G$14:$G$2664,MATCH("IN_"&amp;ウォレット!$DA$2&amp;MONTH(ウォレット!$B20)&amp;"/"&amp;DAY(ウォレット!$B20)&amp;"_"&amp;ウォレット!DJ$3,プレー記録!$U$14:$U$2664,0),1))=TRUE,0,INDEX(プレー記録!$G$14:$G$2664,MATCH("IN_"&amp;ウォレット!$DA$2&amp;MONTH(ウォレット!$B20)&amp;"/"&amp;DAY(ウォレット!$B20)&amp;"_"&amp;ウォレット!DJ$3,プレー記録!$U$14:$U$2664,0),1))</f>
        <v>0</v>
      </c>
      <c r="DK20" s="296">
        <f>IF(ISNA(INDEX(プレー記録!$G$14:$G$2664,MATCH("IN_"&amp;ウォレット!$DA$2&amp;MONTH(ウォレット!$B20)&amp;"/"&amp;DAY(ウォレット!$B20)&amp;"_"&amp;ウォレット!DK$3,プレー記録!$U$14:$U$2664,0),1))=TRUE,0,INDEX(プレー記録!$G$14:$G$2664,MATCH("IN_"&amp;ウォレット!$DA$2&amp;MONTH(ウォレット!$B20)&amp;"/"&amp;DAY(ウォレット!$B20)&amp;"_"&amp;ウォレット!DK$3,プレー記録!$U$14:$U$2664,0),1))</f>
        <v>0</v>
      </c>
      <c r="DL20" s="296">
        <f>IF(ISNA(INDEX(プレー記録!$G$14:$G$2664,MATCH("IN_"&amp;ウォレット!$DA$2&amp;MONTH(ウォレット!$B20)&amp;"/"&amp;DAY(ウォレット!$B20)&amp;"_"&amp;ウォレット!DL$3,プレー記録!$U$14:$U$2664,0),1))=TRUE,0,INDEX(プレー記録!$G$14:$G$2664,MATCH("IN_"&amp;ウォレット!$DA$2&amp;MONTH(ウォレット!$B20)&amp;"/"&amp;DAY(ウォレット!$B20)&amp;"_"&amp;ウォレット!DL$3,プレー記録!$U$14:$U$2664,0),1))</f>
        <v>0</v>
      </c>
      <c r="DM20" s="296">
        <f>IF(ISNA(INDEX(プレー記録!$G$14:$G$2664,MATCH("IN_"&amp;ウォレット!$DA$2&amp;MONTH(ウォレット!$B20)&amp;"/"&amp;DAY(ウォレット!$B20)&amp;"_"&amp;ウォレット!DM$3,プレー記録!$U$14:$U$2664,0),1))=TRUE,0,INDEX(プレー記録!$G$14:$G$2664,MATCH("IN_"&amp;ウォレット!$DA$2&amp;MONTH(ウォレット!$B20)&amp;"/"&amp;DAY(ウォレット!$B20)&amp;"_"&amp;ウォレット!DM$3,プレー記録!$U$14:$U$2664,0),1))</f>
        <v>0</v>
      </c>
      <c r="DN20" s="296">
        <f>IF(ISNA(INDEX(プレー記録!$G$14:$G$2664,MATCH("IN_"&amp;ウォレット!$DA$2&amp;MONTH(ウォレット!$B20)&amp;"/"&amp;DAY(ウォレット!$B20)&amp;"_"&amp;ウォレット!DN$3,プレー記録!$U$14:$U$2664,0),1))=TRUE,0,INDEX(プレー記録!$G$14:$G$2664,MATCH("IN_"&amp;ウォレット!$DA$2&amp;MONTH(ウォレット!$B20)&amp;"/"&amp;DAY(ウォレット!$B20)&amp;"_"&amp;ウォレット!DN$3,プレー記録!$U$14:$U$2664,0),1))</f>
        <v>0</v>
      </c>
      <c r="DO20" s="296">
        <f>IF(ISNA(INDEX(プレー記録!$G$14:$G$2664,MATCH("IN_"&amp;ウォレット!$DA$2&amp;MONTH(ウォレット!$B20)&amp;"/"&amp;DAY(ウォレット!$B20)&amp;"_"&amp;ウォレット!DO$3,プレー記録!$U$14:$U$2664,0),1))=TRUE,0,INDEX(プレー記録!$G$14:$G$2664,MATCH("IN_"&amp;ウォレット!$DA$2&amp;MONTH(ウォレット!$B20)&amp;"/"&amp;DAY(ウォレット!$B20)&amp;"_"&amp;ウォレット!DO$3,プレー記録!$U$14:$U$2664,0),1))</f>
        <v>0</v>
      </c>
      <c r="DP20" s="296">
        <f>IF(ISNA(INDEX(プレー記録!$G$14:$G$2664,MATCH("IN_"&amp;ウォレット!$DA$2&amp;MONTH(ウォレット!$B20)&amp;"/"&amp;DAY(ウォレット!$B20)&amp;"_"&amp;ウォレット!DP$3,プレー記録!$U$14:$U$2664,0),1))=TRUE,0,INDEX(プレー記録!$G$14:$G$2664,MATCH("IN_"&amp;ウォレット!$DA$2&amp;MONTH(ウォレット!$B20)&amp;"/"&amp;DAY(ウォレット!$B20)&amp;"_"&amp;ウォレット!DP$3,プレー記録!$U$14:$U$2664,0),1))</f>
        <v>0</v>
      </c>
      <c r="DQ20" s="296">
        <f>IF(ISNA(INDEX(プレー記録!$G$14:$G$2664,MATCH("IN_"&amp;ウォレット!$DA$2&amp;MONTH(ウォレット!$B20)&amp;"/"&amp;DAY(ウォレット!$B20)&amp;"_"&amp;ウォレット!DQ$3,プレー記録!$U$14:$U$2664,0),1))=TRUE,0,INDEX(プレー記録!$G$14:$G$2664,MATCH("IN_"&amp;ウォレット!$DA$2&amp;MONTH(ウォレット!$B20)&amp;"/"&amp;DAY(ウォレット!$B20)&amp;"_"&amp;ウォレット!DQ$3,プレー記録!$U$14:$U$2664,0),1))</f>
        <v>0</v>
      </c>
      <c r="DR20" s="158"/>
      <c r="DS20" s="131">
        <f>IF(ISNA(INDEX(プレー記録!$F$12:$F$2664,MATCH("OUT_"&amp;ウォレット!$DA$2&amp;MONTH(ウォレット!$B20)&amp;"/"&amp;DAY(ウォレット!$B20)&amp;"_"&amp;ウォレット!DS$3,プレー記録!$U$12:$U$2664,0),1))=TRUE,0,-INDEX(プレー記録!$F$12:$F$2664,MATCH("OUT_"&amp;ウォレット!$DA$2&amp;MONTH(ウォレット!$B20)&amp;"/"&amp;DAY(ウォレット!$B20)&amp;"_"&amp;ウォレット!DS$3,プレー記録!$U$12:$U$2664,0),1))</f>
        <v>0</v>
      </c>
      <c r="DT20" s="123">
        <f>IF(ISNA(INDEX(プレー記録!$F$12:$F$2664,MATCH("OUT_"&amp;ウォレット!$DA$2&amp;MONTH(ウォレット!$B20)&amp;"/"&amp;DAY(ウォレット!$B20)&amp;"_"&amp;ウォレット!DT$3,プレー記録!$U$12:$U$2664,0),1))=TRUE,0,-INDEX(プレー記録!$F$12:$F$2664,MATCH("OUT_"&amp;ウォレット!$DA$2&amp;MONTH(ウォレット!$B20)&amp;"/"&amp;DAY(ウォレット!$B20)&amp;"_"&amp;ウォレット!DT$3,プレー記録!$U$12:$U$2664,0),1))</f>
        <v>0</v>
      </c>
      <c r="DU20" s="123">
        <f>IF(ISNA(INDEX(プレー記録!$F$12:$F$2664,MATCH("OUT_"&amp;ウォレット!$DA$2&amp;MONTH(ウォレット!$B20)&amp;"/"&amp;DAY(ウォレット!$B20)&amp;"_"&amp;ウォレット!DU$3,プレー記録!$U$12:$U$2664,0),1))=TRUE,0,-INDEX(プレー記録!$F$12:$F$2664,MATCH("OUT_"&amp;ウォレット!$DA$2&amp;MONTH(ウォレット!$B20)&amp;"/"&amp;DAY(ウォレット!$B20)&amp;"_"&amp;ウォレット!DU$3,プレー記録!$U$12:$U$2664,0),1))</f>
        <v>0</v>
      </c>
      <c r="DV20" s="123">
        <f>IF(ISNA(INDEX(プレー記録!$F$12:$F$2664,MATCH("OUT_"&amp;ウォレット!$DA$2&amp;MONTH(ウォレット!$B20)&amp;"/"&amp;DAY(ウォレット!$B20)&amp;"_"&amp;ウォレット!DV$3,プレー記録!$U$12:$U$2664,0),1))=TRUE,0,-INDEX(プレー記録!$F$12:$F$2664,MATCH("OUT_"&amp;ウォレット!$DA$2&amp;MONTH(ウォレット!$B20)&amp;"/"&amp;DAY(ウォレット!$B20)&amp;"_"&amp;ウォレット!DV$3,プレー記録!$U$12:$U$2664,0),1))</f>
        <v>0</v>
      </c>
      <c r="DW20" s="123">
        <f>IF(ISNA(INDEX(プレー記録!$F$12:$F$2664,MATCH("OUT_"&amp;ウォレット!$DA$2&amp;MONTH(ウォレット!$B20)&amp;"/"&amp;DAY(ウォレット!$B20)&amp;"_"&amp;ウォレット!DW$3,プレー記録!$U$12:$U$2664,0),1))=TRUE,0,-INDEX(プレー記録!$F$12:$F$2664,MATCH("OUT_"&amp;ウォレット!$DA$2&amp;MONTH(ウォレット!$B20)&amp;"/"&amp;DAY(ウォレット!$B20)&amp;"_"&amp;ウォレット!DW$3,プレー記録!$U$12:$U$2664,0),1))</f>
        <v>0</v>
      </c>
      <c r="DX20" s="123">
        <f>IF(ISNA(INDEX(プレー記録!$F$12:$F$2664,MATCH("OUT_"&amp;ウォレット!$DA$2&amp;MONTH(ウォレット!$B20)&amp;"/"&amp;DAY(ウォレット!$B20)&amp;"_"&amp;ウォレット!DX$3,プレー記録!$U$12:$U$2664,0),1))=TRUE,0,-INDEX(プレー記録!$F$12:$F$2664,MATCH("OUT_"&amp;ウォレット!$DA$2&amp;MONTH(ウォレット!$B20)&amp;"/"&amp;DAY(ウォレット!$B20)&amp;"_"&amp;ウォレット!DX$3,プレー記録!$U$12:$U$2664,0),1))</f>
        <v>0</v>
      </c>
      <c r="DY20" s="123">
        <f>IF(ISNA(INDEX(プレー記録!$F$12:$F$2664,MATCH("OUT_"&amp;ウォレット!$DA$2&amp;MONTH(ウォレット!$B20)&amp;"/"&amp;DAY(ウォレット!$B20)&amp;"_"&amp;ウォレット!DY$3,プレー記録!$U$12:$U$2664,0),1))=TRUE,0,-INDEX(プレー記録!$F$12:$F$2664,MATCH("OUT_"&amp;ウォレット!$DA$2&amp;MONTH(ウォレット!$B20)&amp;"/"&amp;DAY(ウォレット!$B20)&amp;"_"&amp;ウォレット!DY$3,プレー記録!$U$12:$U$2664,0),1))</f>
        <v>0</v>
      </c>
      <c r="DZ20" s="298">
        <f>IF(ISNA(INDEX(プレー記録!$F$12:$F$2664,MATCH("OUT_"&amp;ウォレット!$DA$2&amp;MONTH(ウォレット!$B20)&amp;"/"&amp;DAY(ウォレット!$B20)&amp;"_"&amp;ウォレット!DZ$3,プレー記録!$U$12:$U$2664,0),1))=TRUE,0,-INDEX(プレー記録!$F$12:$F$2664,MATCH("OUT_"&amp;ウォレット!$DA$2&amp;MONTH(ウォレット!$B20)&amp;"/"&amp;DAY(ウォレット!$B20)&amp;"_"&amp;ウォレット!DZ$3,プレー記録!$U$12:$U$2664,0),1))</f>
        <v>0</v>
      </c>
      <c r="EA20" s="298">
        <f>IF(ISNA(INDEX(プレー記録!$F$12:$F$2664,MATCH("OUT_"&amp;ウォレット!$DA$2&amp;MONTH(ウォレット!$B20)&amp;"/"&amp;DAY(ウォレット!$B20)&amp;"_"&amp;ウォレット!EA$3,プレー記録!$U$12:$U$2664,0),1))=TRUE,0,-INDEX(プレー記録!$F$12:$F$2664,MATCH("OUT_"&amp;ウォレット!$DA$2&amp;MONTH(ウォレット!$B20)&amp;"/"&amp;DAY(ウォレット!$B20)&amp;"_"&amp;ウォレット!EA$3,プレー記録!$U$12:$U$2664,0),1))</f>
        <v>0</v>
      </c>
      <c r="EB20" s="298">
        <f>IF(ISNA(INDEX(プレー記録!$F$12:$F$2664,MATCH("OUT_"&amp;ウォレット!$DA$2&amp;MONTH(ウォレット!$B20)&amp;"/"&amp;DAY(ウォレット!$B20)&amp;"_"&amp;ウォレット!EB$3,プレー記録!$U$12:$U$2664,0),1))=TRUE,0,-INDEX(プレー記録!$F$12:$F$2664,MATCH("OUT_"&amp;ウォレット!$DA$2&amp;MONTH(ウォレット!$B20)&amp;"/"&amp;DAY(ウォレット!$B20)&amp;"_"&amp;ウォレット!EB$3,プレー記録!$U$12:$U$2664,0),1))</f>
        <v>0</v>
      </c>
      <c r="EC20" s="298">
        <f>IF(ISNA(INDEX(プレー記録!$F$12:$F$2664,MATCH("OUT_"&amp;ウォレット!$DA$2&amp;MONTH(ウォレット!$B20)&amp;"/"&amp;DAY(ウォレット!$B20)&amp;"_"&amp;ウォレット!EC$3,プレー記録!$U$12:$U$2664,0),1))=TRUE,0,-INDEX(プレー記録!$F$12:$F$2664,MATCH("OUT_"&amp;ウォレット!$DA$2&amp;MONTH(ウォレット!$B20)&amp;"/"&amp;DAY(ウォレット!$B20)&amp;"_"&amp;ウォレット!EC$3,プレー記録!$U$12:$U$2664,0),1))</f>
        <v>0</v>
      </c>
      <c r="ED20" s="298">
        <f>IF(ISNA(INDEX(プレー記録!$F$12:$F$2664,MATCH("OUT_"&amp;ウォレット!$DA$2&amp;MONTH(ウォレット!$B20)&amp;"/"&amp;DAY(ウォレット!$B20)&amp;"_"&amp;ウォレット!ED$3,プレー記録!$U$12:$U$2664,0),1))=TRUE,0,-INDEX(プレー記録!$F$12:$F$2664,MATCH("OUT_"&amp;ウォレット!$DA$2&amp;MONTH(ウォレット!$B20)&amp;"/"&amp;DAY(ウォレット!$B20)&amp;"_"&amp;ウォレット!ED$3,プレー記録!$U$12:$U$2664,0),1))</f>
        <v>0</v>
      </c>
      <c r="EE20" s="298">
        <f>IF(ISNA(INDEX(プレー記録!$F$12:$F$2664,MATCH("OUT_"&amp;ウォレット!$DA$2&amp;MONTH(ウォレット!$B20)&amp;"/"&amp;DAY(ウォレット!$B20)&amp;"_"&amp;ウォレット!EE$3,プレー記録!$U$12:$U$2664,0),1))=TRUE,0,-INDEX(プレー記録!$F$12:$F$2664,MATCH("OUT_"&amp;ウォレット!$DA$2&amp;MONTH(ウォレット!$B20)&amp;"/"&amp;DAY(ウォレット!$B20)&amp;"_"&amp;ウォレット!EE$3,プレー記録!$U$12:$U$2664,0),1))</f>
        <v>0</v>
      </c>
      <c r="EF20" s="298">
        <f>IF(ISNA(INDEX(プレー記録!$F$12:$F$2664,MATCH("OUT_"&amp;ウォレット!$DA$2&amp;MONTH(ウォレット!$B20)&amp;"/"&amp;DAY(ウォレット!$B20)&amp;"_"&amp;ウォレット!EF$3,プレー記録!$U$12:$U$2664,0),1))=TRUE,0,-INDEX(プレー記録!$F$12:$F$2664,MATCH("OUT_"&amp;ウォレット!$DA$2&amp;MONTH(ウォレット!$B20)&amp;"/"&amp;DAY(ウォレット!$B20)&amp;"_"&amp;ウォレット!EF$3,プレー記録!$U$12:$U$2664,0),1))</f>
        <v>0</v>
      </c>
      <c r="EG20" s="298">
        <f>IF(ISNA(INDEX(プレー記録!$F$12:$F$2664,MATCH("OUT_"&amp;ウォレット!$DA$2&amp;MONTH(ウォレット!$B20)&amp;"/"&amp;DAY(ウォレット!$B20)&amp;"_"&amp;ウォレット!EG$3,プレー記録!$U$12:$U$2664,0),1))=TRUE,0,-INDEX(プレー記録!$F$12:$F$2664,MATCH("OUT_"&amp;ウォレット!$DA$2&amp;MONTH(ウォレット!$B20)&amp;"/"&amp;DAY(ウォレット!$B20)&amp;"_"&amp;ウォレット!EG$3,プレー記録!$U$12:$U$2664,0),1))</f>
        <v>0</v>
      </c>
      <c r="EH20" s="160"/>
      <c r="EI20" s="127">
        <f t="shared" si="5"/>
        <v>0</v>
      </c>
      <c r="EJ20" s="128">
        <f t="shared" si="15"/>
        <v>0</v>
      </c>
      <c r="EK20" s="133">
        <f>IF(ISNA(INDEX(プレー記録!$G$14:$G$2664,MATCH("IN_"&amp;ウォレット!$EI$2&amp;MONTH(ウォレット!$B20)&amp;"/"&amp;DAY(ウォレット!$B20)&amp;"_"&amp;ウォレット!EK$3,プレー記録!$U$14:$U$2664,0),1))=TRUE,0,INDEX(プレー記録!$G$14:$G$2664,MATCH("IN_"&amp;ウォレット!$EI$2&amp;MONTH(ウォレット!$B20)&amp;"/"&amp;DAY(ウォレット!$B20)&amp;"_"&amp;ウォレット!EK$3,プレー記録!$U$14:$U$2664,0),1))</f>
        <v>0</v>
      </c>
      <c r="EL20" s="122">
        <f>IF(ISNA(INDEX(プレー記録!$G$14:$G$2664,MATCH("IN_"&amp;ウォレット!$EI$2&amp;MONTH(ウォレット!$B20)&amp;"/"&amp;DAY(ウォレット!$B20)&amp;"_"&amp;ウォレット!EL$3,プレー記録!$U$14:$U$2664,0),1))=TRUE,0,INDEX(プレー記録!$G$14:$G$2664,MATCH("IN_"&amp;ウォレット!$EI$2&amp;MONTH(ウォレット!$B20)&amp;"/"&amp;DAY(ウォレット!$B20)&amp;"_"&amp;ウォレット!EL$3,プレー記録!$U$14:$U$2664,0),1))</f>
        <v>0</v>
      </c>
      <c r="EM20" s="122">
        <f>IF(ISNA(INDEX(プレー記録!$G$14:$G$2664,MATCH("IN_"&amp;ウォレット!$EI$2&amp;MONTH(ウォレット!$B20)&amp;"/"&amp;DAY(ウォレット!$B20)&amp;"_"&amp;ウォレット!EM$3,プレー記録!$U$14:$U$2664,0),1))=TRUE,0,INDEX(プレー記録!$G$14:$G$2664,MATCH("IN_"&amp;ウォレット!$EI$2&amp;MONTH(ウォレット!$B20)&amp;"/"&amp;DAY(ウォレット!$B20)&amp;"_"&amp;ウォレット!EM$3,プレー記録!$U$14:$U$2664,0),1))</f>
        <v>0</v>
      </c>
      <c r="EN20" s="122">
        <f>IF(ISNA(INDEX(プレー記録!$G$14:$G$2664,MATCH("IN_"&amp;ウォレット!$EI$2&amp;MONTH(ウォレット!$B20)&amp;"/"&amp;DAY(ウォレット!$B20)&amp;"_"&amp;ウォレット!EN$3,プレー記録!$U$14:$U$2664,0),1))=TRUE,0,INDEX(プレー記録!$G$14:$G$2664,MATCH("IN_"&amp;ウォレット!$EI$2&amp;MONTH(ウォレット!$B20)&amp;"/"&amp;DAY(ウォレット!$B20)&amp;"_"&amp;ウォレット!EN$3,プレー記録!$U$14:$U$2664,0),1))</f>
        <v>0</v>
      </c>
      <c r="EO20" s="122">
        <f>IF(ISNA(INDEX(プレー記録!$G$14:$G$2664,MATCH("IN_"&amp;ウォレット!$EI$2&amp;MONTH(ウォレット!$B20)&amp;"/"&amp;DAY(ウォレット!$B20)&amp;"_"&amp;ウォレット!EO$3,プレー記録!$U$14:$U$2664,0),1))=TRUE,0,INDEX(プレー記録!$G$14:$G$2664,MATCH("IN_"&amp;ウォレット!$EI$2&amp;MONTH(ウォレット!$B20)&amp;"/"&amp;DAY(ウォレット!$B20)&amp;"_"&amp;ウォレット!EO$3,プレー記録!$U$14:$U$2664,0),1))</f>
        <v>0</v>
      </c>
      <c r="EP20" s="122">
        <f>IF(ISNA(INDEX(プレー記録!$G$14:$G$2664,MATCH("IN_"&amp;ウォレット!$EI$2&amp;MONTH(ウォレット!$B20)&amp;"/"&amp;DAY(ウォレット!$B20)&amp;"_"&amp;ウォレット!EP$3,プレー記録!$U$14:$U$2664,0),1))=TRUE,0,INDEX(プレー記録!$G$14:$G$2664,MATCH("IN_"&amp;ウォレット!$EI$2&amp;MONTH(ウォレット!$B20)&amp;"/"&amp;DAY(ウォレット!$B20)&amp;"_"&amp;ウォレット!EP$3,プレー記録!$U$14:$U$2664,0),1))</f>
        <v>0</v>
      </c>
      <c r="EQ20" s="122">
        <f>IF(ISNA(INDEX(プレー記録!$G$14:$G$2664,MATCH("IN_"&amp;ウォレット!$EI$2&amp;MONTH(ウォレット!$B20)&amp;"/"&amp;DAY(ウォレット!$B20)&amp;"_"&amp;ウォレット!EQ$3,プレー記録!$U$14:$U$2664,0),1))=TRUE,0,INDEX(プレー記録!$G$14:$G$2664,MATCH("IN_"&amp;ウォレット!$EI$2&amp;MONTH(ウォレット!$B20)&amp;"/"&amp;DAY(ウォレット!$B20)&amp;"_"&amp;ウォレット!EQ$3,プレー記録!$U$14:$U$2664,0),1))</f>
        <v>0</v>
      </c>
      <c r="ER20" s="296">
        <f>IF(ISNA(INDEX(プレー記録!$G$14:$G$2664,MATCH("IN_"&amp;ウォレット!$EI$2&amp;MONTH(ウォレット!$B20)&amp;"/"&amp;DAY(ウォレット!$B20)&amp;"_"&amp;ウォレット!ER$3,プレー記録!$U$14:$U$2664,0),1))=TRUE,0,INDEX(プレー記録!$G$14:$G$2664,MATCH("IN_"&amp;ウォレット!$EI$2&amp;MONTH(ウォレット!$B20)&amp;"/"&amp;DAY(ウォレット!$B20)&amp;"_"&amp;ウォレット!ER$3,プレー記録!$U$14:$U$2664,0),1))</f>
        <v>0</v>
      </c>
      <c r="ES20" s="296">
        <f>IF(ISNA(INDEX(プレー記録!$G$14:$G$2664,MATCH("IN_"&amp;ウォレット!$EI$2&amp;MONTH(ウォレット!$B20)&amp;"/"&amp;DAY(ウォレット!$B20)&amp;"_"&amp;ウォレット!ES$3,プレー記録!$U$14:$U$2664,0),1))=TRUE,0,INDEX(プレー記録!$G$14:$G$2664,MATCH("IN_"&amp;ウォレット!$EI$2&amp;MONTH(ウォレット!$B20)&amp;"/"&amp;DAY(ウォレット!$B20)&amp;"_"&amp;ウォレット!ES$3,プレー記録!$U$14:$U$2664,0),1))</f>
        <v>0</v>
      </c>
      <c r="ET20" s="296">
        <f>IF(ISNA(INDEX(プレー記録!$G$14:$G$2664,MATCH("IN_"&amp;ウォレット!$EI$2&amp;MONTH(ウォレット!$B20)&amp;"/"&amp;DAY(ウォレット!$B20)&amp;"_"&amp;ウォレット!ET$3,プレー記録!$U$14:$U$2664,0),1))=TRUE,0,INDEX(プレー記録!$G$14:$G$2664,MATCH("IN_"&amp;ウォレット!$EI$2&amp;MONTH(ウォレット!$B20)&amp;"/"&amp;DAY(ウォレット!$B20)&amp;"_"&amp;ウォレット!ET$3,プレー記録!$U$14:$U$2664,0),1))</f>
        <v>0</v>
      </c>
      <c r="EU20" s="296">
        <f>IF(ISNA(INDEX(プレー記録!$G$14:$G$2664,MATCH("IN_"&amp;ウォレット!$EI$2&amp;MONTH(ウォレット!$B20)&amp;"/"&amp;DAY(ウォレット!$B20)&amp;"_"&amp;ウォレット!EU$3,プレー記録!$U$14:$U$2664,0),1))=TRUE,0,INDEX(プレー記録!$G$14:$G$2664,MATCH("IN_"&amp;ウォレット!$EI$2&amp;MONTH(ウォレット!$B20)&amp;"/"&amp;DAY(ウォレット!$B20)&amp;"_"&amp;ウォレット!EU$3,プレー記録!$U$14:$U$2664,0),1))</f>
        <v>0</v>
      </c>
      <c r="EV20" s="296">
        <f>IF(ISNA(INDEX(プレー記録!$G$14:$G$2664,MATCH("IN_"&amp;ウォレット!$EI$2&amp;MONTH(ウォレット!$B20)&amp;"/"&amp;DAY(ウォレット!$B20)&amp;"_"&amp;ウォレット!EV$3,プレー記録!$U$14:$U$2664,0),1))=TRUE,0,INDEX(プレー記録!$G$14:$G$2664,MATCH("IN_"&amp;ウォレット!$EI$2&amp;MONTH(ウォレット!$B20)&amp;"/"&amp;DAY(ウォレット!$B20)&amp;"_"&amp;ウォレット!EV$3,プレー記録!$U$14:$U$2664,0),1))</f>
        <v>0</v>
      </c>
      <c r="EW20" s="296">
        <f>IF(ISNA(INDEX(プレー記録!$G$14:$G$2664,MATCH("IN_"&amp;ウォレット!$EI$2&amp;MONTH(ウォレット!$B20)&amp;"/"&amp;DAY(ウォレット!$B20)&amp;"_"&amp;ウォレット!EW$3,プレー記録!$U$14:$U$2664,0),1))=TRUE,0,INDEX(プレー記録!$G$14:$G$2664,MATCH("IN_"&amp;ウォレット!$EI$2&amp;MONTH(ウォレット!$B20)&amp;"/"&amp;DAY(ウォレット!$B20)&amp;"_"&amp;ウォレット!EW$3,プレー記録!$U$14:$U$2664,0),1))</f>
        <v>0</v>
      </c>
      <c r="EX20" s="296">
        <f>IF(ISNA(INDEX(プレー記録!$G$14:$G$2664,MATCH("IN_"&amp;ウォレット!$EI$2&amp;MONTH(ウォレット!$B20)&amp;"/"&amp;DAY(ウォレット!$B20)&amp;"_"&amp;ウォレット!EX$3,プレー記録!$U$14:$U$2664,0),1))=TRUE,0,INDEX(プレー記録!$G$14:$G$2664,MATCH("IN_"&amp;ウォレット!$EI$2&amp;MONTH(ウォレット!$B20)&amp;"/"&amp;DAY(ウォレット!$B20)&amp;"_"&amp;ウォレット!EX$3,プレー記録!$U$14:$U$2664,0),1))</f>
        <v>0</v>
      </c>
      <c r="EY20" s="296">
        <f>IF(ISNA(INDEX(プレー記録!$G$14:$G$2664,MATCH("IN_"&amp;ウォレット!$EI$2&amp;MONTH(ウォレット!$B20)&amp;"/"&amp;DAY(ウォレット!$B20)&amp;"_"&amp;ウォレット!EY$3,プレー記録!$U$14:$U$2664,0),1))=TRUE,0,INDEX(プレー記録!$G$14:$G$2664,MATCH("IN_"&amp;ウォレット!$EI$2&amp;MONTH(ウォレット!$B20)&amp;"/"&amp;DAY(ウォレット!$B20)&amp;"_"&amp;ウォレット!EY$3,プレー記録!$U$14:$U$2664,0),1))</f>
        <v>0</v>
      </c>
      <c r="EZ20" s="158"/>
      <c r="FA20" s="131">
        <f>IF(ISNA(INDEX(プレー記録!$F$12:$F$2664,MATCH("OUT_"&amp;ウォレット!$EI$2&amp;MONTH(ウォレット!$B20)&amp;"/"&amp;DAY(ウォレット!$B20)&amp;"_"&amp;ウォレット!FA$3,プレー記録!$U$12:$U$2664,0),1))=TRUE,0,-INDEX(プレー記録!$F$12:$F$2664,MATCH("OUT_"&amp;ウォレット!$EI$2&amp;MONTH(ウォレット!$B20)&amp;"/"&amp;DAY(ウォレット!$B20)&amp;"_"&amp;ウォレット!FA$3,プレー記録!$U$12:$U$2664,0),1))</f>
        <v>0</v>
      </c>
      <c r="FB20" s="123">
        <f>IF(ISNA(INDEX(プレー記録!$F$12:$F$2664,MATCH("OUT_"&amp;ウォレット!$EI$2&amp;MONTH(ウォレット!$B20)&amp;"/"&amp;DAY(ウォレット!$B20)&amp;"_"&amp;ウォレット!FB$3,プレー記録!$U$12:$U$2664,0),1))=TRUE,0,-INDEX(プレー記録!$F$12:$F$2664,MATCH("OUT_"&amp;ウォレット!$EI$2&amp;MONTH(ウォレット!$B20)&amp;"/"&amp;DAY(ウォレット!$B20)&amp;"_"&amp;ウォレット!FB$3,プレー記録!$U$12:$U$2664,0),1))</f>
        <v>0</v>
      </c>
      <c r="FC20" s="123">
        <f>IF(ISNA(INDEX(プレー記録!$F$12:$F$2664,MATCH("OUT_"&amp;ウォレット!$EI$2&amp;MONTH(ウォレット!$B20)&amp;"/"&amp;DAY(ウォレット!$B20)&amp;"_"&amp;ウォレット!FC$3,プレー記録!$U$12:$U$2664,0),1))=TRUE,0,-INDEX(プレー記録!$F$12:$F$2664,MATCH("OUT_"&amp;ウォレット!$EI$2&amp;MONTH(ウォレット!$B20)&amp;"/"&amp;DAY(ウォレット!$B20)&amp;"_"&amp;ウォレット!FC$3,プレー記録!$U$12:$U$2664,0),1))</f>
        <v>0</v>
      </c>
      <c r="FD20" s="123">
        <f>IF(ISNA(INDEX(プレー記録!$F$12:$F$2664,MATCH("OUT_"&amp;ウォレット!$EI$2&amp;MONTH(ウォレット!$B20)&amp;"/"&amp;DAY(ウォレット!$B20)&amp;"_"&amp;ウォレット!FD$3,プレー記録!$U$12:$U$2664,0),1))=TRUE,0,-INDEX(プレー記録!$F$12:$F$2664,MATCH("OUT_"&amp;ウォレット!$EI$2&amp;MONTH(ウォレット!$B20)&amp;"/"&amp;DAY(ウォレット!$B20)&amp;"_"&amp;ウォレット!FD$3,プレー記録!$U$12:$U$2664,0),1))</f>
        <v>0</v>
      </c>
      <c r="FE20" s="123">
        <f>IF(ISNA(INDEX(プレー記録!$F$12:$F$2664,MATCH("OUT_"&amp;ウォレット!$EI$2&amp;MONTH(ウォレット!$B20)&amp;"/"&amp;DAY(ウォレット!$B20)&amp;"_"&amp;ウォレット!FE$3,プレー記録!$U$12:$U$2664,0),1))=TRUE,0,-INDEX(プレー記録!$F$12:$F$2664,MATCH("OUT_"&amp;ウォレット!$EI$2&amp;MONTH(ウォレット!$B20)&amp;"/"&amp;DAY(ウォレット!$B20)&amp;"_"&amp;ウォレット!FE$3,プレー記録!$U$12:$U$2664,0),1))</f>
        <v>0</v>
      </c>
      <c r="FF20" s="123">
        <f>IF(ISNA(INDEX(プレー記録!$F$12:$F$2664,MATCH("OUT_"&amp;ウォレット!$EI$2&amp;MONTH(ウォレット!$B20)&amp;"/"&amp;DAY(ウォレット!$B20)&amp;"_"&amp;ウォレット!FF$3,プレー記録!$U$12:$U$2664,0),1))=TRUE,0,-INDEX(プレー記録!$F$12:$F$2664,MATCH("OUT_"&amp;ウォレット!$EI$2&amp;MONTH(ウォレット!$B20)&amp;"/"&amp;DAY(ウォレット!$B20)&amp;"_"&amp;ウォレット!FF$3,プレー記録!$U$12:$U$2664,0),1))</f>
        <v>0</v>
      </c>
      <c r="FG20" s="123">
        <f>IF(ISNA(INDEX(プレー記録!$F$12:$F$2664,MATCH("OUT_"&amp;ウォレット!$EI$2&amp;MONTH(ウォレット!$B20)&amp;"/"&amp;DAY(ウォレット!$B20)&amp;"_"&amp;ウォレット!FG$3,プレー記録!$U$12:$U$2664,0),1))=TRUE,0,-INDEX(プレー記録!$F$12:$F$2664,MATCH("OUT_"&amp;ウォレット!$EI$2&amp;MONTH(ウォレット!$B20)&amp;"/"&amp;DAY(ウォレット!$B20)&amp;"_"&amp;ウォレット!FG$3,プレー記録!$U$12:$U$2664,0),1))</f>
        <v>0</v>
      </c>
      <c r="FH20" s="298">
        <f>IF(ISNA(INDEX(プレー記録!$F$12:$F$2664,MATCH("OUT_"&amp;ウォレット!$EI$2&amp;MONTH(ウォレット!$B20)&amp;"/"&amp;DAY(ウォレット!$B20)&amp;"_"&amp;ウォレット!FH$3,プレー記録!$U$12:$U$2664,0),1))=TRUE,0,-INDEX(プレー記録!$F$12:$F$2664,MATCH("OUT_"&amp;ウォレット!$EI$2&amp;MONTH(ウォレット!$B20)&amp;"/"&amp;DAY(ウォレット!$B20)&amp;"_"&amp;ウォレット!FH$3,プレー記録!$U$12:$U$2664,0),1))</f>
        <v>0</v>
      </c>
      <c r="FI20" s="298">
        <f>IF(ISNA(INDEX(プレー記録!$F$12:$F$2664,MATCH("OUT_"&amp;ウォレット!$EI$2&amp;MONTH(ウォレット!$B20)&amp;"/"&amp;DAY(ウォレット!$B20)&amp;"_"&amp;ウォレット!FI$3,プレー記録!$U$12:$U$2664,0),1))=TRUE,0,-INDEX(プレー記録!$F$12:$F$2664,MATCH("OUT_"&amp;ウォレット!$EI$2&amp;MONTH(ウォレット!$B20)&amp;"/"&amp;DAY(ウォレット!$B20)&amp;"_"&amp;ウォレット!FI$3,プレー記録!$U$12:$U$2664,0),1))</f>
        <v>0</v>
      </c>
      <c r="FJ20" s="298">
        <f>IF(ISNA(INDEX(プレー記録!$F$12:$F$2664,MATCH("OUT_"&amp;ウォレット!$EI$2&amp;MONTH(ウォレット!$B20)&amp;"/"&amp;DAY(ウォレット!$B20)&amp;"_"&amp;ウォレット!FJ$3,プレー記録!$U$12:$U$2664,0),1))=TRUE,0,-INDEX(プレー記録!$F$12:$F$2664,MATCH("OUT_"&amp;ウォレット!$EI$2&amp;MONTH(ウォレット!$B20)&amp;"/"&amp;DAY(ウォレット!$B20)&amp;"_"&amp;ウォレット!FJ$3,プレー記録!$U$12:$U$2664,0),1))</f>
        <v>0</v>
      </c>
      <c r="FK20" s="298">
        <f>IF(ISNA(INDEX(プレー記録!$F$12:$F$2664,MATCH("OUT_"&amp;ウォレット!$EI$2&amp;MONTH(ウォレット!$B20)&amp;"/"&amp;DAY(ウォレット!$B20)&amp;"_"&amp;ウォレット!FK$3,プレー記録!$U$12:$U$2664,0),1))=TRUE,0,-INDEX(プレー記録!$F$12:$F$2664,MATCH("OUT_"&amp;ウォレット!$EI$2&amp;MONTH(ウォレット!$B20)&amp;"/"&amp;DAY(ウォレット!$B20)&amp;"_"&amp;ウォレット!FK$3,プレー記録!$U$12:$U$2664,0),1))</f>
        <v>0</v>
      </c>
      <c r="FL20" s="298">
        <f>IF(ISNA(INDEX(プレー記録!$F$12:$F$2664,MATCH("OUT_"&amp;ウォレット!$EI$2&amp;MONTH(ウォレット!$B20)&amp;"/"&amp;DAY(ウォレット!$B20)&amp;"_"&amp;ウォレット!FL$3,プレー記録!$U$12:$U$2664,0),1))=TRUE,0,-INDEX(プレー記録!$F$12:$F$2664,MATCH("OUT_"&amp;ウォレット!$EI$2&amp;MONTH(ウォレット!$B20)&amp;"/"&amp;DAY(ウォレット!$B20)&amp;"_"&amp;ウォレット!FL$3,プレー記録!$U$12:$U$2664,0),1))</f>
        <v>0</v>
      </c>
      <c r="FM20" s="298">
        <f>IF(ISNA(INDEX(プレー記録!$F$12:$F$2664,MATCH("OUT_"&amp;ウォレット!$EI$2&amp;MONTH(ウォレット!$B20)&amp;"/"&amp;DAY(ウォレット!$B20)&amp;"_"&amp;ウォレット!FM$3,プレー記録!$U$12:$U$2664,0),1))=TRUE,0,-INDEX(プレー記録!$F$12:$F$2664,MATCH("OUT_"&amp;ウォレット!$EI$2&amp;MONTH(ウォレット!$B20)&amp;"/"&amp;DAY(ウォレット!$B20)&amp;"_"&amp;ウォレット!FM$3,プレー記録!$U$12:$U$2664,0),1))</f>
        <v>0</v>
      </c>
      <c r="FN20" s="298">
        <f>IF(ISNA(INDEX(プレー記録!$F$12:$F$2664,MATCH("OUT_"&amp;ウォレット!$EI$2&amp;MONTH(ウォレット!$B20)&amp;"/"&amp;DAY(ウォレット!$B20)&amp;"_"&amp;ウォレット!FN$3,プレー記録!$U$12:$U$2664,0),1))=TRUE,0,-INDEX(プレー記録!$F$12:$F$2664,MATCH("OUT_"&amp;ウォレット!$EI$2&amp;MONTH(ウォレット!$B20)&amp;"/"&amp;DAY(ウォレット!$B20)&amp;"_"&amp;ウォレット!FN$3,プレー記録!$U$12:$U$2664,0),1))</f>
        <v>0</v>
      </c>
      <c r="FO20" s="298">
        <f>IF(ISNA(INDEX(プレー記録!$F$12:$F$2664,MATCH("OUT_"&amp;ウォレット!$EI$2&amp;MONTH(ウォレット!$B20)&amp;"/"&amp;DAY(ウォレット!$B20)&amp;"_"&amp;ウォレット!FO$3,プレー記録!$U$12:$U$2664,0),1))=TRUE,0,-INDEX(プレー記録!$F$12:$F$2664,MATCH("OUT_"&amp;ウォレット!$EI$2&amp;MONTH(ウォレット!$B20)&amp;"/"&amp;DAY(ウォレット!$B20)&amp;"_"&amp;ウォレット!FO$3,プレー記録!$U$12:$U$2664,0),1))</f>
        <v>0</v>
      </c>
      <c r="FP20" s="160"/>
      <c r="FQ20" s="127">
        <f t="shared" si="6"/>
        <v>0</v>
      </c>
      <c r="FR20" s="128">
        <f t="shared" si="16"/>
        <v>0</v>
      </c>
      <c r="FS20" s="133">
        <f>IF(ISNA(INDEX(プレー記録!$G$14:$G$2664,MATCH("IN_"&amp;ウォレット!$FQ$2&amp;MONTH(ウォレット!$B20)&amp;"/"&amp;DAY(ウォレット!$B20)&amp;"_"&amp;ウォレット!FS$3,プレー記録!$U$14:$U$2664,0),1))=TRUE,0,INDEX(プレー記録!$G$14:$G$2664,MATCH("IN_"&amp;ウォレット!$FQ$2&amp;MONTH(ウォレット!$B20)&amp;"/"&amp;DAY(ウォレット!$B20)&amp;"_"&amp;ウォレット!FS$3,プレー記録!$U$14:$U$2664,0),1))</f>
        <v>0</v>
      </c>
      <c r="FT20" s="122">
        <f>IF(ISNA(INDEX(プレー記録!$G$14:$G$2664,MATCH("IN_"&amp;ウォレット!$FQ$2&amp;MONTH(ウォレット!$B20)&amp;"/"&amp;DAY(ウォレット!$B20)&amp;"_"&amp;ウォレット!FT$3,プレー記録!$U$14:$U$2664,0),1))=TRUE,0,INDEX(プレー記録!$G$14:$G$2664,MATCH("IN_"&amp;ウォレット!$FQ$2&amp;MONTH(ウォレット!$B20)&amp;"/"&amp;DAY(ウォレット!$B20)&amp;"_"&amp;ウォレット!FT$3,プレー記録!$U$14:$U$2664,0),1))</f>
        <v>0</v>
      </c>
      <c r="FU20" s="122">
        <f>IF(ISNA(INDEX(プレー記録!$G$14:$G$2664,MATCH("IN_"&amp;ウォレット!$FQ$2&amp;MONTH(ウォレット!$B20)&amp;"/"&amp;DAY(ウォレット!$B20)&amp;"_"&amp;ウォレット!FU$3,プレー記録!$U$14:$U$2664,0),1))=TRUE,0,INDEX(プレー記録!$G$14:$G$2664,MATCH("IN_"&amp;ウォレット!$FQ$2&amp;MONTH(ウォレット!$B20)&amp;"/"&amp;DAY(ウォレット!$B20)&amp;"_"&amp;ウォレット!FU$3,プレー記録!$U$14:$U$2664,0),1))</f>
        <v>0</v>
      </c>
      <c r="FV20" s="122">
        <f>IF(ISNA(INDEX(プレー記録!$G$14:$G$2664,MATCH("IN_"&amp;ウォレット!$FQ$2&amp;MONTH(ウォレット!$B20)&amp;"/"&amp;DAY(ウォレット!$B20)&amp;"_"&amp;ウォレット!FV$3,プレー記録!$U$14:$U$2664,0),1))=TRUE,0,INDEX(プレー記録!$G$14:$G$2664,MATCH("IN_"&amp;ウォレット!$FQ$2&amp;MONTH(ウォレット!$B20)&amp;"/"&amp;DAY(ウォレット!$B20)&amp;"_"&amp;ウォレット!FV$3,プレー記録!$U$14:$U$2664,0),1))</f>
        <v>0</v>
      </c>
      <c r="FW20" s="122">
        <f>IF(ISNA(INDEX(プレー記録!$G$14:$G$2664,MATCH("IN_"&amp;ウォレット!$FQ$2&amp;MONTH(ウォレット!$B20)&amp;"/"&amp;DAY(ウォレット!$B20)&amp;"_"&amp;ウォレット!FW$3,プレー記録!$U$14:$U$2664,0),1))=TRUE,0,INDEX(プレー記録!$G$14:$G$2664,MATCH("IN_"&amp;ウォレット!$FQ$2&amp;MONTH(ウォレット!$B20)&amp;"/"&amp;DAY(ウォレット!$B20)&amp;"_"&amp;ウォレット!FW$3,プレー記録!$U$14:$U$2664,0),1))</f>
        <v>0</v>
      </c>
      <c r="FX20" s="122">
        <f>IF(ISNA(INDEX(プレー記録!$G$14:$G$2664,MATCH("IN_"&amp;ウォレット!$FQ$2&amp;MONTH(ウォレット!$B20)&amp;"/"&amp;DAY(ウォレット!$B20)&amp;"_"&amp;ウォレット!FX$3,プレー記録!$U$14:$U$2664,0),1))=TRUE,0,INDEX(プレー記録!$G$14:$G$2664,MATCH("IN_"&amp;ウォレット!$FQ$2&amp;MONTH(ウォレット!$B20)&amp;"/"&amp;DAY(ウォレット!$B20)&amp;"_"&amp;ウォレット!FX$3,プレー記録!$U$14:$U$2664,0),1))</f>
        <v>0</v>
      </c>
      <c r="FY20" s="122">
        <f>IF(ISNA(INDEX(プレー記録!$G$14:$G$2664,MATCH("IN_"&amp;ウォレット!$FQ$2&amp;MONTH(ウォレット!$B20)&amp;"/"&amp;DAY(ウォレット!$B20)&amp;"_"&amp;ウォレット!FY$3,プレー記録!$U$14:$U$2664,0),1))=TRUE,0,INDEX(プレー記録!$G$14:$G$2664,MATCH("IN_"&amp;ウォレット!$FQ$2&amp;MONTH(ウォレット!$B20)&amp;"/"&amp;DAY(ウォレット!$B20)&amp;"_"&amp;ウォレット!FY$3,プレー記録!$U$14:$U$2664,0),1))</f>
        <v>0</v>
      </c>
      <c r="FZ20" s="296">
        <f>IF(ISNA(INDEX(プレー記録!$G$14:$G$2664,MATCH("IN_"&amp;ウォレット!$FQ$2&amp;MONTH(ウォレット!$B20)&amp;"/"&amp;DAY(ウォレット!$B20)&amp;"_"&amp;ウォレット!FZ$3,プレー記録!$U$14:$U$2664,0),1))=TRUE,0,INDEX(プレー記録!$G$14:$G$2664,MATCH("IN_"&amp;ウォレット!$FQ$2&amp;MONTH(ウォレット!$B20)&amp;"/"&amp;DAY(ウォレット!$B20)&amp;"_"&amp;ウォレット!FZ$3,プレー記録!$U$14:$U$2664,0),1))</f>
        <v>0</v>
      </c>
      <c r="GA20" s="296">
        <f>IF(ISNA(INDEX(プレー記録!$G$14:$G$2664,MATCH("IN_"&amp;ウォレット!$FQ$2&amp;MONTH(ウォレット!$B20)&amp;"/"&amp;DAY(ウォレット!$B20)&amp;"_"&amp;ウォレット!GA$3,プレー記録!$U$14:$U$2664,0),1))=TRUE,0,INDEX(プレー記録!$G$14:$G$2664,MATCH("IN_"&amp;ウォレット!$FQ$2&amp;MONTH(ウォレット!$B20)&amp;"/"&amp;DAY(ウォレット!$B20)&amp;"_"&amp;ウォレット!GA$3,プレー記録!$U$14:$U$2664,0),1))</f>
        <v>0</v>
      </c>
      <c r="GB20" s="296">
        <f>IF(ISNA(INDEX(プレー記録!$G$14:$G$2664,MATCH("IN_"&amp;ウォレット!$FQ$2&amp;MONTH(ウォレット!$B20)&amp;"/"&amp;DAY(ウォレット!$B20)&amp;"_"&amp;ウォレット!GB$3,プレー記録!$U$14:$U$2664,0),1))=TRUE,0,INDEX(プレー記録!$G$14:$G$2664,MATCH("IN_"&amp;ウォレット!$FQ$2&amp;MONTH(ウォレット!$B20)&amp;"/"&amp;DAY(ウォレット!$B20)&amp;"_"&amp;ウォレット!GB$3,プレー記録!$U$14:$U$2664,0),1))</f>
        <v>0</v>
      </c>
      <c r="GC20" s="296">
        <f>IF(ISNA(INDEX(プレー記録!$G$14:$G$2664,MATCH("IN_"&amp;ウォレット!$FQ$2&amp;MONTH(ウォレット!$B20)&amp;"/"&amp;DAY(ウォレット!$B20)&amp;"_"&amp;ウォレット!GC$3,プレー記録!$U$14:$U$2664,0),1))=TRUE,0,INDEX(プレー記録!$G$14:$G$2664,MATCH("IN_"&amp;ウォレット!$FQ$2&amp;MONTH(ウォレット!$B20)&amp;"/"&amp;DAY(ウォレット!$B20)&amp;"_"&amp;ウォレット!GC$3,プレー記録!$U$14:$U$2664,0),1))</f>
        <v>0</v>
      </c>
      <c r="GD20" s="296">
        <f>IF(ISNA(INDEX(プレー記録!$G$14:$G$2664,MATCH("IN_"&amp;ウォレット!$FQ$2&amp;MONTH(ウォレット!$B20)&amp;"/"&amp;DAY(ウォレット!$B20)&amp;"_"&amp;ウォレット!GD$3,プレー記録!$U$14:$U$2664,0),1))=TRUE,0,INDEX(プレー記録!$G$14:$G$2664,MATCH("IN_"&amp;ウォレット!$FQ$2&amp;MONTH(ウォレット!$B20)&amp;"/"&amp;DAY(ウォレット!$B20)&amp;"_"&amp;ウォレット!GD$3,プレー記録!$U$14:$U$2664,0),1))</f>
        <v>0</v>
      </c>
      <c r="GE20" s="296">
        <f>IF(ISNA(INDEX(プレー記録!$G$14:$G$2664,MATCH("IN_"&amp;ウォレット!$FQ$2&amp;MONTH(ウォレット!$B20)&amp;"/"&amp;DAY(ウォレット!$B20)&amp;"_"&amp;ウォレット!GE$3,プレー記録!$U$14:$U$2664,0),1))=TRUE,0,INDEX(プレー記録!$G$14:$G$2664,MATCH("IN_"&amp;ウォレット!$FQ$2&amp;MONTH(ウォレット!$B20)&amp;"/"&amp;DAY(ウォレット!$B20)&amp;"_"&amp;ウォレット!GE$3,プレー記録!$U$14:$U$2664,0),1))</f>
        <v>0</v>
      </c>
      <c r="GF20" s="296">
        <f>IF(ISNA(INDEX(プレー記録!$G$14:$G$2664,MATCH("IN_"&amp;ウォレット!$FQ$2&amp;MONTH(ウォレット!$B20)&amp;"/"&amp;DAY(ウォレット!$B20)&amp;"_"&amp;ウォレット!GF$3,プレー記録!$U$14:$U$2664,0),1))=TRUE,0,INDEX(プレー記録!$G$14:$G$2664,MATCH("IN_"&amp;ウォレット!$FQ$2&amp;MONTH(ウォレット!$B20)&amp;"/"&amp;DAY(ウォレット!$B20)&amp;"_"&amp;ウォレット!GF$3,プレー記録!$U$14:$U$2664,0),1))</f>
        <v>0</v>
      </c>
      <c r="GG20" s="296">
        <f>IF(ISNA(INDEX(プレー記録!$G$14:$G$2664,MATCH("IN_"&amp;ウォレット!$FQ$2&amp;MONTH(ウォレット!$B20)&amp;"/"&amp;DAY(ウォレット!$B20)&amp;"_"&amp;ウォレット!GG$3,プレー記録!$U$14:$U$2664,0),1))=TRUE,0,INDEX(プレー記録!$G$14:$G$2664,MATCH("IN_"&amp;ウォレット!$FQ$2&amp;MONTH(ウォレット!$B20)&amp;"/"&amp;DAY(ウォレット!$B20)&amp;"_"&amp;ウォレット!GG$3,プレー記録!$U$14:$U$2664,0),1))</f>
        <v>0</v>
      </c>
      <c r="GH20" s="158"/>
      <c r="GI20" s="131">
        <f>IF(ISNA(INDEX(プレー記録!$F$12:$F$2664,MATCH("OUT_"&amp;ウォレット!$FQ$2&amp;MONTH(ウォレット!$B20)&amp;"/"&amp;DAY(ウォレット!$B20)&amp;"_"&amp;ウォレット!GI$3,プレー記録!$U$12:$U$2664,0),1))=TRUE,0,-INDEX(プレー記録!$F$12:$F$2664,MATCH("OUT_"&amp;ウォレット!$FQ$2&amp;MONTH(ウォレット!$B20)&amp;"/"&amp;DAY(ウォレット!$B20)&amp;"_"&amp;ウォレット!GI$3,プレー記録!$U$12:$U$2664,0),1))</f>
        <v>0</v>
      </c>
      <c r="GJ20" s="123">
        <f>IF(ISNA(INDEX(プレー記録!$F$12:$F$2664,MATCH("OUT_"&amp;ウォレット!$FQ$2&amp;MONTH(ウォレット!$B20)&amp;"/"&amp;DAY(ウォレット!$B20)&amp;"_"&amp;ウォレット!GJ$3,プレー記録!$U$12:$U$2664,0),1))=TRUE,0,-INDEX(プレー記録!$F$12:$F$2664,MATCH("OUT_"&amp;ウォレット!$FQ$2&amp;MONTH(ウォレット!$B20)&amp;"/"&amp;DAY(ウォレット!$B20)&amp;"_"&amp;ウォレット!GJ$3,プレー記録!$U$12:$U$2664,0),1))</f>
        <v>0</v>
      </c>
      <c r="GK20" s="123">
        <f>IF(ISNA(INDEX(プレー記録!$F$12:$F$2664,MATCH("OUT_"&amp;ウォレット!$FQ$2&amp;MONTH(ウォレット!$B20)&amp;"/"&amp;DAY(ウォレット!$B20)&amp;"_"&amp;ウォレット!GK$3,プレー記録!$U$12:$U$2664,0),1))=TRUE,0,-INDEX(プレー記録!$F$12:$F$2664,MATCH("OUT_"&amp;ウォレット!$FQ$2&amp;MONTH(ウォレット!$B20)&amp;"/"&amp;DAY(ウォレット!$B20)&amp;"_"&amp;ウォレット!GK$3,プレー記録!$U$12:$U$2664,0),1))</f>
        <v>0</v>
      </c>
      <c r="GL20" s="123">
        <f>IF(ISNA(INDEX(プレー記録!$F$12:$F$2664,MATCH("OUT_"&amp;ウォレット!$FQ$2&amp;MONTH(ウォレット!$B20)&amp;"/"&amp;DAY(ウォレット!$B20)&amp;"_"&amp;ウォレット!GL$3,プレー記録!$U$12:$U$2664,0),1))=TRUE,0,-INDEX(プレー記録!$F$12:$F$2664,MATCH("OUT_"&amp;ウォレット!$FQ$2&amp;MONTH(ウォレット!$B20)&amp;"/"&amp;DAY(ウォレット!$B20)&amp;"_"&amp;ウォレット!GL$3,プレー記録!$U$12:$U$2664,0),1))</f>
        <v>0</v>
      </c>
      <c r="GM20" s="123">
        <f>IF(ISNA(INDEX(プレー記録!$F$12:$F$2664,MATCH("OUT_"&amp;ウォレット!$FQ$2&amp;MONTH(ウォレット!$B20)&amp;"/"&amp;DAY(ウォレット!$B20)&amp;"_"&amp;ウォレット!GM$3,プレー記録!$U$12:$U$2664,0),1))=TRUE,0,-INDEX(プレー記録!$F$12:$F$2664,MATCH("OUT_"&amp;ウォレット!$FQ$2&amp;MONTH(ウォレット!$B20)&amp;"/"&amp;DAY(ウォレット!$B20)&amp;"_"&amp;ウォレット!GM$3,プレー記録!$U$12:$U$2664,0),1))</f>
        <v>0</v>
      </c>
      <c r="GN20" s="123">
        <f>IF(ISNA(INDEX(プレー記録!$F$12:$F$2664,MATCH("OUT_"&amp;ウォレット!$FQ$2&amp;MONTH(ウォレット!$B20)&amp;"/"&amp;DAY(ウォレット!$B20)&amp;"_"&amp;ウォレット!GN$3,プレー記録!$U$12:$U$2664,0),1))=TRUE,0,-INDEX(プレー記録!$F$12:$F$2664,MATCH("OUT_"&amp;ウォレット!$FQ$2&amp;MONTH(ウォレット!$B20)&amp;"/"&amp;DAY(ウォレット!$B20)&amp;"_"&amp;ウォレット!GN$3,プレー記録!$U$12:$U$2664,0),1))</f>
        <v>0</v>
      </c>
      <c r="GO20" s="123">
        <f>IF(ISNA(INDEX(プレー記録!$F$12:$F$2664,MATCH("OUT_"&amp;ウォレット!$FQ$2&amp;MONTH(ウォレット!$B20)&amp;"/"&amp;DAY(ウォレット!$B20)&amp;"_"&amp;ウォレット!GO$3,プレー記録!$U$12:$U$2664,0),1))=TRUE,0,-INDEX(プレー記録!$F$12:$F$2664,MATCH("OUT_"&amp;ウォレット!$FQ$2&amp;MONTH(ウォレット!$B20)&amp;"/"&amp;DAY(ウォレット!$B20)&amp;"_"&amp;ウォレット!GO$3,プレー記録!$U$12:$U$2664,0),1))</f>
        <v>0</v>
      </c>
      <c r="GP20" s="298">
        <f>IF(ISNA(INDEX(プレー記録!$F$12:$F$2664,MATCH("OUT_"&amp;ウォレット!$FQ$2&amp;MONTH(ウォレット!$B20)&amp;"/"&amp;DAY(ウォレット!$B20)&amp;"_"&amp;ウォレット!GP$3,プレー記録!$U$12:$U$2664,0),1))=TRUE,0,-INDEX(プレー記録!$F$12:$F$2664,MATCH("OUT_"&amp;ウォレット!$FQ$2&amp;MONTH(ウォレット!$B20)&amp;"/"&amp;DAY(ウォレット!$B20)&amp;"_"&amp;ウォレット!GP$3,プレー記録!$U$12:$U$2664,0),1))</f>
        <v>0</v>
      </c>
      <c r="GQ20" s="298">
        <f>IF(ISNA(INDEX(プレー記録!$F$12:$F$2664,MATCH("OUT_"&amp;ウォレット!$FQ$2&amp;MONTH(ウォレット!$B20)&amp;"/"&amp;DAY(ウォレット!$B20)&amp;"_"&amp;ウォレット!GQ$3,プレー記録!$U$12:$U$2664,0),1))=TRUE,0,-INDEX(プレー記録!$F$12:$F$2664,MATCH("OUT_"&amp;ウォレット!$FQ$2&amp;MONTH(ウォレット!$B20)&amp;"/"&amp;DAY(ウォレット!$B20)&amp;"_"&amp;ウォレット!GQ$3,プレー記録!$U$12:$U$2664,0),1))</f>
        <v>0</v>
      </c>
      <c r="GR20" s="298">
        <f>IF(ISNA(INDEX(プレー記録!$F$12:$F$2664,MATCH("OUT_"&amp;ウォレット!$FQ$2&amp;MONTH(ウォレット!$B20)&amp;"/"&amp;DAY(ウォレット!$B20)&amp;"_"&amp;ウォレット!GR$3,プレー記録!$U$12:$U$2664,0),1))=TRUE,0,-INDEX(プレー記録!$F$12:$F$2664,MATCH("OUT_"&amp;ウォレット!$FQ$2&amp;MONTH(ウォレット!$B20)&amp;"/"&amp;DAY(ウォレット!$B20)&amp;"_"&amp;ウォレット!GR$3,プレー記録!$U$12:$U$2664,0),1))</f>
        <v>0</v>
      </c>
      <c r="GS20" s="298">
        <f>IF(ISNA(INDEX(プレー記録!$F$12:$F$2664,MATCH("OUT_"&amp;ウォレット!$FQ$2&amp;MONTH(ウォレット!$B20)&amp;"/"&amp;DAY(ウォレット!$B20)&amp;"_"&amp;ウォレット!GS$3,プレー記録!$U$12:$U$2664,0),1))=TRUE,0,-INDEX(プレー記録!$F$12:$F$2664,MATCH("OUT_"&amp;ウォレット!$FQ$2&amp;MONTH(ウォレット!$B20)&amp;"/"&amp;DAY(ウォレット!$B20)&amp;"_"&amp;ウォレット!GS$3,プレー記録!$U$12:$U$2664,0),1))</f>
        <v>0</v>
      </c>
      <c r="GT20" s="298">
        <f>IF(ISNA(INDEX(プレー記録!$F$12:$F$2664,MATCH("OUT_"&amp;ウォレット!$FQ$2&amp;MONTH(ウォレット!$B20)&amp;"/"&amp;DAY(ウォレット!$B20)&amp;"_"&amp;ウォレット!GT$3,プレー記録!$U$12:$U$2664,0),1))=TRUE,0,-INDEX(プレー記録!$F$12:$F$2664,MATCH("OUT_"&amp;ウォレット!$FQ$2&amp;MONTH(ウォレット!$B20)&amp;"/"&amp;DAY(ウォレット!$B20)&amp;"_"&amp;ウォレット!GT$3,プレー記録!$U$12:$U$2664,0),1))</f>
        <v>0</v>
      </c>
      <c r="GU20" s="298">
        <f>IF(ISNA(INDEX(プレー記録!$F$12:$F$2664,MATCH("OUT_"&amp;ウォレット!$FQ$2&amp;MONTH(ウォレット!$B20)&amp;"/"&amp;DAY(ウォレット!$B20)&amp;"_"&amp;ウォレット!GU$3,プレー記録!$U$12:$U$2664,0),1))=TRUE,0,-INDEX(プレー記録!$F$12:$F$2664,MATCH("OUT_"&amp;ウォレット!$FQ$2&amp;MONTH(ウォレット!$B20)&amp;"/"&amp;DAY(ウォレット!$B20)&amp;"_"&amp;ウォレット!GU$3,プレー記録!$U$12:$U$2664,0),1))</f>
        <v>0</v>
      </c>
      <c r="GV20" s="298">
        <f>IF(ISNA(INDEX(プレー記録!$F$12:$F$2664,MATCH("OUT_"&amp;ウォレット!$FQ$2&amp;MONTH(ウォレット!$B20)&amp;"/"&amp;DAY(ウォレット!$B20)&amp;"_"&amp;ウォレット!GV$3,プレー記録!$U$12:$U$2664,0),1))=TRUE,0,-INDEX(プレー記録!$F$12:$F$2664,MATCH("OUT_"&amp;ウォレット!$FQ$2&amp;MONTH(ウォレット!$B20)&amp;"/"&amp;DAY(ウォレット!$B20)&amp;"_"&amp;ウォレット!GV$3,プレー記録!$U$12:$U$2664,0),1))</f>
        <v>0</v>
      </c>
      <c r="GW20" s="298">
        <f>IF(ISNA(INDEX(プレー記録!$F$12:$F$2664,MATCH("OUT_"&amp;ウォレット!$FQ$2&amp;MONTH(ウォレット!$B20)&amp;"/"&amp;DAY(ウォレット!$B20)&amp;"_"&amp;ウォレット!GW$3,プレー記録!$U$12:$U$2664,0),1))=TRUE,0,-INDEX(プレー記録!$F$12:$F$2664,MATCH("OUT_"&amp;ウォレット!$FQ$2&amp;MONTH(ウォレット!$B20)&amp;"/"&amp;DAY(ウォレット!$B20)&amp;"_"&amp;ウォレット!GW$3,プレー記録!$U$12:$U$2664,0),1))</f>
        <v>0</v>
      </c>
      <c r="GX20" s="160"/>
      <c r="GY20" s="127">
        <f t="shared" si="7"/>
        <v>0</v>
      </c>
      <c r="GZ20" s="128">
        <f t="shared" si="17"/>
        <v>0</v>
      </c>
      <c r="HA20" s="133">
        <f>IF(ISNA(INDEX(プレー記録!$G$14:$G$2664,MATCH("IN_"&amp;ウォレット!$GY$2&amp;MONTH(ウォレット!$B20)&amp;"/"&amp;DAY(ウォレット!$B20)&amp;"_"&amp;ウォレット!HA$3,プレー記録!$U$14:$U$2664,0),1))=TRUE,0,INDEX(プレー記録!$G$14:$G$2664,MATCH("IN_"&amp;ウォレット!$GY$2&amp;MONTH(ウォレット!$B20)&amp;"/"&amp;DAY(ウォレット!$B20)&amp;"_"&amp;ウォレット!HA$3,プレー記録!$U$14:$U$2664,0),1))</f>
        <v>0</v>
      </c>
      <c r="HB20" s="122">
        <f>IF(ISNA(INDEX(プレー記録!$G$14:$G$2664,MATCH("IN_"&amp;ウォレット!$GY$2&amp;MONTH(ウォレット!$B20)&amp;"/"&amp;DAY(ウォレット!$B20)&amp;"_"&amp;ウォレット!HB$3,プレー記録!$U$14:$U$2664,0),1))=TRUE,0,INDEX(プレー記録!$G$14:$G$2664,MATCH("IN_"&amp;ウォレット!$GY$2&amp;MONTH(ウォレット!$B20)&amp;"/"&amp;DAY(ウォレット!$B20)&amp;"_"&amp;ウォレット!HB$3,プレー記録!$U$14:$U$2664,0),1))</f>
        <v>0</v>
      </c>
      <c r="HC20" s="122">
        <f>IF(ISNA(INDEX(プレー記録!$G$14:$G$2664,MATCH("IN_"&amp;ウォレット!$GY$2&amp;MONTH(ウォレット!$B20)&amp;"/"&amp;DAY(ウォレット!$B20)&amp;"_"&amp;ウォレット!HC$3,プレー記録!$U$14:$U$2664,0),1))=TRUE,0,INDEX(プレー記録!$G$14:$G$2664,MATCH("IN_"&amp;ウォレット!$GY$2&amp;MONTH(ウォレット!$B20)&amp;"/"&amp;DAY(ウォレット!$B20)&amp;"_"&amp;ウォレット!HC$3,プレー記録!$U$14:$U$2664,0),1))</f>
        <v>0</v>
      </c>
      <c r="HD20" s="122">
        <f>IF(ISNA(INDEX(プレー記録!$G$14:$G$2664,MATCH("IN_"&amp;ウォレット!$GY$2&amp;MONTH(ウォレット!$B20)&amp;"/"&amp;DAY(ウォレット!$B20)&amp;"_"&amp;ウォレット!HD$3,プレー記録!$U$14:$U$2664,0),1))=TRUE,0,INDEX(プレー記録!$G$14:$G$2664,MATCH("IN_"&amp;ウォレット!$GY$2&amp;MONTH(ウォレット!$B20)&amp;"/"&amp;DAY(ウォレット!$B20)&amp;"_"&amp;ウォレット!HD$3,プレー記録!$U$14:$U$2664,0),1))</f>
        <v>0</v>
      </c>
      <c r="HE20" s="122">
        <f>IF(ISNA(INDEX(プレー記録!$G$14:$G$2664,MATCH("IN_"&amp;ウォレット!$GY$2&amp;MONTH(ウォレット!$B20)&amp;"/"&amp;DAY(ウォレット!$B20)&amp;"_"&amp;ウォレット!HE$3,プレー記録!$U$14:$U$2664,0),1))=TRUE,0,INDEX(プレー記録!$G$14:$G$2664,MATCH("IN_"&amp;ウォレット!$GY$2&amp;MONTH(ウォレット!$B20)&amp;"/"&amp;DAY(ウォレット!$B20)&amp;"_"&amp;ウォレット!HE$3,プレー記録!$U$14:$U$2664,0),1))</f>
        <v>0</v>
      </c>
      <c r="HF20" s="122">
        <f>IF(ISNA(INDEX(プレー記録!$G$14:$G$2664,MATCH("IN_"&amp;ウォレット!$GY$2&amp;MONTH(ウォレット!$B20)&amp;"/"&amp;DAY(ウォレット!$B20)&amp;"_"&amp;ウォレット!HF$3,プレー記録!$U$14:$U$2664,0),1))=TRUE,0,INDEX(プレー記録!$G$14:$G$2664,MATCH("IN_"&amp;ウォレット!$GY$2&amp;MONTH(ウォレット!$B20)&amp;"/"&amp;DAY(ウォレット!$B20)&amp;"_"&amp;ウォレット!HF$3,プレー記録!$U$14:$U$2664,0),1))</f>
        <v>0</v>
      </c>
      <c r="HG20" s="122">
        <f>IF(ISNA(INDEX(プレー記録!$G$14:$G$2664,MATCH("IN_"&amp;ウォレット!$GY$2&amp;MONTH(ウォレット!$B20)&amp;"/"&amp;DAY(ウォレット!$B20)&amp;"_"&amp;ウォレット!HG$3,プレー記録!$U$14:$U$2664,0),1))=TRUE,0,INDEX(プレー記録!$G$14:$G$2664,MATCH("IN_"&amp;ウォレット!$GY$2&amp;MONTH(ウォレット!$B20)&amp;"/"&amp;DAY(ウォレット!$B20)&amp;"_"&amp;ウォレット!HG$3,プレー記録!$U$14:$U$2664,0),1))</f>
        <v>0</v>
      </c>
      <c r="HH20" s="296">
        <f>IF(ISNA(INDEX(プレー記録!$G$14:$G$2664,MATCH("IN_"&amp;ウォレット!$GY$2&amp;MONTH(ウォレット!$B20)&amp;"/"&amp;DAY(ウォレット!$B20)&amp;"_"&amp;ウォレット!HH$3,プレー記録!$U$14:$U$2664,0),1))=TRUE,0,INDEX(プレー記録!$G$14:$G$2664,MATCH("IN_"&amp;ウォレット!$GY$2&amp;MONTH(ウォレット!$B20)&amp;"/"&amp;DAY(ウォレット!$B20)&amp;"_"&amp;ウォレット!HH$3,プレー記録!$U$14:$U$2664,0),1))</f>
        <v>0</v>
      </c>
      <c r="HI20" s="296">
        <f>IF(ISNA(INDEX(プレー記録!$G$14:$G$2664,MATCH("IN_"&amp;ウォレット!$GY$2&amp;MONTH(ウォレット!$B20)&amp;"/"&amp;DAY(ウォレット!$B20)&amp;"_"&amp;ウォレット!HI$3,プレー記録!$U$14:$U$2664,0),1))=TRUE,0,INDEX(プレー記録!$G$14:$G$2664,MATCH("IN_"&amp;ウォレット!$GY$2&amp;MONTH(ウォレット!$B20)&amp;"/"&amp;DAY(ウォレット!$B20)&amp;"_"&amp;ウォレット!HI$3,プレー記録!$U$14:$U$2664,0),1))</f>
        <v>0</v>
      </c>
      <c r="HJ20" s="296">
        <f>IF(ISNA(INDEX(プレー記録!$G$14:$G$2664,MATCH("IN_"&amp;ウォレット!$GY$2&amp;MONTH(ウォレット!$B20)&amp;"/"&amp;DAY(ウォレット!$B20)&amp;"_"&amp;ウォレット!HJ$3,プレー記録!$U$14:$U$2664,0),1))=TRUE,0,INDEX(プレー記録!$G$14:$G$2664,MATCH("IN_"&amp;ウォレット!$GY$2&amp;MONTH(ウォレット!$B20)&amp;"/"&amp;DAY(ウォレット!$B20)&amp;"_"&amp;ウォレット!HJ$3,プレー記録!$U$14:$U$2664,0),1))</f>
        <v>0</v>
      </c>
      <c r="HK20" s="296">
        <f>IF(ISNA(INDEX(プレー記録!$G$14:$G$2664,MATCH("IN_"&amp;ウォレット!$GY$2&amp;MONTH(ウォレット!$B20)&amp;"/"&amp;DAY(ウォレット!$B20)&amp;"_"&amp;ウォレット!HK$3,プレー記録!$U$14:$U$2664,0),1))=TRUE,0,INDEX(プレー記録!$G$14:$G$2664,MATCH("IN_"&amp;ウォレット!$GY$2&amp;MONTH(ウォレット!$B20)&amp;"/"&amp;DAY(ウォレット!$B20)&amp;"_"&amp;ウォレット!HK$3,プレー記録!$U$14:$U$2664,0),1))</f>
        <v>0</v>
      </c>
      <c r="HL20" s="296">
        <f>IF(ISNA(INDEX(プレー記録!$G$14:$G$2664,MATCH("IN_"&amp;ウォレット!$GY$2&amp;MONTH(ウォレット!$B20)&amp;"/"&amp;DAY(ウォレット!$B20)&amp;"_"&amp;ウォレット!HL$3,プレー記録!$U$14:$U$2664,0),1))=TRUE,0,INDEX(プレー記録!$G$14:$G$2664,MATCH("IN_"&amp;ウォレット!$GY$2&amp;MONTH(ウォレット!$B20)&amp;"/"&amp;DAY(ウォレット!$B20)&amp;"_"&amp;ウォレット!HL$3,プレー記録!$U$14:$U$2664,0),1))</f>
        <v>0</v>
      </c>
      <c r="HM20" s="296">
        <f>IF(ISNA(INDEX(プレー記録!$G$14:$G$2664,MATCH("IN_"&amp;ウォレット!$GY$2&amp;MONTH(ウォレット!$B20)&amp;"/"&amp;DAY(ウォレット!$B20)&amp;"_"&amp;ウォレット!HM$3,プレー記録!$U$14:$U$2664,0),1))=TRUE,0,INDEX(プレー記録!$G$14:$G$2664,MATCH("IN_"&amp;ウォレット!$GY$2&amp;MONTH(ウォレット!$B20)&amp;"/"&amp;DAY(ウォレット!$B20)&amp;"_"&amp;ウォレット!HM$3,プレー記録!$U$14:$U$2664,0),1))</f>
        <v>0</v>
      </c>
      <c r="HN20" s="296">
        <f>IF(ISNA(INDEX(プレー記録!$G$14:$G$2664,MATCH("IN_"&amp;ウォレット!$GY$2&amp;MONTH(ウォレット!$B20)&amp;"/"&amp;DAY(ウォレット!$B20)&amp;"_"&amp;ウォレット!HN$3,プレー記録!$U$14:$U$2664,0),1))=TRUE,0,INDEX(プレー記録!$G$14:$G$2664,MATCH("IN_"&amp;ウォレット!$GY$2&amp;MONTH(ウォレット!$B20)&amp;"/"&amp;DAY(ウォレット!$B20)&amp;"_"&amp;ウォレット!HN$3,プレー記録!$U$14:$U$2664,0),1))</f>
        <v>0</v>
      </c>
      <c r="HO20" s="296">
        <f>IF(ISNA(INDEX(プレー記録!$G$14:$G$2664,MATCH("IN_"&amp;ウォレット!$GY$2&amp;MONTH(ウォレット!$B20)&amp;"/"&amp;DAY(ウォレット!$B20)&amp;"_"&amp;ウォレット!HO$3,プレー記録!$U$14:$U$2664,0),1))=TRUE,0,INDEX(プレー記録!$G$14:$G$2664,MATCH("IN_"&amp;ウォレット!$GY$2&amp;MONTH(ウォレット!$B20)&amp;"/"&amp;DAY(ウォレット!$B20)&amp;"_"&amp;ウォレット!HO$3,プレー記録!$U$14:$U$2664,0),1))</f>
        <v>0</v>
      </c>
      <c r="HP20" s="158"/>
      <c r="HQ20" s="131">
        <f>IF(ISNA(INDEX(プレー記録!$F$12:$F$2664,MATCH("OUT_"&amp;ウォレット!$GY$2&amp;MONTH(ウォレット!$B20)&amp;"/"&amp;DAY(ウォレット!$B20)&amp;"_"&amp;ウォレット!HQ$3,プレー記録!$U$12:$U$2664,0),1))=TRUE,0,-INDEX(プレー記録!$F$12:$F$2664,MATCH("OUT_"&amp;ウォレット!$GY$2&amp;MONTH(ウォレット!$B20)&amp;"/"&amp;DAY(ウォレット!$B20)&amp;"_"&amp;ウォレット!HQ$3,プレー記録!$U$12:$U$2664,0),1))</f>
        <v>0</v>
      </c>
      <c r="HR20" s="123">
        <f>IF(ISNA(INDEX(プレー記録!$F$12:$F$2664,MATCH("OUT_"&amp;ウォレット!$GY$2&amp;MONTH(ウォレット!$B20)&amp;"/"&amp;DAY(ウォレット!$B20)&amp;"_"&amp;ウォレット!HR$3,プレー記録!$U$12:$U$2664,0),1))=TRUE,0,-INDEX(プレー記録!$F$12:$F$2664,MATCH("OUT_"&amp;ウォレット!$GY$2&amp;MONTH(ウォレット!$B20)&amp;"/"&amp;DAY(ウォレット!$B20)&amp;"_"&amp;ウォレット!HR$3,プレー記録!$U$12:$U$2664,0),1))</f>
        <v>0</v>
      </c>
      <c r="HS20" s="123">
        <f>IF(ISNA(INDEX(プレー記録!$F$12:$F$2664,MATCH("OUT_"&amp;ウォレット!$GY$2&amp;MONTH(ウォレット!$B20)&amp;"/"&amp;DAY(ウォレット!$B20)&amp;"_"&amp;ウォレット!HS$3,プレー記録!$U$12:$U$2664,0),1))=TRUE,0,-INDEX(プレー記録!$F$12:$F$2664,MATCH("OUT_"&amp;ウォレット!$GY$2&amp;MONTH(ウォレット!$B20)&amp;"/"&amp;DAY(ウォレット!$B20)&amp;"_"&amp;ウォレット!HS$3,プレー記録!$U$12:$U$2664,0),1))</f>
        <v>0</v>
      </c>
      <c r="HT20" s="123">
        <f>IF(ISNA(INDEX(プレー記録!$F$12:$F$2664,MATCH("OUT_"&amp;ウォレット!$GY$2&amp;MONTH(ウォレット!$B20)&amp;"/"&amp;DAY(ウォレット!$B20)&amp;"_"&amp;ウォレット!HT$3,プレー記録!$U$12:$U$2664,0),1))=TRUE,0,-INDEX(プレー記録!$F$12:$F$2664,MATCH("OUT_"&amp;ウォレット!$GY$2&amp;MONTH(ウォレット!$B20)&amp;"/"&amp;DAY(ウォレット!$B20)&amp;"_"&amp;ウォレット!HT$3,プレー記録!$U$12:$U$2664,0),1))</f>
        <v>0</v>
      </c>
      <c r="HU20" s="123">
        <f>IF(ISNA(INDEX(プレー記録!$F$12:$F$2664,MATCH("OUT_"&amp;ウォレット!$GY$2&amp;MONTH(ウォレット!$B20)&amp;"/"&amp;DAY(ウォレット!$B20)&amp;"_"&amp;ウォレット!HU$3,プレー記録!$U$12:$U$2664,0),1))=TRUE,0,-INDEX(プレー記録!$F$12:$F$2664,MATCH("OUT_"&amp;ウォレット!$GY$2&amp;MONTH(ウォレット!$B20)&amp;"/"&amp;DAY(ウォレット!$B20)&amp;"_"&amp;ウォレット!HU$3,プレー記録!$U$12:$U$2664,0),1))</f>
        <v>0</v>
      </c>
      <c r="HV20" s="123">
        <f>IF(ISNA(INDEX(プレー記録!$F$12:$F$2664,MATCH("OUT_"&amp;ウォレット!$GY$2&amp;MONTH(ウォレット!$B20)&amp;"/"&amp;DAY(ウォレット!$B20)&amp;"_"&amp;ウォレット!HV$3,プレー記録!$U$12:$U$2664,0),1))=TRUE,0,-INDEX(プレー記録!$F$12:$F$2664,MATCH("OUT_"&amp;ウォレット!$GY$2&amp;MONTH(ウォレット!$B20)&amp;"/"&amp;DAY(ウォレット!$B20)&amp;"_"&amp;ウォレット!HV$3,プレー記録!$U$12:$U$2664,0),1))</f>
        <v>0</v>
      </c>
      <c r="HW20" s="123">
        <f>IF(ISNA(INDEX(プレー記録!$F$12:$F$2664,MATCH("OUT_"&amp;ウォレット!$GY$2&amp;MONTH(ウォレット!$B20)&amp;"/"&amp;DAY(ウォレット!$B20)&amp;"_"&amp;ウォレット!HW$3,プレー記録!$U$12:$U$2664,0),1))=TRUE,0,-INDEX(プレー記録!$F$12:$F$2664,MATCH("OUT_"&amp;ウォレット!$GY$2&amp;MONTH(ウォレット!$B20)&amp;"/"&amp;DAY(ウォレット!$B20)&amp;"_"&amp;ウォレット!HW$3,プレー記録!$U$12:$U$2664,0),1))</f>
        <v>0</v>
      </c>
      <c r="HX20" s="298">
        <f>IF(ISNA(INDEX(プレー記録!$F$12:$F$2664,MATCH("OUT_"&amp;ウォレット!$GY$2&amp;MONTH(ウォレット!$B20)&amp;"/"&amp;DAY(ウォレット!$B20)&amp;"_"&amp;ウォレット!HX$3,プレー記録!$U$12:$U$2664,0),1))=TRUE,0,-INDEX(プレー記録!$F$12:$F$2664,MATCH("OUT_"&amp;ウォレット!$GY$2&amp;MONTH(ウォレット!$B20)&amp;"/"&amp;DAY(ウォレット!$B20)&amp;"_"&amp;ウォレット!HX$3,プレー記録!$U$12:$U$2664,0),1))</f>
        <v>0</v>
      </c>
      <c r="HY20" s="298">
        <f>IF(ISNA(INDEX(プレー記録!$F$12:$F$2664,MATCH("OUT_"&amp;ウォレット!$GY$2&amp;MONTH(ウォレット!$B20)&amp;"/"&amp;DAY(ウォレット!$B20)&amp;"_"&amp;ウォレット!HY$3,プレー記録!$U$12:$U$2664,0),1))=TRUE,0,-INDEX(プレー記録!$F$12:$F$2664,MATCH("OUT_"&amp;ウォレット!$GY$2&amp;MONTH(ウォレット!$B20)&amp;"/"&amp;DAY(ウォレット!$B20)&amp;"_"&amp;ウォレット!HY$3,プレー記録!$U$12:$U$2664,0),1))</f>
        <v>0</v>
      </c>
      <c r="HZ20" s="298">
        <f>IF(ISNA(INDEX(プレー記録!$F$12:$F$2664,MATCH("OUT_"&amp;ウォレット!$GY$2&amp;MONTH(ウォレット!$B20)&amp;"/"&amp;DAY(ウォレット!$B20)&amp;"_"&amp;ウォレット!HZ$3,プレー記録!$U$12:$U$2664,0),1))=TRUE,0,-INDEX(プレー記録!$F$12:$F$2664,MATCH("OUT_"&amp;ウォレット!$GY$2&amp;MONTH(ウォレット!$B20)&amp;"/"&amp;DAY(ウォレット!$B20)&amp;"_"&amp;ウォレット!HZ$3,プレー記録!$U$12:$U$2664,0),1))</f>
        <v>0</v>
      </c>
      <c r="IA20" s="298">
        <f>IF(ISNA(INDEX(プレー記録!$F$12:$F$2664,MATCH("OUT_"&amp;ウォレット!$GY$2&amp;MONTH(ウォレット!$B20)&amp;"/"&amp;DAY(ウォレット!$B20)&amp;"_"&amp;ウォレット!IA$3,プレー記録!$U$12:$U$2664,0),1))=TRUE,0,-INDEX(プレー記録!$F$12:$F$2664,MATCH("OUT_"&amp;ウォレット!$GY$2&amp;MONTH(ウォレット!$B20)&amp;"/"&amp;DAY(ウォレット!$B20)&amp;"_"&amp;ウォレット!IA$3,プレー記録!$U$12:$U$2664,0),1))</f>
        <v>0</v>
      </c>
      <c r="IB20" s="298">
        <f>IF(ISNA(INDEX(プレー記録!$F$12:$F$2664,MATCH("OUT_"&amp;ウォレット!$GY$2&amp;MONTH(ウォレット!$B20)&amp;"/"&amp;DAY(ウォレット!$B20)&amp;"_"&amp;ウォレット!IB$3,プレー記録!$U$12:$U$2664,0),1))=TRUE,0,-INDEX(プレー記録!$F$12:$F$2664,MATCH("OUT_"&amp;ウォレット!$GY$2&amp;MONTH(ウォレット!$B20)&amp;"/"&amp;DAY(ウォレット!$B20)&amp;"_"&amp;ウォレット!IB$3,プレー記録!$U$12:$U$2664,0),1))</f>
        <v>0</v>
      </c>
      <c r="IC20" s="298">
        <f>IF(ISNA(INDEX(プレー記録!$F$12:$F$2664,MATCH("OUT_"&amp;ウォレット!$GY$2&amp;MONTH(ウォレット!$B20)&amp;"/"&amp;DAY(ウォレット!$B20)&amp;"_"&amp;ウォレット!IC$3,プレー記録!$U$12:$U$2664,0),1))=TRUE,0,-INDEX(プレー記録!$F$12:$F$2664,MATCH("OUT_"&amp;ウォレット!$GY$2&amp;MONTH(ウォレット!$B20)&amp;"/"&amp;DAY(ウォレット!$B20)&amp;"_"&amp;ウォレット!IC$3,プレー記録!$U$12:$U$2664,0),1))</f>
        <v>0</v>
      </c>
      <c r="ID20" s="298">
        <f>IF(ISNA(INDEX(プレー記録!$F$12:$F$2664,MATCH("OUT_"&amp;ウォレット!$GY$2&amp;MONTH(ウォレット!$B20)&amp;"/"&amp;DAY(ウォレット!$B20)&amp;"_"&amp;ウォレット!ID$3,プレー記録!$U$12:$U$2664,0),1))=TRUE,0,-INDEX(プレー記録!$F$12:$F$2664,MATCH("OUT_"&amp;ウォレット!$GY$2&amp;MONTH(ウォレット!$B20)&amp;"/"&amp;DAY(ウォレット!$B20)&amp;"_"&amp;ウォレット!ID$3,プレー記録!$U$12:$U$2664,0),1))</f>
        <v>0</v>
      </c>
      <c r="IE20" s="298">
        <f>IF(ISNA(INDEX(プレー記録!$F$12:$F$2664,MATCH("OUT_"&amp;ウォレット!$GY$2&amp;MONTH(ウォレット!$B20)&amp;"/"&amp;DAY(ウォレット!$B20)&amp;"_"&amp;ウォレット!IE$3,プレー記録!$U$12:$U$2664,0),1))=TRUE,0,-INDEX(プレー記録!$F$12:$F$2664,MATCH("OUT_"&amp;ウォレット!$GY$2&amp;MONTH(ウォレット!$B20)&amp;"/"&amp;DAY(ウォレット!$B20)&amp;"_"&amp;ウォレット!IE$3,プレー記録!$U$12:$U$2664,0),1))</f>
        <v>0</v>
      </c>
      <c r="IF20" s="160"/>
      <c r="IG20" s="127">
        <f t="shared" si="8"/>
        <v>0</v>
      </c>
      <c r="IH20" s="128">
        <f t="shared" si="18"/>
        <v>0</v>
      </c>
      <c r="II20" s="133">
        <f>IF(ISNA(INDEX(プレー記録!$G$14:$G$2664,MATCH("IN_"&amp;ウォレット!$IG$2&amp;MONTH(ウォレット!$B20)&amp;"/"&amp;DAY(ウォレット!$B20)&amp;"_"&amp;ウォレット!II$3,プレー記録!$U$14:$U$2664,0),1))=TRUE,0,INDEX(プレー記録!$G$14:$G$2664,MATCH("IN_"&amp;ウォレット!$IG$2&amp;MONTH(ウォレット!$B20)&amp;"/"&amp;DAY(ウォレット!$B20)&amp;"_"&amp;ウォレット!II$3,プレー記録!$U$14:$U$2664,0),1))</f>
        <v>0</v>
      </c>
      <c r="IJ20" s="122">
        <f>IF(ISNA(INDEX(プレー記録!$G$14:$G$2664,MATCH("IN_"&amp;ウォレット!$IG$2&amp;MONTH(ウォレット!$B20)&amp;"/"&amp;DAY(ウォレット!$B20)&amp;"_"&amp;ウォレット!IJ$3,プレー記録!$U$14:$U$2664,0),1))=TRUE,0,INDEX(プレー記録!$G$14:$G$2664,MATCH("IN_"&amp;ウォレット!$IG$2&amp;MONTH(ウォレット!$B20)&amp;"/"&amp;DAY(ウォレット!$B20)&amp;"_"&amp;ウォレット!IJ$3,プレー記録!$U$14:$U$2664,0),1))</f>
        <v>0</v>
      </c>
      <c r="IK20" s="122">
        <f>IF(ISNA(INDEX(プレー記録!$G$14:$G$2664,MATCH("IN_"&amp;ウォレット!$IG$2&amp;MONTH(ウォレット!$B20)&amp;"/"&amp;DAY(ウォレット!$B20)&amp;"_"&amp;ウォレット!IK$3,プレー記録!$U$14:$U$2664,0),1))=TRUE,0,INDEX(プレー記録!$G$14:$G$2664,MATCH("IN_"&amp;ウォレット!$IG$2&amp;MONTH(ウォレット!$B20)&amp;"/"&amp;DAY(ウォレット!$B20)&amp;"_"&amp;ウォレット!IK$3,プレー記録!$U$14:$U$2664,0),1))</f>
        <v>0</v>
      </c>
      <c r="IL20" s="122">
        <f>IF(ISNA(INDEX(プレー記録!$G$14:$G$2664,MATCH("IN_"&amp;ウォレット!$IG$2&amp;MONTH(ウォレット!$B20)&amp;"/"&amp;DAY(ウォレット!$B20)&amp;"_"&amp;ウォレット!IL$3,プレー記録!$U$14:$U$2664,0),1))=TRUE,0,INDEX(プレー記録!$G$14:$G$2664,MATCH("IN_"&amp;ウォレット!$IG$2&amp;MONTH(ウォレット!$B20)&amp;"/"&amp;DAY(ウォレット!$B20)&amp;"_"&amp;ウォレット!IL$3,プレー記録!$U$14:$U$2664,0),1))</f>
        <v>0</v>
      </c>
      <c r="IM20" s="122">
        <f>IF(ISNA(INDEX(プレー記録!$G$14:$G$2664,MATCH("IN_"&amp;ウォレット!$IG$2&amp;MONTH(ウォレット!$B20)&amp;"/"&amp;DAY(ウォレット!$B20)&amp;"_"&amp;ウォレット!IM$3,プレー記録!$U$14:$U$2664,0),1))=TRUE,0,INDEX(プレー記録!$G$14:$G$2664,MATCH("IN_"&amp;ウォレット!$IG$2&amp;MONTH(ウォレット!$B20)&amp;"/"&amp;DAY(ウォレット!$B20)&amp;"_"&amp;ウォレット!IM$3,プレー記録!$U$14:$U$2664,0),1))</f>
        <v>0</v>
      </c>
      <c r="IN20" s="122">
        <f>IF(ISNA(INDEX(プレー記録!$G$14:$G$2664,MATCH("IN_"&amp;ウォレット!$IG$2&amp;MONTH(ウォレット!$B20)&amp;"/"&amp;DAY(ウォレット!$B20)&amp;"_"&amp;ウォレット!IN$3,プレー記録!$U$14:$U$2664,0),1))=TRUE,0,INDEX(プレー記録!$G$14:$G$2664,MATCH("IN_"&amp;ウォレット!$IG$2&amp;MONTH(ウォレット!$B20)&amp;"/"&amp;DAY(ウォレット!$B20)&amp;"_"&amp;ウォレット!IN$3,プレー記録!$U$14:$U$2664,0),1))</f>
        <v>0</v>
      </c>
      <c r="IO20" s="122">
        <f>IF(ISNA(INDEX(プレー記録!$G$14:$G$2664,MATCH("IN_"&amp;ウォレット!$IG$2&amp;MONTH(ウォレット!$B20)&amp;"/"&amp;DAY(ウォレット!$B20)&amp;"_"&amp;ウォレット!IO$3,プレー記録!$U$14:$U$2664,0),1))=TRUE,0,INDEX(プレー記録!$G$14:$G$2664,MATCH("IN_"&amp;ウォレット!$IG$2&amp;MONTH(ウォレット!$B20)&amp;"/"&amp;DAY(ウォレット!$B20)&amp;"_"&amp;ウォレット!IO$3,プレー記録!$U$14:$U$2664,0),1))</f>
        <v>0</v>
      </c>
      <c r="IP20" s="296">
        <f>IF(ISNA(INDEX(プレー記録!$G$14:$G$2664,MATCH("IN_"&amp;ウォレット!$IG$2&amp;MONTH(ウォレット!$B20)&amp;"/"&amp;DAY(ウォレット!$B20)&amp;"_"&amp;ウォレット!IP$3,プレー記録!$U$14:$U$2664,0),1))=TRUE,0,INDEX(プレー記録!$G$14:$G$2664,MATCH("IN_"&amp;ウォレット!$IG$2&amp;MONTH(ウォレット!$B20)&amp;"/"&amp;DAY(ウォレット!$B20)&amp;"_"&amp;ウォレット!IP$3,プレー記録!$U$14:$U$2664,0),1))</f>
        <v>0</v>
      </c>
      <c r="IQ20" s="296">
        <f>IF(ISNA(INDEX(プレー記録!$G$14:$G$2664,MATCH("IN_"&amp;ウォレット!$IG$2&amp;MONTH(ウォレット!$B20)&amp;"/"&amp;DAY(ウォレット!$B20)&amp;"_"&amp;ウォレット!IQ$3,プレー記録!$U$14:$U$2664,0),1))=TRUE,0,INDEX(プレー記録!$G$14:$G$2664,MATCH("IN_"&amp;ウォレット!$IG$2&amp;MONTH(ウォレット!$B20)&amp;"/"&amp;DAY(ウォレット!$B20)&amp;"_"&amp;ウォレット!IQ$3,プレー記録!$U$14:$U$2664,0),1))</f>
        <v>0</v>
      </c>
      <c r="IR20" s="296">
        <f>IF(ISNA(INDEX(プレー記録!$G$14:$G$2664,MATCH("IN_"&amp;ウォレット!$IG$2&amp;MONTH(ウォレット!$B20)&amp;"/"&amp;DAY(ウォレット!$B20)&amp;"_"&amp;ウォレット!IR$3,プレー記録!$U$14:$U$2664,0),1))=TRUE,0,INDEX(プレー記録!$G$14:$G$2664,MATCH("IN_"&amp;ウォレット!$IG$2&amp;MONTH(ウォレット!$B20)&amp;"/"&amp;DAY(ウォレット!$B20)&amp;"_"&amp;ウォレット!IR$3,プレー記録!$U$14:$U$2664,0),1))</f>
        <v>0</v>
      </c>
      <c r="IS20" s="296">
        <f>IF(ISNA(INDEX(プレー記録!$G$14:$G$2664,MATCH("IN_"&amp;ウォレット!$IG$2&amp;MONTH(ウォレット!$B20)&amp;"/"&amp;DAY(ウォレット!$B20)&amp;"_"&amp;ウォレット!IS$3,プレー記録!$U$14:$U$2664,0),1))=TRUE,0,INDEX(プレー記録!$G$14:$G$2664,MATCH("IN_"&amp;ウォレット!$IG$2&amp;MONTH(ウォレット!$B20)&amp;"/"&amp;DAY(ウォレット!$B20)&amp;"_"&amp;ウォレット!IS$3,プレー記録!$U$14:$U$2664,0),1))</f>
        <v>0</v>
      </c>
      <c r="IT20" s="296">
        <f>IF(ISNA(INDEX(プレー記録!$G$14:$G$2664,MATCH("IN_"&amp;ウォレット!$IG$2&amp;MONTH(ウォレット!$B20)&amp;"/"&amp;DAY(ウォレット!$B20)&amp;"_"&amp;ウォレット!IT$3,プレー記録!$U$14:$U$2664,0),1))=TRUE,0,INDEX(プレー記録!$G$14:$G$2664,MATCH("IN_"&amp;ウォレット!$IG$2&amp;MONTH(ウォレット!$B20)&amp;"/"&amp;DAY(ウォレット!$B20)&amp;"_"&amp;ウォレット!IT$3,プレー記録!$U$14:$U$2664,0),1))</f>
        <v>0</v>
      </c>
      <c r="IU20" s="296">
        <f>IF(ISNA(INDEX(プレー記録!$G$14:$G$2664,MATCH("IN_"&amp;ウォレット!$IG$2&amp;MONTH(ウォレット!$B20)&amp;"/"&amp;DAY(ウォレット!$B20)&amp;"_"&amp;ウォレット!IU$3,プレー記録!$U$14:$U$2664,0),1))=TRUE,0,INDEX(プレー記録!$G$14:$G$2664,MATCH("IN_"&amp;ウォレット!$IG$2&amp;MONTH(ウォレット!$B20)&amp;"/"&amp;DAY(ウォレット!$B20)&amp;"_"&amp;ウォレット!IU$3,プレー記録!$U$14:$U$2664,0),1))</f>
        <v>0</v>
      </c>
      <c r="IV20" s="296">
        <f>IF(ISNA(INDEX(プレー記録!$G$14:$G$2664,MATCH("IN_"&amp;ウォレット!$IG$2&amp;MONTH(ウォレット!$B20)&amp;"/"&amp;DAY(ウォレット!$B20)&amp;"_"&amp;ウォレット!IV$3,プレー記録!$U$14:$U$2664,0),1))=TRUE,0,INDEX(プレー記録!$G$14:$G$2664,MATCH("IN_"&amp;ウォレット!$IG$2&amp;MONTH(ウォレット!$B20)&amp;"/"&amp;DAY(ウォレット!$B20)&amp;"_"&amp;ウォレット!IV$3,プレー記録!$U$14:$U$2664,0),1))</f>
        <v>0</v>
      </c>
      <c r="IW20" s="296">
        <f>IF(ISNA(INDEX(プレー記録!$G$14:$G$2664,MATCH("IN_"&amp;ウォレット!$IG$2&amp;MONTH(ウォレット!$B20)&amp;"/"&amp;DAY(ウォレット!$B20)&amp;"_"&amp;ウォレット!IW$3,プレー記録!$U$14:$U$2664,0),1))=TRUE,0,INDEX(プレー記録!$G$14:$G$2664,MATCH("IN_"&amp;ウォレット!$IG$2&amp;MONTH(ウォレット!$B20)&amp;"/"&amp;DAY(ウォレット!$B20)&amp;"_"&amp;ウォレット!IW$3,プレー記録!$U$14:$U$2664,0),1))</f>
        <v>0</v>
      </c>
      <c r="IX20" s="158"/>
      <c r="IY20" s="131">
        <f>IF(ISNA(INDEX(プレー記録!$F$12:$F$2664,MATCH("OUT_"&amp;ウォレット!$IG$2&amp;MONTH(ウォレット!$B20)&amp;"/"&amp;DAY(ウォレット!$B20)&amp;"_"&amp;ウォレット!IY$3,プレー記録!$U$12:$U$2664,0),1))=TRUE,0,-INDEX(プレー記録!$F$12:$F$2664,MATCH("OUT_"&amp;ウォレット!$IG$2&amp;MONTH(ウォレット!$B20)&amp;"/"&amp;DAY(ウォレット!$B20)&amp;"_"&amp;ウォレット!IY$3,プレー記録!$U$12:$U$2664,0),1))</f>
        <v>0</v>
      </c>
      <c r="IZ20" s="123">
        <f>IF(ISNA(INDEX(プレー記録!$F$12:$F$2664,MATCH("OUT_"&amp;ウォレット!$IG$2&amp;MONTH(ウォレット!$B20)&amp;"/"&amp;DAY(ウォレット!$B20)&amp;"_"&amp;ウォレット!IZ$3,プレー記録!$U$12:$U$2664,0),1))=TRUE,0,-INDEX(プレー記録!$F$12:$F$2664,MATCH("OUT_"&amp;ウォレット!$IG$2&amp;MONTH(ウォレット!$B20)&amp;"/"&amp;DAY(ウォレット!$B20)&amp;"_"&amp;ウォレット!IZ$3,プレー記録!$U$12:$U$2664,0),1))</f>
        <v>0</v>
      </c>
      <c r="JA20" s="123">
        <f>IF(ISNA(INDEX(プレー記録!$F$12:$F$2664,MATCH("OUT_"&amp;ウォレット!$IG$2&amp;MONTH(ウォレット!$B20)&amp;"/"&amp;DAY(ウォレット!$B20)&amp;"_"&amp;ウォレット!JA$3,プレー記録!$U$12:$U$2664,0),1))=TRUE,0,-INDEX(プレー記録!$F$12:$F$2664,MATCH("OUT_"&amp;ウォレット!$IG$2&amp;MONTH(ウォレット!$B20)&amp;"/"&amp;DAY(ウォレット!$B20)&amp;"_"&amp;ウォレット!JA$3,プレー記録!$U$12:$U$2664,0),1))</f>
        <v>0</v>
      </c>
      <c r="JB20" s="123">
        <f>IF(ISNA(INDEX(プレー記録!$F$12:$F$2664,MATCH("OUT_"&amp;ウォレット!$IG$2&amp;MONTH(ウォレット!$B20)&amp;"/"&amp;DAY(ウォレット!$B20)&amp;"_"&amp;ウォレット!JB$3,プレー記録!$U$12:$U$2664,0),1))=TRUE,0,-INDEX(プレー記録!$F$12:$F$2664,MATCH("OUT_"&amp;ウォレット!$IG$2&amp;MONTH(ウォレット!$B20)&amp;"/"&amp;DAY(ウォレット!$B20)&amp;"_"&amp;ウォレット!JB$3,プレー記録!$U$12:$U$2664,0),1))</f>
        <v>0</v>
      </c>
      <c r="JC20" s="123">
        <f>IF(ISNA(INDEX(プレー記録!$F$12:$F$2664,MATCH("OUT_"&amp;ウォレット!$IG$2&amp;MONTH(ウォレット!$B20)&amp;"/"&amp;DAY(ウォレット!$B20)&amp;"_"&amp;ウォレット!JC$3,プレー記録!$U$12:$U$2664,0),1))=TRUE,0,-INDEX(プレー記録!$F$12:$F$2664,MATCH("OUT_"&amp;ウォレット!$IG$2&amp;MONTH(ウォレット!$B20)&amp;"/"&amp;DAY(ウォレット!$B20)&amp;"_"&amp;ウォレット!JC$3,プレー記録!$U$12:$U$2664,0),1))</f>
        <v>0</v>
      </c>
      <c r="JD20" s="123">
        <f>IF(ISNA(INDEX(プレー記録!$F$12:$F$2664,MATCH("OUT_"&amp;ウォレット!$IG$2&amp;MONTH(ウォレット!$B20)&amp;"/"&amp;DAY(ウォレット!$B20)&amp;"_"&amp;ウォレット!JD$3,プレー記録!$U$12:$U$2664,0),1))=TRUE,0,-INDEX(プレー記録!$F$12:$F$2664,MATCH("OUT_"&amp;ウォレット!$IG$2&amp;MONTH(ウォレット!$B20)&amp;"/"&amp;DAY(ウォレット!$B20)&amp;"_"&amp;ウォレット!JD$3,プレー記録!$U$12:$U$2664,0),1))</f>
        <v>0</v>
      </c>
      <c r="JE20" s="123">
        <f>IF(ISNA(INDEX(プレー記録!$F$12:$F$2664,MATCH("OUT_"&amp;ウォレット!$IG$2&amp;MONTH(ウォレット!$B20)&amp;"/"&amp;DAY(ウォレット!$B20)&amp;"_"&amp;ウォレット!JE$3,プレー記録!$U$12:$U$2664,0),1))=TRUE,0,-INDEX(プレー記録!$F$12:$F$2664,MATCH("OUT_"&amp;ウォレット!$IG$2&amp;MONTH(ウォレット!$B20)&amp;"/"&amp;DAY(ウォレット!$B20)&amp;"_"&amp;ウォレット!JE$3,プレー記録!$U$12:$U$2664,0),1))</f>
        <v>0</v>
      </c>
      <c r="JF20" s="298">
        <f>IF(ISNA(INDEX(プレー記録!$F$12:$F$2664,MATCH("OUT_"&amp;ウォレット!$IG$2&amp;MONTH(ウォレット!$B20)&amp;"/"&amp;DAY(ウォレット!$B20)&amp;"_"&amp;ウォレット!JF$3,プレー記録!$U$12:$U$2664,0),1))=TRUE,0,-INDEX(プレー記録!$F$12:$F$2664,MATCH("OUT_"&amp;ウォレット!$IG$2&amp;MONTH(ウォレット!$B20)&amp;"/"&amp;DAY(ウォレット!$B20)&amp;"_"&amp;ウォレット!JF$3,プレー記録!$U$12:$U$2664,0),1))</f>
        <v>0</v>
      </c>
      <c r="JG20" s="298">
        <f>IF(ISNA(INDEX(プレー記録!$F$12:$F$2664,MATCH("OUT_"&amp;ウォレット!$IG$2&amp;MONTH(ウォレット!$B20)&amp;"/"&amp;DAY(ウォレット!$B20)&amp;"_"&amp;ウォレット!JG$3,プレー記録!$U$12:$U$2664,0),1))=TRUE,0,-INDEX(プレー記録!$F$12:$F$2664,MATCH("OUT_"&amp;ウォレット!$IG$2&amp;MONTH(ウォレット!$B20)&amp;"/"&amp;DAY(ウォレット!$B20)&amp;"_"&amp;ウォレット!JG$3,プレー記録!$U$12:$U$2664,0),1))</f>
        <v>0</v>
      </c>
      <c r="JH20" s="298">
        <f>IF(ISNA(INDEX(プレー記録!$F$12:$F$2664,MATCH("OUT_"&amp;ウォレット!$IG$2&amp;MONTH(ウォレット!$B20)&amp;"/"&amp;DAY(ウォレット!$B20)&amp;"_"&amp;ウォレット!JH$3,プレー記録!$U$12:$U$2664,0),1))=TRUE,0,-INDEX(プレー記録!$F$12:$F$2664,MATCH("OUT_"&amp;ウォレット!$IG$2&amp;MONTH(ウォレット!$B20)&amp;"/"&amp;DAY(ウォレット!$B20)&amp;"_"&amp;ウォレット!JH$3,プレー記録!$U$12:$U$2664,0),1))</f>
        <v>0</v>
      </c>
      <c r="JI20" s="298">
        <f>IF(ISNA(INDEX(プレー記録!$F$12:$F$2664,MATCH("OUT_"&amp;ウォレット!$IG$2&amp;MONTH(ウォレット!$B20)&amp;"/"&amp;DAY(ウォレット!$B20)&amp;"_"&amp;ウォレット!JI$3,プレー記録!$U$12:$U$2664,0),1))=TRUE,0,-INDEX(プレー記録!$F$12:$F$2664,MATCH("OUT_"&amp;ウォレット!$IG$2&amp;MONTH(ウォレット!$B20)&amp;"/"&amp;DAY(ウォレット!$B20)&amp;"_"&amp;ウォレット!JI$3,プレー記録!$U$12:$U$2664,0),1))</f>
        <v>0</v>
      </c>
      <c r="JJ20" s="298">
        <f>IF(ISNA(INDEX(プレー記録!$F$12:$F$2664,MATCH("OUT_"&amp;ウォレット!$IG$2&amp;MONTH(ウォレット!$B20)&amp;"/"&amp;DAY(ウォレット!$B20)&amp;"_"&amp;ウォレット!JJ$3,プレー記録!$U$12:$U$2664,0),1))=TRUE,0,-INDEX(プレー記録!$F$12:$F$2664,MATCH("OUT_"&amp;ウォレット!$IG$2&amp;MONTH(ウォレット!$B20)&amp;"/"&amp;DAY(ウォレット!$B20)&amp;"_"&amp;ウォレット!JJ$3,プレー記録!$U$12:$U$2664,0),1))</f>
        <v>0</v>
      </c>
      <c r="JK20" s="298">
        <f>IF(ISNA(INDEX(プレー記録!$F$12:$F$2664,MATCH("OUT_"&amp;ウォレット!$IG$2&amp;MONTH(ウォレット!$B20)&amp;"/"&amp;DAY(ウォレット!$B20)&amp;"_"&amp;ウォレット!JK$3,プレー記録!$U$12:$U$2664,0),1))=TRUE,0,-INDEX(プレー記録!$F$12:$F$2664,MATCH("OUT_"&amp;ウォレット!$IG$2&amp;MONTH(ウォレット!$B20)&amp;"/"&amp;DAY(ウォレット!$B20)&amp;"_"&amp;ウォレット!JK$3,プレー記録!$U$12:$U$2664,0),1))</f>
        <v>0</v>
      </c>
      <c r="JL20" s="298">
        <f>IF(ISNA(INDEX(プレー記録!$F$12:$F$2664,MATCH("OUT_"&amp;ウォレット!$IG$2&amp;MONTH(ウォレット!$B20)&amp;"/"&amp;DAY(ウォレット!$B20)&amp;"_"&amp;ウォレット!JL$3,プレー記録!$U$12:$U$2664,0),1))=TRUE,0,-INDEX(プレー記録!$F$12:$F$2664,MATCH("OUT_"&amp;ウォレット!$IG$2&amp;MONTH(ウォレット!$B20)&amp;"/"&amp;DAY(ウォレット!$B20)&amp;"_"&amp;ウォレット!JL$3,プレー記録!$U$12:$U$2664,0),1))</f>
        <v>0</v>
      </c>
      <c r="JM20" s="298">
        <f>IF(ISNA(INDEX(プレー記録!$F$12:$F$2664,MATCH("OUT_"&amp;ウォレット!$IG$2&amp;MONTH(ウォレット!$B20)&amp;"/"&amp;DAY(ウォレット!$B20)&amp;"_"&amp;ウォレット!JM$3,プレー記録!$U$12:$U$2664,0),1))=TRUE,0,-INDEX(プレー記録!$F$12:$F$2664,MATCH("OUT_"&amp;ウォレット!$IG$2&amp;MONTH(ウォレット!$B20)&amp;"/"&amp;DAY(ウォレット!$B20)&amp;"_"&amp;ウォレット!JM$3,プレー記録!$U$12:$U$2664,0),1))</f>
        <v>0</v>
      </c>
      <c r="JN20" s="160"/>
      <c r="JO20" s="127">
        <f t="shared" si="9"/>
        <v>0</v>
      </c>
      <c r="JP20" s="128">
        <f t="shared" si="19"/>
        <v>0</v>
      </c>
      <c r="JQ20" s="133">
        <f>IF(ISNA(INDEX(プレー記録!$G$14:$G$2664,MATCH("IN_"&amp;ウォレット!$JO$2&amp;MONTH(ウォレット!$B20)&amp;"/"&amp;DAY(ウォレット!$B20)&amp;"_"&amp;ウォレット!JQ$3,プレー記録!$U$14:$U$2664,0),1))=TRUE,0,INDEX(プレー記録!$G$14:$G$2664,MATCH("IN_"&amp;ウォレット!$JO$2&amp;MONTH(ウォレット!$B20)&amp;"/"&amp;DAY(ウォレット!$B20)&amp;"_"&amp;ウォレット!JQ$3,プレー記録!$U$14:$U$2664,0),1))</f>
        <v>0</v>
      </c>
      <c r="JR20" s="122">
        <f>IF(ISNA(INDEX(プレー記録!$G$14:$G$2664,MATCH("IN_"&amp;ウォレット!$JO$2&amp;MONTH(ウォレット!$B20)&amp;"/"&amp;DAY(ウォレット!$B20)&amp;"_"&amp;ウォレット!JR$3,プレー記録!$U$14:$U$2664,0),1))=TRUE,0,INDEX(プレー記録!$G$14:$G$2664,MATCH("IN_"&amp;ウォレット!$JO$2&amp;MONTH(ウォレット!$B20)&amp;"/"&amp;DAY(ウォレット!$B20)&amp;"_"&amp;ウォレット!JR$3,プレー記録!$U$14:$U$2664,0),1))</f>
        <v>0</v>
      </c>
      <c r="JS20" s="122">
        <f>IF(ISNA(INDEX(プレー記録!$G$14:$G$2664,MATCH("IN_"&amp;ウォレット!$JO$2&amp;MONTH(ウォレット!$B20)&amp;"/"&amp;DAY(ウォレット!$B20)&amp;"_"&amp;ウォレット!JS$3,プレー記録!$U$14:$U$2664,0),1))=TRUE,0,INDEX(プレー記録!$G$14:$G$2664,MATCH("IN_"&amp;ウォレット!$JO$2&amp;MONTH(ウォレット!$B20)&amp;"/"&amp;DAY(ウォレット!$B20)&amp;"_"&amp;ウォレット!JS$3,プレー記録!$U$14:$U$2664,0),1))</f>
        <v>0</v>
      </c>
      <c r="JT20" s="122">
        <f>IF(ISNA(INDEX(プレー記録!$G$14:$G$2664,MATCH("IN_"&amp;ウォレット!$JO$2&amp;MONTH(ウォレット!$B20)&amp;"/"&amp;DAY(ウォレット!$B20)&amp;"_"&amp;ウォレット!JT$3,プレー記録!$U$14:$U$2664,0),1))=TRUE,0,INDEX(プレー記録!$G$14:$G$2664,MATCH("IN_"&amp;ウォレット!$JO$2&amp;MONTH(ウォレット!$B20)&amp;"/"&amp;DAY(ウォレット!$B20)&amp;"_"&amp;ウォレット!JT$3,プレー記録!$U$14:$U$2664,0),1))</f>
        <v>0</v>
      </c>
      <c r="JU20" s="122">
        <f>IF(ISNA(INDEX(プレー記録!$G$14:$G$2664,MATCH("IN_"&amp;ウォレット!$JO$2&amp;MONTH(ウォレット!$B20)&amp;"/"&amp;DAY(ウォレット!$B20)&amp;"_"&amp;ウォレット!JU$3,プレー記録!$U$14:$U$2664,0),1))=TRUE,0,INDEX(プレー記録!$G$14:$G$2664,MATCH("IN_"&amp;ウォレット!$JO$2&amp;MONTH(ウォレット!$B20)&amp;"/"&amp;DAY(ウォレット!$B20)&amp;"_"&amp;ウォレット!JU$3,プレー記録!$U$14:$U$2664,0),1))</f>
        <v>0</v>
      </c>
      <c r="JV20" s="122">
        <f>IF(ISNA(INDEX(プレー記録!$G$14:$G$2664,MATCH("IN_"&amp;ウォレット!$JO$2&amp;MONTH(ウォレット!$B20)&amp;"/"&amp;DAY(ウォレット!$B20)&amp;"_"&amp;ウォレット!JV$3,プレー記録!$U$14:$U$2664,0),1))=TRUE,0,INDEX(プレー記録!$G$14:$G$2664,MATCH("IN_"&amp;ウォレット!$JO$2&amp;MONTH(ウォレット!$B20)&amp;"/"&amp;DAY(ウォレット!$B20)&amp;"_"&amp;ウォレット!JV$3,プレー記録!$U$14:$U$2664,0),1))</f>
        <v>0</v>
      </c>
      <c r="JW20" s="122">
        <f>IF(ISNA(INDEX(プレー記録!$G$14:$G$2664,MATCH("IN_"&amp;ウォレット!$JO$2&amp;MONTH(ウォレット!$B20)&amp;"/"&amp;DAY(ウォレット!$B20)&amp;"_"&amp;ウォレット!JW$3,プレー記録!$U$14:$U$2664,0),1))=TRUE,0,INDEX(プレー記録!$G$14:$G$2664,MATCH("IN_"&amp;ウォレット!$JO$2&amp;MONTH(ウォレット!$B20)&amp;"/"&amp;DAY(ウォレット!$B20)&amp;"_"&amp;ウォレット!JW$3,プレー記録!$U$14:$U$2664,0),1))</f>
        <v>0</v>
      </c>
      <c r="JX20" s="296">
        <f>IF(ISNA(INDEX(プレー記録!$G$14:$G$2664,MATCH("IN_"&amp;ウォレット!$JO$2&amp;MONTH(ウォレット!$B20)&amp;"/"&amp;DAY(ウォレット!$B20)&amp;"_"&amp;ウォレット!JX$3,プレー記録!$U$14:$U$2664,0),1))=TRUE,0,INDEX(プレー記録!$G$14:$G$2664,MATCH("IN_"&amp;ウォレット!$JO$2&amp;MONTH(ウォレット!$B20)&amp;"/"&amp;DAY(ウォレット!$B20)&amp;"_"&amp;ウォレット!JX$3,プレー記録!$U$14:$U$2664,0),1))</f>
        <v>0</v>
      </c>
      <c r="JY20" s="296">
        <f>IF(ISNA(INDEX(プレー記録!$G$14:$G$2664,MATCH("IN_"&amp;ウォレット!$JO$2&amp;MONTH(ウォレット!$B20)&amp;"/"&amp;DAY(ウォレット!$B20)&amp;"_"&amp;ウォレット!JY$3,プレー記録!$U$14:$U$2664,0),1))=TRUE,0,INDEX(プレー記録!$G$14:$G$2664,MATCH("IN_"&amp;ウォレット!$JO$2&amp;MONTH(ウォレット!$B20)&amp;"/"&amp;DAY(ウォレット!$B20)&amp;"_"&amp;ウォレット!JY$3,プレー記録!$U$14:$U$2664,0),1))</f>
        <v>0</v>
      </c>
      <c r="JZ20" s="296">
        <f>IF(ISNA(INDEX(プレー記録!$G$14:$G$2664,MATCH("IN_"&amp;ウォレット!$JO$2&amp;MONTH(ウォレット!$B20)&amp;"/"&amp;DAY(ウォレット!$B20)&amp;"_"&amp;ウォレット!JZ$3,プレー記録!$U$14:$U$2664,0),1))=TRUE,0,INDEX(プレー記録!$G$14:$G$2664,MATCH("IN_"&amp;ウォレット!$JO$2&amp;MONTH(ウォレット!$B20)&amp;"/"&amp;DAY(ウォレット!$B20)&amp;"_"&amp;ウォレット!JZ$3,プレー記録!$U$14:$U$2664,0),1))</f>
        <v>0</v>
      </c>
      <c r="KA20" s="296">
        <f>IF(ISNA(INDEX(プレー記録!$G$14:$G$2664,MATCH("IN_"&amp;ウォレット!$JO$2&amp;MONTH(ウォレット!$B20)&amp;"/"&amp;DAY(ウォレット!$B20)&amp;"_"&amp;ウォレット!KA$3,プレー記録!$U$14:$U$2664,0),1))=TRUE,0,INDEX(プレー記録!$G$14:$G$2664,MATCH("IN_"&amp;ウォレット!$JO$2&amp;MONTH(ウォレット!$B20)&amp;"/"&amp;DAY(ウォレット!$B20)&amp;"_"&amp;ウォレット!KA$3,プレー記録!$U$14:$U$2664,0),1))</f>
        <v>0</v>
      </c>
      <c r="KB20" s="296">
        <f>IF(ISNA(INDEX(プレー記録!$G$14:$G$2664,MATCH("IN_"&amp;ウォレット!$JO$2&amp;MONTH(ウォレット!$B20)&amp;"/"&amp;DAY(ウォレット!$B20)&amp;"_"&amp;ウォレット!KB$3,プレー記録!$U$14:$U$2664,0),1))=TRUE,0,INDEX(プレー記録!$G$14:$G$2664,MATCH("IN_"&amp;ウォレット!$JO$2&amp;MONTH(ウォレット!$B20)&amp;"/"&amp;DAY(ウォレット!$B20)&amp;"_"&amp;ウォレット!KB$3,プレー記録!$U$14:$U$2664,0),1))</f>
        <v>0</v>
      </c>
      <c r="KC20" s="296">
        <f>IF(ISNA(INDEX(プレー記録!$G$14:$G$2664,MATCH("IN_"&amp;ウォレット!$JO$2&amp;MONTH(ウォレット!$B20)&amp;"/"&amp;DAY(ウォレット!$B20)&amp;"_"&amp;ウォレット!KC$3,プレー記録!$U$14:$U$2664,0),1))=TRUE,0,INDEX(プレー記録!$G$14:$G$2664,MATCH("IN_"&amp;ウォレット!$JO$2&amp;MONTH(ウォレット!$B20)&amp;"/"&amp;DAY(ウォレット!$B20)&amp;"_"&amp;ウォレット!KC$3,プレー記録!$U$14:$U$2664,0),1))</f>
        <v>0</v>
      </c>
      <c r="KD20" s="296">
        <f>IF(ISNA(INDEX(プレー記録!$G$14:$G$2664,MATCH("IN_"&amp;ウォレット!$JO$2&amp;MONTH(ウォレット!$B20)&amp;"/"&amp;DAY(ウォレット!$B20)&amp;"_"&amp;ウォレット!KD$3,プレー記録!$U$14:$U$2664,0),1))=TRUE,0,INDEX(プレー記録!$G$14:$G$2664,MATCH("IN_"&amp;ウォレット!$JO$2&amp;MONTH(ウォレット!$B20)&amp;"/"&amp;DAY(ウォレット!$B20)&amp;"_"&amp;ウォレット!KD$3,プレー記録!$U$14:$U$2664,0),1))</f>
        <v>0</v>
      </c>
      <c r="KE20" s="296">
        <f>IF(ISNA(INDEX(プレー記録!$G$14:$G$2664,MATCH("IN_"&amp;ウォレット!$JO$2&amp;MONTH(ウォレット!$B20)&amp;"/"&amp;DAY(ウォレット!$B20)&amp;"_"&amp;ウォレット!KE$3,プレー記録!$U$14:$U$2664,0),1))=TRUE,0,INDEX(プレー記録!$G$14:$G$2664,MATCH("IN_"&amp;ウォレット!$JO$2&amp;MONTH(ウォレット!$B20)&amp;"/"&amp;DAY(ウォレット!$B20)&amp;"_"&amp;ウォレット!KE$3,プレー記録!$U$14:$U$2664,0),1))</f>
        <v>0</v>
      </c>
      <c r="KF20" s="158"/>
      <c r="KG20" s="131">
        <f>IF(ISNA(INDEX(プレー記録!$F$12:$F$2664,MATCH("OUT_"&amp;ウォレット!$JO$2&amp;MONTH(ウォレット!$B20)&amp;"/"&amp;DAY(ウォレット!$B20)&amp;"_"&amp;ウォレット!KG$3,プレー記録!$U$12:$U$2664,0),1))=TRUE,0,-INDEX(プレー記録!$F$12:$F$2664,MATCH("OUT_"&amp;ウォレット!$JO$2&amp;MONTH(ウォレット!$B20)&amp;"/"&amp;DAY(ウォレット!$B20)&amp;"_"&amp;ウォレット!KG$3,プレー記録!$U$12:$U$2664,0),1))</f>
        <v>0</v>
      </c>
      <c r="KH20" s="123">
        <f>IF(ISNA(INDEX(プレー記録!$F$12:$F$2664,MATCH("OUT_"&amp;ウォレット!$JO$2&amp;MONTH(ウォレット!$B20)&amp;"/"&amp;DAY(ウォレット!$B20)&amp;"_"&amp;ウォレット!KH$3,プレー記録!$U$12:$U$2664,0),1))=TRUE,0,-INDEX(プレー記録!$F$12:$F$2664,MATCH("OUT_"&amp;ウォレット!$JO$2&amp;MONTH(ウォレット!$B20)&amp;"/"&amp;DAY(ウォレット!$B20)&amp;"_"&amp;ウォレット!KH$3,プレー記録!$U$12:$U$2664,0),1))</f>
        <v>0</v>
      </c>
      <c r="KI20" s="123">
        <f>IF(ISNA(INDEX(プレー記録!$F$12:$F$2664,MATCH("OUT_"&amp;ウォレット!$JO$2&amp;MONTH(ウォレット!$B20)&amp;"/"&amp;DAY(ウォレット!$B20)&amp;"_"&amp;ウォレット!KI$3,プレー記録!$U$12:$U$2664,0),1))=TRUE,0,-INDEX(プレー記録!$F$12:$F$2664,MATCH("OUT_"&amp;ウォレット!$JO$2&amp;MONTH(ウォレット!$B20)&amp;"/"&amp;DAY(ウォレット!$B20)&amp;"_"&amp;ウォレット!KI$3,プレー記録!$U$12:$U$2664,0),1))</f>
        <v>0</v>
      </c>
      <c r="KJ20" s="123">
        <f>IF(ISNA(INDEX(プレー記録!$F$12:$F$2664,MATCH("OUT_"&amp;ウォレット!$JO$2&amp;MONTH(ウォレット!$B20)&amp;"/"&amp;DAY(ウォレット!$B20)&amp;"_"&amp;ウォレット!KJ$3,プレー記録!$U$12:$U$2664,0),1))=TRUE,0,-INDEX(プレー記録!$F$12:$F$2664,MATCH("OUT_"&amp;ウォレット!$JO$2&amp;MONTH(ウォレット!$B20)&amp;"/"&amp;DAY(ウォレット!$B20)&amp;"_"&amp;ウォレット!KJ$3,プレー記録!$U$12:$U$2664,0),1))</f>
        <v>0</v>
      </c>
      <c r="KK20" s="123">
        <f>IF(ISNA(INDEX(プレー記録!$F$12:$F$2664,MATCH("OUT_"&amp;ウォレット!$JO$2&amp;MONTH(ウォレット!$B20)&amp;"/"&amp;DAY(ウォレット!$B20)&amp;"_"&amp;ウォレット!KK$3,プレー記録!$U$12:$U$2664,0),1))=TRUE,0,-INDEX(プレー記録!$F$12:$F$2664,MATCH("OUT_"&amp;ウォレット!$JO$2&amp;MONTH(ウォレット!$B20)&amp;"/"&amp;DAY(ウォレット!$B20)&amp;"_"&amp;ウォレット!KK$3,プレー記録!$U$12:$U$2664,0),1))</f>
        <v>0</v>
      </c>
      <c r="KL20" s="123">
        <f>IF(ISNA(INDEX(プレー記録!$F$12:$F$2664,MATCH("OUT_"&amp;ウォレット!$JO$2&amp;MONTH(ウォレット!$B20)&amp;"/"&amp;DAY(ウォレット!$B20)&amp;"_"&amp;ウォレット!KL$3,プレー記録!$U$12:$U$2664,0),1))=TRUE,0,-INDEX(プレー記録!$F$12:$F$2664,MATCH("OUT_"&amp;ウォレット!$JO$2&amp;MONTH(ウォレット!$B20)&amp;"/"&amp;DAY(ウォレット!$B20)&amp;"_"&amp;ウォレット!KL$3,プレー記録!$U$12:$U$2664,0),1))</f>
        <v>0</v>
      </c>
      <c r="KM20" s="123">
        <f>IF(ISNA(INDEX(プレー記録!$F$12:$F$2664,MATCH("OUT_"&amp;ウォレット!$JO$2&amp;MONTH(ウォレット!$B20)&amp;"/"&amp;DAY(ウォレット!$B20)&amp;"_"&amp;ウォレット!KM$3,プレー記録!$U$12:$U$2664,0),1))=TRUE,0,-INDEX(プレー記録!$F$12:$F$2664,MATCH("OUT_"&amp;ウォレット!$JO$2&amp;MONTH(ウォレット!$B20)&amp;"/"&amp;DAY(ウォレット!$B20)&amp;"_"&amp;ウォレット!KM$3,プレー記録!$U$12:$U$2664,0),1))</f>
        <v>0</v>
      </c>
      <c r="KN20" s="298">
        <f>IF(ISNA(INDEX(プレー記録!$F$12:$F$2664,MATCH("OUT_"&amp;ウォレット!$JO$2&amp;MONTH(ウォレット!$B20)&amp;"/"&amp;DAY(ウォレット!$B20)&amp;"_"&amp;ウォレット!KN$3,プレー記録!$U$12:$U$2664,0),1))=TRUE,0,-INDEX(プレー記録!$F$12:$F$2664,MATCH("OUT_"&amp;ウォレット!$JO$2&amp;MONTH(ウォレット!$B20)&amp;"/"&amp;DAY(ウォレット!$B20)&amp;"_"&amp;ウォレット!KN$3,プレー記録!$U$12:$U$2664,0),1))</f>
        <v>0</v>
      </c>
      <c r="KO20" s="298">
        <f>IF(ISNA(INDEX(プレー記録!$F$12:$F$2664,MATCH("OUT_"&amp;ウォレット!$JO$2&amp;MONTH(ウォレット!$B20)&amp;"/"&amp;DAY(ウォレット!$B20)&amp;"_"&amp;ウォレット!KO$3,プレー記録!$U$12:$U$2664,0),1))=TRUE,0,-INDEX(プレー記録!$F$12:$F$2664,MATCH("OUT_"&amp;ウォレット!$JO$2&amp;MONTH(ウォレット!$B20)&amp;"/"&amp;DAY(ウォレット!$B20)&amp;"_"&amp;ウォレット!KO$3,プレー記録!$U$12:$U$2664,0),1))</f>
        <v>0</v>
      </c>
      <c r="KP20" s="298">
        <f>IF(ISNA(INDEX(プレー記録!$F$12:$F$2664,MATCH("OUT_"&amp;ウォレット!$JO$2&amp;MONTH(ウォレット!$B20)&amp;"/"&amp;DAY(ウォレット!$B20)&amp;"_"&amp;ウォレット!KP$3,プレー記録!$U$12:$U$2664,0),1))=TRUE,0,-INDEX(プレー記録!$F$12:$F$2664,MATCH("OUT_"&amp;ウォレット!$JO$2&amp;MONTH(ウォレット!$B20)&amp;"/"&amp;DAY(ウォレット!$B20)&amp;"_"&amp;ウォレット!KP$3,プレー記録!$U$12:$U$2664,0),1))</f>
        <v>0</v>
      </c>
      <c r="KQ20" s="298">
        <f>IF(ISNA(INDEX(プレー記録!$F$12:$F$2664,MATCH("OUT_"&amp;ウォレット!$JO$2&amp;MONTH(ウォレット!$B20)&amp;"/"&amp;DAY(ウォレット!$B20)&amp;"_"&amp;ウォレット!KQ$3,プレー記録!$U$12:$U$2664,0),1))=TRUE,0,-INDEX(プレー記録!$F$12:$F$2664,MATCH("OUT_"&amp;ウォレット!$JO$2&amp;MONTH(ウォレット!$B20)&amp;"/"&amp;DAY(ウォレット!$B20)&amp;"_"&amp;ウォレット!KQ$3,プレー記録!$U$12:$U$2664,0),1))</f>
        <v>0</v>
      </c>
      <c r="KR20" s="298">
        <f>IF(ISNA(INDEX(プレー記録!$F$12:$F$2664,MATCH("OUT_"&amp;ウォレット!$JO$2&amp;MONTH(ウォレット!$B20)&amp;"/"&amp;DAY(ウォレット!$B20)&amp;"_"&amp;ウォレット!KR$3,プレー記録!$U$12:$U$2664,0),1))=TRUE,0,-INDEX(プレー記録!$F$12:$F$2664,MATCH("OUT_"&amp;ウォレット!$JO$2&amp;MONTH(ウォレット!$B20)&amp;"/"&amp;DAY(ウォレット!$B20)&amp;"_"&amp;ウォレット!KR$3,プレー記録!$U$12:$U$2664,0),1))</f>
        <v>0</v>
      </c>
      <c r="KS20" s="298">
        <f>IF(ISNA(INDEX(プレー記録!$F$12:$F$2664,MATCH("OUT_"&amp;ウォレット!$JO$2&amp;MONTH(ウォレット!$B20)&amp;"/"&amp;DAY(ウォレット!$B20)&amp;"_"&amp;ウォレット!KS$3,プレー記録!$U$12:$U$2664,0),1))=TRUE,0,-INDEX(プレー記録!$F$12:$F$2664,MATCH("OUT_"&amp;ウォレット!$JO$2&amp;MONTH(ウォレット!$B20)&amp;"/"&amp;DAY(ウォレット!$B20)&amp;"_"&amp;ウォレット!KS$3,プレー記録!$U$12:$U$2664,0),1))</f>
        <v>0</v>
      </c>
      <c r="KT20" s="298">
        <f>IF(ISNA(INDEX(プレー記録!$F$12:$F$2664,MATCH("OUT_"&amp;ウォレット!$JO$2&amp;MONTH(ウォレット!$B20)&amp;"/"&amp;DAY(ウォレット!$B20)&amp;"_"&amp;ウォレット!KT$3,プレー記録!$U$12:$U$2664,0),1))=TRUE,0,-INDEX(プレー記録!$F$12:$F$2664,MATCH("OUT_"&amp;ウォレット!$JO$2&amp;MONTH(ウォレット!$B20)&amp;"/"&amp;DAY(ウォレット!$B20)&amp;"_"&amp;ウォレット!KT$3,プレー記録!$U$12:$U$2664,0),1))</f>
        <v>0</v>
      </c>
      <c r="KU20" s="298">
        <f>IF(ISNA(INDEX(プレー記録!$F$12:$F$2664,MATCH("OUT_"&amp;ウォレット!$JO$2&amp;MONTH(ウォレット!$B20)&amp;"/"&amp;DAY(ウォレット!$B20)&amp;"_"&amp;ウォレット!KU$3,プレー記録!$U$12:$U$2664,0),1))=TRUE,0,-INDEX(プレー記録!$F$12:$F$2664,MATCH("OUT_"&amp;ウォレット!$JO$2&amp;MONTH(ウォレット!$B20)&amp;"/"&amp;DAY(ウォレット!$B20)&amp;"_"&amp;ウォレット!KU$3,プレー記録!$U$12:$U$2664,0),1))</f>
        <v>0</v>
      </c>
      <c r="KV20" s="160"/>
      <c r="KW20" s="127">
        <f t="shared" si="10"/>
        <v>0</v>
      </c>
      <c r="KX20" s="128">
        <f t="shared" si="20"/>
        <v>0</v>
      </c>
      <c r="KY20" s="133">
        <f>IF(ISNA(INDEX(プレー記録!$G$14:$G$2664,MATCH("IN_"&amp;ウォレット!$KW$2&amp;MONTH(ウォレット!$B20)&amp;"/"&amp;DAY(ウォレット!$B20)&amp;"_"&amp;ウォレット!KY$3,プレー記録!$U$14:$U$2664,0),1))=TRUE,0,INDEX(プレー記録!$G$14:$G$2664,MATCH("IN_"&amp;ウォレット!$KW$2&amp;MONTH(ウォレット!$B20)&amp;"/"&amp;DAY(ウォレット!$B20)&amp;"_"&amp;ウォレット!KY$3,プレー記録!$U$14:$U$2664,0),1))</f>
        <v>0</v>
      </c>
      <c r="KZ20" s="122">
        <f>IF(ISNA(INDEX(プレー記録!$G$14:$G$2664,MATCH("IN_"&amp;ウォレット!$KW$2&amp;MONTH(ウォレット!$B20)&amp;"/"&amp;DAY(ウォレット!$B20)&amp;"_"&amp;ウォレット!KZ$3,プレー記録!$U$14:$U$2664,0),1))=TRUE,0,INDEX(プレー記録!$G$14:$G$2664,MATCH("IN_"&amp;ウォレット!$KW$2&amp;MONTH(ウォレット!$B20)&amp;"/"&amp;DAY(ウォレット!$B20)&amp;"_"&amp;ウォレット!KZ$3,プレー記録!$U$14:$U$2664,0),1))</f>
        <v>0</v>
      </c>
      <c r="LA20" s="122">
        <f>IF(ISNA(INDEX(プレー記録!$G$14:$G$2664,MATCH("IN_"&amp;ウォレット!$KW$2&amp;MONTH(ウォレット!$B20)&amp;"/"&amp;DAY(ウォレット!$B20)&amp;"_"&amp;ウォレット!LA$3,プレー記録!$U$14:$U$2664,0),1))=TRUE,0,INDEX(プレー記録!$G$14:$G$2664,MATCH("IN_"&amp;ウォレット!$KW$2&amp;MONTH(ウォレット!$B20)&amp;"/"&amp;DAY(ウォレット!$B20)&amp;"_"&amp;ウォレット!LA$3,プレー記録!$U$14:$U$2664,0),1))</f>
        <v>0</v>
      </c>
      <c r="LB20" s="122">
        <f>IF(ISNA(INDEX(プレー記録!$G$14:$G$2664,MATCH("IN_"&amp;ウォレット!$KW$2&amp;MONTH(ウォレット!$B20)&amp;"/"&amp;DAY(ウォレット!$B20)&amp;"_"&amp;ウォレット!LB$3,プレー記録!$U$14:$U$2664,0),1))=TRUE,0,INDEX(プレー記録!$G$14:$G$2664,MATCH("IN_"&amp;ウォレット!$KW$2&amp;MONTH(ウォレット!$B20)&amp;"/"&amp;DAY(ウォレット!$B20)&amp;"_"&amp;ウォレット!LB$3,プレー記録!$U$14:$U$2664,0),1))</f>
        <v>0</v>
      </c>
      <c r="LC20" s="122">
        <f>IF(ISNA(INDEX(プレー記録!$G$14:$G$2664,MATCH("IN_"&amp;ウォレット!$KW$2&amp;MONTH(ウォレット!$B20)&amp;"/"&amp;DAY(ウォレット!$B20)&amp;"_"&amp;ウォレット!LC$3,プレー記録!$U$14:$U$2664,0),1))=TRUE,0,INDEX(プレー記録!$G$14:$G$2664,MATCH("IN_"&amp;ウォレット!$KW$2&amp;MONTH(ウォレット!$B20)&amp;"/"&amp;DAY(ウォレット!$B20)&amp;"_"&amp;ウォレット!LC$3,プレー記録!$U$14:$U$2664,0),1))</f>
        <v>0</v>
      </c>
      <c r="LD20" s="122">
        <f>IF(ISNA(INDEX(プレー記録!$G$14:$G$2664,MATCH("IN_"&amp;ウォレット!$KW$2&amp;MONTH(ウォレット!$B20)&amp;"/"&amp;DAY(ウォレット!$B20)&amp;"_"&amp;ウォレット!LD$3,プレー記録!$U$14:$U$2664,0),1))=TRUE,0,INDEX(プレー記録!$G$14:$G$2664,MATCH("IN_"&amp;ウォレット!$KW$2&amp;MONTH(ウォレット!$B20)&amp;"/"&amp;DAY(ウォレット!$B20)&amp;"_"&amp;ウォレット!LD$3,プレー記録!$U$14:$U$2664,0),1))</f>
        <v>0</v>
      </c>
      <c r="LE20" s="122">
        <f>IF(ISNA(INDEX(プレー記録!$G$14:$G$2664,MATCH("IN_"&amp;ウォレット!$KW$2&amp;MONTH(ウォレット!$B20)&amp;"/"&amp;DAY(ウォレット!$B20)&amp;"_"&amp;ウォレット!LE$3,プレー記録!$U$14:$U$2664,0),1))=TRUE,0,INDEX(プレー記録!$G$14:$G$2664,MATCH("IN_"&amp;ウォレット!$KW$2&amp;MONTH(ウォレット!$B20)&amp;"/"&amp;DAY(ウォレット!$B20)&amp;"_"&amp;ウォレット!LE$3,プレー記録!$U$14:$U$2664,0),1))</f>
        <v>0</v>
      </c>
      <c r="LF20" s="296">
        <f>IF(ISNA(INDEX(プレー記録!$G$14:$G$2664,MATCH("IN_"&amp;ウォレット!$KW$2&amp;MONTH(ウォレット!$B20)&amp;"/"&amp;DAY(ウォレット!$B20)&amp;"_"&amp;ウォレット!LF$3,プレー記録!$U$14:$U$2664,0),1))=TRUE,0,INDEX(プレー記録!$G$14:$G$2664,MATCH("IN_"&amp;ウォレット!$KW$2&amp;MONTH(ウォレット!$B20)&amp;"/"&amp;DAY(ウォレット!$B20)&amp;"_"&amp;ウォレット!LF$3,プレー記録!$U$14:$U$2664,0),1))</f>
        <v>0</v>
      </c>
      <c r="LG20" s="296">
        <f>IF(ISNA(INDEX(プレー記録!$G$14:$G$2664,MATCH("IN_"&amp;ウォレット!$KW$2&amp;MONTH(ウォレット!$B20)&amp;"/"&amp;DAY(ウォレット!$B20)&amp;"_"&amp;ウォレット!LG$3,プレー記録!$U$14:$U$2664,0),1))=TRUE,0,INDEX(プレー記録!$G$14:$G$2664,MATCH("IN_"&amp;ウォレット!$KW$2&amp;MONTH(ウォレット!$B20)&amp;"/"&amp;DAY(ウォレット!$B20)&amp;"_"&amp;ウォレット!LG$3,プレー記録!$U$14:$U$2664,0),1))</f>
        <v>0</v>
      </c>
      <c r="LH20" s="296">
        <f>IF(ISNA(INDEX(プレー記録!$G$14:$G$2664,MATCH("IN_"&amp;ウォレット!$KW$2&amp;MONTH(ウォレット!$B20)&amp;"/"&amp;DAY(ウォレット!$B20)&amp;"_"&amp;ウォレット!LH$3,プレー記録!$U$14:$U$2664,0),1))=TRUE,0,INDEX(プレー記録!$G$14:$G$2664,MATCH("IN_"&amp;ウォレット!$KW$2&amp;MONTH(ウォレット!$B20)&amp;"/"&amp;DAY(ウォレット!$B20)&amp;"_"&amp;ウォレット!LH$3,プレー記録!$U$14:$U$2664,0),1))</f>
        <v>0</v>
      </c>
      <c r="LI20" s="296">
        <f>IF(ISNA(INDEX(プレー記録!$G$14:$G$2664,MATCH("IN_"&amp;ウォレット!$KW$2&amp;MONTH(ウォレット!$B20)&amp;"/"&amp;DAY(ウォレット!$B20)&amp;"_"&amp;ウォレット!LI$3,プレー記録!$U$14:$U$2664,0),1))=TRUE,0,INDEX(プレー記録!$G$14:$G$2664,MATCH("IN_"&amp;ウォレット!$KW$2&amp;MONTH(ウォレット!$B20)&amp;"/"&amp;DAY(ウォレット!$B20)&amp;"_"&amp;ウォレット!LI$3,プレー記録!$U$14:$U$2664,0),1))</f>
        <v>0</v>
      </c>
      <c r="LJ20" s="296">
        <f>IF(ISNA(INDEX(プレー記録!$G$14:$G$2664,MATCH("IN_"&amp;ウォレット!$KW$2&amp;MONTH(ウォレット!$B20)&amp;"/"&amp;DAY(ウォレット!$B20)&amp;"_"&amp;ウォレット!LJ$3,プレー記録!$U$14:$U$2664,0),1))=TRUE,0,INDEX(プレー記録!$G$14:$G$2664,MATCH("IN_"&amp;ウォレット!$KW$2&amp;MONTH(ウォレット!$B20)&amp;"/"&amp;DAY(ウォレット!$B20)&amp;"_"&amp;ウォレット!LJ$3,プレー記録!$U$14:$U$2664,0),1))</f>
        <v>0</v>
      </c>
      <c r="LK20" s="296">
        <f>IF(ISNA(INDEX(プレー記録!$G$14:$G$2664,MATCH("IN_"&amp;ウォレット!$KW$2&amp;MONTH(ウォレット!$B20)&amp;"/"&amp;DAY(ウォレット!$B20)&amp;"_"&amp;ウォレット!LK$3,プレー記録!$U$14:$U$2664,0),1))=TRUE,0,INDEX(プレー記録!$G$14:$G$2664,MATCH("IN_"&amp;ウォレット!$KW$2&amp;MONTH(ウォレット!$B20)&amp;"/"&amp;DAY(ウォレット!$B20)&amp;"_"&amp;ウォレット!LK$3,プレー記録!$U$14:$U$2664,0),1))</f>
        <v>0</v>
      </c>
      <c r="LL20" s="296">
        <f>IF(ISNA(INDEX(プレー記録!$G$14:$G$2664,MATCH("IN_"&amp;ウォレット!$KW$2&amp;MONTH(ウォレット!$B20)&amp;"/"&amp;DAY(ウォレット!$B20)&amp;"_"&amp;ウォレット!LL$3,プレー記録!$U$14:$U$2664,0),1))=TRUE,0,INDEX(プレー記録!$G$14:$G$2664,MATCH("IN_"&amp;ウォレット!$KW$2&amp;MONTH(ウォレット!$B20)&amp;"/"&amp;DAY(ウォレット!$B20)&amp;"_"&amp;ウォレット!LL$3,プレー記録!$U$14:$U$2664,0),1))</f>
        <v>0</v>
      </c>
      <c r="LM20" s="296">
        <f>IF(ISNA(INDEX(プレー記録!$G$14:$G$2664,MATCH("IN_"&amp;ウォレット!$KW$2&amp;MONTH(ウォレット!$B20)&amp;"/"&amp;DAY(ウォレット!$B20)&amp;"_"&amp;ウォレット!LM$3,プレー記録!$U$14:$U$2664,0),1))=TRUE,0,INDEX(プレー記録!$G$14:$G$2664,MATCH("IN_"&amp;ウォレット!$KW$2&amp;MONTH(ウォレット!$B20)&amp;"/"&amp;DAY(ウォレット!$B20)&amp;"_"&amp;ウォレット!LM$3,プレー記録!$U$14:$U$2664,0),1))</f>
        <v>0</v>
      </c>
      <c r="LN20" s="158"/>
      <c r="LO20" s="131">
        <f>IF(ISNA(INDEX(プレー記録!$F$12:$F$2664,MATCH("OUT_"&amp;ウォレット!$KW$2&amp;MONTH(ウォレット!$B20)&amp;"/"&amp;DAY(ウォレット!$B20)&amp;"_"&amp;ウォレット!LO$3,プレー記録!$U$12:$U$2664,0),1))=TRUE,0,-INDEX(プレー記録!$F$12:$F$2664,MATCH("OUT_"&amp;ウォレット!$KW$2&amp;MONTH(ウォレット!$B20)&amp;"/"&amp;DAY(ウォレット!$B20)&amp;"_"&amp;ウォレット!LO$3,プレー記録!$U$12:$U$2664,0),1))</f>
        <v>0</v>
      </c>
      <c r="LP20" s="123">
        <f>IF(ISNA(INDEX(プレー記録!$F$12:$F$2664,MATCH("OUT_"&amp;ウォレット!$KW$2&amp;MONTH(ウォレット!$B20)&amp;"/"&amp;DAY(ウォレット!$B20)&amp;"_"&amp;ウォレット!LP$3,プレー記録!$U$12:$U$2664,0),1))=TRUE,0,-INDEX(プレー記録!$F$12:$F$2664,MATCH("OUT_"&amp;ウォレット!$KW$2&amp;MONTH(ウォレット!$B20)&amp;"/"&amp;DAY(ウォレット!$B20)&amp;"_"&amp;ウォレット!LP$3,プレー記録!$U$12:$U$2664,0),1))</f>
        <v>0</v>
      </c>
      <c r="LQ20" s="123">
        <f>IF(ISNA(INDEX(プレー記録!$F$12:$F$2664,MATCH("OUT_"&amp;ウォレット!$KW$2&amp;MONTH(ウォレット!$B20)&amp;"/"&amp;DAY(ウォレット!$B20)&amp;"_"&amp;ウォレット!LQ$3,プレー記録!$U$12:$U$2664,0),1))=TRUE,0,-INDEX(プレー記録!$F$12:$F$2664,MATCH("OUT_"&amp;ウォレット!$KW$2&amp;MONTH(ウォレット!$B20)&amp;"/"&amp;DAY(ウォレット!$B20)&amp;"_"&amp;ウォレット!LQ$3,プレー記録!$U$12:$U$2664,0),1))</f>
        <v>0</v>
      </c>
      <c r="LR20" s="123">
        <f>IF(ISNA(INDEX(プレー記録!$F$12:$F$2664,MATCH("OUT_"&amp;ウォレット!$KW$2&amp;MONTH(ウォレット!$B20)&amp;"/"&amp;DAY(ウォレット!$B20)&amp;"_"&amp;ウォレット!LR$3,プレー記録!$U$12:$U$2664,0),1))=TRUE,0,-INDEX(プレー記録!$F$12:$F$2664,MATCH("OUT_"&amp;ウォレット!$KW$2&amp;MONTH(ウォレット!$B20)&amp;"/"&amp;DAY(ウォレット!$B20)&amp;"_"&amp;ウォレット!LR$3,プレー記録!$U$12:$U$2664,0),1))</f>
        <v>0</v>
      </c>
      <c r="LS20" s="123">
        <f>IF(ISNA(INDEX(プレー記録!$F$12:$F$2664,MATCH("OUT_"&amp;ウォレット!$KW$2&amp;MONTH(ウォレット!$B20)&amp;"/"&amp;DAY(ウォレット!$B20)&amp;"_"&amp;ウォレット!LS$3,プレー記録!$U$12:$U$2664,0),1))=TRUE,0,-INDEX(プレー記録!$F$12:$F$2664,MATCH("OUT_"&amp;ウォレット!$KW$2&amp;MONTH(ウォレット!$B20)&amp;"/"&amp;DAY(ウォレット!$B20)&amp;"_"&amp;ウォレット!LS$3,プレー記録!$U$12:$U$2664,0),1))</f>
        <v>0</v>
      </c>
      <c r="LT20" s="123">
        <f>IF(ISNA(INDEX(プレー記録!$F$12:$F$2664,MATCH("OUT_"&amp;ウォレット!$KW$2&amp;MONTH(ウォレット!$B20)&amp;"/"&amp;DAY(ウォレット!$B20)&amp;"_"&amp;ウォレット!LT$3,プレー記録!$U$12:$U$2664,0),1))=TRUE,0,-INDEX(プレー記録!$F$12:$F$2664,MATCH("OUT_"&amp;ウォレット!$KW$2&amp;MONTH(ウォレット!$B20)&amp;"/"&amp;DAY(ウォレット!$B20)&amp;"_"&amp;ウォレット!LT$3,プレー記録!$U$12:$U$2664,0),1))</f>
        <v>0</v>
      </c>
      <c r="LU20" s="123">
        <f>IF(ISNA(INDEX(プレー記録!$F$12:$F$2664,MATCH("OUT_"&amp;ウォレット!$KW$2&amp;MONTH(ウォレット!$B20)&amp;"/"&amp;DAY(ウォレット!$B20)&amp;"_"&amp;ウォレット!LU$3,プレー記録!$U$12:$U$2664,0),1))=TRUE,0,-INDEX(プレー記録!$F$12:$F$2664,MATCH("OUT_"&amp;ウォレット!$KW$2&amp;MONTH(ウォレット!$B20)&amp;"/"&amp;DAY(ウォレット!$B20)&amp;"_"&amp;ウォレット!LU$3,プレー記録!$U$12:$U$2664,0),1))</f>
        <v>0</v>
      </c>
      <c r="LV20" s="298">
        <f>IF(ISNA(INDEX(プレー記録!$F$12:$F$2664,MATCH("OUT_"&amp;ウォレット!$KW$2&amp;MONTH(ウォレット!$B20)&amp;"/"&amp;DAY(ウォレット!$B20)&amp;"_"&amp;ウォレット!LV$3,プレー記録!$U$12:$U$2664,0),1))=TRUE,0,-INDEX(プレー記録!$F$12:$F$2664,MATCH("OUT_"&amp;ウォレット!$KW$2&amp;MONTH(ウォレット!$B20)&amp;"/"&amp;DAY(ウォレット!$B20)&amp;"_"&amp;ウォレット!LV$3,プレー記録!$U$12:$U$2664,0),1))</f>
        <v>0</v>
      </c>
      <c r="LW20" s="298">
        <f>IF(ISNA(INDEX(プレー記録!$F$12:$F$2664,MATCH("OUT_"&amp;ウォレット!$KW$2&amp;MONTH(ウォレット!$B20)&amp;"/"&amp;DAY(ウォレット!$B20)&amp;"_"&amp;ウォレット!LW$3,プレー記録!$U$12:$U$2664,0),1))=TRUE,0,-INDEX(プレー記録!$F$12:$F$2664,MATCH("OUT_"&amp;ウォレット!$KW$2&amp;MONTH(ウォレット!$B20)&amp;"/"&amp;DAY(ウォレット!$B20)&amp;"_"&amp;ウォレット!LW$3,プレー記録!$U$12:$U$2664,0),1))</f>
        <v>0</v>
      </c>
      <c r="LX20" s="298">
        <f>IF(ISNA(INDEX(プレー記録!$F$12:$F$2664,MATCH("OUT_"&amp;ウォレット!$KW$2&amp;MONTH(ウォレット!$B20)&amp;"/"&amp;DAY(ウォレット!$B20)&amp;"_"&amp;ウォレット!LX$3,プレー記録!$U$12:$U$2664,0),1))=TRUE,0,-INDEX(プレー記録!$F$12:$F$2664,MATCH("OUT_"&amp;ウォレット!$KW$2&amp;MONTH(ウォレット!$B20)&amp;"/"&amp;DAY(ウォレット!$B20)&amp;"_"&amp;ウォレット!LX$3,プレー記録!$U$12:$U$2664,0),1))</f>
        <v>0</v>
      </c>
      <c r="LY20" s="298">
        <f>IF(ISNA(INDEX(プレー記録!$F$12:$F$2664,MATCH("OUT_"&amp;ウォレット!$KW$2&amp;MONTH(ウォレット!$B20)&amp;"/"&amp;DAY(ウォレット!$B20)&amp;"_"&amp;ウォレット!LY$3,プレー記録!$U$12:$U$2664,0),1))=TRUE,0,-INDEX(プレー記録!$F$12:$F$2664,MATCH("OUT_"&amp;ウォレット!$KW$2&amp;MONTH(ウォレット!$B20)&amp;"/"&amp;DAY(ウォレット!$B20)&amp;"_"&amp;ウォレット!LY$3,プレー記録!$U$12:$U$2664,0),1))</f>
        <v>0</v>
      </c>
      <c r="LZ20" s="298">
        <f>IF(ISNA(INDEX(プレー記録!$F$12:$F$2664,MATCH("OUT_"&amp;ウォレット!$KW$2&amp;MONTH(ウォレット!$B20)&amp;"/"&amp;DAY(ウォレット!$B20)&amp;"_"&amp;ウォレット!LZ$3,プレー記録!$U$12:$U$2664,0),1))=TRUE,0,-INDEX(プレー記録!$F$12:$F$2664,MATCH("OUT_"&amp;ウォレット!$KW$2&amp;MONTH(ウォレット!$B20)&amp;"/"&amp;DAY(ウォレット!$B20)&amp;"_"&amp;ウォレット!LZ$3,プレー記録!$U$12:$U$2664,0),1))</f>
        <v>0</v>
      </c>
      <c r="MA20" s="298">
        <f>IF(ISNA(INDEX(プレー記録!$F$12:$F$2664,MATCH("OUT_"&amp;ウォレット!$KW$2&amp;MONTH(ウォレット!$B20)&amp;"/"&amp;DAY(ウォレット!$B20)&amp;"_"&amp;ウォレット!MA$3,プレー記録!$U$12:$U$2664,0),1))=TRUE,0,-INDEX(プレー記録!$F$12:$F$2664,MATCH("OUT_"&amp;ウォレット!$KW$2&amp;MONTH(ウォレット!$B20)&amp;"/"&amp;DAY(ウォレット!$B20)&amp;"_"&amp;ウォレット!MA$3,プレー記録!$U$12:$U$2664,0),1))</f>
        <v>0</v>
      </c>
      <c r="MB20" s="298">
        <f>IF(ISNA(INDEX(プレー記録!$F$12:$F$2664,MATCH("OUT_"&amp;ウォレット!$KW$2&amp;MONTH(ウォレット!$B20)&amp;"/"&amp;DAY(ウォレット!$B20)&amp;"_"&amp;ウォレット!MB$3,プレー記録!$U$12:$U$2664,0),1))=TRUE,0,-INDEX(プレー記録!$F$12:$F$2664,MATCH("OUT_"&amp;ウォレット!$KW$2&amp;MONTH(ウォレット!$B20)&amp;"/"&amp;DAY(ウォレット!$B20)&amp;"_"&amp;ウォレット!MB$3,プレー記録!$U$12:$U$2664,0),1))</f>
        <v>0</v>
      </c>
      <c r="MC20" s="298">
        <f>IF(ISNA(INDEX(プレー記録!$F$12:$F$2664,MATCH("OUT_"&amp;ウォレット!$KW$2&amp;MONTH(ウォレット!$B20)&amp;"/"&amp;DAY(ウォレット!$B20)&amp;"_"&amp;ウォレット!MC$3,プレー記録!$U$12:$U$2664,0),1))=TRUE,0,-INDEX(プレー記録!$F$12:$F$2664,MATCH("OUT_"&amp;ウォレット!$KW$2&amp;MONTH(ウォレット!$B20)&amp;"/"&amp;DAY(ウォレット!$B20)&amp;"_"&amp;ウォレット!MC$3,プレー記録!$U$12:$U$2664,0),1))</f>
        <v>0</v>
      </c>
      <c r="MD20" s="160"/>
    </row>
    <row r="21" spans="2:342">
      <c r="B21" s="24">
        <f t="shared" si="0"/>
        <v>16</v>
      </c>
      <c r="C21" s="127">
        <f t="shared" si="1"/>
        <v>0</v>
      </c>
      <c r="D21" s="128">
        <f t="shared" si="11"/>
        <v>0</v>
      </c>
      <c r="E21" s="133">
        <f>IF(ISNA(INDEX(プレー記録!$G$14:$G$2664,MATCH("IN_"&amp;ウォレット!$C$2&amp;MONTH(ウォレット!$B21)&amp;"/"&amp;DAY(ウォレット!$B21)&amp;"_"&amp;ウォレット!E$3,プレー記録!$U$14:$U$2664,0),1))=TRUE,0,INDEX(プレー記録!$G$14:$G$2664,MATCH("IN_"&amp;ウォレット!$C$2&amp;MONTH(ウォレット!$B21)&amp;"/"&amp;DAY(ウォレット!$B21)&amp;"_"&amp;ウォレット!E$3,プレー記録!$U$14:$U$2664,0),1))</f>
        <v>0</v>
      </c>
      <c r="F21" s="122">
        <f>IF(ISNA(INDEX(プレー記録!$G$14:$G$2664,MATCH("IN_"&amp;ウォレット!$C$2&amp;MONTH(ウォレット!$B21)&amp;"/"&amp;DAY(ウォレット!$B21)&amp;"_"&amp;ウォレット!F$3,プレー記録!$U$14:$U$2664,0),1))=TRUE,0,INDEX(プレー記録!$G$14:$G$2664,MATCH("IN_"&amp;ウォレット!$C$2&amp;MONTH(ウォレット!$B21)&amp;"/"&amp;DAY(ウォレット!$B21)&amp;"_"&amp;ウォレット!F$3,プレー記録!$U$14:$U$2664,0),1))</f>
        <v>0</v>
      </c>
      <c r="G21" s="122">
        <f>IF(ISNA(INDEX(プレー記録!$G$14:$G$2664,MATCH("IN_"&amp;ウォレット!$C$2&amp;MONTH(ウォレット!$B21)&amp;"/"&amp;DAY(ウォレット!$B21)&amp;"_"&amp;ウォレット!G$3,プレー記録!$U$14:$U$2664,0),1))=TRUE,0,INDEX(プレー記録!$G$14:$G$2664,MATCH("IN_"&amp;ウォレット!$C$2&amp;MONTH(ウォレット!$B21)&amp;"/"&amp;DAY(ウォレット!$B21)&amp;"_"&amp;ウォレット!G$3,プレー記録!$U$14:$U$2664,0),1))</f>
        <v>0</v>
      </c>
      <c r="H21" s="122">
        <f>IF(ISNA(INDEX(プレー記録!$G$14:$G$2664,MATCH("IN_"&amp;ウォレット!$C$2&amp;MONTH(ウォレット!$B21)&amp;"/"&amp;DAY(ウォレット!$B21)&amp;"_"&amp;ウォレット!H$3,プレー記録!$U$14:$U$2664,0),1))=TRUE,0,INDEX(プレー記録!$G$14:$G$2664,MATCH("IN_"&amp;ウォレット!$C$2&amp;MONTH(ウォレット!$B21)&amp;"/"&amp;DAY(ウォレット!$B21)&amp;"_"&amp;ウォレット!H$3,プレー記録!$U$14:$U$2664,0),1))</f>
        <v>0</v>
      </c>
      <c r="I21" s="122">
        <f>IF(ISNA(INDEX(プレー記録!$G$14:$G$2664,MATCH("IN_"&amp;ウォレット!$C$2&amp;MONTH(ウォレット!$B21)&amp;"/"&amp;DAY(ウォレット!$B21)&amp;"_"&amp;ウォレット!I$3,プレー記録!$U$14:$U$2664,0),1))=TRUE,0,INDEX(プレー記録!$G$14:$G$2664,MATCH("IN_"&amp;ウォレット!$C$2&amp;MONTH(ウォレット!$B21)&amp;"/"&amp;DAY(ウォレット!$B21)&amp;"_"&amp;ウォレット!I$3,プレー記録!$U$14:$U$2664,0),1))</f>
        <v>0</v>
      </c>
      <c r="J21" s="122">
        <f>IF(ISNA(INDEX(プレー記録!$G$14:$G$2664,MATCH("IN_"&amp;ウォレット!$C$2&amp;MONTH(ウォレット!$B21)&amp;"/"&amp;DAY(ウォレット!$B21)&amp;"_"&amp;ウォレット!J$3,プレー記録!$U$14:$U$2664,0),1))=TRUE,0,INDEX(プレー記録!$G$14:$G$2664,MATCH("IN_"&amp;ウォレット!$C$2&amp;MONTH(ウォレット!$B21)&amp;"/"&amp;DAY(ウォレット!$B21)&amp;"_"&amp;ウォレット!J$3,プレー記録!$U$14:$U$2664,0),1))</f>
        <v>0</v>
      </c>
      <c r="K21" s="122">
        <f>IF(ISNA(INDEX(プレー記録!$G$14:$G$2664,MATCH("IN_"&amp;ウォレット!$C$2&amp;MONTH(ウォレット!$B21)&amp;"/"&amp;DAY(ウォレット!$B21)&amp;"_"&amp;ウォレット!K$3,プレー記録!$U$14:$U$2664,0),1))=TRUE,0,INDEX(プレー記録!$G$14:$G$2664,MATCH("IN_"&amp;ウォレット!$C$2&amp;MONTH(ウォレット!$B21)&amp;"/"&amp;DAY(ウォレット!$B21)&amp;"_"&amp;ウォレット!K$3,プレー記録!$U$14:$U$2664,0),1))</f>
        <v>0</v>
      </c>
      <c r="L21" s="296">
        <f>IF(ISNA(INDEX(プレー記録!$G$14:$G$2664,MATCH("IN_"&amp;ウォレット!$C$2&amp;MONTH(ウォレット!$B21)&amp;"/"&amp;DAY(ウォレット!$B21)&amp;"_"&amp;ウォレット!L$3,プレー記録!$U$14:$U$2664,0),1))=TRUE,0,INDEX(プレー記録!$G$14:$G$2664,MATCH("IN_"&amp;ウォレット!$C$2&amp;MONTH(ウォレット!$B21)&amp;"/"&amp;DAY(ウォレット!$B21)&amp;"_"&amp;ウォレット!L$3,プレー記録!$U$14:$U$2664,0),1))</f>
        <v>0</v>
      </c>
      <c r="M21" s="296">
        <f>IF(ISNA(INDEX(プレー記録!$G$14:$G$2664,MATCH("IN_"&amp;ウォレット!$C$2&amp;MONTH(ウォレット!$B21)&amp;"/"&amp;DAY(ウォレット!$B21)&amp;"_"&amp;ウォレット!M$3,プレー記録!$U$14:$U$2664,0),1))=TRUE,0,INDEX(プレー記録!$G$14:$G$2664,MATCH("IN_"&amp;ウォレット!$C$2&amp;MONTH(ウォレット!$B21)&amp;"/"&amp;DAY(ウォレット!$B21)&amp;"_"&amp;ウォレット!M$3,プレー記録!$U$14:$U$2664,0),1))</f>
        <v>0</v>
      </c>
      <c r="N21" s="296">
        <f>IF(ISNA(INDEX(プレー記録!$G$14:$G$2664,MATCH("IN_"&amp;ウォレット!$C$2&amp;MONTH(ウォレット!$B21)&amp;"/"&amp;DAY(ウォレット!$B21)&amp;"_"&amp;ウォレット!N$3,プレー記録!$U$14:$U$2664,0),1))=TRUE,0,INDEX(プレー記録!$G$14:$G$2664,MATCH("IN_"&amp;ウォレット!$C$2&amp;MONTH(ウォレット!$B21)&amp;"/"&amp;DAY(ウォレット!$B21)&amp;"_"&amp;ウォレット!N$3,プレー記録!$U$14:$U$2664,0),1))</f>
        <v>0</v>
      </c>
      <c r="O21" s="296">
        <f>IF(ISNA(INDEX(プレー記録!$G$14:$G$2664,MATCH("IN_"&amp;ウォレット!$C$2&amp;MONTH(ウォレット!$B21)&amp;"/"&amp;DAY(ウォレット!$B21)&amp;"_"&amp;ウォレット!O$3,プレー記録!$U$14:$U$2664,0),1))=TRUE,0,INDEX(プレー記録!$G$14:$G$2664,MATCH("IN_"&amp;ウォレット!$C$2&amp;MONTH(ウォレット!$B21)&amp;"/"&amp;DAY(ウォレット!$B21)&amp;"_"&amp;ウォレット!O$3,プレー記録!$U$14:$U$2664,0),1))</f>
        <v>0</v>
      </c>
      <c r="P21" s="296">
        <f>IF(ISNA(INDEX(プレー記録!$G$14:$G$2664,MATCH("IN_"&amp;ウォレット!$C$2&amp;MONTH(ウォレット!$B21)&amp;"/"&amp;DAY(ウォレット!$B21)&amp;"_"&amp;ウォレット!P$3,プレー記録!$U$14:$U$2664,0),1))=TRUE,0,INDEX(プレー記録!$G$14:$G$2664,MATCH("IN_"&amp;ウォレット!$C$2&amp;MONTH(ウォレット!$B21)&amp;"/"&amp;DAY(ウォレット!$B21)&amp;"_"&amp;ウォレット!P$3,プレー記録!$U$14:$U$2664,0),1))</f>
        <v>0</v>
      </c>
      <c r="Q21" s="296">
        <f>IF(ISNA(INDEX(プレー記録!$G$14:$G$2664,MATCH("IN_"&amp;ウォレット!$C$2&amp;MONTH(ウォレット!$B21)&amp;"/"&amp;DAY(ウォレット!$B21)&amp;"_"&amp;ウォレット!Q$3,プレー記録!$U$14:$U$2664,0),1))=TRUE,0,INDEX(プレー記録!$G$14:$G$2664,MATCH("IN_"&amp;ウォレット!$C$2&amp;MONTH(ウォレット!$B21)&amp;"/"&amp;DAY(ウォレット!$B21)&amp;"_"&amp;ウォレット!Q$3,プレー記録!$U$14:$U$2664,0),1))</f>
        <v>0</v>
      </c>
      <c r="R21" s="296">
        <f>IF(ISNA(INDEX(プレー記録!$G$14:$G$2664,MATCH("IN_"&amp;ウォレット!$C$2&amp;MONTH(ウォレット!$B21)&amp;"/"&amp;DAY(ウォレット!$B21)&amp;"_"&amp;ウォレット!R$3,プレー記録!$U$14:$U$2664,0),1))=TRUE,0,INDEX(プレー記録!$G$14:$G$2664,MATCH("IN_"&amp;ウォレット!$C$2&amp;MONTH(ウォレット!$B21)&amp;"/"&amp;DAY(ウォレット!$B21)&amp;"_"&amp;ウォレット!R$3,プレー記録!$U$14:$U$2664,0),1))</f>
        <v>0</v>
      </c>
      <c r="S21" s="296">
        <f>IF(ISNA(INDEX(プレー記録!$G$14:$G$2664,MATCH("IN_"&amp;ウォレット!$C$2&amp;MONTH(ウォレット!$B21)&amp;"/"&amp;DAY(ウォレット!$B21)&amp;"_"&amp;ウォレット!S$3,プレー記録!$U$14:$U$2664,0),1))=TRUE,0,INDEX(プレー記録!$G$14:$G$2664,MATCH("IN_"&amp;ウォレット!$C$2&amp;MONTH(ウォレット!$B21)&amp;"/"&amp;DAY(ウォレット!$B21)&amp;"_"&amp;ウォレット!S$3,プレー記録!$U$14:$U$2664,0),1))</f>
        <v>0</v>
      </c>
      <c r="T21" s="158"/>
      <c r="U21" s="131">
        <f>IF(ISNA(INDEX(プレー記録!$F$12:$F$2664,MATCH("OUT_"&amp;ウォレット!$C$2&amp;MONTH(ウォレット!$B21)&amp;"/"&amp;DAY(ウォレット!$B21)&amp;"_"&amp;ウォレット!U$3,プレー記録!$U$12:$U$2664,0),1))=TRUE,0,-INDEX(プレー記録!$F$12:$F$2664,MATCH("OUT_"&amp;ウォレット!$C$2&amp;MONTH(ウォレット!$B21)&amp;"/"&amp;DAY(ウォレット!$B21)&amp;"_"&amp;ウォレット!U$3,プレー記録!$U$12:$U$2664,0),1))</f>
        <v>0</v>
      </c>
      <c r="V21" s="123">
        <f>IF(ISNA(INDEX(プレー記録!$F$12:$F$2664,MATCH("OUT_"&amp;ウォレット!$C$2&amp;MONTH(ウォレット!$B21)&amp;"/"&amp;DAY(ウォレット!$B21)&amp;"_"&amp;ウォレット!V$3,プレー記録!$U$12:$U$2664,0),1))=TRUE,0,-INDEX(プレー記録!$F$12:$F$2664,MATCH("OUT_"&amp;ウォレット!$C$2&amp;MONTH(ウォレット!$B21)&amp;"/"&amp;DAY(ウォレット!$B21)&amp;"_"&amp;ウォレット!V$3,プレー記録!$U$12:$U$2664,0),1))</f>
        <v>0</v>
      </c>
      <c r="W21" s="123">
        <f>IF(ISNA(INDEX(プレー記録!$F$12:$F$2664,MATCH("OUT_"&amp;ウォレット!$C$2&amp;MONTH(ウォレット!$B21)&amp;"/"&amp;DAY(ウォレット!$B21)&amp;"_"&amp;ウォレット!W$3,プレー記録!$U$12:$U$2664,0),1))=TRUE,0,-INDEX(プレー記録!$F$12:$F$2664,MATCH("OUT_"&amp;ウォレット!$C$2&amp;MONTH(ウォレット!$B21)&amp;"/"&amp;DAY(ウォレット!$B21)&amp;"_"&amp;ウォレット!W$3,プレー記録!$U$12:$U$2664,0),1))</f>
        <v>0</v>
      </c>
      <c r="X21" s="123">
        <f>IF(ISNA(INDEX(プレー記録!$F$12:$F$2664,MATCH("OUT_"&amp;ウォレット!$C$2&amp;MONTH(ウォレット!$B21)&amp;"/"&amp;DAY(ウォレット!$B21)&amp;"_"&amp;ウォレット!X$3,プレー記録!$U$12:$U$2664,0),1))=TRUE,0,-INDEX(プレー記録!$F$12:$F$2664,MATCH("OUT_"&amp;ウォレット!$C$2&amp;MONTH(ウォレット!$B21)&amp;"/"&amp;DAY(ウォレット!$B21)&amp;"_"&amp;ウォレット!X$3,プレー記録!$U$12:$U$2664,0),1))</f>
        <v>0</v>
      </c>
      <c r="Y21" s="123">
        <f>IF(ISNA(INDEX(プレー記録!$F$12:$F$2664,MATCH("OUT_"&amp;ウォレット!$C$2&amp;MONTH(ウォレット!$B21)&amp;"/"&amp;DAY(ウォレット!$B21)&amp;"_"&amp;ウォレット!Y$3,プレー記録!$U$12:$U$2664,0),1))=TRUE,0,-INDEX(プレー記録!$F$12:$F$2664,MATCH("OUT_"&amp;ウォレット!$C$2&amp;MONTH(ウォレット!$B21)&amp;"/"&amp;DAY(ウォレット!$B21)&amp;"_"&amp;ウォレット!Y$3,プレー記録!$U$12:$U$2664,0),1))</f>
        <v>0</v>
      </c>
      <c r="Z21" s="123">
        <f>IF(ISNA(INDEX(プレー記録!$F$12:$F$2664,MATCH("OUT_"&amp;ウォレット!$C$2&amp;MONTH(ウォレット!$B21)&amp;"/"&amp;DAY(ウォレット!$B21)&amp;"_"&amp;ウォレット!Z$3,プレー記録!$U$12:$U$2664,0),1))=TRUE,0,-INDEX(プレー記録!$F$12:$F$2664,MATCH("OUT_"&amp;ウォレット!$C$2&amp;MONTH(ウォレット!$B21)&amp;"/"&amp;DAY(ウォレット!$B21)&amp;"_"&amp;ウォレット!Z$3,プレー記録!$U$12:$U$2664,0),1))</f>
        <v>0</v>
      </c>
      <c r="AA21" s="123">
        <f>IF(ISNA(INDEX(プレー記録!$F$12:$F$2664,MATCH("OUT_"&amp;ウォレット!$C$2&amp;MONTH(ウォレット!$B21)&amp;"/"&amp;DAY(ウォレット!$B21)&amp;"_"&amp;ウォレット!AA$3,プレー記録!$U$12:$U$2664,0),1))=TRUE,0,-INDEX(プレー記録!$F$12:$F$2664,MATCH("OUT_"&amp;ウォレット!$C$2&amp;MONTH(ウォレット!$B21)&amp;"/"&amp;DAY(ウォレット!$B21)&amp;"_"&amp;ウォレット!AA$3,プレー記録!$U$12:$U$2664,0),1))</f>
        <v>0</v>
      </c>
      <c r="AB21" s="298">
        <f>IF(ISNA(INDEX(プレー記録!$F$12:$F$2664,MATCH("OUT_"&amp;ウォレット!$C$2&amp;MONTH(ウォレット!$B21)&amp;"/"&amp;DAY(ウォレット!$B21)&amp;"_"&amp;ウォレット!AB$3,プレー記録!$U$12:$U$2664,0),1))=TRUE,0,-INDEX(プレー記録!$F$12:$F$2664,MATCH("OUT_"&amp;ウォレット!$C$2&amp;MONTH(ウォレット!$B21)&amp;"/"&amp;DAY(ウォレット!$B21)&amp;"_"&amp;ウォレット!AB$3,プレー記録!$U$12:$U$2664,0),1))</f>
        <v>0</v>
      </c>
      <c r="AC21" s="298">
        <f>IF(ISNA(INDEX(プレー記録!$F$12:$F$2664,MATCH("OUT_"&amp;ウォレット!$C$2&amp;MONTH(ウォレット!$B21)&amp;"/"&amp;DAY(ウォレット!$B21)&amp;"_"&amp;ウォレット!AC$3,プレー記録!$U$12:$U$2664,0),1))=TRUE,0,-INDEX(プレー記録!$F$12:$F$2664,MATCH("OUT_"&amp;ウォレット!$C$2&amp;MONTH(ウォレット!$B21)&amp;"/"&amp;DAY(ウォレット!$B21)&amp;"_"&amp;ウォレット!AC$3,プレー記録!$U$12:$U$2664,0),1))</f>
        <v>0</v>
      </c>
      <c r="AD21" s="298">
        <f>IF(ISNA(INDEX(プレー記録!$F$12:$F$2664,MATCH("OUT_"&amp;ウォレット!$C$2&amp;MONTH(ウォレット!$B21)&amp;"/"&amp;DAY(ウォレット!$B21)&amp;"_"&amp;ウォレット!AD$3,プレー記録!$U$12:$U$2664,0),1))=TRUE,0,-INDEX(プレー記録!$F$12:$F$2664,MATCH("OUT_"&amp;ウォレット!$C$2&amp;MONTH(ウォレット!$B21)&amp;"/"&amp;DAY(ウォレット!$B21)&amp;"_"&amp;ウォレット!AD$3,プレー記録!$U$12:$U$2664,0),1))</f>
        <v>0</v>
      </c>
      <c r="AE21" s="298">
        <f>IF(ISNA(INDEX(プレー記録!$F$12:$F$2664,MATCH("OUT_"&amp;ウォレット!$C$2&amp;MONTH(ウォレット!$B21)&amp;"/"&amp;DAY(ウォレット!$B21)&amp;"_"&amp;ウォレット!AE$3,プレー記録!$U$12:$U$2664,0),1))=TRUE,0,-INDEX(プレー記録!$F$12:$F$2664,MATCH("OUT_"&amp;ウォレット!$C$2&amp;MONTH(ウォレット!$B21)&amp;"/"&amp;DAY(ウォレット!$B21)&amp;"_"&amp;ウォレット!AE$3,プレー記録!$U$12:$U$2664,0),1))</f>
        <v>0</v>
      </c>
      <c r="AF21" s="298">
        <f>IF(ISNA(INDEX(プレー記録!$F$12:$F$2664,MATCH("OUT_"&amp;ウォレット!$C$2&amp;MONTH(ウォレット!$B21)&amp;"/"&amp;DAY(ウォレット!$B21)&amp;"_"&amp;ウォレット!AF$3,プレー記録!$U$12:$U$2664,0),1))=TRUE,0,-INDEX(プレー記録!$F$12:$F$2664,MATCH("OUT_"&amp;ウォレット!$C$2&amp;MONTH(ウォレット!$B21)&amp;"/"&amp;DAY(ウォレット!$B21)&amp;"_"&amp;ウォレット!AF$3,プレー記録!$U$12:$U$2664,0),1))</f>
        <v>0</v>
      </c>
      <c r="AG21" s="298">
        <f>IF(ISNA(INDEX(プレー記録!$F$12:$F$2664,MATCH("OUT_"&amp;ウォレット!$C$2&amp;MONTH(ウォレット!$B21)&amp;"/"&amp;DAY(ウォレット!$B21)&amp;"_"&amp;ウォレット!AG$3,プレー記録!$U$12:$U$2664,0),1))=TRUE,0,-INDEX(プレー記録!$F$12:$F$2664,MATCH("OUT_"&amp;ウォレット!$C$2&amp;MONTH(ウォレット!$B21)&amp;"/"&amp;DAY(ウォレット!$B21)&amp;"_"&amp;ウォレット!AG$3,プレー記録!$U$12:$U$2664,0),1))</f>
        <v>0</v>
      </c>
      <c r="AH21" s="298">
        <f>IF(ISNA(INDEX(プレー記録!$F$12:$F$2664,MATCH("OUT_"&amp;ウォレット!$C$2&amp;MONTH(ウォレット!$B21)&amp;"/"&amp;DAY(ウォレット!$B21)&amp;"_"&amp;ウォレット!AH$3,プレー記録!$U$12:$U$2664,0),1))=TRUE,0,-INDEX(プレー記録!$F$12:$F$2664,MATCH("OUT_"&amp;ウォレット!$C$2&amp;MONTH(ウォレット!$B21)&amp;"/"&amp;DAY(ウォレット!$B21)&amp;"_"&amp;ウォレット!AH$3,プレー記録!$U$12:$U$2664,0),1))</f>
        <v>0</v>
      </c>
      <c r="AI21" s="298">
        <f>IF(ISNA(INDEX(プレー記録!$F$12:$F$2664,MATCH("OUT_"&amp;ウォレット!$C$2&amp;MONTH(ウォレット!$B21)&amp;"/"&amp;DAY(ウォレット!$B21)&amp;"_"&amp;ウォレット!AI$3,プレー記録!$U$12:$U$2664,0),1))=TRUE,0,-INDEX(プレー記録!$F$12:$F$2664,MATCH("OUT_"&amp;ウォレット!$C$2&amp;MONTH(ウォレット!$B21)&amp;"/"&amp;DAY(ウォレット!$B21)&amp;"_"&amp;ウォレット!AI$3,プレー記録!$U$12:$U$2664,0),1))</f>
        <v>0</v>
      </c>
      <c r="AJ21" s="160"/>
      <c r="AK21" s="127">
        <f t="shared" si="2"/>
        <v>0</v>
      </c>
      <c r="AL21" s="128">
        <f t="shared" si="12"/>
        <v>0</v>
      </c>
      <c r="AM21" s="133">
        <f>IF(ISNA(INDEX(プレー記録!$G$14:$G$2664,MATCH("IN_"&amp;ウォレット!$AK$2&amp;MONTH(ウォレット!$B21)&amp;"/"&amp;DAY(ウォレット!$B21)&amp;"_"&amp;ウォレット!AM$3,プレー記録!$U$14:$U$2664,0),1))=TRUE,0,INDEX(プレー記録!$G$14:$G$2664,MATCH("IN_"&amp;ウォレット!$AK$2&amp;MONTH(ウォレット!$B21)&amp;"/"&amp;DAY(ウォレット!$B21)&amp;"_"&amp;ウォレット!AM$3,プレー記録!$U$14:$U$2664,0),1))</f>
        <v>0</v>
      </c>
      <c r="AN21" s="122">
        <f>IF(ISNA(INDEX(プレー記録!$G$14:$G$2664,MATCH("IN_"&amp;ウォレット!$AK$2&amp;MONTH(ウォレット!$B21)&amp;"/"&amp;DAY(ウォレット!$B21)&amp;"_"&amp;ウォレット!AN$3,プレー記録!$U$14:$U$2664,0),1))=TRUE,0,INDEX(プレー記録!$G$14:$G$2664,MATCH("IN_"&amp;ウォレット!$AK$2&amp;MONTH(ウォレット!$B21)&amp;"/"&amp;DAY(ウォレット!$B21)&amp;"_"&amp;ウォレット!AN$3,プレー記録!$U$14:$U$2664,0),1))</f>
        <v>0</v>
      </c>
      <c r="AO21" s="122">
        <f>IF(ISNA(INDEX(プレー記録!$G$14:$G$2664,MATCH("IN_"&amp;ウォレット!$AK$2&amp;MONTH(ウォレット!$B21)&amp;"/"&amp;DAY(ウォレット!$B21)&amp;"_"&amp;ウォレット!AO$3,プレー記録!$U$14:$U$2664,0),1))=TRUE,0,INDEX(プレー記録!$G$14:$G$2664,MATCH("IN_"&amp;ウォレット!$AK$2&amp;MONTH(ウォレット!$B21)&amp;"/"&amp;DAY(ウォレット!$B21)&amp;"_"&amp;ウォレット!AO$3,プレー記録!$U$14:$U$2664,0),1))</f>
        <v>0</v>
      </c>
      <c r="AP21" s="122">
        <f>IF(ISNA(INDEX(プレー記録!$G$14:$G$2664,MATCH("IN_"&amp;ウォレット!$AK$2&amp;MONTH(ウォレット!$B21)&amp;"/"&amp;DAY(ウォレット!$B21)&amp;"_"&amp;ウォレット!AP$3,プレー記録!$U$14:$U$2664,0),1))=TRUE,0,INDEX(プレー記録!$G$14:$G$2664,MATCH("IN_"&amp;ウォレット!$AK$2&amp;MONTH(ウォレット!$B21)&amp;"/"&amp;DAY(ウォレット!$B21)&amp;"_"&amp;ウォレット!AP$3,プレー記録!$U$14:$U$2664,0),1))</f>
        <v>0</v>
      </c>
      <c r="AQ21" s="122">
        <f>IF(ISNA(INDEX(プレー記録!$G$14:$G$2664,MATCH("IN_"&amp;ウォレット!$AK$2&amp;MONTH(ウォレット!$B21)&amp;"/"&amp;DAY(ウォレット!$B21)&amp;"_"&amp;ウォレット!AQ$3,プレー記録!$U$14:$U$2664,0),1))=TRUE,0,INDEX(プレー記録!$G$14:$G$2664,MATCH("IN_"&amp;ウォレット!$AK$2&amp;MONTH(ウォレット!$B21)&amp;"/"&amp;DAY(ウォレット!$B21)&amp;"_"&amp;ウォレット!AQ$3,プレー記録!$U$14:$U$2664,0),1))</f>
        <v>0</v>
      </c>
      <c r="AR21" s="122">
        <f>IF(ISNA(INDEX(プレー記録!$G$14:$G$2664,MATCH("IN_"&amp;ウォレット!$AK$2&amp;MONTH(ウォレット!$B21)&amp;"/"&amp;DAY(ウォレット!$B21)&amp;"_"&amp;ウォレット!AR$3,プレー記録!$U$14:$U$2664,0),1))=TRUE,0,INDEX(プレー記録!$G$14:$G$2664,MATCH("IN_"&amp;ウォレット!$AK$2&amp;MONTH(ウォレット!$B21)&amp;"/"&amp;DAY(ウォレット!$B21)&amp;"_"&amp;ウォレット!AR$3,プレー記録!$U$14:$U$2664,0),1))</f>
        <v>0</v>
      </c>
      <c r="AS21" s="122">
        <f>IF(ISNA(INDEX(プレー記録!$G$14:$G$2664,MATCH("IN_"&amp;ウォレット!$AK$2&amp;MONTH(ウォレット!$B21)&amp;"/"&amp;DAY(ウォレット!$B21)&amp;"_"&amp;ウォレット!AS$3,プレー記録!$U$14:$U$2664,0),1))=TRUE,0,INDEX(プレー記録!$G$14:$G$2664,MATCH("IN_"&amp;ウォレット!$AK$2&amp;MONTH(ウォレット!$B21)&amp;"/"&amp;DAY(ウォレット!$B21)&amp;"_"&amp;ウォレット!AS$3,プレー記録!$U$14:$U$2664,0),1))</f>
        <v>0</v>
      </c>
      <c r="AT21" s="296">
        <f>IF(ISNA(INDEX(プレー記録!$G$14:$G$2664,MATCH("IN_"&amp;ウォレット!$AK$2&amp;MONTH(ウォレット!$B21)&amp;"/"&amp;DAY(ウォレット!$B21)&amp;"_"&amp;ウォレット!AT$3,プレー記録!$U$14:$U$2664,0),1))=TRUE,0,INDEX(プレー記録!$G$14:$G$2664,MATCH("IN_"&amp;ウォレット!$AK$2&amp;MONTH(ウォレット!$B21)&amp;"/"&amp;DAY(ウォレット!$B21)&amp;"_"&amp;ウォレット!AT$3,プレー記録!$U$14:$U$2664,0),1))</f>
        <v>0</v>
      </c>
      <c r="AU21" s="296">
        <f>IF(ISNA(INDEX(プレー記録!$G$14:$G$2664,MATCH("IN_"&amp;ウォレット!$AK$2&amp;MONTH(ウォレット!$B21)&amp;"/"&amp;DAY(ウォレット!$B21)&amp;"_"&amp;ウォレット!AU$3,プレー記録!$U$14:$U$2664,0),1))=TRUE,0,INDEX(プレー記録!$G$14:$G$2664,MATCH("IN_"&amp;ウォレット!$AK$2&amp;MONTH(ウォレット!$B21)&amp;"/"&amp;DAY(ウォレット!$B21)&amp;"_"&amp;ウォレット!AU$3,プレー記録!$U$14:$U$2664,0),1))</f>
        <v>0</v>
      </c>
      <c r="AV21" s="296">
        <f>IF(ISNA(INDEX(プレー記録!$G$14:$G$2664,MATCH("IN_"&amp;ウォレット!$AK$2&amp;MONTH(ウォレット!$B21)&amp;"/"&amp;DAY(ウォレット!$B21)&amp;"_"&amp;ウォレット!AV$3,プレー記録!$U$14:$U$2664,0),1))=TRUE,0,INDEX(プレー記録!$G$14:$G$2664,MATCH("IN_"&amp;ウォレット!$AK$2&amp;MONTH(ウォレット!$B21)&amp;"/"&amp;DAY(ウォレット!$B21)&amp;"_"&amp;ウォレット!AV$3,プレー記録!$U$14:$U$2664,0),1))</f>
        <v>0</v>
      </c>
      <c r="AW21" s="296">
        <f>IF(ISNA(INDEX(プレー記録!$G$14:$G$2664,MATCH("IN_"&amp;ウォレット!$AK$2&amp;MONTH(ウォレット!$B21)&amp;"/"&amp;DAY(ウォレット!$B21)&amp;"_"&amp;ウォレット!AW$3,プレー記録!$U$14:$U$2664,0),1))=TRUE,0,INDEX(プレー記録!$G$14:$G$2664,MATCH("IN_"&amp;ウォレット!$AK$2&amp;MONTH(ウォレット!$B21)&amp;"/"&amp;DAY(ウォレット!$B21)&amp;"_"&amp;ウォレット!AW$3,プレー記録!$U$14:$U$2664,0),1))</f>
        <v>0</v>
      </c>
      <c r="AX21" s="296">
        <f>IF(ISNA(INDEX(プレー記録!$G$14:$G$2664,MATCH("IN_"&amp;ウォレット!$AK$2&amp;MONTH(ウォレット!$B21)&amp;"/"&amp;DAY(ウォレット!$B21)&amp;"_"&amp;ウォレット!AX$3,プレー記録!$U$14:$U$2664,0),1))=TRUE,0,INDEX(プレー記録!$G$14:$G$2664,MATCH("IN_"&amp;ウォレット!$AK$2&amp;MONTH(ウォレット!$B21)&amp;"/"&amp;DAY(ウォレット!$B21)&amp;"_"&amp;ウォレット!AX$3,プレー記録!$U$14:$U$2664,0),1))</f>
        <v>0</v>
      </c>
      <c r="AY21" s="296">
        <f>IF(ISNA(INDEX(プレー記録!$G$14:$G$2664,MATCH("IN_"&amp;ウォレット!$AK$2&amp;MONTH(ウォレット!$B21)&amp;"/"&amp;DAY(ウォレット!$B21)&amp;"_"&amp;ウォレット!AY$3,プレー記録!$U$14:$U$2664,0),1))=TRUE,0,INDEX(プレー記録!$G$14:$G$2664,MATCH("IN_"&amp;ウォレット!$AK$2&amp;MONTH(ウォレット!$B21)&amp;"/"&amp;DAY(ウォレット!$B21)&amp;"_"&amp;ウォレット!AY$3,プレー記録!$U$14:$U$2664,0),1))</f>
        <v>0</v>
      </c>
      <c r="AZ21" s="296">
        <f>IF(ISNA(INDEX(プレー記録!$G$14:$G$2664,MATCH("IN_"&amp;ウォレット!$AK$2&amp;MONTH(ウォレット!$B21)&amp;"/"&amp;DAY(ウォレット!$B21)&amp;"_"&amp;ウォレット!AZ$3,プレー記録!$U$14:$U$2664,0),1))=TRUE,0,INDEX(プレー記録!$G$14:$G$2664,MATCH("IN_"&amp;ウォレット!$AK$2&amp;MONTH(ウォレット!$B21)&amp;"/"&amp;DAY(ウォレット!$B21)&amp;"_"&amp;ウォレット!AZ$3,プレー記録!$U$14:$U$2664,0),1))</f>
        <v>0</v>
      </c>
      <c r="BA21" s="296">
        <f>IF(ISNA(INDEX(プレー記録!$G$14:$G$2664,MATCH("IN_"&amp;ウォレット!$AK$2&amp;MONTH(ウォレット!$B21)&amp;"/"&amp;DAY(ウォレット!$B21)&amp;"_"&amp;ウォレット!BA$3,プレー記録!$U$14:$U$2664,0),1))=TRUE,0,INDEX(プレー記録!$G$14:$G$2664,MATCH("IN_"&amp;ウォレット!$AK$2&amp;MONTH(ウォレット!$B21)&amp;"/"&amp;DAY(ウォレット!$B21)&amp;"_"&amp;ウォレット!BA$3,プレー記録!$U$14:$U$2664,0),1))</f>
        <v>0</v>
      </c>
      <c r="BB21" s="158"/>
      <c r="BC21" s="131">
        <f>IF(ISNA(INDEX(プレー記録!$F$12:$F$2664,MATCH("OUT_"&amp;ウォレット!$AK$2&amp;MONTH(ウォレット!$B21)&amp;"/"&amp;DAY(ウォレット!$B21)&amp;"_"&amp;ウォレット!BC$3,プレー記録!$U$12:$U$2664,0),1))=TRUE,0,-INDEX(プレー記録!$F$12:$F$2664,MATCH("OUT_"&amp;ウォレット!$AK$2&amp;MONTH(ウォレット!$B21)&amp;"/"&amp;DAY(ウォレット!$B21)&amp;"_"&amp;ウォレット!BC$3,プレー記録!$U$12:$U$2664,0),1))</f>
        <v>0</v>
      </c>
      <c r="BD21" s="123">
        <f>IF(ISNA(INDEX(プレー記録!$F$12:$F$2664,MATCH("OUT_"&amp;ウォレット!$AK$2&amp;MONTH(ウォレット!$B21)&amp;"/"&amp;DAY(ウォレット!$B21)&amp;"_"&amp;ウォレット!BD$3,プレー記録!$U$12:$U$2664,0),1))=TRUE,0,-INDEX(プレー記録!$F$12:$F$2664,MATCH("OUT_"&amp;ウォレット!$AK$2&amp;MONTH(ウォレット!$B21)&amp;"/"&amp;DAY(ウォレット!$B21)&amp;"_"&amp;ウォレット!BD$3,プレー記録!$U$12:$U$2664,0),1))</f>
        <v>0</v>
      </c>
      <c r="BE21" s="123">
        <f>IF(ISNA(INDEX(プレー記録!$F$12:$F$2664,MATCH("OUT_"&amp;ウォレット!$AK$2&amp;MONTH(ウォレット!$B21)&amp;"/"&amp;DAY(ウォレット!$B21)&amp;"_"&amp;ウォレット!BE$3,プレー記録!$U$12:$U$2664,0),1))=TRUE,0,-INDEX(プレー記録!$F$12:$F$2664,MATCH("OUT_"&amp;ウォレット!$AK$2&amp;MONTH(ウォレット!$B21)&amp;"/"&amp;DAY(ウォレット!$B21)&amp;"_"&amp;ウォレット!BE$3,プレー記録!$U$12:$U$2664,0),1))</f>
        <v>0</v>
      </c>
      <c r="BF21" s="123">
        <f>IF(ISNA(INDEX(プレー記録!$F$12:$F$2664,MATCH("OUT_"&amp;ウォレット!$AK$2&amp;MONTH(ウォレット!$B21)&amp;"/"&amp;DAY(ウォレット!$B21)&amp;"_"&amp;ウォレット!BF$3,プレー記録!$U$12:$U$2664,0),1))=TRUE,0,-INDEX(プレー記録!$F$12:$F$2664,MATCH("OUT_"&amp;ウォレット!$AK$2&amp;MONTH(ウォレット!$B21)&amp;"/"&amp;DAY(ウォレット!$B21)&amp;"_"&amp;ウォレット!BF$3,プレー記録!$U$12:$U$2664,0),1))</f>
        <v>0</v>
      </c>
      <c r="BG21" s="123">
        <f>IF(ISNA(INDEX(プレー記録!$F$12:$F$2664,MATCH("OUT_"&amp;ウォレット!$AK$2&amp;MONTH(ウォレット!$B21)&amp;"/"&amp;DAY(ウォレット!$B21)&amp;"_"&amp;ウォレット!BG$3,プレー記録!$U$12:$U$2664,0),1))=TRUE,0,-INDEX(プレー記録!$F$12:$F$2664,MATCH("OUT_"&amp;ウォレット!$AK$2&amp;MONTH(ウォレット!$B21)&amp;"/"&amp;DAY(ウォレット!$B21)&amp;"_"&amp;ウォレット!BG$3,プレー記録!$U$12:$U$2664,0),1))</f>
        <v>0</v>
      </c>
      <c r="BH21" s="123">
        <f>IF(ISNA(INDEX(プレー記録!$F$12:$F$2664,MATCH("OUT_"&amp;ウォレット!$AK$2&amp;MONTH(ウォレット!$B21)&amp;"/"&amp;DAY(ウォレット!$B21)&amp;"_"&amp;ウォレット!BH$3,プレー記録!$U$12:$U$2664,0),1))=TRUE,0,-INDEX(プレー記録!$F$12:$F$2664,MATCH("OUT_"&amp;ウォレット!$AK$2&amp;MONTH(ウォレット!$B21)&amp;"/"&amp;DAY(ウォレット!$B21)&amp;"_"&amp;ウォレット!BH$3,プレー記録!$U$12:$U$2664,0),1))</f>
        <v>0</v>
      </c>
      <c r="BI21" s="123">
        <f>IF(ISNA(INDEX(プレー記録!$F$12:$F$2664,MATCH("OUT_"&amp;ウォレット!$AK$2&amp;MONTH(ウォレット!$B21)&amp;"/"&amp;DAY(ウォレット!$B21)&amp;"_"&amp;ウォレット!BI$3,プレー記録!$U$12:$U$2664,0),1))=TRUE,0,-INDEX(プレー記録!$F$12:$F$2664,MATCH("OUT_"&amp;ウォレット!$AK$2&amp;MONTH(ウォレット!$B21)&amp;"/"&amp;DAY(ウォレット!$B21)&amp;"_"&amp;ウォレット!BI$3,プレー記録!$U$12:$U$2664,0),1))</f>
        <v>0</v>
      </c>
      <c r="BJ21" s="298">
        <f>IF(ISNA(INDEX(プレー記録!$F$12:$F$2664,MATCH("OUT_"&amp;ウォレット!$AK$2&amp;MONTH(ウォレット!$B21)&amp;"/"&amp;DAY(ウォレット!$B21)&amp;"_"&amp;ウォレット!BJ$3,プレー記録!$U$12:$U$2664,0),1))=TRUE,0,-INDEX(プレー記録!$F$12:$F$2664,MATCH("OUT_"&amp;ウォレット!$AK$2&amp;MONTH(ウォレット!$B21)&amp;"/"&amp;DAY(ウォレット!$B21)&amp;"_"&amp;ウォレット!BJ$3,プレー記録!$U$12:$U$2664,0),1))</f>
        <v>0</v>
      </c>
      <c r="BK21" s="298">
        <f>IF(ISNA(INDEX(プレー記録!$F$12:$F$2664,MATCH("OUT_"&amp;ウォレット!$AK$2&amp;MONTH(ウォレット!$B21)&amp;"/"&amp;DAY(ウォレット!$B21)&amp;"_"&amp;ウォレット!BK$3,プレー記録!$U$12:$U$2664,0),1))=TRUE,0,-INDEX(プレー記録!$F$12:$F$2664,MATCH("OUT_"&amp;ウォレット!$AK$2&amp;MONTH(ウォレット!$B21)&amp;"/"&amp;DAY(ウォレット!$B21)&amp;"_"&amp;ウォレット!BK$3,プレー記録!$U$12:$U$2664,0),1))</f>
        <v>0</v>
      </c>
      <c r="BL21" s="298">
        <f>IF(ISNA(INDEX(プレー記録!$F$12:$F$2664,MATCH("OUT_"&amp;ウォレット!$AK$2&amp;MONTH(ウォレット!$B21)&amp;"/"&amp;DAY(ウォレット!$B21)&amp;"_"&amp;ウォレット!BL$3,プレー記録!$U$12:$U$2664,0),1))=TRUE,0,-INDEX(プレー記録!$F$12:$F$2664,MATCH("OUT_"&amp;ウォレット!$AK$2&amp;MONTH(ウォレット!$B21)&amp;"/"&amp;DAY(ウォレット!$B21)&amp;"_"&amp;ウォレット!BL$3,プレー記録!$U$12:$U$2664,0),1))</f>
        <v>0</v>
      </c>
      <c r="BM21" s="298">
        <f>IF(ISNA(INDEX(プレー記録!$F$12:$F$2664,MATCH("OUT_"&amp;ウォレット!$AK$2&amp;MONTH(ウォレット!$B21)&amp;"/"&amp;DAY(ウォレット!$B21)&amp;"_"&amp;ウォレット!BM$3,プレー記録!$U$12:$U$2664,0),1))=TRUE,0,-INDEX(プレー記録!$F$12:$F$2664,MATCH("OUT_"&amp;ウォレット!$AK$2&amp;MONTH(ウォレット!$B21)&amp;"/"&amp;DAY(ウォレット!$B21)&amp;"_"&amp;ウォレット!BM$3,プレー記録!$U$12:$U$2664,0),1))</f>
        <v>0</v>
      </c>
      <c r="BN21" s="298">
        <f>IF(ISNA(INDEX(プレー記録!$F$12:$F$2664,MATCH("OUT_"&amp;ウォレット!$AK$2&amp;MONTH(ウォレット!$B21)&amp;"/"&amp;DAY(ウォレット!$B21)&amp;"_"&amp;ウォレット!BN$3,プレー記録!$U$12:$U$2664,0),1))=TRUE,0,-INDEX(プレー記録!$F$12:$F$2664,MATCH("OUT_"&amp;ウォレット!$AK$2&amp;MONTH(ウォレット!$B21)&amp;"/"&amp;DAY(ウォレット!$B21)&amp;"_"&amp;ウォレット!BN$3,プレー記録!$U$12:$U$2664,0),1))</f>
        <v>0</v>
      </c>
      <c r="BO21" s="298">
        <f>IF(ISNA(INDEX(プレー記録!$F$12:$F$2664,MATCH("OUT_"&amp;ウォレット!$AK$2&amp;MONTH(ウォレット!$B21)&amp;"/"&amp;DAY(ウォレット!$B21)&amp;"_"&amp;ウォレット!BO$3,プレー記録!$U$12:$U$2664,0),1))=TRUE,0,-INDEX(プレー記録!$F$12:$F$2664,MATCH("OUT_"&amp;ウォレット!$AK$2&amp;MONTH(ウォレット!$B21)&amp;"/"&amp;DAY(ウォレット!$B21)&amp;"_"&amp;ウォレット!BO$3,プレー記録!$U$12:$U$2664,0),1))</f>
        <v>0</v>
      </c>
      <c r="BP21" s="298">
        <f>IF(ISNA(INDEX(プレー記録!$F$12:$F$2664,MATCH("OUT_"&amp;ウォレット!$AK$2&amp;MONTH(ウォレット!$B21)&amp;"/"&amp;DAY(ウォレット!$B21)&amp;"_"&amp;ウォレット!BP$3,プレー記録!$U$12:$U$2664,0),1))=TRUE,0,-INDEX(プレー記録!$F$12:$F$2664,MATCH("OUT_"&amp;ウォレット!$AK$2&amp;MONTH(ウォレット!$B21)&amp;"/"&amp;DAY(ウォレット!$B21)&amp;"_"&amp;ウォレット!BP$3,プレー記録!$U$12:$U$2664,0),1))</f>
        <v>0</v>
      </c>
      <c r="BQ21" s="298">
        <f>IF(ISNA(INDEX(プレー記録!$F$12:$F$2664,MATCH("OUT_"&amp;ウォレット!$AK$2&amp;MONTH(ウォレット!$B21)&amp;"/"&amp;DAY(ウォレット!$B21)&amp;"_"&amp;ウォレット!BQ$3,プレー記録!$U$12:$U$2664,0),1))=TRUE,0,-INDEX(プレー記録!$F$12:$F$2664,MATCH("OUT_"&amp;ウォレット!$AK$2&amp;MONTH(ウォレット!$B21)&amp;"/"&amp;DAY(ウォレット!$B21)&amp;"_"&amp;ウォレット!BQ$3,プレー記録!$U$12:$U$2664,0),1))</f>
        <v>0</v>
      </c>
      <c r="BR21" s="160"/>
      <c r="BS21" s="127">
        <f t="shared" si="3"/>
        <v>0</v>
      </c>
      <c r="BT21" s="128">
        <f t="shared" si="13"/>
        <v>0</v>
      </c>
      <c r="BU21" s="133">
        <f>IF(ISNA(INDEX(プレー記録!$G$14:$G$2664,MATCH("IN_"&amp;ウォレット!$BS$2&amp;MONTH(ウォレット!$B21)&amp;"/"&amp;DAY(ウォレット!$B21)&amp;"_"&amp;ウォレット!BU$3,プレー記録!$U$14:$U$2664,0),1))=TRUE,0,INDEX(プレー記録!$G$14:$G$2664,MATCH("IN_"&amp;ウォレット!$BS$2&amp;MONTH(ウォレット!$B21)&amp;"/"&amp;DAY(ウォレット!$B21)&amp;"_"&amp;ウォレット!BU$3,プレー記録!$U$14:$U$2664,0),1))</f>
        <v>0</v>
      </c>
      <c r="BV21" s="122">
        <f>IF(ISNA(INDEX(プレー記録!$G$14:$G$2664,MATCH("IN_"&amp;ウォレット!$BS$2&amp;MONTH(ウォレット!$B21)&amp;"/"&amp;DAY(ウォレット!$B21)&amp;"_"&amp;ウォレット!BV$3,プレー記録!$U$14:$U$2664,0),1))=TRUE,0,INDEX(プレー記録!$G$14:$G$2664,MATCH("IN_"&amp;ウォレット!$BS$2&amp;MONTH(ウォレット!$B21)&amp;"/"&amp;DAY(ウォレット!$B21)&amp;"_"&amp;ウォレット!BV$3,プレー記録!$U$14:$U$2664,0),1))</f>
        <v>0</v>
      </c>
      <c r="BW21" s="122">
        <f>IF(ISNA(INDEX(プレー記録!$G$14:$G$2664,MATCH("IN_"&amp;ウォレット!$BS$2&amp;MONTH(ウォレット!$B21)&amp;"/"&amp;DAY(ウォレット!$B21)&amp;"_"&amp;ウォレット!BW$3,プレー記録!$U$14:$U$2664,0),1))=TRUE,0,INDEX(プレー記録!$G$14:$G$2664,MATCH("IN_"&amp;ウォレット!$BS$2&amp;MONTH(ウォレット!$B21)&amp;"/"&amp;DAY(ウォレット!$B21)&amp;"_"&amp;ウォレット!BW$3,プレー記録!$U$14:$U$2664,0),1))</f>
        <v>0</v>
      </c>
      <c r="BX21" s="122">
        <f>IF(ISNA(INDEX(プレー記録!$G$14:$G$2664,MATCH("IN_"&amp;ウォレット!$BS$2&amp;MONTH(ウォレット!$B21)&amp;"/"&amp;DAY(ウォレット!$B21)&amp;"_"&amp;ウォレット!BX$3,プレー記録!$U$14:$U$2664,0),1))=TRUE,0,INDEX(プレー記録!$G$14:$G$2664,MATCH("IN_"&amp;ウォレット!$BS$2&amp;MONTH(ウォレット!$B21)&amp;"/"&amp;DAY(ウォレット!$B21)&amp;"_"&amp;ウォレット!BX$3,プレー記録!$U$14:$U$2664,0),1))</f>
        <v>0</v>
      </c>
      <c r="BY21" s="122">
        <f>IF(ISNA(INDEX(プレー記録!$G$14:$G$2664,MATCH("IN_"&amp;ウォレット!$BS$2&amp;MONTH(ウォレット!$B21)&amp;"/"&amp;DAY(ウォレット!$B21)&amp;"_"&amp;ウォレット!BY$3,プレー記録!$U$14:$U$2664,0),1))=TRUE,0,INDEX(プレー記録!$G$14:$G$2664,MATCH("IN_"&amp;ウォレット!$BS$2&amp;MONTH(ウォレット!$B21)&amp;"/"&amp;DAY(ウォレット!$B21)&amp;"_"&amp;ウォレット!BY$3,プレー記録!$U$14:$U$2664,0),1))</f>
        <v>0</v>
      </c>
      <c r="BZ21" s="122">
        <f>IF(ISNA(INDEX(プレー記録!$G$14:$G$2664,MATCH("IN_"&amp;ウォレット!$BS$2&amp;MONTH(ウォレット!$B21)&amp;"/"&amp;DAY(ウォレット!$B21)&amp;"_"&amp;ウォレット!BZ$3,プレー記録!$U$14:$U$2664,0),1))=TRUE,0,INDEX(プレー記録!$G$14:$G$2664,MATCH("IN_"&amp;ウォレット!$BS$2&amp;MONTH(ウォレット!$B21)&amp;"/"&amp;DAY(ウォレット!$B21)&amp;"_"&amp;ウォレット!BZ$3,プレー記録!$U$14:$U$2664,0),1))</f>
        <v>0</v>
      </c>
      <c r="CA21" s="122">
        <f>IF(ISNA(INDEX(プレー記録!$G$14:$G$2664,MATCH("IN_"&amp;ウォレット!$BS$2&amp;MONTH(ウォレット!$B21)&amp;"/"&amp;DAY(ウォレット!$B21)&amp;"_"&amp;ウォレット!CA$3,プレー記録!$U$14:$U$2664,0),1))=TRUE,0,INDEX(プレー記録!$G$14:$G$2664,MATCH("IN_"&amp;ウォレット!$BS$2&amp;MONTH(ウォレット!$B21)&amp;"/"&amp;DAY(ウォレット!$B21)&amp;"_"&amp;ウォレット!CA$3,プレー記録!$U$14:$U$2664,0),1))</f>
        <v>0</v>
      </c>
      <c r="CB21" s="296">
        <f>IF(ISNA(INDEX(プレー記録!$G$14:$G$2664,MATCH("IN_"&amp;ウォレット!$BS$2&amp;MONTH(ウォレット!$B21)&amp;"/"&amp;DAY(ウォレット!$B21)&amp;"_"&amp;ウォレット!CB$3,プレー記録!$U$14:$U$2664,0),1))=TRUE,0,INDEX(プレー記録!$G$14:$G$2664,MATCH("IN_"&amp;ウォレット!$BS$2&amp;MONTH(ウォレット!$B21)&amp;"/"&amp;DAY(ウォレット!$B21)&amp;"_"&amp;ウォレット!CB$3,プレー記録!$U$14:$U$2664,0),1))</f>
        <v>0</v>
      </c>
      <c r="CC21" s="296">
        <f>IF(ISNA(INDEX(プレー記録!$G$14:$G$2664,MATCH("IN_"&amp;ウォレット!$BS$2&amp;MONTH(ウォレット!$B21)&amp;"/"&amp;DAY(ウォレット!$B21)&amp;"_"&amp;ウォレット!CC$3,プレー記録!$U$14:$U$2664,0),1))=TRUE,0,INDEX(プレー記録!$G$14:$G$2664,MATCH("IN_"&amp;ウォレット!$BS$2&amp;MONTH(ウォレット!$B21)&amp;"/"&amp;DAY(ウォレット!$B21)&amp;"_"&amp;ウォレット!CC$3,プレー記録!$U$14:$U$2664,0),1))</f>
        <v>0</v>
      </c>
      <c r="CD21" s="296">
        <f>IF(ISNA(INDEX(プレー記録!$G$14:$G$2664,MATCH("IN_"&amp;ウォレット!$BS$2&amp;MONTH(ウォレット!$B21)&amp;"/"&amp;DAY(ウォレット!$B21)&amp;"_"&amp;ウォレット!CD$3,プレー記録!$U$14:$U$2664,0),1))=TRUE,0,INDEX(プレー記録!$G$14:$G$2664,MATCH("IN_"&amp;ウォレット!$BS$2&amp;MONTH(ウォレット!$B21)&amp;"/"&amp;DAY(ウォレット!$B21)&amp;"_"&amp;ウォレット!CD$3,プレー記録!$U$14:$U$2664,0),1))</f>
        <v>0</v>
      </c>
      <c r="CE21" s="296">
        <f>IF(ISNA(INDEX(プレー記録!$G$14:$G$2664,MATCH("IN_"&amp;ウォレット!$BS$2&amp;MONTH(ウォレット!$B21)&amp;"/"&amp;DAY(ウォレット!$B21)&amp;"_"&amp;ウォレット!CE$3,プレー記録!$U$14:$U$2664,0),1))=TRUE,0,INDEX(プレー記録!$G$14:$G$2664,MATCH("IN_"&amp;ウォレット!$BS$2&amp;MONTH(ウォレット!$B21)&amp;"/"&amp;DAY(ウォレット!$B21)&amp;"_"&amp;ウォレット!CE$3,プレー記録!$U$14:$U$2664,0),1))</f>
        <v>0</v>
      </c>
      <c r="CF21" s="296">
        <f>IF(ISNA(INDEX(プレー記録!$G$14:$G$2664,MATCH("IN_"&amp;ウォレット!$BS$2&amp;MONTH(ウォレット!$B21)&amp;"/"&amp;DAY(ウォレット!$B21)&amp;"_"&amp;ウォレット!CF$3,プレー記録!$U$14:$U$2664,0),1))=TRUE,0,INDEX(プレー記録!$G$14:$G$2664,MATCH("IN_"&amp;ウォレット!$BS$2&amp;MONTH(ウォレット!$B21)&amp;"/"&amp;DAY(ウォレット!$B21)&amp;"_"&amp;ウォレット!CF$3,プレー記録!$U$14:$U$2664,0),1))</f>
        <v>0</v>
      </c>
      <c r="CG21" s="296">
        <f>IF(ISNA(INDEX(プレー記録!$G$14:$G$2664,MATCH("IN_"&amp;ウォレット!$BS$2&amp;MONTH(ウォレット!$B21)&amp;"/"&amp;DAY(ウォレット!$B21)&amp;"_"&amp;ウォレット!CG$3,プレー記録!$U$14:$U$2664,0),1))=TRUE,0,INDEX(プレー記録!$G$14:$G$2664,MATCH("IN_"&amp;ウォレット!$BS$2&amp;MONTH(ウォレット!$B21)&amp;"/"&amp;DAY(ウォレット!$B21)&amp;"_"&amp;ウォレット!CG$3,プレー記録!$U$14:$U$2664,0),1))</f>
        <v>0</v>
      </c>
      <c r="CH21" s="296">
        <f>IF(ISNA(INDEX(プレー記録!$G$14:$G$2664,MATCH("IN_"&amp;ウォレット!$BS$2&amp;MONTH(ウォレット!$B21)&amp;"/"&amp;DAY(ウォレット!$B21)&amp;"_"&amp;ウォレット!CH$3,プレー記録!$U$14:$U$2664,0),1))=TRUE,0,INDEX(プレー記録!$G$14:$G$2664,MATCH("IN_"&amp;ウォレット!$BS$2&amp;MONTH(ウォレット!$B21)&amp;"/"&amp;DAY(ウォレット!$B21)&amp;"_"&amp;ウォレット!CH$3,プレー記録!$U$14:$U$2664,0),1))</f>
        <v>0</v>
      </c>
      <c r="CI21" s="296">
        <f>IF(ISNA(INDEX(プレー記録!$G$14:$G$2664,MATCH("IN_"&amp;ウォレット!$BS$2&amp;MONTH(ウォレット!$B21)&amp;"/"&amp;DAY(ウォレット!$B21)&amp;"_"&amp;ウォレット!CI$3,プレー記録!$U$14:$U$2664,0),1))=TRUE,0,INDEX(プレー記録!$G$14:$G$2664,MATCH("IN_"&amp;ウォレット!$BS$2&amp;MONTH(ウォレット!$B21)&amp;"/"&amp;DAY(ウォレット!$B21)&amp;"_"&amp;ウォレット!CI$3,プレー記録!$U$14:$U$2664,0),1))</f>
        <v>0</v>
      </c>
      <c r="CJ21" s="158"/>
      <c r="CK21" s="131">
        <f>IF(ISNA(INDEX(プレー記録!$F$12:$F$2664,MATCH("OUT_"&amp;ウォレット!$BS$2&amp;MONTH(ウォレット!$B21)&amp;"/"&amp;DAY(ウォレット!$B21)&amp;"_"&amp;ウォレット!CK$3,プレー記録!$U$12:$U$2664,0),1))=TRUE,0,-INDEX(プレー記録!$F$12:$F$2664,MATCH("OUT_"&amp;ウォレット!$BS$2&amp;MONTH(ウォレット!$B21)&amp;"/"&amp;DAY(ウォレット!$B21)&amp;"_"&amp;ウォレット!CK$3,プレー記録!$U$12:$U$2664,0),1))</f>
        <v>0</v>
      </c>
      <c r="CL21" s="123">
        <f>IF(ISNA(INDEX(プレー記録!$F$12:$F$2664,MATCH("OUT_"&amp;ウォレット!$BS$2&amp;MONTH(ウォレット!$B21)&amp;"/"&amp;DAY(ウォレット!$B21)&amp;"_"&amp;ウォレット!CL$3,プレー記録!$U$12:$U$2664,0),1))=TRUE,0,-INDEX(プレー記録!$F$12:$F$2664,MATCH("OUT_"&amp;ウォレット!$BS$2&amp;MONTH(ウォレット!$B21)&amp;"/"&amp;DAY(ウォレット!$B21)&amp;"_"&amp;ウォレット!CL$3,プレー記録!$U$12:$U$2664,0),1))</f>
        <v>0</v>
      </c>
      <c r="CM21" s="123">
        <f>IF(ISNA(INDEX(プレー記録!$F$12:$F$2664,MATCH("OUT_"&amp;ウォレット!$BS$2&amp;MONTH(ウォレット!$B21)&amp;"/"&amp;DAY(ウォレット!$B21)&amp;"_"&amp;ウォレット!CM$3,プレー記録!$U$12:$U$2664,0),1))=TRUE,0,-INDEX(プレー記録!$F$12:$F$2664,MATCH("OUT_"&amp;ウォレット!$BS$2&amp;MONTH(ウォレット!$B21)&amp;"/"&amp;DAY(ウォレット!$B21)&amp;"_"&amp;ウォレット!CM$3,プレー記録!$U$12:$U$2664,0),1))</f>
        <v>0</v>
      </c>
      <c r="CN21" s="123">
        <f>IF(ISNA(INDEX(プレー記録!$F$12:$F$2664,MATCH("OUT_"&amp;ウォレット!$BS$2&amp;MONTH(ウォレット!$B21)&amp;"/"&amp;DAY(ウォレット!$B21)&amp;"_"&amp;ウォレット!CN$3,プレー記録!$U$12:$U$2664,0),1))=TRUE,0,-INDEX(プレー記録!$F$12:$F$2664,MATCH("OUT_"&amp;ウォレット!$BS$2&amp;MONTH(ウォレット!$B21)&amp;"/"&amp;DAY(ウォレット!$B21)&amp;"_"&amp;ウォレット!CN$3,プレー記録!$U$12:$U$2664,0),1))</f>
        <v>0</v>
      </c>
      <c r="CO21" s="123">
        <f>IF(ISNA(INDEX(プレー記録!$F$12:$F$2664,MATCH("OUT_"&amp;ウォレット!$BS$2&amp;MONTH(ウォレット!$B21)&amp;"/"&amp;DAY(ウォレット!$B21)&amp;"_"&amp;ウォレット!CO$3,プレー記録!$U$12:$U$2664,0),1))=TRUE,0,-INDEX(プレー記録!$F$12:$F$2664,MATCH("OUT_"&amp;ウォレット!$BS$2&amp;MONTH(ウォレット!$B21)&amp;"/"&amp;DAY(ウォレット!$B21)&amp;"_"&amp;ウォレット!CO$3,プレー記録!$U$12:$U$2664,0),1))</f>
        <v>0</v>
      </c>
      <c r="CP21" s="123">
        <f>IF(ISNA(INDEX(プレー記録!$F$12:$F$2664,MATCH("OUT_"&amp;ウォレット!$BS$2&amp;MONTH(ウォレット!$B21)&amp;"/"&amp;DAY(ウォレット!$B21)&amp;"_"&amp;ウォレット!CP$3,プレー記録!$U$12:$U$2664,0),1))=TRUE,0,-INDEX(プレー記録!$F$12:$F$2664,MATCH("OUT_"&amp;ウォレット!$BS$2&amp;MONTH(ウォレット!$B21)&amp;"/"&amp;DAY(ウォレット!$B21)&amp;"_"&amp;ウォレット!CP$3,プレー記録!$U$12:$U$2664,0),1))</f>
        <v>0</v>
      </c>
      <c r="CQ21" s="123">
        <f>IF(ISNA(INDEX(プレー記録!$F$12:$F$2664,MATCH("OUT_"&amp;ウォレット!$BS$2&amp;MONTH(ウォレット!$B21)&amp;"/"&amp;DAY(ウォレット!$B21)&amp;"_"&amp;ウォレット!CQ$3,プレー記録!$U$12:$U$2664,0),1))=TRUE,0,-INDEX(プレー記録!$F$12:$F$2664,MATCH("OUT_"&amp;ウォレット!$BS$2&amp;MONTH(ウォレット!$B21)&amp;"/"&amp;DAY(ウォレット!$B21)&amp;"_"&amp;ウォレット!CQ$3,プレー記録!$U$12:$U$2664,0),1))</f>
        <v>0</v>
      </c>
      <c r="CR21" s="298">
        <f>IF(ISNA(INDEX(プレー記録!$F$12:$F$2664,MATCH("OUT_"&amp;ウォレット!$BS$2&amp;MONTH(ウォレット!$B21)&amp;"/"&amp;DAY(ウォレット!$B21)&amp;"_"&amp;ウォレット!CR$3,プレー記録!$U$12:$U$2664,0),1))=TRUE,0,-INDEX(プレー記録!$F$12:$F$2664,MATCH("OUT_"&amp;ウォレット!$BS$2&amp;MONTH(ウォレット!$B21)&amp;"/"&amp;DAY(ウォレット!$B21)&amp;"_"&amp;ウォレット!CR$3,プレー記録!$U$12:$U$2664,0),1))</f>
        <v>0</v>
      </c>
      <c r="CS21" s="298">
        <f>IF(ISNA(INDEX(プレー記録!$F$12:$F$2664,MATCH("OUT_"&amp;ウォレット!$BS$2&amp;MONTH(ウォレット!$B21)&amp;"/"&amp;DAY(ウォレット!$B21)&amp;"_"&amp;ウォレット!CS$3,プレー記録!$U$12:$U$2664,0),1))=TRUE,0,-INDEX(プレー記録!$F$12:$F$2664,MATCH("OUT_"&amp;ウォレット!$BS$2&amp;MONTH(ウォレット!$B21)&amp;"/"&amp;DAY(ウォレット!$B21)&amp;"_"&amp;ウォレット!CS$3,プレー記録!$U$12:$U$2664,0),1))</f>
        <v>0</v>
      </c>
      <c r="CT21" s="298">
        <f>IF(ISNA(INDEX(プレー記録!$F$12:$F$2664,MATCH("OUT_"&amp;ウォレット!$BS$2&amp;MONTH(ウォレット!$B21)&amp;"/"&amp;DAY(ウォレット!$B21)&amp;"_"&amp;ウォレット!CT$3,プレー記録!$U$12:$U$2664,0),1))=TRUE,0,-INDEX(プレー記録!$F$12:$F$2664,MATCH("OUT_"&amp;ウォレット!$BS$2&amp;MONTH(ウォレット!$B21)&amp;"/"&amp;DAY(ウォレット!$B21)&amp;"_"&amp;ウォレット!CT$3,プレー記録!$U$12:$U$2664,0),1))</f>
        <v>0</v>
      </c>
      <c r="CU21" s="298">
        <f>IF(ISNA(INDEX(プレー記録!$F$12:$F$2664,MATCH("OUT_"&amp;ウォレット!$BS$2&amp;MONTH(ウォレット!$B21)&amp;"/"&amp;DAY(ウォレット!$B21)&amp;"_"&amp;ウォレット!CU$3,プレー記録!$U$12:$U$2664,0),1))=TRUE,0,-INDEX(プレー記録!$F$12:$F$2664,MATCH("OUT_"&amp;ウォレット!$BS$2&amp;MONTH(ウォレット!$B21)&amp;"/"&amp;DAY(ウォレット!$B21)&amp;"_"&amp;ウォレット!CU$3,プレー記録!$U$12:$U$2664,0),1))</f>
        <v>0</v>
      </c>
      <c r="CV21" s="298">
        <f>IF(ISNA(INDEX(プレー記録!$F$12:$F$2664,MATCH("OUT_"&amp;ウォレット!$BS$2&amp;MONTH(ウォレット!$B21)&amp;"/"&amp;DAY(ウォレット!$B21)&amp;"_"&amp;ウォレット!CV$3,プレー記録!$U$12:$U$2664,0),1))=TRUE,0,-INDEX(プレー記録!$F$12:$F$2664,MATCH("OUT_"&amp;ウォレット!$BS$2&amp;MONTH(ウォレット!$B21)&amp;"/"&amp;DAY(ウォレット!$B21)&amp;"_"&amp;ウォレット!CV$3,プレー記録!$U$12:$U$2664,0),1))</f>
        <v>0</v>
      </c>
      <c r="CW21" s="298">
        <f>IF(ISNA(INDEX(プレー記録!$F$12:$F$2664,MATCH("OUT_"&amp;ウォレット!$BS$2&amp;MONTH(ウォレット!$B21)&amp;"/"&amp;DAY(ウォレット!$B21)&amp;"_"&amp;ウォレット!CW$3,プレー記録!$U$12:$U$2664,0),1))=TRUE,0,-INDEX(プレー記録!$F$12:$F$2664,MATCH("OUT_"&amp;ウォレット!$BS$2&amp;MONTH(ウォレット!$B21)&amp;"/"&amp;DAY(ウォレット!$B21)&amp;"_"&amp;ウォレット!CW$3,プレー記録!$U$12:$U$2664,0),1))</f>
        <v>0</v>
      </c>
      <c r="CX21" s="298">
        <f>IF(ISNA(INDEX(プレー記録!$F$12:$F$2664,MATCH("OUT_"&amp;ウォレット!$BS$2&amp;MONTH(ウォレット!$B21)&amp;"/"&amp;DAY(ウォレット!$B21)&amp;"_"&amp;ウォレット!CX$3,プレー記録!$U$12:$U$2664,0),1))=TRUE,0,-INDEX(プレー記録!$F$12:$F$2664,MATCH("OUT_"&amp;ウォレット!$BS$2&amp;MONTH(ウォレット!$B21)&amp;"/"&amp;DAY(ウォレット!$B21)&amp;"_"&amp;ウォレット!CX$3,プレー記録!$U$12:$U$2664,0),1))</f>
        <v>0</v>
      </c>
      <c r="CY21" s="298">
        <f>IF(ISNA(INDEX(プレー記録!$F$12:$F$2664,MATCH("OUT_"&amp;ウォレット!$BS$2&amp;MONTH(ウォレット!$B21)&amp;"/"&amp;DAY(ウォレット!$B21)&amp;"_"&amp;ウォレット!CY$3,プレー記録!$U$12:$U$2664,0),1))=TRUE,0,-INDEX(プレー記録!$F$12:$F$2664,MATCH("OUT_"&amp;ウォレット!$BS$2&amp;MONTH(ウォレット!$B21)&amp;"/"&amp;DAY(ウォレット!$B21)&amp;"_"&amp;ウォレット!CY$3,プレー記録!$U$12:$U$2664,0),1))</f>
        <v>0</v>
      </c>
      <c r="CZ21" s="160"/>
      <c r="DA21" s="127">
        <f t="shared" si="4"/>
        <v>0</v>
      </c>
      <c r="DB21" s="128">
        <f t="shared" si="14"/>
        <v>0</v>
      </c>
      <c r="DC21" s="133">
        <f>IF(ISNA(INDEX(プレー記録!$G$14:$G$2664,MATCH("IN_"&amp;ウォレット!$DA$2&amp;MONTH(ウォレット!$B21)&amp;"/"&amp;DAY(ウォレット!$B21)&amp;"_"&amp;ウォレット!DC$3,プレー記録!$U$14:$U$2664,0),1))=TRUE,0,INDEX(プレー記録!$G$14:$G$2664,MATCH("IN_"&amp;ウォレット!$DA$2&amp;MONTH(ウォレット!$B21)&amp;"/"&amp;DAY(ウォレット!$B21)&amp;"_"&amp;ウォレット!DC$3,プレー記録!$U$14:$U$2664,0),1))</f>
        <v>0</v>
      </c>
      <c r="DD21" s="122">
        <f>IF(ISNA(INDEX(プレー記録!$G$14:$G$2664,MATCH("IN_"&amp;ウォレット!$DA$2&amp;MONTH(ウォレット!$B21)&amp;"/"&amp;DAY(ウォレット!$B21)&amp;"_"&amp;ウォレット!DD$3,プレー記録!$U$14:$U$2664,0),1))=TRUE,0,INDEX(プレー記録!$G$14:$G$2664,MATCH("IN_"&amp;ウォレット!$DA$2&amp;MONTH(ウォレット!$B21)&amp;"/"&amp;DAY(ウォレット!$B21)&amp;"_"&amp;ウォレット!DD$3,プレー記録!$U$14:$U$2664,0),1))</f>
        <v>0</v>
      </c>
      <c r="DE21" s="122">
        <f>IF(ISNA(INDEX(プレー記録!$G$14:$G$2664,MATCH("IN_"&amp;ウォレット!$DA$2&amp;MONTH(ウォレット!$B21)&amp;"/"&amp;DAY(ウォレット!$B21)&amp;"_"&amp;ウォレット!DE$3,プレー記録!$U$14:$U$2664,0),1))=TRUE,0,INDEX(プレー記録!$G$14:$G$2664,MATCH("IN_"&amp;ウォレット!$DA$2&amp;MONTH(ウォレット!$B21)&amp;"/"&amp;DAY(ウォレット!$B21)&amp;"_"&amp;ウォレット!DE$3,プレー記録!$U$14:$U$2664,0),1))</f>
        <v>0</v>
      </c>
      <c r="DF21" s="122">
        <f>IF(ISNA(INDEX(プレー記録!$G$14:$G$2664,MATCH("IN_"&amp;ウォレット!$DA$2&amp;MONTH(ウォレット!$B21)&amp;"/"&amp;DAY(ウォレット!$B21)&amp;"_"&amp;ウォレット!DF$3,プレー記録!$U$14:$U$2664,0),1))=TRUE,0,INDEX(プレー記録!$G$14:$G$2664,MATCH("IN_"&amp;ウォレット!$DA$2&amp;MONTH(ウォレット!$B21)&amp;"/"&amp;DAY(ウォレット!$B21)&amp;"_"&amp;ウォレット!DF$3,プレー記録!$U$14:$U$2664,0),1))</f>
        <v>0</v>
      </c>
      <c r="DG21" s="122">
        <f>IF(ISNA(INDEX(プレー記録!$G$14:$G$2664,MATCH("IN_"&amp;ウォレット!$DA$2&amp;MONTH(ウォレット!$B21)&amp;"/"&amp;DAY(ウォレット!$B21)&amp;"_"&amp;ウォレット!DG$3,プレー記録!$U$14:$U$2664,0),1))=TRUE,0,INDEX(プレー記録!$G$14:$G$2664,MATCH("IN_"&amp;ウォレット!$DA$2&amp;MONTH(ウォレット!$B21)&amp;"/"&amp;DAY(ウォレット!$B21)&amp;"_"&amp;ウォレット!DG$3,プレー記録!$U$14:$U$2664,0),1))</f>
        <v>0</v>
      </c>
      <c r="DH21" s="122">
        <f>IF(ISNA(INDEX(プレー記録!$G$14:$G$2664,MATCH("IN_"&amp;ウォレット!$DA$2&amp;MONTH(ウォレット!$B21)&amp;"/"&amp;DAY(ウォレット!$B21)&amp;"_"&amp;ウォレット!DH$3,プレー記録!$U$14:$U$2664,0),1))=TRUE,0,INDEX(プレー記録!$G$14:$G$2664,MATCH("IN_"&amp;ウォレット!$DA$2&amp;MONTH(ウォレット!$B21)&amp;"/"&amp;DAY(ウォレット!$B21)&amp;"_"&amp;ウォレット!DH$3,プレー記録!$U$14:$U$2664,0),1))</f>
        <v>0</v>
      </c>
      <c r="DI21" s="122">
        <f>IF(ISNA(INDEX(プレー記録!$G$14:$G$2664,MATCH("IN_"&amp;ウォレット!$DA$2&amp;MONTH(ウォレット!$B21)&amp;"/"&amp;DAY(ウォレット!$B21)&amp;"_"&amp;ウォレット!DI$3,プレー記録!$U$14:$U$2664,0),1))=TRUE,0,INDEX(プレー記録!$G$14:$G$2664,MATCH("IN_"&amp;ウォレット!$DA$2&amp;MONTH(ウォレット!$B21)&amp;"/"&amp;DAY(ウォレット!$B21)&amp;"_"&amp;ウォレット!DI$3,プレー記録!$U$14:$U$2664,0),1))</f>
        <v>0</v>
      </c>
      <c r="DJ21" s="296">
        <f>IF(ISNA(INDEX(プレー記録!$G$14:$G$2664,MATCH("IN_"&amp;ウォレット!$DA$2&amp;MONTH(ウォレット!$B21)&amp;"/"&amp;DAY(ウォレット!$B21)&amp;"_"&amp;ウォレット!DJ$3,プレー記録!$U$14:$U$2664,0),1))=TRUE,0,INDEX(プレー記録!$G$14:$G$2664,MATCH("IN_"&amp;ウォレット!$DA$2&amp;MONTH(ウォレット!$B21)&amp;"/"&amp;DAY(ウォレット!$B21)&amp;"_"&amp;ウォレット!DJ$3,プレー記録!$U$14:$U$2664,0),1))</f>
        <v>0</v>
      </c>
      <c r="DK21" s="296">
        <f>IF(ISNA(INDEX(プレー記録!$G$14:$G$2664,MATCH("IN_"&amp;ウォレット!$DA$2&amp;MONTH(ウォレット!$B21)&amp;"/"&amp;DAY(ウォレット!$B21)&amp;"_"&amp;ウォレット!DK$3,プレー記録!$U$14:$U$2664,0),1))=TRUE,0,INDEX(プレー記録!$G$14:$G$2664,MATCH("IN_"&amp;ウォレット!$DA$2&amp;MONTH(ウォレット!$B21)&amp;"/"&amp;DAY(ウォレット!$B21)&amp;"_"&amp;ウォレット!DK$3,プレー記録!$U$14:$U$2664,0),1))</f>
        <v>0</v>
      </c>
      <c r="DL21" s="296">
        <f>IF(ISNA(INDEX(プレー記録!$G$14:$G$2664,MATCH("IN_"&amp;ウォレット!$DA$2&amp;MONTH(ウォレット!$B21)&amp;"/"&amp;DAY(ウォレット!$B21)&amp;"_"&amp;ウォレット!DL$3,プレー記録!$U$14:$U$2664,0),1))=TRUE,0,INDEX(プレー記録!$G$14:$G$2664,MATCH("IN_"&amp;ウォレット!$DA$2&amp;MONTH(ウォレット!$B21)&amp;"/"&amp;DAY(ウォレット!$B21)&amp;"_"&amp;ウォレット!DL$3,プレー記録!$U$14:$U$2664,0),1))</f>
        <v>0</v>
      </c>
      <c r="DM21" s="296">
        <f>IF(ISNA(INDEX(プレー記録!$G$14:$G$2664,MATCH("IN_"&amp;ウォレット!$DA$2&amp;MONTH(ウォレット!$B21)&amp;"/"&amp;DAY(ウォレット!$B21)&amp;"_"&amp;ウォレット!DM$3,プレー記録!$U$14:$U$2664,0),1))=TRUE,0,INDEX(プレー記録!$G$14:$G$2664,MATCH("IN_"&amp;ウォレット!$DA$2&amp;MONTH(ウォレット!$B21)&amp;"/"&amp;DAY(ウォレット!$B21)&amp;"_"&amp;ウォレット!DM$3,プレー記録!$U$14:$U$2664,0),1))</f>
        <v>0</v>
      </c>
      <c r="DN21" s="296">
        <f>IF(ISNA(INDEX(プレー記録!$G$14:$G$2664,MATCH("IN_"&amp;ウォレット!$DA$2&amp;MONTH(ウォレット!$B21)&amp;"/"&amp;DAY(ウォレット!$B21)&amp;"_"&amp;ウォレット!DN$3,プレー記録!$U$14:$U$2664,0),1))=TRUE,0,INDEX(プレー記録!$G$14:$G$2664,MATCH("IN_"&amp;ウォレット!$DA$2&amp;MONTH(ウォレット!$B21)&amp;"/"&amp;DAY(ウォレット!$B21)&amp;"_"&amp;ウォレット!DN$3,プレー記録!$U$14:$U$2664,0),1))</f>
        <v>0</v>
      </c>
      <c r="DO21" s="296">
        <f>IF(ISNA(INDEX(プレー記録!$G$14:$G$2664,MATCH("IN_"&amp;ウォレット!$DA$2&amp;MONTH(ウォレット!$B21)&amp;"/"&amp;DAY(ウォレット!$B21)&amp;"_"&amp;ウォレット!DO$3,プレー記録!$U$14:$U$2664,0),1))=TRUE,0,INDEX(プレー記録!$G$14:$G$2664,MATCH("IN_"&amp;ウォレット!$DA$2&amp;MONTH(ウォレット!$B21)&amp;"/"&amp;DAY(ウォレット!$B21)&amp;"_"&amp;ウォレット!DO$3,プレー記録!$U$14:$U$2664,0),1))</f>
        <v>0</v>
      </c>
      <c r="DP21" s="296">
        <f>IF(ISNA(INDEX(プレー記録!$G$14:$G$2664,MATCH("IN_"&amp;ウォレット!$DA$2&amp;MONTH(ウォレット!$B21)&amp;"/"&amp;DAY(ウォレット!$B21)&amp;"_"&amp;ウォレット!DP$3,プレー記録!$U$14:$U$2664,0),1))=TRUE,0,INDEX(プレー記録!$G$14:$G$2664,MATCH("IN_"&amp;ウォレット!$DA$2&amp;MONTH(ウォレット!$B21)&amp;"/"&amp;DAY(ウォレット!$B21)&amp;"_"&amp;ウォレット!DP$3,プレー記録!$U$14:$U$2664,0),1))</f>
        <v>0</v>
      </c>
      <c r="DQ21" s="296">
        <f>IF(ISNA(INDEX(プレー記録!$G$14:$G$2664,MATCH("IN_"&amp;ウォレット!$DA$2&amp;MONTH(ウォレット!$B21)&amp;"/"&amp;DAY(ウォレット!$B21)&amp;"_"&amp;ウォレット!DQ$3,プレー記録!$U$14:$U$2664,0),1))=TRUE,0,INDEX(プレー記録!$G$14:$G$2664,MATCH("IN_"&amp;ウォレット!$DA$2&amp;MONTH(ウォレット!$B21)&amp;"/"&amp;DAY(ウォレット!$B21)&amp;"_"&amp;ウォレット!DQ$3,プレー記録!$U$14:$U$2664,0),1))</f>
        <v>0</v>
      </c>
      <c r="DR21" s="158"/>
      <c r="DS21" s="131">
        <f>IF(ISNA(INDEX(プレー記録!$F$12:$F$2664,MATCH("OUT_"&amp;ウォレット!$DA$2&amp;MONTH(ウォレット!$B21)&amp;"/"&amp;DAY(ウォレット!$B21)&amp;"_"&amp;ウォレット!DS$3,プレー記録!$U$12:$U$2664,0),1))=TRUE,0,-INDEX(プレー記録!$F$12:$F$2664,MATCH("OUT_"&amp;ウォレット!$DA$2&amp;MONTH(ウォレット!$B21)&amp;"/"&amp;DAY(ウォレット!$B21)&amp;"_"&amp;ウォレット!DS$3,プレー記録!$U$12:$U$2664,0),1))</f>
        <v>0</v>
      </c>
      <c r="DT21" s="123">
        <f>IF(ISNA(INDEX(プレー記録!$F$12:$F$2664,MATCH("OUT_"&amp;ウォレット!$DA$2&amp;MONTH(ウォレット!$B21)&amp;"/"&amp;DAY(ウォレット!$B21)&amp;"_"&amp;ウォレット!DT$3,プレー記録!$U$12:$U$2664,0),1))=TRUE,0,-INDEX(プレー記録!$F$12:$F$2664,MATCH("OUT_"&amp;ウォレット!$DA$2&amp;MONTH(ウォレット!$B21)&amp;"/"&amp;DAY(ウォレット!$B21)&amp;"_"&amp;ウォレット!DT$3,プレー記録!$U$12:$U$2664,0),1))</f>
        <v>0</v>
      </c>
      <c r="DU21" s="123">
        <f>IF(ISNA(INDEX(プレー記録!$F$12:$F$2664,MATCH("OUT_"&amp;ウォレット!$DA$2&amp;MONTH(ウォレット!$B21)&amp;"/"&amp;DAY(ウォレット!$B21)&amp;"_"&amp;ウォレット!DU$3,プレー記録!$U$12:$U$2664,0),1))=TRUE,0,-INDEX(プレー記録!$F$12:$F$2664,MATCH("OUT_"&amp;ウォレット!$DA$2&amp;MONTH(ウォレット!$B21)&amp;"/"&amp;DAY(ウォレット!$B21)&amp;"_"&amp;ウォレット!DU$3,プレー記録!$U$12:$U$2664,0),1))</f>
        <v>0</v>
      </c>
      <c r="DV21" s="123">
        <f>IF(ISNA(INDEX(プレー記録!$F$12:$F$2664,MATCH("OUT_"&amp;ウォレット!$DA$2&amp;MONTH(ウォレット!$B21)&amp;"/"&amp;DAY(ウォレット!$B21)&amp;"_"&amp;ウォレット!DV$3,プレー記録!$U$12:$U$2664,0),1))=TRUE,0,-INDEX(プレー記録!$F$12:$F$2664,MATCH("OUT_"&amp;ウォレット!$DA$2&amp;MONTH(ウォレット!$B21)&amp;"/"&amp;DAY(ウォレット!$B21)&amp;"_"&amp;ウォレット!DV$3,プレー記録!$U$12:$U$2664,0),1))</f>
        <v>0</v>
      </c>
      <c r="DW21" s="123">
        <f>IF(ISNA(INDEX(プレー記録!$F$12:$F$2664,MATCH("OUT_"&amp;ウォレット!$DA$2&amp;MONTH(ウォレット!$B21)&amp;"/"&amp;DAY(ウォレット!$B21)&amp;"_"&amp;ウォレット!DW$3,プレー記録!$U$12:$U$2664,0),1))=TRUE,0,-INDEX(プレー記録!$F$12:$F$2664,MATCH("OUT_"&amp;ウォレット!$DA$2&amp;MONTH(ウォレット!$B21)&amp;"/"&amp;DAY(ウォレット!$B21)&amp;"_"&amp;ウォレット!DW$3,プレー記録!$U$12:$U$2664,0),1))</f>
        <v>0</v>
      </c>
      <c r="DX21" s="123">
        <f>IF(ISNA(INDEX(プレー記録!$F$12:$F$2664,MATCH("OUT_"&amp;ウォレット!$DA$2&amp;MONTH(ウォレット!$B21)&amp;"/"&amp;DAY(ウォレット!$B21)&amp;"_"&amp;ウォレット!DX$3,プレー記録!$U$12:$U$2664,0),1))=TRUE,0,-INDEX(プレー記録!$F$12:$F$2664,MATCH("OUT_"&amp;ウォレット!$DA$2&amp;MONTH(ウォレット!$B21)&amp;"/"&amp;DAY(ウォレット!$B21)&amp;"_"&amp;ウォレット!DX$3,プレー記録!$U$12:$U$2664,0),1))</f>
        <v>0</v>
      </c>
      <c r="DY21" s="123">
        <f>IF(ISNA(INDEX(プレー記録!$F$12:$F$2664,MATCH("OUT_"&amp;ウォレット!$DA$2&amp;MONTH(ウォレット!$B21)&amp;"/"&amp;DAY(ウォレット!$B21)&amp;"_"&amp;ウォレット!DY$3,プレー記録!$U$12:$U$2664,0),1))=TRUE,0,-INDEX(プレー記録!$F$12:$F$2664,MATCH("OUT_"&amp;ウォレット!$DA$2&amp;MONTH(ウォレット!$B21)&amp;"/"&amp;DAY(ウォレット!$B21)&amp;"_"&amp;ウォレット!DY$3,プレー記録!$U$12:$U$2664,0),1))</f>
        <v>0</v>
      </c>
      <c r="DZ21" s="298">
        <f>IF(ISNA(INDEX(プレー記録!$F$12:$F$2664,MATCH("OUT_"&amp;ウォレット!$DA$2&amp;MONTH(ウォレット!$B21)&amp;"/"&amp;DAY(ウォレット!$B21)&amp;"_"&amp;ウォレット!DZ$3,プレー記録!$U$12:$U$2664,0),1))=TRUE,0,-INDEX(プレー記録!$F$12:$F$2664,MATCH("OUT_"&amp;ウォレット!$DA$2&amp;MONTH(ウォレット!$B21)&amp;"/"&amp;DAY(ウォレット!$B21)&amp;"_"&amp;ウォレット!DZ$3,プレー記録!$U$12:$U$2664,0),1))</f>
        <v>0</v>
      </c>
      <c r="EA21" s="298">
        <f>IF(ISNA(INDEX(プレー記録!$F$12:$F$2664,MATCH("OUT_"&amp;ウォレット!$DA$2&amp;MONTH(ウォレット!$B21)&amp;"/"&amp;DAY(ウォレット!$B21)&amp;"_"&amp;ウォレット!EA$3,プレー記録!$U$12:$U$2664,0),1))=TRUE,0,-INDEX(プレー記録!$F$12:$F$2664,MATCH("OUT_"&amp;ウォレット!$DA$2&amp;MONTH(ウォレット!$B21)&amp;"/"&amp;DAY(ウォレット!$B21)&amp;"_"&amp;ウォレット!EA$3,プレー記録!$U$12:$U$2664,0),1))</f>
        <v>0</v>
      </c>
      <c r="EB21" s="298">
        <f>IF(ISNA(INDEX(プレー記録!$F$12:$F$2664,MATCH("OUT_"&amp;ウォレット!$DA$2&amp;MONTH(ウォレット!$B21)&amp;"/"&amp;DAY(ウォレット!$B21)&amp;"_"&amp;ウォレット!EB$3,プレー記録!$U$12:$U$2664,0),1))=TRUE,0,-INDEX(プレー記録!$F$12:$F$2664,MATCH("OUT_"&amp;ウォレット!$DA$2&amp;MONTH(ウォレット!$B21)&amp;"/"&amp;DAY(ウォレット!$B21)&amp;"_"&amp;ウォレット!EB$3,プレー記録!$U$12:$U$2664,0),1))</f>
        <v>0</v>
      </c>
      <c r="EC21" s="298">
        <f>IF(ISNA(INDEX(プレー記録!$F$12:$F$2664,MATCH("OUT_"&amp;ウォレット!$DA$2&amp;MONTH(ウォレット!$B21)&amp;"/"&amp;DAY(ウォレット!$B21)&amp;"_"&amp;ウォレット!EC$3,プレー記録!$U$12:$U$2664,0),1))=TRUE,0,-INDEX(プレー記録!$F$12:$F$2664,MATCH("OUT_"&amp;ウォレット!$DA$2&amp;MONTH(ウォレット!$B21)&amp;"/"&amp;DAY(ウォレット!$B21)&amp;"_"&amp;ウォレット!EC$3,プレー記録!$U$12:$U$2664,0),1))</f>
        <v>0</v>
      </c>
      <c r="ED21" s="298">
        <f>IF(ISNA(INDEX(プレー記録!$F$12:$F$2664,MATCH("OUT_"&amp;ウォレット!$DA$2&amp;MONTH(ウォレット!$B21)&amp;"/"&amp;DAY(ウォレット!$B21)&amp;"_"&amp;ウォレット!ED$3,プレー記録!$U$12:$U$2664,0),1))=TRUE,0,-INDEX(プレー記録!$F$12:$F$2664,MATCH("OUT_"&amp;ウォレット!$DA$2&amp;MONTH(ウォレット!$B21)&amp;"/"&amp;DAY(ウォレット!$B21)&amp;"_"&amp;ウォレット!ED$3,プレー記録!$U$12:$U$2664,0),1))</f>
        <v>0</v>
      </c>
      <c r="EE21" s="298">
        <f>IF(ISNA(INDEX(プレー記録!$F$12:$F$2664,MATCH("OUT_"&amp;ウォレット!$DA$2&amp;MONTH(ウォレット!$B21)&amp;"/"&amp;DAY(ウォレット!$B21)&amp;"_"&amp;ウォレット!EE$3,プレー記録!$U$12:$U$2664,0),1))=TRUE,0,-INDEX(プレー記録!$F$12:$F$2664,MATCH("OUT_"&amp;ウォレット!$DA$2&amp;MONTH(ウォレット!$B21)&amp;"/"&amp;DAY(ウォレット!$B21)&amp;"_"&amp;ウォレット!EE$3,プレー記録!$U$12:$U$2664,0),1))</f>
        <v>0</v>
      </c>
      <c r="EF21" s="298">
        <f>IF(ISNA(INDEX(プレー記録!$F$12:$F$2664,MATCH("OUT_"&amp;ウォレット!$DA$2&amp;MONTH(ウォレット!$B21)&amp;"/"&amp;DAY(ウォレット!$B21)&amp;"_"&amp;ウォレット!EF$3,プレー記録!$U$12:$U$2664,0),1))=TRUE,0,-INDEX(プレー記録!$F$12:$F$2664,MATCH("OUT_"&amp;ウォレット!$DA$2&amp;MONTH(ウォレット!$B21)&amp;"/"&amp;DAY(ウォレット!$B21)&amp;"_"&amp;ウォレット!EF$3,プレー記録!$U$12:$U$2664,0),1))</f>
        <v>0</v>
      </c>
      <c r="EG21" s="298">
        <f>IF(ISNA(INDEX(プレー記録!$F$12:$F$2664,MATCH("OUT_"&amp;ウォレット!$DA$2&amp;MONTH(ウォレット!$B21)&amp;"/"&amp;DAY(ウォレット!$B21)&amp;"_"&amp;ウォレット!EG$3,プレー記録!$U$12:$U$2664,0),1))=TRUE,0,-INDEX(プレー記録!$F$12:$F$2664,MATCH("OUT_"&amp;ウォレット!$DA$2&amp;MONTH(ウォレット!$B21)&amp;"/"&amp;DAY(ウォレット!$B21)&amp;"_"&amp;ウォレット!EG$3,プレー記録!$U$12:$U$2664,0),1))</f>
        <v>0</v>
      </c>
      <c r="EH21" s="160"/>
      <c r="EI21" s="127">
        <f t="shared" si="5"/>
        <v>0</v>
      </c>
      <c r="EJ21" s="128">
        <f t="shared" si="15"/>
        <v>0</v>
      </c>
      <c r="EK21" s="133">
        <f>IF(ISNA(INDEX(プレー記録!$G$14:$G$2664,MATCH("IN_"&amp;ウォレット!$EI$2&amp;MONTH(ウォレット!$B21)&amp;"/"&amp;DAY(ウォレット!$B21)&amp;"_"&amp;ウォレット!EK$3,プレー記録!$U$14:$U$2664,0),1))=TRUE,0,INDEX(プレー記録!$G$14:$G$2664,MATCH("IN_"&amp;ウォレット!$EI$2&amp;MONTH(ウォレット!$B21)&amp;"/"&amp;DAY(ウォレット!$B21)&amp;"_"&amp;ウォレット!EK$3,プレー記録!$U$14:$U$2664,0),1))</f>
        <v>0</v>
      </c>
      <c r="EL21" s="122">
        <f>IF(ISNA(INDEX(プレー記録!$G$14:$G$2664,MATCH("IN_"&amp;ウォレット!$EI$2&amp;MONTH(ウォレット!$B21)&amp;"/"&amp;DAY(ウォレット!$B21)&amp;"_"&amp;ウォレット!EL$3,プレー記録!$U$14:$U$2664,0),1))=TRUE,0,INDEX(プレー記録!$G$14:$G$2664,MATCH("IN_"&amp;ウォレット!$EI$2&amp;MONTH(ウォレット!$B21)&amp;"/"&amp;DAY(ウォレット!$B21)&amp;"_"&amp;ウォレット!EL$3,プレー記録!$U$14:$U$2664,0),1))</f>
        <v>0</v>
      </c>
      <c r="EM21" s="122">
        <f>IF(ISNA(INDEX(プレー記録!$G$14:$G$2664,MATCH("IN_"&amp;ウォレット!$EI$2&amp;MONTH(ウォレット!$B21)&amp;"/"&amp;DAY(ウォレット!$B21)&amp;"_"&amp;ウォレット!EM$3,プレー記録!$U$14:$U$2664,0),1))=TRUE,0,INDEX(プレー記録!$G$14:$G$2664,MATCH("IN_"&amp;ウォレット!$EI$2&amp;MONTH(ウォレット!$B21)&amp;"/"&amp;DAY(ウォレット!$B21)&amp;"_"&amp;ウォレット!EM$3,プレー記録!$U$14:$U$2664,0),1))</f>
        <v>0</v>
      </c>
      <c r="EN21" s="122">
        <f>IF(ISNA(INDEX(プレー記録!$G$14:$G$2664,MATCH("IN_"&amp;ウォレット!$EI$2&amp;MONTH(ウォレット!$B21)&amp;"/"&amp;DAY(ウォレット!$B21)&amp;"_"&amp;ウォレット!EN$3,プレー記録!$U$14:$U$2664,0),1))=TRUE,0,INDEX(プレー記録!$G$14:$G$2664,MATCH("IN_"&amp;ウォレット!$EI$2&amp;MONTH(ウォレット!$B21)&amp;"/"&amp;DAY(ウォレット!$B21)&amp;"_"&amp;ウォレット!EN$3,プレー記録!$U$14:$U$2664,0),1))</f>
        <v>0</v>
      </c>
      <c r="EO21" s="122">
        <f>IF(ISNA(INDEX(プレー記録!$G$14:$G$2664,MATCH("IN_"&amp;ウォレット!$EI$2&amp;MONTH(ウォレット!$B21)&amp;"/"&amp;DAY(ウォレット!$B21)&amp;"_"&amp;ウォレット!EO$3,プレー記録!$U$14:$U$2664,0),1))=TRUE,0,INDEX(プレー記録!$G$14:$G$2664,MATCH("IN_"&amp;ウォレット!$EI$2&amp;MONTH(ウォレット!$B21)&amp;"/"&amp;DAY(ウォレット!$B21)&amp;"_"&amp;ウォレット!EO$3,プレー記録!$U$14:$U$2664,0),1))</f>
        <v>0</v>
      </c>
      <c r="EP21" s="122">
        <f>IF(ISNA(INDEX(プレー記録!$G$14:$G$2664,MATCH("IN_"&amp;ウォレット!$EI$2&amp;MONTH(ウォレット!$B21)&amp;"/"&amp;DAY(ウォレット!$B21)&amp;"_"&amp;ウォレット!EP$3,プレー記録!$U$14:$U$2664,0),1))=TRUE,0,INDEX(プレー記録!$G$14:$G$2664,MATCH("IN_"&amp;ウォレット!$EI$2&amp;MONTH(ウォレット!$B21)&amp;"/"&amp;DAY(ウォレット!$B21)&amp;"_"&amp;ウォレット!EP$3,プレー記録!$U$14:$U$2664,0),1))</f>
        <v>0</v>
      </c>
      <c r="EQ21" s="122">
        <f>IF(ISNA(INDEX(プレー記録!$G$14:$G$2664,MATCH("IN_"&amp;ウォレット!$EI$2&amp;MONTH(ウォレット!$B21)&amp;"/"&amp;DAY(ウォレット!$B21)&amp;"_"&amp;ウォレット!EQ$3,プレー記録!$U$14:$U$2664,0),1))=TRUE,0,INDEX(プレー記録!$G$14:$G$2664,MATCH("IN_"&amp;ウォレット!$EI$2&amp;MONTH(ウォレット!$B21)&amp;"/"&amp;DAY(ウォレット!$B21)&amp;"_"&amp;ウォレット!EQ$3,プレー記録!$U$14:$U$2664,0),1))</f>
        <v>0</v>
      </c>
      <c r="ER21" s="296">
        <f>IF(ISNA(INDEX(プレー記録!$G$14:$G$2664,MATCH("IN_"&amp;ウォレット!$EI$2&amp;MONTH(ウォレット!$B21)&amp;"/"&amp;DAY(ウォレット!$B21)&amp;"_"&amp;ウォレット!ER$3,プレー記録!$U$14:$U$2664,0),1))=TRUE,0,INDEX(プレー記録!$G$14:$G$2664,MATCH("IN_"&amp;ウォレット!$EI$2&amp;MONTH(ウォレット!$B21)&amp;"/"&amp;DAY(ウォレット!$B21)&amp;"_"&amp;ウォレット!ER$3,プレー記録!$U$14:$U$2664,0),1))</f>
        <v>0</v>
      </c>
      <c r="ES21" s="296">
        <f>IF(ISNA(INDEX(プレー記録!$G$14:$G$2664,MATCH("IN_"&amp;ウォレット!$EI$2&amp;MONTH(ウォレット!$B21)&amp;"/"&amp;DAY(ウォレット!$B21)&amp;"_"&amp;ウォレット!ES$3,プレー記録!$U$14:$U$2664,0),1))=TRUE,0,INDEX(プレー記録!$G$14:$G$2664,MATCH("IN_"&amp;ウォレット!$EI$2&amp;MONTH(ウォレット!$B21)&amp;"/"&amp;DAY(ウォレット!$B21)&amp;"_"&amp;ウォレット!ES$3,プレー記録!$U$14:$U$2664,0),1))</f>
        <v>0</v>
      </c>
      <c r="ET21" s="296">
        <f>IF(ISNA(INDEX(プレー記録!$G$14:$G$2664,MATCH("IN_"&amp;ウォレット!$EI$2&amp;MONTH(ウォレット!$B21)&amp;"/"&amp;DAY(ウォレット!$B21)&amp;"_"&amp;ウォレット!ET$3,プレー記録!$U$14:$U$2664,0),1))=TRUE,0,INDEX(プレー記録!$G$14:$G$2664,MATCH("IN_"&amp;ウォレット!$EI$2&amp;MONTH(ウォレット!$B21)&amp;"/"&amp;DAY(ウォレット!$B21)&amp;"_"&amp;ウォレット!ET$3,プレー記録!$U$14:$U$2664,0),1))</f>
        <v>0</v>
      </c>
      <c r="EU21" s="296">
        <f>IF(ISNA(INDEX(プレー記録!$G$14:$G$2664,MATCH("IN_"&amp;ウォレット!$EI$2&amp;MONTH(ウォレット!$B21)&amp;"/"&amp;DAY(ウォレット!$B21)&amp;"_"&amp;ウォレット!EU$3,プレー記録!$U$14:$U$2664,0),1))=TRUE,0,INDEX(プレー記録!$G$14:$G$2664,MATCH("IN_"&amp;ウォレット!$EI$2&amp;MONTH(ウォレット!$B21)&amp;"/"&amp;DAY(ウォレット!$B21)&amp;"_"&amp;ウォレット!EU$3,プレー記録!$U$14:$U$2664,0),1))</f>
        <v>0</v>
      </c>
      <c r="EV21" s="296">
        <f>IF(ISNA(INDEX(プレー記録!$G$14:$G$2664,MATCH("IN_"&amp;ウォレット!$EI$2&amp;MONTH(ウォレット!$B21)&amp;"/"&amp;DAY(ウォレット!$B21)&amp;"_"&amp;ウォレット!EV$3,プレー記録!$U$14:$U$2664,0),1))=TRUE,0,INDEX(プレー記録!$G$14:$G$2664,MATCH("IN_"&amp;ウォレット!$EI$2&amp;MONTH(ウォレット!$B21)&amp;"/"&amp;DAY(ウォレット!$B21)&amp;"_"&amp;ウォレット!EV$3,プレー記録!$U$14:$U$2664,0),1))</f>
        <v>0</v>
      </c>
      <c r="EW21" s="296">
        <f>IF(ISNA(INDEX(プレー記録!$G$14:$G$2664,MATCH("IN_"&amp;ウォレット!$EI$2&amp;MONTH(ウォレット!$B21)&amp;"/"&amp;DAY(ウォレット!$B21)&amp;"_"&amp;ウォレット!EW$3,プレー記録!$U$14:$U$2664,0),1))=TRUE,0,INDEX(プレー記録!$G$14:$G$2664,MATCH("IN_"&amp;ウォレット!$EI$2&amp;MONTH(ウォレット!$B21)&amp;"/"&amp;DAY(ウォレット!$B21)&amp;"_"&amp;ウォレット!EW$3,プレー記録!$U$14:$U$2664,0),1))</f>
        <v>0</v>
      </c>
      <c r="EX21" s="296">
        <f>IF(ISNA(INDEX(プレー記録!$G$14:$G$2664,MATCH("IN_"&amp;ウォレット!$EI$2&amp;MONTH(ウォレット!$B21)&amp;"/"&amp;DAY(ウォレット!$B21)&amp;"_"&amp;ウォレット!EX$3,プレー記録!$U$14:$U$2664,0),1))=TRUE,0,INDEX(プレー記録!$G$14:$G$2664,MATCH("IN_"&amp;ウォレット!$EI$2&amp;MONTH(ウォレット!$B21)&amp;"/"&amp;DAY(ウォレット!$B21)&amp;"_"&amp;ウォレット!EX$3,プレー記録!$U$14:$U$2664,0),1))</f>
        <v>0</v>
      </c>
      <c r="EY21" s="296">
        <f>IF(ISNA(INDEX(プレー記録!$G$14:$G$2664,MATCH("IN_"&amp;ウォレット!$EI$2&amp;MONTH(ウォレット!$B21)&amp;"/"&amp;DAY(ウォレット!$B21)&amp;"_"&amp;ウォレット!EY$3,プレー記録!$U$14:$U$2664,0),1))=TRUE,0,INDEX(プレー記録!$G$14:$G$2664,MATCH("IN_"&amp;ウォレット!$EI$2&amp;MONTH(ウォレット!$B21)&amp;"/"&amp;DAY(ウォレット!$B21)&amp;"_"&amp;ウォレット!EY$3,プレー記録!$U$14:$U$2664,0),1))</f>
        <v>0</v>
      </c>
      <c r="EZ21" s="158"/>
      <c r="FA21" s="131">
        <f>IF(ISNA(INDEX(プレー記録!$F$12:$F$2664,MATCH("OUT_"&amp;ウォレット!$EI$2&amp;MONTH(ウォレット!$B21)&amp;"/"&amp;DAY(ウォレット!$B21)&amp;"_"&amp;ウォレット!FA$3,プレー記録!$U$12:$U$2664,0),1))=TRUE,0,-INDEX(プレー記録!$F$12:$F$2664,MATCH("OUT_"&amp;ウォレット!$EI$2&amp;MONTH(ウォレット!$B21)&amp;"/"&amp;DAY(ウォレット!$B21)&amp;"_"&amp;ウォレット!FA$3,プレー記録!$U$12:$U$2664,0),1))</f>
        <v>0</v>
      </c>
      <c r="FB21" s="123">
        <f>IF(ISNA(INDEX(プレー記録!$F$12:$F$2664,MATCH("OUT_"&amp;ウォレット!$EI$2&amp;MONTH(ウォレット!$B21)&amp;"/"&amp;DAY(ウォレット!$B21)&amp;"_"&amp;ウォレット!FB$3,プレー記録!$U$12:$U$2664,0),1))=TRUE,0,-INDEX(プレー記録!$F$12:$F$2664,MATCH("OUT_"&amp;ウォレット!$EI$2&amp;MONTH(ウォレット!$B21)&amp;"/"&amp;DAY(ウォレット!$B21)&amp;"_"&amp;ウォレット!FB$3,プレー記録!$U$12:$U$2664,0),1))</f>
        <v>0</v>
      </c>
      <c r="FC21" s="123">
        <f>IF(ISNA(INDEX(プレー記録!$F$12:$F$2664,MATCH("OUT_"&amp;ウォレット!$EI$2&amp;MONTH(ウォレット!$B21)&amp;"/"&amp;DAY(ウォレット!$B21)&amp;"_"&amp;ウォレット!FC$3,プレー記録!$U$12:$U$2664,0),1))=TRUE,0,-INDEX(プレー記録!$F$12:$F$2664,MATCH("OUT_"&amp;ウォレット!$EI$2&amp;MONTH(ウォレット!$B21)&amp;"/"&amp;DAY(ウォレット!$B21)&amp;"_"&amp;ウォレット!FC$3,プレー記録!$U$12:$U$2664,0),1))</f>
        <v>0</v>
      </c>
      <c r="FD21" s="123">
        <f>IF(ISNA(INDEX(プレー記録!$F$12:$F$2664,MATCH("OUT_"&amp;ウォレット!$EI$2&amp;MONTH(ウォレット!$B21)&amp;"/"&amp;DAY(ウォレット!$B21)&amp;"_"&amp;ウォレット!FD$3,プレー記録!$U$12:$U$2664,0),1))=TRUE,0,-INDEX(プレー記録!$F$12:$F$2664,MATCH("OUT_"&amp;ウォレット!$EI$2&amp;MONTH(ウォレット!$B21)&amp;"/"&amp;DAY(ウォレット!$B21)&amp;"_"&amp;ウォレット!FD$3,プレー記録!$U$12:$U$2664,0),1))</f>
        <v>0</v>
      </c>
      <c r="FE21" s="123">
        <f>IF(ISNA(INDEX(プレー記録!$F$12:$F$2664,MATCH("OUT_"&amp;ウォレット!$EI$2&amp;MONTH(ウォレット!$B21)&amp;"/"&amp;DAY(ウォレット!$B21)&amp;"_"&amp;ウォレット!FE$3,プレー記録!$U$12:$U$2664,0),1))=TRUE,0,-INDEX(プレー記録!$F$12:$F$2664,MATCH("OUT_"&amp;ウォレット!$EI$2&amp;MONTH(ウォレット!$B21)&amp;"/"&amp;DAY(ウォレット!$B21)&amp;"_"&amp;ウォレット!FE$3,プレー記録!$U$12:$U$2664,0),1))</f>
        <v>0</v>
      </c>
      <c r="FF21" s="123">
        <f>IF(ISNA(INDEX(プレー記録!$F$12:$F$2664,MATCH("OUT_"&amp;ウォレット!$EI$2&amp;MONTH(ウォレット!$B21)&amp;"/"&amp;DAY(ウォレット!$B21)&amp;"_"&amp;ウォレット!FF$3,プレー記録!$U$12:$U$2664,0),1))=TRUE,0,-INDEX(プレー記録!$F$12:$F$2664,MATCH("OUT_"&amp;ウォレット!$EI$2&amp;MONTH(ウォレット!$B21)&amp;"/"&amp;DAY(ウォレット!$B21)&amp;"_"&amp;ウォレット!FF$3,プレー記録!$U$12:$U$2664,0),1))</f>
        <v>0</v>
      </c>
      <c r="FG21" s="123">
        <f>IF(ISNA(INDEX(プレー記録!$F$12:$F$2664,MATCH("OUT_"&amp;ウォレット!$EI$2&amp;MONTH(ウォレット!$B21)&amp;"/"&amp;DAY(ウォレット!$B21)&amp;"_"&amp;ウォレット!FG$3,プレー記録!$U$12:$U$2664,0),1))=TRUE,0,-INDEX(プレー記録!$F$12:$F$2664,MATCH("OUT_"&amp;ウォレット!$EI$2&amp;MONTH(ウォレット!$B21)&amp;"/"&amp;DAY(ウォレット!$B21)&amp;"_"&amp;ウォレット!FG$3,プレー記録!$U$12:$U$2664,0),1))</f>
        <v>0</v>
      </c>
      <c r="FH21" s="298">
        <f>IF(ISNA(INDEX(プレー記録!$F$12:$F$2664,MATCH("OUT_"&amp;ウォレット!$EI$2&amp;MONTH(ウォレット!$B21)&amp;"/"&amp;DAY(ウォレット!$B21)&amp;"_"&amp;ウォレット!FH$3,プレー記録!$U$12:$U$2664,0),1))=TRUE,0,-INDEX(プレー記録!$F$12:$F$2664,MATCH("OUT_"&amp;ウォレット!$EI$2&amp;MONTH(ウォレット!$B21)&amp;"/"&amp;DAY(ウォレット!$B21)&amp;"_"&amp;ウォレット!FH$3,プレー記録!$U$12:$U$2664,0),1))</f>
        <v>0</v>
      </c>
      <c r="FI21" s="298">
        <f>IF(ISNA(INDEX(プレー記録!$F$12:$F$2664,MATCH("OUT_"&amp;ウォレット!$EI$2&amp;MONTH(ウォレット!$B21)&amp;"/"&amp;DAY(ウォレット!$B21)&amp;"_"&amp;ウォレット!FI$3,プレー記録!$U$12:$U$2664,0),1))=TRUE,0,-INDEX(プレー記録!$F$12:$F$2664,MATCH("OUT_"&amp;ウォレット!$EI$2&amp;MONTH(ウォレット!$B21)&amp;"/"&amp;DAY(ウォレット!$B21)&amp;"_"&amp;ウォレット!FI$3,プレー記録!$U$12:$U$2664,0),1))</f>
        <v>0</v>
      </c>
      <c r="FJ21" s="298">
        <f>IF(ISNA(INDEX(プレー記録!$F$12:$F$2664,MATCH("OUT_"&amp;ウォレット!$EI$2&amp;MONTH(ウォレット!$B21)&amp;"/"&amp;DAY(ウォレット!$B21)&amp;"_"&amp;ウォレット!FJ$3,プレー記録!$U$12:$U$2664,0),1))=TRUE,0,-INDEX(プレー記録!$F$12:$F$2664,MATCH("OUT_"&amp;ウォレット!$EI$2&amp;MONTH(ウォレット!$B21)&amp;"/"&amp;DAY(ウォレット!$B21)&amp;"_"&amp;ウォレット!FJ$3,プレー記録!$U$12:$U$2664,0),1))</f>
        <v>0</v>
      </c>
      <c r="FK21" s="298">
        <f>IF(ISNA(INDEX(プレー記録!$F$12:$F$2664,MATCH("OUT_"&amp;ウォレット!$EI$2&amp;MONTH(ウォレット!$B21)&amp;"/"&amp;DAY(ウォレット!$B21)&amp;"_"&amp;ウォレット!FK$3,プレー記録!$U$12:$U$2664,0),1))=TRUE,0,-INDEX(プレー記録!$F$12:$F$2664,MATCH("OUT_"&amp;ウォレット!$EI$2&amp;MONTH(ウォレット!$B21)&amp;"/"&amp;DAY(ウォレット!$B21)&amp;"_"&amp;ウォレット!FK$3,プレー記録!$U$12:$U$2664,0),1))</f>
        <v>0</v>
      </c>
      <c r="FL21" s="298">
        <f>IF(ISNA(INDEX(プレー記録!$F$12:$F$2664,MATCH("OUT_"&amp;ウォレット!$EI$2&amp;MONTH(ウォレット!$B21)&amp;"/"&amp;DAY(ウォレット!$B21)&amp;"_"&amp;ウォレット!FL$3,プレー記録!$U$12:$U$2664,0),1))=TRUE,0,-INDEX(プレー記録!$F$12:$F$2664,MATCH("OUT_"&amp;ウォレット!$EI$2&amp;MONTH(ウォレット!$B21)&amp;"/"&amp;DAY(ウォレット!$B21)&amp;"_"&amp;ウォレット!FL$3,プレー記録!$U$12:$U$2664,0),1))</f>
        <v>0</v>
      </c>
      <c r="FM21" s="298">
        <f>IF(ISNA(INDEX(プレー記録!$F$12:$F$2664,MATCH("OUT_"&amp;ウォレット!$EI$2&amp;MONTH(ウォレット!$B21)&amp;"/"&amp;DAY(ウォレット!$B21)&amp;"_"&amp;ウォレット!FM$3,プレー記録!$U$12:$U$2664,0),1))=TRUE,0,-INDEX(プレー記録!$F$12:$F$2664,MATCH("OUT_"&amp;ウォレット!$EI$2&amp;MONTH(ウォレット!$B21)&amp;"/"&amp;DAY(ウォレット!$B21)&amp;"_"&amp;ウォレット!FM$3,プレー記録!$U$12:$U$2664,0),1))</f>
        <v>0</v>
      </c>
      <c r="FN21" s="298">
        <f>IF(ISNA(INDEX(プレー記録!$F$12:$F$2664,MATCH("OUT_"&amp;ウォレット!$EI$2&amp;MONTH(ウォレット!$B21)&amp;"/"&amp;DAY(ウォレット!$B21)&amp;"_"&amp;ウォレット!FN$3,プレー記録!$U$12:$U$2664,0),1))=TRUE,0,-INDEX(プレー記録!$F$12:$F$2664,MATCH("OUT_"&amp;ウォレット!$EI$2&amp;MONTH(ウォレット!$B21)&amp;"/"&amp;DAY(ウォレット!$B21)&amp;"_"&amp;ウォレット!FN$3,プレー記録!$U$12:$U$2664,0),1))</f>
        <v>0</v>
      </c>
      <c r="FO21" s="298">
        <f>IF(ISNA(INDEX(プレー記録!$F$12:$F$2664,MATCH("OUT_"&amp;ウォレット!$EI$2&amp;MONTH(ウォレット!$B21)&amp;"/"&amp;DAY(ウォレット!$B21)&amp;"_"&amp;ウォレット!FO$3,プレー記録!$U$12:$U$2664,0),1))=TRUE,0,-INDEX(プレー記録!$F$12:$F$2664,MATCH("OUT_"&amp;ウォレット!$EI$2&amp;MONTH(ウォレット!$B21)&amp;"/"&amp;DAY(ウォレット!$B21)&amp;"_"&amp;ウォレット!FO$3,プレー記録!$U$12:$U$2664,0),1))</f>
        <v>0</v>
      </c>
      <c r="FP21" s="160"/>
      <c r="FQ21" s="127">
        <f t="shared" si="6"/>
        <v>0</v>
      </c>
      <c r="FR21" s="128">
        <f t="shared" si="16"/>
        <v>0</v>
      </c>
      <c r="FS21" s="133">
        <f>IF(ISNA(INDEX(プレー記録!$G$14:$G$2664,MATCH("IN_"&amp;ウォレット!$FQ$2&amp;MONTH(ウォレット!$B21)&amp;"/"&amp;DAY(ウォレット!$B21)&amp;"_"&amp;ウォレット!FS$3,プレー記録!$U$14:$U$2664,0),1))=TRUE,0,INDEX(プレー記録!$G$14:$G$2664,MATCH("IN_"&amp;ウォレット!$FQ$2&amp;MONTH(ウォレット!$B21)&amp;"/"&amp;DAY(ウォレット!$B21)&amp;"_"&amp;ウォレット!FS$3,プレー記録!$U$14:$U$2664,0),1))</f>
        <v>0</v>
      </c>
      <c r="FT21" s="122">
        <f>IF(ISNA(INDEX(プレー記録!$G$14:$G$2664,MATCH("IN_"&amp;ウォレット!$FQ$2&amp;MONTH(ウォレット!$B21)&amp;"/"&amp;DAY(ウォレット!$B21)&amp;"_"&amp;ウォレット!FT$3,プレー記録!$U$14:$U$2664,0),1))=TRUE,0,INDEX(プレー記録!$G$14:$G$2664,MATCH("IN_"&amp;ウォレット!$FQ$2&amp;MONTH(ウォレット!$B21)&amp;"/"&amp;DAY(ウォレット!$B21)&amp;"_"&amp;ウォレット!FT$3,プレー記録!$U$14:$U$2664,0),1))</f>
        <v>0</v>
      </c>
      <c r="FU21" s="122">
        <f>IF(ISNA(INDEX(プレー記録!$G$14:$G$2664,MATCH("IN_"&amp;ウォレット!$FQ$2&amp;MONTH(ウォレット!$B21)&amp;"/"&amp;DAY(ウォレット!$B21)&amp;"_"&amp;ウォレット!FU$3,プレー記録!$U$14:$U$2664,0),1))=TRUE,0,INDEX(プレー記録!$G$14:$G$2664,MATCH("IN_"&amp;ウォレット!$FQ$2&amp;MONTH(ウォレット!$B21)&amp;"/"&amp;DAY(ウォレット!$B21)&amp;"_"&amp;ウォレット!FU$3,プレー記録!$U$14:$U$2664,0),1))</f>
        <v>0</v>
      </c>
      <c r="FV21" s="122">
        <f>IF(ISNA(INDEX(プレー記録!$G$14:$G$2664,MATCH("IN_"&amp;ウォレット!$FQ$2&amp;MONTH(ウォレット!$B21)&amp;"/"&amp;DAY(ウォレット!$B21)&amp;"_"&amp;ウォレット!FV$3,プレー記録!$U$14:$U$2664,0),1))=TRUE,0,INDEX(プレー記録!$G$14:$G$2664,MATCH("IN_"&amp;ウォレット!$FQ$2&amp;MONTH(ウォレット!$B21)&amp;"/"&amp;DAY(ウォレット!$B21)&amp;"_"&amp;ウォレット!FV$3,プレー記録!$U$14:$U$2664,0),1))</f>
        <v>0</v>
      </c>
      <c r="FW21" s="122">
        <f>IF(ISNA(INDEX(プレー記録!$G$14:$G$2664,MATCH("IN_"&amp;ウォレット!$FQ$2&amp;MONTH(ウォレット!$B21)&amp;"/"&amp;DAY(ウォレット!$B21)&amp;"_"&amp;ウォレット!FW$3,プレー記録!$U$14:$U$2664,0),1))=TRUE,0,INDEX(プレー記録!$G$14:$G$2664,MATCH("IN_"&amp;ウォレット!$FQ$2&amp;MONTH(ウォレット!$B21)&amp;"/"&amp;DAY(ウォレット!$B21)&amp;"_"&amp;ウォレット!FW$3,プレー記録!$U$14:$U$2664,0),1))</f>
        <v>0</v>
      </c>
      <c r="FX21" s="122">
        <f>IF(ISNA(INDEX(プレー記録!$G$14:$G$2664,MATCH("IN_"&amp;ウォレット!$FQ$2&amp;MONTH(ウォレット!$B21)&amp;"/"&amp;DAY(ウォレット!$B21)&amp;"_"&amp;ウォレット!FX$3,プレー記録!$U$14:$U$2664,0),1))=TRUE,0,INDEX(プレー記録!$G$14:$G$2664,MATCH("IN_"&amp;ウォレット!$FQ$2&amp;MONTH(ウォレット!$B21)&amp;"/"&amp;DAY(ウォレット!$B21)&amp;"_"&amp;ウォレット!FX$3,プレー記録!$U$14:$U$2664,0),1))</f>
        <v>0</v>
      </c>
      <c r="FY21" s="122">
        <f>IF(ISNA(INDEX(プレー記録!$G$14:$G$2664,MATCH("IN_"&amp;ウォレット!$FQ$2&amp;MONTH(ウォレット!$B21)&amp;"/"&amp;DAY(ウォレット!$B21)&amp;"_"&amp;ウォレット!FY$3,プレー記録!$U$14:$U$2664,0),1))=TRUE,0,INDEX(プレー記録!$G$14:$G$2664,MATCH("IN_"&amp;ウォレット!$FQ$2&amp;MONTH(ウォレット!$B21)&amp;"/"&amp;DAY(ウォレット!$B21)&amp;"_"&amp;ウォレット!FY$3,プレー記録!$U$14:$U$2664,0),1))</f>
        <v>0</v>
      </c>
      <c r="FZ21" s="296">
        <f>IF(ISNA(INDEX(プレー記録!$G$14:$G$2664,MATCH("IN_"&amp;ウォレット!$FQ$2&amp;MONTH(ウォレット!$B21)&amp;"/"&amp;DAY(ウォレット!$B21)&amp;"_"&amp;ウォレット!FZ$3,プレー記録!$U$14:$U$2664,0),1))=TRUE,0,INDEX(プレー記録!$G$14:$G$2664,MATCH("IN_"&amp;ウォレット!$FQ$2&amp;MONTH(ウォレット!$B21)&amp;"/"&amp;DAY(ウォレット!$B21)&amp;"_"&amp;ウォレット!FZ$3,プレー記録!$U$14:$U$2664,0),1))</f>
        <v>0</v>
      </c>
      <c r="GA21" s="296">
        <f>IF(ISNA(INDEX(プレー記録!$G$14:$G$2664,MATCH("IN_"&amp;ウォレット!$FQ$2&amp;MONTH(ウォレット!$B21)&amp;"/"&amp;DAY(ウォレット!$B21)&amp;"_"&amp;ウォレット!GA$3,プレー記録!$U$14:$U$2664,0),1))=TRUE,0,INDEX(プレー記録!$G$14:$G$2664,MATCH("IN_"&amp;ウォレット!$FQ$2&amp;MONTH(ウォレット!$B21)&amp;"/"&amp;DAY(ウォレット!$B21)&amp;"_"&amp;ウォレット!GA$3,プレー記録!$U$14:$U$2664,0),1))</f>
        <v>0</v>
      </c>
      <c r="GB21" s="296">
        <f>IF(ISNA(INDEX(プレー記録!$G$14:$G$2664,MATCH("IN_"&amp;ウォレット!$FQ$2&amp;MONTH(ウォレット!$B21)&amp;"/"&amp;DAY(ウォレット!$B21)&amp;"_"&amp;ウォレット!GB$3,プレー記録!$U$14:$U$2664,0),1))=TRUE,0,INDEX(プレー記録!$G$14:$G$2664,MATCH("IN_"&amp;ウォレット!$FQ$2&amp;MONTH(ウォレット!$B21)&amp;"/"&amp;DAY(ウォレット!$B21)&amp;"_"&amp;ウォレット!GB$3,プレー記録!$U$14:$U$2664,0),1))</f>
        <v>0</v>
      </c>
      <c r="GC21" s="296">
        <f>IF(ISNA(INDEX(プレー記録!$G$14:$G$2664,MATCH("IN_"&amp;ウォレット!$FQ$2&amp;MONTH(ウォレット!$B21)&amp;"/"&amp;DAY(ウォレット!$B21)&amp;"_"&amp;ウォレット!GC$3,プレー記録!$U$14:$U$2664,0),1))=TRUE,0,INDEX(プレー記録!$G$14:$G$2664,MATCH("IN_"&amp;ウォレット!$FQ$2&amp;MONTH(ウォレット!$B21)&amp;"/"&amp;DAY(ウォレット!$B21)&amp;"_"&amp;ウォレット!GC$3,プレー記録!$U$14:$U$2664,0),1))</f>
        <v>0</v>
      </c>
      <c r="GD21" s="296">
        <f>IF(ISNA(INDEX(プレー記録!$G$14:$G$2664,MATCH("IN_"&amp;ウォレット!$FQ$2&amp;MONTH(ウォレット!$B21)&amp;"/"&amp;DAY(ウォレット!$B21)&amp;"_"&amp;ウォレット!GD$3,プレー記録!$U$14:$U$2664,0),1))=TRUE,0,INDEX(プレー記録!$G$14:$G$2664,MATCH("IN_"&amp;ウォレット!$FQ$2&amp;MONTH(ウォレット!$B21)&amp;"/"&amp;DAY(ウォレット!$B21)&amp;"_"&amp;ウォレット!GD$3,プレー記録!$U$14:$U$2664,0),1))</f>
        <v>0</v>
      </c>
      <c r="GE21" s="296">
        <f>IF(ISNA(INDEX(プレー記録!$G$14:$G$2664,MATCH("IN_"&amp;ウォレット!$FQ$2&amp;MONTH(ウォレット!$B21)&amp;"/"&amp;DAY(ウォレット!$B21)&amp;"_"&amp;ウォレット!GE$3,プレー記録!$U$14:$U$2664,0),1))=TRUE,0,INDEX(プレー記録!$G$14:$G$2664,MATCH("IN_"&amp;ウォレット!$FQ$2&amp;MONTH(ウォレット!$B21)&amp;"/"&amp;DAY(ウォレット!$B21)&amp;"_"&amp;ウォレット!GE$3,プレー記録!$U$14:$U$2664,0),1))</f>
        <v>0</v>
      </c>
      <c r="GF21" s="296">
        <f>IF(ISNA(INDEX(プレー記録!$G$14:$G$2664,MATCH("IN_"&amp;ウォレット!$FQ$2&amp;MONTH(ウォレット!$B21)&amp;"/"&amp;DAY(ウォレット!$B21)&amp;"_"&amp;ウォレット!GF$3,プレー記録!$U$14:$U$2664,0),1))=TRUE,0,INDEX(プレー記録!$G$14:$G$2664,MATCH("IN_"&amp;ウォレット!$FQ$2&amp;MONTH(ウォレット!$B21)&amp;"/"&amp;DAY(ウォレット!$B21)&amp;"_"&amp;ウォレット!GF$3,プレー記録!$U$14:$U$2664,0),1))</f>
        <v>0</v>
      </c>
      <c r="GG21" s="296">
        <f>IF(ISNA(INDEX(プレー記録!$G$14:$G$2664,MATCH("IN_"&amp;ウォレット!$FQ$2&amp;MONTH(ウォレット!$B21)&amp;"/"&amp;DAY(ウォレット!$B21)&amp;"_"&amp;ウォレット!GG$3,プレー記録!$U$14:$U$2664,0),1))=TRUE,0,INDEX(プレー記録!$G$14:$G$2664,MATCH("IN_"&amp;ウォレット!$FQ$2&amp;MONTH(ウォレット!$B21)&amp;"/"&amp;DAY(ウォレット!$B21)&amp;"_"&amp;ウォレット!GG$3,プレー記録!$U$14:$U$2664,0),1))</f>
        <v>0</v>
      </c>
      <c r="GH21" s="158"/>
      <c r="GI21" s="131">
        <f>IF(ISNA(INDEX(プレー記録!$F$12:$F$2664,MATCH("OUT_"&amp;ウォレット!$FQ$2&amp;MONTH(ウォレット!$B21)&amp;"/"&amp;DAY(ウォレット!$B21)&amp;"_"&amp;ウォレット!GI$3,プレー記録!$U$12:$U$2664,0),1))=TRUE,0,-INDEX(プレー記録!$F$12:$F$2664,MATCH("OUT_"&amp;ウォレット!$FQ$2&amp;MONTH(ウォレット!$B21)&amp;"/"&amp;DAY(ウォレット!$B21)&amp;"_"&amp;ウォレット!GI$3,プレー記録!$U$12:$U$2664,0),1))</f>
        <v>0</v>
      </c>
      <c r="GJ21" s="123">
        <f>IF(ISNA(INDEX(プレー記録!$F$12:$F$2664,MATCH("OUT_"&amp;ウォレット!$FQ$2&amp;MONTH(ウォレット!$B21)&amp;"/"&amp;DAY(ウォレット!$B21)&amp;"_"&amp;ウォレット!GJ$3,プレー記録!$U$12:$U$2664,0),1))=TRUE,0,-INDEX(プレー記録!$F$12:$F$2664,MATCH("OUT_"&amp;ウォレット!$FQ$2&amp;MONTH(ウォレット!$B21)&amp;"/"&amp;DAY(ウォレット!$B21)&amp;"_"&amp;ウォレット!GJ$3,プレー記録!$U$12:$U$2664,0),1))</f>
        <v>0</v>
      </c>
      <c r="GK21" s="123">
        <f>IF(ISNA(INDEX(プレー記録!$F$12:$F$2664,MATCH("OUT_"&amp;ウォレット!$FQ$2&amp;MONTH(ウォレット!$B21)&amp;"/"&amp;DAY(ウォレット!$B21)&amp;"_"&amp;ウォレット!GK$3,プレー記録!$U$12:$U$2664,0),1))=TRUE,0,-INDEX(プレー記録!$F$12:$F$2664,MATCH("OUT_"&amp;ウォレット!$FQ$2&amp;MONTH(ウォレット!$B21)&amp;"/"&amp;DAY(ウォレット!$B21)&amp;"_"&amp;ウォレット!GK$3,プレー記録!$U$12:$U$2664,0),1))</f>
        <v>0</v>
      </c>
      <c r="GL21" s="123">
        <f>IF(ISNA(INDEX(プレー記録!$F$12:$F$2664,MATCH("OUT_"&amp;ウォレット!$FQ$2&amp;MONTH(ウォレット!$B21)&amp;"/"&amp;DAY(ウォレット!$B21)&amp;"_"&amp;ウォレット!GL$3,プレー記録!$U$12:$U$2664,0),1))=TRUE,0,-INDEX(プレー記録!$F$12:$F$2664,MATCH("OUT_"&amp;ウォレット!$FQ$2&amp;MONTH(ウォレット!$B21)&amp;"/"&amp;DAY(ウォレット!$B21)&amp;"_"&amp;ウォレット!GL$3,プレー記録!$U$12:$U$2664,0),1))</f>
        <v>0</v>
      </c>
      <c r="GM21" s="123">
        <f>IF(ISNA(INDEX(プレー記録!$F$12:$F$2664,MATCH("OUT_"&amp;ウォレット!$FQ$2&amp;MONTH(ウォレット!$B21)&amp;"/"&amp;DAY(ウォレット!$B21)&amp;"_"&amp;ウォレット!GM$3,プレー記録!$U$12:$U$2664,0),1))=TRUE,0,-INDEX(プレー記録!$F$12:$F$2664,MATCH("OUT_"&amp;ウォレット!$FQ$2&amp;MONTH(ウォレット!$B21)&amp;"/"&amp;DAY(ウォレット!$B21)&amp;"_"&amp;ウォレット!GM$3,プレー記録!$U$12:$U$2664,0),1))</f>
        <v>0</v>
      </c>
      <c r="GN21" s="123">
        <f>IF(ISNA(INDEX(プレー記録!$F$12:$F$2664,MATCH("OUT_"&amp;ウォレット!$FQ$2&amp;MONTH(ウォレット!$B21)&amp;"/"&amp;DAY(ウォレット!$B21)&amp;"_"&amp;ウォレット!GN$3,プレー記録!$U$12:$U$2664,0),1))=TRUE,0,-INDEX(プレー記録!$F$12:$F$2664,MATCH("OUT_"&amp;ウォレット!$FQ$2&amp;MONTH(ウォレット!$B21)&amp;"/"&amp;DAY(ウォレット!$B21)&amp;"_"&amp;ウォレット!GN$3,プレー記録!$U$12:$U$2664,0),1))</f>
        <v>0</v>
      </c>
      <c r="GO21" s="123">
        <f>IF(ISNA(INDEX(プレー記録!$F$12:$F$2664,MATCH("OUT_"&amp;ウォレット!$FQ$2&amp;MONTH(ウォレット!$B21)&amp;"/"&amp;DAY(ウォレット!$B21)&amp;"_"&amp;ウォレット!GO$3,プレー記録!$U$12:$U$2664,0),1))=TRUE,0,-INDEX(プレー記録!$F$12:$F$2664,MATCH("OUT_"&amp;ウォレット!$FQ$2&amp;MONTH(ウォレット!$B21)&amp;"/"&amp;DAY(ウォレット!$B21)&amp;"_"&amp;ウォレット!GO$3,プレー記録!$U$12:$U$2664,0),1))</f>
        <v>0</v>
      </c>
      <c r="GP21" s="298">
        <f>IF(ISNA(INDEX(プレー記録!$F$12:$F$2664,MATCH("OUT_"&amp;ウォレット!$FQ$2&amp;MONTH(ウォレット!$B21)&amp;"/"&amp;DAY(ウォレット!$B21)&amp;"_"&amp;ウォレット!GP$3,プレー記録!$U$12:$U$2664,0),1))=TRUE,0,-INDEX(プレー記録!$F$12:$F$2664,MATCH("OUT_"&amp;ウォレット!$FQ$2&amp;MONTH(ウォレット!$B21)&amp;"/"&amp;DAY(ウォレット!$B21)&amp;"_"&amp;ウォレット!GP$3,プレー記録!$U$12:$U$2664,0),1))</f>
        <v>0</v>
      </c>
      <c r="GQ21" s="298">
        <f>IF(ISNA(INDEX(プレー記録!$F$12:$F$2664,MATCH("OUT_"&amp;ウォレット!$FQ$2&amp;MONTH(ウォレット!$B21)&amp;"/"&amp;DAY(ウォレット!$B21)&amp;"_"&amp;ウォレット!GQ$3,プレー記録!$U$12:$U$2664,0),1))=TRUE,0,-INDEX(プレー記録!$F$12:$F$2664,MATCH("OUT_"&amp;ウォレット!$FQ$2&amp;MONTH(ウォレット!$B21)&amp;"/"&amp;DAY(ウォレット!$B21)&amp;"_"&amp;ウォレット!GQ$3,プレー記録!$U$12:$U$2664,0),1))</f>
        <v>0</v>
      </c>
      <c r="GR21" s="298">
        <f>IF(ISNA(INDEX(プレー記録!$F$12:$F$2664,MATCH("OUT_"&amp;ウォレット!$FQ$2&amp;MONTH(ウォレット!$B21)&amp;"/"&amp;DAY(ウォレット!$B21)&amp;"_"&amp;ウォレット!GR$3,プレー記録!$U$12:$U$2664,0),1))=TRUE,0,-INDEX(プレー記録!$F$12:$F$2664,MATCH("OUT_"&amp;ウォレット!$FQ$2&amp;MONTH(ウォレット!$B21)&amp;"/"&amp;DAY(ウォレット!$B21)&amp;"_"&amp;ウォレット!GR$3,プレー記録!$U$12:$U$2664,0),1))</f>
        <v>0</v>
      </c>
      <c r="GS21" s="298">
        <f>IF(ISNA(INDEX(プレー記録!$F$12:$F$2664,MATCH("OUT_"&amp;ウォレット!$FQ$2&amp;MONTH(ウォレット!$B21)&amp;"/"&amp;DAY(ウォレット!$B21)&amp;"_"&amp;ウォレット!GS$3,プレー記録!$U$12:$U$2664,0),1))=TRUE,0,-INDEX(プレー記録!$F$12:$F$2664,MATCH("OUT_"&amp;ウォレット!$FQ$2&amp;MONTH(ウォレット!$B21)&amp;"/"&amp;DAY(ウォレット!$B21)&amp;"_"&amp;ウォレット!GS$3,プレー記録!$U$12:$U$2664,0),1))</f>
        <v>0</v>
      </c>
      <c r="GT21" s="298">
        <f>IF(ISNA(INDEX(プレー記録!$F$12:$F$2664,MATCH("OUT_"&amp;ウォレット!$FQ$2&amp;MONTH(ウォレット!$B21)&amp;"/"&amp;DAY(ウォレット!$B21)&amp;"_"&amp;ウォレット!GT$3,プレー記録!$U$12:$U$2664,0),1))=TRUE,0,-INDEX(プレー記録!$F$12:$F$2664,MATCH("OUT_"&amp;ウォレット!$FQ$2&amp;MONTH(ウォレット!$B21)&amp;"/"&amp;DAY(ウォレット!$B21)&amp;"_"&amp;ウォレット!GT$3,プレー記録!$U$12:$U$2664,0),1))</f>
        <v>0</v>
      </c>
      <c r="GU21" s="298">
        <f>IF(ISNA(INDEX(プレー記録!$F$12:$F$2664,MATCH("OUT_"&amp;ウォレット!$FQ$2&amp;MONTH(ウォレット!$B21)&amp;"/"&amp;DAY(ウォレット!$B21)&amp;"_"&amp;ウォレット!GU$3,プレー記録!$U$12:$U$2664,0),1))=TRUE,0,-INDEX(プレー記録!$F$12:$F$2664,MATCH("OUT_"&amp;ウォレット!$FQ$2&amp;MONTH(ウォレット!$B21)&amp;"/"&amp;DAY(ウォレット!$B21)&amp;"_"&amp;ウォレット!GU$3,プレー記録!$U$12:$U$2664,0),1))</f>
        <v>0</v>
      </c>
      <c r="GV21" s="298">
        <f>IF(ISNA(INDEX(プレー記録!$F$12:$F$2664,MATCH("OUT_"&amp;ウォレット!$FQ$2&amp;MONTH(ウォレット!$B21)&amp;"/"&amp;DAY(ウォレット!$B21)&amp;"_"&amp;ウォレット!GV$3,プレー記録!$U$12:$U$2664,0),1))=TRUE,0,-INDEX(プレー記録!$F$12:$F$2664,MATCH("OUT_"&amp;ウォレット!$FQ$2&amp;MONTH(ウォレット!$B21)&amp;"/"&amp;DAY(ウォレット!$B21)&amp;"_"&amp;ウォレット!GV$3,プレー記録!$U$12:$U$2664,0),1))</f>
        <v>0</v>
      </c>
      <c r="GW21" s="298">
        <f>IF(ISNA(INDEX(プレー記録!$F$12:$F$2664,MATCH("OUT_"&amp;ウォレット!$FQ$2&amp;MONTH(ウォレット!$B21)&amp;"/"&amp;DAY(ウォレット!$B21)&amp;"_"&amp;ウォレット!GW$3,プレー記録!$U$12:$U$2664,0),1))=TRUE,0,-INDEX(プレー記録!$F$12:$F$2664,MATCH("OUT_"&amp;ウォレット!$FQ$2&amp;MONTH(ウォレット!$B21)&amp;"/"&amp;DAY(ウォレット!$B21)&amp;"_"&amp;ウォレット!GW$3,プレー記録!$U$12:$U$2664,0),1))</f>
        <v>0</v>
      </c>
      <c r="GX21" s="160"/>
      <c r="GY21" s="127">
        <f t="shared" si="7"/>
        <v>0</v>
      </c>
      <c r="GZ21" s="128">
        <f t="shared" si="17"/>
        <v>0</v>
      </c>
      <c r="HA21" s="133">
        <f>IF(ISNA(INDEX(プレー記録!$G$14:$G$2664,MATCH("IN_"&amp;ウォレット!$GY$2&amp;MONTH(ウォレット!$B21)&amp;"/"&amp;DAY(ウォレット!$B21)&amp;"_"&amp;ウォレット!HA$3,プレー記録!$U$14:$U$2664,0),1))=TRUE,0,INDEX(プレー記録!$G$14:$G$2664,MATCH("IN_"&amp;ウォレット!$GY$2&amp;MONTH(ウォレット!$B21)&amp;"/"&amp;DAY(ウォレット!$B21)&amp;"_"&amp;ウォレット!HA$3,プレー記録!$U$14:$U$2664,0),1))</f>
        <v>0</v>
      </c>
      <c r="HB21" s="122">
        <f>IF(ISNA(INDEX(プレー記録!$G$14:$G$2664,MATCH("IN_"&amp;ウォレット!$GY$2&amp;MONTH(ウォレット!$B21)&amp;"/"&amp;DAY(ウォレット!$B21)&amp;"_"&amp;ウォレット!HB$3,プレー記録!$U$14:$U$2664,0),1))=TRUE,0,INDEX(プレー記録!$G$14:$G$2664,MATCH("IN_"&amp;ウォレット!$GY$2&amp;MONTH(ウォレット!$B21)&amp;"/"&amp;DAY(ウォレット!$B21)&amp;"_"&amp;ウォレット!HB$3,プレー記録!$U$14:$U$2664,0),1))</f>
        <v>0</v>
      </c>
      <c r="HC21" s="122">
        <f>IF(ISNA(INDEX(プレー記録!$G$14:$G$2664,MATCH("IN_"&amp;ウォレット!$GY$2&amp;MONTH(ウォレット!$B21)&amp;"/"&amp;DAY(ウォレット!$B21)&amp;"_"&amp;ウォレット!HC$3,プレー記録!$U$14:$U$2664,0),1))=TRUE,0,INDEX(プレー記録!$G$14:$G$2664,MATCH("IN_"&amp;ウォレット!$GY$2&amp;MONTH(ウォレット!$B21)&amp;"/"&amp;DAY(ウォレット!$B21)&amp;"_"&amp;ウォレット!HC$3,プレー記録!$U$14:$U$2664,0),1))</f>
        <v>0</v>
      </c>
      <c r="HD21" s="122">
        <f>IF(ISNA(INDEX(プレー記録!$G$14:$G$2664,MATCH("IN_"&amp;ウォレット!$GY$2&amp;MONTH(ウォレット!$B21)&amp;"/"&amp;DAY(ウォレット!$B21)&amp;"_"&amp;ウォレット!HD$3,プレー記録!$U$14:$U$2664,0),1))=TRUE,0,INDEX(プレー記録!$G$14:$G$2664,MATCH("IN_"&amp;ウォレット!$GY$2&amp;MONTH(ウォレット!$B21)&amp;"/"&amp;DAY(ウォレット!$B21)&amp;"_"&amp;ウォレット!HD$3,プレー記録!$U$14:$U$2664,0),1))</f>
        <v>0</v>
      </c>
      <c r="HE21" s="122">
        <f>IF(ISNA(INDEX(プレー記録!$G$14:$G$2664,MATCH("IN_"&amp;ウォレット!$GY$2&amp;MONTH(ウォレット!$B21)&amp;"/"&amp;DAY(ウォレット!$B21)&amp;"_"&amp;ウォレット!HE$3,プレー記録!$U$14:$U$2664,0),1))=TRUE,0,INDEX(プレー記録!$G$14:$G$2664,MATCH("IN_"&amp;ウォレット!$GY$2&amp;MONTH(ウォレット!$B21)&amp;"/"&amp;DAY(ウォレット!$B21)&amp;"_"&amp;ウォレット!HE$3,プレー記録!$U$14:$U$2664,0),1))</f>
        <v>0</v>
      </c>
      <c r="HF21" s="122">
        <f>IF(ISNA(INDEX(プレー記録!$G$14:$G$2664,MATCH("IN_"&amp;ウォレット!$GY$2&amp;MONTH(ウォレット!$B21)&amp;"/"&amp;DAY(ウォレット!$B21)&amp;"_"&amp;ウォレット!HF$3,プレー記録!$U$14:$U$2664,0),1))=TRUE,0,INDEX(プレー記録!$G$14:$G$2664,MATCH("IN_"&amp;ウォレット!$GY$2&amp;MONTH(ウォレット!$B21)&amp;"/"&amp;DAY(ウォレット!$B21)&amp;"_"&amp;ウォレット!HF$3,プレー記録!$U$14:$U$2664,0),1))</f>
        <v>0</v>
      </c>
      <c r="HG21" s="122">
        <f>IF(ISNA(INDEX(プレー記録!$G$14:$G$2664,MATCH("IN_"&amp;ウォレット!$GY$2&amp;MONTH(ウォレット!$B21)&amp;"/"&amp;DAY(ウォレット!$B21)&amp;"_"&amp;ウォレット!HG$3,プレー記録!$U$14:$U$2664,0),1))=TRUE,0,INDEX(プレー記録!$G$14:$G$2664,MATCH("IN_"&amp;ウォレット!$GY$2&amp;MONTH(ウォレット!$B21)&amp;"/"&amp;DAY(ウォレット!$B21)&amp;"_"&amp;ウォレット!HG$3,プレー記録!$U$14:$U$2664,0),1))</f>
        <v>0</v>
      </c>
      <c r="HH21" s="296">
        <f>IF(ISNA(INDEX(プレー記録!$G$14:$G$2664,MATCH("IN_"&amp;ウォレット!$GY$2&amp;MONTH(ウォレット!$B21)&amp;"/"&amp;DAY(ウォレット!$B21)&amp;"_"&amp;ウォレット!HH$3,プレー記録!$U$14:$U$2664,0),1))=TRUE,0,INDEX(プレー記録!$G$14:$G$2664,MATCH("IN_"&amp;ウォレット!$GY$2&amp;MONTH(ウォレット!$B21)&amp;"/"&amp;DAY(ウォレット!$B21)&amp;"_"&amp;ウォレット!HH$3,プレー記録!$U$14:$U$2664,0),1))</f>
        <v>0</v>
      </c>
      <c r="HI21" s="296">
        <f>IF(ISNA(INDEX(プレー記録!$G$14:$G$2664,MATCH("IN_"&amp;ウォレット!$GY$2&amp;MONTH(ウォレット!$B21)&amp;"/"&amp;DAY(ウォレット!$B21)&amp;"_"&amp;ウォレット!HI$3,プレー記録!$U$14:$U$2664,0),1))=TRUE,0,INDEX(プレー記録!$G$14:$G$2664,MATCH("IN_"&amp;ウォレット!$GY$2&amp;MONTH(ウォレット!$B21)&amp;"/"&amp;DAY(ウォレット!$B21)&amp;"_"&amp;ウォレット!HI$3,プレー記録!$U$14:$U$2664,0),1))</f>
        <v>0</v>
      </c>
      <c r="HJ21" s="296">
        <f>IF(ISNA(INDEX(プレー記録!$G$14:$G$2664,MATCH("IN_"&amp;ウォレット!$GY$2&amp;MONTH(ウォレット!$B21)&amp;"/"&amp;DAY(ウォレット!$B21)&amp;"_"&amp;ウォレット!HJ$3,プレー記録!$U$14:$U$2664,0),1))=TRUE,0,INDEX(プレー記録!$G$14:$G$2664,MATCH("IN_"&amp;ウォレット!$GY$2&amp;MONTH(ウォレット!$B21)&amp;"/"&amp;DAY(ウォレット!$B21)&amp;"_"&amp;ウォレット!HJ$3,プレー記録!$U$14:$U$2664,0),1))</f>
        <v>0</v>
      </c>
      <c r="HK21" s="296">
        <f>IF(ISNA(INDEX(プレー記録!$G$14:$G$2664,MATCH("IN_"&amp;ウォレット!$GY$2&amp;MONTH(ウォレット!$B21)&amp;"/"&amp;DAY(ウォレット!$B21)&amp;"_"&amp;ウォレット!HK$3,プレー記録!$U$14:$U$2664,0),1))=TRUE,0,INDEX(プレー記録!$G$14:$G$2664,MATCH("IN_"&amp;ウォレット!$GY$2&amp;MONTH(ウォレット!$B21)&amp;"/"&amp;DAY(ウォレット!$B21)&amp;"_"&amp;ウォレット!HK$3,プレー記録!$U$14:$U$2664,0),1))</f>
        <v>0</v>
      </c>
      <c r="HL21" s="296">
        <f>IF(ISNA(INDEX(プレー記録!$G$14:$G$2664,MATCH("IN_"&amp;ウォレット!$GY$2&amp;MONTH(ウォレット!$B21)&amp;"/"&amp;DAY(ウォレット!$B21)&amp;"_"&amp;ウォレット!HL$3,プレー記録!$U$14:$U$2664,0),1))=TRUE,0,INDEX(プレー記録!$G$14:$G$2664,MATCH("IN_"&amp;ウォレット!$GY$2&amp;MONTH(ウォレット!$B21)&amp;"/"&amp;DAY(ウォレット!$B21)&amp;"_"&amp;ウォレット!HL$3,プレー記録!$U$14:$U$2664,0),1))</f>
        <v>0</v>
      </c>
      <c r="HM21" s="296">
        <f>IF(ISNA(INDEX(プレー記録!$G$14:$G$2664,MATCH("IN_"&amp;ウォレット!$GY$2&amp;MONTH(ウォレット!$B21)&amp;"/"&amp;DAY(ウォレット!$B21)&amp;"_"&amp;ウォレット!HM$3,プレー記録!$U$14:$U$2664,0),1))=TRUE,0,INDEX(プレー記録!$G$14:$G$2664,MATCH("IN_"&amp;ウォレット!$GY$2&amp;MONTH(ウォレット!$B21)&amp;"/"&amp;DAY(ウォレット!$B21)&amp;"_"&amp;ウォレット!HM$3,プレー記録!$U$14:$U$2664,0),1))</f>
        <v>0</v>
      </c>
      <c r="HN21" s="296">
        <f>IF(ISNA(INDEX(プレー記録!$G$14:$G$2664,MATCH("IN_"&amp;ウォレット!$GY$2&amp;MONTH(ウォレット!$B21)&amp;"/"&amp;DAY(ウォレット!$B21)&amp;"_"&amp;ウォレット!HN$3,プレー記録!$U$14:$U$2664,0),1))=TRUE,0,INDEX(プレー記録!$G$14:$G$2664,MATCH("IN_"&amp;ウォレット!$GY$2&amp;MONTH(ウォレット!$B21)&amp;"/"&amp;DAY(ウォレット!$B21)&amp;"_"&amp;ウォレット!HN$3,プレー記録!$U$14:$U$2664,0),1))</f>
        <v>0</v>
      </c>
      <c r="HO21" s="296">
        <f>IF(ISNA(INDEX(プレー記録!$G$14:$G$2664,MATCH("IN_"&amp;ウォレット!$GY$2&amp;MONTH(ウォレット!$B21)&amp;"/"&amp;DAY(ウォレット!$B21)&amp;"_"&amp;ウォレット!HO$3,プレー記録!$U$14:$U$2664,0),1))=TRUE,0,INDEX(プレー記録!$G$14:$G$2664,MATCH("IN_"&amp;ウォレット!$GY$2&amp;MONTH(ウォレット!$B21)&amp;"/"&amp;DAY(ウォレット!$B21)&amp;"_"&amp;ウォレット!HO$3,プレー記録!$U$14:$U$2664,0),1))</f>
        <v>0</v>
      </c>
      <c r="HP21" s="158"/>
      <c r="HQ21" s="131">
        <f>IF(ISNA(INDEX(プレー記録!$F$12:$F$2664,MATCH("OUT_"&amp;ウォレット!$GY$2&amp;MONTH(ウォレット!$B21)&amp;"/"&amp;DAY(ウォレット!$B21)&amp;"_"&amp;ウォレット!HQ$3,プレー記録!$U$12:$U$2664,0),1))=TRUE,0,-INDEX(プレー記録!$F$12:$F$2664,MATCH("OUT_"&amp;ウォレット!$GY$2&amp;MONTH(ウォレット!$B21)&amp;"/"&amp;DAY(ウォレット!$B21)&amp;"_"&amp;ウォレット!HQ$3,プレー記録!$U$12:$U$2664,0),1))</f>
        <v>0</v>
      </c>
      <c r="HR21" s="123">
        <f>IF(ISNA(INDEX(プレー記録!$F$12:$F$2664,MATCH("OUT_"&amp;ウォレット!$GY$2&amp;MONTH(ウォレット!$B21)&amp;"/"&amp;DAY(ウォレット!$B21)&amp;"_"&amp;ウォレット!HR$3,プレー記録!$U$12:$U$2664,0),1))=TRUE,0,-INDEX(プレー記録!$F$12:$F$2664,MATCH("OUT_"&amp;ウォレット!$GY$2&amp;MONTH(ウォレット!$B21)&amp;"/"&amp;DAY(ウォレット!$B21)&amp;"_"&amp;ウォレット!HR$3,プレー記録!$U$12:$U$2664,0),1))</f>
        <v>0</v>
      </c>
      <c r="HS21" s="123">
        <f>IF(ISNA(INDEX(プレー記録!$F$12:$F$2664,MATCH("OUT_"&amp;ウォレット!$GY$2&amp;MONTH(ウォレット!$B21)&amp;"/"&amp;DAY(ウォレット!$B21)&amp;"_"&amp;ウォレット!HS$3,プレー記録!$U$12:$U$2664,0),1))=TRUE,0,-INDEX(プレー記録!$F$12:$F$2664,MATCH("OUT_"&amp;ウォレット!$GY$2&amp;MONTH(ウォレット!$B21)&amp;"/"&amp;DAY(ウォレット!$B21)&amp;"_"&amp;ウォレット!HS$3,プレー記録!$U$12:$U$2664,0),1))</f>
        <v>0</v>
      </c>
      <c r="HT21" s="123">
        <f>IF(ISNA(INDEX(プレー記録!$F$12:$F$2664,MATCH("OUT_"&amp;ウォレット!$GY$2&amp;MONTH(ウォレット!$B21)&amp;"/"&amp;DAY(ウォレット!$B21)&amp;"_"&amp;ウォレット!HT$3,プレー記録!$U$12:$U$2664,0),1))=TRUE,0,-INDEX(プレー記録!$F$12:$F$2664,MATCH("OUT_"&amp;ウォレット!$GY$2&amp;MONTH(ウォレット!$B21)&amp;"/"&amp;DAY(ウォレット!$B21)&amp;"_"&amp;ウォレット!HT$3,プレー記録!$U$12:$U$2664,0),1))</f>
        <v>0</v>
      </c>
      <c r="HU21" s="123">
        <f>IF(ISNA(INDEX(プレー記録!$F$12:$F$2664,MATCH("OUT_"&amp;ウォレット!$GY$2&amp;MONTH(ウォレット!$B21)&amp;"/"&amp;DAY(ウォレット!$B21)&amp;"_"&amp;ウォレット!HU$3,プレー記録!$U$12:$U$2664,0),1))=TRUE,0,-INDEX(プレー記録!$F$12:$F$2664,MATCH("OUT_"&amp;ウォレット!$GY$2&amp;MONTH(ウォレット!$B21)&amp;"/"&amp;DAY(ウォレット!$B21)&amp;"_"&amp;ウォレット!HU$3,プレー記録!$U$12:$U$2664,0),1))</f>
        <v>0</v>
      </c>
      <c r="HV21" s="123">
        <f>IF(ISNA(INDEX(プレー記録!$F$12:$F$2664,MATCH("OUT_"&amp;ウォレット!$GY$2&amp;MONTH(ウォレット!$B21)&amp;"/"&amp;DAY(ウォレット!$B21)&amp;"_"&amp;ウォレット!HV$3,プレー記録!$U$12:$U$2664,0),1))=TRUE,0,-INDEX(プレー記録!$F$12:$F$2664,MATCH("OUT_"&amp;ウォレット!$GY$2&amp;MONTH(ウォレット!$B21)&amp;"/"&amp;DAY(ウォレット!$B21)&amp;"_"&amp;ウォレット!HV$3,プレー記録!$U$12:$U$2664,0),1))</f>
        <v>0</v>
      </c>
      <c r="HW21" s="123">
        <f>IF(ISNA(INDEX(プレー記録!$F$12:$F$2664,MATCH("OUT_"&amp;ウォレット!$GY$2&amp;MONTH(ウォレット!$B21)&amp;"/"&amp;DAY(ウォレット!$B21)&amp;"_"&amp;ウォレット!HW$3,プレー記録!$U$12:$U$2664,0),1))=TRUE,0,-INDEX(プレー記録!$F$12:$F$2664,MATCH("OUT_"&amp;ウォレット!$GY$2&amp;MONTH(ウォレット!$B21)&amp;"/"&amp;DAY(ウォレット!$B21)&amp;"_"&amp;ウォレット!HW$3,プレー記録!$U$12:$U$2664,0),1))</f>
        <v>0</v>
      </c>
      <c r="HX21" s="298">
        <f>IF(ISNA(INDEX(プレー記録!$F$12:$F$2664,MATCH("OUT_"&amp;ウォレット!$GY$2&amp;MONTH(ウォレット!$B21)&amp;"/"&amp;DAY(ウォレット!$B21)&amp;"_"&amp;ウォレット!HX$3,プレー記録!$U$12:$U$2664,0),1))=TRUE,0,-INDEX(プレー記録!$F$12:$F$2664,MATCH("OUT_"&amp;ウォレット!$GY$2&amp;MONTH(ウォレット!$B21)&amp;"/"&amp;DAY(ウォレット!$B21)&amp;"_"&amp;ウォレット!HX$3,プレー記録!$U$12:$U$2664,0),1))</f>
        <v>0</v>
      </c>
      <c r="HY21" s="298">
        <f>IF(ISNA(INDEX(プレー記録!$F$12:$F$2664,MATCH("OUT_"&amp;ウォレット!$GY$2&amp;MONTH(ウォレット!$B21)&amp;"/"&amp;DAY(ウォレット!$B21)&amp;"_"&amp;ウォレット!HY$3,プレー記録!$U$12:$U$2664,0),1))=TRUE,0,-INDEX(プレー記録!$F$12:$F$2664,MATCH("OUT_"&amp;ウォレット!$GY$2&amp;MONTH(ウォレット!$B21)&amp;"/"&amp;DAY(ウォレット!$B21)&amp;"_"&amp;ウォレット!HY$3,プレー記録!$U$12:$U$2664,0),1))</f>
        <v>0</v>
      </c>
      <c r="HZ21" s="298">
        <f>IF(ISNA(INDEX(プレー記録!$F$12:$F$2664,MATCH("OUT_"&amp;ウォレット!$GY$2&amp;MONTH(ウォレット!$B21)&amp;"/"&amp;DAY(ウォレット!$B21)&amp;"_"&amp;ウォレット!HZ$3,プレー記録!$U$12:$U$2664,0),1))=TRUE,0,-INDEX(プレー記録!$F$12:$F$2664,MATCH("OUT_"&amp;ウォレット!$GY$2&amp;MONTH(ウォレット!$B21)&amp;"/"&amp;DAY(ウォレット!$B21)&amp;"_"&amp;ウォレット!HZ$3,プレー記録!$U$12:$U$2664,0),1))</f>
        <v>0</v>
      </c>
      <c r="IA21" s="298">
        <f>IF(ISNA(INDEX(プレー記録!$F$12:$F$2664,MATCH("OUT_"&amp;ウォレット!$GY$2&amp;MONTH(ウォレット!$B21)&amp;"/"&amp;DAY(ウォレット!$B21)&amp;"_"&amp;ウォレット!IA$3,プレー記録!$U$12:$U$2664,0),1))=TRUE,0,-INDEX(プレー記録!$F$12:$F$2664,MATCH("OUT_"&amp;ウォレット!$GY$2&amp;MONTH(ウォレット!$B21)&amp;"/"&amp;DAY(ウォレット!$B21)&amp;"_"&amp;ウォレット!IA$3,プレー記録!$U$12:$U$2664,0),1))</f>
        <v>0</v>
      </c>
      <c r="IB21" s="298">
        <f>IF(ISNA(INDEX(プレー記録!$F$12:$F$2664,MATCH("OUT_"&amp;ウォレット!$GY$2&amp;MONTH(ウォレット!$B21)&amp;"/"&amp;DAY(ウォレット!$B21)&amp;"_"&amp;ウォレット!IB$3,プレー記録!$U$12:$U$2664,0),1))=TRUE,0,-INDEX(プレー記録!$F$12:$F$2664,MATCH("OUT_"&amp;ウォレット!$GY$2&amp;MONTH(ウォレット!$B21)&amp;"/"&amp;DAY(ウォレット!$B21)&amp;"_"&amp;ウォレット!IB$3,プレー記録!$U$12:$U$2664,0),1))</f>
        <v>0</v>
      </c>
      <c r="IC21" s="298">
        <f>IF(ISNA(INDEX(プレー記録!$F$12:$F$2664,MATCH("OUT_"&amp;ウォレット!$GY$2&amp;MONTH(ウォレット!$B21)&amp;"/"&amp;DAY(ウォレット!$B21)&amp;"_"&amp;ウォレット!IC$3,プレー記録!$U$12:$U$2664,0),1))=TRUE,0,-INDEX(プレー記録!$F$12:$F$2664,MATCH("OUT_"&amp;ウォレット!$GY$2&amp;MONTH(ウォレット!$B21)&amp;"/"&amp;DAY(ウォレット!$B21)&amp;"_"&amp;ウォレット!IC$3,プレー記録!$U$12:$U$2664,0),1))</f>
        <v>0</v>
      </c>
      <c r="ID21" s="298">
        <f>IF(ISNA(INDEX(プレー記録!$F$12:$F$2664,MATCH("OUT_"&amp;ウォレット!$GY$2&amp;MONTH(ウォレット!$B21)&amp;"/"&amp;DAY(ウォレット!$B21)&amp;"_"&amp;ウォレット!ID$3,プレー記録!$U$12:$U$2664,0),1))=TRUE,0,-INDEX(プレー記録!$F$12:$F$2664,MATCH("OUT_"&amp;ウォレット!$GY$2&amp;MONTH(ウォレット!$B21)&amp;"/"&amp;DAY(ウォレット!$B21)&amp;"_"&amp;ウォレット!ID$3,プレー記録!$U$12:$U$2664,0),1))</f>
        <v>0</v>
      </c>
      <c r="IE21" s="298">
        <f>IF(ISNA(INDEX(プレー記録!$F$12:$F$2664,MATCH("OUT_"&amp;ウォレット!$GY$2&amp;MONTH(ウォレット!$B21)&amp;"/"&amp;DAY(ウォレット!$B21)&amp;"_"&amp;ウォレット!IE$3,プレー記録!$U$12:$U$2664,0),1))=TRUE,0,-INDEX(プレー記録!$F$12:$F$2664,MATCH("OUT_"&amp;ウォレット!$GY$2&amp;MONTH(ウォレット!$B21)&amp;"/"&amp;DAY(ウォレット!$B21)&amp;"_"&amp;ウォレット!IE$3,プレー記録!$U$12:$U$2664,0),1))</f>
        <v>0</v>
      </c>
      <c r="IF21" s="160"/>
      <c r="IG21" s="127">
        <f t="shared" si="8"/>
        <v>0</v>
      </c>
      <c r="IH21" s="128">
        <f t="shared" si="18"/>
        <v>0</v>
      </c>
      <c r="II21" s="133">
        <f>IF(ISNA(INDEX(プレー記録!$G$14:$G$2664,MATCH("IN_"&amp;ウォレット!$IG$2&amp;MONTH(ウォレット!$B21)&amp;"/"&amp;DAY(ウォレット!$B21)&amp;"_"&amp;ウォレット!II$3,プレー記録!$U$14:$U$2664,0),1))=TRUE,0,INDEX(プレー記録!$G$14:$G$2664,MATCH("IN_"&amp;ウォレット!$IG$2&amp;MONTH(ウォレット!$B21)&amp;"/"&amp;DAY(ウォレット!$B21)&amp;"_"&amp;ウォレット!II$3,プレー記録!$U$14:$U$2664,0),1))</f>
        <v>0</v>
      </c>
      <c r="IJ21" s="122">
        <f>IF(ISNA(INDEX(プレー記録!$G$14:$G$2664,MATCH("IN_"&amp;ウォレット!$IG$2&amp;MONTH(ウォレット!$B21)&amp;"/"&amp;DAY(ウォレット!$B21)&amp;"_"&amp;ウォレット!IJ$3,プレー記録!$U$14:$U$2664,0),1))=TRUE,0,INDEX(プレー記録!$G$14:$G$2664,MATCH("IN_"&amp;ウォレット!$IG$2&amp;MONTH(ウォレット!$B21)&amp;"/"&amp;DAY(ウォレット!$B21)&amp;"_"&amp;ウォレット!IJ$3,プレー記録!$U$14:$U$2664,0),1))</f>
        <v>0</v>
      </c>
      <c r="IK21" s="122">
        <f>IF(ISNA(INDEX(プレー記録!$G$14:$G$2664,MATCH("IN_"&amp;ウォレット!$IG$2&amp;MONTH(ウォレット!$B21)&amp;"/"&amp;DAY(ウォレット!$B21)&amp;"_"&amp;ウォレット!IK$3,プレー記録!$U$14:$U$2664,0),1))=TRUE,0,INDEX(プレー記録!$G$14:$G$2664,MATCH("IN_"&amp;ウォレット!$IG$2&amp;MONTH(ウォレット!$B21)&amp;"/"&amp;DAY(ウォレット!$B21)&amp;"_"&amp;ウォレット!IK$3,プレー記録!$U$14:$U$2664,0),1))</f>
        <v>0</v>
      </c>
      <c r="IL21" s="122">
        <f>IF(ISNA(INDEX(プレー記録!$G$14:$G$2664,MATCH("IN_"&amp;ウォレット!$IG$2&amp;MONTH(ウォレット!$B21)&amp;"/"&amp;DAY(ウォレット!$B21)&amp;"_"&amp;ウォレット!IL$3,プレー記録!$U$14:$U$2664,0),1))=TRUE,0,INDEX(プレー記録!$G$14:$G$2664,MATCH("IN_"&amp;ウォレット!$IG$2&amp;MONTH(ウォレット!$B21)&amp;"/"&amp;DAY(ウォレット!$B21)&amp;"_"&amp;ウォレット!IL$3,プレー記録!$U$14:$U$2664,0),1))</f>
        <v>0</v>
      </c>
      <c r="IM21" s="122">
        <f>IF(ISNA(INDEX(プレー記録!$G$14:$G$2664,MATCH("IN_"&amp;ウォレット!$IG$2&amp;MONTH(ウォレット!$B21)&amp;"/"&amp;DAY(ウォレット!$B21)&amp;"_"&amp;ウォレット!IM$3,プレー記録!$U$14:$U$2664,0),1))=TRUE,0,INDEX(プレー記録!$G$14:$G$2664,MATCH("IN_"&amp;ウォレット!$IG$2&amp;MONTH(ウォレット!$B21)&amp;"/"&amp;DAY(ウォレット!$B21)&amp;"_"&amp;ウォレット!IM$3,プレー記録!$U$14:$U$2664,0),1))</f>
        <v>0</v>
      </c>
      <c r="IN21" s="122">
        <f>IF(ISNA(INDEX(プレー記録!$G$14:$G$2664,MATCH("IN_"&amp;ウォレット!$IG$2&amp;MONTH(ウォレット!$B21)&amp;"/"&amp;DAY(ウォレット!$B21)&amp;"_"&amp;ウォレット!IN$3,プレー記録!$U$14:$U$2664,0),1))=TRUE,0,INDEX(プレー記録!$G$14:$G$2664,MATCH("IN_"&amp;ウォレット!$IG$2&amp;MONTH(ウォレット!$B21)&amp;"/"&amp;DAY(ウォレット!$B21)&amp;"_"&amp;ウォレット!IN$3,プレー記録!$U$14:$U$2664,0),1))</f>
        <v>0</v>
      </c>
      <c r="IO21" s="122">
        <f>IF(ISNA(INDEX(プレー記録!$G$14:$G$2664,MATCH("IN_"&amp;ウォレット!$IG$2&amp;MONTH(ウォレット!$B21)&amp;"/"&amp;DAY(ウォレット!$B21)&amp;"_"&amp;ウォレット!IO$3,プレー記録!$U$14:$U$2664,0),1))=TRUE,0,INDEX(プレー記録!$G$14:$G$2664,MATCH("IN_"&amp;ウォレット!$IG$2&amp;MONTH(ウォレット!$B21)&amp;"/"&amp;DAY(ウォレット!$B21)&amp;"_"&amp;ウォレット!IO$3,プレー記録!$U$14:$U$2664,0),1))</f>
        <v>0</v>
      </c>
      <c r="IP21" s="296">
        <f>IF(ISNA(INDEX(プレー記録!$G$14:$G$2664,MATCH("IN_"&amp;ウォレット!$IG$2&amp;MONTH(ウォレット!$B21)&amp;"/"&amp;DAY(ウォレット!$B21)&amp;"_"&amp;ウォレット!IP$3,プレー記録!$U$14:$U$2664,0),1))=TRUE,0,INDEX(プレー記録!$G$14:$G$2664,MATCH("IN_"&amp;ウォレット!$IG$2&amp;MONTH(ウォレット!$B21)&amp;"/"&amp;DAY(ウォレット!$B21)&amp;"_"&amp;ウォレット!IP$3,プレー記録!$U$14:$U$2664,0),1))</f>
        <v>0</v>
      </c>
      <c r="IQ21" s="296">
        <f>IF(ISNA(INDEX(プレー記録!$G$14:$G$2664,MATCH("IN_"&amp;ウォレット!$IG$2&amp;MONTH(ウォレット!$B21)&amp;"/"&amp;DAY(ウォレット!$B21)&amp;"_"&amp;ウォレット!IQ$3,プレー記録!$U$14:$U$2664,0),1))=TRUE,0,INDEX(プレー記録!$G$14:$G$2664,MATCH("IN_"&amp;ウォレット!$IG$2&amp;MONTH(ウォレット!$B21)&amp;"/"&amp;DAY(ウォレット!$B21)&amp;"_"&amp;ウォレット!IQ$3,プレー記録!$U$14:$U$2664,0),1))</f>
        <v>0</v>
      </c>
      <c r="IR21" s="296">
        <f>IF(ISNA(INDEX(プレー記録!$G$14:$G$2664,MATCH("IN_"&amp;ウォレット!$IG$2&amp;MONTH(ウォレット!$B21)&amp;"/"&amp;DAY(ウォレット!$B21)&amp;"_"&amp;ウォレット!IR$3,プレー記録!$U$14:$U$2664,0),1))=TRUE,0,INDEX(プレー記録!$G$14:$G$2664,MATCH("IN_"&amp;ウォレット!$IG$2&amp;MONTH(ウォレット!$B21)&amp;"/"&amp;DAY(ウォレット!$B21)&amp;"_"&amp;ウォレット!IR$3,プレー記録!$U$14:$U$2664,0),1))</f>
        <v>0</v>
      </c>
      <c r="IS21" s="296">
        <f>IF(ISNA(INDEX(プレー記録!$G$14:$G$2664,MATCH("IN_"&amp;ウォレット!$IG$2&amp;MONTH(ウォレット!$B21)&amp;"/"&amp;DAY(ウォレット!$B21)&amp;"_"&amp;ウォレット!IS$3,プレー記録!$U$14:$U$2664,0),1))=TRUE,0,INDEX(プレー記録!$G$14:$G$2664,MATCH("IN_"&amp;ウォレット!$IG$2&amp;MONTH(ウォレット!$B21)&amp;"/"&amp;DAY(ウォレット!$B21)&amp;"_"&amp;ウォレット!IS$3,プレー記録!$U$14:$U$2664,0),1))</f>
        <v>0</v>
      </c>
      <c r="IT21" s="296">
        <f>IF(ISNA(INDEX(プレー記録!$G$14:$G$2664,MATCH("IN_"&amp;ウォレット!$IG$2&amp;MONTH(ウォレット!$B21)&amp;"/"&amp;DAY(ウォレット!$B21)&amp;"_"&amp;ウォレット!IT$3,プレー記録!$U$14:$U$2664,0),1))=TRUE,0,INDEX(プレー記録!$G$14:$G$2664,MATCH("IN_"&amp;ウォレット!$IG$2&amp;MONTH(ウォレット!$B21)&amp;"/"&amp;DAY(ウォレット!$B21)&amp;"_"&amp;ウォレット!IT$3,プレー記録!$U$14:$U$2664,0),1))</f>
        <v>0</v>
      </c>
      <c r="IU21" s="296">
        <f>IF(ISNA(INDEX(プレー記録!$G$14:$G$2664,MATCH("IN_"&amp;ウォレット!$IG$2&amp;MONTH(ウォレット!$B21)&amp;"/"&amp;DAY(ウォレット!$B21)&amp;"_"&amp;ウォレット!IU$3,プレー記録!$U$14:$U$2664,0),1))=TRUE,0,INDEX(プレー記録!$G$14:$G$2664,MATCH("IN_"&amp;ウォレット!$IG$2&amp;MONTH(ウォレット!$B21)&amp;"/"&amp;DAY(ウォレット!$B21)&amp;"_"&amp;ウォレット!IU$3,プレー記録!$U$14:$U$2664,0),1))</f>
        <v>0</v>
      </c>
      <c r="IV21" s="296">
        <f>IF(ISNA(INDEX(プレー記録!$G$14:$G$2664,MATCH("IN_"&amp;ウォレット!$IG$2&amp;MONTH(ウォレット!$B21)&amp;"/"&amp;DAY(ウォレット!$B21)&amp;"_"&amp;ウォレット!IV$3,プレー記録!$U$14:$U$2664,0),1))=TRUE,0,INDEX(プレー記録!$G$14:$G$2664,MATCH("IN_"&amp;ウォレット!$IG$2&amp;MONTH(ウォレット!$B21)&amp;"/"&amp;DAY(ウォレット!$B21)&amp;"_"&amp;ウォレット!IV$3,プレー記録!$U$14:$U$2664,0),1))</f>
        <v>0</v>
      </c>
      <c r="IW21" s="296">
        <f>IF(ISNA(INDEX(プレー記録!$G$14:$G$2664,MATCH("IN_"&amp;ウォレット!$IG$2&amp;MONTH(ウォレット!$B21)&amp;"/"&amp;DAY(ウォレット!$B21)&amp;"_"&amp;ウォレット!IW$3,プレー記録!$U$14:$U$2664,0),1))=TRUE,0,INDEX(プレー記録!$G$14:$G$2664,MATCH("IN_"&amp;ウォレット!$IG$2&amp;MONTH(ウォレット!$B21)&amp;"/"&amp;DAY(ウォレット!$B21)&amp;"_"&amp;ウォレット!IW$3,プレー記録!$U$14:$U$2664,0),1))</f>
        <v>0</v>
      </c>
      <c r="IX21" s="158"/>
      <c r="IY21" s="131">
        <f>IF(ISNA(INDEX(プレー記録!$F$12:$F$2664,MATCH("OUT_"&amp;ウォレット!$IG$2&amp;MONTH(ウォレット!$B21)&amp;"/"&amp;DAY(ウォレット!$B21)&amp;"_"&amp;ウォレット!IY$3,プレー記録!$U$12:$U$2664,0),1))=TRUE,0,-INDEX(プレー記録!$F$12:$F$2664,MATCH("OUT_"&amp;ウォレット!$IG$2&amp;MONTH(ウォレット!$B21)&amp;"/"&amp;DAY(ウォレット!$B21)&amp;"_"&amp;ウォレット!IY$3,プレー記録!$U$12:$U$2664,0),1))</f>
        <v>0</v>
      </c>
      <c r="IZ21" s="123">
        <f>IF(ISNA(INDEX(プレー記録!$F$12:$F$2664,MATCH("OUT_"&amp;ウォレット!$IG$2&amp;MONTH(ウォレット!$B21)&amp;"/"&amp;DAY(ウォレット!$B21)&amp;"_"&amp;ウォレット!IZ$3,プレー記録!$U$12:$U$2664,0),1))=TRUE,0,-INDEX(プレー記録!$F$12:$F$2664,MATCH("OUT_"&amp;ウォレット!$IG$2&amp;MONTH(ウォレット!$B21)&amp;"/"&amp;DAY(ウォレット!$B21)&amp;"_"&amp;ウォレット!IZ$3,プレー記録!$U$12:$U$2664,0),1))</f>
        <v>0</v>
      </c>
      <c r="JA21" s="123">
        <f>IF(ISNA(INDEX(プレー記録!$F$12:$F$2664,MATCH("OUT_"&amp;ウォレット!$IG$2&amp;MONTH(ウォレット!$B21)&amp;"/"&amp;DAY(ウォレット!$B21)&amp;"_"&amp;ウォレット!JA$3,プレー記録!$U$12:$U$2664,0),1))=TRUE,0,-INDEX(プレー記録!$F$12:$F$2664,MATCH("OUT_"&amp;ウォレット!$IG$2&amp;MONTH(ウォレット!$B21)&amp;"/"&amp;DAY(ウォレット!$B21)&amp;"_"&amp;ウォレット!JA$3,プレー記録!$U$12:$U$2664,0),1))</f>
        <v>0</v>
      </c>
      <c r="JB21" s="123">
        <f>IF(ISNA(INDEX(プレー記録!$F$12:$F$2664,MATCH("OUT_"&amp;ウォレット!$IG$2&amp;MONTH(ウォレット!$B21)&amp;"/"&amp;DAY(ウォレット!$B21)&amp;"_"&amp;ウォレット!JB$3,プレー記録!$U$12:$U$2664,0),1))=TRUE,0,-INDEX(プレー記録!$F$12:$F$2664,MATCH("OUT_"&amp;ウォレット!$IG$2&amp;MONTH(ウォレット!$B21)&amp;"/"&amp;DAY(ウォレット!$B21)&amp;"_"&amp;ウォレット!JB$3,プレー記録!$U$12:$U$2664,0),1))</f>
        <v>0</v>
      </c>
      <c r="JC21" s="123">
        <f>IF(ISNA(INDEX(プレー記録!$F$12:$F$2664,MATCH("OUT_"&amp;ウォレット!$IG$2&amp;MONTH(ウォレット!$B21)&amp;"/"&amp;DAY(ウォレット!$B21)&amp;"_"&amp;ウォレット!JC$3,プレー記録!$U$12:$U$2664,0),1))=TRUE,0,-INDEX(プレー記録!$F$12:$F$2664,MATCH("OUT_"&amp;ウォレット!$IG$2&amp;MONTH(ウォレット!$B21)&amp;"/"&amp;DAY(ウォレット!$B21)&amp;"_"&amp;ウォレット!JC$3,プレー記録!$U$12:$U$2664,0),1))</f>
        <v>0</v>
      </c>
      <c r="JD21" s="123">
        <f>IF(ISNA(INDEX(プレー記録!$F$12:$F$2664,MATCH("OUT_"&amp;ウォレット!$IG$2&amp;MONTH(ウォレット!$B21)&amp;"/"&amp;DAY(ウォレット!$B21)&amp;"_"&amp;ウォレット!JD$3,プレー記録!$U$12:$U$2664,0),1))=TRUE,0,-INDEX(プレー記録!$F$12:$F$2664,MATCH("OUT_"&amp;ウォレット!$IG$2&amp;MONTH(ウォレット!$B21)&amp;"/"&amp;DAY(ウォレット!$B21)&amp;"_"&amp;ウォレット!JD$3,プレー記録!$U$12:$U$2664,0),1))</f>
        <v>0</v>
      </c>
      <c r="JE21" s="123">
        <f>IF(ISNA(INDEX(プレー記録!$F$12:$F$2664,MATCH("OUT_"&amp;ウォレット!$IG$2&amp;MONTH(ウォレット!$B21)&amp;"/"&amp;DAY(ウォレット!$B21)&amp;"_"&amp;ウォレット!JE$3,プレー記録!$U$12:$U$2664,0),1))=TRUE,0,-INDEX(プレー記録!$F$12:$F$2664,MATCH("OUT_"&amp;ウォレット!$IG$2&amp;MONTH(ウォレット!$B21)&amp;"/"&amp;DAY(ウォレット!$B21)&amp;"_"&amp;ウォレット!JE$3,プレー記録!$U$12:$U$2664,0),1))</f>
        <v>0</v>
      </c>
      <c r="JF21" s="298">
        <f>IF(ISNA(INDEX(プレー記録!$F$12:$F$2664,MATCH("OUT_"&amp;ウォレット!$IG$2&amp;MONTH(ウォレット!$B21)&amp;"/"&amp;DAY(ウォレット!$B21)&amp;"_"&amp;ウォレット!JF$3,プレー記録!$U$12:$U$2664,0),1))=TRUE,0,-INDEX(プレー記録!$F$12:$F$2664,MATCH("OUT_"&amp;ウォレット!$IG$2&amp;MONTH(ウォレット!$B21)&amp;"/"&amp;DAY(ウォレット!$B21)&amp;"_"&amp;ウォレット!JF$3,プレー記録!$U$12:$U$2664,0),1))</f>
        <v>0</v>
      </c>
      <c r="JG21" s="298">
        <f>IF(ISNA(INDEX(プレー記録!$F$12:$F$2664,MATCH("OUT_"&amp;ウォレット!$IG$2&amp;MONTH(ウォレット!$B21)&amp;"/"&amp;DAY(ウォレット!$B21)&amp;"_"&amp;ウォレット!JG$3,プレー記録!$U$12:$U$2664,0),1))=TRUE,0,-INDEX(プレー記録!$F$12:$F$2664,MATCH("OUT_"&amp;ウォレット!$IG$2&amp;MONTH(ウォレット!$B21)&amp;"/"&amp;DAY(ウォレット!$B21)&amp;"_"&amp;ウォレット!JG$3,プレー記録!$U$12:$U$2664,0),1))</f>
        <v>0</v>
      </c>
      <c r="JH21" s="298">
        <f>IF(ISNA(INDEX(プレー記録!$F$12:$F$2664,MATCH("OUT_"&amp;ウォレット!$IG$2&amp;MONTH(ウォレット!$B21)&amp;"/"&amp;DAY(ウォレット!$B21)&amp;"_"&amp;ウォレット!JH$3,プレー記録!$U$12:$U$2664,0),1))=TRUE,0,-INDEX(プレー記録!$F$12:$F$2664,MATCH("OUT_"&amp;ウォレット!$IG$2&amp;MONTH(ウォレット!$B21)&amp;"/"&amp;DAY(ウォレット!$B21)&amp;"_"&amp;ウォレット!JH$3,プレー記録!$U$12:$U$2664,0),1))</f>
        <v>0</v>
      </c>
      <c r="JI21" s="298">
        <f>IF(ISNA(INDEX(プレー記録!$F$12:$F$2664,MATCH("OUT_"&amp;ウォレット!$IG$2&amp;MONTH(ウォレット!$B21)&amp;"/"&amp;DAY(ウォレット!$B21)&amp;"_"&amp;ウォレット!JI$3,プレー記録!$U$12:$U$2664,0),1))=TRUE,0,-INDEX(プレー記録!$F$12:$F$2664,MATCH("OUT_"&amp;ウォレット!$IG$2&amp;MONTH(ウォレット!$B21)&amp;"/"&amp;DAY(ウォレット!$B21)&amp;"_"&amp;ウォレット!JI$3,プレー記録!$U$12:$U$2664,0),1))</f>
        <v>0</v>
      </c>
      <c r="JJ21" s="298">
        <f>IF(ISNA(INDEX(プレー記録!$F$12:$F$2664,MATCH("OUT_"&amp;ウォレット!$IG$2&amp;MONTH(ウォレット!$B21)&amp;"/"&amp;DAY(ウォレット!$B21)&amp;"_"&amp;ウォレット!JJ$3,プレー記録!$U$12:$U$2664,0),1))=TRUE,0,-INDEX(プレー記録!$F$12:$F$2664,MATCH("OUT_"&amp;ウォレット!$IG$2&amp;MONTH(ウォレット!$B21)&amp;"/"&amp;DAY(ウォレット!$B21)&amp;"_"&amp;ウォレット!JJ$3,プレー記録!$U$12:$U$2664,0),1))</f>
        <v>0</v>
      </c>
      <c r="JK21" s="298">
        <f>IF(ISNA(INDEX(プレー記録!$F$12:$F$2664,MATCH("OUT_"&amp;ウォレット!$IG$2&amp;MONTH(ウォレット!$B21)&amp;"/"&amp;DAY(ウォレット!$B21)&amp;"_"&amp;ウォレット!JK$3,プレー記録!$U$12:$U$2664,0),1))=TRUE,0,-INDEX(プレー記録!$F$12:$F$2664,MATCH("OUT_"&amp;ウォレット!$IG$2&amp;MONTH(ウォレット!$B21)&amp;"/"&amp;DAY(ウォレット!$B21)&amp;"_"&amp;ウォレット!JK$3,プレー記録!$U$12:$U$2664,0),1))</f>
        <v>0</v>
      </c>
      <c r="JL21" s="298">
        <f>IF(ISNA(INDEX(プレー記録!$F$12:$F$2664,MATCH("OUT_"&amp;ウォレット!$IG$2&amp;MONTH(ウォレット!$B21)&amp;"/"&amp;DAY(ウォレット!$B21)&amp;"_"&amp;ウォレット!JL$3,プレー記録!$U$12:$U$2664,0),1))=TRUE,0,-INDEX(プレー記録!$F$12:$F$2664,MATCH("OUT_"&amp;ウォレット!$IG$2&amp;MONTH(ウォレット!$B21)&amp;"/"&amp;DAY(ウォレット!$B21)&amp;"_"&amp;ウォレット!JL$3,プレー記録!$U$12:$U$2664,0),1))</f>
        <v>0</v>
      </c>
      <c r="JM21" s="298">
        <f>IF(ISNA(INDEX(プレー記録!$F$12:$F$2664,MATCH("OUT_"&amp;ウォレット!$IG$2&amp;MONTH(ウォレット!$B21)&amp;"/"&amp;DAY(ウォレット!$B21)&amp;"_"&amp;ウォレット!JM$3,プレー記録!$U$12:$U$2664,0),1))=TRUE,0,-INDEX(プレー記録!$F$12:$F$2664,MATCH("OUT_"&amp;ウォレット!$IG$2&amp;MONTH(ウォレット!$B21)&amp;"/"&amp;DAY(ウォレット!$B21)&amp;"_"&amp;ウォレット!JM$3,プレー記録!$U$12:$U$2664,0),1))</f>
        <v>0</v>
      </c>
      <c r="JN21" s="160"/>
      <c r="JO21" s="127">
        <f t="shared" si="9"/>
        <v>0</v>
      </c>
      <c r="JP21" s="128">
        <f t="shared" si="19"/>
        <v>0</v>
      </c>
      <c r="JQ21" s="133">
        <f>IF(ISNA(INDEX(プレー記録!$G$14:$G$2664,MATCH("IN_"&amp;ウォレット!$JO$2&amp;MONTH(ウォレット!$B21)&amp;"/"&amp;DAY(ウォレット!$B21)&amp;"_"&amp;ウォレット!JQ$3,プレー記録!$U$14:$U$2664,0),1))=TRUE,0,INDEX(プレー記録!$G$14:$G$2664,MATCH("IN_"&amp;ウォレット!$JO$2&amp;MONTH(ウォレット!$B21)&amp;"/"&amp;DAY(ウォレット!$B21)&amp;"_"&amp;ウォレット!JQ$3,プレー記録!$U$14:$U$2664,0),1))</f>
        <v>0</v>
      </c>
      <c r="JR21" s="122">
        <f>IF(ISNA(INDEX(プレー記録!$G$14:$G$2664,MATCH("IN_"&amp;ウォレット!$JO$2&amp;MONTH(ウォレット!$B21)&amp;"/"&amp;DAY(ウォレット!$B21)&amp;"_"&amp;ウォレット!JR$3,プレー記録!$U$14:$U$2664,0),1))=TRUE,0,INDEX(プレー記録!$G$14:$G$2664,MATCH("IN_"&amp;ウォレット!$JO$2&amp;MONTH(ウォレット!$B21)&amp;"/"&amp;DAY(ウォレット!$B21)&amp;"_"&amp;ウォレット!JR$3,プレー記録!$U$14:$U$2664,0),1))</f>
        <v>0</v>
      </c>
      <c r="JS21" s="122">
        <f>IF(ISNA(INDEX(プレー記録!$G$14:$G$2664,MATCH("IN_"&amp;ウォレット!$JO$2&amp;MONTH(ウォレット!$B21)&amp;"/"&amp;DAY(ウォレット!$B21)&amp;"_"&amp;ウォレット!JS$3,プレー記録!$U$14:$U$2664,0),1))=TRUE,0,INDEX(プレー記録!$G$14:$G$2664,MATCH("IN_"&amp;ウォレット!$JO$2&amp;MONTH(ウォレット!$B21)&amp;"/"&amp;DAY(ウォレット!$B21)&amp;"_"&amp;ウォレット!JS$3,プレー記録!$U$14:$U$2664,0),1))</f>
        <v>0</v>
      </c>
      <c r="JT21" s="122">
        <f>IF(ISNA(INDEX(プレー記録!$G$14:$G$2664,MATCH("IN_"&amp;ウォレット!$JO$2&amp;MONTH(ウォレット!$B21)&amp;"/"&amp;DAY(ウォレット!$B21)&amp;"_"&amp;ウォレット!JT$3,プレー記録!$U$14:$U$2664,0),1))=TRUE,0,INDEX(プレー記録!$G$14:$G$2664,MATCH("IN_"&amp;ウォレット!$JO$2&amp;MONTH(ウォレット!$B21)&amp;"/"&amp;DAY(ウォレット!$B21)&amp;"_"&amp;ウォレット!JT$3,プレー記録!$U$14:$U$2664,0),1))</f>
        <v>0</v>
      </c>
      <c r="JU21" s="122">
        <f>IF(ISNA(INDEX(プレー記録!$G$14:$G$2664,MATCH("IN_"&amp;ウォレット!$JO$2&amp;MONTH(ウォレット!$B21)&amp;"/"&amp;DAY(ウォレット!$B21)&amp;"_"&amp;ウォレット!JU$3,プレー記録!$U$14:$U$2664,0),1))=TRUE,0,INDEX(プレー記録!$G$14:$G$2664,MATCH("IN_"&amp;ウォレット!$JO$2&amp;MONTH(ウォレット!$B21)&amp;"/"&amp;DAY(ウォレット!$B21)&amp;"_"&amp;ウォレット!JU$3,プレー記録!$U$14:$U$2664,0),1))</f>
        <v>0</v>
      </c>
      <c r="JV21" s="122">
        <f>IF(ISNA(INDEX(プレー記録!$G$14:$G$2664,MATCH("IN_"&amp;ウォレット!$JO$2&amp;MONTH(ウォレット!$B21)&amp;"/"&amp;DAY(ウォレット!$B21)&amp;"_"&amp;ウォレット!JV$3,プレー記録!$U$14:$U$2664,0),1))=TRUE,0,INDEX(プレー記録!$G$14:$G$2664,MATCH("IN_"&amp;ウォレット!$JO$2&amp;MONTH(ウォレット!$B21)&amp;"/"&amp;DAY(ウォレット!$B21)&amp;"_"&amp;ウォレット!JV$3,プレー記録!$U$14:$U$2664,0),1))</f>
        <v>0</v>
      </c>
      <c r="JW21" s="122">
        <f>IF(ISNA(INDEX(プレー記録!$G$14:$G$2664,MATCH("IN_"&amp;ウォレット!$JO$2&amp;MONTH(ウォレット!$B21)&amp;"/"&amp;DAY(ウォレット!$B21)&amp;"_"&amp;ウォレット!JW$3,プレー記録!$U$14:$U$2664,0),1))=TRUE,0,INDEX(プレー記録!$G$14:$G$2664,MATCH("IN_"&amp;ウォレット!$JO$2&amp;MONTH(ウォレット!$B21)&amp;"/"&amp;DAY(ウォレット!$B21)&amp;"_"&amp;ウォレット!JW$3,プレー記録!$U$14:$U$2664,0),1))</f>
        <v>0</v>
      </c>
      <c r="JX21" s="296">
        <f>IF(ISNA(INDEX(プレー記録!$G$14:$G$2664,MATCH("IN_"&amp;ウォレット!$JO$2&amp;MONTH(ウォレット!$B21)&amp;"/"&amp;DAY(ウォレット!$B21)&amp;"_"&amp;ウォレット!JX$3,プレー記録!$U$14:$U$2664,0),1))=TRUE,0,INDEX(プレー記録!$G$14:$G$2664,MATCH("IN_"&amp;ウォレット!$JO$2&amp;MONTH(ウォレット!$B21)&amp;"/"&amp;DAY(ウォレット!$B21)&amp;"_"&amp;ウォレット!JX$3,プレー記録!$U$14:$U$2664,0),1))</f>
        <v>0</v>
      </c>
      <c r="JY21" s="296">
        <f>IF(ISNA(INDEX(プレー記録!$G$14:$G$2664,MATCH("IN_"&amp;ウォレット!$JO$2&amp;MONTH(ウォレット!$B21)&amp;"/"&amp;DAY(ウォレット!$B21)&amp;"_"&amp;ウォレット!JY$3,プレー記録!$U$14:$U$2664,0),1))=TRUE,0,INDEX(プレー記録!$G$14:$G$2664,MATCH("IN_"&amp;ウォレット!$JO$2&amp;MONTH(ウォレット!$B21)&amp;"/"&amp;DAY(ウォレット!$B21)&amp;"_"&amp;ウォレット!JY$3,プレー記録!$U$14:$U$2664,0),1))</f>
        <v>0</v>
      </c>
      <c r="JZ21" s="296">
        <f>IF(ISNA(INDEX(プレー記録!$G$14:$G$2664,MATCH("IN_"&amp;ウォレット!$JO$2&amp;MONTH(ウォレット!$B21)&amp;"/"&amp;DAY(ウォレット!$B21)&amp;"_"&amp;ウォレット!JZ$3,プレー記録!$U$14:$U$2664,0),1))=TRUE,0,INDEX(プレー記録!$G$14:$G$2664,MATCH("IN_"&amp;ウォレット!$JO$2&amp;MONTH(ウォレット!$B21)&amp;"/"&amp;DAY(ウォレット!$B21)&amp;"_"&amp;ウォレット!JZ$3,プレー記録!$U$14:$U$2664,0),1))</f>
        <v>0</v>
      </c>
      <c r="KA21" s="296">
        <f>IF(ISNA(INDEX(プレー記録!$G$14:$G$2664,MATCH("IN_"&amp;ウォレット!$JO$2&amp;MONTH(ウォレット!$B21)&amp;"/"&amp;DAY(ウォレット!$B21)&amp;"_"&amp;ウォレット!KA$3,プレー記録!$U$14:$U$2664,0),1))=TRUE,0,INDEX(プレー記録!$G$14:$G$2664,MATCH("IN_"&amp;ウォレット!$JO$2&amp;MONTH(ウォレット!$B21)&amp;"/"&amp;DAY(ウォレット!$B21)&amp;"_"&amp;ウォレット!KA$3,プレー記録!$U$14:$U$2664,0),1))</f>
        <v>0</v>
      </c>
      <c r="KB21" s="296">
        <f>IF(ISNA(INDEX(プレー記録!$G$14:$G$2664,MATCH("IN_"&amp;ウォレット!$JO$2&amp;MONTH(ウォレット!$B21)&amp;"/"&amp;DAY(ウォレット!$B21)&amp;"_"&amp;ウォレット!KB$3,プレー記録!$U$14:$U$2664,0),1))=TRUE,0,INDEX(プレー記録!$G$14:$G$2664,MATCH("IN_"&amp;ウォレット!$JO$2&amp;MONTH(ウォレット!$B21)&amp;"/"&amp;DAY(ウォレット!$B21)&amp;"_"&amp;ウォレット!KB$3,プレー記録!$U$14:$U$2664,0),1))</f>
        <v>0</v>
      </c>
      <c r="KC21" s="296">
        <f>IF(ISNA(INDEX(プレー記録!$G$14:$G$2664,MATCH("IN_"&amp;ウォレット!$JO$2&amp;MONTH(ウォレット!$B21)&amp;"/"&amp;DAY(ウォレット!$B21)&amp;"_"&amp;ウォレット!KC$3,プレー記録!$U$14:$U$2664,0),1))=TRUE,0,INDEX(プレー記録!$G$14:$G$2664,MATCH("IN_"&amp;ウォレット!$JO$2&amp;MONTH(ウォレット!$B21)&amp;"/"&amp;DAY(ウォレット!$B21)&amp;"_"&amp;ウォレット!KC$3,プレー記録!$U$14:$U$2664,0),1))</f>
        <v>0</v>
      </c>
      <c r="KD21" s="296">
        <f>IF(ISNA(INDEX(プレー記録!$G$14:$G$2664,MATCH("IN_"&amp;ウォレット!$JO$2&amp;MONTH(ウォレット!$B21)&amp;"/"&amp;DAY(ウォレット!$B21)&amp;"_"&amp;ウォレット!KD$3,プレー記録!$U$14:$U$2664,0),1))=TRUE,0,INDEX(プレー記録!$G$14:$G$2664,MATCH("IN_"&amp;ウォレット!$JO$2&amp;MONTH(ウォレット!$B21)&amp;"/"&amp;DAY(ウォレット!$B21)&amp;"_"&amp;ウォレット!KD$3,プレー記録!$U$14:$U$2664,0),1))</f>
        <v>0</v>
      </c>
      <c r="KE21" s="296">
        <f>IF(ISNA(INDEX(プレー記録!$G$14:$G$2664,MATCH("IN_"&amp;ウォレット!$JO$2&amp;MONTH(ウォレット!$B21)&amp;"/"&amp;DAY(ウォレット!$B21)&amp;"_"&amp;ウォレット!KE$3,プレー記録!$U$14:$U$2664,0),1))=TRUE,0,INDEX(プレー記録!$G$14:$G$2664,MATCH("IN_"&amp;ウォレット!$JO$2&amp;MONTH(ウォレット!$B21)&amp;"/"&amp;DAY(ウォレット!$B21)&amp;"_"&amp;ウォレット!KE$3,プレー記録!$U$14:$U$2664,0),1))</f>
        <v>0</v>
      </c>
      <c r="KF21" s="158"/>
      <c r="KG21" s="131">
        <f>IF(ISNA(INDEX(プレー記録!$F$12:$F$2664,MATCH("OUT_"&amp;ウォレット!$JO$2&amp;MONTH(ウォレット!$B21)&amp;"/"&amp;DAY(ウォレット!$B21)&amp;"_"&amp;ウォレット!KG$3,プレー記録!$U$12:$U$2664,0),1))=TRUE,0,-INDEX(プレー記録!$F$12:$F$2664,MATCH("OUT_"&amp;ウォレット!$JO$2&amp;MONTH(ウォレット!$B21)&amp;"/"&amp;DAY(ウォレット!$B21)&amp;"_"&amp;ウォレット!KG$3,プレー記録!$U$12:$U$2664,0),1))</f>
        <v>0</v>
      </c>
      <c r="KH21" s="123">
        <f>IF(ISNA(INDEX(プレー記録!$F$12:$F$2664,MATCH("OUT_"&amp;ウォレット!$JO$2&amp;MONTH(ウォレット!$B21)&amp;"/"&amp;DAY(ウォレット!$B21)&amp;"_"&amp;ウォレット!KH$3,プレー記録!$U$12:$U$2664,0),1))=TRUE,0,-INDEX(プレー記録!$F$12:$F$2664,MATCH("OUT_"&amp;ウォレット!$JO$2&amp;MONTH(ウォレット!$B21)&amp;"/"&amp;DAY(ウォレット!$B21)&amp;"_"&amp;ウォレット!KH$3,プレー記録!$U$12:$U$2664,0),1))</f>
        <v>0</v>
      </c>
      <c r="KI21" s="123">
        <f>IF(ISNA(INDEX(プレー記録!$F$12:$F$2664,MATCH("OUT_"&amp;ウォレット!$JO$2&amp;MONTH(ウォレット!$B21)&amp;"/"&amp;DAY(ウォレット!$B21)&amp;"_"&amp;ウォレット!KI$3,プレー記録!$U$12:$U$2664,0),1))=TRUE,0,-INDEX(プレー記録!$F$12:$F$2664,MATCH("OUT_"&amp;ウォレット!$JO$2&amp;MONTH(ウォレット!$B21)&amp;"/"&amp;DAY(ウォレット!$B21)&amp;"_"&amp;ウォレット!KI$3,プレー記録!$U$12:$U$2664,0),1))</f>
        <v>0</v>
      </c>
      <c r="KJ21" s="123">
        <f>IF(ISNA(INDEX(プレー記録!$F$12:$F$2664,MATCH("OUT_"&amp;ウォレット!$JO$2&amp;MONTH(ウォレット!$B21)&amp;"/"&amp;DAY(ウォレット!$B21)&amp;"_"&amp;ウォレット!KJ$3,プレー記録!$U$12:$U$2664,0),1))=TRUE,0,-INDEX(プレー記録!$F$12:$F$2664,MATCH("OUT_"&amp;ウォレット!$JO$2&amp;MONTH(ウォレット!$B21)&amp;"/"&amp;DAY(ウォレット!$B21)&amp;"_"&amp;ウォレット!KJ$3,プレー記録!$U$12:$U$2664,0),1))</f>
        <v>0</v>
      </c>
      <c r="KK21" s="123">
        <f>IF(ISNA(INDEX(プレー記録!$F$12:$F$2664,MATCH("OUT_"&amp;ウォレット!$JO$2&amp;MONTH(ウォレット!$B21)&amp;"/"&amp;DAY(ウォレット!$B21)&amp;"_"&amp;ウォレット!KK$3,プレー記録!$U$12:$U$2664,0),1))=TRUE,0,-INDEX(プレー記録!$F$12:$F$2664,MATCH("OUT_"&amp;ウォレット!$JO$2&amp;MONTH(ウォレット!$B21)&amp;"/"&amp;DAY(ウォレット!$B21)&amp;"_"&amp;ウォレット!KK$3,プレー記録!$U$12:$U$2664,0),1))</f>
        <v>0</v>
      </c>
      <c r="KL21" s="123">
        <f>IF(ISNA(INDEX(プレー記録!$F$12:$F$2664,MATCH("OUT_"&amp;ウォレット!$JO$2&amp;MONTH(ウォレット!$B21)&amp;"/"&amp;DAY(ウォレット!$B21)&amp;"_"&amp;ウォレット!KL$3,プレー記録!$U$12:$U$2664,0),1))=TRUE,0,-INDEX(プレー記録!$F$12:$F$2664,MATCH("OUT_"&amp;ウォレット!$JO$2&amp;MONTH(ウォレット!$B21)&amp;"/"&amp;DAY(ウォレット!$B21)&amp;"_"&amp;ウォレット!KL$3,プレー記録!$U$12:$U$2664,0),1))</f>
        <v>0</v>
      </c>
      <c r="KM21" s="123">
        <f>IF(ISNA(INDEX(プレー記録!$F$12:$F$2664,MATCH("OUT_"&amp;ウォレット!$JO$2&amp;MONTH(ウォレット!$B21)&amp;"/"&amp;DAY(ウォレット!$B21)&amp;"_"&amp;ウォレット!KM$3,プレー記録!$U$12:$U$2664,0),1))=TRUE,0,-INDEX(プレー記録!$F$12:$F$2664,MATCH("OUT_"&amp;ウォレット!$JO$2&amp;MONTH(ウォレット!$B21)&amp;"/"&amp;DAY(ウォレット!$B21)&amp;"_"&amp;ウォレット!KM$3,プレー記録!$U$12:$U$2664,0),1))</f>
        <v>0</v>
      </c>
      <c r="KN21" s="298">
        <f>IF(ISNA(INDEX(プレー記録!$F$12:$F$2664,MATCH("OUT_"&amp;ウォレット!$JO$2&amp;MONTH(ウォレット!$B21)&amp;"/"&amp;DAY(ウォレット!$B21)&amp;"_"&amp;ウォレット!KN$3,プレー記録!$U$12:$U$2664,0),1))=TRUE,0,-INDEX(プレー記録!$F$12:$F$2664,MATCH("OUT_"&amp;ウォレット!$JO$2&amp;MONTH(ウォレット!$B21)&amp;"/"&amp;DAY(ウォレット!$B21)&amp;"_"&amp;ウォレット!KN$3,プレー記録!$U$12:$U$2664,0),1))</f>
        <v>0</v>
      </c>
      <c r="KO21" s="298">
        <f>IF(ISNA(INDEX(プレー記録!$F$12:$F$2664,MATCH("OUT_"&amp;ウォレット!$JO$2&amp;MONTH(ウォレット!$B21)&amp;"/"&amp;DAY(ウォレット!$B21)&amp;"_"&amp;ウォレット!KO$3,プレー記録!$U$12:$U$2664,0),1))=TRUE,0,-INDEX(プレー記録!$F$12:$F$2664,MATCH("OUT_"&amp;ウォレット!$JO$2&amp;MONTH(ウォレット!$B21)&amp;"/"&amp;DAY(ウォレット!$B21)&amp;"_"&amp;ウォレット!KO$3,プレー記録!$U$12:$U$2664,0),1))</f>
        <v>0</v>
      </c>
      <c r="KP21" s="298">
        <f>IF(ISNA(INDEX(プレー記録!$F$12:$F$2664,MATCH("OUT_"&amp;ウォレット!$JO$2&amp;MONTH(ウォレット!$B21)&amp;"/"&amp;DAY(ウォレット!$B21)&amp;"_"&amp;ウォレット!KP$3,プレー記録!$U$12:$U$2664,0),1))=TRUE,0,-INDEX(プレー記録!$F$12:$F$2664,MATCH("OUT_"&amp;ウォレット!$JO$2&amp;MONTH(ウォレット!$B21)&amp;"/"&amp;DAY(ウォレット!$B21)&amp;"_"&amp;ウォレット!KP$3,プレー記録!$U$12:$U$2664,0),1))</f>
        <v>0</v>
      </c>
      <c r="KQ21" s="298">
        <f>IF(ISNA(INDEX(プレー記録!$F$12:$F$2664,MATCH("OUT_"&amp;ウォレット!$JO$2&amp;MONTH(ウォレット!$B21)&amp;"/"&amp;DAY(ウォレット!$B21)&amp;"_"&amp;ウォレット!KQ$3,プレー記録!$U$12:$U$2664,0),1))=TRUE,0,-INDEX(プレー記録!$F$12:$F$2664,MATCH("OUT_"&amp;ウォレット!$JO$2&amp;MONTH(ウォレット!$B21)&amp;"/"&amp;DAY(ウォレット!$B21)&amp;"_"&amp;ウォレット!KQ$3,プレー記録!$U$12:$U$2664,0),1))</f>
        <v>0</v>
      </c>
      <c r="KR21" s="298">
        <f>IF(ISNA(INDEX(プレー記録!$F$12:$F$2664,MATCH("OUT_"&amp;ウォレット!$JO$2&amp;MONTH(ウォレット!$B21)&amp;"/"&amp;DAY(ウォレット!$B21)&amp;"_"&amp;ウォレット!KR$3,プレー記録!$U$12:$U$2664,0),1))=TRUE,0,-INDEX(プレー記録!$F$12:$F$2664,MATCH("OUT_"&amp;ウォレット!$JO$2&amp;MONTH(ウォレット!$B21)&amp;"/"&amp;DAY(ウォレット!$B21)&amp;"_"&amp;ウォレット!KR$3,プレー記録!$U$12:$U$2664,0),1))</f>
        <v>0</v>
      </c>
      <c r="KS21" s="298">
        <f>IF(ISNA(INDEX(プレー記録!$F$12:$F$2664,MATCH("OUT_"&amp;ウォレット!$JO$2&amp;MONTH(ウォレット!$B21)&amp;"/"&amp;DAY(ウォレット!$B21)&amp;"_"&amp;ウォレット!KS$3,プレー記録!$U$12:$U$2664,0),1))=TRUE,0,-INDEX(プレー記録!$F$12:$F$2664,MATCH("OUT_"&amp;ウォレット!$JO$2&amp;MONTH(ウォレット!$B21)&amp;"/"&amp;DAY(ウォレット!$B21)&amp;"_"&amp;ウォレット!KS$3,プレー記録!$U$12:$U$2664,0),1))</f>
        <v>0</v>
      </c>
      <c r="KT21" s="298">
        <f>IF(ISNA(INDEX(プレー記録!$F$12:$F$2664,MATCH("OUT_"&amp;ウォレット!$JO$2&amp;MONTH(ウォレット!$B21)&amp;"/"&amp;DAY(ウォレット!$B21)&amp;"_"&amp;ウォレット!KT$3,プレー記録!$U$12:$U$2664,0),1))=TRUE,0,-INDEX(プレー記録!$F$12:$F$2664,MATCH("OUT_"&amp;ウォレット!$JO$2&amp;MONTH(ウォレット!$B21)&amp;"/"&amp;DAY(ウォレット!$B21)&amp;"_"&amp;ウォレット!KT$3,プレー記録!$U$12:$U$2664,0),1))</f>
        <v>0</v>
      </c>
      <c r="KU21" s="298">
        <f>IF(ISNA(INDEX(プレー記録!$F$12:$F$2664,MATCH("OUT_"&amp;ウォレット!$JO$2&amp;MONTH(ウォレット!$B21)&amp;"/"&amp;DAY(ウォレット!$B21)&amp;"_"&amp;ウォレット!KU$3,プレー記録!$U$12:$U$2664,0),1))=TRUE,0,-INDEX(プレー記録!$F$12:$F$2664,MATCH("OUT_"&amp;ウォレット!$JO$2&amp;MONTH(ウォレット!$B21)&amp;"/"&amp;DAY(ウォレット!$B21)&amp;"_"&amp;ウォレット!KU$3,プレー記録!$U$12:$U$2664,0),1))</f>
        <v>0</v>
      </c>
      <c r="KV21" s="160"/>
      <c r="KW21" s="127">
        <f t="shared" si="10"/>
        <v>0</v>
      </c>
      <c r="KX21" s="128">
        <f t="shared" si="20"/>
        <v>0</v>
      </c>
      <c r="KY21" s="133">
        <f>IF(ISNA(INDEX(プレー記録!$G$14:$G$2664,MATCH("IN_"&amp;ウォレット!$KW$2&amp;MONTH(ウォレット!$B21)&amp;"/"&amp;DAY(ウォレット!$B21)&amp;"_"&amp;ウォレット!KY$3,プレー記録!$U$14:$U$2664,0),1))=TRUE,0,INDEX(プレー記録!$G$14:$G$2664,MATCH("IN_"&amp;ウォレット!$KW$2&amp;MONTH(ウォレット!$B21)&amp;"/"&amp;DAY(ウォレット!$B21)&amp;"_"&amp;ウォレット!KY$3,プレー記録!$U$14:$U$2664,0),1))</f>
        <v>0</v>
      </c>
      <c r="KZ21" s="122">
        <f>IF(ISNA(INDEX(プレー記録!$G$14:$G$2664,MATCH("IN_"&amp;ウォレット!$KW$2&amp;MONTH(ウォレット!$B21)&amp;"/"&amp;DAY(ウォレット!$B21)&amp;"_"&amp;ウォレット!KZ$3,プレー記録!$U$14:$U$2664,0),1))=TRUE,0,INDEX(プレー記録!$G$14:$G$2664,MATCH("IN_"&amp;ウォレット!$KW$2&amp;MONTH(ウォレット!$B21)&amp;"/"&amp;DAY(ウォレット!$B21)&amp;"_"&amp;ウォレット!KZ$3,プレー記録!$U$14:$U$2664,0),1))</f>
        <v>0</v>
      </c>
      <c r="LA21" s="122">
        <f>IF(ISNA(INDEX(プレー記録!$G$14:$G$2664,MATCH("IN_"&amp;ウォレット!$KW$2&amp;MONTH(ウォレット!$B21)&amp;"/"&amp;DAY(ウォレット!$B21)&amp;"_"&amp;ウォレット!LA$3,プレー記録!$U$14:$U$2664,0),1))=TRUE,0,INDEX(プレー記録!$G$14:$G$2664,MATCH("IN_"&amp;ウォレット!$KW$2&amp;MONTH(ウォレット!$B21)&amp;"/"&amp;DAY(ウォレット!$B21)&amp;"_"&amp;ウォレット!LA$3,プレー記録!$U$14:$U$2664,0),1))</f>
        <v>0</v>
      </c>
      <c r="LB21" s="122">
        <f>IF(ISNA(INDEX(プレー記録!$G$14:$G$2664,MATCH("IN_"&amp;ウォレット!$KW$2&amp;MONTH(ウォレット!$B21)&amp;"/"&amp;DAY(ウォレット!$B21)&amp;"_"&amp;ウォレット!LB$3,プレー記録!$U$14:$U$2664,0),1))=TRUE,0,INDEX(プレー記録!$G$14:$G$2664,MATCH("IN_"&amp;ウォレット!$KW$2&amp;MONTH(ウォレット!$B21)&amp;"/"&amp;DAY(ウォレット!$B21)&amp;"_"&amp;ウォレット!LB$3,プレー記録!$U$14:$U$2664,0),1))</f>
        <v>0</v>
      </c>
      <c r="LC21" s="122">
        <f>IF(ISNA(INDEX(プレー記録!$G$14:$G$2664,MATCH("IN_"&amp;ウォレット!$KW$2&amp;MONTH(ウォレット!$B21)&amp;"/"&amp;DAY(ウォレット!$B21)&amp;"_"&amp;ウォレット!LC$3,プレー記録!$U$14:$U$2664,0),1))=TRUE,0,INDEX(プレー記録!$G$14:$G$2664,MATCH("IN_"&amp;ウォレット!$KW$2&amp;MONTH(ウォレット!$B21)&amp;"/"&amp;DAY(ウォレット!$B21)&amp;"_"&amp;ウォレット!LC$3,プレー記録!$U$14:$U$2664,0),1))</f>
        <v>0</v>
      </c>
      <c r="LD21" s="122">
        <f>IF(ISNA(INDEX(プレー記録!$G$14:$G$2664,MATCH("IN_"&amp;ウォレット!$KW$2&amp;MONTH(ウォレット!$B21)&amp;"/"&amp;DAY(ウォレット!$B21)&amp;"_"&amp;ウォレット!LD$3,プレー記録!$U$14:$U$2664,0),1))=TRUE,0,INDEX(プレー記録!$G$14:$G$2664,MATCH("IN_"&amp;ウォレット!$KW$2&amp;MONTH(ウォレット!$B21)&amp;"/"&amp;DAY(ウォレット!$B21)&amp;"_"&amp;ウォレット!LD$3,プレー記録!$U$14:$U$2664,0),1))</f>
        <v>0</v>
      </c>
      <c r="LE21" s="122">
        <f>IF(ISNA(INDEX(プレー記録!$G$14:$G$2664,MATCH("IN_"&amp;ウォレット!$KW$2&amp;MONTH(ウォレット!$B21)&amp;"/"&amp;DAY(ウォレット!$B21)&amp;"_"&amp;ウォレット!LE$3,プレー記録!$U$14:$U$2664,0),1))=TRUE,0,INDEX(プレー記録!$G$14:$G$2664,MATCH("IN_"&amp;ウォレット!$KW$2&amp;MONTH(ウォレット!$B21)&amp;"/"&amp;DAY(ウォレット!$B21)&amp;"_"&amp;ウォレット!LE$3,プレー記録!$U$14:$U$2664,0),1))</f>
        <v>0</v>
      </c>
      <c r="LF21" s="296">
        <f>IF(ISNA(INDEX(プレー記録!$G$14:$G$2664,MATCH("IN_"&amp;ウォレット!$KW$2&amp;MONTH(ウォレット!$B21)&amp;"/"&amp;DAY(ウォレット!$B21)&amp;"_"&amp;ウォレット!LF$3,プレー記録!$U$14:$U$2664,0),1))=TRUE,0,INDEX(プレー記録!$G$14:$G$2664,MATCH("IN_"&amp;ウォレット!$KW$2&amp;MONTH(ウォレット!$B21)&amp;"/"&amp;DAY(ウォレット!$B21)&amp;"_"&amp;ウォレット!LF$3,プレー記録!$U$14:$U$2664,0),1))</f>
        <v>0</v>
      </c>
      <c r="LG21" s="296">
        <f>IF(ISNA(INDEX(プレー記録!$G$14:$G$2664,MATCH("IN_"&amp;ウォレット!$KW$2&amp;MONTH(ウォレット!$B21)&amp;"/"&amp;DAY(ウォレット!$B21)&amp;"_"&amp;ウォレット!LG$3,プレー記録!$U$14:$U$2664,0),1))=TRUE,0,INDEX(プレー記録!$G$14:$G$2664,MATCH("IN_"&amp;ウォレット!$KW$2&amp;MONTH(ウォレット!$B21)&amp;"/"&amp;DAY(ウォレット!$B21)&amp;"_"&amp;ウォレット!LG$3,プレー記録!$U$14:$U$2664,0),1))</f>
        <v>0</v>
      </c>
      <c r="LH21" s="296">
        <f>IF(ISNA(INDEX(プレー記録!$G$14:$G$2664,MATCH("IN_"&amp;ウォレット!$KW$2&amp;MONTH(ウォレット!$B21)&amp;"/"&amp;DAY(ウォレット!$B21)&amp;"_"&amp;ウォレット!LH$3,プレー記録!$U$14:$U$2664,0),1))=TRUE,0,INDEX(プレー記録!$G$14:$G$2664,MATCH("IN_"&amp;ウォレット!$KW$2&amp;MONTH(ウォレット!$B21)&amp;"/"&amp;DAY(ウォレット!$B21)&amp;"_"&amp;ウォレット!LH$3,プレー記録!$U$14:$U$2664,0),1))</f>
        <v>0</v>
      </c>
      <c r="LI21" s="296">
        <f>IF(ISNA(INDEX(プレー記録!$G$14:$G$2664,MATCH("IN_"&amp;ウォレット!$KW$2&amp;MONTH(ウォレット!$B21)&amp;"/"&amp;DAY(ウォレット!$B21)&amp;"_"&amp;ウォレット!LI$3,プレー記録!$U$14:$U$2664,0),1))=TRUE,0,INDEX(プレー記録!$G$14:$G$2664,MATCH("IN_"&amp;ウォレット!$KW$2&amp;MONTH(ウォレット!$B21)&amp;"/"&amp;DAY(ウォレット!$B21)&amp;"_"&amp;ウォレット!LI$3,プレー記録!$U$14:$U$2664,0),1))</f>
        <v>0</v>
      </c>
      <c r="LJ21" s="296">
        <f>IF(ISNA(INDEX(プレー記録!$G$14:$G$2664,MATCH("IN_"&amp;ウォレット!$KW$2&amp;MONTH(ウォレット!$B21)&amp;"/"&amp;DAY(ウォレット!$B21)&amp;"_"&amp;ウォレット!LJ$3,プレー記録!$U$14:$U$2664,0),1))=TRUE,0,INDEX(プレー記録!$G$14:$G$2664,MATCH("IN_"&amp;ウォレット!$KW$2&amp;MONTH(ウォレット!$B21)&amp;"/"&amp;DAY(ウォレット!$B21)&amp;"_"&amp;ウォレット!LJ$3,プレー記録!$U$14:$U$2664,0),1))</f>
        <v>0</v>
      </c>
      <c r="LK21" s="296">
        <f>IF(ISNA(INDEX(プレー記録!$G$14:$G$2664,MATCH("IN_"&amp;ウォレット!$KW$2&amp;MONTH(ウォレット!$B21)&amp;"/"&amp;DAY(ウォレット!$B21)&amp;"_"&amp;ウォレット!LK$3,プレー記録!$U$14:$U$2664,0),1))=TRUE,0,INDEX(プレー記録!$G$14:$G$2664,MATCH("IN_"&amp;ウォレット!$KW$2&amp;MONTH(ウォレット!$B21)&amp;"/"&amp;DAY(ウォレット!$B21)&amp;"_"&amp;ウォレット!LK$3,プレー記録!$U$14:$U$2664,0),1))</f>
        <v>0</v>
      </c>
      <c r="LL21" s="296">
        <f>IF(ISNA(INDEX(プレー記録!$G$14:$G$2664,MATCH("IN_"&amp;ウォレット!$KW$2&amp;MONTH(ウォレット!$B21)&amp;"/"&amp;DAY(ウォレット!$B21)&amp;"_"&amp;ウォレット!LL$3,プレー記録!$U$14:$U$2664,0),1))=TRUE,0,INDEX(プレー記録!$G$14:$G$2664,MATCH("IN_"&amp;ウォレット!$KW$2&amp;MONTH(ウォレット!$B21)&amp;"/"&amp;DAY(ウォレット!$B21)&amp;"_"&amp;ウォレット!LL$3,プレー記録!$U$14:$U$2664,0),1))</f>
        <v>0</v>
      </c>
      <c r="LM21" s="296">
        <f>IF(ISNA(INDEX(プレー記録!$G$14:$G$2664,MATCH("IN_"&amp;ウォレット!$KW$2&amp;MONTH(ウォレット!$B21)&amp;"/"&amp;DAY(ウォレット!$B21)&amp;"_"&amp;ウォレット!LM$3,プレー記録!$U$14:$U$2664,0),1))=TRUE,0,INDEX(プレー記録!$G$14:$G$2664,MATCH("IN_"&amp;ウォレット!$KW$2&amp;MONTH(ウォレット!$B21)&amp;"/"&amp;DAY(ウォレット!$B21)&amp;"_"&amp;ウォレット!LM$3,プレー記録!$U$14:$U$2664,0),1))</f>
        <v>0</v>
      </c>
      <c r="LN21" s="158"/>
      <c r="LO21" s="131">
        <f>IF(ISNA(INDEX(プレー記録!$F$12:$F$2664,MATCH("OUT_"&amp;ウォレット!$KW$2&amp;MONTH(ウォレット!$B21)&amp;"/"&amp;DAY(ウォレット!$B21)&amp;"_"&amp;ウォレット!LO$3,プレー記録!$U$12:$U$2664,0),1))=TRUE,0,-INDEX(プレー記録!$F$12:$F$2664,MATCH("OUT_"&amp;ウォレット!$KW$2&amp;MONTH(ウォレット!$B21)&amp;"/"&amp;DAY(ウォレット!$B21)&amp;"_"&amp;ウォレット!LO$3,プレー記録!$U$12:$U$2664,0),1))</f>
        <v>0</v>
      </c>
      <c r="LP21" s="123">
        <f>IF(ISNA(INDEX(プレー記録!$F$12:$F$2664,MATCH("OUT_"&amp;ウォレット!$KW$2&amp;MONTH(ウォレット!$B21)&amp;"/"&amp;DAY(ウォレット!$B21)&amp;"_"&amp;ウォレット!LP$3,プレー記録!$U$12:$U$2664,0),1))=TRUE,0,-INDEX(プレー記録!$F$12:$F$2664,MATCH("OUT_"&amp;ウォレット!$KW$2&amp;MONTH(ウォレット!$B21)&amp;"/"&amp;DAY(ウォレット!$B21)&amp;"_"&amp;ウォレット!LP$3,プレー記録!$U$12:$U$2664,0),1))</f>
        <v>0</v>
      </c>
      <c r="LQ21" s="123">
        <f>IF(ISNA(INDEX(プレー記録!$F$12:$F$2664,MATCH("OUT_"&amp;ウォレット!$KW$2&amp;MONTH(ウォレット!$B21)&amp;"/"&amp;DAY(ウォレット!$B21)&amp;"_"&amp;ウォレット!LQ$3,プレー記録!$U$12:$U$2664,0),1))=TRUE,0,-INDEX(プレー記録!$F$12:$F$2664,MATCH("OUT_"&amp;ウォレット!$KW$2&amp;MONTH(ウォレット!$B21)&amp;"/"&amp;DAY(ウォレット!$B21)&amp;"_"&amp;ウォレット!LQ$3,プレー記録!$U$12:$U$2664,0),1))</f>
        <v>0</v>
      </c>
      <c r="LR21" s="123">
        <f>IF(ISNA(INDEX(プレー記録!$F$12:$F$2664,MATCH("OUT_"&amp;ウォレット!$KW$2&amp;MONTH(ウォレット!$B21)&amp;"/"&amp;DAY(ウォレット!$B21)&amp;"_"&amp;ウォレット!LR$3,プレー記録!$U$12:$U$2664,0),1))=TRUE,0,-INDEX(プレー記録!$F$12:$F$2664,MATCH("OUT_"&amp;ウォレット!$KW$2&amp;MONTH(ウォレット!$B21)&amp;"/"&amp;DAY(ウォレット!$B21)&amp;"_"&amp;ウォレット!LR$3,プレー記録!$U$12:$U$2664,0),1))</f>
        <v>0</v>
      </c>
      <c r="LS21" s="123">
        <f>IF(ISNA(INDEX(プレー記録!$F$12:$F$2664,MATCH("OUT_"&amp;ウォレット!$KW$2&amp;MONTH(ウォレット!$B21)&amp;"/"&amp;DAY(ウォレット!$B21)&amp;"_"&amp;ウォレット!LS$3,プレー記録!$U$12:$U$2664,0),1))=TRUE,0,-INDEX(プレー記録!$F$12:$F$2664,MATCH("OUT_"&amp;ウォレット!$KW$2&amp;MONTH(ウォレット!$B21)&amp;"/"&amp;DAY(ウォレット!$B21)&amp;"_"&amp;ウォレット!LS$3,プレー記録!$U$12:$U$2664,0),1))</f>
        <v>0</v>
      </c>
      <c r="LT21" s="123">
        <f>IF(ISNA(INDEX(プレー記録!$F$12:$F$2664,MATCH("OUT_"&amp;ウォレット!$KW$2&amp;MONTH(ウォレット!$B21)&amp;"/"&amp;DAY(ウォレット!$B21)&amp;"_"&amp;ウォレット!LT$3,プレー記録!$U$12:$U$2664,0),1))=TRUE,0,-INDEX(プレー記録!$F$12:$F$2664,MATCH("OUT_"&amp;ウォレット!$KW$2&amp;MONTH(ウォレット!$B21)&amp;"/"&amp;DAY(ウォレット!$B21)&amp;"_"&amp;ウォレット!LT$3,プレー記録!$U$12:$U$2664,0),1))</f>
        <v>0</v>
      </c>
      <c r="LU21" s="123">
        <f>IF(ISNA(INDEX(プレー記録!$F$12:$F$2664,MATCH("OUT_"&amp;ウォレット!$KW$2&amp;MONTH(ウォレット!$B21)&amp;"/"&amp;DAY(ウォレット!$B21)&amp;"_"&amp;ウォレット!LU$3,プレー記録!$U$12:$U$2664,0),1))=TRUE,0,-INDEX(プレー記録!$F$12:$F$2664,MATCH("OUT_"&amp;ウォレット!$KW$2&amp;MONTH(ウォレット!$B21)&amp;"/"&amp;DAY(ウォレット!$B21)&amp;"_"&amp;ウォレット!LU$3,プレー記録!$U$12:$U$2664,0),1))</f>
        <v>0</v>
      </c>
      <c r="LV21" s="298">
        <f>IF(ISNA(INDEX(プレー記録!$F$12:$F$2664,MATCH("OUT_"&amp;ウォレット!$KW$2&amp;MONTH(ウォレット!$B21)&amp;"/"&amp;DAY(ウォレット!$B21)&amp;"_"&amp;ウォレット!LV$3,プレー記録!$U$12:$U$2664,0),1))=TRUE,0,-INDEX(プレー記録!$F$12:$F$2664,MATCH("OUT_"&amp;ウォレット!$KW$2&amp;MONTH(ウォレット!$B21)&amp;"/"&amp;DAY(ウォレット!$B21)&amp;"_"&amp;ウォレット!LV$3,プレー記録!$U$12:$U$2664,0),1))</f>
        <v>0</v>
      </c>
      <c r="LW21" s="298">
        <f>IF(ISNA(INDEX(プレー記録!$F$12:$F$2664,MATCH("OUT_"&amp;ウォレット!$KW$2&amp;MONTH(ウォレット!$B21)&amp;"/"&amp;DAY(ウォレット!$B21)&amp;"_"&amp;ウォレット!LW$3,プレー記録!$U$12:$U$2664,0),1))=TRUE,0,-INDEX(プレー記録!$F$12:$F$2664,MATCH("OUT_"&amp;ウォレット!$KW$2&amp;MONTH(ウォレット!$B21)&amp;"/"&amp;DAY(ウォレット!$B21)&amp;"_"&amp;ウォレット!LW$3,プレー記録!$U$12:$U$2664,0),1))</f>
        <v>0</v>
      </c>
      <c r="LX21" s="298">
        <f>IF(ISNA(INDEX(プレー記録!$F$12:$F$2664,MATCH("OUT_"&amp;ウォレット!$KW$2&amp;MONTH(ウォレット!$B21)&amp;"/"&amp;DAY(ウォレット!$B21)&amp;"_"&amp;ウォレット!LX$3,プレー記録!$U$12:$U$2664,0),1))=TRUE,0,-INDEX(プレー記録!$F$12:$F$2664,MATCH("OUT_"&amp;ウォレット!$KW$2&amp;MONTH(ウォレット!$B21)&amp;"/"&amp;DAY(ウォレット!$B21)&amp;"_"&amp;ウォレット!LX$3,プレー記録!$U$12:$U$2664,0),1))</f>
        <v>0</v>
      </c>
      <c r="LY21" s="298">
        <f>IF(ISNA(INDEX(プレー記録!$F$12:$F$2664,MATCH("OUT_"&amp;ウォレット!$KW$2&amp;MONTH(ウォレット!$B21)&amp;"/"&amp;DAY(ウォレット!$B21)&amp;"_"&amp;ウォレット!LY$3,プレー記録!$U$12:$U$2664,0),1))=TRUE,0,-INDEX(プレー記録!$F$12:$F$2664,MATCH("OUT_"&amp;ウォレット!$KW$2&amp;MONTH(ウォレット!$B21)&amp;"/"&amp;DAY(ウォレット!$B21)&amp;"_"&amp;ウォレット!LY$3,プレー記録!$U$12:$U$2664,0),1))</f>
        <v>0</v>
      </c>
      <c r="LZ21" s="298">
        <f>IF(ISNA(INDEX(プレー記録!$F$12:$F$2664,MATCH("OUT_"&amp;ウォレット!$KW$2&amp;MONTH(ウォレット!$B21)&amp;"/"&amp;DAY(ウォレット!$B21)&amp;"_"&amp;ウォレット!LZ$3,プレー記録!$U$12:$U$2664,0),1))=TRUE,0,-INDEX(プレー記録!$F$12:$F$2664,MATCH("OUT_"&amp;ウォレット!$KW$2&amp;MONTH(ウォレット!$B21)&amp;"/"&amp;DAY(ウォレット!$B21)&amp;"_"&amp;ウォレット!LZ$3,プレー記録!$U$12:$U$2664,0),1))</f>
        <v>0</v>
      </c>
      <c r="MA21" s="298">
        <f>IF(ISNA(INDEX(プレー記録!$F$12:$F$2664,MATCH("OUT_"&amp;ウォレット!$KW$2&amp;MONTH(ウォレット!$B21)&amp;"/"&amp;DAY(ウォレット!$B21)&amp;"_"&amp;ウォレット!MA$3,プレー記録!$U$12:$U$2664,0),1))=TRUE,0,-INDEX(プレー記録!$F$12:$F$2664,MATCH("OUT_"&amp;ウォレット!$KW$2&amp;MONTH(ウォレット!$B21)&amp;"/"&amp;DAY(ウォレット!$B21)&amp;"_"&amp;ウォレット!MA$3,プレー記録!$U$12:$U$2664,0),1))</f>
        <v>0</v>
      </c>
      <c r="MB21" s="298">
        <f>IF(ISNA(INDEX(プレー記録!$F$12:$F$2664,MATCH("OUT_"&amp;ウォレット!$KW$2&amp;MONTH(ウォレット!$B21)&amp;"/"&amp;DAY(ウォレット!$B21)&amp;"_"&amp;ウォレット!MB$3,プレー記録!$U$12:$U$2664,0),1))=TRUE,0,-INDEX(プレー記録!$F$12:$F$2664,MATCH("OUT_"&amp;ウォレット!$KW$2&amp;MONTH(ウォレット!$B21)&amp;"/"&amp;DAY(ウォレット!$B21)&amp;"_"&amp;ウォレット!MB$3,プレー記録!$U$12:$U$2664,0),1))</f>
        <v>0</v>
      </c>
      <c r="MC21" s="298">
        <f>IF(ISNA(INDEX(プレー記録!$F$12:$F$2664,MATCH("OUT_"&amp;ウォレット!$KW$2&amp;MONTH(ウォレット!$B21)&amp;"/"&amp;DAY(ウォレット!$B21)&amp;"_"&amp;ウォレット!MC$3,プレー記録!$U$12:$U$2664,0),1))=TRUE,0,-INDEX(プレー記録!$F$12:$F$2664,MATCH("OUT_"&amp;ウォレット!$KW$2&amp;MONTH(ウォレット!$B21)&amp;"/"&amp;DAY(ウォレット!$B21)&amp;"_"&amp;ウォレット!MC$3,プレー記録!$U$12:$U$2664,0),1))</f>
        <v>0</v>
      </c>
      <c r="MD21" s="160"/>
    </row>
    <row r="22" spans="2:342">
      <c r="B22" s="24">
        <f t="shared" si="0"/>
        <v>17</v>
      </c>
      <c r="C22" s="127">
        <f t="shared" si="1"/>
        <v>0</v>
      </c>
      <c r="D22" s="128">
        <f t="shared" si="11"/>
        <v>0</v>
      </c>
      <c r="E22" s="133">
        <f>IF(ISNA(INDEX(プレー記録!$G$14:$G$2664,MATCH("IN_"&amp;ウォレット!$C$2&amp;MONTH(ウォレット!$B22)&amp;"/"&amp;DAY(ウォレット!$B22)&amp;"_"&amp;ウォレット!E$3,プレー記録!$U$14:$U$2664,0),1))=TRUE,0,INDEX(プレー記録!$G$14:$G$2664,MATCH("IN_"&amp;ウォレット!$C$2&amp;MONTH(ウォレット!$B22)&amp;"/"&amp;DAY(ウォレット!$B22)&amp;"_"&amp;ウォレット!E$3,プレー記録!$U$14:$U$2664,0),1))</f>
        <v>0</v>
      </c>
      <c r="F22" s="122">
        <f>IF(ISNA(INDEX(プレー記録!$G$14:$G$2664,MATCH("IN_"&amp;ウォレット!$C$2&amp;MONTH(ウォレット!$B22)&amp;"/"&amp;DAY(ウォレット!$B22)&amp;"_"&amp;ウォレット!F$3,プレー記録!$U$14:$U$2664,0),1))=TRUE,0,INDEX(プレー記録!$G$14:$G$2664,MATCH("IN_"&amp;ウォレット!$C$2&amp;MONTH(ウォレット!$B22)&amp;"/"&amp;DAY(ウォレット!$B22)&amp;"_"&amp;ウォレット!F$3,プレー記録!$U$14:$U$2664,0),1))</f>
        <v>0</v>
      </c>
      <c r="G22" s="122">
        <f>IF(ISNA(INDEX(プレー記録!$G$14:$G$2664,MATCH("IN_"&amp;ウォレット!$C$2&amp;MONTH(ウォレット!$B22)&amp;"/"&amp;DAY(ウォレット!$B22)&amp;"_"&amp;ウォレット!G$3,プレー記録!$U$14:$U$2664,0),1))=TRUE,0,INDEX(プレー記録!$G$14:$G$2664,MATCH("IN_"&amp;ウォレット!$C$2&amp;MONTH(ウォレット!$B22)&amp;"/"&amp;DAY(ウォレット!$B22)&amp;"_"&amp;ウォレット!G$3,プレー記録!$U$14:$U$2664,0),1))</f>
        <v>0</v>
      </c>
      <c r="H22" s="122">
        <f>IF(ISNA(INDEX(プレー記録!$G$14:$G$2664,MATCH("IN_"&amp;ウォレット!$C$2&amp;MONTH(ウォレット!$B22)&amp;"/"&amp;DAY(ウォレット!$B22)&amp;"_"&amp;ウォレット!H$3,プレー記録!$U$14:$U$2664,0),1))=TRUE,0,INDEX(プレー記録!$G$14:$G$2664,MATCH("IN_"&amp;ウォレット!$C$2&amp;MONTH(ウォレット!$B22)&amp;"/"&amp;DAY(ウォレット!$B22)&amp;"_"&amp;ウォレット!H$3,プレー記録!$U$14:$U$2664,0),1))</f>
        <v>0</v>
      </c>
      <c r="I22" s="122">
        <f>IF(ISNA(INDEX(プレー記録!$G$14:$G$2664,MATCH("IN_"&amp;ウォレット!$C$2&amp;MONTH(ウォレット!$B22)&amp;"/"&amp;DAY(ウォレット!$B22)&amp;"_"&amp;ウォレット!I$3,プレー記録!$U$14:$U$2664,0),1))=TRUE,0,INDEX(プレー記録!$G$14:$G$2664,MATCH("IN_"&amp;ウォレット!$C$2&amp;MONTH(ウォレット!$B22)&amp;"/"&amp;DAY(ウォレット!$B22)&amp;"_"&amp;ウォレット!I$3,プレー記録!$U$14:$U$2664,0),1))</f>
        <v>0</v>
      </c>
      <c r="J22" s="122">
        <f>IF(ISNA(INDEX(プレー記録!$G$14:$G$2664,MATCH("IN_"&amp;ウォレット!$C$2&amp;MONTH(ウォレット!$B22)&amp;"/"&amp;DAY(ウォレット!$B22)&amp;"_"&amp;ウォレット!J$3,プレー記録!$U$14:$U$2664,0),1))=TRUE,0,INDEX(プレー記録!$G$14:$G$2664,MATCH("IN_"&amp;ウォレット!$C$2&amp;MONTH(ウォレット!$B22)&amp;"/"&amp;DAY(ウォレット!$B22)&amp;"_"&amp;ウォレット!J$3,プレー記録!$U$14:$U$2664,0),1))</f>
        <v>0</v>
      </c>
      <c r="K22" s="122">
        <f>IF(ISNA(INDEX(プレー記録!$G$14:$G$2664,MATCH("IN_"&amp;ウォレット!$C$2&amp;MONTH(ウォレット!$B22)&amp;"/"&amp;DAY(ウォレット!$B22)&amp;"_"&amp;ウォレット!K$3,プレー記録!$U$14:$U$2664,0),1))=TRUE,0,INDEX(プレー記録!$G$14:$G$2664,MATCH("IN_"&amp;ウォレット!$C$2&amp;MONTH(ウォレット!$B22)&amp;"/"&amp;DAY(ウォレット!$B22)&amp;"_"&amp;ウォレット!K$3,プレー記録!$U$14:$U$2664,0),1))</f>
        <v>0</v>
      </c>
      <c r="L22" s="296">
        <f>IF(ISNA(INDEX(プレー記録!$G$14:$G$2664,MATCH("IN_"&amp;ウォレット!$C$2&amp;MONTH(ウォレット!$B22)&amp;"/"&amp;DAY(ウォレット!$B22)&amp;"_"&amp;ウォレット!L$3,プレー記録!$U$14:$U$2664,0),1))=TRUE,0,INDEX(プレー記録!$G$14:$G$2664,MATCH("IN_"&amp;ウォレット!$C$2&amp;MONTH(ウォレット!$B22)&amp;"/"&amp;DAY(ウォレット!$B22)&amp;"_"&amp;ウォレット!L$3,プレー記録!$U$14:$U$2664,0),1))</f>
        <v>0</v>
      </c>
      <c r="M22" s="296">
        <f>IF(ISNA(INDEX(プレー記録!$G$14:$G$2664,MATCH("IN_"&amp;ウォレット!$C$2&amp;MONTH(ウォレット!$B22)&amp;"/"&amp;DAY(ウォレット!$B22)&amp;"_"&amp;ウォレット!M$3,プレー記録!$U$14:$U$2664,0),1))=TRUE,0,INDEX(プレー記録!$G$14:$G$2664,MATCH("IN_"&amp;ウォレット!$C$2&amp;MONTH(ウォレット!$B22)&amp;"/"&amp;DAY(ウォレット!$B22)&amp;"_"&amp;ウォレット!M$3,プレー記録!$U$14:$U$2664,0),1))</f>
        <v>0</v>
      </c>
      <c r="N22" s="296">
        <f>IF(ISNA(INDEX(プレー記録!$G$14:$G$2664,MATCH("IN_"&amp;ウォレット!$C$2&amp;MONTH(ウォレット!$B22)&amp;"/"&amp;DAY(ウォレット!$B22)&amp;"_"&amp;ウォレット!N$3,プレー記録!$U$14:$U$2664,0),1))=TRUE,0,INDEX(プレー記録!$G$14:$G$2664,MATCH("IN_"&amp;ウォレット!$C$2&amp;MONTH(ウォレット!$B22)&amp;"/"&amp;DAY(ウォレット!$B22)&amp;"_"&amp;ウォレット!N$3,プレー記録!$U$14:$U$2664,0),1))</f>
        <v>0</v>
      </c>
      <c r="O22" s="296">
        <f>IF(ISNA(INDEX(プレー記録!$G$14:$G$2664,MATCH("IN_"&amp;ウォレット!$C$2&amp;MONTH(ウォレット!$B22)&amp;"/"&amp;DAY(ウォレット!$B22)&amp;"_"&amp;ウォレット!O$3,プレー記録!$U$14:$U$2664,0),1))=TRUE,0,INDEX(プレー記録!$G$14:$G$2664,MATCH("IN_"&amp;ウォレット!$C$2&amp;MONTH(ウォレット!$B22)&amp;"/"&amp;DAY(ウォレット!$B22)&amp;"_"&amp;ウォレット!O$3,プレー記録!$U$14:$U$2664,0),1))</f>
        <v>0</v>
      </c>
      <c r="P22" s="296">
        <f>IF(ISNA(INDEX(プレー記録!$G$14:$G$2664,MATCH("IN_"&amp;ウォレット!$C$2&amp;MONTH(ウォレット!$B22)&amp;"/"&amp;DAY(ウォレット!$B22)&amp;"_"&amp;ウォレット!P$3,プレー記録!$U$14:$U$2664,0),1))=TRUE,0,INDEX(プレー記録!$G$14:$G$2664,MATCH("IN_"&amp;ウォレット!$C$2&amp;MONTH(ウォレット!$B22)&amp;"/"&amp;DAY(ウォレット!$B22)&amp;"_"&amp;ウォレット!P$3,プレー記録!$U$14:$U$2664,0),1))</f>
        <v>0</v>
      </c>
      <c r="Q22" s="296">
        <f>IF(ISNA(INDEX(プレー記録!$G$14:$G$2664,MATCH("IN_"&amp;ウォレット!$C$2&amp;MONTH(ウォレット!$B22)&amp;"/"&amp;DAY(ウォレット!$B22)&amp;"_"&amp;ウォレット!Q$3,プレー記録!$U$14:$U$2664,0),1))=TRUE,0,INDEX(プレー記録!$G$14:$G$2664,MATCH("IN_"&amp;ウォレット!$C$2&amp;MONTH(ウォレット!$B22)&amp;"/"&amp;DAY(ウォレット!$B22)&amp;"_"&amp;ウォレット!Q$3,プレー記録!$U$14:$U$2664,0),1))</f>
        <v>0</v>
      </c>
      <c r="R22" s="296">
        <f>IF(ISNA(INDEX(プレー記録!$G$14:$G$2664,MATCH("IN_"&amp;ウォレット!$C$2&amp;MONTH(ウォレット!$B22)&amp;"/"&amp;DAY(ウォレット!$B22)&amp;"_"&amp;ウォレット!R$3,プレー記録!$U$14:$U$2664,0),1))=TRUE,0,INDEX(プレー記録!$G$14:$G$2664,MATCH("IN_"&amp;ウォレット!$C$2&amp;MONTH(ウォレット!$B22)&amp;"/"&amp;DAY(ウォレット!$B22)&amp;"_"&amp;ウォレット!R$3,プレー記録!$U$14:$U$2664,0),1))</f>
        <v>0</v>
      </c>
      <c r="S22" s="296">
        <f>IF(ISNA(INDEX(プレー記録!$G$14:$G$2664,MATCH("IN_"&amp;ウォレット!$C$2&amp;MONTH(ウォレット!$B22)&amp;"/"&amp;DAY(ウォレット!$B22)&amp;"_"&amp;ウォレット!S$3,プレー記録!$U$14:$U$2664,0),1))=TRUE,0,INDEX(プレー記録!$G$14:$G$2664,MATCH("IN_"&amp;ウォレット!$C$2&amp;MONTH(ウォレット!$B22)&amp;"/"&amp;DAY(ウォレット!$B22)&amp;"_"&amp;ウォレット!S$3,プレー記録!$U$14:$U$2664,0),1))</f>
        <v>0</v>
      </c>
      <c r="T22" s="158"/>
      <c r="U22" s="131">
        <f>IF(ISNA(INDEX(プレー記録!$F$12:$F$2664,MATCH("OUT_"&amp;ウォレット!$C$2&amp;MONTH(ウォレット!$B22)&amp;"/"&amp;DAY(ウォレット!$B22)&amp;"_"&amp;ウォレット!U$3,プレー記録!$U$12:$U$2664,0),1))=TRUE,0,-INDEX(プレー記録!$F$12:$F$2664,MATCH("OUT_"&amp;ウォレット!$C$2&amp;MONTH(ウォレット!$B22)&amp;"/"&amp;DAY(ウォレット!$B22)&amp;"_"&amp;ウォレット!U$3,プレー記録!$U$12:$U$2664,0),1))</f>
        <v>0</v>
      </c>
      <c r="V22" s="123">
        <f>IF(ISNA(INDEX(プレー記録!$F$12:$F$2664,MATCH("OUT_"&amp;ウォレット!$C$2&amp;MONTH(ウォレット!$B22)&amp;"/"&amp;DAY(ウォレット!$B22)&amp;"_"&amp;ウォレット!V$3,プレー記録!$U$12:$U$2664,0),1))=TRUE,0,-INDEX(プレー記録!$F$12:$F$2664,MATCH("OUT_"&amp;ウォレット!$C$2&amp;MONTH(ウォレット!$B22)&amp;"/"&amp;DAY(ウォレット!$B22)&amp;"_"&amp;ウォレット!V$3,プレー記録!$U$12:$U$2664,0),1))</f>
        <v>0</v>
      </c>
      <c r="W22" s="123">
        <f>IF(ISNA(INDEX(プレー記録!$F$12:$F$2664,MATCH("OUT_"&amp;ウォレット!$C$2&amp;MONTH(ウォレット!$B22)&amp;"/"&amp;DAY(ウォレット!$B22)&amp;"_"&amp;ウォレット!W$3,プレー記録!$U$12:$U$2664,0),1))=TRUE,0,-INDEX(プレー記録!$F$12:$F$2664,MATCH("OUT_"&amp;ウォレット!$C$2&amp;MONTH(ウォレット!$B22)&amp;"/"&amp;DAY(ウォレット!$B22)&amp;"_"&amp;ウォレット!W$3,プレー記録!$U$12:$U$2664,0),1))</f>
        <v>0</v>
      </c>
      <c r="X22" s="123">
        <f>IF(ISNA(INDEX(プレー記録!$F$12:$F$2664,MATCH("OUT_"&amp;ウォレット!$C$2&amp;MONTH(ウォレット!$B22)&amp;"/"&amp;DAY(ウォレット!$B22)&amp;"_"&amp;ウォレット!X$3,プレー記録!$U$12:$U$2664,0),1))=TRUE,0,-INDEX(プレー記録!$F$12:$F$2664,MATCH("OUT_"&amp;ウォレット!$C$2&amp;MONTH(ウォレット!$B22)&amp;"/"&amp;DAY(ウォレット!$B22)&amp;"_"&amp;ウォレット!X$3,プレー記録!$U$12:$U$2664,0),1))</f>
        <v>0</v>
      </c>
      <c r="Y22" s="123">
        <f>IF(ISNA(INDEX(プレー記録!$F$12:$F$2664,MATCH("OUT_"&amp;ウォレット!$C$2&amp;MONTH(ウォレット!$B22)&amp;"/"&amp;DAY(ウォレット!$B22)&amp;"_"&amp;ウォレット!Y$3,プレー記録!$U$12:$U$2664,0),1))=TRUE,0,-INDEX(プレー記録!$F$12:$F$2664,MATCH("OUT_"&amp;ウォレット!$C$2&amp;MONTH(ウォレット!$B22)&amp;"/"&amp;DAY(ウォレット!$B22)&amp;"_"&amp;ウォレット!Y$3,プレー記録!$U$12:$U$2664,0),1))</f>
        <v>0</v>
      </c>
      <c r="Z22" s="123">
        <f>IF(ISNA(INDEX(プレー記録!$F$12:$F$2664,MATCH("OUT_"&amp;ウォレット!$C$2&amp;MONTH(ウォレット!$B22)&amp;"/"&amp;DAY(ウォレット!$B22)&amp;"_"&amp;ウォレット!Z$3,プレー記録!$U$12:$U$2664,0),1))=TRUE,0,-INDEX(プレー記録!$F$12:$F$2664,MATCH("OUT_"&amp;ウォレット!$C$2&amp;MONTH(ウォレット!$B22)&amp;"/"&amp;DAY(ウォレット!$B22)&amp;"_"&amp;ウォレット!Z$3,プレー記録!$U$12:$U$2664,0),1))</f>
        <v>0</v>
      </c>
      <c r="AA22" s="123">
        <f>IF(ISNA(INDEX(プレー記録!$F$12:$F$2664,MATCH("OUT_"&amp;ウォレット!$C$2&amp;MONTH(ウォレット!$B22)&amp;"/"&amp;DAY(ウォレット!$B22)&amp;"_"&amp;ウォレット!AA$3,プレー記録!$U$12:$U$2664,0),1))=TRUE,0,-INDEX(プレー記録!$F$12:$F$2664,MATCH("OUT_"&amp;ウォレット!$C$2&amp;MONTH(ウォレット!$B22)&amp;"/"&amp;DAY(ウォレット!$B22)&amp;"_"&amp;ウォレット!AA$3,プレー記録!$U$12:$U$2664,0),1))</f>
        <v>0</v>
      </c>
      <c r="AB22" s="298">
        <f>IF(ISNA(INDEX(プレー記録!$F$12:$F$2664,MATCH("OUT_"&amp;ウォレット!$C$2&amp;MONTH(ウォレット!$B22)&amp;"/"&amp;DAY(ウォレット!$B22)&amp;"_"&amp;ウォレット!AB$3,プレー記録!$U$12:$U$2664,0),1))=TRUE,0,-INDEX(プレー記録!$F$12:$F$2664,MATCH("OUT_"&amp;ウォレット!$C$2&amp;MONTH(ウォレット!$B22)&amp;"/"&amp;DAY(ウォレット!$B22)&amp;"_"&amp;ウォレット!AB$3,プレー記録!$U$12:$U$2664,0),1))</f>
        <v>0</v>
      </c>
      <c r="AC22" s="298">
        <f>IF(ISNA(INDEX(プレー記録!$F$12:$F$2664,MATCH("OUT_"&amp;ウォレット!$C$2&amp;MONTH(ウォレット!$B22)&amp;"/"&amp;DAY(ウォレット!$B22)&amp;"_"&amp;ウォレット!AC$3,プレー記録!$U$12:$U$2664,0),1))=TRUE,0,-INDEX(プレー記録!$F$12:$F$2664,MATCH("OUT_"&amp;ウォレット!$C$2&amp;MONTH(ウォレット!$B22)&amp;"/"&amp;DAY(ウォレット!$B22)&amp;"_"&amp;ウォレット!AC$3,プレー記録!$U$12:$U$2664,0),1))</f>
        <v>0</v>
      </c>
      <c r="AD22" s="298">
        <f>IF(ISNA(INDEX(プレー記録!$F$12:$F$2664,MATCH("OUT_"&amp;ウォレット!$C$2&amp;MONTH(ウォレット!$B22)&amp;"/"&amp;DAY(ウォレット!$B22)&amp;"_"&amp;ウォレット!AD$3,プレー記録!$U$12:$U$2664,0),1))=TRUE,0,-INDEX(プレー記録!$F$12:$F$2664,MATCH("OUT_"&amp;ウォレット!$C$2&amp;MONTH(ウォレット!$B22)&amp;"/"&amp;DAY(ウォレット!$B22)&amp;"_"&amp;ウォレット!AD$3,プレー記録!$U$12:$U$2664,0),1))</f>
        <v>0</v>
      </c>
      <c r="AE22" s="298">
        <f>IF(ISNA(INDEX(プレー記録!$F$12:$F$2664,MATCH("OUT_"&amp;ウォレット!$C$2&amp;MONTH(ウォレット!$B22)&amp;"/"&amp;DAY(ウォレット!$B22)&amp;"_"&amp;ウォレット!AE$3,プレー記録!$U$12:$U$2664,0),1))=TRUE,0,-INDEX(プレー記録!$F$12:$F$2664,MATCH("OUT_"&amp;ウォレット!$C$2&amp;MONTH(ウォレット!$B22)&amp;"/"&amp;DAY(ウォレット!$B22)&amp;"_"&amp;ウォレット!AE$3,プレー記録!$U$12:$U$2664,0),1))</f>
        <v>0</v>
      </c>
      <c r="AF22" s="298">
        <f>IF(ISNA(INDEX(プレー記録!$F$12:$F$2664,MATCH("OUT_"&amp;ウォレット!$C$2&amp;MONTH(ウォレット!$B22)&amp;"/"&amp;DAY(ウォレット!$B22)&amp;"_"&amp;ウォレット!AF$3,プレー記録!$U$12:$U$2664,0),1))=TRUE,0,-INDEX(プレー記録!$F$12:$F$2664,MATCH("OUT_"&amp;ウォレット!$C$2&amp;MONTH(ウォレット!$B22)&amp;"/"&amp;DAY(ウォレット!$B22)&amp;"_"&amp;ウォレット!AF$3,プレー記録!$U$12:$U$2664,0),1))</f>
        <v>0</v>
      </c>
      <c r="AG22" s="298">
        <f>IF(ISNA(INDEX(プレー記録!$F$12:$F$2664,MATCH("OUT_"&amp;ウォレット!$C$2&amp;MONTH(ウォレット!$B22)&amp;"/"&amp;DAY(ウォレット!$B22)&amp;"_"&amp;ウォレット!AG$3,プレー記録!$U$12:$U$2664,0),1))=TRUE,0,-INDEX(プレー記録!$F$12:$F$2664,MATCH("OUT_"&amp;ウォレット!$C$2&amp;MONTH(ウォレット!$B22)&amp;"/"&amp;DAY(ウォレット!$B22)&amp;"_"&amp;ウォレット!AG$3,プレー記録!$U$12:$U$2664,0),1))</f>
        <v>0</v>
      </c>
      <c r="AH22" s="298">
        <f>IF(ISNA(INDEX(プレー記録!$F$12:$F$2664,MATCH("OUT_"&amp;ウォレット!$C$2&amp;MONTH(ウォレット!$B22)&amp;"/"&amp;DAY(ウォレット!$B22)&amp;"_"&amp;ウォレット!AH$3,プレー記録!$U$12:$U$2664,0),1))=TRUE,0,-INDEX(プレー記録!$F$12:$F$2664,MATCH("OUT_"&amp;ウォレット!$C$2&amp;MONTH(ウォレット!$B22)&amp;"/"&amp;DAY(ウォレット!$B22)&amp;"_"&amp;ウォレット!AH$3,プレー記録!$U$12:$U$2664,0),1))</f>
        <v>0</v>
      </c>
      <c r="AI22" s="298">
        <f>IF(ISNA(INDEX(プレー記録!$F$12:$F$2664,MATCH("OUT_"&amp;ウォレット!$C$2&amp;MONTH(ウォレット!$B22)&amp;"/"&amp;DAY(ウォレット!$B22)&amp;"_"&amp;ウォレット!AI$3,プレー記録!$U$12:$U$2664,0),1))=TRUE,0,-INDEX(プレー記録!$F$12:$F$2664,MATCH("OUT_"&amp;ウォレット!$C$2&amp;MONTH(ウォレット!$B22)&amp;"/"&amp;DAY(ウォレット!$B22)&amp;"_"&amp;ウォレット!AI$3,プレー記録!$U$12:$U$2664,0),1))</f>
        <v>0</v>
      </c>
      <c r="AJ22" s="160"/>
      <c r="AK22" s="127">
        <f t="shared" si="2"/>
        <v>0</v>
      </c>
      <c r="AL22" s="128">
        <f t="shared" si="12"/>
        <v>0</v>
      </c>
      <c r="AM22" s="133">
        <f>IF(ISNA(INDEX(プレー記録!$G$14:$G$2664,MATCH("IN_"&amp;ウォレット!$AK$2&amp;MONTH(ウォレット!$B22)&amp;"/"&amp;DAY(ウォレット!$B22)&amp;"_"&amp;ウォレット!AM$3,プレー記録!$U$14:$U$2664,0),1))=TRUE,0,INDEX(プレー記録!$G$14:$G$2664,MATCH("IN_"&amp;ウォレット!$AK$2&amp;MONTH(ウォレット!$B22)&amp;"/"&amp;DAY(ウォレット!$B22)&amp;"_"&amp;ウォレット!AM$3,プレー記録!$U$14:$U$2664,0),1))</f>
        <v>0</v>
      </c>
      <c r="AN22" s="122">
        <f>IF(ISNA(INDEX(プレー記録!$G$14:$G$2664,MATCH("IN_"&amp;ウォレット!$AK$2&amp;MONTH(ウォレット!$B22)&amp;"/"&amp;DAY(ウォレット!$B22)&amp;"_"&amp;ウォレット!AN$3,プレー記録!$U$14:$U$2664,0),1))=TRUE,0,INDEX(プレー記録!$G$14:$G$2664,MATCH("IN_"&amp;ウォレット!$AK$2&amp;MONTH(ウォレット!$B22)&amp;"/"&amp;DAY(ウォレット!$B22)&amp;"_"&amp;ウォレット!AN$3,プレー記録!$U$14:$U$2664,0),1))</f>
        <v>0</v>
      </c>
      <c r="AO22" s="122">
        <f>IF(ISNA(INDEX(プレー記録!$G$14:$G$2664,MATCH("IN_"&amp;ウォレット!$AK$2&amp;MONTH(ウォレット!$B22)&amp;"/"&amp;DAY(ウォレット!$B22)&amp;"_"&amp;ウォレット!AO$3,プレー記録!$U$14:$U$2664,0),1))=TRUE,0,INDEX(プレー記録!$G$14:$G$2664,MATCH("IN_"&amp;ウォレット!$AK$2&amp;MONTH(ウォレット!$B22)&amp;"/"&amp;DAY(ウォレット!$B22)&amp;"_"&amp;ウォレット!AO$3,プレー記録!$U$14:$U$2664,0),1))</f>
        <v>0</v>
      </c>
      <c r="AP22" s="122">
        <f>IF(ISNA(INDEX(プレー記録!$G$14:$G$2664,MATCH("IN_"&amp;ウォレット!$AK$2&amp;MONTH(ウォレット!$B22)&amp;"/"&amp;DAY(ウォレット!$B22)&amp;"_"&amp;ウォレット!AP$3,プレー記録!$U$14:$U$2664,0),1))=TRUE,0,INDEX(プレー記録!$G$14:$G$2664,MATCH("IN_"&amp;ウォレット!$AK$2&amp;MONTH(ウォレット!$B22)&amp;"/"&amp;DAY(ウォレット!$B22)&amp;"_"&amp;ウォレット!AP$3,プレー記録!$U$14:$U$2664,0),1))</f>
        <v>0</v>
      </c>
      <c r="AQ22" s="122">
        <f>IF(ISNA(INDEX(プレー記録!$G$14:$G$2664,MATCH("IN_"&amp;ウォレット!$AK$2&amp;MONTH(ウォレット!$B22)&amp;"/"&amp;DAY(ウォレット!$B22)&amp;"_"&amp;ウォレット!AQ$3,プレー記録!$U$14:$U$2664,0),1))=TRUE,0,INDEX(プレー記録!$G$14:$G$2664,MATCH("IN_"&amp;ウォレット!$AK$2&amp;MONTH(ウォレット!$B22)&amp;"/"&amp;DAY(ウォレット!$B22)&amp;"_"&amp;ウォレット!AQ$3,プレー記録!$U$14:$U$2664,0),1))</f>
        <v>0</v>
      </c>
      <c r="AR22" s="122">
        <f>IF(ISNA(INDEX(プレー記録!$G$14:$G$2664,MATCH("IN_"&amp;ウォレット!$AK$2&amp;MONTH(ウォレット!$B22)&amp;"/"&amp;DAY(ウォレット!$B22)&amp;"_"&amp;ウォレット!AR$3,プレー記録!$U$14:$U$2664,0),1))=TRUE,0,INDEX(プレー記録!$G$14:$G$2664,MATCH("IN_"&amp;ウォレット!$AK$2&amp;MONTH(ウォレット!$B22)&amp;"/"&amp;DAY(ウォレット!$B22)&amp;"_"&amp;ウォレット!AR$3,プレー記録!$U$14:$U$2664,0),1))</f>
        <v>0</v>
      </c>
      <c r="AS22" s="122">
        <f>IF(ISNA(INDEX(プレー記録!$G$14:$G$2664,MATCH("IN_"&amp;ウォレット!$AK$2&amp;MONTH(ウォレット!$B22)&amp;"/"&amp;DAY(ウォレット!$B22)&amp;"_"&amp;ウォレット!AS$3,プレー記録!$U$14:$U$2664,0),1))=TRUE,0,INDEX(プレー記録!$G$14:$G$2664,MATCH("IN_"&amp;ウォレット!$AK$2&amp;MONTH(ウォレット!$B22)&amp;"/"&amp;DAY(ウォレット!$B22)&amp;"_"&amp;ウォレット!AS$3,プレー記録!$U$14:$U$2664,0),1))</f>
        <v>0</v>
      </c>
      <c r="AT22" s="296">
        <f>IF(ISNA(INDEX(プレー記録!$G$14:$G$2664,MATCH("IN_"&amp;ウォレット!$AK$2&amp;MONTH(ウォレット!$B22)&amp;"/"&amp;DAY(ウォレット!$B22)&amp;"_"&amp;ウォレット!AT$3,プレー記録!$U$14:$U$2664,0),1))=TRUE,0,INDEX(プレー記録!$G$14:$G$2664,MATCH("IN_"&amp;ウォレット!$AK$2&amp;MONTH(ウォレット!$B22)&amp;"/"&amp;DAY(ウォレット!$B22)&amp;"_"&amp;ウォレット!AT$3,プレー記録!$U$14:$U$2664,0),1))</f>
        <v>0</v>
      </c>
      <c r="AU22" s="296">
        <f>IF(ISNA(INDEX(プレー記録!$G$14:$G$2664,MATCH("IN_"&amp;ウォレット!$AK$2&amp;MONTH(ウォレット!$B22)&amp;"/"&amp;DAY(ウォレット!$B22)&amp;"_"&amp;ウォレット!AU$3,プレー記録!$U$14:$U$2664,0),1))=TRUE,0,INDEX(プレー記録!$G$14:$G$2664,MATCH("IN_"&amp;ウォレット!$AK$2&amp;MONTH(ウォレット!$B22)&amp;"/"&amp;DAY(ウォレット!$B22)&amp;"_"&amp;ウォレット!AU$3,プレー記録!$U$14:$U$2664,0),1))</f>
        <v>0</v>
      </c>
      <c r="AV22" s="296">
        <f>IF(ISNA(INDEX(プレー記録!$G$14:$G$2664,MATCH("IN_"&amp;ウォレット!$AK$2&amp;MONTH(ウォレット!$B22)&amp;"/"&amp;DAY(ウォレット!$B22)&amp;"_"&amp;ウォレット!AV$3,プレー記録!$U$14:$U$2664,0),1))=TRUE,0,INDEX(プレー記録!$G$14:$G$2664,MATCH("IN_"&amp;ウォレット!$AK$2&amp;MONTH(ウォレット!$B22)&amp;"/"&amp;DAY(ウォレット!$B22)&amp;"_"&amp;ウォレット!AV$3,プレー記録!$U$14:$U$2664,0),1))</f>
        <v>0</v>
      </c>
      <c r="AW22" s="296">
        <f>IF(ISNA(INDEX(プレー記録!$G$14:$G$2664,MATCH("IN_"&amp;ウォレット!$AK$2&amp;MONTH(ウォレット!$B22)&amp;"/"&amp;DAY(ウォレット!$B22)&amp;"_"&amp;ウォレット!AW$3,プレー記録!$U$14:$U$2664,0),1))=TRUE,0,INDEX(プレー記録!$G$14:$G$2664,MATCH("IN_"&amp;ウォレット!$AK$2&amp;MONTH(ウォレット!$B22)&amp;"/"&amp;DAY(ウォレット!$B22)&amp;"_"&amp;ウォレット!AW$3,プレー記録!$U$14:$U$2664,0),1))</f>
        <v>0</v>
      </c>
      <c r="AX22" s="296">
        <f>IF(ISNA(INDEX(プレー記録!$G$14:$G$2664,MATCH("IN_"&amp;ウォレット!$AK$2&amp;MONTH(ウォレット!$B22)&amp;"/"&amp;DAY(ウォレット!$B22)&amp;"_"&amp;ウォレット!AX$3,プレー記録!$U$14:$U$2664,0),1))=TRUE,0,INDEX(プレー記録!$G$14:$G$2664,MATCH("IN_"&amp;ウォレット!$AK$2&amp;MONTH(ウォレット!$B22)&amp;"/"&amp;DAY(ウォレット!$B22)&amp;"_"&amp;ウォレット!AX$3,プレー記録!$U$14:$U$2664,0),1))</f>
        <v>0</v>
      </c>
      <c r="AY22" s="296">
        <f>IF(ISNA(INDEX(プレー記録!$G$14:$G$2664,MATCH("IN_"&amp;ウォレット!$AK$2&amp;MONTH(ウォレット!$B22)&amp;"/"&amp;DAY(ウォレット!$B22)&amp;"_"&amp;ウォレット!AY$3,プレー記録!$U$14:$U$2664,0),1))=TRUE,0,INDEX(プレー記録!$G$14:$G$2664,MATCH("IN_"&amp;ウォレット!$AK$2&amp;MONTH(ウォレット!$B22)&amp;"/"&amp;DAY(ウォレット!$B22)&amp;"_"&amp;ウォレット!AY$3,プレー記録!$U$14:$U$2664,0),1))</f>
        <v>0</v>
      </c>
      <c r="AZ22" s="296">
        <f>IF(ISNA(INDEX(プレー記録!$G$14:$G$2664,MATCH("IN_"&amp;ウォレット!$AK$2&amp;MONTH(ウォレット!$B22)&amp;"/"&amp;DAY(ウォレット!$B22)&amp;"_"&amp;ウォレット!AZ$3,プレー記録!$U$14:$U$2664,0),1))=TRUE,0,INDEX(プレー記録!$G$14:$G$2664,MATCH("IN_"&amp;ウォレット!$AK$2&amp;MONTH(ウォレット!$B22)&amp;"/"&amp;DAY(ウォレット!$B22)&amp;"_"&amp;ウォレット!AZ$3,プレー記録!$U$14:$U$2664,0),1))</f>
        <v>0</v>
      </c>
      <c r="BA22" s="296">
        <f>IF(ISNA(INDEX(プレー記録!$G$14:$G$2664,MATCH("IN_"&amp;ウォレット!$AK$2&amp;MONTH(ウォレット!$B22)&amp;"/"&amp;DAY(ウォレット!$B22)&amp;"_"&amp;ウォレット!BA$3,プレー記録!$U$14:$U$2664,0),1))=TRUE,0,INDEX(プレー記録!$G$14:$G$2664,MATCH("IN_"&amp;ウォレット!$AK$2&amp;MONTH(ウォレット!$B22)&amp;"/"&amp;DAY(ウォレット!$B22)&amp;"_"&amp;ウォレット!BA$3,プレー記録!$U$14:$U$2664,0),1))</f>
        <v>0</v>
      </c>
      <c r="BB22" s="158"/>
      <c r="BC22" s="131">
        <f>IF(ISNA(INDEX(プレー記録!$F$12:$F$2664,MATCH("OUT_"&amp;ウォレット!$AK$2&amp;MONTH(ウォレット!$B22)&amp;"/"&amp;DAY(ウォレット!$B22)&amp;"_"&amp;ウォレット!BC$3,プレー記録!$U$12:$U$2664,0),1))=TRUE,0,-INDEX(プレー記録!$F$12:$F$2664,MATCH("OUT_"&amp;ウォレット!$AK$2&amp;MONTH(ウォレット!$B22)&amp;"/"&amp;DAY(ウォレット!$B22)&amp;"_"&amp;ウォレット!BC$3,プレー記録!$U$12:$U$2664,0),1))</f>
        <v>0</v>
      </c>
      <c r="BD22" s="123">
        <f>IF(ISNA(INDEX(プレー記録!$F$12:$F$2664,MATCH("OUT_"&amp;ウォレット!$AK$2&amp;MONTH(ウォレット!$B22)&amp;"/"&amp;DAY(ウォレット!$B22)&amp;"_"&amp;ウォレット!BD$3,プレー記録!$U$12:$U$2664,0),1))=TRUE,0,-INDEX(プレー記録!$F$12:$F$2664,MATCH("OUT_"&amp;ウォレット!$AK$2&amp;MONTH(ウォレット!$B22)&amp;"/"&amp;DAY(ウォレット!$B22)&amp;"_"&amp;ウォレット!BD$3,プレー記録!$U$12:$U$2664,0),1))</f>
        <v>0</v>
      </c>
      <c r="BE22" s="123">
        <f>IF(ISNA(INDEX(プレー記録!$F$12:$F$2664,MATCH("OUT_"&amp;ウォレット!$AK$2&amp;MONTH(ウォレット!$B22)&amp;"/"&amp;DAY(ウォレット!$B22)&amp;"_"&amp;ウォレット!BE$3,プレー記録!$U$12:$U$2664,0),1))=TRUE,0,-INDEX(プレー記録!$F$12:$F$2664,MATCH("OUT_"&amp;ウォレット!$AK$2&amp;MONTH(ウォレット!$B22)&amp;"/"&amp;DAY(ウォレット!$B22)&amp;"_"&amp;ウォレット!BE$3,プレー記録!$U$12:$U$2664,0),1))</f>
        <v>0</v>
      </c>
      <c r="BF22" s="123">
        <f>IF(ISNA(INDEX(プレー記録!$F$12:$F$2664,MATCH("OUT_"&amp;ウォレット!$AK$2&amp;MONTH(ウォレット!$B22)&amp;"/"&amp;DAY(ウォレット!$B22)&amp;"_"&amp;ウォレット!BF$3,プレー記録!$U$12:$U$2664,0),1))=TRUE,0,-INDEX(プレー記録!$F$12:$F$2664,MATCH("OUT_"&amp;ウォレット!$AK$2&amp;MONTH(ウォレット!$B22)&amp;"/"&amp;DAY(ウォレット!$B22)&amp;"_"&amp;ウォレット!BF$3,プレー記録!$U$12:$U$2664,0),1))</f>
        <v>0</v>
      </c>
      <c r="BG22" s="123">
        <f>IF(ISNA(INDEX(プレー記録!$F$12:$F$2664,MATCH("OUT_"&amp;ウォレット!$AK$2&amp;MONTH(ウォレット!$B22)&amp;"/"&amp;DAY(ウォレット!$B22)&amp;"_"&amp;ウォレット!BG$3,プレー記録!$U$12:$U$2664,0),1))=TRUE,0,-INDEX(プレー記録!$F$12:$F$2664,MATCH("OUT_"&amp;ウォレット!$AK$2&amp;MONTH(ウォレット!$B22)&amp;"/"&amp;DAY(ウォレット!$B22)&amp;"_"&amp;ウォレット!BG$3,プレー記録!$U$12:$U$2664,0),1))</f>
        <v>0</v>
      </c>
      <c r="BH22" s="123">
        <f>IF(ISNA(INDEX(プレー記録!$F$12:$F$2664,MATCH("OUT_"&amp;ウォレット!$AK$2&amp;MONTH(ウォレット!$B22)&amp;"/"&amp;DAY(ウォレット!$B22)&amp;"_"&amp;ウォレット!BH$3,プレー記録!$U$12:$U$2664,0),1))=TRUE,0,-INDEX(プレー記録!$F$12:$F$2664,MATCH("OUT_"&amp;ウォレット!$AK$2&amp;MONTH(ウォレット!$B22)&amp;"/"&amp;DAY(ウォレット!$B22)&amp;"_"&amp;ウォレット!BH$3,プレー記録!$U$12:$U$2664,0),1))</f>
        <v>0</v>
      </c>
      <c r="BI22" s="123">
        <f>IF(ISNA(INDEX(プレー記録!$F$12:$F$2664,MATCH("OUT_"&amp;ウォレット!$AK$2&amp;MONTH(ウォレット!$B22)&amp;"/"&amp;DAY(ウォレット!$B22)&amp;"_"&amp;ウォレット!BI$3,プレー記録!$U$12:$U$2664,0),1))=TRUE,0,-INDEX(プレー記録!$F$12:$F$2664,MATCH("OUT_"&amp;ウォレット!$AK$2&amp;MONTH(ウォレット!$B22)&amp;"/"&amp;DAY(ウォレット!$B22)&amp;"_"&amp;ウォレット!BI$3,プレー記録!$U$12:$U$2664,0),1))</f>
        <v>0</v>
      </c>
      <c r="BJ22" s="298">
        <f>IF(ISNA(INDEX(プレー記録!$F$12:$F$2664,MATCH("OUT_"&amp;ウォレット!$AK$2&amp;MONTH(ウォレット!$B22)&amp;"/"&amp;DAY(ウォレット!$B22)&amp;"_"&amp;ウォレット!BJ$3,プレー記録!$U$12:$U$2664,0),1))=TRUE,0,-INDEX(プレー記録!$F$12:$F$2664,MATCH("OUT_"&amp;ウォレット!$AK$2&amp;MONTH(ウォレット!$B22)&amp;"/"&amp;DAY(ウォレット!$B22)&amp;"_"&amp;ウォレット!BJ$3,プレー記録!$U$12:$U$2664,0),1))</f>
        <v>0</v>
      </c>
      <c r="BK22" s="298">
        <f>IF(ISNA(INDEX(プレー記録!$F$12:$F$2664,MATCH("OUT_"&amp;ウォレット!$AK$2&amp;MONTH(ウォレット!$B22)&amp;"/"&amp;DAY(ウォレット!$B22)&amp;"_"&amp;ウォレット!BK$3,プレー記録!$U$12:$U$2664,0),1))=TRUE,0,-INDEX(プレー記録!$F$12:$F$2664,MATCH("OUT_"&amp;ウォレット!$AK$2&amp;MONTH(ウォレット!$B22)&amp;"/"&amp;DAY(ウォレット!$B22)&amp;"_"&amp;ウォレット!BK$3,プレー記録!$U$12:$U$2664,0),1))</f>
        <v>0</v>
      </c>
      <c r="BL22" s="298">
        <f>IF(ISNA(INDEX(プレー記録!$F$12:$F$2664,MATCH("OUT_"&amp;ウォレット!$AK$2&amp;MONTH(ウォレット!$B22)&amp;"/"&amp;DAY(ウォレット!$B22)&amp;"_"&amp;ウォレット!BL$3,プレー記録!$U$12:$U$2664,0),1))=TRUE,0,-INDEX(プレー記録!$F$12:$F$2664,MATCH("OUT_"&amp;ウォレット!$AK$2&amp;MONTH(ウォレット!$B22)&amp;"/"&amp;DAY(ウォレット!$B22)&amp;"_"&amp;ウォレット!BL$3,プレー記録!$U$12:$U$2664,0),1))</f>
        <v>0</v>
      </c>
      <c r="BM22" s="298">
        <f>IF(ISNA(INDEX(プレー記録!$F$12:$F$2664,MATCH("OUT_"&amp;ウォレット!$AK$2&amp;MONTH(ウォレット!$B22)&amp;"/"&amp;DAY(ウォレット!$B22)&amp;"_"&amp;ウォレット!BM$3,プレー記録!$U$12:$U$2664,0),1))=TRUE,0,-INDEX(プレー記録!$F$12:$F$2664,MATCH("OUT_"&amp;ウォレット!$AK$2&amp;MONTH(ウォレット!$B22)&amp;"/"&amp;DAY(ウォレット!$B22)&amp;"_"&amp;ウォレット!BM$3,プレー記録!$U$12:$U$2664,0),1))</f>
        <v>0</v>
      </c>
      <c r="BN22" s="298">
        <f>IF(ISNA(INDEX(プレー記録!$F$12:$F$2664,MATCH("OUT_"&amp;ウォレット!$AK$2&amp;MONTH(ウォレット!$B22)&amp;"/"&amp;DAY(ウォレット!$B22)&amp;"_"&amp;ウォレット!BN$3,プレー記録!$U$12:$U$2664,0),1))=TRUE,0,-INDEX(プレー記録!$F$12:$F$2664,MATCH("OUT_"&amp;ウォレット!$AK$2&amp;MONTH(ウォレット!$B22)&amp;"/"&amp;DAY(ウォレット!$B22)&amp;"_"&amp;ウォレット!BN$3,プレー記録!$U$12:$U$2664,0),1))</f>
        <v>0</v>
      </c>
      <c r="BO22" s="298">
        <f>IF(ISNA(INDEX(プレー記録!$F$12:$F$2664,MATCH("OUT_"&amp;ウォレット!$AK$2&amp;MONTH(ウォレット!$B22)&amp;"/"&amp;DAY(ウォレット!$B22)&amp;"_"&amp;ウォレット!BO$3,プレー記録!$U$12:$U$2664,0),1))=TRUE,0,-INDEX(プレー記録!$F$12:$F$2664,MATCH("OUT_"&amp;ウォレット!$AK$2&amp;MONTH(ウォレット!$B22)&amp;"/"&amp;DAY(ウォレット!$B22)&amp;"_"&amp;ウォレット!BO$3,プレー記録!$U$12:$U$2664,0),1))</f>
        <v>0</v>
      </c>
      <c r="BP22" s="298">
        <f>IF(ISNA(INDEX(プレー記録!$F$12:$F$2664,MATCH("OUT_"&amp;ウォレット!$AK$2&amp;MONTH(ウォレット!$B22)&amp;"/"&amp;DAY(ウォレット!$B22)&amp;"_"&amp;ウォレット!BP$3,プレー記録!$U$12:$U$2664,0),1))=TRUE,0,-INDEX(プレー記録!$F$12:$F$2664,MATCH("OUT_"&amp;ウォレット!$AK$2&amp;MONTH(ウォレット!$B22)&amp;"/"&amp;DAY(ウォレット!$B22)&amp;"_"&amp;ウォレット!BP$3,プレー記録!$U$12:$U$2664,0),1))</f>
        <v>0</v>
      </c>
      <c r="BQ22" s="298">
        <f>IF(ISNA(INDEX(プレー記録!$F$12:$F$2664,MATCH("OUT_"&amp;ウォレット!$AK$2&amp;MONTH(ウォレット!$B22)&amp;"/"&amp;DAY(ウォレット!$B22)&amp;"_"&amp;ウォレット!BQ$3,プレー記録!$U$12:$U$2664,0),1))=TRUE,0,-INDEX(プレー記録!$F$12:$F$2664,MATCH("OUT_"&amp;ウォレット!$AK$2&amp;MONTH(ウォレット!$B22)&amp;"/"&amp;DAY(ウォレット!$B22)&amp;"_"&amp;ウォレット!BQ$3,プレー記録!$U$12:$U$2664,0),1))</f>
        <v>0</v>
      </c>
      <c r="BR22" s="160"/>
      <c r="BS22" s="127">
        <f t="shared" si="3"/>
        <v>0</v>
      </c>
      <c r="BT22" s="128">
        <f t="shared" si="13"/>
        <v>0</v>
      </c>
      <c r="BU22" s="133">
        <f>IF(ISNA(INDEX(プレー記録!$G$14:$G$2664,MATCH("IN_"&amp;ウォレット!$BS$2&amp;MONTH(ウォレット!$B22)&amp;"/"&amp;DAY(ウォレット!$B22)&amp;"_"&amp;ウォレット!BU$3,プレー記録!$U$14:$U$2664,0),1))=TRUE,0,INDEX(プレー記録!$G$14:$G$2664,MATCH("IN_"&amp;ウォレット!$BS$2&amp;MONTH(ウォレット!$B22)&amp;"/"&amp;DAY(ウォレット!$B22)&amp;"_"&amp;ウォレット!BU$3,プレー記録!$U$14:$U$2664,0),1))</f>
        <v>0</v>
      </c>
      <c r="BV22" s="122">
        <f>IF(ISNA(INDEX(プレー記録!$G$14:$G$2664,MATCH("IN_"&amp;ウォレット!$BS$2&amp;MONTH(ウォレット!$B22)&amp;"/"&amp;DAY(ウォレット!$B22)&amp;"_"&amp;ウォレット!BV$3,プレー記録!$U$14:$U$2664,0),1))=TRUE,0,INDEX(プレー記録!$G$14:$G$2664,MATCH("IN_"&amp;ウォレット!$BS$2&amp;MONTH(ウォレット!$B22)&amp;"/"&amp;DAY(ウォレット!$B22)&amp;"_"&amp;ウォレット!BV$3,プレー記録!$U$14:$U$2664,0),1))</f>
        <v>0</v>
      </c>
      <c r="BW22" s="122">
        <f>IF(ISNA(INDEX(プレー記録!$G$14:$G$2664,MATCH("IN_"&amp;ウォレット!$BS$2&amp;MONTH(ウォレット!$B22)&amp;"/"&amp;DAY(ウォレット!$B22)&amp;"_"&amp;ウォレット!BW$3,プレー記録!$U$14:$U$2664,0),1))=TRUE,0,INDEX(プレー記録!$G$14:$G$2664,MATCH("IN_"&amp;ウォレット!$BS$2&amp;MONTH(ウォレット!$B22)&amp;"/"&amp;DAY(ウォレット!$B22)&amp;"_"&amp;ウォレット!BW$3,プレー記録!$U$14:$U$2664,0),1))</f>
        <v>0</v>
      </c>
      <c r="BX22" s="122">
        <f>IF(ISNA(INDEX(プレー記録!$G$14:$G$2664,MATCH("IN_"&amp;ウォレット!$BS$2&amp;MONTH(ウォレット!$B22)&amp;"/"&amp;DAY(ウォレット!$B22)&amp;"_"&amp;ウォレット!BX$3,プレー記録!$U$14:$U$2664,0),1))=TRUE,0,INDEX(プレー記録!$G$14:$G$2664,MATCH("IN_"&amp;ウォレット!$BS$2&amp;MONTH(ウォレット!$B22)&amp;"/"&amp;DAY(ウォレット!$B22)&amp;"_"&amp;ウォレット!BX$3,プレー記録!$U$14:$U$2664,0),1))</f>
        <v>0</v>
      </c>
      <c r="BY22" s="122">
        <f>IF(ISNA(INDEX(プレー記録!$G$14:$G$2664,MATCH("IN_"&amp;ウォレット!$BS$2&amp;MONTH(ウォレット!$B22)&amp;"/"&amp;DAY(ウォレット!$B22)&amp;"_"&amp;ウォレット!BY$3,プレー記録!$U$14:$U$2664,0),1))=TRUE,0,INDEX(プレー記録!$G$14:$G$2664,MATCH("IN_"&amp;ウォレット!$BS$2&amp;MONTH(ウォレット!$B22)&amp;"/"&amp;DAY(ウォレット!$B22)&amp;"_"&amp;ウォレット!BY$3,プレー記録!$U$14:$U$2664,0),1))</f>
        <v>0</v>
      </c>
      <c r="BZ22" s="122">
        <f>IF(ISNA(INDEX(プレー記録!$G$14:$G$2664,MATCH("IN_"&amp;ウォレット!$BS$2&amp;MONTH(ウォレット!$B22)&amp;"/"&amp;DAY(ウォレット!$B22)&amp;"_"&amp;ウォレット!BZ$3,プレー記録!$U$14:$U$2664,0),1))=TRUE,0,INDEX(プレー記録!$G$14:$G$2664,MATCH("IN_"&amp;ウォレット!$BS$2&amp;MONTH(ウォレット!$B22)&amp;"/"&amp;DAY(ウォレット!$B22)&amp;"_"&amp;ウォレット!BZ$3,プレー記録!$U$14:$U$2664,0),1))</f>
        <v>0</v>
      </c>
      <c r="CA22" s="122">
        <f>IF(ISNA(INDEX(プレー記録!$G$14:$G$2664,MATCH("IN_"&amp;ウォレット!$BS$2&amp;MONTH(ウォレット!$B22)&amp;"/"&amp;DAY(ウォレット!$B22)&amp;"_"&amp;ウォレット!CA$3,プレー記録!$U$14:$U$2664,0),1))=TRUE,0,INDEX(プレー記録!$G$14:$G$2664,MATCH("IN_"&amp;ウォレット!$BS$2&amp;MONTH(ウォレット!$B22)&amp;"/"&amp;DAY(ウォレット!$B22)&amp;"_"&amp;ウォレット!CA$3,プレー記録!$U$14:$U$2664,0),1))</f>
        <v>0</v>
      </c>
      <c r="CB22" s="296">
        <f>IF(ISNA(INDEX(プレー記録!$G$14:$G$2664,MATCH("IN_"&amp;ウォレット!$BS$2&amp;MONTH(ウォレット!$B22)&amp;"/"&amp;DAY(ウォレット!$B22)&amp;"_"&amp;ウォレット!CB$3,プレー記録!$U$14:$U$2664,0),1))=TRUE,0,INDEX(プレー記録!$G$14:$G$2664,MATCH("IN_"&amp;ウォレット!$BS$2&amp;MONTH(ウォレット!$B22)&amp;"/"&amp;DAY(ウォレット!$B22)&amp;"_"&amp;ウォレット!CB$3,プレー記録!$U$14:$U$2664,0),1))</f>
        <v>0</v>
      </c>
      <c r="CC22" s="296">
        <f>IF(ISNA(INDEX(プレー記録!$G$14:$G$2664,MATCH("IN_"&amp;ウォレット!$BS$2&amp;MONTH(ウォレット!$B22)&amp;"/"&amp;DAY(ウォレット!$B22)&amp;"_"&amp;ウォレット!CC$3,プレー記録!$U$14:$U$2664,0),1))=TRUE,0,INDEX(プレー記録!$G$14:$G$2664,MATCH("IN_"&amp;ウォレット!$BS$2&amp;MONTH(ウォレット!$B22)&amp;"/"&amp;DAY(ウォレット!$B22)&amp;"_"&amp;ウォレット!CC$3,プレー記録!$U$14:$U$2664,0),1))</f>
        <v>0</v>
      </c>
      <c r="CD22" s="296">
        <f>IF(ISNA(INDEX(プレー記録!$G$14:$G$2664,MATCH("IN_"&amp;ウォレット!$BS$2&amp;MONTH(ウォレット!$B22)&amp;"/"&amp;DAY(ウォレット!$B22)&amp;"_"&amp;ウォレット!CD$3,プレー記録!$U$14:$U$2664,0),1))=TRUE,0,INDEX(プレー記録!$G$14:$G$2664,MATCH("IN_"&amp;ウォレット!$BS$2&amp;MONTH(ウォレット!$B22)&amp;"/"&amp;DAY(ウォレット!$B22)&amp;"_"&amp;ウォレット!CD$3,プレー記録!$U$14:$U$2664,0),1))</f>
        <v>0</v>
      </c>
      <c r="CE22" s="296">
        <f>IF(ISNA(INDEX(プレー記録!$G$14:$G$2664,MATCH("IN_"&amp;ウォレット!$BS$2&amp;MONTH(ウォレット!$B22)&amp;"/"&amp;DAY(ウォレット!$B22)&amp;"_"&amp;ウォレット!CE$3,プレー記録!$U$14:$U$2664,0),1))=TRUE,0,INDEX(プレー記録!$G$14:$G$2664,MATCH("IN_"&amp;ウォレット!$BS$2&amp;MONTH(ウォレット!$B22)&amp;"/"&amp;DAY(ウォレット!$B22)&amp;"_"&amp;ウォレット!CE$3,プレー記録!$U$14:$U$2664,0),1))</f>
        <v>0</v>
      </c>
      <c r="CF22" s="296">
        <f>IF(ISNA(INDEX(プレー記録!$G$14:$G$2664,MATCH("IN_"&amp;ウォレット!$BS$2&amp;MONTH(ウォレット!$B22)&amp;"/"&amp;DAY(ウォレット!$B22)&amp;"_"&amp;ウォレット!CF$3,プレー記録!$U$14:$U$2664,0),1))=TRUE,0,INDEX(プレー記録!$G$14:$G$2664,MATCH("IN_"&amp;ウォレット!$BS$2&amp;MONTH(ウォレット!$B22)&amp;"/"&amp;DAY(ウォレット!$B22)&amp;"_"&amp;ウォレット!CF$3,プレー記録!$U$14:$U$2664,0),1))</f>
        <v>0</v>
      </c>
      <c r="CG22" s="296">
        <f>IF(ISNA(INDEX(プレー記録!$G$14:$G$2664,MATCH("IN_"&amp;ウォレット!$BS$2&amp;MONTH(ウォレット!$B22)&amp;"/"&amp;DAY(ウォレット!$B22)&amp;"_"&amp;ウォレット!CG$3,プレー記録!$U$14:$U$2664,0),1))=TRUE,0,INDEX(プレー記録!$G$14:$G$2664,MATCH("IN_"&amp;ウォレット!$BS$2&amp;MONTH(ウォレット!$B22)&amp;"/"&amp;DAY(ウォレット!$B22)&amp;"_"&amp;ウォレット!CG$3,プレー記録!$U$14:$U$2664,0),1))</f>
        <v>0</v>
      </c>
      <c r="CH22" s="296">
        <f>IF(ISNA(INDEX(プレー記録!$G$14:$G$2664,MATCH("IN_"&amp;ウォレット!$BS$2&amp;MONTH(ウォレット!$B22)&amp;"/"&amp;DAY(ウォレット!$B22)&amp;"_"&amp;ウォレット!CH$3,プレー記録!$U$14:$U$2664,0),1))=TRUE,0,INDEX(プレー記録!$G$14:$G$2664,MATCH("IN_"&amp;ウォレット!$BS$2&amp;MONTH(ウォレット!$B22)&amp;"/"&amp;DAY(ウォレット!$B22)&amp;"_"&amp;ウォレット!CH$3,プレー記録!$U$14:$U$2664,0),1))</f>
        <v>0</v>
      </c>
      <c r="CI22" s="296">
        <f>IF(ISNA(INDEX(プレー記録!$G$14:$G$2664,MATCH("IN_"&amp;ウォレット!$BS$2&amp;MONTH(ウォレット!$B22)&amp;"/"&amp;DAY(ウォレット!$B22)&amp;"_"&amp;ウォレット!CI$3,プレー記録!$U$14:$U$2664,0),1))=TRUE,0,INDEX(プレー記録!$G$14:$G$2664,MATCH("IN_"&amp;ウォレット!$BS$2&amp;MONTH(ウォレット!$B22)&amp;"/"&amp;DAY(ウォレット!$B22)&amp;"_"&amp;ウォレット!CI$3,プレー記録!$U$14:$U$2664,0),1))</f>
        <v>0</v>
      </c>
      <c r="CJ22" s="158"/>
      <c r="CK22" s="131">
        <f>IF(ISNA(INDEX(プレー記録!$F$12:$F$2664,MATCH("OUT_"&amp;ウォレット!$BS$2&amp;MONTH(ウォレット!$B22)&amp;"/"&amp;DAY(ウォレット!$B22)&amp;"_"&amp;ウォレット!CK$3,プレー記録!$U$12:$U$2664,0),1))=TRUE,0,-INDEX(プレー記録!$F$12:$F$2664,MATCH("OUT_"&amp;ウォレット!$BS$2&amp;MONTH(ウォレット!$B22)&amp;"/"&amp;DAY(ウォレット!$B22)&amp;"_"&amp;ウォレット!CK$3,プレー記録!$U$12:$U$2664,0),1))</f>
        <v>0</v>
      </c>
      <c r="CL22" s="123">
        <f>IF(ISNA(INDEX(プレー記録!$F$12:$F$2664,MATCH("OUT_"&amp;ウォレット!$BS$2&amp;MONTH(ウォレット!$B22)&amp;"/"&amp;DAY(ウォレット!$B22)&amp;"_"&amp;ウォレット!CL$3,プレー記録!$U$12:$U$2664,0),1))=TRUE,0,-INDEX(プレー記録!$F$12:$F$2664,MATCH("OUT_"&amp;ウォレット!$BS$2&amp;MONTH(ウォレット!$B22)&amp;"/"&amp;DAY(ウォレット!$B22)&amp;"_"&amp;ウォレット!CL$3,プレー記録!$U$12:$U$2664,0),1))</f>
        <v>0</v>
      </c>
      <c r="CM22" s="123">
        <f>IF(ISNA(INDEX(プレー記録!$F$12:$F$2664,MATCH("OUT_"&amp;ウォレット!$BS$2&amp;MONTH(ウォレット!$B22)&amp;"/"&amp;DAY(ウォレット!$B22)&amp;"_"&amp;ウォレット!CM$3,プレー記録!$U$12:$U$2664,0),1))=TRUE,0,-INDEX(プレー記録!$F$12:$F$2664,MATCH("OUT_"&amp;ウォレット!$BS$2&amp;MONTH(ウォレット!$B22)&amp;"/"&amp;DAY(ウォレット!$B22)&amp;"_"&amp;ウォレット!CM$3,プレー記録!$U$12:$U$2664,0),1))</f>
        <v>0</v>
      </c>
      <c r="CN22" s="123">
        <f>IF(ISNA(INDEX(プレー記録!$F$12:$F$2664,MATCH("OUT_"&amp;ウォレット!$BS$2&amp;MONTH(ウォレット!$B22)&amp;"/"&amp;DAY(ウォレット!$B22)&amp;"_"&amp;ウォレット!CN$3,プレー記録!$U$12:$U$2664,0),1))=TRUE,0,-INDEX(プレー記録!$F$12:$F$2664,MATCH("OUT_"&amp;ウォレット!$BS$2&amp;MONTH(ウォレット!$B22)&amp;"/"&amp;DAY(ウォレット!$B22)&amp;"_"&amp;ウォレット!CN$3,プレー記録!$U$12:$U$2664,0),1))</f>
        <v>0</v>
      </c>
      <c r="CO22" s="123">
        <f>IF(ISNA(INDEX(プレー記録!$F$12:$F$2664,MATCH("OUT_"&amp;ウォレット!$BS$2&amp;MONTH(ウォレット!$B22)&amp;"/"&amp;DAY(ウォレット!$B22)&amp;"_"&amp;ウォレット!CO$3,プレー記録!$U$12:$U$2664,0),1))=TRUE,0,-INDEX(プレー記録!$F$12:$F$2664,MATCH("OUT_"&amp;ウォレット!$BS$2&amp;MONTH(ウォレット!$B22)&amp;"/"&amp;DAY(ウォレット!$B22)&amp;"_"&amp;ウォレット!CO$3,プレー記録!$U$12:$U$2664,0),1))</f>
        <v>0</v>
      </c>
      <c r="CP22" s="123">
        <f>IF(ISNA(INDEX(プレー記録!$F$12:$F$2664,MATCH("OUT_"&amp;ウォレット!$BS$2&amp;MONTH(ウォレット!$B22)&amp;"/"&amp;DAY(ウォレット!$B22)&amp;"_"&amp;ウォレット!CP$3,プレー記録!$U$12:$U$2664,0),1))=TRUE,0,-INDEX(プレー記録!$F$12:$F$2664,MATCH("OUT_"&amp;ウォレット!$BS$2&amp;MONTH(ウォレット!$B22)&amp;"/"&amp;DAY(ウォレット!$B22)&amp;"_"&amp;ウォレット!CP$3,プレー記録!$U$12:$U$2664,0),1))</f>
        <v>0</v>
      </c>
      <c r="CQ22" s="123">
        <f>IF(ISNA(INDEX(プレー記録!$F$12:$F$2664,MATCH("OUT_"&amp;ウォレット!$BS$2&amp;MONTH(ウォレット!$B22)&amp;"/"&amp;DAY(ウォレット!$B22)&amp;"_"&amp;ウォレット!CQ$3,プレー記録!$U$12:$U$2664,0),1))=TRUE,0,-INDEX(プレー記録!$F$12:$F$2664,MATCH("OUT_"&amp;ウォレット!$BS$2&amp;MONTH(ウォレット!$B22)&amp;"/"&amp;DAY(ウォレット!$B22)&amp;"_"&amp;ウォレット!CQ$3,プレー記録!$U$12:$U$2664,0),1))</f>
        <v>0</v>
      </c>
      <c r="CR22" s="298">
        <f>IF(ISNA(INDEX(プレー記録!$F$12:$F$2664,MATCH("OUT_"&amp;ウォレット!$BS$2&amp;MONTH(ウォレット!$B22)&amp;"/"&amp;DAY(ウォレット!$B22)&amp;"_"&amp;ウォレット!CR$3,プレー記録!$U$12:$U$2664,0),1))=TRUE,0,-INDEX(プレー記録!$F$12:$F$2664,MATCH("OUT_"&amp;ウォレット!$BS$2&amp;MONTH(ウォレット!$B22)&amp;"/"&amp;DAY(ウォレット!$B22)&amp;"_"&amp;ウォレット!CR$3,プレー記録!$U$12:$U$2664,0),1))</f>
        <v>0</v>
      </c>
      <c r="CS22" s="298">
        <f>IF(ISNA(INDEX(プレー記録!$F$12:$F$2664,MATCH("OUT_"&amp;ウォレット!$BS$2&amp;MONTH(ウォレット!$B22)&amp;"/"&amp;DAY(ウォレット!$B22)&amp;"_"&amp;ウォレット!CS$3,プレー記録!$U$12:$U$2664,0),1))=TRUE,0,-INDEX(プレー記録!$F$12:$F$2664,MATCH("OUT_"&amp;ウォレット!$BS$2&amp;MONTH(ウォレット!$B22)&amp;"/"&amp;DAY(ウォレット!$B22)&amp;"_"&amp;ウォレット!CS$3,プレー記録!$U$12:$U$2664,0),1))</f>
        <v>0</v>
      </c>
      <c r="CT22" s="298">
        <f>IF(ISNA(INDEX(プレー記録!$F$12:$F$2664,MATCH("OUT_"&amp;ウォレット!$BS$2&amp;MONTH(ウォレット!$B22)&amp;"/"&amp;DAY(ウォレット!$B22)&amp;"_"&amp;ウォレット!CT$3,プレー記録!$U$12:$U$2664,0),1))=TRUE,0,-INDEX(プレー記録!$F$12:$F$2664,MATCH("OUT_"&amp;ウォレット!$BS$2&amp;MONTH(ウォレット!$B22)&amp;"/"&amp;DAY(ウォレット!$B22)&amp;"_"&amp;ウォレット!CT$3,プレー記録!$U$12:$U$2664,0),1))</f>
        <v>0</v>
      </c>
      <c r="CU22" s="298">
        <f>IF(ISNA(INDEX(プレー記録!$F$12:$F$2664,MATCH("OUT_"&amp;ウォレット!$BS$2&amp;MONTH(ウォレット!$B22)&amp;"/"&amp;DAY(ウォレット!$B22)&amp;"_"&amp;ウォレット!CU$3,プレー記録!$U$12:$U$2664,0),1))=TRUE,0,-INDEX(プレー記録!$F$12:$F$2664,MATCH("OUT_"&amp;ウォレット!$BS$2&amp;MONTH(ウォレット!$B22)&amp;"/"&amp;DAY(ウォレット!$B22)&amp;"_"&amp;ウォレット!CU$3,プレー記録!$U$12:$U$2664,0),1))</f>
        <v>0</v>
      </c>
      <c r="CV22" s="298">
        <f>IF(ISNA(INDEX(プレー記録!$F$12:$F$2664,MATCH("OUT_"&amp;ウォレット!$BS$2&amp;MONTH(ウォレット!$B22)&amp;"/"&amp;DAY(ウォレット!$B22)&amp;"_"&amp;ウォレット!CV$3,プレー記録!$U$12:$U$2664,0),1))=TRUE,0,-INDEX(プレー記録!$F$12:$F$2664,MATCH("OUT_"&amp;ウォレット!$BS$2&amp;MONTH(ウォレット!$B22)&amp;"/"&amp;DAY(ウォレット!$B22)&amp;"_"&amp;ウォレット!CV$3,プレー記録!$U$12:$U$2664,0),1))</f>
        <v>0</v>
      </c>
      <c r="CW22" s="298">
        <f>IF(ISNA(INDEX(プレー記録!$F$12:$F$2664,MATCH("OUT_"&amp;ウォレット!$BS$2&amp;MONTH(ウォレット!$B22)&amp;"/"&amp;DAY(ウォレット!$B22)&amp;"_"&amp;ウォレット!CW$3,プレー記録!$U$12:$U$2664,0),1))=TRUE,0,-INDEX(プレー記録!$F$12:$F$2664,MATCH("OUT_"&amp;ウォレット!$BS$2&amp;MONTH(ウォレット!$B22)&amp;"/"&amp;DAY(ウォレット!$B22)&amp;"_"&amp;ウォレット!CW$3,プレー記録!$U$12:$U$2664,0),1))</f>
        <v>0</v>
      </c>
      <c r="CX22" s="298">
        <f>IF(ISNA(INDEX(プレー記録!$F$12:$F$2664,MATCH("OUT_"&amp;ウォレット!$BS$2&amp;MONTH(ウォレット!$B22)&amp;"/"&amp;DAY(ウォレット!$B22)&amp;"_"&amp;ウォレット!CX$3,プレー記録!$U$12:$U$2664,0),1))=TRUE,0,-INDEX(プレー記録!$F$12:$F$2664,MATCH("OUT_"&amp;ウォレット!$BS$2&amp;MONTH(ウォレット!$B22)&amp;"/"&amp;DAY(ウォレット!$B22)&amp;"_"&amp;ウォレット!CX$3,プレー記録!$U$12:$U$2664,0),1))</f>
        <v>0</v>
      </c>
      <c r="CY22" s="298">
        <f>IF(ISNA(INDEX(プレー記録!$F$12:$F$2664,MATCH("OUT_"&amp;ウォレット!$BS$2&amp;MONTH(ウォレット!$B22)&amp;"/"&amp;DAY(ウォレット!$B22)&amp;"_"&amp;ウォレット!CY$3,プレー記録!$U$12:$U$2664,0),1))=TRUE,0,-INDEX(プレー記録!$F$12:$F$2664,MATCH("OUT_"&amp;ウォレット!$BS$2&amp;MONTH(ウォレット!$B22)&amp;"/"&amp;DAY(ウォレット!$B22)&amp;"_"&amp;ウォレット!CY$3,プレー記録!$U$12:$U$2664,0),1))</f>
        <v>0</v>
      </c>
      <c r="CZ22" s="160"/>
      <c r="DA22" s="127">
        <f t="shared" si="4"/>
        <v>0</v>
      </c>
      <c r="DB22" s="128">
        <f t="shared" si="14"/>
        <v>0</v>
      </c>
      <c r="DC22" s="133">
        <f>IF(ISNA(INDEX(プレー記録!$G$14:$G$2664,MATCH("IN_"&amp;ウォレット!$DA$2&amp;MONTH(ウォレット!$B22)&amp;"/"&amp;DAY(ウォレット!$B22)&amp;"_"&amp;ウォレット!DC$3,プレー記録!$U$14:$U$2664,0),1))=TRUE,0,INDEX(プレー記録!$G$14:$G$2664,MATCH("IN_"&amp;ウォレット!$DA$2&amp;MONTH(ウォレット!$B22)&amp;"/"&amp;DAY(ウォレット!$B22)&amp;"_"&amp;ウォレット!DC$3,プレー記録!$U$14:$U$2664,0),1))</f>
        <v>0</v>
      </c>
      <c r="DD22" s="122">
        <f>IF(ISNA(INDEX(プレー記録!$G$14:$G$2664,MATCH("IN_"&amp;ウォレット!$DA$2&amp;MONTH(ウォレット!$B22)&amp;"/"&amp;DAY(ウォレット!$B22)&amp;"_"&amp;ウォレット!DD$3,プレー記録!$U$14:$U$2664,0),1))=TRUE,0,INDEX(プレー記録!$G$14:$G$2664,MATCH("IN_"&amp;ウォレット!$DA$2&amp;MONTH(ウォレット!$B22)&amp;"/"&amp;DAY(ウォレット!$B22)&amp;"_"&amp;ウォレット!DD$3,プレー記録!$U$14:$U$2664,0),1))</f>
        <v>0</v>
      </c>
      <c r="DE22" s="122">
        <f>IF(ISNA(INDEX(プレー記録!$G$14:$G$2664,MATCH("IN_"&amp;ウォレット!$DA$2&amp;MONTH(ウォレット!$B22)&amp;"/"&amp;DAY(ウォレット!$B22)&amp;"_"&amp;ウォレット!DE$3,プレー記録!$U$14:$U$2664,0),1))=TRUE,0,INDEX(プレー記録!$G$14:$G$2664,MATCH("IN_"&amp;ウォレット!$DA$2&amp;MONTH(ウォレット!$B22)&amp;"/"&amp;DAY(ウォレット!$B22)&amp;"_"&amp;ウォレット!DE$3,プレー記録!$U$14:$U$2664,0),1))</f>
        <v>0</v>
      </c>
      <c r="DF22" s="122">
        <f>IF(ISNA(INDEX(プレー記録!$G$14:$G$2664,MATCH("IN_"&amp;ウォレット!$DA$2&amp;MONTH(ウォレット!$B22)&amp;"/"&amp;DAY(ウォレット!$B22)&amp;"_"&amp;ウォレット!DF$3,プレー記録!$U$14:$U$2664,0),1))=TRUE,0,INDEX(プレー記録!$G$14:$G$2664,MATCH("IN_"&amp;ウォレット!$DA$2&amp;MONTH(ウォレット!$B22)&amp;"/"&amp;DAY(ウォレット!$B22)&amp;"_"&amp;ウォレット!DF$3,プレー記録!$U$14:$U$2664,0),1))</f>
        <v>0</v>
      </c>
      <c r="DG22" s="122">
        <f>IF(ISNA(INDEX(プレー記録!$G$14:$G$2664,MATCH("IN_"&amp;ウォレット!$DA$2&amp;MONTH(ウォレット!$B22)&amp;"/"&amp;DAY(ウォレット!$B22)&amp;"_"&amp;ウォレット!DG$3,プレー記録!$U$14:$U$2664,0),1))=TRUE,0,INDEX(プレー記録!$G$14:$G$2664,MATCH("IN_"&amp;ウォレット!$DA$2&amp;MONTH(ウォレット!$B22)&amp;"/"&amp;DAY(ウォレット!$B22)&amp;"_"&amp;ウォレット!DG$3,プレー記録!$U$14:$U$2664,0),1))</f>
        <v>0</v>
      </c>
      <c r="DH22" s="122">
        <f>IF(ISNA(INDEX(プレー記録!$G$14:$G$2664,MATCH("IN_"&amp;ウォレット!$DA$2&amp;MONTH(ウォレット!$B22)&amp;"/"&amp;DAY(ウォレット!$B22)&amp;"_"&amp;ウォレット!DH$3,プレー記録!$U$14:$U$2664,0),1))=TRUE,0,INDEX(プレー記録!$G$14:$G$2664,MATCH("IN_"&amp;ウォレット!$DA$2&amp;MONTH(ウォレット!$B22)&amp;"/"&amp;DAY(ウォレット!$B22)&amp;"_"&amp;ウォレット!DH$3,プレー記録!$U$14:$U$2664,0),1))</f>
        <v>0</v>
      </c>
      <c r="DI22" s="122">
        <f>IF(ISNA(INDEX(プレー記録!$G$14:$G$2664,MATCH("IN_"&amp;ウォレット!$DA$2&amp;MONTH(ウォレット!$B22)&amp;"/"&amp;DAY(ウォレット!$B22)&amp;"_"&amp;ウォレット!DI$3,プレー記録!$U$14:$U$2664,0),1))=TRUE,0,INDEX(プレー記録!$G$14:$G$2664,MATCH("IN_"&amp;ウォレット!$DA$2&amp;MONTH(ウォレット!$B22)&amp;"/"&amp;DAY(ウォレット!$B22)&amp;"_"&amp;ウォレット!DI$3,プレー記録!$U$14:$U$2664,0),1))</f>
        <v>0</v>
      </c>
      <c r="DJ22" s="296">
        <f>IF(ISNA(INDEX(プレー記録!$G$14:$G$2664,MATCH("IN_"&amp;ウォレット!$DA$2&amp;MONTH(ウォレット!$B22)&amp;"/"&amp;DAY(ウォレット!$B22)&amp;"_"&amp;ウォレット!DJ$3,プレー記録!$U$14:$U$2664,0),1))=TRUE,0,INDEX(プレー記録!$G$14:$G$2664,MATCH("IN_"&amp;ウォレット!$DA$2&amp;MONTH(ウォレット!$B22)&amp;"/"&amp;DAY(ウォレット!$B22)&amp;"_"&amp;ウォレット!DJ$3,プレー記録!$U$14:$U$2664,0),1))</f>
        <v>0</v>
      </c>
      <c r="DK22" s="296">
        <f>IF(ISNA(INDEX(プレー記録!$G$14:$G$2664,MATCH("IN_"&amp;ウォレット!$DA$2&amp;MONTH(ウォレット!$B22)&amp;"/"&amp;DAY(ウォレット!$B22)&amp;"_"&amp;ウォレット!DK$3,プレー記録!$U$14:$U$2664,0),1))=TRUE,0,INDEX(プレー記録!$G$14:$G$2664,MATCH("IN_"&amp;ウォレット!$DA$2&amp;MONTH(ウォレット!$B22)&amp;"/"&amp;DAY(ウォレット!$B22)&amp;"_"&amp;ウォレット!DK$3,プレー記録!$U$14:$U$2664,0),1))</f>
        <v>0</v>
      </c>
      <c r="DL22" s="296">
        <f>IF(ISNA(INDEX(プレー記録!$G$14:$G$2664,MATCH("IN_"&amp;ウォレット!$DA$2&amp;MONTH(ウォレット!$B22)&amp;"/"&amp;DAY(ウォレット!$B22)&amp;"_"&amp;ウォレット!DL$3,プレー記録!$U$14:$U$2664,0),1))=TRUE,0,INDEX(プレー記録!$G$14:$G$2664,MATCH("IN_"&amp;ウォレット!$DA$2&amp;MONTH(ウォレット!$B22)&amp;"/"&amp;DAY(ウォレット!$B22)&amp;"_"&amp;ウォレット!DL$3,プレー記録!$U$14:$U$2664,0),1))</f>
        <v>0</v>
      </c>
      <c r="DM22" s="296">
        <f>IF(ISNA(INDEX(プレー記録!$G$14:$G$2664,MATCH("IN_"&amp;ウォレット!$DA$2&amp;MONTH(ウォレット!$B22)&amp;"/"&amp;DAY(ウォレット!$B22)&amp;"_"&amp;ウォレット!DM$3,プレー記録!$U$14:$U$2664,0),1))=TRUE,0,INDEX(プレー記録!$G$14:$G$2664,MATCH("IN_"&amp;ウォレット!$DA$2&amp;MONTH(ウォレット!$B22)&amp;"/"&amp;DAY(ウォレット!$B22)&amp;"_"&amp;ウォレット!DM$3,プレー記録!$U$14:$U$2664,0),1))</f>
        <v>0</v>
      </c>
      <c r="DN22" s="296">
        <f>IF(ISNA(INDEX(プレー記録!$G$14:$G$2664,MATCH("IN_"&amp;ウォレット!$DA$2&amp;MONTH(ウォレット!$B22)&amp;"/"&amp;DAY(ウォレット!$B22)&amp;"_"&amp;ウォレット!DN$3,プレー記録!$U$14:$U$2664,0),1))=TRUE,0,INDEX(プレー記録!$G$14:$G$2664,MATCH("IN_"&amp;ウォレット!$DA$2&amp;MONTH(ウォレット!$B22)&amp;"/"&amp;DAY(ウォレット!$B22)&amp;"_"&amp;ウォレット!DN$3,プレー記録!$U$14:$U$2664,0),1))</f>
        <v>0</v>
      </c>
      <c r="DO22" s="296">
        <f>IF(ISNA(INDEX(プレー記録!$G$14:$G$2664,MATCH("IN_"&amp;ウォレット!$DA$2&amp;MONTH(ウォレット!$B22)&amp;"/"&amp;DAY(ウォレット!$B22)&amp;"_"&amp;ウォレット!DO$3,プレー記録!$U$14:$U$2664,0),1))=TRUE,0,INDEX(プレー記録!$G$14:$G$2664,MATCH("IN_"&amp;ウォレット!$DA$2&amp;MONTH(ウォレット!$B22)&amp;"/"&amp;DAY(ウォレット!$B22)&amp;"_"&amp;ウォレット!DO$3,プレー記録!$U$14:$U$2664,0),1))</f>
        <v>0</v>
      </c>
      <c r="DP22" s="296">
        <f>IF(ISNA(INDEX(プレー記録!$G$14:$G$2664,MATCH("IN_"&amp;ウォレット!$DA$2&amp;MONTH(ウォレット!$B22)&amp;"/"&amp;DAY(ウォレット!$B22)&amp;"_"&amp;ウォレット!DP$3,プレー記録!$U$14:$U$2664,0),1))=TRUE,0,INDEX(プレー記録!$G$14:$G$2664,MATCH("IN_"&amp;ウォレット!$DA$2&amp;MONTH(ウォレット!$B22)&amp;"/"&amp;DAY(ウォレット!$B22)&amp;"_"&amp;ウォレット!DP$3,プレー記録!$U$14:$U$2664,0),1))</f>
        <v>0</v>
      </c>
      <c r="DQ22" s="296">
        <f>IF(ISNA(INDEX(プレー記録!$G$14:$G$2664,MATCH("IN_"&amp;ウォレット!$DA$2&amp;MONTH(ウォレット!$B22)&amp;"/"&amp;DAY(ウォレット!$B22)&amp;"_"&amp;ウォレット!DQ$3,プレー記録!$U$14:$U$2664,0),1))=TRUE,0,INDEX(プレー記録!$G$14:$G$2664,MATCH("IN_"&amp;ウォレット!$DA$2&amp;MONTH(ウォレット!$B22)&amp;"/"&amp;DAY(ウォレット!$B22)&amp;"_"&amp;ウォレット!DQ$3,プレー記録!$U$14:$U$2664,0),1))</f>
        <v>0</v>
      </c>
      <c r="DR22" s="158"/>
      <c r="DS22" s="131">
        <f>IF(ISNA(INDEX(プレー記録!$F$12:$F$2664,MATCH("OUT_"&amp;ウォレット!$DA$2&amp;MONTH(ウォレット!$B22)&amp;"/"&amp;DAY(ウォレット!$B22)&amp;"_"&amp;ウォレット!DS$3,プレー記録!$U$12:$U$2664,0),1))=TRUE,0,-INDEX(プレー記録!$F$12:$F$2664,MATCH("OUT_"&amp;ウォレット!$DA$2&amp;MONTH(ウォレット!$B22)&amp;"/"&amp;DAY(ウォレット!$B22)&amp;"_"&amp;ウォレット!DS$3,プレー記録!$U$12:$U$2664,0),1))</f>
        <v>0</v>
      </c>
      <c r="DT22" s="123">
        <f>IF(ISNA(INDEX(プレー記録!$F$12:$F$2664,MATCH("OUT_"&amp;ウォレット!$DA$2&amp;MONTH(ウォレット!$B22)&amp;"/"&amp;DAY(ウォレット!$B22)&amp;"_"&amp;ウォレット!DT$3,プレー記録!$U$12:$U$2664,0),1))=TRUE,0,-INDEX(プレー記録!$F$12:$F$2664,MATCH("OUT_"&amp;ウォレット!$DA$2&amp;MONTH(ウォレット!$B22)&amp;"/"&amp;DAY(ウォレット!$B22)&amp;"_"&amp;ウォレット!DT$3,プレー記録!$U$12:$U$2664,0),1))</f>
        <v>0</v>
      </c>
      <c r="DU22" s="123">
        <f>IF(ISNA(INDEX(プレー記録!$F$12:$F$2664,MATCH("OUT_"&amp;ウォレット!$DA$2&amp;MONTH(ウォレット!$B22)&amp;"/"&amp;DAY(ウォレット!$B22)&amp;"_"&amp;ウォレット!DU$3,プレー記録!$U$12:$U$2664,0),1))=TRUE,0,-INDEX(プレー記録!$F$12:$F$2664,MATCH("OUT_"&amp;ウォレット!$DA$2&amp;MONTH(ウォレット!$B22)&amp;"/"&amp;DAY(ウォレット!$B22)&amp;"_"&amp;ウォレット!DU$3,プレー記録!$U$12:$U$2664,0),1))</f>
        <v>0</v>
      </c>
      <c r="DV22" s="123">
        <f>IF(ISNA(INDEX(プレー記録!$F$12:$F$2664,MATCH("OUT_"&amp;ウォレット!$DA$2&amp;MONTH(ウォレット!$B22)&amp;"/"&amp;DAY(ウォレット!$B22)&amp;"_"&amp;ウォレット!DV$3,プレー記録!$U$12:$U$2664,0),1))=TRUE,0,-INDEX(プレー記録!$F$12:$F$2664,MATCH("OUT_"&amp;ウォレット!$DA$2&amp;MONTH(ウォレット!$B22)&amp;"/"&amp;DAY(ウォレット!$B22)&amp;"_"&amp;ウォレット!DV$3,プレー記録!$U$12:$U$2664,0),1))</f>
        <v>0</v>
      </c>
      <c r="DW22" s="123">
        <f>IF(ISNA(INDEX(プレー記録!$F$12:$F$2664,MATCH("OUT_"&amp;ウォレット!$DA$2&amp;MONTH(ウォレット!$B22)&amp;"/"&amp;DAY(ウォレット!$B22)&amp;"_"&amp;ウォレット!DW$3,プレー記録!$U$12:$U$2664,0),1))=TRUE,0,-INDEX(プレー記録!$F$12:$F$2664,MATCH("OUT_"&amp;ウォレット!$DA$2&amp;MONTH(ウォレット!$B22)&amp;"/"&amp;DAY(ウォレット!$B22)&amp;"_"&amp;ウォレット!DW$3,プレー記録!$U$12:$U$2664,0),1))</f>
        <v>0</v>
      </c>
      <c r="DX22" s="123">
        <f>IF(ISNA(INDEX(プレー記録!$F$12:$F$2664,MATCH("OUT_"&amp;ウォレット!$DA$2&amp;MONTH(ウォレット!$B22)&amp;"/"&amp;DAY(ウォレット!$B22)&amp;"_"&amp;ウォレット!DX$3,プレー記録!$U$12:$U$2664,0),1))=TRUE,0,-INDEX(プレー記録!$F$12:$F$2664,MATCH("OUT_"&amp;ウォレット!$DA$2&amp;MONTH(ウォレット!$B22)&amp;"/"&amp;DAY(ウォレット!$B22)&amp;"_"&amp;ウォレット!DX$3,プレー記録!$U$12:$U$2664,0),1))</f>
        <v>0</v>
      </c>
      <c r="DY22" s="123">
        <f>IF(ISNA(INDEX(プレー記録!$F$12:$F$2664,MATCH("OUT_"&amp;ウォレット!$DA$2&amp;MONTH(ウォレット!$B22)&amp;"/"&amp;DAY(ウォレット!$B22)&amp;"_"&amp;ウォレット!DY$3,プレー記録!$U$12:$U$2664,0),1))=TRUE,0,-INDEX(プレー記録!$F$12:$F$2664,MATCH("OUT_"&amp;ウォレット!$DA$2&amp;MONTH(ウォレット!$B22)&amp;"/"&amp;DAY(ウォレット!$B22)&amp;"_"&amp;ウォレット!DY$3,プレー記録!$U$12:$U$2664,0),1))</f>
        <v>0</v>
      </c>
      <c r="DZ22" s="298">
        <f>IF(ISNA(INDEX(プレー記録!$F$12:$F$2664,MATCH("OUT_"&amp;ウォレット!$DA$2&amp;MONTH(ウォレット!$B22)&amp;"/"&amp;DAY(ウォレット!$B22)&amp;"_"&amp;ウォレット!DZ$3,プレー記録!$U$12:$U$2664,0),1))=TRUE,0,-INDEX(プレー記録!$F$12:$F$2664,MATCH("OUT_"&amp;ウォレット!$DA$2&amp;MONTH(ウォレット!$B22)&amp;"/"&amp;DAY(ウォレット!$B22)&amp;"_"&amp;ウォレット!DZ$3,プレー記録!$U$12:$U$2664,0),1))</f>
        <v>0</v>
      </c>
      <c r="EA22" s="298">
        <f>IF(ISNA(INDEX(プレー記録!$F$12:$F$2664,MATCH("OUT_"&amp;ウォレット!$DA$2&amp;MONTH(ウォレット!$B22)&amp;"/"&amp;DAY(ウォレット!$B22)&amp;"_"&amp;ウォレット!EA$3,プレー記録!$U$12:$U$2664,0),1))=TRUE,0,-INDEX(プレー記録!$F$12:$F$2664,MATCH("OUT_"&amp;ウォレット!$DA$2&amp;MONTH(ウォレット!$B22)&amp;"/"&amp;DAY(ウォレット!$B22)&amp;"_"&amp;ウォレット!EA$3,プレー記録!$U$12:$U$2664,0),1))</f>
        <v>0</v>
      </c>
      <c r="EB22" s="298">
        <f>IF(ISNA(INDEX(プレー記録!$F$12:$F$2664,MATCH("OUT_"&amp;ウォレット!$DA$2&amp;MONTH(ウォレット!$B22)&amp;"/"&amp;DAY(ウォレット!$B22)&amp;"_"&amp;ウォレット!EB$3,プレー記録!$U$12:$U$2664,0),1))=TRUE,0,-INDEX(プレー記録!$F$12:$F$2664,MATCH("OUT_"&amp;ウォレット!$DA$2&amp;MONTH(ウォレット!$B22)&amp;"/"&amp;DAY(ウォレット!$B22)&amp;"_"&amp;ウォレット!EB$3,プレー記録!$U$12:$U$2664,0),1))</f>
        <v>0</v>
      </c>
      <c r="EC22" s="298">
        <f>IF(ISNA(INDEX(プレー記録!$F$12:$F$2664,MATCH("OUT_"&amp;ウォレット!$DA$2&amp;MONTH(ウォレット!$B22)&amp;"/"&amp;DAY(ウォレット!$B22)&amp;"_"&amp;ウォレット!EC$3,プレー記録!$U$12:$U$2664,0),1))=TRUE,0,-INDEX(プレー記録!$F$12:$F$2664,MATCH("OUT_"&amp;ウォレット!$DA$2&amp;MONTH(ウォレット!$B22)&amp;"/"&amp;DAY(ウォレット!$B22)&amp;"_"&amp;ウォレット!EC$3,プレー記録!$U$12:$U$2664,0),1))</f>
        <v>0</v>
      </c>
      <c r="ED22" s="298">
        <f>IF(ISNA(INDEX(プレー記録!$F$12:$F$2664,MATCH("OUT_"&amp;ウォレット!$DA$2&amp;MONTH(ウォレット!$B22)&amp;"/"&amp;DAY(ウォレット!$B22)&amp;"_"&amp;ウォレット!ED$3,プレー記録!$U$12:$U$2664,0),1))=TRUE,0,-INDEX(プレー記録!$F$12:$F$2664,MATCH("OUT_"&amp;ウォレット!$DA$2&amp;MONTH(ウォレット!$B22)&amp;"/"&amp;DAY(ウォレット!$B22)&amp;"_"&amp;ウォレット!ED$3,プレー記録!$U$12:$U$2664,0),1))</f>
        <v>0</v>
      </c>
      <c r="EE22" s="298">
        <f>IF(ISNA(INDEX(プレー記録!$F$12:$F$2664,MATCH("OUT_"&amp;ウォレット!$DA$2&amp;MONTH(ウォレット!$B22)&amp;"/"&amp;DAY(ウォレット!$B22)&amp;"_"&amp;ウォレット!EE$3,プレー記録!$U$12:$U$2664,0),1))=TRUE,0,-INDEX(プレー記録!$F$12:$F$2664,MATCH("OUT_"&amp;ウォレット!$DA$2&amp;MONTH(ウォレット!$B22)&amp;"/"&amp;DAY(ウォレット!$B22)&amp;"_"&amp;ウォレット!EE$3,プレー記録!$U$12:$U$2664,0),1))</f>
        <v>0</v>
      </c>
      <c r="EF22" s="298">
        <f>IF(ISNA(INDEX(プレー記録!$F$12:$F$2664,MATCH("OUT_"&amp;ウォレット!$DA$2&amp;MONTH(ウォレット!$B22)&amp;"/"&amp;DAY(ウォレット!$B22)&amp;"_"&amp;ウォレット!EF$3,プレー記録!$U$12:$U$2664,0),1))=TRUE,0,-INDEX(プレー記録!$F$12:$F$2664,MATCH("OUT_"&amp;ウォレット!$DA$2&amp;MONTH(ウォレット!$B22)&amp;"/"&amp;DAY(ウォレット!$B22)&amp;"_"&amp;ウォレット!EF$3,プレー記録!$U$12:$U$2664,0),1))</f>
        <v>0</v>
      </c>
      <c r="EG22" s="298">
        <f>IF(ISNA(INDEX(プレー記録!$F$12:$F$2664,MATCH("OUT_"&amp;ウォレット!$DA$2&amp;MONTH(ウォレット!$B22)&amp;"/"&amp;DAY(ウォレット!$B22)&amp;"_"&amp;ウォレット!EG$3,プレー記録!$U$12:$U$2664,0),1))=TRUE,0,-INDEX(プレー記録!$F$12:$F$2664,MATCH("OUT_"&amp;ウォレット!$DA$2&amp;MONTH(ウォレット!$B22)&amp;"/"&amp;DAY(ウォレット!$B22)&amp;"_"&amp;ウォレット!EG$3,プレー記録!$U$12:$U$2664,0),1))</f>
        <v>0</v>
      </c>
      <c r="EH22" s="160"/>
      <c r="EI22" s="127">
        <f t="shared" si="5"/>
        <v>0</v>
      </c>
      <c r="EJ22" s="128">
        <f t="shared" si="15"/>
        <v>0</v>
      </c>
      <c r="EK22" s="133">
        <f>IF(ISNA(INDEX(プレー記録!$G$14:$G$2664,MATCH("IN_"&amp;ウォレット!$EI$2&amp;MONTH(ウォレット!$B22)&amp;"/"&amp;DAY(ウォレット!$B22)&amp;"_"&amp;ウォレット!EK$3,プレー記録!$U$14:$U$2664,0),1))=TRUE,0,INDEX(プレー記録!$G$14:$G$2664,MATCH("IN_"&amp;ウォレット!$EI$2&amp;MONTH(ウォレット!$B22)&amp;"/"&amp;DAY(ウォレット!$B22)&amp;"_"&amp;ウォレット!EK$3,プレー記録!$U$14:$U$2664,0),1))</f>
        <v>0</v>
      </c>
      <c r="EL22" s="122">
        <f>IF(ISNA(INDEX(プレー記録!$G$14:$G$2664,MATCH("IN_"&amp;ウォレット!$EI$2&amp;MONTH(ウォレット!$B22)&amp;"/"&amp;DAY(ウォレット!$B22)&amp;"_"&amp;ウォレット!EL$3,プレー記録!$U$14:$U$2664,0),1))=TRUE,0,INDEX(プレー記録!$G$14:$G$2664,MATCH("IN_"&amp;ウォレット!$EI$2&amp;MONTH(ウォレット!$B22)&amp;"/"&amp;DAY(ウォレット!$B22)&amp;"_"&amp;ウォレット!EL$3,プレー記録!$U$14:$U$2664,0),1))</f>
        <v>0</v>
      </c>
      <c r="EM22" s="122">
        <f>IF(ISNA(INDEX(プレー記録!$G$14:$G$2664,MATCH("IN_"&amp;ウォレット!$EI$2&amp;MONTH(ウォレット!$B22)&amp;"/"&amp;DAY(ウォレット!$B22)&amp;"_"&amp;ウォレット!EM$3,プレー記録!$U$14:$U$2664,0),1))=TRUE,0,INDEX(プレー記録!$G$14:$G$2664,MATCH("IN_"&amp;ウォレット!$EI$2&amp;MONTH(ウォレット!$B22)&amp;"/"&amp;DAY(ウォレット!$B22)&amp;"_"&amp;ウォレット!EM$3,プレー記録!$U$14:$U$2664,0),1))</f>
        <v>0</v>
      </c>
      <c r="EN22" s="122">
        <f>IF(ISNA(INDEX(プレー記録!$G$14:$G$2664,MATCH("IN_"&amp;ウォレット!$EI$2&amp;MONTH(ウォレット!$B22)&amp;"/"&amp;DAY(ウォレット!$B22)&amp;"_"&amp;ウォレット!EN$3,プレー記録!$U$14:$U$2664,0),1))=TRUE,0,INDEX(プレー記録!$G$14:$G$2664,MATCH("IN_"&amp;ウォレット!$EI$2&amp;MONTH(ウォレット!$B22)&amp;"/"&amp;DAY(ウォレット!$B22)&amp;"_"&amp;ウォレット!EN$3,プレー記録!$U$14:$U$2664,0),1))</f>
        <v>0</v>
      </c>
      <c r="EO22" s="122">
        <f>IF(ISNA(INDEX(プレー記録!$G$14:$G$2664,MATCH("IN_"&amp;ウォレット!$EI$2&amp;MONTH(ウォレット!$B22)&amp;"/"&amp;DAY(ウォレット!$B22)&amp;"_"&amp;ウォレット!EO$3,プレー記録!$U$14:$U$2664,0),1))=TRUE,0,INDEX(プレー記録!$G$14:$G$2664,MATCH("IN_"&amp;ウォレット!$EI$2&amp;MONTH(ウォレット!$B22)&amp;"/"&amp;DAY(ウォレット!$B22)&amp;"_"&amp;ウォレット!EO$3,プレー記録!$U$14:$U$2664,0),1))</f>
        <v>0</v>
      </c>
      <c r="EP22" s="122">
        <f>IF(ISNA(INDEX(プレー記録!$G$14:$G$2664,MATCH("IN_"&amp;ウォレット!$EI$2&amp;MONTH(ウォレット!$B22)&amp;"/"&amp;DAY(ウォレット!$B22)&amp;"_"&amp;ウォレット!EP$3,プレー記録!$U$14:$U$2664,0),1))=TRUE,0,INDEX(プレー記録!$G$14:$G$2664,MATCH("IN_"&amp;ウォレット!$EI$2&amp;MONTH(ウォレット!$B22)&amp;"/"&amp;DAY(ウォレット!$B22)&amp;"_"&amp;ウォレット!EP$3,プレー記録!$U$14:$U$2664,0),1))</f>
        <v>0</v>
      </c>
      <c r="EQ22" s="122">
        <f>IF(ISNA(INDEX(プレー記録!$G$14:$G$2664,MATCH("IN_"&amp;ウォレット!$EI$2&amp;MONTH(ウォレット!$B22)&amp;"/"&amp;DAY(ウォレット!$B22)&amp;"_"&amp;ウォレット!EQ$3,プレー記録!$U$14:$U$2664,0),1))=TRUE,0,INDEX(プレー記録!$G$14:$G$2664,MATCH("IN_"&amp;ウォレット!$EI$2&amp;MONTH(ウォレット!$B22)&amp;"/"&amp;DAY(ウォレット!$B22)&amp;"_"&amp;ウォレット!EQ$3,プレー記録!$U$14:$U$2664,0),1))</f>
        <v>0</v>
      </c>
      <c r="ER22" s="296">
        <f>IF(ISNA(INDEX(プレー記録!$G$14:$G$2664,MATCH("IN_"&amp;ウォレット!$EI$2&amp;MONTH(ウォレット!$B22)&amp;"/"&amp;DAY(ウォレット!$B22)&amp;"_"&amp;ウォレット!ER$3,プレー記録!$U$14:$U$2664,0),1))=TRUE,0,INDEX(プレー記録!$G$14:$G$2664,MATCH("IN_"&amp;ウォレット!$EI$2&amp;MONTH(ウォレット!$B22)&amp;"/"&amp;DAY(ウォレット!$B22)&amp;"_"&amp;ウォレット!ER$3,プレー記録!$U$14:$U$2664,0),1))</f>
        <v>0</v>
      </c>
      <c r="ES22" s="296">
        <f>IF(ISNA(INDEX(プレー記録!$G$14:$G$2664,MATCH("IN_"&amp;ウォレット!$EI$2&amp;MONTH(ウォレット!$B22)&amp;"/"&amp;DAY(ウォレット!$B22)&amp;"_"&amp;ウォレット!ES$3,プレー記録!$U$14:$U$2664,0),1))=TRUE,0,INDEX(プレー記録!$G$14:$G$2664,MATCH("IN_"&amp;ウォレット!$EI$2&amp;MONTH(ウォレット!$B22)&amp;"/"&amp;DAY(ウォレット!$B22)&amp;"_"&amp;ウォレット!ES$3,プレー記録!$U$14:$U$2664,0),1))</f>
        <v>0</v>
      </c>
      <c r="ET22" s="296">
        <f>IF(ISNA(INDEX(プレー記録!$G$14:$G$2664,MATCH("IN_"&amp;ウォレット!$EI$2&amp;MONTH(ウォレット!$B22)&amp;"/"&amp;DAY(ウォレット!$B22)&amp;"_"&amp;ウォレット!ET$3,プレー記録!$U$14:$U$2664,0),1))=TRUE,0,INDEX(プレー記録!$G$14:$G$2664,MATCH("IN_"&amp;ウォレット!$EI$2&amp;MONTH(ウォレット!$B22)&amp;"/"&amp;DAY(ウォレット!$B22)&amp;"_"&amp;ウォレット!ET$3,プレー記録!$U$14:$U$2664,0),1))</f>
        <v>0</v>
      </c>
      <c r="EU22" s="296">
        <f>IF(ISNA(INDEX(プレー記録!$G$14:$G$2664,MATCH("IN_"&amp;ウォレット!$EI$2&amp;MONTH(ウォレット!$B22)&amp;"/"&amp;DAY(ウォレット!$B22)&amp;"_"&amp;ウォレット!EU$3,プレー記録!$U$14:$U$2664,0),1))=TRUE,0,INDEX(プレー記録!$G$14:$G$2664,MATCH("IN_"&amp;ウォレット!$EI$2&amp;MONTH(ウォレット!$B22)&amp;"/"&amp;DAY(ウォレット!$B22)&amp;"_"&amp;ウォレット!EU$3,プレー記録!$U$14:$U$2664,0),1))</f>
        <v>0</v>
      </c>
      <c r="EV22" s="296">
        <f>IF(ISNA(INDEX(プレー記録!$G$14:$G$2664,MATCH("IN_"&amp;ウォレット!$EI$2&amp;MONTH(ウォレット!$B22)&amp;"/"&amp;DAY(ウォレット!$B22)&amp;"_"&amp;ウォレット!EV$3,プレー記録!$U$14:$U$2664,0),1))=TRUE,0,INDEX(プレー記録!$G$14:$G$2664,MATCH("IN_"&amp;ウォレット!$EI$2&amp;MONTH(ウォレット!$B22)&amp;"/"&amp;DAY(ウォレット!$B22)&amp;"_"&amp;ウォレット!EV$3,プレー記録!$U$14:$U$2664,0),1))</f>
        <v>0</v>
      </c>
      <c r="EW22" s="296">
        <f>IF(ISNA(INDEX(プレー記録!$G$14:$G$2664,MATCH("IN_"&amp;ウォレット!$EI$2&amp;MONTH(ウォレット!$B22)&amp;"/"&amp;DAY(ウォレット!$B22)&amp;"_"&amp;ウォレット!EW$3,プレー記録!$U$14:$U$2664,0),1))=TRUE,0,INDEX(プレー記録!$G$14:$G$2664,MATCH("IN_"&amp;ウォレット!$EI$2&amp;MONTH(ウォレット!$B22)&amp;"/"&amp;DAY(ウォレット!$B22)&amp;"_"&amp;ウォレット!EW$3,プレー記録!$U$14:$U$2664,0),1))</f>
        <v>0</v>
      </c>
      <c r="EX22" s="296">
        <f>IF(ISNA(INDEX(プレー記録!$G$14:$G$2664,MATCH("IN_"&amp;ウォレット!$EI$2&amp;MONTH(ウォレット!$B22)&amp;"/"&amp;DAY(ウォレット!$B22)&amp;"_"&amp;ウォレット!EX$3,プレー記録!$U$14:$U$2664,0),1))=TRUE,0,INDEX(プレー記録!$G$14:$G$2664,MATCH("IN_"&amp;ウォレット!$EI$2&amp;MONTH(ウォレット!$B22)&amp;"/"&amp;DAY(ウォレット!$B22)&amp;"_"&amp;ウォレット!EX$3,プレー記録!$U$14:$U$2664,0),1))</f>
        <v>0</v>
      </c>
      <c r="EY22" s="296">
        <f>IF(ISNA(INDEX(プレー記録!$G$14:$G$2664,MATCH("IN_"&amp;ウォレット!$EI$2&amp;MONTH(ウォレット!$B22)&amp;"/"&amp;DAY(ウォレット!$B22)&amp;"_"&amp;ウォレット!EY$3,プレー記録!$U$14:$U$2664,0),1))=TRUE,0,INDEX(プレー記録!$G$14:$G$2664,MATCH("IN_"&amp;ウォレット!$EI$2&amp;MONTH(ウォレット!$B22)&amp;"/"&amp;DAY(ウォレット!$B22)&amp;"_"&amp;ウォレット!EY$3,プレー記録!$U$14:$U$2664,0),1))</f>
        <v>0</v>
      </c>
      <c r="EZ22" s="158"/>
      <c r="FA22" s="131">
        <f>IF(ISNA(INDEX(プレー記録!$F$12:$F$2664,MATCH("OUT_"&amp;ウォレット!$EI$2&amp;MONTH(ウォレット!$B22)&amp;"/"&amp;DAY(ウォレット!$B22)&amp;"_"&amp;ウォレット!FA$3,プレー記録!$U$12:$U$2664,0),1))=TRUE,0,-INDEX(プレー記録!$F$12:$F$2664,MATCH("OUT_"&amp;ウォレット!$EI$2&amp;MONTH(ウォレット!$B22)&amp;"/"&amp;DAY(ウォレット!$B22)&amp;"_"&amp;ウォレット!FA$3,プレー記録!$U$12:$U$2664,0),1))</f>
        <v>0</v>
      </c>
      <c r="FB22" s="123">
        <f>IF(ISNA(INDEX(プレー記録!$F$12:$F$2664,MATCH("OUT_"&amp;ウォレット!$EI$2&amp;MONTH(ウォレット!$B22)&amp;"/"&amp;DAY(ウォレット!$B22)&amp;"_"&amp;ウォレット!FB$3,プレー記録!$U$12:$U$2664,0),1))=TRUE,0,-INDEX(プレー記録!$F$12:$F$2664,MATCH("OUT_"&amp;ウォレット!$EI$2&amp;MONTH(ウォレット!$B22)&amp;"/"&amp;DAY(ウォレット!$B22)&amp;"_"&amp;ウォレット!FB$3,プレー記録!$U$12:$U$2664,0),1))</f>
        <v>0</v>
      </c>
      <c r="FC22" s="123">
        <f>IF(ISNA(INDEX(プレー記録!$F$12:$F$2664,MATCH("OUT_"&amp;ウォレット!$EI$2&amp;MONTH(ウォレット!$B22)&amp;"/"&amp;DAY(ウォレット!$B22)&amp;"_"&amp;ウォレット!FC$3,プレー記録!$U$12:$U$2664,0),1))=TRUE,0,-INDEX(プレー記録!$F$12:$F$2664,MATCH("OUT_"&amp;ウォレット!$EI$2&amp;MONTH(ウォレット!$B22)&amp;"/"&amp;DAY(ウォレット!$B22)&amp;"_"&amp;ウォレット!FC$3,プレー記録!$U$12:$U$2664,0),1))</f>
        <v>0</v>
      </c>
      <c r="FD22" s="123">
        <f>IF(ISNA(INDEX(プレー記録!$F$12:$F$2664,MATCH("OUT_"&amp;ウォレット!$EI$2&amp;MONTH(ウォレット!$B22)&amp;"/"&amp;DAY(ウォレット!$B22)&amp;"_"&amp;ウォレット!FD$3,プレー記録!$U$12:$U$2664,0),1))=TRUE,0,-INDEX(プレー記録!$F$12:$F$2664,MATCH("OUT_"&amp;ウォレット!$EI$2&amp;MONTH(ウォレット!$B22)&amp;"/"&amp;DAY(ウォレット!$B22)&amp;"_"&amp;ウォレット!FD$3,プレー記録!$U$12:$U$2664,0),1))</f>
        <v>0</v>
      </c>
      <c r="FE22" s="123">
        <f>IF(ISNA(INDEX(プレー記録!$F$12:$F$2664,MATCH("OUT_"&amp;ウォレット!$EI$2&amp;MONTH(ウォレット!$B22)&amp;"/"&amp;DAY(ウォレット!$B22)&amp;"_"&amp;ウォレット!FE$3,プレー記録!$U$12:$U$2664,0),1))=TRUE,0,-INDEX(プレー記録!$F$12:$F$2664,MATCH("OUT_"&amp;ウォレット!$EI$2&amp;MONTH(ウォレット!$B22)&amp;"/"&amp;DAY(ウォレット!$B22)&amp;"_"&amp;ウォレット!FE$3,プレー記録!$U$12:$U$2664,0),1))</f>
        <v>0</v>
      </c>
      <c r="FF22" s="123">
        <f>IF(ISNA(INDEX(プレー記録!$F$12:$F$2664,MATCH("OUT_"&amp;ウォレット!$EI$2&amp;MONTH(ウォレット!$B22)&amp;"/"&amp;DAY(ウォレット!$B22)&amp;"_"&amp;ウォレット!FF$3,プレー記録!$U$12:$U$2664,0),1))=TRUE,0,-INDEX(プレー記録!$F$12:$F$2664,MATCH("OUT_"&amp;ウォレット!$EI$2&amp;MONTH(ウォレット!$B22)&amp;"/"&amp;DAY(ウォレット!$B22)&amp;"_"&amp;ウォレット!FF$3,プレー記録!$U$12:$U$2664,0),1))</f>
        <v>0</v>
      </c>
      <c r="FG22" s="123">
        <f>IF(ISNA(INDEX(プレー記録!$F$12:$F$2664,MATCH("OUT_"&amp;ウォレット!$EI$2&amp;MONTH(ウォレット!$B22)&amp;"/"&amp;DAY(ウォレット!$B22)&amp;"_"&amp;ウォレット!FG$3,プレー記録!$U$12:$U$2664,0),1))=TRUE,0,-INDEX(プレー記録!$F$12:$F$2664,MATCH("OUT_"&amp;ウォレット!$EI$2&amp;MONTH(ウォレット!$B22)&amp;"/"&amp;DAY(ウォレット!$B22)&amp;"_"&amp;ウォレット!FG$3,プレー記録!$U$12:$U$2664,0),1))</f>
        <v>0</v>
      </c>
      <c r="FH22" s="298">
        <f>IF(ISNA(INDEX(プレー記録!$F$12:$F$2664,MATCH("OUT_"&amp;ウォレット!$EI$2&amp;MONTH(ウォレット!$B22)&amp;"/"&amp;DAY(ウォレット!$B22)&amp;"_"&amp;ウォレット!FH$3,プレー記録!$U$12:$U$2664,0),1))=TRUE,0,-INDEX(プレー記録!$F$12:$F$2664,MATCH("OUT_"&amp;ウォレット!$EI$2&amp;MONTH(ウォレット!$B22)&amp;"/"&amp;DAY(ウォレット!$B22)&amp;"_"&amp;ウォレット!FH$3,プレー記録!$U$12:$U$2664,0),1))</f>
        <v>0</v>
      </c>
      <c r="FI22" s="298">
        <f>IF(ISNA(INDEX(プレー記録!$F$12:$F$2664,MATCH("OUT_"&amp;ウォレット!$EI$2&amp;MONTH(ウォレット!$B22)&amp;"/"&amp;DAY(ウォレット!$B22)&amp;"_"&amp;ウォレット!FI$3,プレー記録!$U$12:$U$2664,0),1))=TRUE,0,-INDEX(プレー記録!$F$12:$F$2664,MATCH("OUT_"&amp;ウォレット!$EI$2&amp;MONTH(ウォレット!$B22)&amp;"/"&amp;DAY(ウォレット!$B22)&amp;"_"&amp;ウォレット!FI$3,プレー記録!$U$12:$U$2664,0),1))</f>
        <v>0</v>
      </c>
      <c r="FJ22" s="298">
        <f>IF(ISNA(INDEX(プレー記録!$F$12:$F$2664,MATCH("OUT_"&amp;ウォレット!$EI$2&amp;MONTH(ウォレット!$B22)&amp;"/"&amp;DAY(ウォレット!$B22)&amp;"_"&amp;ウォレット!FJ$3,プレー記録!$U$12:$U$2664,0),1))=TRUE,0,-INDEX(プレー記録!$F$12:$F$2664,MATCH("OUT_"&amp;ウォレット!$EI$2&amp;MONTH(ウォレット!$B22)&amp;"/"&amp;DAY(ウォレット!$B22)&amp;"_"&amp;ウォレット!FJ$3,プレー記録!$U$12:$U$2664,0),1))</f>
        <v>0</v>
      </c>
      <c r="FK22" s="298">
        <f>IF(ISNA(INDEX(プレー記録!$F$12:$F$2664,MATCH("OUT_"&amp;ウォレット!$EI$2&amp;MONTH(ウォレット!$B22)&amp;"/"&amp;DAY(ウォレット!$B22)&amp;"_"&amp;ウォレット!FK$3,プレー記録!$U$12:$U$2664,0),1))=TRUE,0,-INDEX(プレー記録!$F$12:$F$2664,MATCH("OUT_"&amp;ウォレット!$EI$2&amp;MONTH(ウォレット!$B22)&amp;"/"&amp;DAY(ウォレット!$B22)&amp;"_"&amp;ウォレット!FK$3,プレー記録!$U$12:$U$2664,0),1))</f>
        <v>0</v>
      </c>
      <c r="FL22" s="298">
        <f>IF(ISNA(INDEX(プレー記録!$F$12:$F$2664,MATCH("OUT_"&amp;ウォレット!$EI$2&amp;MONTH(ウォレット!$B22)&amp;"/"&amp;DAY(ウォレット!$B22)&amp;"_"&amp;ウォレット!FL$3,プレー記録!$U$12:$U$2664,0),1))=TRUE,0,-INDEX(プレー記録!$F$12:$F$2664,MATCH("OUT_"&amp;ウォレット!$EI$2&amp;MONTH(ウォレット!$B22)&amp;"/"&amp;DAY(ウォレット!$B22)&amp;"_"&amp;ウォレット!FL$3,プレー記録!$U$12:$U$2664,0),1))</f>
        <v>0</v>
      </c>
      <c r="FM22" s="298">
        <f>IF(ISNA(INDEX(プレー記録!$F$12:$F$2664,MATCH("OUT_"&amp;ウォレット!$EI$2&amp;MONTH(ウォレット!$B22)&amp;"/"&amp;DAY(ウォレット!$B22)&amp;"_"&amp;ウォレット!FM$3,プレー記録!$U$12:$U$2664,0),1))=TRUE,0,-INDEX(プレー記録!$F$12:$F$2664,MATCH("OUT_"&amp;ウォレット!$EI$2&amp;MONTH(ウォレット!$B22)&amp;"/"&amp;DAY(ウォレット!$B22)&amp;"_"&amp;ウォレット!FM$3,プレー記録!$U$12:$U$2664,0),1))</f>
        <v>0</v>
      </c>
      <c r="FN22" s="298">
        <f>IF(ISNA(INDEX(プレー記録!$F$12:$F$2664,MATCH("OUT_"&amp;ウォレット!$EI$2&amp;MONTH(ウォレット!$B22)&amp;"/"&amp;DAY(ウォレット!$B22)&amp;"_"&amp;ウォレット!FN$3,プレー記録!$U$12:$U$2664,0),1))=TRUE,0,-INDEX(プレー記録!$F$12:$F$2664,MATCH("OUT_"&amp;ウォレット!$EI$2&amp;MONTH(ウォレット!$B22)&amp;"/"&amp;DAY(ウォレット!$B22)&amp;"_"&amp;ウォレット!FN$3,プレー記録!$U$12:$U$2664,0),1))</f>
        <v>0</v>
      </c>
      <c r="FO22" s="298">
        <f>IF(ISNA(INDEX(プレー記録!$F$12:$F$2664,MATCH("OUT_"&amp;ウォレット!$EI$2&amp;MONTH(ウォレット!$B22)&amp;"/"&amp;DAY(ウォレット!$B22)&amp;"_"&amp;ウォレット!FO$3,プレー記録!$U$12:$U$2664,0),1))=TRUE,0,-INDEX(プレー記録!$F$12:$F$2664,MATCH("OUT_"&amp;ウォレット!$EI$2&amp;MONTH(ウォレット!$B22)&amp;"/"&amp;DAY(ウォレット!$B22)&amp;"_"&amp;ウォレット!FO$3,プレー記録!$U$12:$U$2664,0),1))</f>
        <v>0</v>
      </c>
      <c r="FP22" s="160"/>
      <c r="FQ22" s="127">
        <f t="shared" si="6"/>
        <v>0</v>
      </c>
      <c r="FR22" s="128">
        <f t="shared" si="16"/>
        <v>0</v>
      </c>
      <c r="FS22" s="133">
        <f>IF(ISNA(INDEX(プレー記録!$G$14:$G$2664,MATCH("IN_"&amp;ウォレット!$FQ$2&amp;MONTH(ウォレット!$B22)&amp;"/"&amp;DAY(ウォレット!$B22)&amp;"_"&amp;ウォレット!FS$3,プレー記録!$U$14:$U$2664,0),1))=TRUE,0,INDEX(プレー記録!$G$14:$G$2664,MATCH("IN_"&amp;ウォレット!$FQ$2&amp;MONTH(ウォレット!$B22)&amp;"/"&amp;DAY(ウォレット!$B22)&amp;"_"&amp;ウォレット!FS$3,プレー記録!$U$14:$U$2664,0),1))</f>
        <v>0</v>
      </c>
      <c r="FT22" s="122">
        <f>IF(ISNA(INDEX(プレー記録!$G$14:$G$2664,MATCH("IN_"&amp;ウォレット!$FQ$2&amp;MONTH(ウォレット!$B22)&amp;"/"&amp;DAY(ウォレット!$B22)&amp;"_"&amp;ウォレット!FT$3,プレー記録!$U$14:$U$2664,0),1))=TRUE,0,INDEX(プレー記録!$G$14:$G$2664,MATCH("IN_"&amp;ウォレット!$FQ$2&amp;MONTH(ウォレット!$B22)&amp;"/"&amp;DAY(ウォレット!$B22)&amp;"_"&amp;ウォレット!FT$3,プレー記録!$U$14:$U$2664,0),1))</f>
        <v>0</v>
      </c>
      <c r="FU22" s="122">
        <f>IF(ISNA(INDEX(プレー記録!$G$14:$G$2664,MATCH("IN_"&amp;ウォレット!$FQ$2&amp;MONTH(ウォレット!$B22)&amp;"/"&amp;DAY(ウォレット!$B22)&amp;"_"&amp;ウォレット!FU$3,プレー記録!$U$14:$U$2664,0),1))=TRUE,0,INDEX(プレー記録!$G$14:$G$2664,MATCH("IN_"&amp;ウォレット!$FQ$2&amp;MONTH(ウォレット!$B22)&amp;"/"&amp;DAY(ウォレット!$B22)&amp;"_"&amp;ウォレット!FU$3,プレー記録!$U$14:$U$2664,0),1))</f>
        <v>0</v>
      </c>
      <c r="FV22" s="122">
        <f>IF(ISNA(INDEX(プレー記録!$G$14:$G$2664,MATCH("IN_"&amp;ウォレット!$FQ$2&amp;MONTH(ウォレット!$B22)&amp;"/"&amp;DAY(ウォレット!$B22)&amp;"_"&amp;ウォレット!FV$3,プレー記録!$U$14:$U$2664,0),1))=TRUE,0,INDEX(プレー記録!$G$14:$G$2664,MATCH("IN_"&amp;ウォレット!$FQ$2&amp;MONTH(ウォレット!$B22)&amp;"/"&amp;DAY(ウォレット!$B22)&amp;"_"&amp;ウォレット!FV$3,プレー記録!$U$14:$U$2664,0),1))</f>
        <v>0</v>
      </c>
      <c r="FW22" s="122">
        <f>IF(ISNA(INDEX(プレー記録!$G$14:$G$2664,MATCH("IN_"&amp;ウォレット!$FQ$2&amp;MONTH(ウォレット!$B22)&amp;"/"&amp;DAY(ウォレット!$B22)&amp;"_"&amp;ウォレット!FW$3,プレー記録!$U$14:$U$2664,0),1))=TRUE,0,INDEX(プレー記録!$G$14:$G$2664,MATCH("IN_"&amp;ウォレット!$FQ$2&amp;MONTH(ウォレット!$B22)&amp;"/"&amp;DAY(ウォレット!$B22)&amp;"_"&amp;ウォレット!FW$3,プレー記録!$U$14:$U$2664,0),1))</f>
        <v>0</v>
      </c>
      <c r="FX22" s="122">
        <f>IF(ISNA(INDEX(プレー記録!$G$14:$G$2664,MATCH("IN_"&amp;ウォレット!$FQ$2&amp;MONTH(ウォレット!$B22)&amp;"/"&amp;DAY(ウォレット!$B22)&amp;"_"&amp;ウォレット!FX$3,プレー記録!$U$14:$U$2664,0),1))=TRUE,0,INDEX(プレー記録!$G$14:$G$2664,MATCH("IN_"&amp;ウォレット!$FQ$2&amp;MONTH(ウォレット!$B22)&amp;"/"&amp;DAY(ウォレット!$B22)&amp;"_"&amp;ウォレット!FX$3,プレー記録!$U$14:$U$2664,0),1))</f>
        <v>0</v>
      </c>
      <c r="FY22" s="122">
        <f>IF(ISNA(INDEX(プレー記録!$G$14:$G$2664,MATCH("IN_"&amp;ウォレット!$FQ$2&amp;MONTH(ウォレット!$B22)&amp;"/"&amp;DAY(ウォレット!$B22)&amp;"_"&amp;ウォレット!FY$3,プレー記録!$U$14:$U$2664,0),1))=TRUE,0,INDEX(プレー記録!$G$14:$G$2664,MATCH("IN_"&amp;ウォレット!$FQ$2&amp;MONTH(ウォレット!$B22)&amp;"/"&amp;DAY(ウォレット!$B22)&amp;"_"&amp;ウォレット!FY$3,プレー記録!$U$14:$U$2664,0),1))</f>
        <v>0</v>
      </c>
      <c r="FZ22" s="296">
        <f>IF(ISNA(INDEX(プレー記録!$G$14:$G$2664,MATCH("IN_"&amp;ウォレット!$FQ$2&amp;MONTH(ウォレット!$B22)&amp;"/"&amp;DAY(ウォレット!$B22)&amp;"_"&amp;ウォレット!FZ$3,プレー記録!$U$14:$U$2664,0),1))=TRUE,0,INDEX(プレー記録!$G$14:$G$2664,MATCH("IN_"&amp;ウォレット!$FQ$2&amp;MONTH(ウォレット!$B22)&amp;"/"&amp;DAY(ウォレット!$B22)&amp;"_"&amp;ウォレット!FZ$3,プレー記録!$U$14:$U$2664,0),1))</f>
        <v>0</v>
      </c>
      <c r="GA22" s="296">
        <f>IF(ISNA(INDEX(プレー記録!$G$14:$G$2664,MATCH("IN_"&amp;ウォレット!$FQ$2&amp;MONTH(ウォレット!$B22)&amp;"/"&amp;DAY(ウォレット!$B22)&amp;"_"&amp;ウォレット!GA$3,プレー記録!$U$14:$U$2664,0),1))=TRUE,0,INDEX(プレー記録!$G$14:$G$2664,MATCH("IN_"&amp;ウォレット!$FQ$2&amp;MONTH(ウォレット!$B22)&amp;"/"&amp;DAY(ウォレット!$B22)&amp;"_"&amp;ウォレット!GA$3,プレー記録!$U$14:$U$2664,0),1))</f>
        <v>0</v>
      </c>
      <c r="GB22" s="296">
        <f>IF(ISNA(INDEX(プレー記録!$G$14:$G$2664,MATCH("IN_"&amp;ウォレット!$FQ$2&amp;MONTH(ウォレット!$B22)&amp;"/"&amp;DAY(ウォレット!$B22)&amp;"_"&amp;ウォレット!GB$3,プレー記録!$U$14:$U$2664,0),1))=TRUE,0,INDEX(プレー記録!$G$14:$G$2664,MATCH("IN_"&amp;ウォレット!$FQ$2&amp;MONTH(ウォレット!$B22)&amp;"/"&amp;DAY(ウォレット!$B22)&amp;"_"&amp;ウォレット!GB$3,プレー記録!$U$14:$U$2664,0),1))</f>
        <v>0</v>
      </c>
      <c r="GC22" s="296">
        <f>IF(ISNA(INDEX(プレー記録!$G$14:$G$2664,MATCH("IN_"&amp;ウォレット!$FQ$2&amp;MONTH(ウォレット!$B22)&amp;"/"&amp;DAY(ウォレット!$B22)&amp;"_"&amp;ウォレット!GC$3,プレー記録!$U$14:$U$2664,0),1))=TRUE,0,INDEX(プレー記録!$G$14:$G$2664,MATCH("IN_"&amp;ウォレット!$FQ$2&amp;MONTH(ウォレット!$B22)&amp;"/"&amp;DAY(ウォレット!$B22)&amp;"_"&amp;ウォレット!GC$3,プレー記録!$U$14:$U$2664,0),1))</f>
        <v>0</v>
      </c>
      <c r="GD22" s="296">
        <f>IF(ISNA(INDEX(プレー記録!$G$14:$G$2664,MATCH("IN_"&amp;ウォレット!$FQ$2&amp;MONTH(ウォレット!$B22)&amp;"/"&amp;DAY(ウォレット!$B22)&amp;"_"&amp;ウォレット!GD$3,プレー記録!$U$14:$U$2664,0),1))=TRUE,0,INDEX(プレー記録!$G$14:$G$2664,MATCH("IN_"&amp;ウォレット!$FQ$2&amp;MONTH(ウォレット!$B22)&amp;"/"&amp;DAY(ウォレット!$B22)&amp;"_"&amp;ウォレット!GD$3,プレー記録!$U$14:$U$2664,0),1))</f>
        <v>0</v>
      </c>
      <c r="GE22" s="296">
        <f>IF(ISNA(INDEX(プレー記録!$G$14:$G$2664,MATCH("IN_"&amp;ウォレット!$FQ$2&amp;MONTH(ウォレット!$B22)&amp;"/"&amp;DAY(ウォレット!$B22)&amp;"_"&amp;ウォレット!GE$3,プレー記録!$U$14:$U$2664,0),1))=TRUE,0,INDEX(プレー記録!$G$14:$G$2664,MATCH("IN_"&amp;ウォレット!$FQ$2&amp;MONTH(ウォレット!$B22)&amp;"/"&amp;DAY(ウォレット!$B22)&amp;"_"&amp;ウォレット!GE$3,プレー記録!$U$14:$U$2664,0),1))</f>
        <v>0</v>
      </c>
      <c r="GF22" s="296">
        <f>IF(ISNA(INDEX(プレー記録!$G$14:$G$2664,MATCH("IN_"&amp;ウォレット!$FQ$2&amp;MONTH(ウォレット!$B22)&amp;"/"&amp;DAY(ウォレット!$B22)&amp;"_"&amp;ウォレット!GF$3,プレー記録!$U$14:$U$2664,0),1))=TRUE,0,INDEX(プレー記録!$G$14:$G$2664,MATCH("IN_"&amp;ウォレット!$FQ$2&amp;MONTH(ウォレット!$B22)&amp;"/"&amp;DAY(ウォレット!$B22)&amp;"_"&amp;ウォレット!GF$3,プレー記録!$U$14:$U$2664,0),1))</f>
        <v>0</v>
      </c>
      <c r="GG22" s="296">
        <f>IF(ISNA(INDEX(プレー記録!$G$14:$G$2664,MATCH("IN_"&amp;ウォレット!$FQ$2&amp;MONTH(ウォレット!$B22)&amp;"/"&amp;DAY(ウォレット!$B22)&amp;"_"&amp;ウォレット!GG$3,プレー記録!$U$14:$U$2664,0),1))=TRUE,0,INDEX(プレー記録!$G$14:$G$2664,MATCH("IN_"&amp;ウォレット!$FQ$2&amp;MONTH(ウォレット!$B22)&amp;"/"&amp;DAY(ウォレット!$B22)&amp;"_"&amp;ウォレット!GG$3,プレー記録!$U$14:$U$2664,0),1))</f>
        <v>0</v>
      </c>
      <c r="GH22" s="158"/>
      <c r="GI22" s="131">
        <f>IF(ISNA(INDEX(プレー記録!$F$12:$F$2664,MATCH("OUT_"&amp;ウォレット!$FQ$2&amp;MONTH(ウォレット!$B22)&amp;"/"&amp;DAY(ウォレット!$B22)&amp;"_"&amp;ウォレット!GI$3,プレー記録!$U$12:$U$2664,0),1))=TRUE,0,-INDEX(プレー記録!$F$12:$F$2664,MATCH("OUT_"&amp;ウォレット!$FQ$2&amp;MONTH(ウォレット!$B22)&amp;"/"&amp;DAY(ウォレット!$B22)&amp;"_"&amp;ウォレット!GI$3,プレー記録!$U$12:$U$2664,0),1))</f>
        <v>0</v>
      </c>
      <c r="GJ22" s="123">
        <f>IF(ISNA(INDEX(プレー記録!$F$12:$F$2664,MATCH("OUT_"&amp;ウォレット!$FQ$2&amp;MONTH(ウォレット!$B22)&amp;"/"&amp;DAY(ウォレット!$B22)&amp;"_"&amp;ウォレット!GJ$3,プレー記録!$U$12:$U$2664,0),1))=TRUE,0,-INDEX(プレー記録!$F$12:$F$2664,MATCH("OUT_"&amp;ウォレット!$FQ$2&amp;MONTH(ウォレット!$B22)&amp;"/"&amp;DAY(ウォレット!$B22)&amp;"_"&amp;ウォレット!GJ$3,プレー記録!$U$12:$U$2664,0),1))</f>
        <v>0</v>
      </c>
      <c r="GK22" s="123">
        <f>IF(ISNA(INDEX(プレー記録!$F$12:$F$2664,MATCH("OUT_"&amp;ウォレット!$FQ$2&amp;MONTH(ウォレット!$B22)&amp;"/"&amp;DAY(ウォレット!$B22)&amp;"_"&amp;ウォレット!GK$3,プレー記録!$U$12:$U$2664,0),1))=TRUE,0,-INDEX(プレー記録!$F$12:$F$2664,MATCH("OUT_"&amp;ウォレット!$FQ$2&amp;MONTH(ウォレット!$B22)&amp;"/"&amp;DAY(ウォレット!$B22)&amp;"_"&amp;ウォレット!GK$3,プレー記録!$U$12:$U$2664,0),1))</f>
        <v>0</v>
      </c>
      <c r="GL22" s="123">
        <f>IF(ISNA(INDEX(プレー記録!$F$12:$F$2664,MATCH("OUT_"&amp;ウォレット!$FQ$2&amp;MONTH(ウォレット!$B22)&amp;"/"&amp;DAY(ウォレット!$B22)&amp;"_"&amp;ウォレット!GL$3,プレー記録!$U$12:$U$2664,0),1))=TRUE,0,-INDEX(プレー記録!$F$12:$F$2664,MATCH("OUT_"&amp;ウォレット!$FQ$2&amp;MONTH(ウォレット!$B22)&amp;"/"&amp;DAY(ウォレット!$B22)&amp;"_"&amp;ウォレット!GL$3,プレー記録!$U$12:$U$2664,0),1))</f>
        <v>0</v>
      </c>
      <c r="GM22" s="123">
        <f>IF(ISNA(INDEX(プレー記録!$F$12:$F$2664,MATCH("OUT_"&amp;ウォレット!$FQ$2&amp;MONTH(ウォレット!$B22)&amp;"/"&amp;DAY(ウォレット!$B22)&amp;"_"&amp;ウォレット!GM$3,プレー記録!$U$12:$U$2664,0),1))=TRUE,0,-INDEX(プレー記録!$F$12:$F$2664,MATCH("OUT_"&amp;ウォレット!$FQ$2&amp;MONTH(ウォレット!$B22)&amp;"/"&amp;DAY(ウォレット!$B22)&amp;"_"&amp;ウォレット!GM$3,プレー記録!$U$12:$U$2664,0),1))</f>
        <v>0</v>
      </c>
      <c r="GN22" s="123">
        <f>IF(ISNA(INDEX(プレー記録!$F$12:$F$2664,MATCH("OUT_"&amp;ウォレット!$FQ$2&amp;MONTH(ウォレット!$B22)&amp;"/"&amp;DAY(ウォレット!$B22)&amp;"_"&amp;ウォレット!GN$3,プレー記録!$U$12:$U$2664,0),1))=TRUE,0,-INDEX(プレー記録!$F$12:$F$2664,MATCH("OUT_"&amp;ウォレット!$FQ$2&amp;MONTH(ウォレット!$B22)&amp;"/"&amp;DAY(ウォレット!$B22)&amp;"_"&amp;ウォレット!GN$3,プレー記録!$U$12:$U$2664,0),1))</f>
        <v>0</v>
      </c>
      <c r="GO22" s="123">
        <f>IF(ISNA(INDEX(プレー記録!$F$12:$F$2664,MATCH("OUT_"&amp;ウォレット!$FQ$2&amp;MONTH(ウォレット!$B22)&amp;"/"&amp;DAY(ウォレット!$B22)&amp;"_"&amp;ウォレット!GO$3,プレー記録!$U$12:$U$2664,0),1))=TRUE,0,-INDEX(プレー記録!$F$12:$F$2664,MATCH("OUT_"&amp;ウォレット!$FQ$2&amp;MONTH(ウォレット!$B22)&amp;"/"&amp;DAY(ウォレット!$B22)&amp;"_"&amp;ウォレット!GO$3,プレー記録!$U$12:$U$2664,0),1))</f>
        <v>0</v>
      </c>
      <c r="GP22" s="298">
        <f>IF(ISNA(INDEX(プレー記録!$F$12:$F$2664,MATCH("OUT_"&amp;ウォレット!$FQ$2&amp;MONTH(ウォレット!$B22)&amp;"/"&amp;DAY(ウォレット!$B22)&amp;"_"&amp;ウォレット!GP$3,プレー記録!$U$12:$U$2664,0),1))=TRUE,0,-INDEX(プレー記録!$F$12:$F$2664,MATCH("OUT_"&amp;ウォレット!$FQ$2&amp;MONTH(ウォレット!$B22)&amp;"/"&amp;DAY(ウォレット!$B22)&amp;"_"&amp;ウォレット!GP$3,プレー記録!$U$12:$U$2664,0),1))</f>
        <v>0</v>
      </c>
      <c r="GQ22" s="298">
        <f>IF(ISNA(INDEX(プレー記録!$F$12:$F$2664,MATCH("OUT_"&amp;ウォレット!$FQ$2&amp;MONTH(ウォレット!$B22)&amp;"/"&amp;DAY(ウォレット!$B22)&amp;"_"&amp;ウォレット!GQ$3,プレー記録!$U$12:$U$2664,0),1))=TRUE,0,-INDEX(プレー記録!$F$12:$F$2664,MATCH("OUT_"&amp;ウォレット!$FQ$2&amp;MONTH(ウォレット!$B22)&amp;"/"&amp;DAY(ウォレット!$B22)&amp;"_"&amp;ウォレット!GQ$3,プレー記録!$U$12:$U$2664,0),1))</f>
        <v>0</v>
      </c>
      <c r="GR22" s="298">
        <f>IF(ISNA(INDEX(プレー記録!$F$12:$F$2664,MATCH("OUT_"&amp;ウォレット!$FQ$2&amp;MONTH(ウォレット!$B22)&amp;"/"&amp;DAY(ウォレット!$B22)&amp;"_"&amp;ウォレット!GR$3,プレー記録!$U$12:$U$2664,0),1))=TRUE,0,-INDEX(プレー記録!$F$12:$F$2664,MATCH("OUT_"&amp;ウォレット!$FQ$2&amp;MONTH(ウォレット!$B22)&amp;"/"&amp;DAY(ウォレット!$B22)&amp;"_"&amp;ウォレット!GR$3,プレー記録!$U$12:$U$2664,0),1))</f>
        <v>0</v>
      </c>
      <c r="GS22" s="298">
        <f>IF(ISNA(INDEX(プレー記録!$F$12:$F$2664,MATCH("OUT_"&amp;ウォレット!$FQ$2&amp;MONTH(ウォレット!$B22)&amp;"/"&amp;DAY(ウォレット!$B22)&amp;"_"&amp;ウォレット!GS$3,プレー記録!$U$12:$U$2664,0),1))=TRUE,0,-INDEX(プレー記録!$F$12:$F$2664,MATCH("OUT_"&amp;ウォレット!$FQ$2&amp;MONTH(ウォレット!$B22)&amp;"/"&amp;DAY(ウォレット!$B22)&amp;"_"&amp;ウォレット!GS$3,プレー記録!$U$12:$U$2664,0),1))</f>
        <v>0</v>
      </c>
      <c r="GT22" s="298">
        <f>IF(ISNA(INDEX(プレー記録!$F$12:$F$2664,MATCH("OUT_"&amp;ウォレット!$FQ$2&amp;MONTH(ウォレット!$B22)&amp;"/"&amp;DAY(ウォレット!$B22)&amp;"_"&amp;ウォレット!GT$3,プレー記録!$U$12:$U$2664,0),1))=TRUE,0,-INDEX(プレー記録!$F$12:$F$2664,MATCH("OUT_"&amp;ウォレット!$FQ$2&amp;MONTH(ウォレット!$B22)&amp;"/"&amp;DAY(ウォレット!$B22)&amp;"_"&amp;ウォレット!GT$3,プレー記録!$U$12:$U$2664,0),1))</f>
        <v>0</v>
      </c>
      <c r="GU22" s="298">
        <f>IF(ISNA(INDEX(プレー記録!$F$12:$F$2664,MATCH("OUT_"&amp;ウォレット!$FQ$2&amp;MONTH(ウォレット!$B22)&amp;"/"&amp;DAY(ウォレット!$B22)&amp;"_"&amp;ウォレット!GU$3,プレー記録!$U$12:$U$2664,0),1))=TRUE,0,-INDEX(プレー記録!$F$12:$F$2664,MATCH("OUT_"&amp;ウォレット!$FQ$2&amp;MONTH(ウォレット!$B22)&amp;"/"&amp;DAY(ウォレット!$B22)&amp;"_"&amp;ウォレット!GU$3,プレー記録!$U$12:$U$2664,0),1))</f>
        <v>0</v>
      </c>
      <c r="GV22" s="298">
        <f>IF(ISNA(INDEX(プレー記録!$F$12:$F$2664,MATCH("OUT_"&amp;ウォレット!$FQ$2&amp;MONTH(ウォレット!$B22)&amp;"/"&amp;DAY(ウォレット!$B22)&amp;"_"&amp;ウォレット!GV$3,プレー記録!$U$12:$U$2664,0),1))=TRUE,0,-INDEX(プレー記録!$F$12:$F$2664,MATCH("OUT_"&amp;ウォレット!$FQ$2&amp;MONTH(ウォレット!$B22)&amp;"/"&amp;DAY(ウォレット!$B22)&amp;"_"&amp;ウォレット!GV$3,プレー記録!$U$12:$U$2664,0),1))</f>
        <v>0</v>
      </c>
      <c r="GW22" s="298">
        <f>IF(ISNA(INDEX(プレー記録!$F$12:$F$2664,MATCH("OUT_"&amp;ウォレット!$FQ$2&amp;MONTH(ウォレット!$B22)&amp;"/"&amp;DAY(ウォレット!$B22)&amp;"_"&amp;ウォレット!GW$3,プレー記録!$U$12:$U$2664,0),1))=TRUE,0,-INDEX(プレー記録!$F$12:$F$2664,MATCH("OUT_"&amp;ウォレット!$FQ$2&amp;MONTH(ウォレット!$B22)&amp;"/"&amp;DAY(ウォレット!$B22)&amp;"_"&amp;ウォレット!GW$3,プレー記録!$U$12:$U$2664,0),1))</f>
        <v>0</v>
      </c>
      <c r="GX22" s="160"/>
      <c r="GY22" s="127">
        <f t="shared" si="7"/>
        <v>0</v>
      </c>
      <c r="GZ22" s="128">
        <f t="shared" si="17"/>
        <v>0</v>
      </c>
      <c r="HA22" s="133">
        <f>IF(ISNA(INDEX(プレー記録!$G$14:$G$2664,MATCH("IN_"&amp;ウォレット!$GY$2&amp;MONTH(ウォレット!$B22)&amp;"/"&amp;DAY(ウォレット!$B22)&amp;"_"&amp;ウォレット!HA$3,プレー記録!$U$14:$U$2664,0),1))=TRUE,0,INDEX(プレー記録!$G$14:$G$2664,MATCH("IN_"&amp;ウォレット!$GY$2&amp;MONTH(ウォレット!$B22)&amp;"/"&amp;DAY(ウォレット!$B22)&amp;"_"&amp;ウォレット!HA$3,プレー記録!$U$14:$U$2664,0),1))</f>
        <v>0</v>
      </c>
      <c r="HB22" s="122">
        <f>IF(ISNA(INDEX(プレー記録!$G$14:$G$2664,MATCH("IN_"&amp;ウォレット!$GY$2&amp;MONTH(ウォレット!$B22)&amp;"/"&amp;DAY(ウォレット!$B22)&amp;"_"&amp;ウォレット!HB$3,プレー記録!$U$14:$U$2664,0),1))=TRUE,0,INDEX(プレー記録!$G$14:$G$2664,MATCH("IN_"&amp;ウォレット!$GY$2&amp;MONTH(ウォレット!$B22)&amp;"/"&amp;DAY(ウォレット!$B22)&amp;"_"&amp;ウォレット!HB$3,プレー記録!$U$14:$U$2664,0),1))</f>
        <v>0</v>
      </c>
      <c r="HC22" s="122">
        <f>IF(ISNA(INDEX(プレー記録!$G$14:$G$2664,MATCH("IN_"&amp;ウォレット!$GY$2&amp;MONTH(ウォレット!$B22)&amp;"/"&amp;DAY(ウォレット!$B22)&amp;"_"&amp;ウォレット!HC$3,プレー記録!$U$14:$U$2664,0),1))=TRUE,0,INDEX(プレー記録!$G$14:$G$2664,MATCH("IN_"&amp;ウォレット!$GY$2&amp;MONTH(ウォレット!$B22)&amp;"/"&amp;DAY(ウォレット!$B22)&amp;"_"&amp;ウォレット!HC$3,プレー記録!$U$14:$U$2664,0),1))</f>
        <v>0</v>
      </c>
      <c r="HD22" s="122">
        <f>IF(ISNA(INDEX(プレー記録!$G$14:$G$2664,MATCH("IN_"&amp;ウォレット!$GY$2&amp;MONTH(ウォレット!$B22)&amp;"/"&amp;DAY(ウォレット!$B22)&amp;"_"&amp;ウォレット!HD$3,プレー記録!$U$14:$U$2664,0),1))=TRUE,0,INDEX(プレー記録!$G$14:$G$2664,MATCH("IN_"&amp;ウォレット!$GY$2&amp;MONTH(ウォレット!$B22)&amp;"/"&amp;DAY(ウォレット!$B22)&amp;"_"&amp;ウォレット!HD$3,プレー記録!$U$14:$U$2664,0),1))</f>
        <v>0</v>
      </c>
      <c r="HE22" s="122">
        <f>IF(ISNA(INDEX(プレー記録!$G$14:$G$2664,MATCH("IN_"&amp;ウォレット!$GY$2&amp;MONTH(ウォレット!$B22)&amp;"/"&amp;DAY(ウォレット!$B22)&amp;"_"&amp;ウォレット!HE$3,プレー記録!$U$14:$U$2664,0),1))=TRUE,0,INDEX(プレー記録!$G$14:$G$2664,MATCH("IN_"&amp;ウォレット!$GY$2&amp;MONTH(ウォレット!$B22)&amp;"/"&amp;DAY(ウォレット!$B22)&amp;"_"&amp;ウォレット!HE$3,プレー記録!$U$14:$U$2664,0),1))</f>
        <v>0</v>
      </c>
      <c r="HF22" s="122">
        <f>IF(ISNA(INDEX(プレー記録!$G$14:$G$2664,MATCH("IN_"&amp;ウォレット!$GY$2&amp;MONTH(ウォレット!$B22)&amp;"/"&amp;DAY(ウォレット!$B22)&amp;"_"&amp;ウォレット!HF$3,プレー記録!$U$14:$U$2664,0),1))=TRUE,0,INDEX(プレー記録!$G$14:$G$2664,MATCH("IN_"&amp;ウォレット!$GY$2&amp;MONTH(ウォレット!$B22)&amp;"/"&amp;DAY(ウォレット!$B22)&amp;"_"&amp;ウォレット!HF$3,プレー記録!$U$14:$U$2664,0),1))</f>
        <v>0</v>
      </c>
      <c r="HG22" s="122">
        <f>IF(ISNA(INDEX(プレー記録!$G$14:$G$2664,MATCH("IN_"&amp;ウォレット!$GY$2&amp;MONTH(ウォレット!$B22)&amp;"/"&amp;DAY(ウォレット!$B22)&amp;"_"&amp;ウォレット!HG$3,プレー記録!$U$14:$U$2664,0),1))=TRUE,0,INDEX(プレー記録!$G$14:$G$2664,MATCH("IN_"&amp;ウォレット!$GY$2&amp;MONTH(ウォレット!$B22)&amp;"/"&amp;DAY(ウォレット!$B22)&amp;"_"&amp;ウォレット!HG$3,プレー記録!$U$14:$U$2664,0),1))</f>
        <v>0</v>
      </c>
      <c r="HH22" s="296">
        <f>IF(ISNA(INDEX(プレー記録!$G$14:$G$2664,MATCH("IN_"&amp;ウォレット!$GY$2&amp;MONTH(ウォレット!$B22)&amp;"/"&amp;DAY(ウォレット!$B22)&amp;"_"&amp;ウォレット!HH$3,プレー記録!$U$14:$U$2664,0),1))=TRUE,0,INDEX(プレー記録!$G$14:$G$2664,MATCH("IN_"&amp;ウォレット!$GY$2&amp;MONTH(ウォレット!$B22)&amp;"/"&amp;DAY(ウォレット!$B22)&amp;"_"&amp;ウォレット!HH$3,プレー記録!$U$14:$U$2664,0),1))</f>
        <v>0</v>
      </c>
      <c r="HI22" s="296">
        <f>IF(ISNA(INDEX(プレー記録!$G$14:$G$2664,MATCH("IN_"&amp;ウォレット!$GY$2&amp;MONTH(ウォレット!$B22)&amp;"/"&amp;DAY(ウォレット!$B22)&amp;"_"&amp;ウォレット!HI$3,プレー記録!$U$14:$U$2664,0),1))=TRUE,0,INDEX(プレー記録!$G$14:$G$2664,MATCH("IN_"&amp;ウォレット!$GY$2&amp;MONTH(ウォレット!$B22)&amp;"/"&amp;DAY(ウォレット!$B22)&amp;"_"&amp;ウォレット!HI$3,プレー記録!$U$14:$U$2664,0),1))</f>
        <v>0</v>
      </c>
      <c r="HJ22" s="296">
        <f>IF(ISNA(INDEX(プレー記録!$G$14:$G$2664,MATCH("IN_"&amp;ウォレット!$GY$2&amp;MONTH(ウォレット!$B22)&amp;"/"&amp;DAY(ウォレット!$B22)&amp;"_"&amp;ウォレット!HJ$3,プレー記録!$U$14:$U$2664,0),1))=TRUE,0,INDEX(プレー記録!$G$14:$G$2664,MATCH("IN_"&amp;ウォレット!$GY$2&amp;MONTH(ウォレット!$B22)&amp;"/"&amp;DAY(ウォレット!$B22)&amp;"_"&amp;ウォレット!HJ$3,プレー記録!$U$14:$U$2664,0),1))</f>
        <v>0</v>
      </c>
      <c r="HK22" s="296">
        <f>IF(ISNA(INDEX(プレー記録!$G$14:$G$2664,MATCH("IN_"&amp;ウォレット!$GY$2&amp;MONTH(ウォレット!$B22)&amp;"/"&amp;DAY(ウォレット!$B22)&amp;"_"&amp;ウォレット!HK$3,プレー記録!$U$14:$U$2664,0),1))=TRUE,0,INDEX(プレー記録!$G$14:$G$2664,MATCH("IN_"&amp;ウォレット!$GY$2&amp;MONTH(ウォレット!$B22)&amp;"/"&amp;DAY(ウォレット!$B22)&amp;"_"&amp;ウォレット!HK$3,プレー記録!$U$14:$U$2664,0),1))</f>
        <v>0</v>
      </c>
      <c r="HL22" s="296">
        <f>IF(ISNA(INDEX(プレー記録!$G$14:$G$2664,MATCH("IN_"&amp;ウォレット!$GY$2&amp;MONTH(ウォレット!$B22)&amp;"/"&amp;DAY(ウォレット!$B22)&amp;"_"&amp;ウォレット!HL$3,プレー記録!$U$14:$U$2664,0),1))=TRUE,0,INDEX(プレー記録!$G$14:$G$2664,MATCH("IN_"&amp;ウォレット!$GY$2&amp;MONTH(ウォレット!$B22)&amp;"/"&amp;DAY(ウォレット!$B22)&amp;"_"&amp;ウォレット!HL$3,プレー記録!$U$14:$U$2664,0),1))</f>
        <v>0</v>
      </c>
      <c r="HM22" s="296">
        <f>IF(ISNA(INDEX(プレー記録!$G$14:$G$2664,MATCH("IN_"&amp;ウォレット!$GY$2&amp;MONTH(ウォレット!$B22)&amp;"/"&amp;DAY(ウォレット!$B22)&amp;"_"&amp;ウォレット!HM$3,プレー記録!$U$14:$U$2664,0),1))=TRUE,0,INDEX(プレー記録!$G$14:$G$2664,MATCH("IN_"&amp;ウォレット!$GY$2&amp;MONTH(ウォレット!$B22)&amp;"/"&amp;DAY(ウォレット!$B22)&amp;"_"&amp;ウォレット!HM$3,プレー記録!$U$14:$U$2664,0),1))</f>
        <v>0</v>
      </c>
      <c r="HN22" s="296">
        <f>IF(ISNA(INDEX(プレー記録!$G$14:$G$2664,MATCH("IN_"&amp;ウォレット!$GY$2&amp;MONTH(ウォレット!$B22)&amp;"/"&amp;DAY(ウォレット!$B22)&amp;"_"&amp;ウォレット!HN$3,プレー記録!$U$14:$U$2664,0),1))=TRUE,0,INDEX(プレー記録!$G$14:$G$2664,MATCH("IN_"&amp;ウォレット!$GY$2&amp;MONTH(ウォレット!$B22)&amp;"/"&amp;DAY(ウォレット!$B22)&amp;"_"&amp;ウォレット!HN$3,プレー記録!$U$14:$U$2664,0),1))</f>
        <v>0</v>
      </c>
      <c r="HO22" s="296">
        <f>IF(ISNA(INDEX(プレー記録!$G$14:$G$2664,MATCH("IN_"&amp;ウォレット!$GY$2&amp;MONTH(ウォレット!$B22)&amp;"/"&amp;DAY(ウォレット!$B22)&amp;"_"&amp;ウォレット!HO$3,プレー記録!$U$14:$U$2664,0),1))=TRUE,0,INDEX(プレー記録!$G$14:$G$2664,MATCH("IN_"&amp;ウォレット!$GY$2&amp;MONTH(ウォレット!$B22)&amp;"/"&amp;DAY(ウォレット!$B22)&amp;"_"&amp;ウォレット!HO$3,プレー記録!$U$14:$U$2664,0),1))</f>
        <v>0</v>
      </c>
      <c r="HP22" s="158"/>
      <c r="HQ22" s="131">
        <f>IF(ISNA(INDEX(プレー記録!$F$12:$F$2664,MATCH("OUT_"&amp;ウォレット!$GY$2&amp;MONTH(ウォレット!$B22)&amp;"/"&amp;DAY(ウォレット!$B22)&amp;"_"&amp;ウォレット!HQ$3,プレー記録!$U$12:$U$2664,0),1))=TRUE,0,-INDEX(プレー記録!$F$12:$F$2664,MATCH("OUT_"&amp;ウォレット!$GY$2&amp;MONTH(ウォレット!$B22)&amp;"/"&amp;DAY(ウォレット!$B22)&amp;"_"&amp;ウォレット!HQ$3,プレー記録!$U$12:$U$2664,0),1))</f>
        <v>0</v>
      </c>
      <c r="HR22" s="123">
        <f>IF(ISNA(INDEX(プレー記録!$F$12:$F$2664,MATCH("OUT_"&amp;ウォレット!$GY$2&amp;MONTH(ウォレット!$B22)&amp;"/"&amp;DAY(ウォレット!$B22)&amp;"_"&amp;ウォレット!HR$3,プレー記録!$U$12:$U$2664,0),1))=TRUE,0,-INDEX(プレー記録!$F$12:$F$2664,MATCH("OUT_"&amp;ウォレット!$GY$2&amp;MONTH(ウォレット!$B22)&amp;"/"&amp;DAY(ウォレット!$B22)&amp;"_"&amp;ウォレット!HR$3,プレー記録!$U$12:$U$2664,0),1))</f>
        <v>0</v>
      </c>
      <c r="HS22" s="123">
        <f>IF(ISNA(INDEX(プレー記録!$F$12:$F$2664,MATCH("OUT_"&amp;ウォレット!$GY$2&amp;MONTH(ウォレット!$B22)&amp;"/"&amp;DAY(ウォレット!$B22)&amp;"_"&amp;ウォレット!HS$3,プレー記録!$U$12:$U$2664,0),1))=TRUE,0,-INDEX(プレー記録!$F$12:$F$2664,MATCH("OUT_"&amp;ウォレット!$GY$2&amp;MONTH(ウォレット!$B22)&amp;"/"&amp;DAY(ウォレット!$B22)&amp;"_"&amp;ウォレット!HS$3,プレー記録!$U$12:$U$2664,0),1))</f>
        <v>0</v>
      </c>
      <c r="HT22" s="123">
        <f>IF(ISNA(INDEX(プレー記録!$F$12:$F$2664,MATCH("OUT_"&amp;ウォレット!$GY$2&amp;MONTH(ウォレット!$B22)&amp;"/"&amp;DAY(ウォレット!$B22)&amp;"_"&amp;ウォレット!HT$3,プレー記録!$U$12:$U$2664,0),1))=TRUE,0,-INDEX(プレー記録!$F$12:$F$2664,MATCH("OUT_"&amp;ウォレット!$GY$2&amp;MONTH(ウォレット!$B22)&amp;"/"&amp;DAY(ウォレット!$B22)&amp;"_"&amp;ウォレット!HT$3,プレー記録!$U$12:$U$2664,0),1))</f>
        <v>0</v>
      </c>
      <c r="HU22" s="123">
        <f>IF(ISNA(INDEX(プレー記録!$F$12:$F$2664,MATCH("OUT_"&amp;ウォレット!$GY$2&amp;MONTH(ウォレット!$B22)&amp;"/"&amp;DAY(ウォレット!$B22)&amp;"_"&amp;ウォレット!HU$3,プレー記録!$U$12:$U$2664,0),1))=TRUE,0,-INDEX(プレー記録!$F$12:$F$2664,MATCH("OUT_"&amp;ウォレット!$GY$2&amp;MONTH(ウォレット!$B22)&amp;"/"&amp;DAY(ウォレット!$B22)&amp;"_"&amp;ウォレット!HU$3,プレー記録!$U$12:$U$2664,0),1))</f>
        <v>0</v>
      </c>
      <c r="HV22" s="123">
        <f>IF(ISNA(INDEX(プレー記録!$F$12:$F$2664,MATCH("OUT_"&amp;ウォレット!$GY$2&amp;MONTH(ウォレット!$B22)&amp;"/"&amp;DAY(ウォレット!$B22)&amp;"_"&amp;ウォレット!HV$3,プレー記録!$U$12:$U$2664,0),1))=TRUE,0,-INDEX(プレー記録!$F$12:$F$2664,MATCH("OUT_"&amp;ウォレット!$GY$2&amp;MONTH(ウォレット!$B22)&amp;"/"&amp;DAY(ウォレット!$B22)&amp;"_"&amp;ウォレット!HV$3,プレー記録!$U$12:$U$2664,0),1))</f>
        <v>0</v>
      </c>
      <c r="HW22" s="123">
        <f>IF(ISNA(INDEX(プレー記録!$F$12:$F$2664,MATCH("OUT_"&amp;ウォレット!$GY$2&amp;MONTH(ウォレット!$B22)&amp;"/"&amp;DAY(ウォレット!$B22)&amp;"_"&amp;ウォレット!HW$3,プレー記録!$U$12:$U$2664,0),1))=TRUE,0,-INDEX(プレー記録!$F$12:$F$2664,MATCH("OUT_"&amp;ウォレット!$GY$2&amp;MONTH(ウォレット!$B22)&amp;"/"&amp;DAY(ウォレット!$B22)&amp;"_"&amp;ウォレット!HW$3,プレー記録!$U$12:$U$2664,0),1))</f>
        <v>0</v>
      </c>
      <c r="HX22" s="298">
        <f>IF(ISNA(INDEX(プレー記録!$F$12:$F$2664,MATCH("OUT_"&amp;ウォレット!$GY$2&amp;MONTH(ウォレット!$B22)&amp;"/"&amp;DAY(ウォレット!$B22)&amp;"_"&amp;ウォレット!HX$3,プレー記録!$U$12:$U$2664,0),1))=TRUE,0,-INDEX(プレー記録!$F$12:$F$2664,MATCH("OUT_"&amp;ウォレット!$GY$2&amp;MONTH(ウォレット!$B22)&amp;"/"&amp;DAY(ウォレット!$B22)&amp;"_"&amp;ウォレット!HX$3,プレー記録!$U$12:$U$2664,0),1))</f>
        <v>0</v>
      </c>
      <c r="HY22" s="298">
        <f>IF(ISNA(INDEX(プレー記録!$F$12:$F$2664,MATCH("OUT_"&amp;ウォレット!$GY$2&amp;MONTH(ウォレット!$B22)&amp;"/"&amp;DAY(ウォレット!$B22)&amp;"_"&amp;ウォレット!HY$3,プレー記録!$U$12:$U$2664,0),1))=TRUE,0,-INDEX(プレー記録!$F$12:$F$2664,MATCH("OUT_"&amp;ウォレット!$GY$2&amp;MONTH(ウォレット!$B22)&amp;"/"&amp;DAY(ウォレット!$B22)&amp;"_"&amp;ウォレット!HY$3,プレー記録!$U$12:$U$2664,0),1))</f>
        <v>0</v>
      </c>
      <c r="HZ22" s="298">
        <f>IF(ISNA(INDEX(プレー記録!$F$12:$F$2664,MATCH("OUT_"&amp;ウォレット!$GY$2&amp;MONTH(ウォレット!$B22)&amp;"/"&amp;DAY(ウォレット!$B22)&amp;"_"&amp;ウォレット!HZ$3,プレー記録!$U$12:$U$2664,0),1))=TRUE,0,-INDEX(プレー記録!$F$12:$F$2664,MATCH("OUT_"&amp;ウォレット!$GY$2&amp;MONTH(ウォレット!$B22)&amp;"/"&amp;DAY(ウォレット!$B22)&amp;"_"&amp;ウォレット!HZ$3,プレー記録!$U$12:$U$2664,0),1))</f>
        <v>0</v>
      </c>
      <c r="IA22" s="298">
        <f>IF(ISNA(INDEX(プレー記録!$F$12:$F$2664,MATCH("OUT_"&amp;ウォレット!$GY$2&amp;MONTH(ウォレット!$B22)&amp;"/"&amp;DAY(ウォレット!$B22)&amp;"_"&amp;ウォレット!IA$3,プレー記録!$U$12:$U$2664,0),1))=TRUE,0,-INDEX(プレー記録!$F$12:$F$2664,MATCH("OUT_"&amp;ウォレット!$GY$2&amp;MONTH(ウォレット!$B22)&amp;"/"&amp;DAY(ウォレット!$B22)&amp;"_"&amp;ウォレット!IA$3,プレー記録!$U$12:$U$2664,0),1))</f>
        <v>0</v>
      </c>
      <c r="IB22" s="298">
        <f>IF(ISNA(INDEX(プレー記録!$F$12:$F$2664,MATCH("OUT_"&amp;ウォレット!$GY$2&amp;MONTH(ウォレット!$B22)&amp;"/"&amp;DAY(ウォレット!$B22)&amp;"_"&amp;ウォレット!IB$3,プレー記録!$U$12:$U$2664,0),1))=TRUE,0,-INDEX(プレー記録!$F$12:$F$2664,MATCH("OUT_"&amp;ウォレット!$GY$2&amp;MONTH(ウォレット!$B22)&amp;"/"&amp;DAY(ウォレット!$B22)&amp;"_"&amp;ウォレット!IB$3,プレー記録!$U$12:$U$2664,0),1))</f>
        <v>0</v>
      </c>
      <c r="IC22" s="298">
        <f>IF(ISNA(INDEX(プレー記録!$F$12:$F$2664,MATCH("OUT_"&amp;ウォレット!$GY$2&amp;MONTH(ウォレット!$B22)&amp;"/"&amp;DAY(ウォレット!$B22)&amp;"_"&amp;ウォレット!IC$3,プレー記録!$U$12:$U$2664,0),1))=TRUE,0,-INDEX(プレー記録!$F$12:$F$2664,MATCH("OUT_"&amp;ウォレット!$GY$2&amp;MONTH(ウォレット!$B22)&amp;"/"&amp;DAY(ウォレット!$B22)&amp;"_"&amp;ウォレット!IC$3,プレー記録!$U$12:$U$2664,0),1))</f>
        <v>0</v>
      </c>
      <c r="ID22" s="298">
        <f>IF(ISNA(INDEX(プレー記録!$F$12:$F$2664,MATCH("OUT_"&amp;ウォレット!$GY$2&amp;MONTH(ウォレット!$B22)&amp;"/"&amp;DAY(ウォレット!$B22)&amp;"_"&amp;ウォレット!ID$3,プレー記録!$U$12:$U$2664,0),1))=TRUE,0,-INDEX(プレー記録!$F$12:$F$2664,MATCH("OUT_"&amp;ウォレット!$GY$2&amp;MONTH(ウォレット!$B22)&amp;"/"&amp;DAY(ウォレット!$B22)&amp;"_"&amp;ウォレット!ID$3,プレー記録!$U$12:$U$2664,0),1))</f>
        <v>0</v>
      </c>
      <c r="IE22" s="298">
        <f>IF(ISNA(INDEX(プレー記録!$F$12:$F$2664,MATCH("OUT_"&amp;ウォレット!$GY$2&amp;MONTH(ウォレット!$B22)&amp;"/"&amp;DAY(ウォレット!$B22)&amp;"_"&amp;ウォレット!IE$3,プレー記録!$U$12:$U$2664,0),1))=TRUE,0,-INDEX(プレー記録!$F$12:$F$2664,MATCH("OUT_"&amp;ウォレット!$GY$2&amp;MONTH(ウォレット!$B22)&amp;"/"&amp;DAY(ウォレット!$B22)&amp;"_"&amp;ウォレット!IE$3,プレー記録!$U$12:$U$2664,0),1))</f>
        <v>0</v>
      </c>
      <c r="IF22" s="160"/>
      <c r="IG22" s="127">
        <f t="shared" si="8"/>
        <v>0</v>
      </c>
      <c r="IH22" s="128">
        <f t="shared" si="18"/>
        <v>0</v>
      </c>
      <c r="II22" s="133">
        <f>IF(ISNA(INDEX(プレー記録!$G$14:$G$2664,MATCH("IN_"&amp;ウォレット!$IG$2&amp;MONTH(ウォレット!$B22)&amp;"/"&amp;DAY(ウォレット!$B22)&amp;"_"&amp;ウォレット!II$3,プレー記録!$U$14:$U$2664,0),1))=TRUE,0,INDEX(プレー記録!$G$14:$G$2664,MATCH("IN_"&amp;ウォレット!$IG$2&amp;MONTH(ウォレット!$B22)&amp;"/"&amp;DAY(ウォレット!$B22)&amp;"_"&amp;ウォレット!II$3,プレー記録!$U$14:$U$2664,0),1))</f>
        <v>0</v>
      </c>
      <c r="IJ22" s="122">
        <f>IF(ISNA(INDEX(プレー記録!$G$14:$G$2664,MATCH("IN_"&amp;ウォレット!$IG$2&amp;MONTH(ウォレット!$B22)&amp;"/"&amp;DAY(ウォレット!$B22)&amp;"_"&amp;ウォレット!IJ$3,プレー記録!$U$14:$U$2664,0),1))=TRUE,0,INDEX(プレー記録!$G$14:$G$2664,MATCH("IN_"&amp;ウォレット!$IG$2&amp;MONTH(ウォレット!$B22)&amp;"/"&amp;DAY(ウォレット!$B22)&amp;"_"&amp;ウォレット!IJ$3,プレー記録!$U$14:$U$2664,0),1))</f>
        <v>0</v>
      </c>
      <c r="IK22" s="122">
        <f>IF(ISNA(INDEX(プレー記録!$G$14:$G$2664,MATCH("IN_"&amp;ウォレット!$IG$2&amp;MONTH(ウォレット!$B22)&amp;"/"&amp;DAY(ウォレット!$B22)&amp;"_"&amp;ウォレット!IK$3,プレー記録!$U$14:$U$2664,0),1))=TRUE,0,INDEX(プレー記録!$G$14:$G$2664,MATCH("IN_"&amp;ウォレット!$IG$2&amp;MONTH(ウォレット!$B22)&amp;"/"&amp;DAY(ウォレット!$B22)&amp;"_"&amp;ウォレット!IK$3,プレー記録!$U$14:$U$2664,0),1))</f>
        <v>0</v>
      </c>
      <c r="IL22" s="122">
        <f>IF(ISNA(INDEX(プレー記録!$G$14:$G$2664,MATCH("IN_"&amp;ウォレット!$IG$2&amp;MONTH(ウォレット!$B22)&amp;"/"&amp;DAY(ウォレット!$B22)&amp;"_"&amp;ウォレット!IL$3,プレー記録!$U$14:$U$2664,0),1))=TRUE,0,INDEX(プレー記録!$G$14:$G$2664,MATCH("IN_"&amp;ウォレット!$IG$2&amp;MONTH(ウォレット!$B22)&amp;"/"&amp;DAY(ウォレット!$B22)&amp;"_"&amp;ウォレット!IL$3,プレー記録!$U$14:$U$2664,0),1))</f>
        <v>0</v>
      </c>
      <c r="IM22" s="122">
        <f>IF(ISNA(INDEX(プレー記録!$G$14:$G$2664,MATCH("IN_"&amp;ウォレット!$IG$2&amp;MONTH(ウォレット!$B22)&amp;"/"&amp;DAY(ウォレット!$B22)&amp;"_"&amp;ウォレット!IM$3,プレー記録!$U$14:$U$2664,0),1))=TRUE,0,INDEX(プレー記録!$G$14:$G$2664,MATCH("IN_"&amp;ウォレット!$IG$2&amp;MONTH(ウォレット!$B22)&amp;"/"&amp;DAY(ウォレット!$B22)&amp;"_"&amp;ウォレット!IM$3,プレー記録!$U$14:$U$2664,0),1))</f>
        <v>0</v>
      </c>
      <c r="IN22" s="122">
        <f>IF(ISNA(INDEX(プレー記録!$G$14:$G$2664,MATCH("IN_"&amp;ウォレット!$IG$2&amp;MONTH(ウォレット!$B22)&amp;"/"&amp;DAY(ウォレット!$B22)&amp;"_"&amp;ウォレット!IN$3,プレー記録!$U$14:$U$2664,0),1))=TRUE,0,INDEX(プレー記録!$G$14:$G$2664,MATCH("IN_"&amp;ウォレット!$IG$2&amp;MONTH(ウォレット!$B22)&amp;"/"&amp;DAY(ウォレット!$B22)&amp;"_"&amp;ウォレット!IN$3,プレー記録!$U$14:$U$2664,0),1))</f>
        <v>0</v>
      </c>
      <c r="IO22" s="122">
        <f>IF(ISNA(INDEX(プレー記録!$G$14:$G$2664,MATCH("IN_"&amp;ウォレット!$IG$2&amp;MONTH(ウォレット!$B22)&amp;"/"&amp;DAY(ウォレット!$B22)&amp;"_"&amp;ウォレット!IO$3,プレー記録!$U$14:$U$2664,0),1))=TRUE,0,INDEX(プレー記録!$G$14:$G$2664,MATCH("IN_"&amp;ウォレット!$IG$2&amp;MONTH(ウォレット!$B22)&amp;"/"&amp;DAY(ウォレット!$B22)&amp;"_"&amp;ウォレット!IO$3,プレー記録!$U$14:$U$2664,0),1))</f>
        <v>0</v>
      </c>
      <c r="IP22" s="296">
        <f>IF(ISNA(INDEX(プレー記録!$G$14:$G$2664,MATCH("IN_"&amp;ウォレット!$IG$2&amp;MONTH(ウォレット!$B22)&amp;"/"&amp;DAY(ウォレット!$B22)&amp;"_"&amp;ウォレット!IP$3,プレー記録!$U$14:$U$2664,0),1))=TRUE,0,INDEX(プレー記録!$G$14:$G$2664,MATCH("IN_"&amp;ウォレット!$IG$2&amp;MONTH(ウォレット!$B22)&amp;"/"&amp;DAY(ウォレット!$B22)&amp;"_"&amp;ウォレット!IP$3,プレー記録!$U$14:$U$2664,0),1))</f>
        <v>0</v>
      </c>
      <c r="IQ22" s="296">
        <f>IF(ISNA(INDEX(プレー記録!$G$14:$G$2664,MATCH("IN_"&amp;ウォレット!$IG$2&amp;MONTH(ウォレット!$B22)&amp;"/"&amp;DAY(ウォレット!$B22)&amp;"_"&amp;ウォレット!IQ$3,プレー記録!$U$14:$U$2664,0),1))=TRUE,0,INDEX(プレー記録!$G$14:$G$2664,MATCH("IN_"&amp;ウォレット!$IG$2&amp;MONTH(ウォレット!$B22)&amp;"/"&amp;DAY(ウォレット!$B22)&amp;"_"&amp;ウォレット!IQ$3,プレー記録!$U$14:$U$2664,0),1))</f>
        <v>0</v>
      </c>
      <c r="IR22" s="296">
        <f>IF(ISNA(INDEX(プレー記録!$G$14:$G$2664,MATCH("IN_"&amp;ウォレット!$IG$2&amp;MONTH(ウォレット!$B22)&amp;"/"&amp;DAY(ウォレット!$B22)&amp;"_"&amp;ウォレット!IR$3,プレー記録!$U$14:$U$2664,0),1))=TRUE,0,INDEX(プレー記録!$G$14:$G$2664,MATCH("IN_"&amp;ウォレット!$IG$2&amp;MONTH(ウォレット!$B22)&amp;"/"&amp;DAY(ウォレット!$B22)&amp;"_"&amp;ウォレット!IR$3,プレー記録!$U$14:$U$2664,0),1))</f>
        <v>0</v>
      </c>
      <c r="IS22" s="296">
        <f>IF(ISNA(INDEX(プレー記録!$G$14:$G$2664,MATCH("IN_"&amp;ウォレット!$IG$2&amp;MONTH(ウォレット!$B22)&amp;"/"&amp;DAY(ウォレット!$B22)&amp;"_"&amp;ウォレット!IS$3,プレー記録!$U$14:$U$2664,0),1))=TRUE,0,INDEX(プレー記録!$G$14:$G$2664,MATCH("IN_"&amp;ウォレット!$IG$2&amp;MONTH(ウォレット!$B22)&amp;"/"&amp;DAY(ウォレット!$B22)&amp;"_"&amp;ウォレット!IS$3,プレー記録!$U$14:$U$2664,0),1))</f>
        <v>0</v>
      </c>
      <c r="IT22" s="296">
        <f>IF(ISNA(INDEX(プレー記録!$G$14:$G$2664,MATCH("IN_"&amp;ウォレット!$IG$2&amp;MONTH(ウォレット!$B22)&amp;"/"&amp;DAY(ウォレット!$B22)&amp;"_"&amp;ウォレット!IT$3,プレー記録!$U$14:$U$2664,0),1))=TRUE,0,INDEX(プレー記録!$G$14:$G$2664,MATCH("IN_"&amp;ウォレット!$IG$2&amp;MONTH(ウォレット!$B22)&amp;"/"&amp;DAY(ウォレット!$B22)&amp;"_"&amp;ウォレット!IT$3,プレー記録!$U$14:$U$2664,0),1))</f>
        <v>0</v>
      </c>
      <c r="IU22" s="296">
        <f>IF(ISNA(INDEX(プレー記録!$G$14:$G$2664,MATCH("IN_"&amp;ウォレット!$IG$2&amp;MONTH(ウォレット!$B22)&amp;"/"&amp;DAY(ウォレット!$B22)&amp;"_"&amp;ウォレット!IU$3,プレー記録!$U$14:$U$2664,0),1))=TRUE,0,INDEX(プレー記録!$G$14:$G$2664,MATCH("IN_"&amp;ウォレット!$IG$2&amp;MONTH(ウォレット!$B22)&amp;"/"&amp;DAY(ウォレット!$B22)&amp;"_"&amp;ウォレット!IU$3,プレー記録!$U$14:$U$2664,0),1))</f>
        <v>0</v>
      </c>
      <c r="IV22" s="296">
        <f>IF(ISNA(INDEX(プレー記録!$G$14:$G$2664,MATCH("IN_"&amp;ウォレット!$IG$2&amp;MONTH(ウォレット!$B22)&amp;"/"&amp;DAY(ウォレット!$B22)&amp;"_"&amp;ウォレット!IV$3,プレー記録!$U$14:$U$2664,0),1))=TRUE,0,INDEX(プレー記録!$G$14:$G$2664,MATCH("IN_"&amp;ウォレット!$IG$2&amp;MONTH(ウォレット!$B22)&amp;"/"&amp;DAY(ウォレット!$B22)&amp;"_"&amp;ウォレット!IV$3,プレー記録!$U$14:$U$2664,0),1))</f>
        <v>0</v>
      </c>
      <c r="IW22" s="296">
        <f>IF(ISNA(INDEX(プレー記録!$G$14:$G$2664,MATCH("IN_"&amp;ウォレット!$IG$2&amp;MONTH(ウォレット!$B22)&amp;"/"&amp;DAY(ウォレット!$B22)&amp;"_"&amp;ウォレット!IW$3,プレー記録!$U$14:$U$2664,0),1))=TRUE,0,INDEX(プレー記録!$G$14:$G$2664,MATCH("IN_"&amp;ウォレット!$IG$2&amp;MONTH(ウォレット!$B22)&amp;"/"&amp;DAY(ウォレット!$B22)&amp;"_"&amp;ウォレット!IW$3,プレー記録!$U$14:$U$2664,0),1))</f>
        <v>0</v>
      </c>
      <c r="IX22" s="158"/>
      <c r="IY22" s="131">
        <f>IF(ISNA(INDEX(プレー記録!$F$12:$F$2664,MATCH("OUT_"&amp;ウォレット!$IG$2&amp;MONTH(ウォレット!$B22)&amp;"/"&amp;DAY(ウォレット!$B22)&amp;"_"&amp;ウォレット!IY$3,プレー記録!$U$12:$U$2664,0),1))=TRUE,0,-INDEX(プレー記録!$F$12:$F$2664,MATCH("OUT_"&amp;ウォレット!$IG$2&amp;MONTH(ウォレット!$B22)&amp;"/"&amp;DAY(ウォレット!$B22)&amp;"_"&amp;ウォレット!IY$3,プレー記録!$U$12:$U$2664,0),1))</f>
        <v>0</v>
      </c>
      <c r="IZ22" s="123">
        <f>IF(ISNA(INDEX(プレー記録!$F$12:$F$2664,MATCH("OUT_"&amp;ウォレット!$IG$2&amp;MONTH(ウォレット!$B22)&amp;"/"&amp;DAY(ウォレット!$B22)&amp;"_"&amp;ウォレット!IZ$3,プレー記録!$U$12:$U$2664,0),1))=TRUE,0,-INDEX(プレー記録!$F$12:$F$2664,MATCH("OUT_"&amp;ウォレット!$IG$2&amp;MONTH(ウォレット!$B22)&amp;"/"&amp;DAY(ウォレット!$B22)&amp;"_"&amp;ウォレット!IZ$3,プレー記録!$U$12:$U$2664,0),1))</f>
        <v>0</v>
      </c>
      <c r="JA22" s="123">
        <f>IF(ISNA(INDEX(プレー記録!$F$12:$F$2664,MATCH("OUT_"&amp;ウォレット!$IG$2&amp;MONTH(ウォレット!$B22)&amp;"/"&amp;DAY(ウォレット!$B22)&amp;"_"&amp;ウォレット!JA$3,プレー記録!$U$12:$U$2664,0),1))=TRUE,0,-INDEX(プレー記録!$F$12:$F$2664,MATCH("OUT_"&amp;ウォレット!$IG$2&amp;MONTH(ウォレット!$B22)&amp;"/"&amp;DAY(ウォレット!$B22)&amp;"_"&amp;ウォレット!JA$3,プレー記録!$U$12:$U$2664,0),1))</f>
        <v>0</v>
      </c>
      <c r="JB22" s="123">
        <f>IF(ISNA(INDEX(プレー記録!$F$12:$F$2664,MATCH("OUT_"&amp;ウォレット!$IG$2&amp;MONTH(ウォレット!$B22)&amp;"/"&amp;DAY(ウォレット!$B22)&amp;"_"&amp;ウォレット!JB$3,プレー記録!$U$12:$U$2664,0),1))=TRUE,0,-INDEX(プレー記録!$F$12:$F$2664,MATCH("OUT_"&amp;ウォレット!$IG$2&amp;MONTH(ウォレット!$B22)&amp;"/"&amp;DAY(ウォレット!$B22)&amp;"_"&amp;ウォレット!JB$3,プレー記録!$U$12:$U$2664,0),1))</f>
        <v>0</v>
      </c>
      <c r="JC22" s="123">
        <f>IF(ISNA(INDEX(プレー記録!$F$12:$F$2664,MATCH("OUT_"&amp;ウォレット!$IG$2&amp;MONTH(ウォレット!$B22)&amp;"/"&amp;DAY(ウォレット!$B22)&amp;"_"&amp;ウォレット!JC$3,プレー記録!$U$12:$U$2664,0),1))=TRUE,0,-INDEX(プレー記録!$F$12:$F$2664,MATCH("OUT_"&amp;ウォレット!$IG$2&amp;MONTH(ウォレット!$B22)&amp;"/"&amp;DAY(ウォレット!$B22)&amp;"_"&amp;ウォレット!JC$3,プレー記録!$U$12:$U$2664,0),1))</f>
        <v>0</v>
      </c>
      <c r="JD22" s="123">
        <f>IF(ISNA(INDEX(プレー記録!$F$12:$F$2664,MATCH("OUT_"&amp;ウォレット!$IG$2&amp;MONTH(ウォレット!$B22)&amp;"/"&amp;DAY(ウォレット!$B22)&amp;"_"&amp;ウォレット!JD$3,プレー記録!$U$12:$U$2664,0),1))=TRUE,0,-INDEX(プレー記録!$F$12:$F$2664,MATCH("OUT_"&amp;ウォレット!$IG$2&amp;MONTH(ウォレット!$B22)&amp;"/"&amp;DAY(ウォレット!$B22)&amp;"_"&amp;ウォレット!JD$3,プレー記録!$U$12:$U$2664,0),1))</f>
        <v>0</v>
      </c>
      <c r="JE22" s="123">
        <f>IF(ISNA(INDEX(プレー記録!$F$12:$F$2664,MATCH("OUT_"&amp;ウォレット!$IG$2&amp;MONTH(ウォレット!$B22)&amp;"/"&amp;DAY(ウォレット!$B22)&amp;"_"&amp;ウォレット!JE$3,プレー記録!$U$12:$U$2664,0),1))=TRUE,0,-INDEX(プレー記録!$F$12:$F$2664,MATCH("OUT_"&amp;ウォレット!$IG$2&amp;MONTH(ウォレット!$B22)&amp;"/"&amp;DAY(ウォレット!$B22)&amp;"_"&amp;ウォレット!JE$3,プレー記録!$U$12:$U$2664,0),1))</f>
        <v>0</v>
      </c>
      <c r="JF22" s="298">
        <f>IF(ISNA(INDEX(プレー記録!$F$12:$F$2664,MATCH("OUT_"&amp;ウォレット!$IG$2&amp;MONTH(ウォレット!$B22)&amp;"/"&amp;DAY(ウォレット!$B22)&amp;"_"&amp;ウォレット!JF$3,プレー記録!$U$12:$U$2664,0),1))=TRUE,0,-INDEX(プレー記録!$F$12:$F$2664,MATCH("OUT_"&amp;ウォレット!$IG$2&amp;MONTH(ウォレット!$B22)&amp;"/"&amp;DAY(ウォレット!$B22)&amp;"_"&amp;ウォレット!JF$3,プレー記録!$U$12:$U$2664,0),1))</f>
        <v>0</v>
      </c>
      <c r="JG22" s="298">
        <f>IF(ISNA(INDEX(プレー記録!$F$12:$F$2664,MATCH("OUT_"&amp;ウォレット!$IG$2&amp;MONTH(ウォレット!$B22)&amp;"/"&amp;DAY(ウォレット!$B22)&amp;"_"&amp;ウォレット!JG$3,プレー記録!$U$12:$U$2664,0),1))=TRUE,0,-INDEX(プレー記録!$F$12:$F$2664,MATCH("OUT_"&amp;ウォレット!$IG$2&amp;MONTH(ウォレット!$B22)&amp;"/"&amp;DAY(ウォレット!$B22)&amp;"_"&amp;ウォレット!JG$3,プレー記録!$U$12:$U$2664,0),1))</f>
        <v>0</v>
      </c>
      <c r="JH22" s="298">
        <f>IF(ISNA(INDEX(プレー記録!$F$12:$F$2664,MATCH("OUT_"&amp;ウォレット!$IG$2&amp;MONTH(ウォレット!$B22)&amp;"/"&amp;DAY(ウォレット!$B22)&amp;"_"&amp;ウォレット!JH$3,プレー記録!$U$12:$U$2664,0),1))=TRUE,0,-INDEX(プレー記録!$F$12:$F$2664,MATCH("OUT_"&amp;ウォレット!$IG$2&amp;MONTH(ウォレット!$B22)&amp;"/"&amp;DAY(ウォレット!$B22)&amp;"_"&amp;ウォレット!JH$3,プレー記録!$U$12:$U$2664,0),1))</f>
        <v>0</v>
      </c>
      <c r="JI22" s="298">
        <f>IF(ISNA(INDEX(プレー記録!$F$12:$F$2664,MATCH("OUT_"&amp;ウォレット!$IG$2&amp;MONTH(ウォレット!$B22)&amp;"/"&amp;DAY(ウォレット!$B22)&amp;"_"&amp;ウォレット!JI$3,プレー記録!$U$12:$U$2664,0),1))=TRUE,0,-INDEX(プレー記録!$F$12:$F$2664,MATCH("OUT_"&amp;ウォレット!$IG$2&amp;MONTH(ウォレット!$B22)&amp;"/"&amp;DAY(ウォレット!$B22)&amp;"_"&amp;ウォレット!JI$3,プレー記録!$U$12:$U$2664,0),1))</f>
        <v>0</v>
      </c>
      <c r="JJ22" s="298">
        <f>IF(ISNA(INDEX(プレー記録!$F$12:$F$2664,MATCH("OUT_"&amp;ウォレット!$IG$2&amp;MONTH(ウォレット!$B22)&amp;"/"&amp;DAY(ウォレット!$B22)&amp;"_"&amp;ウォレット!JJ$3,プレー記録!$U$12:$U$2664,0),1))=TRUE,0,-INDEX(プレー記録!$F$12:$F$2664,MATCH("OUT_"&amp;ウォレット!$IG$2&amp;MONTH(ウォレット!$B22)&amp;"/"&amp;DAY(ウォレット!$B22)&amp;"_"&amp;ウォレット!JJ$3,プレー記録!$U$12:$U$2664,0),1))</f>
        <v>0</v>
      </c>
      <c r="JK22" s="298">
        <f>IF(ISNA(INDEX(プレー記録!$F$12:$F$2664,MATCH("OUT_"&amp;ウォレット!$IG$2&amp;MONTH(ウォレット!$B22)&amp;"/"&amp;DAY(ウォレット!$B22)&amp;"_"&amp;ウォレット!JK$3,プレー記録!$U$12:$U$2664,0),1))=TRUE,0,-INDEX(プレー記録!$F$12:$F$2664,MATCH("OUT_"&amp;ウォレット!$IG$2&amp;MONTH(ウォレット!$B22)&amp;"/"&amp;DAY(ウォレット!$B22)&amp;"_"&amp;ウォレット!JK$3,プレー記録!$U$12:$U$2664,0),1))</f>
        <v>0</v>
      </c>
      <c r="JL22" s="298">
        <f>IF(ISNA(INDEX(プレー記録!$F$12:$F$2664,MATCH("OUT_"&amp;ウォレット!$IG$2&amp;MONTH(ウォレット!$B22)&amp;"/"&amp;DAY(ウォレット!$B22)&amp;"_"&amp;ウォレット!JL$3,プレー記録!$U$12:$U$2664,0),1))=TRUE,0,-INDEX(プレー記録!$F$12:$F$2664,MATCH("OUT_"&amp;ウォレット!$IG$2&amp;MONTH(ウォレット!$B22)&amp;"/"&amp;DAY(ウォレット!$B22)&amp;"_"&amp;ウォレット!JL$3,プレー記録!$U$12:$U$2664,0),1))</f>
        <v>0</v>
      </c>
      <c r="JM22" s="298">
        <f>IF(ISNA(INDEX(プレー記録!$F$12:$F$2664,MATCH("OUT_"&amp;ウォレット!$IG$2&amp;MONTH(ウォレット!$B22)&amp;"/"&amp;DAY(ウォレット!$B22)&amp;"_"&amp;ウォレット!JM$3,プレー記録!$U$12:$U$2664,0),1))=TRUE,0,-INDEX(プレー記録!$F$12:$F$2664,MATCH("OUT_"&amp;ウォレット!$IG$2&amp;MONTH(ウォレット!$B22)&amp;"/"&amp;DAY(ウォレット!$B22)&amp;"_"&amp;ウォレット!JM$3,プレー記録!$U$12:$U$2664,0),1))</f>
        <v>0</v>
      </c>
      <c r="JN22" s="160"/>
      <c r="JO22" s="127">
        <f t="shared" si="9"/>
        <v>0</v>
      </c>
      <c r="JP22" s="128">
        <f t="shared" si="19"/>
        <v>0</v>
      </c>
      <c r="JQ22" s="133">
        <f>IF(ISNA(INDEX(プレー記録!$G$14:$G$2664,MATCH("IN_"&amp;ウォレット!$JO$2&amp;MONTH(ウォレット!$B22)&amp;"/"&amp;DAY(ウォレット!$B22)&amp;"_"&amp;ウォレット!JQ$3,プレー記録!$U$14:$U$2664,0),1))=TRUE,0,INDEX(プレー記録!$G$14:$G$2664,MATCH("IN_"&amp;ウォレット!$JO$2&amp;MONTH(ウォレット!$B22)&amp;"/"&amp;DAY(ウォレット!$B22)&amp;"_"&amp;ウォレット!JQ$3,プレー記録!$U$14:$U$2664,0),1))</f>
        <v>0</v>
      </c>
      <c r="JR22" s="122">
        <f>IF(ISNA(INDEX(プレー記録!$G$14:$G$2664,MATCH("IN_"&amp;ウォレット!$JO$2&amp;MONTH(ウォレット!$B22)&amp;"/"&amp;DAY(ウォレット!$B22)&amp;"_"&amp;ウォレット!JR$3,プレー記録!$U$14:$U$2664,0),1))=TRUE,0,INDEX(プレー記録!$G$14:$G$2664,MATCH("IN_"&amp;ウォレット!$JO$2&amp;MONTH(ウォレット!$B22)&amp;"/"&amp;DAY(ウォレット!$B22)&amp;"_"&amp;ウォレット!JR$3,プレー記録!$U$14:$U$2664,0),1))</f>
        <v>0</v>
      </c>
      <c r="JS22" s="122">
        <f>IF(ISNA(INDEX(プレー記録!$G$14:$G$2664,MATCH("IN_"&amp;ウォレット!$JO$2&amp;MONTH(ウォレット!$B22)&amp;"/"&amp;DAY(ウォレット!$B22)&amp;"_"&amp;ウォレット!JS$3,プレー記録!$U$14:$U$2664,0),1))=TRUE,0,INDEX(プレー記録!$G$14:$G$2664,MATCH("IN_"&amp;ウォレット!$JO$2&amp;MONTH(ウォレット!$B22)&amp;"/"&amp;DAY(ウォレット!$B22)&amp;"_"&amp;ウォレット!JS$3,プレー記録!$U$14:$U$2664,0),1))</f>
        <v>0</v>
      </c>
      <c r="JT22" s="122">
        <f>IF(ISNA(INDEX(プレー記録!$G$14:$G$2664,MATCH("IN_"&amp;ウォレット!$JO$2&amp;MONTH(ウォレット!$B22)&amp;"/"&amp;DAY(ウォレット!$B22)&amp;"_"&amp;ウォレット!JT$3,プレー記録!$U$14:$U$2664,0),1))=TRUE,0,INDEX(プレー記録!$G$14:$G$2664,MATCH("IN_"&amp;ウォレット!$JO$2&amp;MONTH(ウォレット!$B22)&amp;"/"&amp;DAY(ウォレット!$B22)&amp;"_"&amp;ウォレット!JT$3,プレー記録!$U$14:$U$2664,0),1))</f>
        <v>0</v>
      </c>
      <c r="JU22" s="122">
        <f>IF(ISNA(INDEX(プレー記録!$G$14:$G$2664,MATCH("IN_"&amp;ウォレット!$JO$2&amp;MONTH(ウォレット!$B22)&amp;"/"&amp;DAY(ウォレット!$B22)&amp;"_"&amp;ウォレット!JU$3,プレー記録!$U$14:$U$2664,0),1))=TRUE,0,INDEX(プレー記録!$G$14:$G$2664,MATCH("IN_"&amp;ウォレット!$JO$2&amp;MONTH(ウォレット!$B22)&amp;"/"&amp;DAY(ウォレット!$B22)&amp;"_"&amp;ウォレット!JU$3,プレー記録!$U$14:$U$2664,0),1))</f>
        <v>0</v>
      </c>
      <c r="JV22" s="122">
        <f>IF(ISNA(INDEX(プレー記録!$G$14:$G$2664,MATCH("IN_"&amp;ウォレット!$JO$2&amp;MONTH(ウォレット!$B22)&amp;"/"&amp;DAY(ウォレット!$B22)&amp;"_"&amp;ウォレット!JV$3,プレー記録!$U$14:$U$2664,0),1))=TRUE,0,INDEX(プレー記録!$G$14:$G$2664,MATCH("IN_"&amp;ウォレット!$JO$2&amp;MONTH(ウォレット!$B22)&amp;"/"&amp;DAY(ウォレット!$B22)&amp;"_"&amp;ウォレット!JV$3,プレー記録!$U$14:$U$2664,0),1))</f>
        <v>0</v>
      </c>
      <c r="JW22" s="122">
        <f>IF(ISNA(INDEX(プレー記録!$G$14:$G$2664,MATCH("IN_"&amp;ウォレット!$JO$2&amp;MONTH(ウォレット!$B22)&amp;"/"&amp;DAY(ウォレット!$B22)&amp;"_"&amp;ウォレット!JW$3,プレー記録!$U$14:$U$2664,0),1))=TRUE,0,INDEX(プレー記録!$G$14:$G$2664,MATCH("IN_"&amp;ウォレット!$JO$2&amp;MONTH(ウォレット!$B22)&amp;"/"&amp;DAY(ウォレット!$B22)&amp;"_"&amp;ウォレット!JW$3,プレー記録!$U$14:$U$2664,0),1))</f>
        <v>0</v>
      </c>
      <c r="JX22" s="296">
        <f>IF(ISNA(INDEX(プレー記録!$G$14:$G$2664,MATCH("IN_"&amp;ウォレット!$JO$2&amp;MONTH(ウォレット!$B22)&amp;"/"&amp;DAY(ウォレット!$B22)&amp;"_"&amp;ウォレット!JX$3,プレー記録!$U$14:$U$2664,0),1))=TRUE,0,INDEX(プレー記録!$G$14:$G$2664,MATCH("IN_"&amp;ウォレット!$JO$2&amp;MONTH(ウォレット!$B22)&amp;"/"&amp;DAY(ウォレット!$B22)&amp;"_"&amp;ウォレット!JX$3,プレー記録!$U$14:$U$2664,0),1))</f>
        <v>0</v>
      </c>
      <c r="JY22" s="296">
        <f>IF(ISNA(INDEX(プレー記録!$G$14:$G$2664,MATCH("IN_"&amp;ウォレット!$JO$2&amp;MONTH(ウォレット!$B22)&amp;"/"&amp;DAY(ウォレット!$B22)&amp;"_"&amp;ウォレット!JY$3,プレー記録!$U$14:$U$2664,0),1))=TRUE,0,INDEX(プレー記録!$G$14:$G$2664,MATCH("IN_"&amp;ウォレット!$JO$2&amp;MONTH(ウォレット!$B22)&amp;"/"&amp;DAY(ウォレット!$B22)&amp;"_"&amp;ウォレット!JY$3,プレー記録!$U$14:$U$2664,0),1))</f>
        <v>0</v>
      </c>
      <c r="JZ22" s="296">
        <f>IF(ISNA(INDEX(プレー記録!$G$14:$G$2664,MATCH("IN_"&amp;ウォレット!$JO$2&amp;MONTH(ウォレット!$B22)&amp;"/"&amp;DAY(ウォレット!$B22)&amp;"_"&amp;ウォレット!JZ$3,プレー記録!$U$14:$U$2664,0),1))=TRUE,0,INDEX(プレー記録!$G$14:$G$2664,MATCH("IN_"&amp;ウォレット!$JO$2&amp;MONTH(ウォレット!$B22)&amp;"/"&amp;DAY(ウォレット!$B22)&amp;"_"&amp;ウォレット!JZ$3,プレー記録!$U$14:$U$2664,0),1))</f>
        <v>0</v>
      </c>
      <c r="KA22" s="296">
        <f>IF(ISNA(INDEX(プレー記録!$G$14:$G$2664,MATCH("IN_"&amp;ウォレット!$JO$2&amp;MONTH(ウォレット!$B22)&amp;"/"&amp;DAY(ウォレット!$B22)&amp;"_"&amp;ウォレット!KA$3,プレー記録!$U$14:$U$2664,0),1))=TRUE,0,INDEX(プレー記録!$G$14:$G$2664,MATCH("IN_"&amp;ウォレット!$JO$2&amp;MONTH(ウォレット!$B22)&amp;"/"&amp;DAY(ウォレット!$B22)&amp;"_"&amp;ウォレット!KA$3,プレー記録!$U$14:$U$2664,0),1))</f>
        <v>0</v>
      </c>
      <c r="KB22" s="296">
        <f>IF(ISNA(INDEX(プレー記録!$G$14:$G$2664,MATCH("IN_"&amp;ウォレット!$JO$2&amp;MONTH(ウォレット!$B22)&amp;"/"&amp;DAY(ウォレット!$B22)&amp;"_"&amp;ウォレット!KB$3,プレー記録!$U$14:$U$2664,0),1))=TRUE,0,INDEX(プレー記録!$G$14:$G$2664,MATCH("IN_"&amp;ウォレット!$JO$2&amp;MONTH(ウォレット!$B22)&amp;"/"&amp;DAY(ウォレット!$B22)&amp;"_"&amp;ウォレット!KB$3,プレー記録!$U$14:$U$2664,0),1))</f>
        <v>0</v>
      </c>
      <c r="KC22" s="296">
        <f>IF(ISNA(INDEX(プレー記録!$G$14:$G$2664,MATCH("IN_"&amp;ウォレット!$JO$2&amp;MONTH(ウォレット!$B22)&amp;"/"&amp;DAY(ウォレット!$B22)&amp;"_"&amp;ウォレット!KC$3,プレー記録!$U$14:$U$2664,0),1))=TRUE,0,INDEX(プレー記録!$G$14:$G$2664,MATCH("IN_"&amp;ウォレット!$JO$2&amp;MONTH(ウォレット!$B22)&amp;"/"&amp;DAY(ウォレット!$B22)&amp;"_"&amp;ウォレット!KC$3,プレー記録!$U$14:$U$2664,0),1))</f>
        <v>0</v>
      </c>
      <c r="KD22" s="296">
        <f>IF(ISNA(INDEX(プレー記録!$G$14:$G$2664,MATCH("IN_"&amp;ウォレット!$JO$2&amp;MONTH(ウォレット!$B22)&amp;"/"&amp;DAY(ウォレット!$B22)&amp;"_"&amp;ウォレット!KD$3,プレー記録!$U$14:$U$2664,0),1))=TRUE,0,INDEX(プレー記録!$G$14:$G$2664,MATCH("IN_"&amp;ウォレット!$JO$2&amp;MONTH(ウォレット!$B22)&amp;"/"&amp;DAY(ウォレット!$B22)&amp;"_"&amp;ウォレット!KD$3,プレー記録!$U$14:$U$2664,0),1))</f>
        <v>0</v>
      </c>
      <c r="KE22" s="296">
        <f>IF(ISNA(INDEX(プレー記録!$G$14:$G$2664,MATCH("IN_"&amp;ウォレット!$JO$2&amp;MONTH(ウォレット!$B22)&amp;"/"&amp;DAY(ウォレット!$B22)&amp;"_"&amp;ウォレット!KE$3,プレー記録!$U$14:$U$2664,0),1))=TRUE,0,INDEX(プレー記録!$G$14:$G$2664,MATCH("IN_"&amp;ウォレット!$JO$2&amp;MONTH(ウォレット!$B22)&amp;"/"&amp;DAY(ウォレット!$B22)&amp;"_"&amp;ウォレット!KE$3,プレー記録!$U$14:$U$2664,0),1))</f>
        <v>0</v>
      </c>
      <c r="KF22" s="158"/>
      <c r="KG22" s="131">
        <f>IF(ISNA(INDEX(プレー記録!$F$12:$F$2664,MATCH("OUT_"&amp;ウォレット!$JO$2&amp;MONTH(ウォレット!$B22)&amp;"/"&amp;DAY(ウォレット!$B22)&amp;"_"&amp;ウォレット!KG$3,プレー記録!$U$12:$U$2664,0),1))=TRUE,0,-INDEX(プレー記録!$F$12:$F$2664,MATCH("OUT_"&amp;ウォレット!$JO$2&amp;MONTH(ウォレット!$B22)&amp;"/"&amp;DAY(ウォレット!$B22)&amp;"_"&amp;ウォレット!KG$3,プレー記録!$U$12:$U$2664,0),1))</f>
        <v>0</v>
      </c>
      <c r="KH22" s="123">
        <f>IF(ISNA(INDEX(プレー記録!$F$12:$F$2664,MATCH("OUT_"&amp;ウォレット!$JO$2&amp;MONTH(ウォレット!$B22)&amp;"/"&amp;DAY(ウォレット!$B22)&amp;"_"&amp;ウォレット!KH$3,プレー記録!$U$12:$U$2664,0),1))=TRUE,0,-INDEX(プレー記録!$F$12:$F$2664,MATCH("OUT_"&amp;ウォレット!$JO$2&amp;MONTH(ウォレット!$B22)&amp;"/"&amp;DAY(ウォレット!$B22)&amp;"_"&amp;ウォレット!KH$3,プレー記録!$U$12:$U$2664,0),1))</f>
        <v>0</v>
      </c>
      <c r="KI22" s="123">
        <f>IF(ISNA(INDEX(プレー記録!$F$12:$F$2664,MATCH("OUT_"&amp;ウォレット!$JO$2&amp;MONTH(ウォレット!$B22)&amp;"/"&amp;DAY(ウォレット!$B22)&amp;"_"&amp;ウォレット!KI$3,プレー記録!$U$12:$U$2664,0),1))=TRUE,0,-INDEX(プレー記録!$F$12:$F$2664,MATCH("OUT_"&amp;ウォレット!$JO$2&amp;MONTH(ウォレット!$B22)&amp;"/"&amp;DAY(ウォレット!$B22)&amp;"_"&amp;ウォレット!KI$3,プレー記録!$U$12:$U$2664,0),1))</f>
        <v>0</v>
      </c>
      <c r="KJ22" s="123">
        <f>IF(ISNA(INDEX(プレー記録!$F$12:$F$2664,MATCH("OUT_"&amp;ウォレット!$JO$2&amp;MONTH(ウォレット!$B22)&amp;"/"&amp;DAY(ウォレット!$B22)&amp;"_"&amp;ウォレット!KJ$3,プレー記録!$U$12:$U$2664,0),1))=TRUE,0,-INDEX(プレー記録!$F$12:$F$2664,MATCH("OUT_"&amp;ウォレット!$JO$2&amp;MONTH(ウォレット!$B22)&amp;"/"&amp;DAY(ウォレット!$B22)&amp;"_"&amp;ウォレット!KJ$3,プレー記録!$U$12:$U$2664,0),1))</f>
        <v>0</v>
      </c>
      <c r="KK22" s="123">
        <f>IF(ISNA(INDEX(プレー記録!$F$12:$F$2664,MATCH("OUT_"&amp;ウォレット!$JO$2&amp;MONTH(ウォレット!$B22)&amp;"/"&amp;DAY(ウォレット!$B22)&amp;"_"&amp;ウォレット!KK$3,プレー記録!$U$12:$U$2664,0),1))=TRUE,0,-INDEX(プレー記録!$F$12:$F$2664,MATCH("OUT_"&amp;ウォレット!$JO$2&amp;MONTH(ウォレット!$B22)&amp;"/"&amp;DAY(ウォレット!$B22)&amp;"_"&amp;ウォレット!KK$3,プレー記録!$U$12:$U$2664,0),1))</f>
        <v>0</v>
      </c>
      <c r="KL22" s="123">
        <f>IF(ISNA(INDEX(プレー記録!$F$12:$F$2664,MATCH("OUT_"&amp;ウォレット!$JO$2&amp;MONTH(ウォレット!$B22)&amp;"/"&amp;DAY(ウォレット!$B22)&amp;"_"&amp;ウォレット!KL$3,プレー記録!$U$12:$U$2664,0),1))=TRUE,0,-INDEX(プレー記録!$F$12:$F$2664,MATCH("OUT_"&amp;ウォレット!$JO$2&amp;MONTH(ウォレット!$B22)&amp;"/"&amp;DAY(ウォレット!$B22)&amp;"_"&amp;ウォレット!KL$3,プレー記録!$U$12:$U$2664,0),1))</f>
        <v>0</v>
      </c>
      <c r="KM22" s="123">
        <f>IF(ISNA(INDEX(プレー記録!$F$12:$F$2664,MATCH("OUT_"&amp;ウォレット!$JO$2&amp;MONTH(ウォレット!$B22)&amp;"/"&amp;DAY(ウォレット!$B22)&amp;"_"&amp;ウォレット!KM$3,プレー記録!$U$12:$U$2664,0),1))=TRUE,0,-INDEX(プレー記録!$F$12:$F$2664,MATCH("OUT_"&amp;ウォレット!$JO$2&amp;MONTH(ウォレット!$B22)&amp;"/"&amp;DAY(ウォレット!$B22)&amp;"_"&amp;ウォレット!KM$3,プレー記録!$U$12:$U$2664,0),1))</f>
        <v>0</v>
      </c>
      <c r="KN22" s="298">
        <f>IF(ISNA(INDEX(プレー記録!$F$12:$F$2664,MATCH("OUT_"&amp;ウォレット!$JO$2&amp;MONTH(ウォレット!$B22)&amp;"/"&amp;DAY(ウォレット!$B22)&amp;"_"&amp;ウォレット!KN$3,プレー記録!$U$12:$U$2664,0),1))=TRUE,0,-INDEX(プレー記録!$F$12:$F$2664,MATCH("OUT_"&amp;ウォレット!$JO$2&amp;MONTH(ウォレット!$B22)&amp;"/"&amp;DAY(ウォレット!$B22)&amp;"_"&amp;ウォレット!KN$3,プレー記録!$U$12:$U$2664,0),1))</f>
        <v>0</v>
      </c>
      <c r="KO22" s="298">
        <f>IF(ISNA(INDEX(プレー記録!$F$12:$F$2664,MATCH("OUT_"&amp;ウォレット!$JO$2&amp;MONTH(ウォレット!$B22)&amp;"/"&amp;DAY(ウォレット!$B22)&amp;"_"&amp;ウォレット!KO$3,プレー記録!$U$12:$U$2664,0),1))=TRUE,0,-INDEX(プレー記録!$F$12:$F$2664,MATCH("OUT_"&amp;ウォレット!$JO$2&amp;MONTH(ウォレット!$B22)&amp;"/"&amp;DAY(ウォレット!$B22)&amp;"_"&amp;ウォレット!KO$3,プレー記録!$U$12:$U$2664,0),1))</f>
        <v>0</v>
      </c>
      <c r="KP22" s="298">
        <f>IF(ISNA(INDEX(プレー記録!$F$12:$F$2664,MATCH("OUT_"&amp;ウォレット!$JO$2&amp;MONTH(ウォレット!$B22)&amp;"/"&amp;DAY(ウォレット!$B22)&amp;"_"&amp;ウォレット!KP$3,プレー記録!$U$12:$U$2664,0),1))=TRUE,0,-INDEX(プレー記録!$F$12:$F$2664,MATCH("OUT_"&amp;ウォレット!$JO$2&amp;MONTH(ウォレット!$B22)&amp;"/"&amp;DAY(ウォレット!$B22)&amp;"_"&amp;ウォレット!KP$3,プレー記録!$U$12:$U$2664,0),1))</f>
        <v>0</v>
      </c>
      <c r="KQ22" s="298">
        <f>IF(ISNA(INDEX(プレー記録!$F$12:$F$2664,MATCH("OUT_"&amp;ウォレット!$JO$2&amp;MONTH(ウォレット!$B22)&amp;"/"&amp;DAY(ウォレット!$B22)&amp;"_"&amp;ウォレット!KQ$3,プレー記録!$U$12:$U$2664,0),1))=TRUE,0,-INDEX(プレー記録!$F$12:$F$2664,MATCH("OUT_"&amp;ウォレット!$JO$2&amp;MONTH(ウォレット!$B22)&amp;"/"&amp;DAY(ウォレット!$B22)&amp;"_"&amp;ウォレット!KQ$3,プレー記録!$U$12:$U$2664,0),1))</f>
        <v>0</v>
      </c>
      <c r="KR22" s="298">
        <f>IF(ISNA(INDEX(プレー記録!$F$12:$F$2664,MATCH("OUT_"&amp;ウォレット!$JO$2&amp;MONTH(ウォレット!$B22)&amp;"/"&amp;DAY(ウォレット!$B22)&amp;"_"&amp;ウォレット!KR$3,プレー記録!$U$12:$U$2664,0),1))=TRUE,0,-INDEX(プレー記録!$F$12:$F$2664,MATCH("OUT_"&amp;ウォレット!$JO$2&amp;MONTH(ウォレット!$B22)&amp;"/"&amp;DAY(ウォレット!$B22)&amp;"_"&amp;ウォレット!KR$3,プレー記録!$U$12:$U$2664,0),1))</f>
        <v>0</v>
      </c>
      <c r="KS22" s="298">
        <f>IF(ISNA(INDEX(プレー記録!$F$12:$F$2664,MATCH("OUT_"&amp;ウォレット!$JO$2&amp;MONTH(ウォレット!$B22)&amp;"/"&amp;DAY(ウォレット!$B22)&amp;"_"&amp;ウォレット!KS$3,プレー記録!$U$12:$U$2664,0),1))=TRUE,0,-INDEX(プレー記録!$F$12:$F$2664,MATCH("OUT_"&amp;ウォレット!$JO$2&amp;MONTH(ウォレット!$B22)&amp;"/"&amp;DAY(ウォレット!$B22)&amp;"_"&amp;ウォレット!KS$3,プレー記録!$U$12:$U$2664,0),1))</f>
        <v>0</v>
      </c>
      <c r="KT22" s="298">
        <f>IF(ISNA(INDEX(プレー記録!$F$12:$F$2664,MATCH("OUT_"&amp;ウォレット!$JO$2&amp;MONTH(ウォレット!$B22)&amp;"/"&amp;DAY(ウォレット!$B22)&amp;"_"&amp;ウォレット!KT$3,プレー記録!$U$12:$U$2664,0),1))=TRUE,0,-INDEX(プレー記録!$F$12:$F$2664,MATCH("OUT_"&amp;ウォレット!$JO$2&amp;MONTH(ウォレット!$B22)&amp;"/"&amp;DAY(ウォレット!$B22)&amp;"_"&amp;ウォレット!KT$3,プレー記録!$U$12:$U$2664,0),1))</f>
        <v>0</v>
      </c>
      <c r="KU22" s="298">
        <f>IF(ISNA(INDEX(プレー記録!$F$12:$F$2664,MATCH("OUT_"&amp;ウォレット!$JO$2&amp;MONTH(ウォレット!$B22)&amp;"/"&amp;DAY(ウォレット!$B22)&amp;"_"&amp;ウォレット!KU$3,プレー記録!$U$12:$U$2664,0),1))=TRUE,0,-INDEX(プレー記録!$F$12:$F$2664,MATCH("OUT_"&amp;ウォレット!$JO$2&amp;MONTH(ウォレット!$B22)&amp;"/"&amp;DAY(ウォレット!$B22)&amp;"_"&amp;ウォレット!KU$3,プレー記録!$U$12:$U$2664,0),1))</f>
        <v>0</v>
      </c>
      <c r="KV22" s="160"/>
      <c r="KW22" s="127">
        <f t="shared" si="10"/>
        <v>0</v>
      </c>
      <c r="KX22" s="128">
        <f t="shared" si="20"/>
        <v>0</v>
      </c>
      <c r="KY22" s="133">
        <f>IF(ISNA(INDEX(プレー記録!$G$14:$G$2664,MATCH("IN_"&amp;ウォレット!$KW$2&amp;MONTH(ウォレット!$B22)&amp;"/"&amp;DAY(ウォレット!$B22)&amp;"_"&amp;ウォレット!KY$3,プレー記録!$U$14:$U$2664,0),1))=TRUE,0,INDEX(プレー記録!$G$14:$G$2664,MATCH("IN_"&amp;ウォレット!$KW$2&amp;MONTH(ウォレット!$B22)&amp;"/"&amp;DAY(ウォレット!$B22)&amp;"_"&amp;ウォレット!KY$3,プレー記録!$U$14:$U$2664,0),1))</f>
        <v>0</v>
      </c>
      <c r="KZ22" s="122">
        <f>IF(ISNA(INDEX(プレー記録!$G$14:$G$2664,MATCH("IN_"&amp;ウォレット!$KW$2&amp;MONTH(ウォレット!$B22)&amp;"/"&amp;DAY(ウォレット!$B22)&amp;"_"&amp;ウォレット!KZ$3,プレー記録!$U$14:$U$2664,0),1))=TRUE,0,INDEX(プレー記録!$G$14:$G$2664,MATCH("IN_"&amp;ウォレット!$KW$2&amp;MONTH(ウォレット!$B22)&amp;"/"&amp;DAY(ウォレット!$B22)&amp;"_"&amp;ウォレット!KZ$3,プレー記録!$U$14:$U$2664,0),1))</f>
        <v>0</v>
      </c>
      <c r="LA22" s="122">
        <f>IF(ISNA(INDEX(プレー記録!$G$14:$G$2664,MATCH("IN_"&amp;ウォレット!$KW$2&amp;MONTH(ウォレット!$B22)&amp;"/"&amp;DAY(ウォレット!$B22)&amp;"_"&amp;ウォレット!LA$3,プレー記録!$U$14:$U$2664,0),1))=TRUE,0,INDEX(プレー記録!$G$14:$G$2664,MATCH("IN_"&amp;ウォレット!$KW$2&amp;MONTH(ウォレット!$B22)&amp;"/"&amp;DAY(ウォレット!$B22)&amp;"_"&amp;ウォレット!LA$3,プレー記録!$U$14:$U$2664,0),1))</f>
        <v>0</v>
      </c>
      <c r="LB22" s="122">
        <f>IF(ISNA(INDEX(プレー記録!$G$14:$G$2664,MATCH("IN_"&amp;ウォレット!$KW$2&amp;MONTH(ウォレット!$B22)&amp;"/"&amp;DAY(ウォレット!$B22)&amp;"_"&amp;ウォレット!LB$3,プレー記録!$U$14:$U$2664,0),1))=TRUE,0,INDEX(プレー記録!$G$14:$G$2664,MATCH("IN_"&amp;ウォレット!$KW$2&amp;MONTH(ウォレット!$B22)&amp;"/"&amp;DAY(ウォレット!$B22)&amp;"_"&amp;ウォレット!LB$3,プレー記録!$U$14:$U$2664,0),1))</f>
        <v>0</v>
      </c>
      <c r="LC22" s="122">
        <f>IF(ISNA(INDEX(プレー記録!$G$14:$G$2664,MATCH("IN_"&amp;ウォレット!$KW$2&amp;MONTH(ウォレット!$B22)&amp;"/"&amp;DAY(ウォレット!$B22)&amp;"_"&amp;ウォレット!LC$3,プレー記録!$U$14:$U$2664,0),1))=TRUE,0,INDEX(プレー記録!$G$14:$G$2664,MATCH("IN_"&amp;ウォレット!$KW$2&amp;MONTH(ウォレット!$B22)&amp;"/"&amp;DAY(ウォレット!$B22)&amp;"_"&amp;ウォレット!LC$3,プレー記録!$U$14:$U$2664,0),1))</f>
        <v>0</v>
      </c>
      <c r="LD22" s="122">
        <f>IF(ISNA(INDEX(プレー記録!$G$14:$G$2664,MATCH("IN_"&amp;ウォレット!$KW$2&amp;MONTH(ウォレット!$B22)&amp;"/"&amp;DAY(ウォレット!$B22)&amp;"_"&amp;ウォレット!LD$3,プレー記録!$U$14:$U$2664,0),1))=TRUE,0,INDEX(プレー記録!$G$14:$G$2664,MATCH("IN_"&amp;ウォレット!$KW$2&amp;MONTH(ウォレット!$B22)&amp;"/"&amp;DAY(ウォレット!$B22)&amp;"_"&amp;ウォレット!LD$3,プレー記録!$U$14:$U$2664,0),1))</f>
        <v>0</v>
      </c>
      <c r="LE22" s="122">
        <f>IF(ISNA(INDEX(プレー記録!$G$14:$G$2664,MATCH("IN_"&amp;ウォレット!$KW$2&amp;MONTH(ウォレット!$B22)&amp;"/"&amp;DAY(ウォレット!$B22)&amp;"_"&amp;ウォレット!LE$3,プレー記録!$U$14:$U$2664,0),1))=TRUE,0,INDEX(プレー記録!$G$14:$G$2664,MATCH("IN_"&amp;ウォレット!$KW$2&amp;MONTH(ウォレット!$B22)&amp;"/"&amp;DAY(ウォレット!$B22)&amp;"_"&amp;ウォレット!LE$3,プレー記録!$U$14:$U$2664,0),1))</f>
        <v>0</v>
      </c>
      <c r="LF22" s="296">
        <f>IF(ISNA(INDEX(プレー記録!$G$14:$G$2664,MATCH("IN_"&amp;ウォレット!$KW$2&amp;MONTH(ウォレット!$B22)&amp;"/"&amp;DAY(ウォレット!$B22)&amp;"_"&amp;ウォレット!LF$3,プレー記録!$U$14:$U$2664,0),1))=TRUE,0,INDEX(プレー記録!$G$14:$G$2664,MATCH("IN_"&amp;ウォレット!$KW$2&amp;MONTH(ウォレット!$B22)&amp;"/"&amp;DAY(ウォレット!$B22)&amp;"_"&amp;ウォレット!LF$3,プレー記録!$U$14:$U$2664,0),1))</f>
        <v>0</v>
      </c>
      <c r="LG22" s="296">
        <f>IF(ISNA(INDEX(プレー記録!$G$14:$G$2664,MATCH("IN_"&amp;ウォレット!$KW$2&amp;MONTH(ウォレット!$B22)&amp;"/"&amp;DAY(ウォレット!$B22)&amp;"_"&amp;ウォレット!LG$3,プレー記録!$U$14:$U$2664,0),1))=TRUE,0,INDEX(プレー記録!$G$14:$G$2664,MATCH("IN_"&amp;ウォレット!$KW$2&amp;MONTH(ウォレット!$B22)&amp;"/"&amp;DAY(ウォレット!$B22)&amp;"_"&amp;ウォレット!LG$3,プレー記録!$U$14:$U$2664,0),1))</f>
        <v>0</v>
      </c>
      <c r="LH22" s="296">
        <f>IF(ISNA(INDEX(プレー記録!$G$14:$G$2664,MATCH("IN_"&amp;ウォレット!$KW$2&amp;MONTH(ウォレット!$B22)&amp;"/"&amp;DAY(ウォレット!$B22)&amp;"_"&amp;ウォレット!LH$3,プレー記録!$U$14:$U$2664,0),1))=TRUE,0,INDEX(プレー記録!$G$14:$G$2664,MATCH("IN_"&amp;ウォレット!$KW$2&amp;MONTH(ウォレット!$B22)&amp;"/"&amp;DAY(ウォレット!$B22)&amp;"_"&amp;ウォレット!LH$3,プレー記録!$U$14:$U$2664,0),1))</f>
        <v>0</v>
      </c>
      <c r="LI22" s="296">
        <f>IF(ISNA(INDEX(プレー記録!$G$14:$G$2664,MATCH("IN_"&amp;ウォレット!$KW$2&amp;MONTH(ウォレット!$B22)&amp;"/"&amp;DAY(ウォレット!$B22)&amp;"_"&amp;ウォレット!LI$3,プレー記録!$U$14:$U$2664,0),1))=TRUE,0,INDEX(プレー記録!$G$14:$G$2664,MATCH("IN_"&amp;ウォレット!$KW$2&amp;MONTH(ウォレット!$B22)&amp;"/"&amp;DAY(ウォレット!$B22)&amp;"_"&amp;ウォレット!LI$3,プレー記録!$U$14:$U$2664,0),1))</f>
        <v>0</v>
      </c>
      <c r="LJ22" s="296">
        <f>IF(ISNA(INDEX(プレー記録!$G$14:$G$2664,MATCH("IN_"&amp;ウォレット!$KW$2&amp;MONTH(ウォレット!$B22)&amp;"/"&amp;DAY(ウォレット!$B22)&amp;"_"&amp;ウォレット!LJ$3,プレー記録!$U$14:$U$2664,0),1))=TRUE,0,INDEX(プレー記録!$G$14:$G$2664,MATCH("IN_"&amp;ウォレット!$KW$2&amp;MONTH(ウォレット!$B22)&amp;"/"&amp;DAY(ウォレット!$B22)&amp;"_"&amp;ウォレット!LJ$3,プレー記録!$U$14:$U$2664,0),1))</f>
        <v>0</v>
      </c>
      <c r="LK22" s="296">
        <f>IF(ISNA(INDEX(プレー記録!$G$14:$G$2664,MATCH("IN_"&amp;ウォレット!$KW$2&amp;MONTH(ウォレット!$B22)&amp;"/"&amp;DAY(ウォレット!$B22)&amp;"_"&amp;ウォレット!LK$3,プレー記録!$U$14:$U$2664,0),1))=TRUE,0,INDEX(プレー記録!$G$14:$G$2664,MATCH("IN_"&amp;ウォレット!$KW$2&amp;MONTH(ウォレット!$B22)&amp;"/"&amp;DAY(ウォレット!$B22)&amp;"_"&amp;ウォレット!LK$3,プレー記録!$U$14:$U$2664,0),1))</f>
        <v>0</v>
      </c>
      <c r="LL22" s="296">
        <f>IF(ISNA(INDEX(プレー記録!$G$14:$G$2664,MATCH("IN_"&amp;ウォレット!$KW$2&amp;MONTH(ウォレット!$B22)&amp;"/"&amp;DAY(ウォレット!$B22)&amp;"_"&amp;ウォレット!LL$3,プレー記録!$U$14:$U$2664,0),1))=TRUE,0,INDEX(プレー記録!$G$14:$G$2664,MATCH("IN_"&amp;ウォレット!$KW$2&amp;MONTH(ウォレット!$B22)&amp;"/"&amp;DAY(ウォレット!$B22)&amp;"_"&amp;ウォレット!LL$3,プレー記録!$U$14:$U$2664,0),1))</f>
        <v>0</v>
      </c>
      <c r="LM22" s="296">
        <f>IF(ISNA(INDEX(プレー記録!$G$14:$G$2664,MATCH("IN_"&amp;ウォレット!$KW$2&amp;MONTH(ウォレット!$B22)&amp;"/"&amp;DAY(ウォレット!$B22)&amp;"_"&amp;ウォレット!LM$3,プレー記録!$U$14:$U$2664,0),1))=TRUE,0,INDEX(プレー記録!$G$14:$G$2664,MATCH("IN_"&amp;ウォレット!$KW$2&amp;MONTH(ウォレット!$B22)&amp;"/"&amp;DAY(ウォレット!$B22)&amp;"_"&amp;ウォレット!LM$3,プレー記録!$U$14:$U$2664,0),1))</f>
        <v>0</v>
      </c>
      <c r="LN22" s="158"/>
      <c r="LO22" s="131">
        <f>IF(ISNA(INDEX(プレー記録!$F$12:$F$2664,MATCH("OUT_"&amp;ウォレット!$KW$2&amp;MONTH(ウォレット!$B22)&amp;"/"&amp;DAY(ウォレット!$B22)&amp;"_"&amp;ウォレット!LO$3,プレー記録!$U$12:$U$2664,0),1))=TRUE,0,-INDEX(プレー記録!$F$12:$F$2664,MATCH("OUT_"&amp;ウォレット!$KW$2&amp;MONTH(ウォレット!$B22)&amp;"/"&amp;DAY(ウォレット!$B22)&amp;"_"&amp;ウォレット!LO$3,プレー記録!$U$12:$U$2664,0),1))</f>
        <v>0</v>
      </c>
      <c r="LP22" s="123">
        <f>IF(ISNA(INDEX(プレー記録!$F$12:$F$2664,MATCH("OUT_"&amp;ウォレット!$KW$2&amp;MONTH(ウォレット!$B22)&amp;"/"&amp;DAY(ウォレット!$B22)&amp;"_"&amp;ウォレット!LP$3,プレー記録!$U$12:$U$2664,0),1))=TRUE,0,-INDEX(プレー記録!$F$12:$F$2664,MATCH("OUT_"&amp;ウォレット!$KW$2&amp;MONTH(ウォレット!$B22)&amp;"/"&amp;DAY(ウォレット!$B22)&amp;"_"&amp;ウォレット!LP$3,プレー記録!$U$12:$U$2664,0),1))</f>
        <v>0</v>
      </c>
      <c r="LQ22" s="123">
        <f>IF(ISNA(INDEX(プレー記録!$F$12:$F$2664,MATCH("OUT_"&amp;ウォレット!$KW$2&amp;MONTH(ウォレット!$B22)&amp;"/"&amp;DAY(ウォレット!$B22)&amp;"_"&amp;ウォレット!LQ$3,プレー記録!$U$12:$U$2664,0),1))=TRUE,0,-INDEX(プレー記録!$F$12:$F$2664,MATCH("OUT_"&amp;ウォレット!$KW$2&amp;MONTH(ウォレット!$B22)&amp;"/"&amp;DAY(ウォレット!$B22)&amp;"_"&amp;ウォレット!LQ$3,プレー記録!$U$12:$U$2664,0),1))</f>
        <v>0</v>
      </c>
      <c r="LR22" s="123">
        <f>IF(ISNA(INDEX(プレー記録!$F$12:$F$2664,MATCH("OUT_"&amp;ウォレット!$KW$2&amp;MONTH(ウォレット!$B22)&amp;"/"&amp;DAY(ウォレット!$B22)&amp;"_"&amp;ウォレット!LR$3,プレー記録!$U$12:$U$2664,0),1))=TRUE,0,-INDEX(プレー記録!$F$12:$F$2664,MATCH("OUT_"&amp;ウォレット!$KW$2&amp;MONTH(ウォレット!$B22)&amp;"/"&amp;DAY(ウォレット!$B22)&amp;"_"&amp;ウォレット!LR$3,プレー記録!$U$12:$U$2664,0),1))</f>
        <v>0</v>
      </c>
      <c r="LS22" s="123">
        <f>IF(ISNA(INDEX(プレー記録!$F$12:$F$2664,MATCH("OUT_"&amp;ウォレット!$KW$2&amp;MONTH(ウォレット!$B22)&amp;"/"&amp;DAY(ウォレット!$B22)&amp;"_"&amp;ウォレット!LS$3,プレー記録!$U$12:$U$2664,0),1))=TRUE,0,-INDEX(プレー記録!$F$12:$F$2664,MATCH("OUT_"&amp;ウォレット!$KW$2&amp;MONTH(ウォレット!$B22)&amp;"/"&amp;DAY(ウォレット!$B22)&amp;"_"&amp;ウォレット!LS$3,プレー記録!$U$12:$U$2664,0),1))</f>
        <v>0</v>
      </c>
      <c r="LT22" s="123">
        <f>IF(ISNA(INDEX(プレー記録!$F$12:$F$2664,MATCH("OUT_"&amp;ウォレット!$KW$2&amp;MONTH(ウォレット!$B22)&amp;"/"&amp;DAY(ウォレット!$B22)&amp;"_"&amp;ウォレット!LT$3,プレー記録!$U$12:$U$2664,0),1))=TRUE,0,-INDEX(プレー記録!$F$12:$F$2664,MATCH("OUT_"&amp;ウォレット!$KW$2&amp;MONTH(ウォレット!$B22)&amp;"/"&amp;DAY(ウォレット!$B22)&amp;"_"&amp;ウォレット!LT$3,プレー記録!$U$12:$U$2664,0),1))</f>
        <v>0</v>
      </c>
      <c r="LU22" s="123">
        <f>IF(ISNA(INDEX(プレー記録!$F$12:$F$2664,MATCH("OUT_"&amp;ウォレット!$KW$2&amp;MONTH(ウォレット!$B22)&amp;"/"&amp;DAY(ウォレット!$B22)&amp;"_"&amp;ウォレット!LU$3,プレー記録!$U$12:$U$2664,0),1))=TRUE,0,-INDEX(プレー記録!$F$12:$F$2664,MATCH("OUT_"&amp;ウォレット!$KW$2&amp;MONTH(ウォレット!$B22)&amp;"/"&amp;DAY(ウォレット!$B22)&amp;"_"&amp;ウォレット!LU$3,プレー記録!$U$12:$U$2664,0),1))</f>
        <v>0</v>
      </c>
      <c r="LV22" s="298">
        <f>IF(ISNA(INDEX(プレー記録!$F$12:$F$2664,MATCH("OUT_"&amp;ウォレット!$KW$2&amp;MONTH(ウォレット!$B22)&amp;"/"&amp;DAY(ウォレット!$B22)&amp;"_"&amp;ウォレット!LV$3,プレー記録!$U$12:$U$2664,0),1))=TRUE,0,-INDEX(プレー記録!$F$12:$F$2664,MATCH("OUT_"&amp;ウォレット!$KW$2&amp;MONTH(ウォレット!$B22)&amp;"/"&amp;DAY(ウォレット!$B22)&amp;"_"&amp;ウォレット!LV$3,プレー記録!$U$12:$U$2664,0),1))</f>
        <v>0</v>
      </c>
      <c r="LW22" s="298">
        <f>IF(ISNA(INDEX(プレー記録!$F$12:$F$2664,MATCH("OUT_"&amp;ウォレット!$KW$2&amp;MONTH(ウォレット!$B22)&amp;"/"&amp;DAY(ウォレット!$B22)&amp;"_"&amp;ウォレット!LW$3,プレー記録!$U$12:$U$2664,0),1))=TRUE,0,-INDEX(プレー記録!$F$12:$F$2664,MATCH("OUT_"&amp;ウォレット!$KW$2&amp;MONTH(ウォレット!$B22)&amp;"/"&amp;DAY(ウォレット!$B22)&amp;"_"&amp;ウォレット!LW$3,プレー記録!$U$12:$U$2664,0),1))</f>
        <v>0</v>
      </c>
      <c r="LX22" s="298">
        <f>IF(ISNA(INDEX(プレー記録!$F$12:$F$2664,MATCH("OUT_"&amp;ウォレット!$KW$2&amp;MONTH(ウォレット!$B22)&amp;"/"&amp;DAY(ウォレット!$B22)&amp;"_"&amp;ウォレット!LX$3,プレー記録!$U$12:$U$2664,0),1))=TRUE,0,-INDEX(プレー記録!$F$12:$F$2664,MATCH("OUT_"&amp;ウォレット!$KW$2&amp;MONTH(ウォレット!$B22)&amp;"/"&amp;DAY(ウォレット!$B22)&amp;"_"&amp;ウォレット!LX$3,プレー記録!$U$12:$U$2664,0),1))</f>
        <v>0</v>
      </c>
      <c r="LY22" s="298">
        <f>IF(ISNA(INDEX(プレー記録!$F$12:$F$2664,MATCH("OUT_"&amp;ウォレット!$KW$2&amp;MONTH(ウォレット!$B22)&amp;"/"&amp;DAY(ウォレット!$B22)&amp;"_"&amp;ウォレット!LY$3,プレー記録!$U$12:$U$2664,0),1))=TRUE,0,-INDEX(プレー記録!$F$12:$F$2664,MATCH("OUT_"&amp;ウォレット!$KW$2&amp;MONTH(ウォレット!$B22)&amp;"/"&amp;DAY(ウォレット!$B22)&amp;"_"&amp;ウォレット!LY$3,プレー記録!$U$12:$U$2664,0),1))</f>
        <v>0</v>
      </c>
      <c r="LZ22" s="298">
        <f>IF(ISNA(INDEX(プレー記録!$F$12:$F$2664,MATCH("OUT_"&amp;ウォレット!$KW$2&amp;MONTH(ウォレット!$B22)&amp;"/"&amp;DAY(ウォレット!$B22)&amp;"_"&amp;ウォレット!LZ$3,プレー記録!$U$12:$U$2664,0),1))=TRUE,0,-INDEX(プレー記録!$F$12:$F$2664,MATCH("OUT_"&amp;ウォレット!$KW$2&amp;MONTH(ウォレット!$B22)&amp;"/"&amp;DAY(ウォレット!$B22)&amp;"_"&amp;ウォレット!LZ$3,プレー記録!$U$12:$U$2664,0),1))</f>
        <v>0</v>
      </c>
      <c r="MA22" s="298">
        <f>IF(ISNA(INDEX(プレー記録!$F$12:$F$2664,MATCH("OUT_"&amp;ウォレット!$KW$2&amp;MONTH(ウォレット!$B22)&amp;"/"&amp;DAY(ウォレット!$B22)&amp;"_"&amp;ウォレット!MA$3,プレー記録!$U$12:$U$2664,0),1))=TRUE,0,-INDEX(プレー記録!$F$12:$F$2664,MATCH("OUT_"&amp;ウォレット!$KW$2&amp;MONTH(ウォレット!$B22)&amp;"/"&amp;DAY(ウォレット!$B22)&amp;"_"&amp;ウォレット!MA$3,プレー記録!$U$12:$U$2664,0),1))</f>
        <v>0</v>
      </c>
      <c r="MB22" s="298">
        <f>IF(ISNA(INDEX(プレー記録!$F$12:$F$2664,MATCH("OUT_"&amp;ウォレット!$KW$2&amp;MONTH(ウォレット!$B22)&amp;"/"&amp;DAY(ウォレット!$B22)&amp;"_"&amp;ウォレット!MB$3,プレー記録!$U$12:$U$2664,0),1))=TRUE,0,-INDEX(プレー記録!$F$12:$F$2664,MATCH("OUT_"&amp;ウォレット!$KW$2&amp;MONTH(ウォレット!$B22)&amp;"/"&amp;DAY(ウォレット!$B22)&amp;"_"&amp;ウォレット!MB$3,プレー記録!$U$12:$U$2664,0),1))</f>
        <v>0</v>
      </c>
      <c r="MC22" s="298">
        <f>IF(ISNA(INDEX(プレー記録!$F$12:$F$2664,MATCH("OUT_"&amp;ウォレット!$KW$2&amp;MONTH(ウォレット!$B22)&amp;"/"&amp;DAY(ウォレット!$B22)&amp;"_"&amp;ウォレット!MC$3,プレー記録!$U$12:$U$2664,0),1))=TRUE,0,-INDEX(プレー記録!$F$12:$F$2664,MATCH("OUT_"&amp;ウォレット!$KW$2&amp;MONTH(ウォレット!$B22)&amp;"/"&amp;DAY(ウォレット!$B22)&amp;"_"&amp;ウォレット!MC$3,プレー記録!$U$12:$U$2664,0),1))</f>
        <v>0</v>
      </c>
      <c r="MD22" s="160"/>
    </row>
    <row r="23" spans="2:342">
      <c r="B23" s="24">
        <f t="shared" si="0"/>
        <v>18</v>
      </c>
      <c r="C23" s="127">
        <f t="shared" si="1"/>
        <v>0</v>
      </c>
      <c r="D23" s="128">
        <f t="shared" si="11"/>
        <v>0</v>
      </c>
      <c r="E23" s="133">
        <f>IF(ISNA(INDEX(プレー記録!$G$14:$G$2664,MATCH("IN_"&amp;ウォレット!$C$2&amp;MONTH(ウォレット!$B23)&amp;"/"&amp;DAY(ウォレット!$B23)&amp;"_"&amp;ウォレット!E$3,プレー記録!$U$14:$U$2664,0),1))=TRUE,0,INDEX(プレー記録!$G$14:$G$2664,MATCH("IN_"&amp;ウォレット!$C$2&amp;MONTH(ウォレット!$B23)&amp;"/"&amp;DAY(ウォレット!$B23)&amp;"_"&amp;ウォレット!E$3,プレー記録!$U$14:$U$2664,0),1))</f>
        <v>0</v>
      </c>
      <c r="F23" s="122">
        <f>IF(ISNA(INDEX(プレー記録!$G$14:$G$2664,MATCH("IN_"&amp;ウォレット!$C$2&amp;MONTH(ウォレット!$B23)&amp;"/"&amp;DAY(ウォレット!$B23)&amp;"_"&amp;ウォレット!F$3,プレー記録!$U$14:$U$2664,0),1))=TRUE,0,INDEX(プレー記録!$G$14:$G$2664,MATCH("IN_"&amp;ウォレット!$C$2&amp;MONTH(ウォレット!$B23)&amp;"/"&amp;DAY(ウォレット!$B23)&amp;"_"&amp;ウォレット!F$3,プレー記録!$U$14:$U$2664,0),1))</f>
        <v>0</v>
      </c>
      <c r="G23" s="122">
        <f>IF(ISNA(INDEX(プレー記録!$G$14:$G$2664,MATCH("IN_"&amp;ウォレット!$C$2&amp;MONTH(ウォレット!$B23)&amp;"/"&amp;DAY(ウォレット!$B23)&amp;"_"&amp;ウォレット!G$3,プレー記録!$U$14:$U$2664,0),1))=TRUE,0,INDEX(プレー記録!$G$14:$G$2664,MATCH("IN_"&amp;ウォレット!$C$2&amp;MONTH(ウォレット!$B23)&amp;"/"&amp;DAY(ウォレット!$B23)&amp;"_"&amp;ウォレット!G$3,プレー記録!$U$14:$U$2664,0),1))</f>
        <v>0</v>
      </c>
      <c r="H23" s="122">
        <f>IF(ISNA(INDEX(プレー記録!$G$14:$G$2664,MATCH("IN_"&amp;ウォレット!$C$2&amp;MONTH(ウォレット!$B23)&amp;"/"&amp;DAY(ウォレット!$B23)&amp;"_"&amp;ウォレット!H$3,プレー記録!$U$14:$U$2664,0),1))=TRUE,0,INDEX(プレー記録!$G$14:$G$2664,MATCH("IN_"&amp;ウォレット!$C$2&amp;MONTH(ウォレット!$B23)&amp;"/"&amp;DAY(ウォレット!$B23)&amp;"_"&amp;ウォレット!H$3,プレー記録!$U$14:$U$2664,0),1))</f>
        <v>0</v>
      </c>
      <c r="I23" s="122">
        <f>IF(ISNA(INDEX(プレー記録!$G$14:$G$2664,MATCH("IN_"&amp;ウォレット!$C$2&amp;MONTH(ウォレット!$B23)&amp;"/"&amp;DAY(ウォレット!$B23)&amp;"_"&amp;ウォレット!I$3,プレー記録!$U$14:$U$2664,0),1))=TRUE,0,INDEX(プレー記録!$G$14:$G$2664,MATCH("IN_"&amp;ウォレット!$C$2&amp;MONTH(ウォレット!$B23)&amp;"/"&amp;DAY(ウォレット!$B23)&amp;"_"&amp;ウォレット!I$3,プレー記録!$U$14:$U$2664,0),1))</f>
        <v>0</v>
      </c>
      <c r="J23" s="122">
        <f>IF(ISNA(INDEX(プレー記録!$G$14:$G$2664,MATCH("IN_"&amp;ウォレット!$C$2&amp;MONTH(ウォレット!$B23)&amp;"/"&amp;DAY(ウォレット!$B23)&amp;"_"&amp;ウォレット!J$3,プレー記録!$U$14:$U$2664,0),1))=TRUE,0,INDEX(プレー記録!$G$14:$G$2664,MATCH("IN_"&amp;ウォレット!$C$2&amp;MONTH(ウォレット!$B23)&amp;"/"&amp;DAY(ウォレット!$B23)&amp;"_"&amp;ウォレット!J$3,プレー記録!$U$14:$U$2664,0),1))</f>
        <v>0</v>
      </c>
      <c r="K23" s="122">
        <f>IF(ISNA(INDEX(プレー記録!$G$14:$G$2664,MATCH("IN_"&amp;ウォレット!$C$2&amp;MONTH(ウォレット!$B23)&amp;"/"&amp;DAY(ウォレット!$B23)&amp;"_"&amp;ウォレット!K$3,プレー記録!$U$14:$U$2664,0),1))=TRUE,0,INDEX(プレー記録!$G$14:$G$2664,MATCH("IN_"&amp;ウォレット!$C$2&amp;MONTH(ウォレット!$B23)&amp;"/"&amp;DAY(ウォレット!$B23)&amp;"_"&amp;ウォレット!K$3,プレー記録!$U$14:$U$2664,0),1))</f>
        <v>0</v>
      </c>
      <c r="L23" s="296">
        <f>IF(ISNA(INDEX(プレー記録!$G$14:$G$2664,MATCH("IN_"&amp;ウォレット!$C$2&amp;MONTH(ウォレット!$B23)&amp;"/"&amp;DAY(ウォレット!$B23)&amp;"_"&amp;ウォレット!L$3,プレー記録!$U$14:$U$2664,0),1))=TRUE,0,INDEX(プレー記録!$G$14:$G$2664,MATCH("IN_"&amp;ウォレット!$C$2&amp;MONTH(ウォレット!$B23)&amp;"/"&amp;DAY(ウォレット!$B23)&amp;"_"&amp;ウォレット!L$3,プレー記録!$U$14:$U$2664,0),1))</f>
        <v>0</v>
      </c>
      <c r="M23" s="296">
        <f>IF(ISNA(INDEX(プレー記録!$G$14:$G$2664,MATCH("IN_"&amp;ウォレット!$C$2&amp;MONTH(ウォレット!$B23)&amp;"/"&amp;DAY(ウォレット!$B23)&amp;"_"&amp;ウォレット!M$3,プレー記録!$U$14:$U$2664,0),1))=TRUE,0,INDEX(プレー記録!$G$14:$G$2664,MATCH("IN_"&amp;ウォレット!$C$2&amp;MONTH(ウォレット!$B23)&amp;"/"&amp;DAY(ウォレット!$B23)&amp;"_"&amp;ウォレット!M$3,プレー記録!$U$14:$U$2664,0),1))</f>
        <v>0</v>
      </c>
      <c r="N23" s="296">
        <f>IF(ISNA(INDEX(プレー記録!$G$14:$G$2664,MATCH("IN_"&amp;ウォレット!$C$2&amp;MONTH(ウォレット!$B23)&amp;"/"&amp;DAY(ウォレット!$B23)&amp;"_"&amp;ウォレット!N$3,プレー記録!$U$14:$U$2664,0),1))=TRUE,0,INDEX(プレー記録!$G$14:$G$2664,MATCH("IN_"&amp;ウォレット!$C$2&amp;MONTH(ウォレット!$B23)&amp;"/"&amp;DAY(ウォレット!$B23)&amp;"_"&amp;ウォレット!N$3,プレー記録!$U$14:$U$2664,0),1))</f>
        <v>0</v>
      </c>
      <c r="O23" s="296">
        <f>IF(ISNA(INDEX(プレー記録!$G$14:$G$2664,MATCH("IN_"&amp;ウォレット!$C$2&amp;MONTH(ウォレット!$B23)&amp;"/"&amp;DAY(ウォレット!$B23)&amp;"_"&amp;ウォレット!O$3,プレー記録!$U$14:$U$2664,0),1))=TRUE,0,INDEX(プレー記録!$G$14:$G$2664,MATCH("IN_"&amp;ウォレット!$C$2&amp;MONTH(ウォレット!$B23)&amp;"/"&amp;DAY(ウォレット!$B23)&amp;"_"&amp;ウォレット!O$3,プレー記録!$U$14:$U$2664,0),1))</f>
        <v>0</v>
      </c>
      <c r="P23" s="296">
        <f>IF(ISNA(INDEX(プレー記録!$G$14:$G$2664,MATCH("IN_"&amp;ウォレット!$C$2&amp;MONTH(ウォレット!$B23)&amp;"/"&amp;DAY(ウォレット!$B23)&amp;"_"&amp;ウォレット!P$3,プレー記録!$U$14:$U$2664,0),1))=TRUE,0,INDEX(プレー記録!$G$14:$G$2664,MATCH("IN_"&amp;ウォレット!$C$2&amp;MONTH(ウォレット!$B23)&amp;"/"&amp;DAY(ウォレット!$B23)&amp;"_"&amp;ウォレット!P$3,プレー記録!$U$14:$U$2664,0),1))</f>
        <v>0</v>
      </c>
      <c r="Q23" s="296">
        <f>IF(ISNA(INDEX(プレー記録!$G$14:$G$2664,MATCH("IN_"&amp;ウォレット!$C$2&amp;MONTH(ウォレット!$B23)&amp;"/"&amp;DAY(ウォレット!$B23)&amp;"_"&amp;ウォレット!Q$3,プレー記録!$U$14:$U$2664,0),1))=TRUE,0,INDEX(プレー記録!$G$14:$G$2664,MATCH("IN_"&amp;ウォレット!$C$2&amp;MONTH(ウォレット!$B23)&amp;"/"&amp;DAY(ウォレット!$B23)&amp;"_"&amp;ウォレット!Q$3,プレー記録!$U$14:$U$2664,0),1))</f>
        <v>0</v>
      </c>
      <c r="R23" s="296">
        <f>IF(ISNA(INDEX(プレー記録!$G$14:$G$2664,MATCH("IN_"&amp;ウォレット!$C$2&amp;MONTH(ウォレット!$B23)&amp;"/"&amp;DAY(ウォレット!$B23)&amp;"_"&amp;ウォレット!R$3,プレー記録!$U$14:$U$2664,0),1))=TRUE,0,INDEX(プレー記録!$G$14:$G$2664,MATCH("IN_"&amp;ウォレット!$C$2&amp;MONTH(ウォレット!$B23)&amp;"/"&amp;DAY(ウォレット!$B23)&amp;"_"&amp;ウォレット!R$3,プレー記録!$U$14:$U$2664,0),1))</f>
        <v>0</v>
      </c>
      <c r="S23" s="296">
        <f>IF(ISNA(INDEX(プレー記録!$G$14:$G$2664,MATCH("IN_"&amp;ウォレット!$C$2&amp;MONTH(ウォレット!$B23)&amp;"/"&amp;DAY(ウォレット!$B23)&amp;"_"&amp;ウォレット!S$3,プレー記録!$U$14:$U$2664,0),1))=TRUE,0,INDEX(プレー記録!$G$14:$G$2664,MATCH("IN_"&amp;ウォレット!$C$2&amp;MONTH(ウォレット!$B23)&amp;"/"&amp;DAY(ウォレット!$B23)&amp;"_"&amp;ウォレット!S$3,プレー記録!$U$14:$U$2664,0),1))</f>
        <v>0</v>
      </c>
      <c r="T23" s="158"/>
      <c r="U23" s="131">
        <f>IF(ISNA(INDEX(プレー記録!$F$12:$F$2664,MATCH("OUT_"&amp;ウォレット!$C$2&amp;MONTH(ウォレット!$B23)&amp;"/"&amp;DAY(ウォレット!$B23)&amp;"_"&amp;ウォレット!U$3,プレー記録!$U$12:$U$2664,0),1))=TRUE,0,-INDEX(プレー記録!$F$12:$F$2664,MATCH("OUT_"&amp;ウォレット!$C$2&amp;MONTH(ウォレット!$B23)&amp;"/"&amp;DAY(ウォレット!$B23)&amp;"_"&amp;ウォレット!U$3,プレー記録!$U$12:$U$2664,0),1))</f>
        <v>0</v>
      </c>
      <c r="V23" s="123">
        <f>IF(ISNA(INDEX(プレー記録!$F$12:$F$2664,MATCH("OUT_"&amp;ウォレット!$C$2&amp;MONTH(ウォレット!$B23)&amp;"/"&amp;DAY(ウォレット!$B23)&amp;"_"&amp;ウォレット!V$3,プレー記録!$U$12:$U$2664,0),1))=TRUE,0,-INDEX(プレー記録!$F$12:$F$2664,MATCH("OUT_"&amp;ウォレット!$C$2&amp;MONTH(ウォレット!$B23)&amp;"/"&amp;DAY(ウォレット!$B23)&amp;"_"&amp;ウォレット!V$3,プレー記録!$U$12:$U$2664,0),1))</f>
        <v>0</v>
      </c>
      <c r="W23" s="123">
        <f>IF(ISNA(INDEX(プレー記録!$F$12:$F$2664,MATCH("OUT_"&amp;ウォレット!$C$2&amp;MONTH(ウォレット!$B23)&amp;"/"&amp;DAY(ウォレット!$B23)&amp;"_"&amp;ウォレット!W$3,プレー記録!$U$12:$U$2664,0),1))=TRUE,0,-INDEX(プレー記録!$F$12:$F$2664,MATCH("OUT_"&amp;ウォレット!$C$2&amp;MONTH(ウォレット!$B23)&amp;"/"&amp;DAY(ウォレット!$B23)&amp;"_"&amp;ウォレット!W$3,プレー記録!$U$12:$U$2664,0),1))</f>
        <v>0</v>
      </c>
      <c r="X23" s="123">
        <f>IF(ISNA(INDEX(プレー記録!$F$12:$F$2664,MATCH("OUT_"&amp;ウォレット!$C$2&amp;MONTH(ウォレット!$B23)&amp;"/"&amp;DAY(ウォレット!$B23)&amp;"_"&amp;ウォレット!X$3,プレー記録!$U$12:$U$2664,0),1))=TRUE,0,-INDEX(プレー記録!$F$12:$F$2664,MATCH("OUT_"&amp;ウォレット!$C$2&amp;MONTH(ウォレット!$B23)&amp;"/"&amp;DAY(ウォレット!$B23)&amp;"_"&amp;ウォレット!X$3,プレー記録!$U$12:$U$2664,0),1))</f>
        <v>0</v>
      </c>
      <c r="Y23" s="123">
        <f>IF(ISNA(INDEX(プレー記録!$F$12:$F$2664,MATCH("OUT_"&amp;ウォレット!$C$2&amp;MONTH(ウォレット!$B23)&amp;"/"&amp;DAY(ウォレット!$B23)&amp;"_"&amp;ウォレット!Y$3,プレー記録!$U$12:$U$2664,0),1))=TRUE,0,-INDEX(プレー記録!$F$12:$F$2664,MATCH("OUT_"&amp;ウォレット!$C$2&amp;MONTH(ウォレット!$B23)&amp;"/"&amp;DAY(ウォレット!$B23)&amp;"_"&amp;ウォレット!Y$3,プレー記録!$U$12:$U$2664,0),1))</f>
        <v>0</v>
      </c>
      <c r="Z23" s="123">
        <f>IF(ISNA(INDEX(プレー記録!$F$12:$F$2664,MATCH("OUT_"&amp;ウォレット!$C$2&amp;MONTH(ウォレット!$B23)&amp;"/"&amp;DAY(ウォレット!$B23)&amp;"_"&amp;ウォレット!Z$3,プレー記録!$U$12:$U$2664,0),1))=TRUE,0,-INDEX(プレー記録!$F$12:$F$2664,MATCH("OUT_"&amp;ウォレット!$C$2&amp;MONTH(ウォレット!$B23)&amp;"/"&amp;DAY(ウォレット!$B23)&amp;"_"&amp;ウォレット!Z$3,プレー記録!$U$12:$U$2664,0),1))</f>
        <v>0</v>
      </c>
      <c r="AA23" s="123">
        <f>IF(ISNA(INDEX(プレー記録!$F$12:$F$2664,MATCH("OUT_"&amp;ウォレット!$C$2&amp;MONTH(ウォレット!$B23)&amp;"/"&amp;DAY(ウォレット!$B23)&amp;"_"&amp;ウォレット!AA$3,プレー記録!$U$12:$U$2664,0),1))=TRUE,0,-INDEX(プレー記録!$F$12:$F$2664,MATCH("OUT_"&amp;ウォレット!$C$2&amp;MONTH(ウォレット!$B23)&amp;"/"&amp;DAY(ウォレット!$B23)&amp;"_"&amp;ウォレット!AA$3,プレー記録!$U$12:$U$2664,0),1))</f>
        <v>0</v>
      </c>
      <c r="AB23" s="298">
        <f>IF(ISNA(INDEX(プレー記録!$F$12:$F$2664,MATCH("OUT_"&amp;ウォレット!$C$2&amp;MONTH(ウォレット!$B23)&amp;"/"&amp;DAY(ウォレット!$B23)&amp;"_"&amp;ウォレット!AB$3,プレー記録!$U$12:$U$2664,0),1))=TRUE,0,-INDEX(プレー記録!$F$12:$F$2664,MATCH("OUT_"&amp;ウォレット!$C$2&amp;MONTH(ウォレット!$B23)&amp;"/"&amp;DAY(ウォレット!$B23)&amp;"_"&amp;ウォレット!AB$3,プレー記録!$U$12:$U$2664,0),1))</f>
        <v>0</v>
      </c>
      <c r="AC23" s="298">
        <f>IF(ISNA(INDEX(プレー記録!$F$12:$F$2664,MATCH("OUT_"&amp;ウォレット!$C$2&amp;MONTH(ウォレット!$B23)&amp;"/"&amp;DAY(ウォレット!$B23)&amp;"_"&amp;ウォレット!AC$3,プレー記録!$U$12:$U$2664,0),1))=TRUE,0,-INDEX(プレー記録!$F$12:$F$2664,MATCH("OUT_"&amp;ウォレット!$C$2&amp;MONTH(ウォレット!$B23)&amp;"/"&amp;DAY(ウォレット!$B23)&amp;"_"&amp;ウォレット!AC$3,プレー記録!$U$12:$U$2664,0),1))</f>
        <v>0</v>
      </c>
      <c r="AD23" s="298">
        <f>IF(ISNA(INDEX(プレー記録!$F$12:$F$2664,MATCH("OUT_"&amp;ウォレット!$C$2&amp;MONTH(ウォレット!$B23)&amp;"/"&amp;DAY(ウォレット!$B23)&amp;"_"&amp;ウォレット!AD$3,プレー記録!$U$12:$U$2664,0),1))=TRUE,0,-INDEX(プレー記録!$F$12:$F$2664,MATCH("OUT_"&amp;ウォレット!$C$2&amp;MONTH(ウォレット!$B23)&amp;"/"&amp;DAY(ウォレット!$B23)&amp;"_"&amp;ウォレット!AD$3,プレー記録!$U$12:$U$2664,0),1))</f>
        <v>0</v>
      </c>
      <c r="AE23" s="298">
        <f>IF(ISNA(INDEX(プレー記録!$F$12:$F$2664,MATCH("OUT_"&amp;ウォレット!$C$2&amp;MONTH(ウォレット!$B23)&amp;"/"&amp;DAY(ウォレット!$B23)&amp;"_"&amp;ウォレット!AE$3,プレー記録!$U$12:$U$2664,0),1))=TRUE,0,-INDEX(プレー記録!$F$12:$F$2664,MATCH("OUT_"&amp;ウォレット!$C$2&amp;MONTH(ウォレット!$B23)&amp;"/"&amp;DAY(ウォレット!$B23)&amp;"_"&amp;ウォレット!AE$3,プレー記録!$U$12:$U$2664,0),1))</f>
        <v>0</v>
      </c>
      <c r="AF23" s="298">
        <f>IF(ISNA(INDEX(プレー記録!$F$12:$F$2664,MATCH("OUT_"&amp;ウォレット!$C$2&amp;MONTH(ウォレット!$B23)&amp;"/"&amp;DAY(ウォレット!$B23)&amp;"_"&amp;ウォレット!AF$3,プレー記録!$U$12:$U$2664,0),1))=TRUE,0,-INDEX(プレー記録!$F$12:$F$2664,MATCH("OUT_"&amp;ウォレット!$C$2&amp;MONTH(ウォレット!$B23)&amp;"/"&amp;DAY(ウォレット!$B23)&amp;"_"&amp;ウォレット!AF$3,プレー記録!$U$12:$U$2664,0),1))</f>
        <v>0</v>
      </c>
      <c r="AG23" s="298">
        <f>IF(ISNA(INDEX(プレー記録!$F$12:$F$2664,MATCH("OUT_"&amp;ウォレット!$C$2&amp;MONTH(ウォレット!$B23)&amp;"/"&amp;DAY(ウォレット!$B23)&amp;"_"&amp;ウォレット!AG$3,プレー記録!$U$12:$U$2664,0),1))=TRUE,0,-INDEX(プレー記録!$F$12:$F$2664,MATCH("OUT_"&amp;ウォレット!$C$2&amp;MONTH(ウォレット!$B23)&amp;"/"&amp;DAY(ウォレット!$B23)&amp;"_"&amp;ウォレット!AG$3,プレー記録!$U$12:$U$2664,0),1))</f>
        <v>0</v>
      </c>
      <c r="AH23" s="298">
        <f>IF(ISNA(INDEX(プレー記録!$F$12:$F$2664,MATCH("OUT_"&amp;ウォレット!$C$2&amp;MONTH(ウォレット!$B23)&amp;"/"&amp;DAY(ウォレット!$B23)&amp;"_"&amp;ウォレット!AH$3,プレー記録!$U$12:$U$2664,0),1))=TRUE,0,-INDEX(プレー記録!$F$12:$F$2664,MATCH("OUT_"&amp;ウォレット!$C$2&amp;MONTH(ウォレット!$B23)&amp;"/"&amp;DAY(ウォレット!$B23)&amp;"_"&amp;ウォレット!AH$3,プレー記録!$U$12:$U$2664,0),1))</f>
        <v>0</v>
      </c>
      <c r="AI23" s="298">
        <f>IF(ISNA(INDEX(プレー記録!$F$12:$F$2664,MATCH("OUT_"&amp;ウォレット!$C$2&amp;MONTH(ウォレット!$B23)&amp;"/"&amp;DAY(ウォレット!$B23)&amp;"_"&amp;ウォレット!AI$3,プレー記録!$U$12:$U$2664,0),1))=TRUE,0,-INDEX(プレー記録!$F$12:$F$2664,MATCH("OUT_"&amp;ウォレット!$C$2&amp;MONTH(ウォレット!$B23)&amp;"/"&amp;DAY(ウォレット!$B23)&amp;"_"&amp;ウォレット!AI$3,プレー記録!$U$12:$U$2664,0),1))</f>
        <v>0</v>
      </c>
      <c r="AJ23" s="160"/>
      <c r="AK23" s="127">
        <f t="shared" si="2"/>
        <v>0</v>
      </c>
      <c r="AL23" s="128">
        <f t="shared" si="12"/>
        <v>0</v>
      </c>
      <c r="AM23" s="133">
        <f>IF(ISNA(INDEX(プレー記録!$G$14:$G$2664,MATCH("IN_"&amp;ウォレット!$AK$2&amp;MONTH(ウォレット!$B23)&amp;"/"&amp;DAY(ウォレット!$B23)&amp;"_"&amp;ウォレット!AM$3,プレー記録!$U$14:$U$2664,0),1))=TRUE,0,INDEX(プレー記録!$G$14:$G$2664,MATCH("IN_"&amp;ウォレット!$AK$2&amp;MONTH(ウォレット!$B23)&amp;"/"&amp;DAY(ウォレット!$B23)&amp;"_"&amp;ウォレット!AM$3,プレー記録!$U$14:$U$2664,0),1))</f>
        <v>0</v>
      </c>
      <c r="AN23" s="122">
        <f>IF(ISNA(INDEX(プレー記録!$G$14:$G$2664,MATCH("IN_"&amp;ウォレット!$AK$2&amp;MONTH(ウォレット!$B23)&amp;"/"&amp;DAY(ウォレット!$B23)&amp;"_"&amp;ウォレット!AN$3,プレー記録!$U$14:$U$2664,0),1))=TRUE,0,INDEX(プレー記録!$G$14:$G$2664,MATCH("IN_"&amp;ウォレット!$AK$2&amp;MONTH(ウォレット!$B23)&amp;"/"&amp;DAY(ウォレット!$B23)&amp;"_"&amp;ウォレット!AN$3,プレー記録!$U$14:$U$2664,0),1))</f>
        <v>0</v>
      </c>
      <c r="AO23" s="122">
        <f>IF(ISNA(INDEX(プレー記録!$G$14:$G$2664,MATCH("IN_"&amp;ウォレット!$AK$2&amp;MONTH(ウォレット!$B23)&amp;"/"&amp;DAY(ウォレット!$B23)&amp;"_"&amp;ウォレット!AO$3,プレー記録!$U$14:$U$2664,0),1))=TRUE,0,INDEX(プレー記録!$G$14:$G$2664,MATCH("IN_"&amp;ウォレット!$AK$2&amp;MONTH(ウォレット!$B23)&amp;"/"&amp;DAY(ウォレット!$B23)&amp;"_"&amp;ウォレット!AO$3,プレー記録!$U$14:$U$2664,0),1))</f>
        <v>0</v>
      </c>
      <c r="AP23" s="122">
        <f>IF(ISNA(INDEX(プレー記録!$G$14:$G$2664,MATCH("IN_"&amp;ウォレット!$AK$2&amp;MONTH(ウォレット!$B23)&amp;"/"&amp;DAY(ウォレット!$B23)&amp;"_"&amp;ウォレット!AP$3,プレー記録!$U$14:$U$2664,0),1))=TRUE,0,INDEX(プレー記録!$G$14:$G$2664,MATCH("IN_"&amp;ウォレット!$AK$2&amp;MONTH(ウォレット!$B23)&amp;"/"&amp;DAY(ウォレット!$B23)&amp;"_"&amp;ウォレット!AP$3,プレー記録!$U$14:$U$2664,0),1))</f>
        <v>0</v>
      </c>
      <c r="AQ23" s="122">
        <f>IF(ISNA(INDEX(プレー記録!$G$14:$G$2664,MATCH("IN_"&amp;ウォレット!$AK$2&amp;MONTH(ウォレット!$B23)&amp;"/"&amp;DAY(ウォレット!$B23)&amp;"_"&amp;ウォレット!AQ$3,プレー記録!$U$14:$U$2664,0),1))=TRUE,0,INDEX(プレー記録!$G$14:$G$2664,MATCH("IN_"&amp;ウォレット!$AK$2&amp;MONTH(ウォレット!$B23)&amp;"/"&amp;DAY(ウォレット!$B23)&amp;"_"&amp;ウォレット!AQ$3,プレー記録!$U$14:$U$2664,0),1))</f>
        <v>0</v>
      </c>
      <c r="AR23" s="122">
        <f>IF(ISNA(INDEX(プレー記録!$G$14:$G$2664,MATCH("IN_"&amp;ウォレット!$AK$2&amp;MONTH(ウォレット!$B23)&amp;"/"&amp;DAY(ウォレット!$B23)&amp;"_"&amp;ウォレット!AR$3,プレー記録!$U$14:$U$2664,0),1))=TRUE,0,INDEX(プレー記録!$G$14:$G$2664,MATCH("IN_"&amp;ウォレット!$AK$2&amp;MONTH(ウォレット!$B23)&amp;"/"&amp;DAY(ウォレット!$B23)&amp;"_"&amp;ウォレット!AR$3,プレー記録!$U$14:$U$2664,0),1))</f>
        <v>0</v>
      </c>
      <c r="AS23" s="122">
        <f>IF(ISNA(INDEX(プレー記録!$G$14:$G$2664,MATCH("IN_"&amp;ウォレット!$AK$2&amp;MONTH(ウォレット!$B23)&amp;"/"&amp;DAY(ウォレット!$B23)&amp;"_"&amp;ウォレット!AS$3,プレー記録!$U$14:$U$2664,0),1))=TRUE,0,INDEX(プレー記録!$G$14:$G$2664,MATCH("IN_"&amp;ウォレット!$AK$2&amp;MONTH(ウォレット!$B23)&amp;"/"&amp;DAY(ウォレット!$B23)&amp;"_"&amp;ウォレット!AS$3,プレー記録!$U$14:$U$2664,0),1))</f>
        <v>0</v>
      </c>
      <c r="AT23" s="296">
        <f>IF(ISNA(INDEX(プレー記録!$G$14:$G$2664,MATCH("IN_"&amp;ウォレット!$AK$2&amp;MONTH(ウォレット!$B23)&amp;"/"&amp;DAY(ウォレット!$B23)&amp;"_"&amp;ウォレット!AT$3,プレー記録!$U$14:$U$2664,0),1))=TRUE,0,INDEX(プレー記録!$G$14:$G$2664,MATCH("IN_"&amp;ウォレット!$AK$2&amp;MONTH(ウォレット!$B23)&amp;"/"&amp;DAY(ウォレット!$B23)&amp;"_"&amp;ウォレット!AT$3,プレー記録!$U$14:$U$2664,0),1))</f>
        <v>0</v>
      </c>
      <c r="AU23" s="296">
        <f>IF(ISNA(INDEX(プレー記録!$G$14:$G$2664,MATCH("IN_"&amp;ウォレット!$AK$2&amp;MONTH(ウォレット!$B23)&amp;"/"&amp;DAY(ウォレット!$B23)&amp;"_"&amp;ウォレット!AU$3,プレー記録!$U$14:$U$2664,0),1))=TRUE,0,INDEX(プレー記録!$G$14:$G$2664,MATCH("IN_"&amp;ウォレット!$AK$2&amp;MONTH(ウォレット!$B23)&amp;"/"&amp;DAY(ウォレット!$B23)&amp;"_"&amp;ウォレット!AU$3,プレー記録!$U$14:$U$2664,0),1))</f>
        <v>0</v>
      </c>
      <c r="AV23" s="296">
        <f>IF(ISNA(INDEX(プレー記録!$G$14:$G$2664,MATCH("IN_"&amp;ウォレット!$AK$2&amp;MONTH(ウォレット!$B23)&amp;"/"&amp;DAY(ウォレット!$B23)&amp;"_"&amp;ウォレット!AV$3,プレー記録!$U$14:$U$2664,0),1))=TRUE,0,INDEX(プレー記録!$G$14:$G$2664,MATCH("IN_"&amp;ウォレット!$AK$2&amp;MONTH(ウォレット!$B23)&amp;"/"&amp;DAY(ウォレット!$B23)&amp;"_"&amp;ウォレット!AV$3,プレー記録!$U$14:$U$2664,0),1))</f>
        <v>0</v>
      </c>
      <c r="AW23" s="296">
        <f>IF(ISNA(INDEX(プレー記録!$G$14:$G$2664,MATCH("IN_"&amp;ウォレット!$AK$2&amp;MONTH(ウォレット!$B23)&amp;"/"&amp;DAY(ウォレット!$B23)&amp;"_"&amp;ウォレット!AW$3,プレー記録!$U$14:$U$2664,0),1))=TRUE,0,INDEX(プレー記録!$G$14:$G$2664,MATCH("IN_"&amp;ウォレット!$AK$2&amp;MONTH(ウォレット!$B23)&amp;"/"&amp;DAY(ウォレット!$B23)&amp;"_"&amp;ウォレット!AW$3,プレー記録!$U$14:$U$2664,0),1))</f>
        <v>0</v>
      </c>
      <c r="AX23" s="296">
        <f>IF(ISNA(INDEX(プレー記録!$G$14:$G$2664,MATCH("IN_"&amp;ウォレット!$AK$2&amp;MONTH(ウォレット!$B23)&amp;"/"&amp;DAY(ウォレット!$B23)&amp;"_"&amp;ウォレット!AX$3,プレー記録!$U$14:$U$2664,0),1))=TRUE,0,INDEX(プレー記録!$G$14:$G$2664,MATCH("IN_"&amp;ウォレット!$AK$2&amp;MONTH(ウォレット!$B23)&amp;"/"&amp;DAY(ウォレット!$B23)&amp;"_"&amp;ウォレット!AX$3,プレー記録!$U$14:$U$2664,0),1))</f>
        <v>0</v>
      </c>
      <c r="AY23" s="296">
        <f>IF(ISNA(INDEX(プレー記録!$G$14:$G$2664,MATCH("IN_"&amp;ウォレット!$AK$2&amp;MONTH(ウォレット!$B23)&amp;"/"&amp;DAY(ウォレット!$B23)&amp;"_"&amp;ウォレット!AY$3,プレー記録!$U$14:$U$2664,0),1))=TRUE,0,INDEX(プレー記録!$G$14:$G$2664,MATCH("IN_"&amp;ウォレット!$AK$2&amp;MONTH(ウォレット!$B23)&amp;"/"&amp;DAY(ウォレット!$B23)&amp;"_"&amp;ウォレット!AY$3,プレー記録!$U$14:$U$2664,0),1))</f>
        <v>0</v>
      </c>
      <c r="AZ23" s="296">
        <f>IF(ISNA(INDEX(プレー記録!$G$14:$G$2664,MATCH("IN_"&amp;ウォレット!$AK$2&amp;MONTH(ウォレット!$B23)&amp;"/"&amp;DAY(ウォレット!$B23)&amp;"_"&amp;ウォレット!AZ$3,プレー記録!$U$14:$U$2664,0),1))=TRUE,0,INDEX(プレー記録!$G$14:$G$2664,MATCH("IN_"&amp;ウォレット!$AK$2&amp;MONTH(ウォレット!$B23)&amp;"/"&amp;DAY(ウォレット!$B23)&amp;"_"&amp;ウォレット!AZ$3,プレー記録!$U$14:$U$2664,0),1))</f>
        <v>0</v>
      </c>
      <c r="BA23" s="296">
        <f>IF(ISNA(INDEX(プレー記録!$G$14:$G$2664,MATCH("IN_"&amp;ウォレット!$AK$2&amp;MONTH(ウォレット!$B23)&amp;"/"&amp;DAY(ウォレット!$B23)&amp;"_"&amp;ウォレット!BA$3,プレー記録!$U$14:$U$2664,0),1))=TRUE,0,INDEX(プレー記録!$G$14:$G$2664,MATCH("IN_"&amp;ウォレット!$AK$2&amp;MONTH(ウォレット!$B23)&amp;"/"&amp;DAY(ウォレット!$B23)&amp;"_"&amp;ウォレット!BA$3,プレー記録!$U$14:$U$2664,0),1))</f>
        <v>0</v>
      </c>
      <c r="BB23" s="158"/>
      <c r="BC23" s="131">
        <f>IF(ISNA(INDEX(プレー記録!$F$12:$F$2664,MATCH("OUT_"&amp;ウォレット!$AK$2&amp;MONTH(ウォレット!$B23)&amp;"/"&amp;DAY(ウォレット!$B23)&amp;"_"&amp;ウォレット!BC$3,プレー記録!$U$12:$U$2664,0),1))=TRUE,0,-INDEX(プレー記録!$F$12:$F$2664,MATCH("OUT_"&amp;ウォレット!$AK$2&amp;MONTH(ウォレット!$B23)&amp;"/"&amp;DAY(ウォレット!$B23)&amp;"_"&amp;ウォレット!BC$3,プレー記録!$U$12:$U$2664,0),1))</f>
        <v>0</v>
      </c>
      <c r="BD23" s="123">
        <f>IF(ISNA(INDEX(プレー記録!$F$12:$F$2664,MATCH("OUT_"&amp;ウォレット!$AK$2&amp;MONTH(ウォレット!$B23)&amp;"/"&amp;DAY(ウォレット!$B23)&amp;"_"&amp;ウォレット!BD$3,プレー記録!$U$12:$U$2664,0),1))=TRUE,0,-INDEX(プレー記録!$F$12:$F$2664,MATCH("OUT_"&amp;ウォレット!$AK$2&amp;MONTH(ウォレット!$B23)&amp;"/"&amp;DAY(ウォレット!$B23)&amp;"_"&amp;ウォレット!BD$3,プレー記録!$U$12:$U$2664,0),1))</f>
        <v>0</v>
      </c>
      <c r="BE23" s="123">
        <f>IF(ISNA(INDEX(プレー記録!$F$12:$F$2664,MATCH("OUT_"&amp;ウォレット!$AK$2&amp;MONTH(ウォレット!$B23)&amp;"/"&amp;DAY(ウォレット!$B23)&amp;"_"&amp;ウォレット!BE$3,プレー記録!$U$12:$U$2664,0),1))=TRUE,0,-INDEX(プレー記録!$F$12:$F$2664,MATCH("OUT_"&amp;ウォレット!$AK$2&amp;MONTH(ウォレット!$B23)&amp;"/"&amp;DAY(ウォレット!$B23)&amp;"_"&amp;ウォレット!BE$3,プレー記録!$U$12:$U$2664,0),1))</f>
        <v>0</v>
      </c>
      <c r="BF23" s="123">
        <f>IF(ISNA(INDEX(プレー記録!$F$12:$F$2664,MATCH("OUT_"&amp;ウォレット!$AK$2&amp;MONTH(ウォレット!$B23)&amp;"/"&amp;DAY(ウォレット!$B23)&amp;"_"&amp;ウォレット!BF$3,プレー記録!$U$12:$U$2664,0),1))=TRUE,0,-INDEX(プレー記録!$F$12:$F$2664,MATCH("OUT_"&amp;ウォレット!$AK$2&amp;MONTH(ウォレット!$B23)&amp;"/"&amp;DAY(ウォレット!$B23)&amp;"_"&amp;ウォレット!BF$3,プレー記録!$U$12:$U$2664,0),1))</f>
        <v>0</v>
      </c>
      <c r="BG23" s="123">
        <f>IF(ISNA(INDEX(プレー記録!$F$12:$F$2664,MATCH("OUT_"&amp;ウォレット!$AK$2&amp;MONTH(ウォレット!$B23)&amp;"/"&amp;DAY(ウォレット!$B23)&amp;"_"&amp;ウォレット!BG$3,プレー記録!$U$12:$U$2664,0),1))=TRUE,0,-INDEX(プレー記録!$F$12:$F$2664,MATCH("OUT_"&amp;ウォレット!$AK$2&amp;MONTH(ウォレット!$B23)&amp;"/"&amp;DAY(ウォレット!$B23)&amp;"_"&amp;ウォレット!BG$3,プレー記録!$U$12:$U$2664,0),1))</f>
        <v>0</v>
      </c>
      <c r="BH23" s="123">
        <f>IF(ISNA(INDEX(プレー記録!$F$12:$F$2664,MATCH("OUT_"&amp;ウォレット!$AK$2&amp;MONTH(ウォレット!$B23)&amp;"/"&amp;DAY(ウォレット!$B23)&amp;"_"&amp;ウォレット!BH$3,プレー記録!$U$12:$U$2664,0),1))=TRUE,0,-INDEX(プレー記録!$F$12:$F$2664,MATCH("OUT_"&amp;ウォレット!$AK$2&amp;MONTH(ウォレット!$B23)&amp;"/"&amp;DAY(ウォレット!$B23)&amp;"_"&amp;ウォレット!BH$3,プレー記録!$U$12:$U$2664,0),1))</f>
        <v>0</v>
      </c>
      <c r="BI23" s="123">
        <f>IF(ISNA(INDEX(プレー記録!$F$12:$F$2664,MATCH("OUT_"&amp;ウォレット!$AK$2&amp;MONTH(ウォレット!$B23)&amp;"/"&amp;DAY(ウォレット!$B23)&amp;"_"&amp;ウォレット!BI$3,プレー記録!$U$12:$U$2664,0),1))=TRUE,0,-INDEX(プレー記録!$F$12:$F$2664,MATCH("OUT_"&amp;ウォレット!$AK$2&amp;MONTH(ウォレット!$B23)&amp;"/"&amp;DAY(ウォレット!$B23)&amp;"_"&amp;ウォレット!BI$3,プレー記録!$U$12:$U$2664,0),1))</f>
        <v>0</v>
      </c>
      <c r="BJ23" s="298">
        <f>IF(ISNA(INDEX(プレー記録!$F$12:$F$2664,MATCH("OUT_"&amp;ウォレット!$AK$2&amp;MONTH(ウォレット!$B23)&amp;"/"&amp;DAY(ウォレット!$B23)&amp;"_"&amp;ウォレット!BJ$3,プレー記録!$U$12:$U$2664,0),1))=TRUE,0,-INDEX(プレー記録!$F$12:$F$2664,MATCH("OUT_"&amp;ウォレット!$AK$2&amp;MONTH(ウォレット!$B23)&amp;"/"&amp;DAY(ウォレット!$B23)&amp;"_"&amp;ウォレット!BJ$3,プレー記録!$U$12:$U$2664,0),1))</f>
        <v>0</v>
      </c>
      <c r="BK23" s="298">
        <f>IF(ISNA(INDEX(プレー記録!$F$12:$F$2664,MATCH("OUT_"&amp;ウォレット!$AK$2&amp;MONTH(ウォレット!$B23)&amp;"/"&amp;DAY(ウォレット!$B23)&amp;"_"&amp;ウォレット!BK$3,プレー記録!$U$12:$U$2664,0),1))=TRUE,0,-INDEX(プレー記録!$F$12:$F$2664,MATCH("OUT_"&amp;ウォレット!$AK$2&amp;MONTH(ウォレット!$B23)&amp;"/"&amp;DAY(ウォレット!$B23)&amp;"_"&amp;ウォレット!BK$3,プレー記録!$U$12:$U$2664,0),1))</f>
        <v>0</v>
      </c>
      <c r="BL23" s="298">
        <f>IF(ISNA(INDEX(プレー記録!$F$12:$F$2664,MATCH("OUT_"&amp;ウォレット!$AK$2&amp;MONTH(ウォレット!$B23)&amp;"/"&amp;DAY(ウォレット!$B23)&amp;"_"&amp;ウォレット!BL$3,プレー記録!$U$12:$U$2664,0),1))=TRUE,0,-INDEX(プレー記録!$F$12:$F$2664,MATCH("OUT_"&amp;ウォレット!$AK$2&amp;MONTH(ウォレット!$B23)&amp;"/"&amp;DAY(ウォレット!$B23)&amp;"_"&amp;ウォレット!BL$3,プレー記録!$U$12:$U$2664,0),1))</f>
        <v>0</v>
      </c>
      <c r="BM23" s="298">
        <f>IF(ISNA(INDEX(プレー記録!$F$12:$F$2664,MATCH("OUT_"&amp;ウォレット!$AK$2&amp;MONTH(ウォレット!$B23)&amp;"/"&amp;DAY(ウォレット!$B23)&amp;"_"&amp;ウォレット!BM$3,プレー記録!$U$12:$U$2664,0),1))=TRUE,0,-INDEX(プレー記録!$F$12:$F$2664,MATCH("OUT_"&amp;ウォレット!$AK$2&amp;MONTH(ウォレット!$B23)&amp;"/"&amp;DAY(ウォレット!$B23)&amp;"_"&amp;ウォレット!BM$3,プレー記録!$U$12:$U$2664,0),1))</f>
        <v>0</v>
      </c>
      <c r="BN23" s="298">
        <f>IF(ISNA(INDEX(プレー記録!$F$12:$F$2664,MATCH("OUT_"&amp;ウォレット!$AK$2&amp;MONTH(ウォレット!$B23)&amp;"/"&amp;DAY(ウォレット!$B23)&amp;"_"&amp;ウォレット!BN$3,プレー記録!$U$12:$U$2664,0),1))=TRUE,0,-INDEX(プレー記録!$F$12:$F$2664,MATCH("OUT_"&amp;ウォレット!$AK$2&amp;MONTH(ウォレット!$B23)&amp;"/"&amp;DAY(ウォレット!$B23)&amp;"_"&amp;ウォレット!BN$3,プレー記録!$U$12:$U$2664,0),1))</f>
        <v>0</v>
      </c>
      <c r="BO23" s="298">
        <f>IF(ISNA(INDEX(プレー記録!$F$12:$F$2664,MATCH("OUT_"&amp;ウォレット!$AK$2&amp;MONTH(ウォレット!$B23)&amp;"/"&amp;DAY(ウォレット!$B23)&amp;"_"&amp;ウォレット!BO$3,プレー記録!$U$12:$U$2664,0),1))=TRUE,0,-INDEX(プレー記録!$F$12:$F$2664,MATCH("OUT_"&amp;ウォレット!$AK$2&amp;MONTH(ウォレット!$B23)&amp;"/"&amp;DAY(ウォレット!$B23)&amp;"_"&amp;ウォレット!BO$3,プレー記録!$U$12:$U$2664,0),1))</f>
        <v>0</v>
      </c>
      <c r="BP23" s="298">
        <f>IF(ISNA(INDEX(プレー記録!$F$12:$F$2664,MATCH("OUT_"&amp;ウォレット!$AK$2&amp;MONTH(ウォレット!$B23)&amp;"/"&amp;DAY(ウォレット!$B23)&amp;"_"&amp;ウォレット!BP$3,プレー記録!$U$12:$U$2664,0),1))=TRUE,0,-INDEX(プレー記録!$F$12:$F$2664,MATCH("OUT_"&amp;ウォレット!$AK$2&amp;MONTH(ウォレット!$B23)&amp;"/"&amp;DAY(ウォレット!$B23)&amp;"_"&amp;ウォレット!BP$3,プレー記録!$U$12:$U$2664,0),1))</f>
        <v>0</v>
      </c>
      <c r="BQ23" s="298">
        <f>IF(ISNA(INDEX(プレー記録!$F$12:$F$2664,MATCH("OUT_"&amp;ウォレット!$AK$2&amp;MONTH(ウォレット!$B23)&amp;"/"&amp;DAY(ウォレット!$B23)&amp;"_"&amp;ウォレット!BQ$3,プレー記録!$U$12:$U$2664,0),1))=TRUE,0,-INDEX(プレー記録!$F$12:$F$2664,MATCH("OUT_"&amp;ウォレット!$AK$2&amp;MONTH(ウォレット!$B23)&amp;"/"&amp;DAY(ウォレット!$B23)&amp;"_"&amp;ウォレット!BQ$3,プレー記録!$U$12:$U$2664,0),1))</f>
        <v>0</v>
      </c>
      <c r="BR23" s="160"/>
      <c r="BS23" s="127">
        <f t="shared" si="3"/>
        <v>0</v>
      </c>
      <c r="BT23" s="128">
        <f t="shared" si="13"/>
        <v>0</v>
      </c>
      <c r="BU23" s="133">
        <f>IF(ISNA(INDEX(プレー記録!$G$14:$G$2664,MATCH("IN_"&amp;ウォレット!$BS$2&amp;MONTH(ウォレット!$B23)&amp;"/"&amp;DAY(ウォレット!$B23)&amp;"_"&amp;ウォレット!BU$3,プレー記録!$U$14:$U$2664,0),1))=TRUE,0,INDEX(プレー記録!$G$14:$G$2664,MATCH("IN_"&amp;ウォレット!$BS$2&amp;MONTH(ウォレット!$B23)&amp;"/"&amp;DAY(ウォレット!$B23)&amp;"_"&amp;ウォレット!BU$3,プレー記録!$U$14:$U$2664,0),1))</f>
        <v>0</v>
      </c>
      <c r="BV23" s="122">
        <f>IF(ISNA(INDEX(プレー記録!$G$14:$G$2664,MATCH("IN_"&amp;ウォレット!$BS$2&amp;MONTH(ウォレット!$B23)&amp;"/"&amp;DAY(ウォレット!$B23)&amp;"_"&amp;ウォレット!BV$3,プレー記録!$U$14:$U$2664,0),1))=TRUE,0,INDEX(プレー記録!$G$14:$G$2664,MATCH("IN_"&amp;ウォレット!$BS$2&amp;MONTH(ウォレット!$B23)&amp;"/"&amp;DAY(ウォレット!$B23)&amp;"_"&amp;ウォレット!BV$3,プレー記録!$U$14:$U$2664,0),1))</f>
        <v>0</v>
      </c>
      <c r="BW23" s="122">
        <f>IF(ISNA(INDEX(プレー記録!$G$14:$G$2664,MATCH("IN_"&amp;ウォレット!$BS$2&amp;MONTH(ウォレット!$B23)&amp;"/"&amp;DAY(ウォレット!$B23)&amp;"_"&amp;ウォレット!BW$3,プレー記録!$U$14:$U$2664,0),1))=TRUE,0,INDEX(プレー記録!$G$14:$G$2664,MATCH("IN_"&amp;ウォレット!$BS$2&amp;MONTH(ウォレット!$B23)&amp;"/"&amp;DAY(ウォレット!$B23)&amp;"_"&amp;ウォレット!BW$3,プレー記録!$U$14:$U$2664,0),1))</f>
        <v>0</v>
      </c>
      <c r="BX23" s="122">
        <f>IF(ISNA(INDEX(プレー記録!$G$14:$G$2664,MATCH("IN_"&amp;ウォレット!$BS$2&amp;MONTH(ウォレット!$B23)&amp;"/"&amp;DAY(ウォレット!$B23)&amp;"_"&amp;ウォレット!BX$3,プレー記録!$U$14:$U$2664,0),1))=TRUE,0,INDEX(プレー記録!$G$14:$G$2664,MATCH("IN_"&amp;ウォレット!$BS$2&amp;MONTH(ウォレット!$B23)&amp;"/"&amp;DAY(ウォレット!$B23)&amp;"_"&amp;ウォレット!BX$3,プレー記録!$U$14:$U$2664,0),1))</f>
        <v>0</v>
      </c>
      <c r="BY23" s="122">
        <f>IF(ISNA(INDEX(プレー記録!$G$14:$G$2664,MATCH("IN_"&amp;ウォレット!$BS$2&amp;MONTH(ウォレット!$B23)&amp;"/"&amp;DAY(ウォレット!$B23)&amp;"_"&amp;ウォレット!BY$3,プレー記録!$U$14:$U$2664,0),1))=TRUE,0,INDEX(プレー記録!$G$14:$G$2664,MATCH("IN_"&amp;ウォレット!$BS$2&amp;MONTH(ウォレット!$B23)&amp;"/"&amp;DAY(ウォレット!$B23)&amp;"_"&amp;ウォレット!BY$3,プレー記録!$U$14:$U$2664,0),1))</f>
        <v>0</v>
      </c>
      <c r="BZ23" s="122">
        <f>IF(ISNA(INDEX(プレー記録!$G$14:$G$2664,MATCH("IN_"&amp;ウォレット!$BS$2&amp;MONTH(ウォレット!$B23)&amp;"/"&amp;DAY(ウォレット!$B23)&amp;"_"&amp;ウォレット!BZ$3,プレー記録!$U$14:$U$2664,0),1))=TRUE,0,INDEX(プレー記録!$G$14:$G$2664,MATCH("IN_"&amp;ウォレット!$BS$2&amp;MONTH(ウォレット!$B23)&amp;"/"&amp;DAY(ウォレット!$B23)&amp;"_"&amp;ウォレット!BZ$3,プレー記録!$U$14:$U$2664,0),1))</f>
        <v>0</v>
      </c>
      <c r="CA23" s="122">
        <f>IF(ISNA(INDEX(プレー記録!$G$14:$G$2664,MATCH("IN_"&amp;ウォレット!$BS$2&amp;MONTH(ウォレット!$B23)&amp;"/"&amp;DAY(ウォレット!$B23)&amp;"_"&amp;ウォレット!CA$3,プレー記録!$U$14:$U$2664,0),1))=TRUE,0,INDEX(プレー記録!$G$14:$G$2664,MATCH("IN_"&amp;ウォレット!$BS$2&amp;MONTH(ウォレット!$B23)&amp;"/"&amp;DAY(ウォレット!$B23)&amp;"_"&amp;ウォレット!CA$3,プレー記録!$U$14:$U$2664,0),1))</f>
        <v>0</v>
      </c>
      <c r="CB23" s="296">
        <f>IF(ISNA(INDEX(プレー記録!$G$14:$G$2664,MATCH("IN_"&amp;ウォレット!$BS$2&amp;MONTH(ウォレット!$B23)&amp;"/"&amp;DAY(ウォレット!$B23)&amp;"_"&amp;ウォレット!CB$3,プレー記録!$U$14:$U$2664,0),1))=TRUE,0,INDEX(プレー記録!$G$14:$G$2664,MATCH("IN_"&amp;ウォレット!$BS$2&amp;MONTH(ウォレット!$B23)&amp;"/"&amp;DAY(ウォレット!$B23)&amp;"_"&amp;ウォレット!CB$3,プレー記録!$U$14:$U$2664,0),1))</f>
        <v>0</v>
      </c>
      <c r="CC23" s="296">
        <f>IF(ISNA(INDEX(プレー記録!$G$14:$G$2664,MATCH("IN_"&amp;ウォレット!$BS$2&amp;MONTH(ウォレット!$B23)&amp;"/"&amp;DAY(ウォレット!$B23)&amp;"_"&amp;ウォレット!CC$3,プレー記録!$U$14:$U$2664,0),1))=TRUE,0,INDEX(プレー記録!$G$14:$G$2664,MATCH("IN_"&amp;ウォレット!$BS$2&amp;MONTH(ウォレット!$B23)&amp;"/"&amp;DAY(ウォレット!$B23)&amp;"_"&amp;ウォレット!CC$3,プレー記録!$U$14:$U$2664,0),1))</f>
        <v>0</v>
      </c>
      <c r="CD23" s="296">
        <f>IF(ISNA(INDEX(プレー記録!$G$14:$G$2664,MATCH("IN_"&amp;ウォレット!$BS$2&amp;MONTH(ウォレット!$B23)&amp;"/"&amp;DAY(ウォレット!$B23)&amp;"_"&amp;ウォレット!CD$3,プレー記録!$U$14:$U$2664,0),1))=TRUE,0,INDEX(プレー記録!$G$14:$G$2664,MATCH("IN_"&amp;ウォレット!$BS$2&amp;MONTH(ウォレット!$B23)&amp;"/"&amp;DAY(ウォレット!$B23)&amp;"_"&amp;ウォレット!CD$3,プレー記録!$U$14:$U$2664,0),1))</f>
        <v>0</v>
      </c>
      <c r="CE23" s="296">
        <f>IF(ISNA(INDEX(プレー記録!$G$14:$G$2664,MATCH("IN_"&amp;ウォレット!$BS$2&amp;MONTH(ウォレット!$B23)&amp;"/"&amp;DAY(ウォレット!$B23)&amp;"_"&amp;ウォレット!CE$3,プレー記録!$U$14:$U$2664,0),1))=TRUE,0,INDEX(プレー記録!$G$14:$G$2664,MATCH("IN_"&amp;ウォレット!$BS$2&amp;MONTH(ウォレット!$B23)&amp;"/"&amp;DAY(ウォレット!$B23)&amp;"_"&amp;ウォレット!CE$3,プレー記録!$U$14:$U$2664,0),1))</f>
        <v>0</v>
      </c>
      <c r="CF23" s="296">
        <f>IF(ISNA(INDEX(プレー記録!$G$14:$G$2664,MATCH("IN_"&amp;ウォレット!$BS$2&amp;MONTH(ウォレット!$B23)&amp;"/"&amp;DAY(ウォレット!$B23)&amp;"_"&amp;ウォレット!CF$3,プレー記録!$U$14:$U$2664,0),1))=TRUE,0,INDEX(プレー記録!$G$14:$G$2664,MATCH("IN_"&amp;ウォレット!$BS$2&amp;MONTH(ウォレット!$B23)&amp;"/"&amp;DAY(ウォレット!$B23)&amp;"_"&amp;ウォレット!CF$3,プレー記録!$U$14:$U$2664,0),1))</f>
        <v>0</v>
      </c>
      <c r="CG23" s="296">
        <f>IF(ISNA(INDEX(プレー記録!$G$14:$G$2664,MATCH("IN_"&amp;ウォレット!$BS$2&amp;MONTH(ウォレット!$B23)&amp;"/"&amp;DAY(ウォレット!$B23)&amp;"_"&amp;ウォレット!CG$3,プレー記録!$U$14:$U$2664,0),1))=TRUE,0,INDEX(プレー記録!$G$14:$G$2664,MATCH("IN_"&amp;ウォレット!$BS$2&amp;MONTH(ウォレット!$B23)&amp;"/"&amp;DAY(ウォレット!$B23)&amp;"_"&amp;ウォレット!CG$3,プレー記録!$U$14:$U$2664,0),1))</f>
        <v>0</v>
      </c>
      <c r="CH23" s="296">
        <f>IF(ISNA(INDEX(プレー記録!$G$14:$G$2664,MATCH("IN_"&amp;ウォレット!$BS$2&amp;MONTH(ウォレット!$B23)&amp;"/"&amp;DAY(ウォレット!$B23)&amp;"_"&amp;ウォレット!CH$3,プレー記録!$U$14:$U$2664,0),1))=TRUE,0,INDEX(プレー記録!$G$14:$G$2664,MATCH("IN_"&amp;ウォレット!$BS$2&amp;MONTH(ウォレット!$B23)&amp;"/"&amp;DAY(ウォレット!$B23)&amp;"_"&amp;ウォレット!CH$3,プレー記録!$U$14:$U$2664,0),1))</f>
        <v>0</v>
      </c>
      <c r="CI23" s="296">
        <f>IF(ISNA(INDEX(プレー記録!$G$14:$G$2664,MATCH("IN_"&amp;ウォレット!$BS$2&amp;MONTH(ウォレット!$B23)&amp;"/"&amp;DAY(ウォレット!$B23)&amp;"_"&amp;ウォレット!CI$3,プレー記録!$U$14:$U$2664,0),1))=TRUE,0,INDEX(プレー記録!$G$14:$G$2664,MATCH("IN_"&amp;ウォレット!$BS$2&amp;MONTH(ウォレット!$B23)&amp;"/"&amp;DAY(ウォレット!$B23)&amp;"_"&amp;ウォレット!CI$3,プレー記録!$U$14:$U$2664,0),1))</f>
        <v>0</v>
      </c>
      <c r="CJ23" s="158"/>
      <c r="CK23" s="131">
        <f>IF(ISNA(INDEX(プレー記録!$F$12:$F$2664,MATCH("OUT_"&amp;ウォレット!$BS$2&amp;MONTH(ウォレット!$B23)&amp;"/"&amp;DAY(ウォレット!$B23)&amp;"_"&amp;ウォレット!CK$3,プレー記録!$U$12:$U$2664,0),1))=TRUE,0,-INDEX(プレー記録!$F$12:$F$2664,MATCH("OUT_"&amp;ウォレット!$BS$2&amp;MONTH(ウォレット!$B23)&amp;"/"&amp;DAY(ウォレット!$B23)&amp;"_"&amp;ウォレット!CK$3,プレー記録!$U$12:$U$2664,0),1))</f>
        <v>0</v>
      </c>
      <c r="CL23" s="123">
        <f>IF(ISNA(INDEX(プレー記録!$F$12:$F$2664,MATCH("OUT_"&amp;ウォレット!$BS$2&amp;MONTH(ウォレット!$B23)&amp;"/"&amp;DAY(ウォレット!$B23)&amp;"_"&amp;ウォレット!CL$3,プレー記録!$U$12:$U$2664,0),1))=TRUE,0,-INDEX(プレー記録!$F$12:$F$2664,MATCH("OUT_"&amp;ウォレット!$BS$2&amp;MONTH(ウォレット!$B23)&amp;"/"&amp;DAY(ウォレット!$B23)&amp;"_"&amp;ウォレット!CL$3,プレー記録!$U$12:$U$2664,0),1))</f>
        <v>0</v>
      </c>
      <c r="CM23" s="123">
        <f>IF(ISNA(INDEX(プレー記録!$F$12:$F$2664,MATCH("OUT_"&amp;ウォレット!$BS$2&amp;MONTH(ウォレット!$B23)&amp;"/"&amp;DAY(ウォレット!$B23)&amp;"_"&amp;ウォレット!CM$3,プレー記録!$U$12:$U$2664,0),1))=TRUE,0,-INDEX(プレー記録!$F$12:$F$2664,MATCH("OUT_"&amp;ウォレット!$BS$2&amp;MONTH(ウォレット!$B23)&amp;"/"&amp;DAY(ウォレット!$B23)&amp;"_"&amp;ウォレット!CM$3,プレー記録!$U$12:$U$2664,0),1))</f>
        <v>0</v>
      </c>
      <c r="CN23" s="123">
        <f>IF(ISNA(INDEX(プレー記録!$F$12:$F$2664,MATCH("OUT_"&amp;ウォレット!$BS$2&amp;MONTH(ウォレット!$B23)&amp;"/"&amp;DAY(ウォレット!$B23)&amp;"_"&amp;ウォレット!CN$3,プレー記録!$U$12:$U$2664,0),1))=TRUE,0,-INDEX(プレー記録!$F$12:$F$2664,MATCH("OUT_"&amp;ウォレット!$BS$2&amp;MONTH(ウォレット!$B23)&amp;"/"&amp;DAY(ウォレット!$B23)&amp;"_"&amp;ウォレット!CN$3,プレー記録!$U$12:$U$2664,0),1))</f>
        <v>0</v>
      </c>
      <c r="CO23" s="123">
        <f>IF(ISNA(INDEX(プレー記録!$F$12:$F$2664,MATCH("OUT_"&amp;ウォレット!$BS$2&amp;MONTH(ウォレット!$B23)&amp;"/"&amp;DAY(ウォレット!$B23)&amp;"_"&amp;ウォレット!CO$3,プレー記録!$U$12:$U$2664,0),1))=TRUE,0,-INDEX(プレー記録!$F$12:$F$2664,MATCH("OUT_"&amp;ウォレット!$BS$2&amp;MONTH(ウォレット!$B23)&amp;"/"&amp;DAY(ウォレット!$B23)&amp;"_"&amp;ウォレット!CO$3,プレー記録!$U$12:$U$2664,0),1))</f>
        <v>0</v>
      </c>
      <c r="CP23" s="123">
        <f>IF(ISNA(INDEX(プレー記録!$F$12:$F$2664,MATCH("OUT_"&amp;ウォレット!$BS$2&amp;MONTH(ウォレット!$B23)&amp;"/"&amp;DAY(ウォレット!$B23)&amp;"_"&amp;ウォレット!CP$3,プレー記録!$U$12:$U$2664,0),1))=TRUE,0,-INDEX(プレー記録!$F$12:$F$2664,MATCH("OUT_"&amp;ウォレット!$BS$2&amp;MONTH(ウォレット!$B23)&amp;"/"&amp;DAY(ウォレット!$B23)&amp;"_"&amp;ウォレット!CP$3,プレー記録!$U$12:$U$2664,0),1))</f>
        <v>0</v>
      </c>
      <c r="CQ23" s="123">
        <f>IF(ISNA(INDEX(プレー記録!$F$12:$F$2664,MATCH("OUT_"&amp;ウォレット!$BS$2&amp;MONTH(ウォレット!$B23)&amp;"/"&amp;DAY(ウォレット!$B23)&amp;"_"&amp;ウォレット!CQ$3,プレー記録!$U$12:$U$2664,0),1))=TRUE,0,-INDEX(プレー記録!$F$12:$F$2664,MATCH("OUT_"&amp;ウォレット!$BS$2&amp;MONTH(ウォレット!$B23)&amp;"/"&amp;DAY(ウォレット!$B23)&amp;"_"&amp;ウォレット!CQ$3,プレー記録!$U$12:$U$2664,0),1))</f>
        <v>0</v>
      </c>
      <c r="CR23" s="298">
        <f>IF(ISNA(INDEX(プレー記録!$F$12:$F$2664,MATCH("OUT_"&amp;ウォレット!$BS$2&amp;MONTH(ウォレット!$B23)&amp;"/"&amp;DAY(ウォレット!$B23)&amp;"_"&amp;ウォレット!CR$3,プレー記録!$U$12:$U$2664,0),1))=TRUE,0,-INDEX(プレー記録!$F$12:$F$2664,MATCH("OUT_"&amp;ウォレット!$BS$2&amp;MONTH(ウォレット!$B23)&amp;"/"&amp;DAY(ウォレット!$B23)&amp;"_"&amp;ウォレット!CR$3,プレー記録!$U$12:$U$2664,0),1))</f>
        <v>0</v>
      </c>
      <c r="CS23" s="298">
        <f>IF(ISNA(INDEX(プレー記録!$F$12:$F$2664,MATCH("OUT_"&amp;ウォレット!$BS$2&amp;MONTH(ウォレット!$B23)&amp;"/"&amp;DAY(ウォレット!$B23)&amp;"_"&amp;ウォレット!CS$3,プレー記録!$U$12:$U$2664,0),1))=TRUE,0,-INDEX(プレー記録!$F$12:$F$2664,MATCH("OUT_"&amp;ウォレット!$BS$2&amp;MONTH(ウォレット!$B23)&amp;"/"&amp;DAY(ウォレット!$B23)&amp;"_"&amp;ウォレット!CS$3,プレー記録!$U$12:$U$2664,0),1))</f>
        <v>0</v>
      </c>
      <c r="CT23" s="298">
        <f>IF(ISNA(INDEX(プレー記録!$F$12:$F$2664,MATCH("OUT_"&amp;ウォレット!$BS$2&amp;MONTH(ウォレット!$B23)&amp;"/"&amp;DAY(ウォレット!$B23)&amp;"_"&amp;ウォレット!CT$3,プレー記録!$U$12:$U$2664,0),1))=TRUE,0,-INDEX(プレー記録!$F$12:$F$2664,MATCH("OUT_"&amp;ウォレット!$BS$2&amp;MONTH(ウォレット!$B23)&amp;"/"&amp;DAY(ウォレット!$B23)&amp;"_"&amp;ウォレット!CT$3,プレー記録!$U$12:$U$2664,0),1))</f>
        <v>0</v>
      </c>
      <c r="CU23" s="298">
        <f>IF(ISNA(INDEX(プレー記録!$F$12:$F$2664,MATCH("OUT_"&amp;ウォレット!$BS$2&amp;MONTH(ウォレット!$B23)&amp;"/"&amp;DAY(ウォレット!$B23)&amp;"_"&amp;ウォレット!CU$3,プレー記録!$U$12:$U$2664,0),1))=TRUE,0,-INDEX(プレー記録!$F$12:$F$2664,MATCH("OUT_"&amp;ウォレット!$BS$2&amp;MONTH(ウォレット!$B23)&amp;"/"&amp;DAY(ウォレット!$B23)&amp;"_"&amp;ウォレット!CU$3,プレー記録!$U$12:$U$2664,0),1))</f>
        <v>0</v>
      </c>
      <c r="CV23" s="298">
        <f>IF(ISNA(INDEX(プレー記録!$F$12:$F$2664,MATCH("OUT_"&amp;ウォレット!$BS$2&amp;MONTH(ウォレット!$B23)&amp;"/"&amp;DAY(ウォレット!$B23)&amp;"_"&amp;ウォレット!CV$3,プレー記録!$U$12:$U$2664,0),1))=TRUE,0,-INDEX(プレー記録!$F$12:$F$2664,MATCH("OUT_"&amp;ウォレット!$BS$2&amp;MONTH(ウォレット!$B23)&amp;"/"&amp;DAY(ウォレット!$B23)&amp;"_"&amp;ウォレット!CV$3,プレー記録!$U$12:$U$2664,0),1))</f>
        <v>0</v>
      </c>
      <c r="CW23" s="298">
        <f>IF(ISNA(INDEX(プレー記録!$F$12:$F$2664,MATCH("OUT_"&amp;ウォレット!$BS$2&amp;MONTH(ウォレット!$B23)&amp;"/"&amp;DAY(ウォレット!$B23)&amp;"_"&amp;ウォレット!CW$3,プレー記録!$U$12:$U$2664,0),1))=TRUE,0,-INDEX(プレー記録!$F$12:$F$2664,MATCH("OUT_"&amp;ウォレット!$BS$2&amp;MONTH(ウォレット!$B23)&amp;"/"&amp;DAY(ウォレット!$B23)&amp;"_"&amp;ウォレット!CW$3,プレー記録!$U$12:$U$2664,0),1))</f>
        <v>0</v>
      </c>
      <c r="CX23" s="298">
        <f>IF(ISNA(INDEX(プレー記録!$F$12:$F$2664,MATCH("OUT_"&amp;ウォレット!$BS$2&amp;MONTH(ウォレット!$B23)&amp;"/"&amp;DAY(ウォレット!$B23)&amp;"_"&amp;ウォレット!CX$3,プレー記録!$U$12:$U$2664,0),1))=TRUE,0,-INDEX(プレー記録!$F$12:$F$2664,MATCH("OUT_"&amp;ウォレット!$BS$2&amp;MONTH(ウォレット!$B23)&amp;"/"&amp;DAY(ウォレット!$B23)&amp;"_"&amp;ウォレット!CX$3,プレー記録!$U$12:$U$2664,0),1))</f>
        <v>0</v>
      </c>
      <c r="CY23" s="298">
        <f>IF(ISNA(INDEX(プレー記録!$F$12:$F$2664,MATCH("OUT_"&amp;ウォレット!$BS$2&amp;MONTH(ウォレット!$B23)&amp;"/"&amp;DAY(ウォレット!$B23)&amp;"_"&amp;ウォレット!CY$3,プレー記録!$U$12:$U$2664,0),1))=TRUE,0,-INDEX(プレー記録!$F$12:$F$2664,MATCH("OUT_"&amp;ウォレット!$BS$2&amp;MONTH(ウォレット!$B23)&amp;"/"&amp;DAY(ウォレット!$B23)&amp;"_"&amp;ウォレット!CY$3,プレー記録!$U$12:$U$2664,0),1))</f>
        <v>0</v>
      </c>
      <c r="CZ23" s="160"/>
      <c r="DA23" s="127">
        <f t="shared" si="4"/>
        <v>0</v>
      </c>
      <c r="DB23" s="128">
        <f t="shared" si="14"/>
        <v>0</v>
      </c>
      <c r="DC23" s="133">
        <f>IF(ISNA(INDEX(プレー記録!$G$14:$G$2664,MATCH("IN_"&amp;ウォレット!$DA$2&amp;MONTH(ウォレット!$B23)&amp;"/"&amp;DAY(ウォレット!$B23)&amp;"_"&amp;ウォレット!DC$3,プレー記録!$U$14:$U$2664,0),1))=TRUE,0,INDEX(プレー記録!$G$14:$G$2664,MATCH("IN_"&amp;ウォレット!$DA$2&amp;MONTH(ウォレット!$B23)&amp;"/"&amp;DAY(ウォレット!$B23)&amp;"_"&amp;ウォレット!DC$3,プレー記録!$U$14:$U$2664,0),1))</f>
        <v>0</v>
      </c>
      <c r="DD23" s="122">
        <f>IF(ISNA(INDEX(プレー記録!$G$14:$G$2664,MATCH("IN_"&amp;ウォレット!$DA$2&amp;MONTH(ウォレット!$B23)&amp;"/"&amp;DAY(ウォレット!$B23)&amp;"_"&amp;ウォレット!DD$3,プレー記録!$U$14:$U$2664,0),1))=TRUE,0,INDEX(プレー記録!$G$14:$G$2664,MATCH("IN_"&amp;ウォレット!$DA$2&amp;MONTH(ウォレット!$B23)&amp;"/"&amp;DAY(ウォレット!$B23)&amp;"_"&amp;ウォレット!DD$3,プレー記録!$U$14:$U$2664,0),1))</f>
        <v>0</v>
      </c>
      <c r="DE23" s="122">
        <f>IF(ISNA(INDEX(プレー記録!$G$14:$G$2664,MATCH("IN_"&amp;ウォレット!$DA$2&amp;MONTH(ウォレット!$B23)&amp;"/"&amp;DAY(ウォレット!$B23)&amp;"_"&amp;ウォレット!DE$3,プレー記録!$U$14:$U$2664,0),1))=TRUE,0,INDEX(プレー記録!$G$14:$G$2664,MATCH("IN_"&amp;ウォレット!$DA$2&amp;MONTH(ウォレット!$B23)&amp;"/"&amp;DAY(ウォレット!$B23)&amp;"_"&amp;ウォレット!DE$3,プレー記録!$U$14:$U$2664,0),1))</f>
        <v>0</v>
      </c>
      <c r="DF23" s="122">
        <f>IF(ISNA(INDEX(プレー記録!$G$14:$G$2664,MATCH("IN_"&amp;ウォレット!$DA$2&amp;MONTH(ウォレット!$B23)&amp;"/"&amp;DAY(ウォレット!$B23)&amp;"_"&amp;ウォレット!DF$3,プレー記録!$U$14:$U$2664,0),1))=TRUE,0,INDEX(プレー記録!$G$14:$G$2664,MATCH("IN_"&amp;ウォレット!$DA$2&amp;MONTH(ウォレット!$B23)&amp;"/"&amp;DAY(ウォレット!$B23)&amp;"_"&amp;ウォレット!DF$3,プレー記録!$U$14:$U$2664,0),1))</f>
        <v>0</v>
      </c>
      <c r="DG23" s="122">
        <f>IF(ISNA(INDEX(プレー記録!$G$14:$G$2664,MATCH("IN_"&amp;ウォレット!$DA$2&amp;MONTH(ウォレット!$B23)&amp;"/"&amp;DAY(ウォレット!$B23)&amp;"_"&amp;ウォレット!DG$3,プレー記録!$U$14:$U$2664,0),1))=TRUE,0,INDEX(プレー記録!$G$14:$G$2664,MATCH("IN_"&amp;ウォレット!$DA$2&amp;MONTH(ウォレット!$B23)&amp;"/"&amp;DAY(ウォレット!$B23)&amp;"_"&amp;ウォレット!DG$3,プレー記録!$U$14:$U$2664,0),1))</f>
        <v>0</v>
      </c>
      <c r="DH23" s="122">
        <f>IF(ISNA(INDEX(プレー記録!$G$14:$G$2664,MATCH("IN_"&amp;ウォレット!$DA$2&amp;MONTH(ウォレット!$B23)&amp;"/"&amp;DAY(ウォレット!$B23)&amp;"_"&amp;ウォレット!DH$3,プレー記録!$U$14:$U$2664,0),1))=TRUE,0,INDEX(プレー記録!$G$14:$G$2664,MATCH("IN_"&amp;ウォレット!$DA$2&amp;MONTH(ウォレット!$B23)&amp;"/"&amp;DAY(ウォレット!$B23)&amp;"_"&amp;ウォレット!DH$3,プレー記録!$U$14:$U$2664,0),1))</f>
        <v>0</v>
      </c>
      <c r="DI23" s="122">
        <f>IF(ISNA(INDEX(プレー記録!$G$14:$G$2664,MATCH("IN_"&amp;ウォレット!$DA$2&amp;MONTH(ウォレット!$B23)&amp;"/"&amp;DAY(ウォレット!$B23)&amp;"_"&amp;ウォレット!DI$3,プレー記録!$U$14:$U$2664,0),1))=TRUE,0,INDEX(プレー記録!$G$14:$G$2664,MATCH("IN_"&amp;ウォレット!$DA$2&amp;MONTH(ウォレット!$B23)&amp;"/"&amp;DAY(ウォレット!$B23)&amp;"_"&amp;ウォレット!DI$3,プレー記録!$U$14:$U$2664,0),1))</f>
        <v>0</v>
      </c>
      <c r="DJ23" s="296">
        <f>IF(ISNA(INDEX(プレー記録!$G$14:$G$2664,MATCH("IN_"&amp;ウォレット!$DA$2&amp;MONTH(ウォレット!$B23)&amp;"/"&amp;DAY(ウォレット!$B23)&amp;"_"&amp;ウォレット!DJ$3,プレー記録!$U$14:$U$2664,0),1))=TRUE,0,INDEX(プレー記録!$G$14:$G$2664,MATCH("IN_"&amp;ウォレット!$DA$2&amp;MONTH(ウォレット!$B23)&amp;"/"&amp;DAY(ウォレット!$B23)&amp;"_"&amp;ウォレット!DJ$3,プレー記録!$U$14:$U$2664,0),1))</f>
        <v>0</v>
      </c>
      <c r="DK23" s="296">
        <f>IF(ISNA(INDEX(プレー記録!$G$14:$G$2664,MATCH("IN_"&amp;ウォレット!$DA$2&amp;MONTH(ウォレット!$B23)&amp;"/"&amp;DAY(ウォレット!$B23)&amp;"_"&amp;ウォレット!DK$3,プレー記録!$U$14:$U$2664,0),1))=TRUE,0,INDEX(プレー記録!$G$14:$G$2664,MATCH("IN_"&amp;ウォレット!$DA$2&amp;MONTH(ウォレット!$B23)&amp;"/"&amp;DAY(ウォレット!$B23)&amp;"_"&amp;ウォレット!DK$3,プレー記録!$U$14:$U$2664,0),1))</f>
        <v>0</v>
      </c>
      <c r="DL23" s="296">
        <f>IF(ISNA(INDEX(プレー記録!$G$14:$G$2664,MATCH("IN_"&amp;ウォレット!$DA$2&amp;MONTH(ウォレット!$B23)&amp;"/"&amp;DAY(ウォレット!$B23)&amp;"_"&amp;ウォレット!DL$3,プレー記録!$U$14:$U$2664,0),1))=TRUE,0,INDEX(プレー記録!$G$14:$G$2664,MATCH("IN_"&amp;ウォレット!$DA$2&amp;MONTH(ウォレット!$B23)&amp;"/"&amp;DAY(ウォレット!$B23)&amp;"_"&amp;ウォレット!DL$3,プレー記録!$U$14:$U$2664,0),1))</f>
        <v>0</v>
      </c>
      <c r="DM23" s="296">
        <f>IF(ISNA(INDEX(プレー記録!$G$14:$G$2664,MATCH("IN_"&amp;ウォレット!$DA$2&amp;MONTH(ウォレット!$B23)&amp;"/"&amp;DAY(ウォレット!$B23)&amp;"_"&amp;ウォレット!DM$3,プレー記録!$U$14:$U$2664,0),1))=TRUE,0,INDEX(プレー記録!$G$14:$G$2664,MATCH("IN_"&amp;ウォレット!$DA$2&amp;MONTH(ウォレット!$B23)&amp;"/"&amp;DAY(ウォレット!$B23)&amp;"_"&amp;ウォレット!DM$3,プレー記録!$U$14:$U$2664,0),1))</f>
        <v>0</v>
      </c>
      <c r="DN23" s="296">
        <f>IF(ISNA(INDEX(プレー記録!$G$14:$G$2664,MATCH("IN_"&amp;ウォレット!$DA$2&amp;MONTH(ウォレット!$B23)&amp;"/"&amp;DAY(ウォレット!$B23)&amp;"_"&amp;ウォレット!DN$3,プレー記録!$U$14:$U$2664,0),1))=TRUE,0,INDEX(プレー記録!$G$14:$G$2664,MATCH("IN_"&amp;ウォレット!$DA$2&amp;MONTH(ウォレット!$B23)&amp;"/"&amp;DAY(ウォレット!$B23)&amp;"_"&amp;ウォレット!DN$3,プレー記録!$U$14:$U$2664,0),1))</f>
        <v>0</v>
      </c>
      <c r="DO23" s="296">
        <f>IF(ISNA(INDEX(プレー記録!$G$14:$G$2664,MATCH("IN_"&amp;ウォレット!$DA$2&amp;MONTH(ウォレット!$B23)&amp;"/"&amp;DAY(ウォレット!$B23)&amp;"_"&amp;ウォレット!DO$3,プレー記録!$U$14:$U$2664,0),1))=TRUE,0,INDEX(プレー記録!$G$14:$G$2664,MATCH("IN_"&amp;ウォレット!$DA$2&amp;MONTH(ウォレット!$B23)&amp;"/"&amp;DAY(ウォレット!$B23)&amp;"_"&amp;ウォレット!DO$3,プレー記録!$U$14:$U$2664,0),1))</f>
        <v>0</v>
      </c>
      <c r="DP23" s="296">
        <f>IF(ISNA(INDEX(プレー記録!$G$14:$G$2664,MATCH("IN_"&amp;ウォレット!$DA$2&amp;MONTH(ウォレット!$B23)&amp;"/"&amp;DAY(ウォレット!$B23)&amp;"_"&amp;ウォレット!DP$3,プレー記録!$U$14:$U$2664,0),1))=TRUE,0,INDEX(プレー記録!$G$14:$G$2664,MATCH("IN_"&amp;ウォレット!$DA$2&amp;MONTH(ウォレット!$B23)&amp;"/"&amp;DAY(ウォレット!$B23)&amp;"_"&amp;ウォレット!DP$3,プレー記録!$U$14:$U$2664,0),1))</f>
        <v>0</v>
      </c>
      <c r="DQ23" s="296">
        <f>IF(ISNA(INDEX(プレー記録!$G$14:$G$2664,MATCH("IN_"&amp;ウォレット!$DA$2&amp;MONTH(ウォレット!$B23)&amp;"/"&amp;DAY(ウォレット!$B23)&amp;"_"&amp;ウォレット!DQ$3,プレー記録!$U$14:$U$2664,0),1))=TRUE,0,INDEX(プレー記録!$G$14:$G$2664,MATCH("IN_"&amp;ウォレット!$DA$2&amp;MONTH(ウォレット!$B23)&amp;"/"&amp;DAY(ウォレット!$B23)&amp;"_"&amp;ウォレット!DQ$3,プレー記録!$U$14:$U$2664,0),1))</f>
        <v>0</v>
      </c>
      <c r="DR23" s="158"/>
      <c r="DS23" s="131">
        <f>IF(ISNA(INDEX(プレー記録!$F$12:$F$2664,MATCH("OUT_"&amp;ウォレット!$DA$2&amp;MONTH(ウォレット!$B23)&amp;"/"&amp;DAY(ウォレット!$B23)&amp;"_"&amp;ウォレット!DS$3,プレー記録!$U$12:$U$2664,0),1))=TRUE,0,-INDEX(プレー記録!$F$12:$F$2664,MATCH("OUT_"&amp;ウォレット!$DA$2&amp;MONTH(ウォレット!$B23)&amp;"/"&amp;DAY(ウォレット!$B23)&amp;"_"&amp;ウォレット!DS$3,プレー記録!$U$12:$U$2664,0),1))</f>
        <v>0</v>
      </c>
      <c r="DT23" s="123">
        <f>IF(ISNA(INDEX(プレー記録!$F$12:$F$2664,MATCH("OUT_"&amp;ウォレット!$DA$2&amp;MONTH(ウォレット!$B23)&amp;"/"&amp;DAY(ウォレット!$B23)&amp;"_"&amp;ウォレット!DT$3,プレー記録!$U$12:$U$2664,0),1))=TRUE,0,-INDEX(プレー記録!$F$12:$F$2664,MATCH("OUT_"&amp;ウォレット!$DA$2&amp;MONTH(ウォレット!$B23)&amp;"/"&amp;DAY(ウォレット!$B23)&amp;"_"&amp;ウォレット!DT$3,プレー記録!$U$12:$U$2664,0),1))</f>
        <v>0</v>
      </c>
      <c r="DU23" s="123">
        <f>IF(ISNA(INDEX(プレー記録!$F$12:$F$2664,MATCH("OUT_"&amp;ウォレット!$DA$2&amp;MONTH(ウォレット!$B23)&amp;"/"&amp;DAY(ウォレット!$B23)&amp;"_"&amp;ウォレット!DU$3,プレー記録!$U$12:$U$2664,0),1))=TRUE,0,-INDEX(プレー記録!$F$12:$F$2664,MATCH("OUT_"&amp;ウォレット!$DA$2&amp;MONTH(ウォレット!$B23)&amp;"/"&amp;DAY(ウォレット!$B23)&amp;"_"&amp;ウォレット!DU$3,プレー記録!$U$12:$U$2664,0),1))</f>
        <v>0</v>
      </c>
      <c r="DV23" s="123">
        <f>IF(ISNA(INDEX(プレー記録!$F$12:$F$2664,MATCH("OUT_"&amp;ウォレット!$DA$2&amp;MONTH(ウォレット!$B23)&amp;"/"&amp;DAY(ウォレット!$B23)&amp;"_"&amp;ウォレット!DV$3,プレー記録!$U$12:$U$2664,0),1))=TRUE,0,-INDEX(プレー記録!$F$12:$F$2664,MATCH("OUT_"&amp;ウォレット!$DA$2&amp;MONTH(ウォレット!$B23)&amp;"/"&amp;DAY(ウォレット!$B23)&amp;"_"&amp;ウォレット!DV$3,プレー記録!$U$12:$U$2664,0),1))</f>
        <v>0</v>
      </c>
      <c r="DW23" s="123">
        <f>IF(ISNA(INDEX(プレー記録!$F$12:$F$2664,MATCH("OUT_"&amp;ウォレット!$DA$2&amp;MONTH(ウォレット!$B23)&amp;"/"&amp;DAY(ウォレット!$B23)&amp;"_"&amp;ウォレット!DW$3,プレー記録!$U$12:$U$2664,0),1))=TRUE,0,-INDEX(プレー記録!$F$12:$F$2664,MATCH("OUT_"&amp;ウォレット!$DA$2&amp;MONTH(ウォレット!$B23)&amp;"/"&amp;DAY(ウォレット!$B23)&amp;"_"&amp;ウォレット!DW$3,プレー記録!$U$12:$U$2664,0),1))</f>
        <v>0</v>
      </c>
      <c r="DX23" s="123">
        <f>IF(ISNA(INDEX(プレー記録!$F$12:$F$2664,MATCH("OUT_"&amp;ウォレット!$DA$2&amp;MONTH(ウォレット!$B23)&amp;"/"&amp;DAY(ウォレット!$B23)&amp;"_"&amp;ウォレット!DX$3,プレー記録!$U$12:$U$2664,0),1))=TRUE,0,-INDEX(プレー記録!$F$12:$F$2664,MATCH("OUT_"&amp;ウォレット!$DA$2&amp;MONTH(ウォレット!$B23)&amp;"/"&amp;DAY(ウォレット!$B23)&amp;"_"&amp;ウォレット!DX$3,プレー記録!$U$12:$U$2664,0),1))</f>
        <v>0</v>
      </c>
      <c r="DY23" s="123">
        <f>IF(ISNA(INDEX(プレー記録!$F$12:$F$2664,MATCH("OUT_"&amp;ウォレット!$DA$2&amp;MONTH(ウォレット!$B23)&amp;"/"&amp;DAY(ウォレット!$B23)&amp;"_"&amp;ウォレット!DY$3,プレー記録!$U$12:$U$2664,0),1))=TRUE,0,-INDEX(プレー記録!$F$12:$F$2664,MATCH("OUT_"&amp;ウォレット!$DA$2&amp;MONTH(ウォレット!$B23)&amp;"/"&amp;DAY(ウォレット!$B23)&amp;"_"&amp;ウォレット!DY$3,プレー記録!$U$12:$U$2664,0),1))</f>
        <v>0</v>
      </c>
      <c r="DZ23" s="298">
        <f>IF(ISNA(INDEX(プレー記録!$F$12:$F$2664,MATCH("OUT_"&amp;ウォレット!$DA$2&amp;MONTH(ウォレット!$B23)&amp;"/"&amp;DAY(ウォレット!$B23)&amp;"_"&amp;ウォレット!DZ$3,プレー記録!$U$12:$U$2664,0),1))=TRUE,0,-INDEX(プレー記録!$F$12:$F$2664,MATCH("OUT_"&amp;ウォレット!$DA$2&amp;MONTH(ウォレット!$B23)&amp;"/"&amp;DAY(ウォレット!$B23)&amp;"_"&amp;ウォレット!DZ$3,プレー記録!$U$12:$U$2664,0),1))</f>
        <v>0</v>
      </c>
      <c r="EA23" s="298">
        <f>IF(ISNA(INDEX(プレー記録!$F$12:$F$2664,MATCH("OUT_"&amp;ウォレット!$DA$2&amp;MONTH(ウォレット!$B23)&amp;"/"&amp;DAY(ウォレット!$B23)&amp;"_"&amp;ウォレット!EA$3,プレー記録!$U$12:$U$2664,0),1))=TRUE,0,-INDEX(プレー記録!$F$12:$F$2664,MATCH("OUT_"&amp;ウォレット!$DA$2&amp;MONTH(ウォレット!$B23)&amp;"/"&amp;DAY(ウォレット!$B23)&amp;"_"&amp;ウォレット!EA$3,プレー記録!$U$12:$U$2664,0),1))</f>
        <v>0</v>
      </c>
      <c r="EB23" s="298">
        <f>IF(ISNA(INDEX(プレー記録!$F$12:$F$2664,MATCH("OUT_"&amp;ウォレット!$DA$2&amp;MONTH(ウォレット!$B23)&amp;"/"&amp;DAY(ウォレット!$B23)&amp;"_"&amp;ウォレット!EB$3,プレー記録!$U$12:$U$2664,0),1))=TRUE,0,-INDEX(プレー記録!$F$12:$F$2664,MATCH("OUT_"&amp;ウォレット!$DA$2&amp;MONTH(ウォレット!$B23)&amp;"/"&amp;DAY(ウォレット!$B23)&amp;"_"&amp;ウォレット!EB$3,プレー記録!$U$12:$U$2664,0),1))</f>
        <v>0</v>
      </c>
      <c r="EC23" s="298">
        <f>IF(ISNA(INDEX(プレー記録!$F$12:$F$2664,MATCH("OUT_"&amp;ウォレット!$DA$2&amp;MONTH(ウォレット!$B23)&amp;"/"&amp;DAY(ウォレット!$B23)&amp;"_"&amp;ウォレット!EC$3,プレー記録!$U$12:$U$2664,0),1))=TRUE,0,-INDEX(プレー記録!$F$12:$F$2664,MATCH("OUT_"&amp;ウォレット!$DA$2&amp;MONTH(ウォレット!$B23)&amp;"/"&amp;DAY(ウォレット!$B23)&amp;"_"&amp;ウォレット!EC$3,プレー記録!$U$12:$U$2664,0),1))</f>
        <v>0</v>
      </c>
      <c r="ED23" s="298">
        <f>IF(ISNA(INDEX(プレー記録!$F$12:$F$2664,MATCH("OUT_"&amp;ウォレット!$DA$2&amp;MONTH(ウォレット!$B23)&amp;"/"&amp;DAY(ウォレット!$B23)&amp;"_"&amp;ウォレット!ED$3,プレー記録!$U$12:$U$2664,0),1))=TRUE,0,-INDEX(プレー記録!$F$12:$F$2664,MATCH("OUT_"&amp;ウォレット!$DA$2&amp;MONTH(ウォレット!$B23)&amp;"/"&amp;DAY(ウォレット!$B23)&amp;"_"&amp;ウォレット!ED$3,プレー記録!$U$12:$U$2664,0),1))</f>
        <v>0</v>
      </c>
      <c r="EE23" s="298">
        <f>IF(ISNA(INDEX(プレー記録!$F$12:$F$2664,MATCH("OUT_"&amp;ウォレット!$DA$2&amp;MONTH(ウォレット!$B23)&amp;"/"&amp;DAY(ウォレット!$B23)&amp;"_"&amp;ウォレット!EE$3,プレー記録!$U$12:$U$2664,0),1))=TRUE,0,-INDEX(プレー記録!$F$12:$F$2664,MATCH("OUT_"&amp;ウォレット!$DA$2&amp;MONTH(ウォレット!$B23)&amp;"/"&amp;DAY(ウォレット!$B23)&amp;"_"&amp;ウォレット!EE$3,プレー記録!$U$12:$U$2664,0),1))</f>
        <v>0</v>
      </c>
      <c r="EF23" s="298">
        <f>IF(ISNA(INDEX(プレー記録!$F$12:$F$2664,MATCH("OUT_"&amp;ウォレット!$DA$2&amp;MONTH(ウォレット!$B23)&amp;"/"&amp;DAY(ウォレット!$B23)&amp;"_"&amp;ウォレット!EF$3,プレー記録!$U$12:$U$2664,0),1))=TRUE,0,-INDEX(プレー記録!$F$12:$F$2664,MATCH("OUT_"&amp;ウォレット!$DA$2&amp;MONTH(ウォレット!$B23)&amp;"/"&amp;DAY(ウォレット!$B23)&amp;"_"&amp;ウォレット!EF$3,プレー記録!$U$12:$U$2664,0),1))</f>
        <v>0</v>
      </c>
      <c r="EG23" s="298">
        <f>IF(ISNA(INDEX(プレー記録!$F$12:$F$2664,MATCH("OUT_"&amp;ウォレット!$DA$2&amp;MONTH(ウォレット!$B23)&amp;"/"&amp;DAY(ウォレット!$B23)&amp;"_"&amp;ウォレット!EG$3,プレー記録!$U$12:$U$2664,0),1))=TRUE,0,-INDEX(プレー記録!$F$12:$F$2664,MATCH("OUT_"&amp;ウォレット!$DA$2&amp;MONTH(ウォレット!$B23)&amp;"/"&amp;DAY(ウォレット!$B23)&amp;"_"&amp;ウォレット!EG$3,プレー記録!$U$12:$U$2664,0),1))</f>
        <v>0</v>
      </c>
      <c r="EH23" s="160"/>
      <c r="EI23" s="127">
        <f t="shared" si="5"/>
        <v>0</v>
      </c>
      <c r="EJ23" s="128">
        <f t="shared" si="15"/>
        <v>0</v>
      </c>
      <c r="EK23" s="133">
        <f>IF(ISNA(INDEX(プレー記録!$G$14:$G$2664,MATCH("IN_"&amp;ウォレット!$EI$2&amp;MONTH(ウォレット!$B23)&amp;"/"&amp;DAY(ウォレット!$B23)&amp;"_"&amp;ウォレット!EK$3,プレー記録!$U$14:$U$2664,0),1))=TRUE,0,INDEX(プレー記録!$G$14:$G$2664,MATCH("IN_"&amp;ウォレット!$EI$2&amp;MONTH(ウォレット!$B23)&amp;"/"&amp;DAY(ウォレット!$B23)&amp;"_"&amp;ウォレット!EK$3,プレー記録!$U$14:$U$2664,0),1))</f>
        <v>0</v>
      </c>
      <c r="EL23" s="122">
        <f>IF(ISNA(INDEX(プレー記録!$G$14:$G$2664,MATCH("IN_"&amp;ウォレット!$EI$2&amp;MONTH(ウォレット!$B23)&amp;"/"&amp;DAY(ウォレット!$B23)&amp;"_"&amp;ウォレット!EL$3,プレー記録!$U$14:$U$2664,0),1))=TRUE,0,INDEX(プレー記録!$G$14:$G$2664,MATCH("IN_"&amp;ウォレット!$EI$2&amp;MONTH(ウォレット!$B23)&amp;"/"&amp;DAY(ウォレット!$B23)&amp;"_"&amp;ウォレット!EL$3,プレー記録!$U$14:$U$2664,0),1))</f>
        <v>0</v>
      </c>
      <c r="EM23" s="122">
        <f>IF(ISNA(INDEX(プレー記録!$G$14:$G$2664,MATCH("IN_"&amp;ウォレット!$EI$2&amp;MONTH(ウォレット!$B23)&amp;"/"&amp;DAY(ウォレット!$B23)&amp;"_"&amp;ウォレット!EM$3,プレー記録!$U$14:$U$2664,0),1))=TRUE,0,INDEX(プレー記録!$G$14:$G$2664,MATCH("IN_"&amp;ウォレット!$EI$2&amp;MONTH(ウォレット!$B23)&amp;"/"&amp;DAY(ウォレット!$B23)&amp;"_"&amp;ウォレット!EM$3,プレー記録!$U$14:$U$2664,0),1))</f>
        <v>0</v>
      </c>
      <c r="EN23" s="122">
        <f>IF(ISNA(INDEX(プレー記録!$G$14:$G$2664,MATCH("IN_"&amp;ウォレット!$EI$2&amp;MONTH(ウォレット!$B23)&amp;"/"&amp;DAY(ウォレット!$B23)&amp;"_"&amp;ウォレット!EN$3,プレー記録!$U$14:$U$2664,0),1))=TRUE,0,INDEX(プレー記録!$G$14:$G$2664,MATCH("IN_"&amp;ウォレット!$EI$2&amp;MONTH(ウォレット!$B23)&amp;"/"&amp;DAY(ウォレット!$B23)&amp;"_"&amp;ウォレット!EN$3,プレー記録!$U$14:$U$2664,0),1))</f>
        <v>0</v>
      </c>
      <c r="EO23" s="122">
        <f>IF(ISNA(INDEX(プレー記録!$G$14:$G$2664,MATCH("IN_"&amp;ウォレット!$EI$2&amp;MONTH(ウォレット!$B23)&amp;"/"&amp;DAY(ウォレット!$B23)&amp;"_"&amp;ウォレット!EO$3,プレー記録!$U$14:$U$2664,0),1))=TRUE,0,INDEX(プレー記録!$G$14:$G$2664,MATCH("IN_"&amp;ウォレット!$EI$2&amp;MONTH(ウォレット!$B23)&amp;"/"&amp;DAY(ウォレット!$B23)&amp;"_"&amp;ウォレット!EO$3,プレー記録!$U$14:$U$2664,0),1))</f>
        <v>0</v>
      </c>
      <c r="EP23" s="122">
        <f>IF(ISNA(INDEX(プレー記録!$G$14:$G$2664,MATCH("IN_"&amp;ウォレット!$EI$2&amp;MONTH(ウォレット!$B23)&amp;"/"&amp;DAY(ウォレット!$B23)&amp;"_"&amp;ウォレット!EP$3,プレー記録!$U$14:$U$2664,0),1))=TRUE,0,INDEX(プレー記録!$G$14:$G$2664,MATCH("IN_"&amp;ウォレット!$EI$2&amp;MONTH(ウォレット!$B23)&amp;"/"&amp;DAY(ウォレット!$B23)&amp;"_"&amp;ウォレット!EP$3,プレー記録!$U$14:$U$2664,0),1))</f>
        <v>0</v>
      </c>
      <c r="EQ23" s="122">
        <f>IF(ISNA(INDEX(プレー記録!$G$14:$G$2664,MATCH("IN_"&amp;ウォレット!$EI$2&amp;MONTH(ウォレット!$B23)&amp;"/"&amp;DAY(ウォレット!$B23)&amp;"_"&amp;ウォレット!EQ$3,プレー記録!$U$14:$U$2664,0),1))=TRUE,0,INDEX(プレー記録!$G$14:$G$2664,MATCH("IN_"&amp;ウォレット!$EI$2&amp;MONTH(ウォレット!$B23)&amp;"/"&amp;DAY(ウォレット!$B23)&amp;"_"&amp;ウォレット!EQ$3,プレー記録!$U$14:$U$2664,0),1))</f>
        <v>0</v>
      </c>
      <c r="ER23" s="296">
        <f>IF(ISNA(INDEX(プレー記録!$G$14:$G$2664,MATCH("IN_"&amp;ウォレット!$EI$2&amp;MONTH(ウォレット!$B23)&amp;"/"&amp;DAY(ウォレット!$B23)&amp;"_"&amp;ウォレット!ER$3,プレー記録!$U$14:$U$2664,0),1))=TRUE,0,INDEX(プレー記録!$G$14:$G$2664,MATCH("IN_"&amp;ウォレット!$EI$2&amp;MONTH(ウォレット!$B23)&amp;"/"&amp;DAY(ウォレット!$B23)&amp;"_"&amp;ウォレット!ER$3,プレー記録!$U$14:$U$2664,0),1))</f>
        <v>0</v>
      </c>
      <c r="ES23" s="296">
        <f>IF(ISNA(INDEX(プレー記録!$G$14:$G$2664,MATCH("IN_"&amp;ウォレット!$EI$2&amp;MONTH(ウォレット!$B23)&amp;"/"&amp;DAY(ウォレット!$B23)&amp;"_"&amp;ウォレット!ES$3,プレー記録!$U$14:$U$2664,0),1))=TRUE,0,INDEX(プレー記録!$G$14:$G$2664,MATCH("IN_"&amp;ウォレット!$EI$2&amp;MONTH(ウォレット!$B23)&amp;"/"&amp;DAY(ウォレット!$B23)&amp;"_"&amp;ウォレット!ES$3,プレー記録!$U$14:$U$2664,0),1))</f>
        <v>0</v>
      </c>
      <c r="ET23" s="296">
        <f>IF(ISNA(INDEX(プレー記録!$G$14:$G$2664,MATCH("IN_"&amp;ウォレット!$EI$2&amp;MONTH(ウォレット!$B23)&amp;"/"&amp;DAY(ウォレット!$B23)&amp;"_"&amp;ウォレット!ET$3,プレー記録!$U$14:$U$2664,0),1))=TRUE,0,INDEX(プレー記録!$G$14:$G$2664,MATCH("IN_"&amp;ウォレット!$EI$2&amp;MONTH(ウォレット!$B23)&amp;"/"&amp;DAY(ウォレット!$B23)&amp;"_"&amp;ウォレット!ET$3,プレー記録!$U$14:$U$2664,0),1))</f>
        <v>0</v>
      </c>
      <c r="EU23" s="296">
        <f>IF(ISNA(INDEX(プレー記録!$G$14:$G$2664,MATCH("IN_"&amp;ウォレット!$EI$2&amp;MONTH(ウォレット!$B23)&amp;"/"&amp;DAY(ウォレット!$B23)&amp;"_"&amp;ウォレット!EU$3,プレー記録!$U$14:$U$2664,0),1))=TRUE,0,INDEX(プレー記録!$G$14:$G$2664,MATCH("IN_"&amp;ウォレット!$EI$2&amp;MONTH(ウォレット!$B23)&amp;"/"&amp;DAY(ウォレット!$B23)&amp;"_"&amp;ウォレット!EU$3,プレー記録!$U$14:$U$2664,0),1))</f>
        <v>0</v>
      </c>
      <c r="EV23" s="296">
        <f>IF(ISNA(INDEX(プレー記録!$G$14:$G$2664,MATCH("IN_"&amp;ウォレット!$EI$2&amp;MONTH(ウォレット!$B23)&amp;"/"&amp;DAY(ウォレット!$B23)&amp;"_"&amp;ウォレット!EV$3,プレー記録!$U$14:$U$2664,0),1))=TRUE,0,INDEX(プレー記録!$G$14:$G$2664,MATCH("IN_"&amp;ウォレット!$EI$2&amp;MONTH(ウォレット!$B23)&amp;"/"&amp;DAY(ウォレット!$B23)&amp;"_"&amp;ウォレット!EV$3,プレー記録!$U$14:$U$2664,0),1))</f>
        <v>0</v>
      </c>
      <c r="EW23" s="296">
        <f>IF(ISNA(INDEX(プレー記録!$G$14:$G$2664,MATCH("IN_"&amp;ウォレット!$EI$2&amp;MONTH(ウォレット!$B23)&amp;"/"&amp;DAY(ウォレット!$B23)&amp;"_"&amp;ウォレット!EW$3,プレー記録!$U$14:$U$2664,0),1))=TRUE,0,INDEX(プレー記録!$G$14:$G$2664,MATCH("IN_"&amp;ウォレット!$EI$2&amp;MONTH(ウォレット!$B23)&amp;"/"&amp;DAY(ウォレット!$B23)&amp;"_"&amp;ウォレット!EW$3,プレー記録!$U$14:$U$2664,0),1))</f>
        <v>0</v>
      </c>
      <c r="EX23" s="296">
        <f>IF(ISNA(INDEX(プレー記録!$G$14:$G$2664,MATCH("IN_"&amp;ウォレット!$EI$2&amp;MONTH(ウォレット!$B23)&amp;"/"&amp;DAY(ウォレット!$B23)&amp;"_"&amp;ウォレット!EX$3,プレー記録!$U$14:$U$2664,0),1))=TRUE,0,INDEX(プレー記録!$G$14:$G$2664,MATCH("IN_"&amp;ウォレット!$EI$2&amp;MONTH(ウォレット!$B23)&amp;"/"&amp;DAY(ウォレット!$B23)&amp;"_"&amp;ウォレット!EX$3,プレー記録!$U$14:$U$2664,0),1))</f>
        <v>0</v>
      </c>
      <c r="EY23" s="296">
        <f>IF(ISNA(INDEX(プレー記録!$G$14:$G$2664,MATCH("IN_"&amp;ウォレット!$EI$2&amp;MONTH(ウォレット!$B23)&amp;"/"&amp;DAY(ウォレット!$B23)&amp;"_"&amp;ウォレット!EY$3,プレー記録!$U$14:$U$2664,0),1))=TRUE,0,INDEX(プレー記録!$G$14:$G$2664,MATCH("IN_"&amp;ウォレット!$EI$2&amp;MONTH(ウォレット!$B23)&amp;"/"&amp;DAY(ウォレット!$B23)&amp;"_"&amp;ウォレット!EY$3,プレー記録!$U$14:$U$2664,0),1))</f>
        <v>0</v>
      </c>
      <c r="EZ23" s="158"/>
      <c r="FA23" s="131">
        <f>IF(ISNA(INDEX(プレー記録!$F$12:$F$2664,MATCH("OUT_"&amp;ウォレット!$EI$2&amp;MONTH(ウォレット!$B23)&amp;"/"&amp;DAY(ウォレット!$B23)&amp;"_"&amp;ウォレット!FA$3,プレー記録!$U$12:$U$2664,0),1))=TRUE,0,-INDEX(プレー記録!$F$12:$F$2664,MATCH("OUT_"&amp;ウォレット!$EI$2&amp;MONTH(ウォレット!$B23)&amp;"/"&amp;DAY(ウォレット!$B23)&amp;"_"&amp;ウォレット!FA$3,プレー記録!$U$12:$U$2664,0),1))</f>
        <v>0</v>
      </c>
      <c r="FB23" s="123">
        <f>IF(ISNA(INDEX(プレー記録!$F$12:$F$2664,MATCH("OUT_"&amp;ウォレット!$EI$2&amp;MONTH(ウォレット!$B23)&amp;"/"&amp;DAY(ウォレット!$B23)&amp;"_"&amp;ウォレット!FB$3,プレー記録!$U$12:$U$2664,0),1))=TRUE,0,-INDEX(プレー記録!$F$12:$F$2664,MATCH("OUT_"&amp;ウォレット!$EI$2&amp;MONTH(ウォレット!$B23)&amp;"/"&amp;DAY(ウォレット!$B23)&amp;"_"&amp;ウォレット!FB$3,プレー記録!$U$12:$U$2664,0),1))</f>
        <v>0</v>
      </c>
      <c r="FC23" s="123">
        <f>IF(ISNA(INDEX(プレー記録!$F$12:$F$2664,MATCH("OUT_"&amp;ウォレット!$EI$2&amp;MONTH(ウォレット!$B23)&amp;"/"&amp;DAY(ウォレット!$B23)&amp;"_"&amp;ウォレット!FC$3,プレー記録!$U$12:$U$2664,0),1))=TRUE,0,-INDEX(プレー記録!$F$12:$F$2664,MATCH("OUT_"&amp;ウォレット!$EI$2&amp;MONTH(ウォレット!$B23)&amp;"/"&amp;DAY(ウォレット!$B23)&amp;"_"&amp;ウォレット!FC$3,プレー記録!$U$12:$U$2664,0),1))</f>
        <v>0</v>
      </c>
      <c r="FD23" s="123">
        <f>IF(ISNA(INDEX(プレー記録!$F$12:$F$2664,MATCH("OUT_"&amp;ウォレット!$EI$2&amp;MONTH(ウォレット!$B23)&amp;"/"&amp;DAY(ウォレット!$B23)&amp;"_"&amp;ウォレット!FD$3,プレー記録!$U$12:$U$2664,0),1))=TRUE,0,-INDEX(プレー記録!$F$12:$F$2664,MATCH("OUT_"&amp;ウォレット!$EI$2&amp;MONTH(ウォレット!$B23)&amp;"/"&amp;DAY(ウォレット!$B23)&amp;"_"&amp;ウォレット!FD$3,プレー記録!$U$12:$U$2664,0),1))</f>
        <v>0</v>
      </c>
      <c r="FE23" s="123">
        <f>IF(ISNA(INDEX(プレー記録!$F$12:$F$2664,MATCH("OUT_"&amp;ウォレット!$EI$2&amp;MONTH(ウォレット!$B23)&amp;"/"&amp;DAY(ウォレット!$B23)&amp;"_"&amp;ウォレット!FE$3,プレー記録!$U$12:$U$2664,0),1))=TRUE,0,-INDEX(プレー記録!$F$12:$F$2664,MATCH("OUT_"&amp;ウォレット!$EI$2&amp;MONTH(ウォレット!$B23)&amp;"/"&amp;DAY(ウォレット!$B23)&amp;"_"&amp;ウォレット!FE$3,プレー記録!$U$12:$U$2664,0),1))</f>
        <v>0</v>
      </c>
      <c r="FF23" s="123">
        <f>IF(ISNA(INDEX(プレー記録!$F$12:$F$2664,MATCH("OUT_"&amp;ウォレット!$EI$2&amp;MONTH(ウォレット!$B23)&amp;"/"&amp;DAY(ウォレット!$B23)&amp;"_"&amp;ウォレット!FF$3,プレー記録!$U$12:$U$2664,0),1))=TRUE,0,-INDEX(プレー記録!$F$12:$F$2664,MATCH("OUT_"&amp;ウォレット!$EI$2&amp;MONTH(ウォレット!$B23)&amp;"/"&amp;DAY(ウォレット!$B23)&amp;"_"&amp;ウォレット!FF$3,プレー記録!$U$12:$U$2664,0),1))</f>
        <v>0</v>
      </c>
      <c r="FG23" s="123">
        <f>IF(ISNA(INDEX(プレー記録!$F$12:$F$2664,MATCH("OUT_"&amp;ウォレット!$EI$2&amp;MONTH(ウォレット!$B23)&amp;"/"&amp;DAY(ウォレット!$B23)&amp;"_"&amp;ウォレット!FG$3,プレー記録!$U$12:$U$2664,0),1))=TRUE,0,-INDEX(プレー記録!$F$12:$F$2664,MATCH("OUT_"&amp;ウォレット!$EI$2&amp;MONTH(ウォレット!$B23)&amp;"/"&amp;DAY(ウォレット!$B23)&amp;"_"&amp;ウォレット!FG$3,プレー記録!$U$12:$U$2664,0),1))</f>
        <v>0</v>
      </c>
      <c r="FH23" s="298">
        <f>IF(ISNA(INDEX(プレー記録!$F$12:$F$2664,MATCH("OUT_"&amp;ウォレット!$EI$2&amp;MONTH(ウォレット!$B23)&amp;"/"&amp;DAY(ウォレット!$B23)&amp;"_"&amp;ウォレット!FH$3,プレー記録!$U$12:$U$2664,0),1))=TRUE,0,-INDEX(プレー記録!$F$12:$F$2664,MATCH("OUT_"&amp;ウォレット!$EI$2&amp;MONTH(ウォレット!$B23)&amp;"/"&amp;DAY(ウォレット!$B23)&amp;"_"&amp;ウォレット!FH$3,プレー記録!$U$12:$U$2664,0),1))</f>
        <v>0</v>
      </c>
      <c r="FI23" s="298">
        <f>IF(ISNA(INDEX(プレー記録!$F$12:$F$2664,MATCH("OUT_"&amp;ウォレット!$EI$2&amp;MONTH(ウォレット!$B23)&amp;"/"&amp;DAY(ウォレット!$B23)&amp;"_"&amp;ウォレット!FI$3,プレー記録!$U$12:$U$2664,0),1))=TRUE,0,-INDEX(プレー記録!$F$12:$F$2664,MATCH("OUT_"&amp;ウォレット!$EI$2&amp;MONTH(ウォレット!$B23)&amp;"/"&amp;DAY(ウォレット!$B23)&amp;"_"&amp;ウォレット!FI$3,プレー記録!$U$12:$U$2664,0),1))</f>
        <v>0</v>
      </c>
      <c r="FJ23" s="298">
        <f>IF(ISNA(INDEX(プレー記録!$F$12:$F$2664,MATCH("OUT_"&amp;ウォレット!$EI$2&amp;MONTH(ウォレット!$B23)&amp;"/"&amp;DAY(ウォレット!$B23)&amp;"_"&amp;ウォレット!FJ$3,プレー記録!$U$12:$U$2664,0),1))=TRUE,0,-INDEX(プレー記録!$F$12:$F$2664,MATCH("OUT_"&amp;ウォレット!$EI$2&amp;MONTH(ウォレット!$B23)&amp;"/"&amp;DAY(ウォレット!$B23)&amp;"_"&amp;ウォレット!FJ$3,プレー記録!$U$12:$U$2664,0),1))</f>
        <v>0</v>
      </c>
      <c r="FK23" s="298">
        <f>IF(ISNA(INDEX(プレー記録!$F$12:$F$2664,MATCH("OUT_"&amp;ウォレット!$EI$2&amp;MONTH(ウォレット!$B23)&amp;"/"&amp;DAY(ウォレット!$B23)&amp;"_"&amp;ウォレット!FK$3,プレー記録!$U$12:$U$2664,0),1))=TRUE,0,-INDEX(プレー記録!$F$12:$F$2664,MATCH("OUT_"&amp;ウォレット!$EI$2&amp;MONTH(ウォレット!$B23)&amp;"/"&amp;DAY(ウォレット!$B23)&amp;"_"&amp;ウォレット!FK$3,プレー記録!$U$12:$U$2664,0),1))</f>
        <v>0</v>
      </c>
      <c r="FL23" s="298">
        <f>IF(ISNA(INDEX(プレー記録!$F$12:$F$2664,MATCH("OUT_"&amp;ウォレット!$EI$2&amp;MONTH(ウォレット!$B23)&amp;"/"&amp;DAY(ウォレット!$B23)&amp;"_"&amp;ウォレット!FL$3,プレー記録!$U$12:$U$2664,0),1))=TRUE,0,-INDEX(プレー記録!$F$12:$F$2664,MATCH("OUT_"&amp;ウォレット!$EI$2&amp;MONTH(ウォレット!$B23)&amp;"/"&amp;DAY(ウォレット!$B23)&amp;"_"&amp;ウォレット!FL$3,プレー記録!$U$12:$U$2664,0),1))</f>
        <v>0</v>
      </c>
      <c r="FM23" s="298">
        <f>IF(ISNA(INDEX(プレー記録!$F$12:$F$2664,MATCH("OUT_"&amp;ウォレット!$EI$2&amp;MONTH(ウォレット!$B23)&amp;"/"&amp;DAY(ウォレット!$B23)&amp;"_"&amp;ウォレット!FM$3,プレー記録!$U$12:$U$2664,0),1))=TRUE,0,-INDEX(プレー記録!$F$12:$F$2664,MATCH("OUT_"&amp;ウォレット!$EI$2&amp;MONTH(ウォレット!$B23)&amp;"/"&amp;DAY(ウォレット!$B23)&amp;"_"&amp;ウォレット!FM$3,プレー記録!$U$12:$U$2664,0),1))</f>
        <v>0</v>
      </c>
      <c r="FN23" s="298">
        <f>IF(ISNA(INDEX(プレー記録!$F$12:$F$2664,MATCH("OUT_"&amp;ウォレット!$EI$2&amp;MONTH(ウォレット!$B23)&amp;"/"&amp;DAY(ウォレット!$B23)&amp;"_"&amp;ウォレット!FN$3,プレー記録!$U$12:$U$2664,0),1))=TRUE,0,-INDEX(プレー記録!$F$12:$F$2664,MATCH("OUT_"&amp;ウォレット!$EI$2&amp;MONTH(ウォレット!$B23)&amp;"/"&amp;DAY(ウォレット!$B23)&amp;"_"&amp;ウォレット!FN$3,プレー記録!$U$12:$U$2664,0),1))</f>
        <v>0</v>
      </c>
      <c r="FO23" s="298">
        <f>IF(ISNA(INDEX(プレー記録!$F$12:$F$2664,MATCH("OUT_"&amp;ウォレット!$EI$2&amp;MONTH(ウォレット!$B23)&amp;"/"&amp;DAY(ウォレット!$B23)&amp;"_"&amp;ウォレット!FO$3,プレー記録!$U$12:$U$2664,0),1))=TRUE,0,-INDEX(プレー記録!$F$12:$F$2664,MATCH("OUT_"&amp;ウォレット!$EI$2&amp;MONTH(ウォレット!$B23)&amp;"/"&amp;DAY(ウォレット!$B23)&amp;"_"&amp;ウォレット!FO$3,プレー記録!$U$12:$U$2664,0),1))</f>
        <v>0</v>
      </c>
      <c r="FP23" s="160"/>
      <c r="FQ23" s="127">
        <f t="shared" si="6"/>
        <v>0</v>
      </c>
      <c r="FR23" s="128">
        <f t="shared" si="16"/>
        <v>0</v>
      </c>
      <c r="FS23" s="133">
        <f>IF(ISNA(INDEX(プレー記録!$G$14:$G$2664,MATCH("IN_"&amp;ウォレット!$FQ$2&amp;MONTH(ウォレット!$B23)&amp;"/"&amp;DAY(ウォレット!$B23)&amp;"_"&amp;ウォレット!FS$3,プレー記録!$U$14:$U$2664,0),1))=TRUE,0,INDEX(プレー記録!$G$14:$G$2664,MATCH("IN_"&amp;ウォレット!$FQ$2&amp;MONTH(ウォレット!$B23)&amp;"/"&amp;DAY(ウォレット!$B23)&amp;"_"&amp;ウォレット!FS$3,プレー記録!$U$14:$U$2664,0),1))</f>
        <v>0</v>
      </c>
      <c r="FT23" s="122">
        <f>IF(ISNA(INDEX(プレー記録!$G$14:$G$2664,MATCH("IN_"&amp;ウォレット!$FQ$2&amp;MONTH(ウォレット!$B23)&amp;"/"&amp;DAY(ウォレット!$B23)&amp;"_"&amp;ウォレット!FT$3,プレー記録!$U$14:$U$2664,0),1))=TRUE,0,INDEX(プレー記録!$G$14:$G$2664,MATCH("IN_"&amp;ウォレット!$FQ$2&amp;MONTH(ウォレット!$B23)&amp;"/"&amp;DAY(ウォレット!$B23)&amp;"_"&amp;ウォレット!FT$3,プレー記録!$U$14:$U$2664,0),1))</f>
        <v>0</v>
      </c>
      <c r="FU23" s="122">
        <f>IF(ISNA(INDEX(プレー記録!$G$14:$G$2664,MATCH("IN_"&amp;ウォレット!$FQ$2&amp;MONTH(ウォレット!$B23)&amp;"/"&amp;DAY(ウォレット!$B23)&amp;"_"&amp;ウォレット!FU$3,プレー記録!$U$14:$U$2664,0),1))=TRUE,0,INDEX(プレー記録!$G$14:$G$2664,MATCH("IN_"&amp;ウォレット!$FQ$2&amp;MONTH(ウォレット!$B23)&amp;"/"&amp;DAY(ウォレット!$B23)&amp;"_"&amp;ウォレット!FU$3,プレー記録!$U$14:$U$2664,0),1))</f>
        <v>0</v>
      </c>
      <c r="FV23" s="122">
        <f>IF(ISNA(INDEX(プレー記録!$G$14:$G$2664,MATCH("IN_"&amp;ウォレット!$FQ$2&amp;MONTH(ウォレット!$B23)&amp;"/"&amp;DAY(ウォレット!$B23)&amp;"_"&amp;ウォレット!FV$3,プレー記録!$U$14:$U$2664,0),1))=TRUE,0,INDEX(プレー記録!$G$14:$G$2664,MATCH("IN_"&amp;ウォレット!$FQ$2&amp;MONTH(ウォレット!$B23)&amp;"/"&amp;DAY(ウォレット!$B23)&amp;"_"&amp;ウォレット!FV$3,プレー記録!$U$14:$U$2664,0),1))</f>
        <v>0</v>
      </c>
      <c r="FW23" s="122">
        <f>IF(ISNA(INDEX(プレー記録!$G$14:$G$2664,MATCH("IN_"&amp;ウォレット!$FQ$2&amp;MONTH(ウォレット!$B23)&amp;"/"&amp;DAY(ウォレット!$B23)&amp;"_"&amp;ウォレット!FW$3,プレー記録!$U$14:$U$2664,0),1))=TRUE,0,INDEX(プレー記録!$G$14:$G$2664,MATCH("IN_"&amp;ウォレット!$FQ$2&amp;MONTH(ウォレット!$B23)&amp;"/"&amp;DAY(ウォレット!$B23)&amp;"_"&amp;ウォレット!FW$3,プレー記録!$U$14:$U$2664,0),1))</f>
        <v>0</v>
      </c>
      <c r="FX23" s="122">
        <f>IF(ISNA(INDEX(プレー記録!$G$14:$G$2664,MATCH("IN_"&amp;ウォレット!$FQ$2&amp;MONTH(ウォレット!$B23)&amp;"/"&amp;DAY(ウォレット!$B23)&amp;"_"&amp;ウォレット!FX$3,プレー記録!$U$14:$U$2664,0),1))=TRUE,0,INDEX(プレー記録!$G$14:$G$2664,MATCH("IN_"&amp;ウォレット!$FQ$2&amp;MONTH(ウォレット!$B23)&amp;"/"&amp;DAY(ウォレット!$B23)&amp;"_"&amp;ウォレット!FX$3,プレー記録!$U$14:$U$2664,0),1))</f>
        <v>0</v>
      </c>
      <c r="FY23" s="122">
        <f>IF(ISNA(INDEX(プレー記録!$G$14:$G$2664,MATCH("IN_"&amp;ウォレット!$FQ$2&amp;MONTH(ウォレット!$B23)&amp;"/"&amp;DAY(ウォレット!$B23)&amp;"_"&amp;ウォレット!FY$3,プレー記録!$U$14:$U$2664,0),1))=TRUE,0,INDEX(プレー記録!$G$14:$G$2664,MATCH("IN_"&amp;ウォレット!$FQ$2&amp;MONTH(ウォレット!$B23)&amp;"/"&amp;DAY(ウォレット!$B23)&amp;"_"&amp;ウォレット!FY$3,プレー記録!$U$14:$U$2664,0),1))</f>
        <v>0</v>
      </c>
      <c r="FZ23" s="296">
        <f>IF(ISNA(INDEX(プレー記録!$G$14:$G$2664,MATCH("IN_"&amp;ウォレット!$FQ$2&amp;MONTH(ウォレット!$B23)&amp;"/"&amp;DAY(ウォレット!$B23)&amp;"_"&amp;ウォレット!FZ$3,プレー記録!$U$14:$U$2664,0),1))=TRUE,0,INDEX(プレー記録!$G$14:$G$2664,MATCH("IN_"&amp;ウォレット!$FQ$2&amp;MONTH(ウォレット!$B23)&amp;"/"&amp;DAY(ウォレット!$B23)&amp;"_"&amp;ウォレット!FZ$3,プレー記録!$U$14:$U$2664,0),1))</f>
        <v>0</v>
      </c>
      <c r="GA23" s="296">
        <f>IF(ISNA(INDEX(プレー記録!$G$14:$G$2664,MATCH("IN_"&amp;ウォレット!$FQ$2&amp;MONTH(ウォレット!$B23)&amp;"/"&amp;DAY(ウォレット!$B23)&amp;"_"&amp;ウォレット!GA$3,プレー記録!$U$14:$U$2664,0),1))=TRUE,0,INDEX(プレー記録!$G$14:$G$2664,MATCH("IN_"&amp;ウォレット!$FQ$2&amp;MONTH(ウォレット!$B23)&amp;"/"&amp;DAY(ウォレット!$B23)&amp;"_"&amp;ウォレット!GA$3,プレー記録!$U$14:$U$2664,0),1))</f>
        <v>0</v>
      </c>
      <c r="GB23" s="296">
        <f>IF(ISNA(INDEX(プレー記録!$G$14:$G$2664,MATCH("IN_"&amp;ウォレット!$FQ$2&amp;MONTH(ウォレット!$B23)&amp;"/"&amp;DAY(ウォレット!$B23)&amp;"_"&amp;ウォレット!GB$3,プレー記録!$U$14:$U$2664,0),1))=TRUE,0,INDEX(プレー記録!$G$14:$G$2664,MATCH("IN_"&amp;ウォレット!$FQ$2&amp;MONTH(ウォレット!$B23)&amp;"/"&amp;DAY(ウォレット!$B23)&amp;"_"&amp;ウォレット!GB$3,プレー記録!$U$14:$U$2664,0),1))</f>
        <v>0</v>
      </c>
      <c r="GC23" s="296">
        <f>IF(ISNA(INDEX(プレー記録!$G$14:$G$2664,MATCH("IN_"&amp;ウォレット!$FQ$2&amp;MONTH(ウォレット!$B23)&amp;"/"&amp;DAY(ウォレット!$B23)&amp;"_"&amp;ウォレット!GC$3,プレー記録!$U$14:$U$2664,0),1))=TRUE,0,INDEX(プレー記録!$G$14:$G$2664,MATCH("IN_"&amp;ウォレット!$FQ$2&amp;MONTH(ウォレット!$B23)&amp;"/"&amp;DAY(ウォレット!$B23)&amp;"_"&amp;ウォレット!GC$3,プレー記録!$U$14:$U$2664,0),1))</f>
        <v>0</v>
      </c>
      <c r="GD23" s="296">
        <f>IF(ISNA(INDEX(プレー記録!$G$14:$G$2664,MATCH("IN_"&amp;ウォレット!$FQ$2&amp;MONTH(ウォレット!$B23)&amp;"/"&amp;DAY(ウォレット!$B23)&amp;"_"&amp;ウォレット!GD$3,プレー記録!$U$14:$U$2664,0),1))=TRUE,0,INDEX(プレー記録!$G$14:$G$2664,MATCH("IN_"&amp;ウォレット!$FQ$2&amp;MONTH(ウォレット!$B23)&amp;"/"&amp;DAY(ウォレット!$B23)&amp;"_"&amp;ウォレット!GD$3,プレー記録!$U$14:$U$2664,0),1))</f>
        <v>0</v>
      </c>
      <c r="GE23" s="296">
        <f>IF(ISNA(INDEX(プレー記録!$G$14:$G$2664,MATCH("IN_"&amp;ウォレット!$FQ$2&amp;MONTH(ウォレット!$B23)&amp;"/"&amp;DAY(ウォレット!$B23)&amp;"_"&amp;ウォレット!GE$3,プレー記録!$U$14:$U$2664,0),1))=TRUE,0,INDEX(プレー記録!$G$14:$G$2664,MATCH("IN_"&amp;ウォレット!$FQ$2&amp;MONTH(ウォレット!$B23)&amp;"/"&amp;DAY(ウォレット!$B23)&amp;"_"&amp;ウォレット!GE$3,プレー記録!$U$14:$U$2664,0),1))</f>
        <v>0</v>
      </c>
      <c r="GF23" s="296">
        <f>IF(ISNA(INDEX(プレー記録!$G$14:$G$2664,MATCH("IN_"&amp;ウォレット!$FQ$2&amp;MONTH(ウォレット!$B23)&amp;"/"&amp;DAY(ウォレット!$B23)&amp;"_"&amp;ウォレット!GF$3,プレー記録!$U$14:$U$2664,0),1))=TRUE,0,INDEX(プレー記録!$G$14:$G$2664,MATCH("IN_"&amp;ウォレット!$FQ$2&amp;MONTH(ウォレット!$B23)&amp;"/"&amp;DAY(ウォレット!$B23)&amp;"_"&amp;ウォレット!GF$3,プレー記録!$U$14:$U$2664,0),1))</f>
        <v>0</v>
      </c>
      <c r="GG23" s="296">
        <f>IF(ISNA(INDEX(プレー記録!$G$14:$G$2664,MATCH("IN_"&amp;ウォレット!$FQ$2&amp;MONTH(ウォレット!$B23)&amp;"/"&amp;DAY(ウォレット!$B23)&amp;"_"&amp;ウォレット!GG$3,プレー記録!$U$14:$U$2664,0),1))=TRUE,0,INDEX(プレー記録!$G$14:$G$2664,MATCH("IN_"&amp;ウォレット!$FQ$2&amp;MONTH(ウォレット!$B23)&amp;"/"&amp;DAY(ウォレット!$B23)&amp;"_"&amp;ウォレット!GG$3,プレー記録!$U$14:$U$2664,0),1))</f>
        <v>0</v>
      </c>
      <c r="GH23" s="158"/>
      <c r="GI23" s="131">
        <f>IF(ISNA(INDEX(プレー記録!$F$12:$F$2664,MATCH("OUT_"&amp;ウォレット!$FQ$2&amp;MONTH(ウォレット!$B23)&amp;"/"&amp;DAY(ウォレット!$B23)&amp;"_"&amp;ウォレット!GI$3,プレー記録!$U$12:$U$2664,0),1))=TRUE,0,-INDEX(プレー記録!$F$12:$F$2664,MATCH("OUT_"&amp;ウォレット!$FQ$2&amp;MONTH(ウォレット!$B23)&amp;"/"&amp;DAY(ウォレット!$B23)&amp;"_"&amp;ウォレット!GI$3,プレー記録!$U$12:$U$2664,0),1))</f>
        <v>0</v>
      </c>
      <c r="GJ23" s="123">
        <f>IF(ISNA(INDEX(プレー記録!$F$12:$F$2664,MATCH("OUT_"&amp;ウォレット!$FQ$2&amp;MONTH(ウォレット!$B23)&amp;"/"&amp;DAY(ウォレット!$B23)&amp;"_"&amp;ウォレット!GJ$3,プレー記録!$U$12:$U$2664,0),1))=TRUE,0,-INDEX(プレー記録!$F$12:$F$2664,MATCH("OUT_"&amp;ウォレット!$FQ$2&amp;MONTH(ウォレット!$B23)&amp;"/"&amp;DAY(ウォレット!$B23)&amp;"_"&amp;ウォレット!GJ$3,プレー記録!$U$12:$U$2664,0),1))</f>
        <v>0</v>
      </c>
      <c r="GK23" s="123">
        <f>IF(ISNA(INDEX(プレー記録!$F$12:$F$2664,MATCH("OUT_"&amp;ウォレット!$FQ$2&amp;MONTH(ウォレット!$B23)&amp;"/"&amp;DAY(ウォレット!$B23)&amp;"_"&amp;ウォレット!GK$3,プレー記録!$U$12:$U$2664,0),1))=TRUE,0,-INDEX(プレー記録!$F$12:$F$2664,MATCH("OUT_"&amp;ウォレット!$FQ$2&amp;MONTH(ウォレット!$B23)&amp;"/"&amp;DAY(ウォレット!$B23)&amp;"_"&amp;ウォレット!GK$3,プレー記録!$U$12:$U$2664,0),1))</f>
        <v>0</v>
      </c>
      <c r="GL23" s="123">
        <f>IF(ISNA(INDEX(プレー記録!$F$12:$F$2664,MATCH("OUT_"&amp;ウォレット!$FQ$2&amp;MONTH(ウォレット!$B23)&amp;"/"&amp;DAY(ウォレット!$B23)&amp;"_"&amp;ウォレット!GL$3,プレー記録!$U$12:$U$2664,0),1))=TRUE,0,-INDEX(プレー記録!$F$12:$F$2664,MATCH("OUT_"&amp;ウォレット!$FQ$2&amp;MONTH(ウォレット!$B23)&amp;"/"&amp;DAY(ウォレット!$B23)&amp;"_"&amp;ウォレット!GL$3,プレー記録!$U$12:$U$2664,0),1))</f>
        <v>0</v>
      </c>
      <c r="GM23" s="123">
        <f>IF(ISNA(INDEX(プレー記録!$F$12:$F$2664,MATCH("OUT_"&amp;ウォレット!$FQ$2&amp;MONTH(ウォレット!$B23)&amp;"/"&amp;DAY(ウォレット!$B23)&amp;"_"&amp;ウォレット!GM$3,プレー記録!$U$12:$U$2664,0),1))=TRUE,0,-INDEX(プレー記録!$F$12:$F$2664,MATCH("OUT_"&amp;ウォレット!$FQ$2&amp;MONTH(ウォレット!$B23)&amp;"/"&amp;DAY(ウォレット!$B23)&amp;"_"&amp;ウォレット!GM$3,プレー記録!$U$12:$U$2664,0),1))</f>
        <v>0</v>
      </c>
      <c r="GN23" s="123">
        <f>IF(ISNA(INDEX(プレー記録!$F$12:$F$2664,MATCH("OUT_"&amp;ウォレット!$FQ$2&amp;MONTH(ウォレット!$B23)&amp;"/"&amp;DAY(ウォレット!$B23)&amp;"_"&amp;ウォレット!GN$3,プレー記録!$U$12:$U$2664,0),1))=TRUE,0,-INDEX(プレー記録!$F$12:$F$2664,MATCH("OUT_"&amp;ウォレット!$FQ$2&amp;MONTH(ウォレット!$B23)&amp;"/"&amp;DAY(ウォレット!$B23)&amp;"_"&amp;ウォレット!GN$3,プレー記録!$U$12:$U$2664,0),1))</f>
        <v>0</v>
      </c>
      <c r="GO23" s="123">
        <f>IF(ISNA(INDEX(プレー記録!$F$12:$F$2664,MATCH("OUT_"&amp;ウォレット!$FQ$2&amp;MONTH(ウォレット!$B23)&amp;"/"&amp;DAY(ウォレット!$B23)&amp;"_"&amp;ウォレット!GO$3,プレー記録!$U$12:$U$2664,0),1))=TRUE,0,-INDEX(プレー記録!$F$12:$F$2664,MATCH("OUT_"&amp;ウォレット!$FQ$2&amp;MONTH(ウォレット!$B23)&amp;"/"&amp;DAY(ウォレット!$B23)&amp;"_"&amp;ウォレット!GO$3,プレー記録!$U$12:$U$2664,0),1))</f>
        <v>0</v>
      </c>
      <c r="GP23" s="298">
        <f>IF(ISNA(INDEX(プレー記録!$F$12:$F$2664,MATCH("OUT_"&amp;ウォレット!$FQ$2&amp;MONTH(ウォレット!$B23)&amp;"/"&amp;DAY(ウォレット!$B23)&amp;"_"&amp;ウォレット!GP$3,プレー記録!$U$12:$U$2664,0),1))=TRUE,0,-INDEX(プレー記録!$F$12:$F$2664,MATCH("OUT_"&amp;ウォレット!$FQ$2&amp;MONTH(ウォレット!$B23)&amp;"/"&amp;DAY(ウォレット!$B23)&amp;"_"&amp;ウォレット!GP$3,プレー記録!$U$12:$U$2664,0),1))</f>
        <v>0</v>
      </c>
      <c r="GQ23" s="298">
        <f>IF(ISNA(INDEX(プレー記録!$F$12:$F$2664,MATCH("OUT_"&amp;ウォレット!$FQ$2&amp;MONTH(ウォレット!$B23)&amp;"/"&amp;DAY(ウォレット!$B23)&amp;"_"&amp;ウォレット!GQ$3,プレー記録!$U$12:$U$2664,0),1))=TRUE,0,-INDEX(プレー記録!$F$12:$F$2664,MATCH("OUT_"&amp;ウォレット!$FQ$2&amp;MONTH(ウォレット!$B23)&amp;"/"&amp;DAY(ウォレット!$B23)&amp;"_"&amp;ウォレット!GQ$3,プレー記録!$U$12:$U$2664,0),1))</f>
        <v>0</v>
      </c>
      <c r="GR23" s="298">
        <f>IF(ISNA(INDEX(プレー記録!$F$12:$F$2664,MATCH("OUT_"&amp;ウォレット!$FQ$2&amp;MONTH(ウォレット!$B23)&amp;"/"&amp;DAY(ウォレット!$B23)&amp;"_"&amp;ウォレット!GR$3,プレー記録!$U$12:$U$2664,0),1))=TRUE,0,-INDEX(プレー記録!$F$12:$F$2664,MATCH("OUT_"&amp;ウォレット!$FQ$2&amp;MONTH(ウォレット!$B23)&amp;"/"&amp;DAY(ウォレット!$B23)&amp;"_"&amp;ウォレット!GR$3,プレー記録!$U$12:$U$2664,0),1))</f>
        <v>0</v>
      </c>
      <c r="GS23" s="298">
        <f>IF(ISNA(INDEX(プレー記録!$F$12:$F$2664,MATCH("OUT_"&amp;ウォレット!$FQ$2&amp;MONTH(ウォレット!$B23)&amp;"/"&amp;DAY(ウォレット!$B23)&amp;"_"&amp;ウォレット!GS$3,プレー記録!$U$12:$U$2664,0),1))=TRUE,0,-INDEX(プレー記録!$F$12:$F$2664,MATCH("OUT_"&amp;ウォレット!$FQ$2&amp;MONTH(ウォレット!$B23)&amp;"/"&amp;DAY(ウォレット!$B23)&amp;"_"&amp;ウォレット!GS$3,プレー記録!$U$12:$U$2664,0),1))</f>
        <v>0</v>
      </c>
      <c r="GT23" s="298">
        <f>IF(ISNA(INDEX(プレー記録!$F$12:$F$2664,MATCH("OUT_"&amp;ウォレット!$FQ$2&amp;MONTH(ウォレット!$B23)&amp;"/"&amp;DAY(ウォレット!$B23)&amp;"_"&amp;ウォレット!GT$3,プレー記録!$U$12:$U$2664,0),1))=TRUE,0,-INDEX(プレー記録!$F$12:$F$2664,MATCH("OUT_"&amp;ウォレット!$FQ$2&amp;MONTH(ウォレット!$B23)&amp;"/"&amp;DAY(ウォレット!$B23)&amp;"_"&amp;ウォレット!GT$3,プレー記録!$U$12:$U$2664,0),1))</f>
        <v>0</v>
      </c>
      <c r="GU23" s="298">
        <f>IF(ISNA(INDEX(プレー記録!$F$12:$F$2664,MATCH("OUT_"&amp;ウォレット!$FQ$2&amp;MONTH(ウォレット!$B23)&amp;"/"&amp;DAY(ウォレット!$B23)&amp;"_"&amp;ウォレット!GU$3,プレー記録!$U$12:$U$2664,0),1))=TRUE,0,-INDEX(プレー記録!$F$12:$F$2664,MATCH("OUT_"&amp;ウォレット!$FQ$2&amp;MONTH(ウォレット!$B23)&amp;"/"&amp;DAY(ウォレット!$B23)&amp;"_"&amp;ウォレット!GU$3,プレー記録!$U$12:$U$2664,0),1))</f>
        <v>0</v>
      </c>
      <c r="GV23" s="298">
        <f>IF(ISNA(INDEX(プレー記録!$F$12:$F$2664,MATCH("OUT_"&amp;ウォレット!$FQ$2&amp;MONTH(ウォレット!$B23)&amp;"/"&amp;DAY(ウォレット!$B23)&amp;"_"&amp;ウォレット!GV$3,プレー記録!$U$12:$U$2664,0),1))=TRUE,0,-INDEX(プレー記録!$F$12:$F$2664,MATCH("OUT_"&amp;ウォレット!$FQ$2&amp;MONTH(ウォレット!$B23)&amp;"/"&amp;DAY(ウォレット!$B23)&amp;"_"&amp;ウォレット!GV$3,プレー記録!$U$12:$U$2664,0),1))</f>
        <v>0</v>
      </c>
      <c r="GW23" s="298">
        <f>IF(ISNA(INDEX(プレー記録!$F$12:$F$2664,MATCH("OUT_"&amp;ウォレット!$FQ$2&amp;MONTH(ウォレット!$B23)&amp;"/"&amp;DAY(ウォレット!$B23)&amp;"_"&amp;ウォレット!GW$3,プレー記録!$U$12:$U$2664,0),1))=TRUE,0,-INDEX(プレー記録!$F$12:$F$2664,MATCH("OUT_"&amp;ウォレット!$FQ$2&amp;MONTH(ウォレット!$B23)&amp;"/"&amp;DAY(ウォレット!$B23)&amp;"_"&amp;ウォレット!GW$3,プレー記録!$U$12:$U$2664,0),1))</f>
        <v>0</v>
      </c>
      <c r="GX23" s="160"/>
      <c r="GY23" s="127">
        <f t="shared" si="7"/>
        <v>0</v>
      </c>
      <c r="GZ23" s="128">
        <f t="shared" si="17"/>
        <v>0</v>
      </c>
      <c r="HA23" s="133">
        <f>IF(ISNA(INDEX(プレー記録!$G$14:$G$2664,MATCH("IN_"&amp;ウォレット!$GY$2&amp;MONTH(ウォレット!$B23)&amp;"/"&amp;DAY(ウォレット!$B23)&amp;"_"&amp;ウォレット!HA$3,プレー記録!$U$14:$U$2664,0),1))=TRUE,0,INDEX(プレー記録!$G$14:$G$2664,MATCH("IN_"&amp;ウォレット!$GY$2&amp;MONTH(ウォレット!$B23)&amp;"/"&amp;DAY(ウォレット!$B23)&amp;"_"&amp;ウォレット!HA$3,プレー記録!$U$14:$U$2664,0),1))</f>
        <v>0</v>
      </c>
      <c r="HB23" s="122">
        <f>IF(ISNA(INDEX(プレー記録!$G$14:$G$2664,MATCH("IN_"&amp;ウォレット!$GY$2&amp;MONTH(ウォレット!$B23)&amp;"/"&amp;DAY(ウォレット!$B23)&amp;"_"&amp;ウォレット!HB$3,プレー記録!$U$14:$U$2664,0),1))=TRUE,0,INDEX(プレー記録!$G$14:$G$2664,MATCH("IN_"&amp;ウォレット!$GY$2&amp;MONTH(ウォレット!$B23)&amp;"/"&amp;DAY(ウォレット!$B23)&amp;"_"&amp;ウォレット!HB$3,プレー記録!$U$14:$U$2664,0),1))</f>
        <v>0</v>
      </c>
      <c r="HC23" s="122">
        <f>IF(ISNA(INDEX(プレー記録!$G$14:$G$2664,MATCH("IN_"&amp;ウォレット!$GY$2&amp;MONTH(ウォレット!$B23)&amp;"/"&amp;DAY(ウォレット!$B23)&amp;"_"&amp;ウォレット!HC$3,プレー記録!$U$14:$U$2664,0),1))=TRUE,0,INDEX(プレー記録!$G$14:$G$2664,MATCH("IN_"&amp;ウォレット!$GY$2&amp;MONTH(ウォレット!$B23)&amp;"/"&amp;DAY(ウォレット!$B23)&amp;"_"&amp;ウォレット!HC$3,プレー記録!$U$14:$U$2664,0),1))</f>
        <v>0</v>
      </c>
      <c r="HD23" s="122">
        <f>IF(ISNA(INDEX(プレー記録!$G$14:$G$2664,MATCH("IN_"&amp;ウォレット!$GY$2&amp;MONTH(ウォレット!$B23)&amp;"/"&amp;DAY(ウォレット!$B23)&amp;"_"&amp;ウォレット!HD$3,プレー記録!$U$14:$U$2664,0),1))=TRUE,0,INDEX(プレー記録!$G$14:$G$2664,MATCH("IN_"&amp;ウォレット!$GY$2&amp;MONTH(ウォレット!$B23)&amp;"/"&amp;DAY(ウォレット!$B23)&amp;"_"&amp;ウォレット!HD$3,プレー記録!$U$14:$U$2664,0),1))</f>
        <v>0</v>
      </c>
      <c r="HE23" s="122">
        <f>IF(ISNA(INDEX(プレー記録!$G$14:$G$2664,MATCH("IN_"&amp;ウォレット!$GY$2&amp;MONTH(ウォレット!$B23)&amp;"/"&amp;DAY(ウォレット!$B23)&amp;"_"&amp;ウォレット!HE$3,プレー記録!$U$14:$U$2664,0),1))=TRUE,0,INDEX(プレー記録!$G$14:$G$2664,MATCH("IN_"&amp;ウォレット!$GY$2&amp;MONTH(ウォレット!$B23)&amp;"/"&amp;DAY(ウォレット!$B23)&amp;"_"&amp;ウォレット!HE$3,プレー記録!$U$14:$U$2664,0),1))</f>
        <v>0</v>
      </c>
      <c r="HF23" s="122">
        <f>IF(ISNA(INDEX(プレー記録!$G$14:$G$2664,MATCH("IN_"&amp;ウォレット!$GY$2&amp;MONTH(ウォレット!$B23)&amp;"/"&amp;DAY(ウォレット!$B23)&amp;"_"&amp;ウォレット!HF$3,プレー記録!$U$14:$U$2664,0),1))=TRUE,0,INDEX(プレー記録!$G$14:$G$2664,MATCH("IN_"&amp;ウォレット!$GY$2&amp;MONTH(ウォレット!$B23)&amp;"/"&amp;DAY(ウォレット!$B23)&amp;"_"&amp;ウォレット!HF$3,プレー記録!$U$14:$U$2664,0),1))</f>
        <v>0</v>
      </c>
      <c r="HG23" s="122">
        <f>IF(ISNA(INDEX(プレー記録!$G$14:$G$2664,MATCH("IN_"&amp;ウォレット!$GY$2&amp;MONTH(ウォレット!$B23)&amp;"/"&amp;DAY(ウォレット!$B23)&amp;"_"&amp;ウォレット!HG$3,プレー記録!$U$14:$U$2664,0),1))=TRUE,0,INDEX(プレー記録!$G$14:$G$2664,MATCH("IN_"&amp;ウォレット!$GY$2&amp;MONTH(ウォレット!$B23)&amp;"/"&amp;DAY(ウォレット!$B23)&amp;"_"&amp;ウォレット!HG$3,プレー記録!$U$14:$U$2664,0),1))</f>
        <v>0</v>
      </c>
      <c r="HH23" s="296">
        <f>IF(ISNA(INDEX(プレー記録!$G$14:$G$2664,MATCH("IN_"&amp;ウォレット!$GY$2&amp;MONTH(ウォレット!$B23)&amp;"/"&amp;DAY(ウォレット!$B23)&amp;"_"&amp;ウォレット!HH$3,プレー記録!$U$14:$U$2664,0),1))=TRUE,0,INDEX(プレー記録!$G$14:$G$2664,MATCH("IN_"&amp;ウォレット!$GY$2&amp;MONTH(ウォレット!$B23)&amp;"/"&amp;DAY(ウォレット!$B23)&amp;"_"&amp;ウォレット!HH$3,プレー記録!$U$14:$U$2664,0),1))</f>
        <v>0</v>
      </c>
      <c r="HI23" s="296">
        <f>IF(ISNA(INDEX(プレー記録!$G$14:$G$2664,MATCH("IN_"&amp;ウォレット!$GY$2&amp;MONTH(ウォレット!$B23)&amp;"/"&amp;DAY(ウォレット!$B23)&amp;"_"&amp;ウォレット!HI$3,プレー記録!$U$14:$U$2664,0),1))=TRUE,0,INDEX(プレー記録!$G$14:$G$2664,MATCH("IN_"&amp;ウォレット!$GY$2&amp;MONTH(ウォレット!$B23)&amp;"/"&amp;DAY(ウォレット!$B23)&amp;"_"&amp;ウォレット!HI$3,プレー記録!$U$14:$U$2664,0),1))</f>
        <v>0</v>
      </c>
      <c r="HJ23" s="296">
        <f>IF(ISNA(INDEX(プレー記録!$G$14:$G$2664,MATCH("IN_"&amp;ウォレット!$GY$2&amp;MONTH(ウォレット!$B23)&amp;"/"&amp;DAY(ウォレット!$B23)&amp;"_"&amp;ウォレット!HJ$3,プレー記録!$U$14:$U$2664,0),1))=TRUE,0,INDEX(プレー記録!$G$14:$G$2664,MATCH("IN_"&amp;ウォレット!$GY$2&amp;MONTH(ウォレット!$B23)&amp;"/"&amp;DAY(ウォレット!$B23)&amp;"_"&amp;ウォレット!HJ$3,プレー記録!$U$14:$U$2664,0),1))</f>
        <v>0</v>
      </c>
      <c r="HK23" s="296">
        <f>IF(ISNA(INDEX(プレー記録!$G$14:$G$2664,MATCH("IN_"&amp;ウォレット!$GY$2&amp;MONTH(ウォレット!$B23)&amp;"/"&amp;DAY(ウォレット!$B23)&amp;"_"&amp;ウォレット!HK$3,プレー記録!$U$14:$U$2664,0),1))=TRUE,0,INDEX(プレー記録!$G$14:$G$2664,MATCH("IN_"&amp;ウォレット!$GY$2&amp;MONTH(ウォレット!$B23)&amp;"/"&amp;DAY(ウォレット!$B23)&amp;"_"&amp;ウォレット!HK$3,プレー記録!$U$14:$U$2664,0),1))</f>
        <v>0</v>
      </c>
      <c r="HL23" s="296">
        <f>IF(ISNA(INDEX(プレー記録!$G$14:$G$2664,MATCH("IN_"&amp;ウォレット!$GY$2&amp;MONTH(ウォレット!$B23)&amp;"/"&amp;DAY(ウォレット!$B23)&amp;"_"&amp;ウォレット!HL$3,プレー記録!$U$14:$U$2664,0),1))=TRUE,0,INDEX(プレー記録!$G$14:$G$2664,MATCH("IN_"&amp;ウォレット!$GY$2&amp;MONTH(ウォレット!$B23)&amp;"/"&amp;DAY(ウォレット!$B23)&amp;"_"&amp;ウォレット!HL$3,プレー記録!$U$14:$U$2664,0),1))</f>
        <v>0</v>
      </c>
      <c r="HM23" s="296">
        <f>IF(ISNA(INDEX(プレー記録!$G$14:$G$2664,MATCH("IN_"&amp;ウォレット!$GY$2&amp;MONTH(ウォレット!$B23)&amp;"/"&amp;DAY(ウォレット!$B23)&amp;"_"&amp;ウォレット!HM$3,プレー記録!$U$14:$U$2664,0),1))=TRUE,0,INDEX(プレー記録!$G$14:$G$2664,MATCH("IN_"&amp;ウォレット!$GY$2&amp;MONTH(ウォレット!$B23)&amp;"/"&amp;DAY(ウォレット!$B23)&amp;"_"&amp;ウォレット!HM$3,プレー記録!$U$14:$U$2664,0),1))</f>
        <v>0</v>
      </c>
      <c r="HN23" s="296">
        <f>IF(ISNA(INDEX(プレー記録!$G$14:$G$2664,MATCH("IN_"&amp;ウォレット!$GY$2&amp;MONTH(ウォレット!$B23)&amp;"/"&amp;DAY(ウォレット!$B23)&amp;"_"&amp;ウォレット!HN$3,プレー記録!$U$14:$U$2664,0),1))=TRUE,0,INDEX(プレー記録!$G$14:$G$2664,MATCH("IN_"&amp;ウォレット!$GY$2&amp;MONTH(ウォレット!$B23)&amp;"/"&amp;DAY(ウォレット!$B23)&amp;"_"&amp;ウォレット!HN$3,プレー記録!$U$14:$U$2664,0),1))</f>
        <v>0</v>
      </c>
      <c r="HO23" s="296">
        <f>IF(ISNA(INDEX(プレー記録!$G$14:$G$2664,MATCH("IN_"&amp;ウォレット!$GY$2&amp;MONTH(ウォレット!$B23)&amp;"/"&amp;DAY(ウォレット!$B23)&amp;"_"&amp;ウォレット!HO$3,プレー記録!$U$14:$U$2664,0),1))=TRUE,0,INDEX(プレー記録!$G$14:$G$2664,MATCH("IN_"&amp;ウォレット!$GY$2&amp;MONTH(ウォレット!$B23)&amp;"/"&amp;DAY(ウォレット!$B23)&amp;"_"&amp;ウォレット!HO$3,プレー記録!$U$14:$U$2664,0),1))</f>
        <v>0</v>
      </c>
      <c r="HP23" s="158"/>
      <c r="HQ23" s="131">
        <f>IF(ISNA(INDEX(プレー記録!$F$12:$F$2664,MATCH("OUT_"&amp;ウォレット!$GY$2&amp;MONTH(ウォレット!$B23)&amp;"/"&amp;DAY(ウォレット!$B23)&amp;"_"&amp;ウォレット!HQ$3,プレー記録!$U$12:$U$2664,0),1))=TRUE,0,-INDEX(プレー記録!$F$12:$F$2664,MATCH("OUT_"&amp;ウォレット!$GY$2&amp;MONTH(ウォレット!$B23)&amp;"/"&amp;DAY(ウォレット!$B23)&amp;"_"&amp;ウォレット!HQ$3,プレー記録!$U$12:$U$2664,0),1))</f>
        <v>0</v>
      </c>
      <c r="HR23" s="123">
        <f>IF(ISNA(INDEX(プレー記録!$F$12:$F$2664,MATCH("OUT_"&amp;ウォレット!$GY$2&amp;MONTH(ウォレット!$B23)&amp;"/"&amp;DAY(ウォレット!$B23)&amp;"_"&amp;ウォレット!HR$3,プレー記録!$U$12:$U$2664,0),1))=TRUE,0,-INDEX(プレー記録!$F$12:$F$2664,MATCH("OUT_"&amp;ウォレット!$GY$2&amp;MONTH(ウォレット!$B23)&amp;"/"&amp;DAY(ウォレット!$B23)&amp;"_"&amp;ウォレット!HR$3,プレー記録!$U$12:$U$2664,0),1))</f>
        <v>0</v>
      </c>
      <c r="HS23" s="123">
        <f>IF(ISNA(INDEX(プレー記録!$F$12:$F$2664,MATCH("OUT_"&amp;ウォレット!$GY$2&amp;MONTH(ウォレット!$B23)&amp;"/"&amp;DAY(ウォレット!$B23)&amp;"_"&amp;ウォレット!HS$3,プレー記録!$U$12:$U$2664,0),1))=TRUE,0,-INDEX(プレー記録!$F$12:$F$2664,MATCH("OUT_"&amp;ウォレット!$GY$2&amp;MONTH(ウォレット!$B23)&amp;"/"&amp;DAY(ウォレット!$B23)&amp;"_"&amp;ウォレット!HS$3,プレー記録!$U$12:$U$2664,0),1))</f>
        <v>0</v>
      </c>
      <c r="HT23" s="123">
        <f>IF(ISNA(INDEX(プレー記録!$F$12:$F$2664,MATCH("OUT_"&amp;ウォレット!$GY$2&amp;MONTH(ウォレット!$B23)&amp;"/"&amp;DAY(ウォレット!$B23)&amp;"_"&amp;ウォレット!HT$3,プレー記録!$U$12:$U$2664,0),1))=TRUE,0,-INDEX(プレー記録!$F$12:$F$2664,MATCH("OUT_"&amp;ウォレット!$GY$2&amp;MONTH(ウォレット!$B23)&amp;"/"&amp;DAY(ウォレット!$B23)&amp;"_"&amp;ウォレット!HT$3,プレー記録!$U$12:$U$2664,0),1))</f>
        <v>0</v>
      </c>
      <c r="HU23" s="123">
        <f>IF(ISNA(INDEX(プレー記録!$F$12:$F$2664,MATCH("OUT_"&amp;ウォレット!$GY$2&amp;MONTH(ウォレット!$B23)&amp;"/"&amp;DAY(ウォレット!$B23)&amp;"_"&amp;ウォレット!HU$3,プレー記録!$U$12:$U$2664,0),1))=TRUE,0,-INDEX(プレー記録!$F$12:$F$2664,MATCH("OUT_"&amp;ウォレット!$GY$2&amp;MONTH(ウォレット!$B23)&amp;"/"&amp;DAY(ウォレット!$B23)&amp;"_"&amp;ウォレット!HU$3,プレー記録!$U$12:$U$2664,0),1))</f>
        <v>0</v>
      </c>
      <c r="HV23" s="123">
        <f>IF(ISNA(INDEX(プレー記録!$F$12:$F$2664,MATCH("OUT_"&amp;ウォレット!$GY$2&amp;MONTH(ウォレット!$B23)&amp;"/"&amp;DAY(ウォレット!$B23)&amp;"_"&amp;ウォレット!HV$3,プレー記録!$U$12:$U$2664,0),1))=TRUE,0,-INDEX(プレー記録!$F$12:$F$2664,MATCH("OUT_"&amp;ウォレット!$GY$2&amp;MONTH(ウォレット!$B23)&amp;"/"&amp;DAY(ウォレット!$B23)&amp;"_"&amp;ウォレット!HV$3,プレー記録!$U$12:$U$2664,0),1))</f>
        <v>0</v>
      </c>
      <c r="HW23" s="123">
        <f>IF(ISNA(INDEX(プレー記録!$F$12:$F$2664,MATCH("OUT_"&amp;ウォレット!$GY$2&amp;MONTH(ウォレット!$B23)&amp;"/"&amp;DAY(ウォレット!$B23)&amp;"_"&amp;ウォレット!HW$3,プレー記録!$U$12:$U$2664,0),1))=TRUE,0,-INDEX(プレー記録!$F$12:$F$2664,MATCH("OUT_"&amp;ウォレット!$GY$2&amp;MONTH(ウォレット!$B23)&amp;"/"&amp;DAY(ウォレット!$B23)&amp;"_"&amp;ウォレット!HW$3,プレー記録!$U$12:$U$2664,0),1))</f>
        <v>0</v>
      </c>
      <c r="HX23" s="298">
        <f>IF(ISNA(INDEX(プレー記録!$F$12:$F$2664,MATCH("OUT_"&amp;ウォレット!$GY$2&amp;MONTH(ウォレット!$B23)&amp;"/"&amp;DAY(ウォレット!$B23)&amp;"_"&amp;ウォレット!HX$3,プレー記録!$U$12:$U$2664,0),1))=TRUE,0,-INDEX(プレー記録!$F$12:$F$2664,MATCH("OUT_"&amp;ウォレット!$GY$2&amp;MONTH(ウォレット!$B23)&amp;"/"&amp;DAY(ウォレット!$B23)&amp;"_"&amp;ウォレット!HX$3,プレー記録!$U$12:$U$2664,0),1))</f>
        <v>0</v>
      </c>
      <c r="HY23" s="298">
        <f>IF(ISNA(INDEX(プレー記録!$F$12:$F$2664,MATCH("OUT_"&amp;ウォレット!$GY$2&amp;MONTH(ウォレット!$B23)&amp;"/"&amp;DAY(ウォレット!$B23)&amp;"_"&amp;ウォレット!HY$3,プレー記録!$U$12:$U$2664,0),1))=TRUE,0,-INDEX(プレー記録!$F$12:$F$2664,MATCH("OUT_"&amp;ウォレット!$GY$2&amp;MONTH(ウォレット!$B23)&amp;"/"&amp;DAY(ウォレット!$B23)&amp;"_"&amp;ウォレット!HY$3,プレー記録!$U$12:$U$2664,0),1))</f>
        <v>0</v>
      </c>
      <c r="HZ23" s="298">
        <f>IF(ISNA(INDEX(プレー記録!$F$12:$F$2664,MATCH("OUT_"&amp;ウォレット!$GY$2&amp;MONTH(ウォレット!$B23)&amp;"/"&amp;DAY(ウォレット!$B23)&amp;"_"&amp;ウォレット!HZ$3,プレー記録!$U$12:$U$2664,0),1))=TRUE,0,-INDEX(プレー記録!$F$12:$F$2664,MATCH("OUT_"&amp;ウォレット!$GY$2&amp;MONTH(ウォレット!$B23)&amp;"/"&amp;DAY(ウォレット!$B23)&amp;"_"&amp;ウォレット!HZ$3,プレー記録!$U$12:$U$2664,0),1))</f>
        <v>0</v>
      </c>
      <c r="IA23" s="298">
        <f>IF(ISNA(INDEX(プレー記録!$F$12:$F$2664,MATCH("OUT_"&amp;ウォレット!$GY$2&amp;MONTH(ウォレット!$B23)&amp;"/"&amp;DAY(ウォレット!$B23)&amp;"_"&amp;ウォレット!IA$3,プレー記録!$U$12:$U$2664,0),1))=TRUE,0,-INDEX(プレー記録!$F$12:$F$2664,MATCH("OUT_"&amp;ウォレット!$GY$2&amp;MONTH(ウォレット!$B23)&amp;"/"&amp;DAY(ウォレット!$B23)&amp;"_"&amp;ウォレット!IA$3,プレー記録!$U$12:$U$2664,0),1))</f>
        <v>0</v>
      </c>
      <c r="IB23" s="298">
        <f>IF(ISNA(INDEX(プレー記録!$F$12:$F$2664,MATCH("OUT_"&amp;ウォレット!$GY$2&amp;MONTH(ウォレット!$B23)&amp;"/"&amp;DAY(ウォレット!$B23)&amp;"_"&amp;ウォレット!IB$3,プレー記録!$U$12:$U$2664,0),1))=TRUE,0,-INDEX(プレー記録!$F$12:$F$2664,MATCH("OUT_"&amp;ウォレット!$GY$2&amp;MONTH(ウォレット!$B23)&amp;"/"&amp;DAY(ウォレット!$B23)&amp;"_"&amp;ウォレット!IB$3,プレー記録!$U$12:$U$2664,0),1))</f>
        <v>0</v>
      </c>
      <c r="IC23" s="298">
        <f>IF(ISNA(INDEX(プレー記録!$F$12:$F$2664,MATCH("OUT_"&amp;ウォレット!$GY$2&amp;MONTH(ウォレット!$B23)&amp;"/"&amp;DAY(ウォレット!$B23)&amp;"_"&amp;ウォレット!IC$3,プレー記録!$U$12:$U$2664,0),1))=TRUE,0,-INDEX(プレー記録!$F$12:$F$2664,MATCH("OUT_"&amp;ウォレット!$GY$2&amp;MONTH(ウォレット!$B23)&amp;"/"&amp;DAY(ウォレット!$B23)&amp;"_"&amp;ウォレット!IC$3,プレー記録!$U$12:$U$2664,0),1))</f>
        <v>0</v>
      </c>
      <c r="ID23" s="298">
        <f>IF(ISNA(INDEX(プレー記録!$F$12:$F$2664,MATCH("OUT_"&amp;ウォレット!$GY$2&amp;MONTH(ウォレット!$B23)&amp;"/"&amp;DAY(ウォレット!$B23)&amp;"_"&amp;ウォレット!ID$3,プレー記録!$U$12:$U$2664,0),1))=TRUE,0,-INDEX(プレー記録!$F$12:$F$2664,MATCH("OUT_"&amp;ウォレット!$GY$2&amp;MONTH(ウォレット!$B23)&amp;"/"&amp;DAY(ウォレット!$B23)&amp;"_"&amp;ウォレット!ID$3,プレー記録!$U$12:$U$2664,0),1))</f>
        <v>0</v>
      </c>
      <c r="IE23" s="298">
        <f>IF(ISNA(INDEX(プレー記録!$F$12:$F$2664,MATCH("OUT_"&amp;ウォレット!$GY$2&amp;MONTH(ウォレット!$B23)&amp;"/"&amp;DAY(ウォレット!$B23)&amp;"_"&amp;ウォレット!IE$3,プレー記録!$U$12:$U$2664,0),1))=TRUE,0,-INDEX(プレー記録!$F$12:$F$2664,MATCH("OUT_"&amp;ウォレット!$GY$2&amp;MONTH(ウォレット!$B23)&amp;"/"&amp;DAY(ウォレット!$B23)&amp;"_"&amp;ウォレット!IE$3,プレー記録!$U$12:$U$2664,0),1))</f>
        <v>0</v>
      </c>
      <c r="IF23" s="160"/>
      <c r="IG23" s="127">
        <f t="shared" si="8"/>
        <v>0</v>
      </c>
      <c r="IH23" s="128">
        <f t="shared" si="18"/>
        <v>0</v>
      </c>
      <c r="II23" s="133">
        <f>IF(ISNA(INDEX(プレー記録!$G$14:$G$2664,MATCH("IN_"&amp;ウォレット!$IG$2&amp;MONTH(ウォレット!$B23)&amp;"/"&amp;DAY(ウォレット!$B23)&amp;"_"&amp;ウォレット!II$3,プレー記録!$U$14:$U$2664,0),1))=TRUE,0,INDEX(プレー記録!$G$14:$G$2664,MATCH("IN_"&amp;ウォレット!$IG$2&amp;MONTH(ウォレット!$B23)&amp;"/"&amp;DAY(ウォレット!$B23)&amp;"_"&amp;ウォレット!II$3,プレー記録!$U$14:$U$2664,0),1))</f>
        <v>0</v>
      </c>
      <c r="IJ23" s="122">
        <f>IF(ISNA(INDEX(プレー記録!$G$14:$G$2664,MATCH("IN_"&amp;ウォレット!$IG$2&amp;MONTH(ウォレット!$B23)&amp;"/"&amp;DAY(ウォレット!$B23)&amp;"_"&amp;ウォレット!IJ$3,プレー記録!$U$14:$U$2664,0),1))=TRUE,0,INDEX(プレー記録!$G$14:$G$2664,MATCH("IN_"&amp;ウォレット!$IG$2&amp;MONTH(ウォレット!$B23)&amp;"/"&amp;DAY(ウォレット!$B23)&amp;"_"&amp;ウォレット!IJ$3,プレー記録!$U$14:$U$2664,0),1))</f>
        <v>0</v>
      </c>
      <c r="IK23" s="122">
        <f>IF(ISNA(INDEX(プレー記録!$G$14:$G$2664,MATCH("IN_"&amp;ウォレット!$IG$2&amp;MONTH(ウォレット!$B23)&amp;"/"&amp;DAY(ウォレット!$B23)&amp;"_"&amp;ウォレット!IK$3,プレー記録!$U$14:$U$2664,0),1))=TRUE,0,INDEX(プレー記録!$G$14:$G$2664,MATCH("IN_"&amp;ウォレット!$IG$2&amp;MONTH(ウォレット!$B23)&amp;"/"&amp;DAY(ウォレット!$B23)&amp;"_"&amp;ウォレット!IK$3,プレー記録!$U$14:$U$2664,0),1))</f>
        <v>0</v>
      </c>
      <c r="IL23" s="122">
        <f>IF(ISNA(INDEX(プレー記録!$G$14:$G$2664,MATCH("IN_"&amp;ウォレット!$IG$2&amp;MONTH(ウォレット!$B23)&amp;"/"&amp;DAY(ウォレット!$B23)&amp;"_"&amp;ウォレット!IL$3,プレー記録!$U$14:$U$2664,0),1))=TRUE,0,INDEX(プレー記録!$G$14:$G$2664,MATCH("IN_"&amp;ウォレット!$IG$2&amp;MONTH(ウォレット!$B23)&amp;"/"&amp;DAY(ウォレット!$B23)&amp;"_"&amp;ウォレット!IL$3,プレー記録!$U$14:$U$2664,0),1))</f>
        <v>0</v>
      </c>
      <c r="IM23" s="122">
        <f>IF(ISNA(INDEX(プレー記録!$G$14:$G$2664,MATCH("IN_"&amp;ウォレット!$IG$2&amp;MONTH(ウォレット!$B23)&amp;"/"&amp;DAY(ウォレット!$B23)&amp;"_"&amp;ウォレット!IM$3,プレー記録!$U$14:$U$2664,0),1))=TRUE,0,INDEX(プレー記録!$G$14:$G$2664,MATCH("IN_"&amp;ウォレット!$IG$2&amp;MONTH(ウォレット!$B23)&amp;"/"&amp;DAY(ウォレット!$B23)&amp;"_"&amp;ウォレット!IM$3,プレー記録!$U$14:$U$2664,0),1))</f>
        <v>0</v>
      </c>
      <c r="IN23" s="122">
        <f>IF(ISNA(INDEX(プレー記録!$G$14:$G$2664,MATCH("IN_"&amp;ウォレット!$IG$2&amp;MONTH(ウォレット!$B23)&amp;"/"&amp;DAY(ウォレット!$B23)&amp;"_"&amp;ウォレット!IN$3,プレー記録!$U$14:$U$2664,0),1))=TRUE,0,INDEX(プレー記録!$G$14:$G$2664,MATCH("IN_"&amp;ウォレット!$IG$2&amp;MONTH(ウォレット!$B23)&amp;"/"&amp;DAY(ウォレット!$B23)&amp;"_"&amp;ウォレット!IN$3,プレー記録!$U$14:$U$2664,0),1))</f>
        <v>0</v>
      </c>
      <c r="IO23" s="122">
        <f>IF(ISNA(INDEX(プレー記録!$G$14:$G$2664,MATCH("IN_"&amp;ウォレット!$IG$2&amp;MONTH(ウォレット!$B23)&amp;"/"&amp;DAY(ウォレット!$B23)&amp;"_"&amp;ウォレット!IO$3,プレー記録!$U$14:$U$2664,0),1))=TRUE,0,INDEX(プレー記録!$G$14:$G$2664,MATCH("IN_"&amp;ウォレット!$IG$2&amp;MONTH(ウォレット!$B23)&amp;"/"&amp;DAY(ウォレット!$B23)&amp;"_"&amp;ウォレット!IO$3,プレー記録!$U$14:$U$2664,0),1))</f>
        <v>0</v>
      </c>
      <c r="IP23" s="296">
        <f>IF(ISNA(INDEX(プレー記録!$G$14:$G$2664,MATCH("IN_"&amp;ウォレット!$IG$2&amp;MONTH(ウォレット!$B23)&amp;"/"&amp;DAY(ウォレット!$B23)&amp;"_"&amp;ウォレット!IP$3,プレー記録!$U$14:$U$2664,0),1))=TRUE,0,INDEX(プレー記録!$G$14:$G$2664,MATCH("IN_"&amp;ウォレット!$IG$2&amp;MONTH(ウォレット!$B23)&amp;"/"&amp;DAY(ウォレット!$B23)&amp;"_"&amp;ウォレット!IP$3,プレー記録!$U$14:$U$2664,0),1))</f>
        <v>0</v>
      </c>
      <c r="IQ23" s="296">
        <f>IF(ISNA(INDEX(プレー記録!$G$14:$G$2664,MATCH("IN_"&amp;ウォレット!$IG$2&amp;MONTH(ウォレット!$B23)&amp;"/"&amp;DAY(ウォレット!$B23)&amp;"_"&amp;ウォレット!IQ$3,プレー記録!$U$14:$U$2664,0),1))=TRUE,0,INDEX(プレー記録!$G$14:$G$2664,MATCH("IN_"&amp;ウォレット!$IG$2&amp;MONTH(ウォレット!$B23)&amp;"/"&amp;DAY(ウォレット!$B23)&amp;"_"&amp;ウォレット!IQ$3,プレー記録!$U$14:$U$2664,0),1))</f>
        <v>0</v>
      </c>
      <c r="IR23" s="296">
        <f>IF(ISNA(INDEX(プレー記録!$G$14:$G$2664,MATCH("IN_"&amp;ウォレット!$IG$2&amp;MONTH(ウォレット!$B23)&amp;"/"&amp;DAY(ウォレット!$B23)&amp;"_"&amp;ウォレット!IR$3,プレー記録!$U$14:$U$2664,0),1))=TRUE,0,INDEX(プレー記録!$G$14:$G$2664,MATCH("IN_"&amp;ウォレット!$IG$2&amp;MONTH(ウォレット!$B23)&amp;"/"&amp;DAY(ウォレット!$B23)&amp;"_"&amp;ウォレット!IR$3,プレー記録!$U$14:$U$2664,0),1))</f>
        <v>0</v>
      </c>
      <c r="IS23" s="296">
        <f>IF(ISNA(INDEX(プレー記録!$G$14:$G$2664,MATCH("IN_"&amp;ウォレット!$IG$2&amp;MONTH(ウォレット!$B23)&amp;"/"&amp;DAY(ウォレット!$B23)&amp;"_"&amp;ウォレット!IS$3,プレー記録!$U$14:$U$2664,0),1))=TRUE,0,INDEX(プレー記録!$G$14:$G$2664,MATCH("IN_"&amp;ウォレット!$IG$2&amp;MONTH(ウォレット!$B23)&amp;"/"&amp;DAY(ウォレット!$B23)&amp;"_"&amp;ウォレット!IS$3,プレー記録!$U$14:$U$2664,0),1))</f>
        <v>0</v>
      </c>
      <c r="IT23" s="296">
        <f>IF(ISNA(INDEX(プレー記録!$G$14:$G$2664,MATCH("IN_"&amp;ウォレット!$IG$2&amp;MONTH(ウォレット!$B23)&amp;"/"&amp;DAY(ウォレット!$B23)&amp;"_"&amp;ウォレット!IT$3,プレー記録!$U$14:$U$2664,0),1))=TRUE,0,INDEX(プレー記録!$G$14:$G$2664,MATCH("IN_"&amp;ウォレット!$IG$2&amp;MONTH(ウォレット!$B23)&amp;"/"&amp;DAY(ウォレット!$B23)&amp;"_"&amp;ウォレット!IT$3,プレー記録!$U$14:$U$2664,0),1))</f>
        <v>0</v>
      </c>
      <c r="IU23" s="296">
        <f>IF(ISNA(INDEX(プレー記録!$G$14:$G$2664,MATCH("IN_"&amp;ウォレット!$IG$2&amp;MONTH(ウォレット!$B23)&amp;"/"&amp;DAY(ウォレット!$B23)&amp;"_"&amp;ウォレット!IU$3,プレー記録!$U$14:$U$2664,0),1))=TRUE,0,INDEX(プレー記録!$G$14:$G$2664,MATCH("IN_"&amp;ウォレット!$IG$2&amp;MONTH(ウォレット!$B23)&amp;"/"&amp;DAY(ウォレット!$B23)&amp;"_"&amp;ウォレット!IU$3,プレー記録!$U$14:$U$2664,0),1))</f>
        <v>0</v>
      </c>
      <c r="IV23" s="296">
        <f>IF(ISNA(INDEX(プレー記録!$G$14:$G$2664,MATCH("IN_"&amp;ウォレット!$IG$2&amp;MONTH(ウォレット!$B23)&amp;"/"&amp;DAY(ウォレット!$B23)&amp;"_"&amp;ウォレット!IV$3,プレー記録!$U$14:$U$2664,0),1))=TRUE,0,INDEX(プレー記録!$G$14:$G$2664,MATCH("IN_"&amp;ウォレット!$IG$2&amp;MONTH(ウォレット!$B23)&amp;"/"&amp;DAY(ウォレット!$B23)&amp;"_"&amp;ウォレット!IV$3,プレー記録!$U$14:$U$2664,0),1))</f>
        <v>0</v>
      </c>
      <c r="IW23" s="296">
        <f>IF(ISNA(INDEX(プレー記録!$G$14:$G$2664,MATCH("IN_"&amp;ウォレット!$IG$2&amp;MONTH(ウォレット!$B23)&amp;"/"&amp;DAY(ウォレット!$B23)&amp;"_"&amp;ウォレット!IW$3,プレー記録!$U$14:$U$2664,0),1))=TRUE,0,INDEX(プレー記録!$G$14:$G$2664,MATCH("IN_"&amp;ウォレット!$IG$2&amp;MONTH(ウォレット!$B23)&amp;"/"&amp;DAY(ウォレット!$B23)&amp;"_"&amp;ウォレット!IW$3,プレー記録!$U$14:$U$2664,0),1))</f>
        <v>0</v>
      </c>
      <c r="IX23" s="158"/>
      <c r="IY23" s="131">
        <f>IF(ISNA(INDEX(プレー記録!$F$12:$F$2664,MATCH("OUT_"&amp;ウォレット!$IG$2&amp;MONTH(ウォレット!$B23)&amp;"/"&amp;DAY(ウォレット!$B23)&amp;"_"&amp;ウォレット!IY$3,プレー記録!$U$12:$U$2664,0),1))=TRUE,0,-INDEX(プレー記録!$F$12:$F$2664,MATCH("OUT_"&amp;ウォレット!$IG$2&amp;MONTH(ウォレット!$B23)&amp;"/"&amp;DAY(ウォレット!$B23)&amp;"_"&amp;ウォレット!IY$3,プレー記録!$U$12:$U$2664,0),1))</f>
        <v>0</v>
      </c>
      <c r="IZ23" s="123">
        <f>IF(ISNA(INDEX(プレー記録!$F$12:$F$2664,MATCH("OUT_"&amp;ウォレット!$IG$2&amp;MONTH(ウォレット!$B23)&amp;"/"&amp;DAY(ウォレット!$B23)&amp;"_"&amp;ウォレット!IZ$3,プレー記録!$U$12:$U$2664,0),1))=TRUE,0,-INDEX(プレー記録!$F$12:$F$2664,MATCH("OUT_"&amp;ウォレット!$IG$2&amp;MONTH(ウォレット!$B23)&amp;"/"&amp;DAY(ウォレット!$B23)&amp;"_"&amp;ウォレット!IZ$3,プレー記録!$U$12:$U$2664,0),1))</f>
        <v>0</v>
      </c>
      <c r="JA23" s="123">
        <f>IF(ISNA(INDEX(プレー記録!$F$12:$F$2664,MATCH("OUT_"&amp;ウォレット!$IG$2&amp;MONTH(ウォレット!$B23)&amp;"/"&amp;DAY(ウォレット!$B23)&amp;"_"&amp;ウォレット!JA$3,プレー記録!$U$12:$U$2664,0),1))=TRUE,0,-INDEX(プレー記録!$F$12:$F$2664,MATCH("OUT_"&amp;ウォレット!$IG$2&amp;MONTH(ウォレット!$B23)&amp;"/"&amp;DAY(ウォレット!$B23)&amp;"_"&amp;ウォレット!JA$3,プレー記録!$U$12:$U$2664,0),1))</f>
        <v>0</v>
      </c>
      <c r="JB23" s="123">
        <f>IF(ISNA(INDEX(プレー記録!$F$12:$F$2664,MATCH("OUT_"&amp;ウォレット!$IG$2&amp;MONTH(ウォレット!$B23)&amp;"/"&amp;DAY(ウォレット!$B23)&amp;"_"&amp;ウォレット!JB$3,プレー記録!$U$12:$U$2664,0),1))=TRUE,0,-INDEX(プレー記録!$F$12:$F$2664,MATCH("OUT_"&amp;ウォレット!$IG$2&amp;MONTH(ウォレット!$B23)&amp;"/"&amp;DAY(ウォレット!$B23)&amp;"_"&amp;ウォレット!JB$3,プレー記録!$U$12:$U$2664,0),1))</f>
        <v>0</v>
      </c>
      <c r="JC23" s="123">
        <f>IF(ISNA(INDEX(プレー記録!$F$12:$F$2664,MATCH("OUT_"&amp;ウォレット!$IG$2&amp;MONTH(ウォレット!$B23)&amp;"/"&amp;DAY(ウォレット!$B23)&amp;"_"&amp;ウォレット!JC$3,プレー記録!$U$12:$U$2664,0),1))=TRUE,0,-INDEX(プレー記録!$F$12:$F$2664,MATCH("OUT_"&amp;ウォレット!$IG$2&amp;MONTH(ウォレット!$B23)&amp;"/"&amp;DAY(ウォレット!$B23)&amp;"_"&amp;ウォレット!JC$3,プレー記録!$U$12:$U$2664,0),1))</f>
        <v>0</v>
      </c>
      <c r="JD23" s="123">
        <f>IF(ISNA(INDEX(プレー記録!$F$12:$F$2664,MATCH("OUT_"&amp;ウォレット!$IG$2&amp;MONTH(ウォレット!$B23)&amp;"/"&amp;DAY(ウォレット!$B23)&amp;"_"&amp;ウォレット!JD$3,プレー記録!$U$12:$U$2664,0),1))=TRUE,0,-INDEX(プレー記録!$F$12:$F$2664,MATCH("OUT_"&amp;ウォレット!$IG$2&amp;MONTH(ウォレット!$B23)&amp;"/"&amp;DAY(ウォレット!$B23)&amp;"_"&amp;ウォレット!JD$3,プレー記録!$U$12:$U$2664,0),1))</f>
        <v>0</v>
      </c>
      <c r="JE23" s="123">
        <f>IF(ISNA(INDEX(プレー記録!$F$12:$F$2664,MATCH("OUT_"&amp;ウォレット!$IG$2&amp;MONTH(ウォレット!$B23)&amp;"/"&amp;DAY(ウォレット!$B23)&amp;"_"&amp;ウォレット!JE$3,プレー記録!$U$12:$U$2664,0),1))=TRUE,0,-INDEX(プレー記録!$F$12:$F$2664,MATCH("OUT_"&amp;ウォレット!$IG$2&amp;MONTH(ウォレット!$B23)&amp;"/"&amp;DAY(ウォレット!$B23)&amp;"_"&amp;ウォレット!JE$3,プレー記録!$U$12:$U$2664,0),1))</f>
        <v>0</v>
      </c>
      <c r="JF23" s="298">
        <f>IF(ISNA(INDEX(プレー記録!$F$12:$F$2664,MATCH("OUT_"&amp;ウォレット!$IG$2&amp;MONTH(ウォレット!$B23)&amp;"/"&amp;DAY(ウォレット!$B23)&amp;"_"&amp;ウォレット!JF$3,プレー記録!$U$12:$U$2664,0),1))=TRUE,0,-INDEX(プレー記録!$F$12:$F$2664,MATCH("OUT_"&amp;ウォレット!$IG$2&amp;MONTH(ウォレット!$B23)&amp;"/"&amp;DAY(ウォレット!$B23)&amp;"_"&amp;ウォレット!JF$3,プレー記録!$U$12:$U$2664,0),1))</f>
        <v>0</v>
      </c>
      <c r="JG23" s="298">
        <f>IF(ISNA(INDEX(プレー記録!$F$12:$F$2664,MATCH("OUT_"&amp;ウォレット!$IG$2&amp;MONTH(ウォレット!$B23)&amp;"/"&amp;DAY(ウォレット!$B23)&amp;"_"&amp;ウォレット!JG$3,プレー記録!$U$12:$U$2664,0),1))=TRUE,0,-INDEX(プレー記録!$F$12:$F$2664,MATCH("OUT_"&amp;ウォレット!$IG$2&amp;MONTH(ウォレット!$B23)&amp;"/"&amp;DAY(ウォレット!$B23)&amp;"_"&amp;ウォレット!JG$3,プレー記録!$U$12:$U$2664,0),1))</f>
        <v>0</v>
      </c>
      <c r="JH23" s="298">
        <f>IF(ISNA(INDEX(プレー記録!$F$12:$F$2664,MATCH("OUT_"&amp;ウォレット!$IG$2&amp;MONTH(ウォレット!$B23)&amp;"/"&amp;DAY(ウォレット!$B23)&amp;"_"&amp;ウォレット!JH$3,プレー記録!$U$12:$U$2664,0),1))=TRUE,0,-INDEX(プレー記録!$F$12:$F$2664,MATCH("OUT_"&amp;ウォレット!$IG$2&amp;MONTH(ウォレット!$B23)&amp;"/"&amp;DAY(ウォレット!$B23)&amp;"_"&amp;ウォレット!JH$3,プレー記録!$U$12:$U$2664,0),1))</f>
        <v>0</v>
      </c>
      <c r="JI23" s="298">
        <f>IF(ISNA(INDEX(プレー記録!$F$12:$F$2664,MATCH("OUT_"&amp;ウォレット!$IG$2&amp;MONTH(ウォレット!$B23)&amp;"/"&amp;DAY(ウォレット!$B23)&amp;"_"&amp;ウォレット!JI$3,プレー記録!$U$12:$U$2664,0),1))=TRUE,0,-INDEX(プレー記録!$F$12:$F$2664,MATCH("OUT_"&amp;ウォレット!$IG$2&amp;MONTH(ウォレット!$B23)&amp;"/"&amp;DAY(ウォレット!$B23)&amp;"_"&amp;ウォレット!JI$3,プレー記録!$U$12:$U$2664,0),1))</f>
        <v>0</v>
      </c>
      <c r="JJ23" s="298">
        <f>IF(ISNA(INDEX(プレー記録!$F$12:$F$2664,MATCH("OUT_"&amp;ウォレット!$IG$2&amp;MONTH(ウォレット!$B23)&amp;"/"&amp;DAY(ウォレット!$B23)&amp;"_"&amp;ウォレット!JJ$3,プレー記録!$U$12:$U$2664,0),1))=TRUE,0,-INDEX(プレー記録!$F$12:$F$2664,MATCH("OUT_"&amp;ウォレット!$IG$2&amp;MONTH(ウォレット!$B23)&amp;"/"&amp;DAY(ウォレット!$B23)&amp;"_"&amp;ウォレット!JJ$3,プレー記録!$U$12:$U$2664,0),1))</f>
        <v>0</v>
      </c>
      <c r="JK23" s="298">
        <f>IF(ISNA(INDEX(プレー記録!$F$12:$F$2664,MATCH("OUT_"&amp;ウォレット!$IG$2&amp;MONTH(ウォレット!$B23)&amp;"/"&amp;DAY(ウォレット!$B23)&amp;"_"&amp;ウォレット!JK$3,プレー記録!$U$12:$U$2664,0),1))=TRUE,0,-INDEX(プレー記録!$F$12:$F$2664,MATCH("OUT_"&amp;ウォレット!$IG$2&amp;MONTH(ウォレット!$B23)&amp;"/"&amp;DAY(ウォレット!$B23)&amp;"_"&amp;ウォレット!JK$3,プレー記録!$U$12:$U$2664,0),1))</f>
        <v>0</v>
      </c>
      <c r="JL23" s="298">
        <f>IF(ISNA(INDEX(プレー記録!$F$12:$F$2664,MATCH("OUT_"&amp;ウォレット!$IG$2&amp;MONTH(ウォレット!$B23)&amp;"/"&amp;DAY(ウォレット!$B23)&amp;"_"&amp;ウォレット!JL$3,プレー記録!$U$12:$U$2664,0),1))=TRUE,0,-INDEX(プレー記録!$F$12:$F$2664,MATCH("OUT_"&amp;ウォレット!$IG$2&amp;MONTH(ウォレット!$B23)&amp;"/"&amp;DAY(ウォレット!$B23)&amp;"_"&amp;ウォレット!JL$3,プレー記録!$U$12:$U$2664,0),1))</f>
        <v>0</v>
      </c>
      <c r="JM23" s="298">
        <f>IF(ISNA(INDEX(プレー記録!$F$12:$F$2664,MATCH("OUT_"&amp;ウォレット!$IG$2&amp;MONTH(ウォレット!$B23)&amp;"/"&amp;DAY(ウォレット!$B23)&amp;"_"&amp;ウォレット!JM$3,プレー記録!$U$12:$U$2664,0),1))=TRUE,0,-INDEX(プレー記録!$F$12:$F$2664,MATCH("OUT_"&amp;ウォレット!$IG$2&amp;MONTH(ウォレット!$B23)&amp;"/"&amp;DAY(ウォレット!$B23)&amp;"_"&amp;ウォレット!JM$3,プレー記録!$U$12:$U$2664,0),1))</f>
        <v>0</v>
      </c>
      <c r="JN23" s="160"/>
      <c r="JO23" s="127">
        <f t="shared" si="9"/>
        <v>0</v>
      </c>
      <c r="JP23" s="128">
        <f t="shared" si="19"/>
        <v>0</v>
      </c>
      <c r="JQ23" s="133">
        <f>IF(ISNA(INDEX(プレー記録!$G$14:$G$2664,MATCH("IN_"&amp;ウォレット!$JO$2&amp;MONTH(ウォレット!$B23)&amp;"/"&amp;DAY(ウォレット!$B23)&amp;"_"&amp;ウォレット!JQ$3,プレー記録!$U$14:$U$2664,0),1))=TRUE,0,INDEX(プレー記録!$G$14:$G$2664,MATCH("IN_"&amp;ウォレット!$JO$2&amp;MONTH(ウォレット!$B23)&amp;"/"&amp;DAY(ウォレット!$B23)&amp;"_"&amp;ウォレット!JQ$3,プレー記録!$U$14:$U$2664,0),1))</f>
        <v>0</v>
      </c>
      <c r="JR23" s="122">
        <f>IF(ISNA(INDEX(プレー記録!$G$14:$G$2664,MATCH("IN_"&amp;ウォレット!$JO$2&amp;MONTH(ウォレット!$B23)&amp;"/"&amp;DAY(ウォレット!$B23)&amp;"_"&amp;ウォレット!JR$3,プレー記録!$U$14:$U$2664,0),1))=TRUE,0,INDEX(プレー記録!$G$14:$G$2664,MATCH("IN_"&amp;ウォレット!$JO$2&amp;MONTH(ウォレット!$B23)&amp;"/"&amp;DAY(ウォレット!$B23)&amp;"_"&amp;ウォレット!JR$3,プレー記録!$U$14:$U$2664,0),1))</f>
        <v>0</v>
      </c>
      <c r="JS23" s="122">
        <f>IF(ISNA(INDEX(プレー記録!$G$14:$G$2664,MATCH("IN_"&amp;ウォレット!$JO$2&amp;MONTH(ウォレット!$B23)&amp;"/"&amp;DAY(ウォレット!$B23)&amp;"_"&amp;ウォレット!JS$3,プレー記録!$U$14:$U$2664,0),1))=TRUE,0,INDEX(プレー記録!$G$14:$G$2664,MATCH("IN_"&amp;ウォレット!$JO$2&amp;MONTH(ウォレット!$B23)&amp;"/"&amp;DAY(ウォレット!$B23)&amp;"_"&amp;ウォレット!JS$3,プレー記録!$U$14:$U$2664,0),1))</f>
        <v>0</v>
      </c>
      <c r="JT23" s="122">
        <f>IF(ISNA(INDEX(プレー記録!$G$14:$G$2664,MATCH("IN_"&amp;ウォレット!$JO$2&amp;MONTH(ウォレット!$B23)&amp;"/"&amp;DAY(ウォレット!$B23)&amp;"_"&amp;ウォレット!JT$3,プレー記録!$U$14:$U$2664,0),1))=TRUE,0,INDEX(プレー記録!$G$14:$G$2664,MATCH("IN_"&amp;ウォレット!$JO$2&amp;MONTH(ウォレット!$B23)&amp;"/"&amp;DAY(ウォレット!$B23)&amp;"_"&amp;ウォレット!JT$3,プレー記録!$U$14:$U$2664,0),1))</f>
        <v>0</v>
      </c>
      <c r="JU23" s="122">
        <f>IF(ISNA(INDEX(プレー記録!$G$14:$G$2664,MATCH("IN_"&amp;ウォレット!$JO$2&amp;MONTH(ウォレット!$B23)&amp;"/"&amp;DAY(ウォレット!$B23)&amp;"_"&amp;ウォレット!JU$3,プレー記録!$U$14:$U$2664,0),1))=TRUE,0,INDEX(プレー記録!$G$14:$G$2664,MATCH("IN_"&amp;ウォレット!$JO$2&amp;MONTH(ウォレット!$B23)&amp;"/"&amp;DAY(ウォレット!$B23)&amp;"_"&amp;ウォレット!JU$3,プレー記録!$U$14:$U$2664,0),1))</f>
        <v>0</v>
      </c>
      <c r="JV23" s="122">
        <f>IF(ISNA(INDEX(プレー記録!$G$14:$G$2664,MATCH("IN_"&amp;ウォレット!$JO$2&amp;MONTH(ウォレット!$B23)&amp;"/"&amp;DAY(ウォレット!$B23)&amp;"_"&amp;ウォレット!JV$3,プレー記録!$U$14:$U$2664,0),1))=TRUE,0,INDEX(プレー記録!$G$14:$G$2664,MATCH("IN_"&amp;ウォレット!$JO$2&amp;MONTH(ウォレット!$B23)&amp;"/"&amp;DAY(ウォレット!$B23)&amp;"_"&amp;ウォレット!JV$3,プレー記録!$U$14:$U$2664,0),1))</f>
        <v>0</v>
      </c>
      <c r="JW23" s="122">
        <f>IF(ISNA(INDEX(プレー記録!$G$14:$G$2664,MATCH("IN_"&amp;ウォレット!$JO$2&amp;MONTH(ウォレット!$B23)&amp;"/"&amp;DAY(ウォレット!$B23)&amp;"_"&amp;ウォレット!JW$3,プレー記録!$U$14:$U$2664,0),1))=TRUE,0,INDEX(プレー記録!$G$14:$G$2664,MATCH("IN_"&amp;ウォレット!$JO$2&amp;MONTH(ウォレット!$B23)&amp;"/"&amp;DAY(ウォレット!$B23)&amp;"_"&amp;ウォレット!JW$3,プレー記録!$U$14:$U$2664,0),1))</f>
        <v>0</v>
      </c>
      <c r="JX23" s="296">
        <f>IF(ISNA(INDEX(プレー記録!$G$14:$G$2664,MATCH("IN_"&amp;ウォレット!$JO$2&amp;MONTH(ウォレット!$B23)&amp;"/"&amp;DAY(ウォレット!$B23)&amp;"_"&amp;ウォレット!JX$3,プレー記録!$U$14:$U$2664,0),1))=TRUE,0,INDEX(プレー記録!$G$14:$G$2664,MATCH("IN_"&amp;ウォレット!$JO$2&amp;MONTH(ウォレット!$B23)&amp;"/"&amp;DAY(ウォレット!$B23)&amp;"_"&amp;ウォレット!JX$3,プレー記録!$U$14:$U$2664,0),1))</f>
        <v>0</v>
      </c>
      <c r="JY23" s="296">
        <f>IF(ISNA(INDEX(プレー記録!$G$14:$G$2664,MATCH("IN_"&amp;ウォレット!$JO$2&amp;MONTH(ウォレット!$B23)&amp;"/"&amp;DAY(ウォレット!$B23)&amp;"_"&amp;ウォレット!JY$3,プレー記録!$U$14:$U$2664,0),1))=TRUE,0,INDEX(プレー記録!$G$14:$G$2664,MATCH("IN_"&amp;ウォレット!$JO$2&amp;MONTH(ウォレット!$B23)&amp;"/"&amp;DAY(ウォレット!$B23)&amp;"_"&amp;ウォレット!JY$3,プレー記録!$U$14:$U$2664,0),1))</f>
        <v>0</v>
      </c>
      <c r="JZ23" s="296">
        <f>IF(ISNA(INDEX(プレー記録!$G$14:$G$2664,MATCH("IN_"&amp;ウォレット!$JO$2&amp;MONTH(ウォレット!$B23)&amp;"/"&amp;DAY(ウォレット!$B23)&amp;"_"&amp;ウォレット!JZ$3,プレー記録!$U$14:$U$2664,0),1))=TRUE,0,INDEX(プレー記録!$G$14:$G$2664,MATCH("IN_"&amp;ウォレット!$JO$2&amp;MONTH(ウォレット!$B23)&amp;"/"&amp;DAY(ウォレット!$B23)&amp;"_"&amp;ウォレット!JZ$3,プレー記録!$U$14:$U$2664,0),1))</f>
        <v>0</v>
      </c>
      <c r="KA23" s="296">
        <f>IF(ISNA(INDEX(プレー記録!$G$14:$G$2664,MATCH("IN_"&amp;ウォレット!$JO$2&amp;MONTH(ウォレット!$B23)&amp;"/"&amp;DAY(ウォレット!$B23)&amp;"_"&amp;ウォレット!KA$3,プレー記録!$U$14:$U$2664,0),1))=TRUE,0,INDEX(プレー記録!$G$14:$G$2664,MATCH("IN_"&amp;ウォレット!$JO$2&amp;MONTH(ウォレット!$B23)&amp;"/"&amp;DAY(ウォレット!$B23)&amp;"_"&amp;ウォレット!KA$3,プレー記録!$U$14:$U$2664,0),1))</f>
        <v>0</v>
      </c>
      <c r="KB23" s="296">
        <f>IF(ISNA(INDEX(プレー記録!$G$14:$G$2664,MATCH("IN_"&amp;ウォレット!$JO$2&amp;MONTH(ウォレット!$B23)&amp;"/"&amp;DAY(ウォレット!$B23)&amp;"_"&amp;ウォレット!KB$3,プレー記録!$U$14:$U$2664,0),1))=TRUE,0,INDEX(プレー記録!$G$14:$G$2664,MATCH("IN_"&amp;ウォレット!$JO$2&amp;MONTH(ウォレット!$B23)&amp;"/"&amp;DAY(ウォレット!$B23)&amp;"_"&amp;ウォレット!KB$3,プレー記録!$U$14:$U$2664,0),1))</f>
        <v>0</v>
      </c>
      <c r="KC23" s="296">
        <f>IF(ISNA(INDEX(プレー記録!$G$14:$G$2664,MATCH("IN_"&amp;ウォレット!$JO$2&amp;MONTH(ウォレット!$B23)&amp;"/"&amp;DAY(ウォレット!$B23)&amp;"_"&amp;ウォレット!KC$3,プレー記録!$U$14:$U$2664,0),1))=TRUE,0,INDEX(プレー記録!$G$14:$G$2664,MATCH("IN_"&amp;ウォレット!$JO$2&amp;MONTH(ウォレット!$B23)&amp;"/"&amp;DAY(ウォレット!$B23)&amp;"_"&amp;ウォレット!KC$3,プレー記録!$U$14:$U$2664,0),1))</f>
        <v>0</v>
      </c>
      <c r="KD23" s="296">
        <f>IF(ISNA(INDEX(プレー記録!$G$14:$G$2664,MATCH("IN_"&amp;ウォレット!$JO$2&amp;MONTH(ウォレット!$B23)&amp;"/"&amp;DAY(ウォレット!$B23)&amp;"_"&amp;ウォレット!KD$3,プレー記録!$U$14:$U$2664,0),1))=TRUE,0,INDEX(プレー記録!$G$14:$G$2664,MATCH("IN_"&amp;ウォレット!$JO$2&amp;MONTH(ウォレット!$B23)&amp;"/"&amp;DAY(ウォレット!$B23)&amp;"_"&amp;ウォレット!KD$3,プレー記録!$U$14:$U$2664,0),1))</f>
        <v>0</v>
      </c>
      <c r="KE23" s="296">
        <f>IF(ISNA(INDEX(プレー記録!$G$14:$G$2664,MATCH("IN_"&amp;ウォレット!$JO$2&amp;MONTH(ウォレット!$B23)&amp;"/"&amp;DAY(ウォレット!$B23)&amp;"_"&amp;ウォレット!KE$3,プレー記録!$U$14:$U$2664,0),1))=TRUE,0,INDEX(プレー記録!$G$14:$G$2664,MATCH("IN_"&amp;ウォレット!$JO$2&amp;MONTH(ウォレット!$B23)&amp;"/"&amp;DAY(ウォレット!$B23)&amp;"_"&amp;ウォレット!KE$3,プレー記録!$U$14:$U$2664,0),1))</f>
        <v>0</v>
      </c>
      <c r="KF23" s="158"/>
      <c r="KG23" s="131">
        <f>IF(ISNA(INDEX(プレー記録!$F$12:$F$2664,MATCH("OUT_"&amp;ウォレット!$JO$2&amp;MONTH(ウォレット!$B23)&amp;"/"&amp;DAY(ウォレット!$B23)&amp;"_"&amp;ウォレット!KG$3,プレー記録!$U$12:$U$2664,0),1))=TRUE,0,-INDEX(プレー記録!$F$12:$F$2664,MATCH("OUT_"&amp;ウォレット!$JO$2&amp;MONTH(ウォレット!$B23)&amp;"/"&amp;DAY(ウォレット!$B23)&amp;"_"&amp;ウォレット!KG$3,プレー記録!$U$12:$U$2664,0),1))</f>
        <v>0</v>
      </c>
      <c r="KH23" s="123">
        <f>IF(ISNA(INDEX(プレー記録!$F$12:$F$2664,MATCH("OUT_"&amp;ウォレット!$JO$2&amp;MONTH(ウォレット!$B23)&amp;"/"&amp;DAY(ウォレット!$B23)&amp;"_"&amp;ウォレット!KH$3,プレー記録!$U$12:$U$2664,0),1))=TRUE,0,-INDEX(プレー記録!$F$12:$F$2664,MATCH("OUT_"&amp;ウォレット!$JO$2&amp;MONTH(ウォレット!$B23)&amp;"/"&amp;DAY(ウォレット!$B23)&amp;"_"&amp;ウォレット!KH$3,プレー記録!$U$12:$U$2664,0),1))</f>
        <v>0</v>
      </c>
      <c r="KI23" s="123">
        <f>IF(ISNA(INDEX(プレー記録!$F$12:$F$2664,MATCH("OUT_"&amp;ウォレット!$JO$2&amp;MONTH(ウォレット!$B23)&amp;"/"&amp;DAY(ウォレット!$B23)&amp;"_"&amp;ウォレット!KI$3,プレー記録!$U$12:$U$2664,0),1))=TRUE,0,-INDEX(プレー記録!$F$12:$F$2664,MATCH("OUT_"&amp;ウォレット!$JO$2&amp;MONTH(ウォレット!$B23)&amp;"/"&amp;DAY(ウォレット!$B23)&amp;"_"&amp;ウォレット!KI$3,プレー記録!$U$12:$U$2664,0),1))</f>
        <v>0</v>
      </c>
      <c r="KJ23" s="123">
        <f>IF(ISNA(INDEX(プレー記録!$F$12:$F$2664,MATCH("OUT_"&amp;ウォレット!$JO$2&amp;MONTH(ウォレット!$B23)&amp;"/"&amp;DAY(ウォレット!$B23)&amp;"_"&amp;ウォレット!KJ$3,プレー記録!$U$12:$U$2664,0),1))=TRUE,0,-INDEX(プレー記録!$F$12:$F$2664,MATCH("OUT_"&amp;ウォレット!$JO$2&amp;MONTH(ウォレット!$B23)&amp;"/"&amp;DAY(ウォレット!$B23)&amp;"_"&amp;ウォレット!KJ$3,プレー記録!$U$12:$U$2664,0),1))</f>
        <v>0</v>
      </c>
      <c r="KK23" s="123">
        <f>IF(ISNA(INDEX(プレー記録!$F$12:$F$2664,MATCH("OUT_"&amp;ウォレット!$JO$2&amp;MONTH(ウォレット!$B23)&amp;"/"&amp;DAY(ウォレット!$B23)&amp;"_"&amp;ウォレット!KK$3,プレー記録!$U$12:$U$2664,0),1))=TRUE,0,-INDEX(プレー記録!$F$12:$F$2664,MATCH("OUT_"&amp;ウォレット!$JO$2&amp;MONTH(ウォレット!$B23)&amp;"/"&amp;DAY(ウォレット!$B23)&amp;"_"&amp;ウォレット!KK$3,プレー記録!$U$12:$U$2664,0),1))</f>
        <v>0</v>
      </c>
      <c r="KL23" s="123">
        <f>IF(ISNA(INDEX(プレー記録!$F$12:$F$2664,MATCH("OUT_"&amp;ウォレット!$JO$2&amp;MONTH(ウォレット!$B23)&amp;"/"&amp;DAY(ウォレット!$B23)&amp;"_"&amp;ウォレット!KL$3,プレー記録!$U$12:$U$2664,0),1))=TRUE,0,-INDEX(プレー記録!$F$12:$F$2664,MATCH("OUT_"&amp;ウォレット!$JO$2&amp;MONTH(ウォレット!$B23)&amp;"/"&amp;DAY(ウォレット!$B23)&amp;"_"&amp;ウォレット!KL$3,プレー記録!$U$12:$U$2664,0),1))</f>
        <v>0</v>
      </c>
      <c r="KM23" s="123">
        <f>IF(ISNA(INDEX(プレー記録!$F$12:$F$2664,MATCH("OUT_"&amp;ウォレット!$JO$2&amp;MONTH(ウォレット!$B23)&amp;"/"&amp;DAY(ウォレット!$B23)&amp;"_"&amp;ウォレット!KM$3,プレー記録!$U$12:$U$2664,0),1))=TRUE,0,-INDEX(プレー記録!$F$12:$F$2664,MATCH("OUT_"&amp;ウォレット!$JO$2&amp;MONTH(ウォレット!$B23)&amp;"/"&amp;DAY(ウォレット!$B23)&amp;"_"&amp;ウォレット!KM$3,プレー記録!$U$12:$U$2664,0),1))</f>
        <v>0</v>
      </c>
      <c r="KN23" s="298">
        <f>IF(ISNA(INDEX(プレー記録!$F$12:$F$2664,MATCH("OUT_"&amp;ウォレット!$JO$2&amp;MONTH(ウォレット!$B23)&amp;"/"&amp;DAY(ウォレット!$B23)&amp;"_"&amp;ウォレット!KN$3,プレー記録!$U$12:$U$2664,0),1))=TRUE,0,-INDEX(プレー記録!$F$12:$F$2664,MATCH("OUT_"&amp;ウォレット!$JO$2&amp;MONTH(ウォレット!$B23)&amp;"/"&amp;DAY(ウォレット!$B23)&amp;"_"&amp;ウォレット!KN$3,プレー記録!$U$12:$U$2664,0),1))</f>
        <v>0</v>
      </c>
      <c r="KO23" s="298">
        <f>IF(ISNA(INDEX(プレー記録!$F$12:$F$2664,MATCH("OUT_"&amp;ウォレット!$JO$2&amp;MONTH(ウォレット!$B23)&amp;"/"&amp;DAY(ウォレット!$B23)&amp;"_"&amp;ウォレット!KO$3,プレー記録!$U$12:$U$2664,0),1))=TRUE,0,-INDEX(プレー記録!$F$12:$F$2664,MATCH("OUT_"&amp;ウォレット!$JO$2&amp;MONTH(ウォレット!$B23)&amp;"/"&amp;DAY(ウォレット!$B23)&amp;"_"&amp;ウォレット!KO$3,プレー記録!$U$12:$U$2664,0),1))</f>
        <v>0</v>
      </c>
      <c r="KP23" s="298">
        <f>IF(ISNA(INDEX(プレー記録!$F$12:$F$2664,MATCH("OUT_"&amp;ウォレット!$JO$2&amp;MONTH(ウォレット!$B23)&amp;"/"&amp;DAY(ウォレット!$B23)&amp;"_"&amp;ウォレット!KP$3,プレー記録!$U$12:$U$2664,0),1))=TRUE,0,-INDEX(プレー記録!$F$12:$F$2664,MATCH("OUT_"&amp;ウォレット!$JO$2&amp;MONTH(ウォレット!$B23)&amp;"/"&amp;DAY(ウォレット!$B23)&amp;"_"&amp;ウォレット!KP$3,プレー記録!$U$12:$U$2664,0),1))</f>
        <v>0</v>
      </c>
      <c r="KQ23" s="298">
        <f>IF(ISNA(INDEX(プレー記録!$F$12:$F$2664,MATCH("OUT_"&amp;ウォレット!$JO$2&amp;MONTH(ウォレット!$B23)&amp;"/"&amp;DAY(ウォレット!$B23)&amp;"_"&amp;ウォレット!KQ$3,プレー記録!$U$12:$U$2664,0),1))=TRUE,0,-INDEX(プレー記録!$F$12:$F$2664,MATCH("OUT_"&amp;ウォレット!$JO$2&amp;MONTH(ウォレット!$B23)&amp;"/"&amp;DAY(ウォレット!$B23)&amp;"_"&amp;ウォレット!KQ$3,プレー記録!$U$12:$U$2664,0),1))</f>
        <v>0</v>
      </c>
      <c r="KR23" s="298">
        <f>IF(ISNA(INDEX(プレー記録!$F$12:$F$2664,MATCH("OUT_"&amp;ウォレット!$JO$2&amp;MONTH(ウォレット!$B23)&amp;"/"&amp;DAY(ウォレット!$B23)&amp;"_"&amp;ウォレット!KR$3,プレー記録!$U$12:$U$2664,0),1))=TRUE,0,-INDEX(プレー記録!$F$12:$F$2664,MATCH("OUT_"&amp;ウォレット!$JO$2&amp;MONTH(ウォレット!$B23)&amp;"/"&amp;DAY(ウォレット!$B23)&amp;"_"&amp;ウォレット!KR$3,プレー記録!$U$12:$U$2664,0),1))</f>
        <v>0</v>
      </c>
      <c r="KS23" s="298">
        <f>IF(ISNA(INDEX(プレー記録!$F$12:$F$2664,MATCH("OUT_"&amp;ウォレット!$JO$2&amp;MONTH(ウォレット!$B23)&amp;"/"&amp;DAY(ウォレット!$B23)&amp;"_"&amp;ウォレット!KS$3,プレー記録!$U$12:$U$2664,0),1))=TRUE,0,-INDEX(プレー記録!$F$12:$F$2664,MATCH("OUT_"&amp;ウォレット!$JO$2&amp;MONTH(ウォレット!$B23)&amp;"/"&amp;DAY(ウォレット!$B23)&amp;"_"&amp;ウォレット!KS$3,プレー記録!$U$12:$U$2664,0),1))</f>
        <v>0</v>
      </c>
      <c r="KT23" s="298">
        <f>IF(ISNA(INDEX(プレー記録!$F$12:$F$2664,MATCH("OUT_"&amp;ウォレット!$JO$2&amp;MONTH(ウォレット!$B23)&amp;"/"&amp;DAY(ウォレット!$B23)&amp;"_"&amp;ウォレット!KT$3,プレー記録!$U$12:$U$2664,0),1))=TRUE,0,-INDEX(プレー記録!$F$12:$F$2664,MATCH("OUT_"&amp;ウォレット!$JO$2&amp;MONTH(ウォレット!$B23)&amp;"/"&amp;DAY(ウォレット!$B23)&amp;"_"&amp;ウォレット!KT$3,プレー記録!$U$12:$U$2664,0),1))</f>
        <v>0</v>
      </c>
      <c r="KU23" s="298">
        <f>IF(ISNA(INDEX(プレー記録!$F$12:$F$2664,MATCH("OUT_"&amp;ウォレット!$JO$2&amp;MONTH(ウォレット!$B23)&amp;"/"&amp;DAY(ウォレット!$B23)&amp;"_"&amp;ウォレット!KU$3,プレー記録!$U$12:$U$2664,0),1))=TRUE,0,-INDEX(プレー記録!$F$12:$F$2664,MATCH("OUT_"&amp;ウォレット!$JO$2&amp;MONTH(ウォレット!$B23)&amp;"/"&amp;DAY(ウォレット!$B23)&amp;"_"&amp;ウォレット!KU$3,プレー記録!$U$12:$U$2664,0),1))</f>
        <v>0</v>
      </c>
      <c r="KV23" s="160"/>
      <c r="KW23" s="127">
        <f t="shared" si="10"/>
        <v>0</v>
      </c>
      <c r="KX23" s="128">
        <f t="shared" si="20"/>
        <v>0</v>
      </c>
      <c r="KY23" s="133">
        <f>IF(ISNA(INDEX(プレー記録!$G$14:$G$2664,MATCH("IN_"&amp;ウォレット!$KW$2&amp;MONTH(ウォレット!$B23)&amp;"/"&amp;DAY(ウォレット!$B23)&amp;"_"&amp;ウォレット!KY$3,プレー記録!$U$14:$U$2664,0),1))=TRUE,0,INDEX(プレー記録!$G$14:$G$2664,MATCH("IN_"&amp;ウォレット!$KW$2&amp;MONTH(ウォレット!$B23)&amp;"/"&amp;DAY(ウォレット!$B23)&amp;"_"&amp;ウォレット!KY$3,プレー記録!$U$14:$U$2664,0),1))</f>
        <v>0</v>
      </c>
      <c r="KZ23" s="122">
        <f>IF(ISNA(INDEX(プレー記録!$G$14:$G$2664,MATCH("IN_"&amp;ウォレット!$KW$2&amp;MONTH(ウォレット!$B23)&amp;"/"&amp;DAY(ウォレット!$B23)&amp;"_"&amp;ウォレット!KZ$3,プレー記録!$U$14:$U$2664,0),1))=TRUE,0,INDEX(プレー記録!$G$14:$G$2664,MATCH("IN_"&amp;ウォレット!$KW$2&amp;MONTH(ウォレット!$B23)&amp;"/"&amp;DAY(ウォレット!$B23)&amp;"_"&amp;ウォレット!KZ$3,プレー記録!$U$14:$U$2664,0),1))</f>
        <v>0</v>
      </c>
      <c r="LA23" s="122">
        <f>IF(ISNA(INDEX(プレー記録!$G$14:$G$2664,MATCH("IN_"&amp;ウォレット!$KW$2&amp;MONTH(ウォレット!$B23)&amp;"/"&amp;DAY(ウォレット!$B23)&amp;"_"&amp;ウォレット!LA$3,プレー記録!$U$14:$U$2664,0),1))=TRUE,0,INDEX(プレー記録!$G$14:$G$2664,MATCH("IN_"&amp;ウォレット!$KW$2&amp;MONTH(ウォレット!$B23)&amp;"/"&amp;DAY(ウォレット!$B23)&amp;"_"&amp;ウォレット!LA$3,プレー記録!$U$14:$U$2664,0),1))</f>
        <v>0</v>
      </c>
      <c r="LB23" s="122">
        <f>IF(ISNA(INDEX(プレー記録!$G$14:$G$2664,MATCH("IN_"&amp;ウォレット!$KW$2&amp;MONTH(ウォレット!$B23)&amp;"/"&amp;DAY(ウォレット!$B23)&amp;"_"&amp;ウォレット!LB$3,プレー記録!$U$14:$U$2664,0),1))=TRUE,0,INDEX(プレー記録!$G$14:$G$2664,MATCH("IN_"&amp;ウォレット!$KW$2&amp;MONTH(ウォレット!$B23)&amp;"/"&amp;DAY(ウォレット!$B23)&amp;"_"&amp;ウォレット!LB$3,プレー記録!$U$14:$U$2664,0),1))</f>
        <v>0</v>
      </c>
      <c r="LC23" s="122">
        <f>IF(ISNA(INDEX(プレー記録!$G$14:$G$2664,MATCH("IN_"&amp;ウォレット!$KW$2&amp;MONTH(ウォレット!$B23)&amp;"/"&amp;DAY(ウォレット!$B23)&amp;"_"&amp;ウォレット!LC$3,プレー記録!$U$14:$U$2664,0),1))=TRUE,0,INDEX(プレー記録!$G$14:$G$2664,MATCH("IN_"&amp;ウォレット!$KW$2&amp;MONTH(ウォレット!$B23)&amp;"/"&amp;DAY(ウォレット!$B23)&amp;"_"&amp;ウォレット!LC$3,プレー記録!$U$14:$U$2664,0),1))</f>
        <v>0</v>
      </c>
      <c r="LD23" s="122">
        <f>IF(ISNA(INDEX(プレー記録!$G$14:$G$2664,MATCH("IN_"&amp;ウォレット!$KW$2&amp;MONTH(ウォレット!$B23)&amp;"/"&amp;DAY(ウォレット!$B23)&amp;"_"&amp;ウォレット!LD$3,プレー記録!$U$14:$U$2664,0),1))=TRUE,0,INDEX(プレー記録!$G$14:$G$2664,MATCH("IN_"&amp;ウォレット!$KW$2&amp;MONTH(ウォレット!$B23)&amp;"/"&amp;DAY(ウォレット!$B23)&amp;"_"&amp;ウォレット!LD$3,プレー記録!$U$14:$U$2664,0),1))</f>
        <v>0</v>
      </c>
      <c r="LE23" s="122">
        <f>IF(ISNA(INDEX(プレー記録!$G$14:$G$2664,MATCH("IN_"&amp;ウォレット!$KW$2&amp;MONTH(ウォレット!$B23)&amp;"/"&amp;DAY(ウォレット!$B23)&amp;"_"&amp;ウォレット!LE$3,プレー記録!$U$14:$U$2664,0),1))=TRUE,0,INDEX(プレー記録!$G$14:$G$2664,MATCH("IN_"&amp;ウォレット!$KW$2&amp;MONTH(ウォレット!$B23)&amp;"/"&amp;DAY(ウォレット!$B23)&amp;"_"&amp;ウォレット!LE$3,プレー記録!$U$14:$U$2664,0),1))</f>
        <v>0</v>
      </c>
      <c r="LF23" s="296">
        <f>IF(ISNA(INDEX(プレー記録!$G$14:$G$2664,MATCH("IN_"&amp;ウォレット!$KW$2&amp;MONTH(ウォレット!$B23)&amp;"/"&amp;DAY(ウォレット!$B23)&amp;"_"&amp;ウォレット!LF$3,プレー記録!$U$14:$U$2664,0),1))=TRUE,0,INDEX(プレー記録!$G$14:$G$2664,MATCH("IN_"&amp;ウォレット!$KW$2&amp;MONTH(ウォレット!$B23)&amp;"/"&amp;DAY(ウォレット!$B23)&amp;"_"&amp;ウォレット!LF$3,プレー記録!$U$14:$U$2664,0),1))</f>
        <v>0</v>
      </c>
      <c r="LG23" s="296">
        <f>IF(ISNA(INDEX(プレー記録!$G$14:$G$2664,MATCH("IN_"&amp;ウォレット!$KW$2&amp;MONTH(ウォレット!$B23)&amp;"/"&amp;DAY(ウォレット!$B23)&amp;"_"&amp;ウォレット!LG$3,プレー記録!$U$14:$U$2664,0),1))=TRUE,0,INDEX(プレー記録!$G$14:$G$2664,MATCH("IN_"&amp;ウォレット!$KW$2&amp;MONTH(ウォレット!$B23)&amp;"/"&amp;DAY(ウォレット!$B23)&amp;"_"&amp;ウォレット!LG$3,プレー記録!$U$14:$U$2664,0),1))</f>
        <v>0</v>
      </c>
      <c r="LH23" s="296">
        <f>IF(ISNA(INDEX(プレー記録!$G$14:$G$2664,MATCH("IN_"&amp;ウォレット!$KW$2&amp;MONTH(ウォレット!$B23)&amp;"/"&amp;DAY(ウォレット!$B23)&amp;"_"&amp;ウォレット!LH$3,プレー記録!$U$14:$U$2664,0),1))=TRUE,0,INDEX(プレー記録!$G$14:$G$2664,MATCH("IN_"&amp;ウォレット!$KW$2&amp;MONTH(ウォレット!$B23)&amp;"/"&amp;DAY(ウォレット!$B23)&amp;"_"&amp;ウォレット!LH$3,プレー記録!$U$14:$U$2664,0),1))</f>
        <v>0</v>
      </c>
      <c r="LI23" s="296">
        <f>IF(ISNA(INDEX(プレー記録!$G$14:$G$2664,MATCH("IN_"&amp;ウォレット!$KW$2&amp;MONTH(ウォレット!$B23)&amp;"/"&amp;DAY(ウォレット!$B23)&amp;"_"&amp;ウォレット!LI$3,プレー記録!$U$14:$U$2664,0),1))=TRUE,0,INDEX(プレー記録!$G$14:$G$2664,MATCH("IN_"&amp;ウォレット!$KW$2&amp;MONTH(ウォレット!$B23)&amp;"/"&amp;DAY(ウォレット!$B23)&amp;"_"&amp;ウォレット!LI$3,プレー記録!$U$14:$U$2664,0),1))</f>
        <v>0</v>
      </c>
      <c r="LJ23" s="296">
        <f>IF(ISNA(INDEX(プレー記録!$G$14:$G$2664,MATCH("IN_"&amp;ウォレット!$KW$2&amp;MONTH(ウォレット!$B23)&amp;"/"&amp;DAY(ウォレット!$B23)&amp;"_"&amp;ウォレット!LJ$3,プレー記録!$U$14:$U$2664,0),1))=TRUE,0,INDEX(プレー記録!$G$14:$G$2664,MATCH("IN_"&amp;ウォレット!$KW$2&amp;MONTH(ウォレット!$B23)&amp;"/"&amp;DAY(ウォレット!$B23)&amp;"_"&amp;ウォレット!LJ$3,プレー記録!$U$14:$U$2664,0),1))</f>
        <v>0</v>
      </c>
      <c r="LK23" s="296">
        <f>IF(ISNA(INDEX(プレー記録!$G$14:$G$2664,MATCH("IN_"&amp;ウォレット!$KW$2&amp;MONTH(ウォレット!$B23)&amp;"/"&amp;DAY(ウォレット!$B23)&amp;"_"&amp;ウォレット!LK$3,プレー記録!$U$14:$U$2664,0),1))=TRUE,0,INDEX(プレー記録!$G$14:$G$2664,MATCH("IN_"&amp;ウォレット!$KW$2&amp;MONTH(ウォレット!$B23)&amp;"/"&amp;DAY(ウォレット!$B23)&amp;"_"&amp;ウォレット!LK$3,プレー記録!$U$14:$U$2664,0),1))</f>
        <v>0</v>
      </c>
      <c r="LL23" s="296">
        <f>IF(ISNA(INDEX(プレー記録!$G$14:$G$2664,MATCH("IN_"&amp;ウォレット!$KW$2&amp;MONTH(ウォレット!$B23)&amp;"/"&amp;DAY(ウォレット!$B23)&amp;"_"&amp;ウォレット!LL$3,プレー記録!$U$14:$U$2664,0),1))=TRUE,0,INDEX(プレー記録!$G$14:$G$2664,MATCH("IN_"&amp;ウォレット!$KW$2&amp;MONTH(ウォレット!$B23)&amp;"/"&amp;DAY(ウォレット!$B23)&amp;"_"&amp;ウォレット!LL$3,プレー記録!$U$14:$U$2664,0),1))</f>
        <v>0</v>
      </c>
      <c r="LM23" s="296">
        <f>IF(ISNA(INDEX(プレー記録!$G$14:$G$2664,MATCH("IN_"&amp;ウォレット!$KW$2&amp;MONTH(ウォレット!$B23)&amp;"/"&amp;DAY(ウォレット!$B23)&amp;"_"&amp;ウォレット!LM$3,プレー記録!$U$14:$U$2664,0),1))=TRUE,0,INDEX(プレー記録!$G$14:$G$2664,MATCH("IN_"&amp;ウォレット!$KW$2&amp;MONTH(ウォレット!$B23)&amp;"/"&amp;DAY(ウォレット!$B23)&amp;"_"&amp;ウォレット!LM$3,プレー記録!$U$14:$U$2664,0),1))</f>
        <v>0</v>
      </c>
      <c r="LN23" s="158"/>
      <c r="LO23" s="131">
        <f>IF(ISNA(INDEX(プレー記録!$F$12:$F$2664,MATCH("OUT_"&amp;ウォレット!$KW$2&amp;MONTH(ウォレット!$B23)&amp;"/"&amp;DAY(ウォレット!$B23)&amp;"_"&amp;ウォレット!LO$3,プレー記録!$U$12:$U$2664,0),1))=TRUE,0,-INDEX(プレー記録!$F$12:$F$2664,MATCH("OUT_"&amp;ウォレット!$KW$2&amp;MONTH(ウォレット!$B23)&amp;"/"&amp;DAY(ウォレット!$B23)&amp;"_"&amp;ウォレット!LO$3,プレー記録!$U$12:$U$2664,0),1))</f>
        <v>0</v>
      </c>
      <c r="LP23" s="123">
        <f>IF(ISNA(INDEX(プレー記録!$F$12:$F$2664,MATCH("OUT_"&amp;ウォレット!$KW$2&amp;MONTH(ウォレット!$B23)&amp;"/"&amp;DAY(ウォレット!$B23)&amp;"_"&amp;ウォレット!LP$3,プレー記録!$U$12:$U$2664,0),1))=TRUE,0,-INDEX(プレー記録!$F$12:$F$2664,MATCH("OUT_"&amp;ウォレット!$KW$2&amp;MONTH(ウォレット!$B23)&amp;"/"&amp;DAY(ウォレット!$B23)&amp;"_"&amp;ウォレット!LP$3,プレー記録!$U$12:$U$2664,0),1))</f>
        <v>0</v>
      </c>
      <c r="LQ23" s="123">
        <f>IF(ISNA(INDEX(プレー記録!$F$12:$F$2664,MATCH("OUT_"&amp;ウォレット!$KW$2&amp;MONTH(ウォレット!$B23)&amp;"/"&amp;DAY(ウォレット!$B23)&amp;"_"&amp;ウォレット!LQ$3,プレー記録!$U$12:$U$2664,0),1))=TRUE,0,-INDEX(プレー記録!$F$12:$F$2664,MATCH("OUT_"&amp;ウォレット!$KW$2&amp;MONTH(ウォレット!$B23)&amp;"/"&amp;DAY(ウォレット!$B23)&amp;"_"&amp;ウォレット!LQ$3,プレー記録!$U$12:$U$2664,0),1))</f>
        <v>0</v>
      </c>
      <c r="LR23" s="123">
        <f>IF(ISNA(INDEX(プレー記録!$F$12:$F$2664,MATCH("OUT_"&amp;ウォレット!$KW$2&amp;MONTH(ウォレット!$B23)&amp;"/"&amp;DAY(ウォレット!$B23)&amp;"_"&amp;ウォレット!LR$3,プレー記録!$U$12:$U$2664,0),1))=TRUE,0,-INDEX(プレー記録!$F$12:$F$2664,MATCH("OUT_"&amp;ウォレット!$KW$2&amp;MONTH(ウォレット!$B23)&amp;"/"&amp;DAY(ウォレット!$B23)&amp;"_"&amp;ウォレット!LR$3,プレー記録!$U$12:$U$2664,0),1))</f>
        <v>0</v>
      </c>
      <c r="LS23" s="123">
        <f>IF(ISNA(INDEX(プレー記録!$F$12:$F$2664,MATCH("OUT_"&amp;ウォレット!$KW$2&amp;MONTH(ウォレット!$B23)&amp;"/"&amp;DAY(ウォレット!$B23)&amp;"_"&amp;ウォレット!LS$3,プレー記録!$U$12:$U$2664,0),1))=TRUE,0,-INDEX(プレー記録!$F$12:$F$2664,MATCH("OUT_"&amp;ウォレット!$KW$2&amp;MONTH(ウォレット!$B23)&amp;"/"&amp;DAY(ウォレット!$B23)&amp;"_"&amp;ウォレット!LS$3,プレー記録!$U$12:$U$2664,0),1))</f>
        <v>0</v>
      </c>
      <c r="LT23" s="123">
        <f>IF(ISNA(INDEX(プレー記録!$F$12:$F$2664,MATCH("OUT_"&amp;ウォレット!$KW$2&amp;MONTH(ウォレット!$B23)&amp;"/"&amp;DAY(ウォレット!$B23)&amp;"_"&amp;ウォレット!LT$3,プレー記録!$U$12:$U$2664,0),1))=TRUE,0,-INDEX(プレー記録!$F$12:$F$2664,MATCH("OUT_"&amp;ウォレット!$KW$2&amp;MONTH(ウォレット!$B23)&amp;"/"&amp;DAY(ウォレット!$B23)&amp;"_"&amp;ウォレット!LT$3,プレー記録!$U$12:$U$2664,0),1))</f>
        <v>0</v>
      </c>
      <c r="LU23" s="123">
        <f>IF(ISNA(INDEX(プレー記録!$F$12:$F$2664,MATCH("OUT_"&amp;ウォレット!$KW$2&amp;MONTH(ウォレット!$B23)&amp;"/"&amp;DAY(ウォレット!$B23)&amp;"_"&amp;ウォレット!LU$3,プレー記録!$U$12:$U$2664,0),1))=TRUE,0,-INDEX(プレー記録!$F$12:$F$2664,MATCH("OUT_"&amp;ウォレット!$KW$2&amp;MONTH(ウォレット!$B23)&amp;"/"&amp;DAY(ウォレット!$B23)&amp;"_"&amp;ウォレット!LU$3,プレー記録!$U$12:$U$2664,0),1))</f>
        <v>0</v>
      </c>
      <c r="LV23" s="298">
        <f>IF(ISNA(INDEX(プレー記録!$F$12:$F$2664,MATCH("OUT_"&amp;ウォレット!$KW$2&amp;MONTH(ウォレット!$B23)&amp;"/"&amp;DAY(ウォレット!$B23)&amp;"_"&amp;ウォレット!LV$3,プレー記録!$U$12:$U$2664,0),1))=TRUE,0,-INDEX(プレー記録!$F$12:$F$2664,MATCH("OUT_"&amp;ウォレット!$KW$2&amp;MONTH(ウォレット!$B23)&amp;"/"&amp;DAY(ウォレット!$B23)&amp;"_"&amp;ウォレット!LV$3,プレー記録!$U$12:$U$2664,0),1))</f>
        <v>0</v>
      </c>
      <c r="LW23" s="298">
        <f>IF(ISNA(INDEX(プレー記録!$F$12:$F$2664,MATCH("OUT_"&amp;ウォレット!$KW$2&amp;MONTH(ウォレット!$B23)&amp;"/"&amp;DAY(ウォレット!$B23)&amp;"_"&amp;ウォレット!LW$3,プレー記録!$U$12:$U$2664,0),1))=TRUE,0,-INDEX(プレー記録!$F$12:$F$2664,MATCH("OUT_"&amp;ウォレット!$KW$2&amp;MONTH(ウォレット!$B23)&amp;"/"&amp;DAY(ウォレット!$B23)&amp;"_"&amp;ウォレット!LW$3,プレー記録!$U$12:$U$2664,0),1))</f>
        <v>0</v>
      </c>
      <c r="LX23" s="298">
        <f>IF(ISNA(INDEX(プレー記録!$F$12:$F$2664,MATCH("OUT_"&amp;ウォレット!$KW$2&amp;MONTH(ウォレット!$B23)&amp;"/"&amp;DAY(ウォレット!$B23)&amp;"_"&amp;ウォレット!LX$3,プレー記録!$U$12:$U$2664,0),1))=TRUE,0,-INDEX(プレー記録!$F$12:$F$2664,MATCH("OUT_"&amp;ウォレット!$KW$2&amp;MONTH(ウォレット!$B23)&amp;"/"&amp;DAY(ウォレット!$B23)&amp;"_"&amp;ウォレット!LX$3,プレー記録!$U$12:$U$2664,0),1))</f>
        <v>0</v>
      </c>
      <c r="LY23" s="298">
        <f>IF(ISNA(INDEX(プレー記録!$F$12:$F$2664,MATCH("OUT_"&amp;ウォレット!$KW$2&amp;MONTH(ウォレット!$B23)&amp;"/"&amp;DAY(ウォレット!$B23)&amp;"_"&amp;ウォレット!LY$3,プレー記録!$U$12:$U$2664,0),1))=TRUE,0,-INDEX(プレー記録!$F$12:$F$2664,MATCH("OUT_"&amp;ウォレット!$KW$2&amp;MONTH(ウォレット!$B23)&amp;"/"&amp;DAY(ウォレット!$B23)&amp;"_"&amp;ウォレット!LY$3,プレー記録!$U$12:$U$2664,0),1))</f>
        <v>0</v>
      </c>
      <c r="LZ23" s="298">
        <f>IF(ISNA(INDEX(プレー記録!$F$12:$F$2664,MATCH("OUT_"&amp;ウォレット!$KW$2&amp;MONTH(ウォレット!$B23)&amp;"/"&amp;DAY(ウォレット!$B23)&amp;"_"&amp;ウォレット!LZ$3,プレー記録!$U$12:$U$2664,0),1))=TRUE,0,-INDEX(プレー記録!$F$12:$F$2664,MATCH("OUT_"&amp;ウォレット!$KW$2&amp;MONTH(ウォレット!$B23)&amp;"/"&amp;DAY(ウォレット!$B23)&amp;"_"&amp;ウォレット!LZ$3,プレー記録!$U$12:$U$2664,0),1))</f>
        <v>0</v>
      </c>
      <c r="MA23" s="298">
        <f>IF(ISNA(INDEX(プレー記録!$F$12:$F$2664,MATCH("OUT_"&amp;ウォレット!$KW$2&amp;MONTH(ウォレット!$B23)&amp;"/"&amp;DAY(ウォレット!$B23)&amp;"_"&amp;ウォレット!MA$3,プレー記録!$U$12:$U$2664,0),1))=TRUE,0,-INDEX(プレー記録!$F$12:$F$2664,MATCH("OUT_"&amp;ウォレット!$KW$2&amp;MONTH(ウォレット!$B23)&amp;"/"&amp;DAY(ウォレット!$B23)&amp;"_"&amp;ウォレット!MA$3,プレー記録!$U$12:$U$2664,0),1))</f>
        <v>0</v>
      </c>
      <c r="MB23" s="298">
        <f>IF(ISNA(INDEX(プレー記録!$F$12:$F$2664,MATCH("OUT_"&amp;ウォレット!$KW$2&amp;MONTH(ウォレット!$B23)&amp;"/"&amp;DAY(ウォレット!$B23)&amp;"_"&amp;ウォレット!MB$3,プレー記録!$U$12:$U$2664,0),1))=TRUE,0,-INDEX(プレー記録!$F$12:$F$2664,MATCH("OUT_"&amp;ウォレット!$KW$2&amp;MONTH(ウォレット!$B23)&amp;"/"&amp;DAY(ウォレット!$B23)&amp;"_"&amp;ウォレット!MB$3,プレー記録!$U$12:$U$2664,0),1))</f>
        <v>0</v>
      </c>
      <c r="MC23" s="298">
        <f>IF(ISNA(INDEX(プレー記録!$F$12:$F$2664,MATCH("OUT_"&amp;ウォレット!$KW$2&amp;MONTH(ウォレット!$B23)&amp;"/"&amp;DAY(ウォレット!$B23)&amp;"_"&amp;ウォレット!MC$3,プレー記録!$U$12:$U$2664,0),1))=TRUE,0,-INDEX(プレー記録!$F$12:$F$2664,MATCH("OUT_"&amp;ウォレット!$KW$2&amp;MONTH(ウォレット!$B23)&amp;"/"&amp;DAY(ウォレット!$B23)&amp;"_"&amp;ウォレット!MC$3,プレー記録!$U$12:$U$2664,0),1))</f>
        <v>0</v>
      </c>
      <c r="MD23" s="160"/>
    </row>
    <row r="24" spans="2:342">
      <c r="B24" s="24">
        <f t="shared" si="0"/>
        <v>19</v>
      </c>
      <c r="C24" s="127">
        <f t="shared" si="1"/>
        <v>0</v>
      </c>
      <c r="D24" s="128">
        <f t="shared" si="11"/>
        <v>0</v>
      </c>
      <c r="E24" s="133">
        <f>IF(ISNA(INDEX(プレー記録!$G$14:$G$2664,MATCH("IN_"&amp;ウォレット!$C$2&amp;MONTH(ウォレット!$B24)&amp;"/"&amp;DAY(ウォレット!$B24)&amp;"_"&amp;ウォレット!E$3,プレー記録!$U$14:$U$2664,0),1))=TRUE,0,INDEX(プレー記録!$G$14:$G$2664,MATCH("IN_"&amp;ウォレット!$C$2&amp;MONTH(ウォレット!$B24)&amp;"/"&amp;DAY(ウォレット!$B24)&amp;"_"&amp;ウォレット!E$3,プレー記録!$U$14:$U$2664,0),1))</f>
        <v>0</v>
      </c>
      <c r="F24" s="122">
        <f>IF(ISNA(INDEX(プレー記録!$G$14:$G$2664,MATCH("IN_"&amp;ウォレット!$C$2&amp;MONTH(ウォレット!$B24)&amp;"/"&amp;DAY(ウォレット!$B24)&amp;"_"&amp;ウォレット!F$3,プレー記録!$U$14:$U$2664,0),1))=TRUE,0,INDEX(プレー記録!$G$14:$G$2664,MATCH("IN_"&amp;ウォレット!$C$2&amp;MONTH(ウォレット!$B24)&amp;"/"&amp;DAY(ウォレット!$B24)&amp;"_"&amp;ウォレット!F$3,プレー記録!$U$14:$U$2664,0),1))</f>
        <v>0</v>
      </c>
      <c r="G24" s="122">
        <f>IF(ISNA(INDEX(プレー記録!$G$14:$G$2664,MATCH("IN_"&amp;ウォレット!$C$2&amp;MONTH(ウォレット!$B24)&amp;"/"&amp;DAY(ウォレット!$B24)&amp;"_"&amp;ウォレット!G$3,プレー記録!$U$14:$U$2664,0),1))=TRUE,0,INDEX(プレー記録!$G$14:$G$2664,MATCH("IN_"&amp;ウォレット!$C$2&amp;MONTH(ウォレット!$B24)&amp;"/"&amp;DAY(ウォレット!$B24)&amp;"_"&amp;ウォレット!G$3,プレー記録!$U$14:$U$2664,0),1))</f>
        <v>0</v>
      </c>
      <c r="H24" s="122">
        <f>IF(ISNA(INDEX(プレー記録!$G$14:$G$2664,MATCH("IN_"&amp;ウォレット!$C$2&amp;MONTH(ウォレット!$B24)&amp;"/"&amp;DAY(ウォレット!$B24)&amp;"_"&amp;ウォレット!H$3,プレー記録!$U$14:$U$2664,0),1))=TRUE,0,INDEX(プレー記録!$G$14:$G$2664,MATCH("IN_"&amp;ウォレット!$C$2&amp;MONTH(ウォレット!$B24)&amp;"/"&amp;DAY(ウォレット!$B24)&amp;"_"&amp;ウォレット!H$3,プレー記録!$U$14:$U$2664,0),1))</f>
        <v>0</v>
      </c>
      <c r="I24" s="122">
        <f>IF(ISNA(INDEX(プレー記録!$G$14:$G$2664,MATCH("IN_"&amp;ウォレット!$C$2&amp;MONTH(ウォレット!$B24)&amp;"/"&amp;DAY(ウォレット!$B24)&amp;"_"&amp;ウォレット!I$3,プレー記録!$U$14:$U$2664,0),1))=TRUE,0,INDEX(プレー記録!$G$14:$G$2664,MATCH("IN_"&amp;ウォレット!$C$2&amp;MONTH(ウォレット!$B24)&amp;"/"&amp;DAY(ウォレット!$B24)&amp;"_"&amp;ウォレット!I$3,プレー記録!$U$14:$U$2664,0),1))</f>
        <v>0</v>
      </c>
      <c r="J24" s="122">
        <f>IF(ISNA(INDEX(プレー記録!$G$14:$G$2664,MATCH("IN_"&amp;ウォレット!$C$2&amp;MONTH(ウォレット!$B24)&amp;"/"&amp;DAY(ウォレット!$B24)&amp;"_"&amp;ウォレット!J$3,プレー記録!$U$14:$U$2664,0),1))=TRUE,0,INDEX(プレー記録!$G$14:$G$2664,MATCH("IN_"&amp;ウォレット!$C$2&amp;MONTH(ウォレット!$B24)&amp;"/"&amp;DAY(ウォレット!$B24)&amp;"_"&amp;ウォレット!J$3,プレー記録!$U$14:$U$2664,0),1))</f>
        <v>0</v>
      </c>
      <c r="K24" s="122">
        <f>IF(ISNA(INDEX(プレー記録!$G$14:$G$2664,MATCH("IN_"&amp;ウォレット!$C$2&amp;MONTH(ウォレット!$B24)&amp;"/"&amp;DAY(ウォレット!$B24)&amp;"_"&amp;ウォレット!K$3,プレー記録!$U$14:$U$2664,0),1))=TRUE,0,INDEX(プレー記録!$G$14:$G$2664,MATCH("IN_"&amp;ウォレット!$C$2&amp;MONTH(ウォレット!$B24)&amp;"/"&amp;DAY(ウォレット!$B24)&amp;"_"&amp;ウォレット!K$3,プレー記録!$U$14:$U$2664,0),1))</f>
        <v>0</v>
      </c>
      <c r="L24" s="296">
        <f>IF(ISNA(INDEX(プレー記録!$G$14:$G$2664,MATCH("IN_"&amp;ウォレット!$C$2&amp;MONTH(ウォレット!$B24)&amp;"/"&amp;DAY(ウォレット!$B24)&amp;"_"&amp;ウォレット!L$3,プレー記録!$U$14:$U$2664,0),1))=TRUE,0,INDEX(プレー記録!$G$14:$G$2664,MATCH("IN_"&amp;ウォレット!$C$2&amp;MONTH(ウォレット!$B24)&amp;"/"&amp;DAY(ウォレット!$B24)&amp;"_"&amp;ウォレット!L$3,プレー記録!$U$14:$U$2664,0),1))</f>
        <v>0</v>
      </c>
      <c r="M24" s="296">
        <f>IF(ISNA(INDEX(プレー記録!$G$14:$G$2664,MATCH("IN_"&amp;ウォレット!$C$2&amp;MONTH(ウォレット!$B24)&amp;"/"&amp;DAY(ウォレット!$B24)&amp;"_"&amp;ウォレット!M$3,プレー記録!$U$14:$U$2664,0),1))=TRUE,0,INDEX(プレー記録!$G$14:$G$2664,MATCH("IN_"&amp;ウォレット!$C$2&amp;MONTH(ウォレット!$B24)&amp;"/"&amp;DAY(ウォレット!$B24)&amp;"_"&amp;ウォレット!M$3,プレー記録!$U$14:$U$2664,0),1))</f>
        <v>0</v>
      </c>
      <c r="N24" s="296">
        <f>IF(ISNA(INDEX(プレー記録!$G$14:$G$2664,MATCH("IN_"&amp;ウォレット!$C$2&amp;MONTH(ウォレット!$B24)&amp;"/"&amp;DAY(ウォレット!$B24)&amp;"_"&amp;ウォレット!N$3,プレー記録!$U$14:$U$2664,0),1))=TRUE,0,INDEX(プレー記録!$G$14:$G$2664,MATCH("IN_"&amp;ウォレット!$C$2&amp;MONTH(ウォレット!$B24)&amp;"/"&amp;DAY(ウォレット!$B24)&amp;"_"&amp;ウォレット!N$3,プレー記録!$U$14:$U$2664,0),1))</f>
        <v>0</v>
      </c>
      <c r="O24" s="296">
        <f>IF(ISNA(INDEX(プレー記録!$G$14:$G$2664,MATCH("IN_"&amp;ウォレット!$C$2&amp;MONTH(ウォレット!$B24)&amp;"/"&amp;DAY(ウォレット!$B24)&amp;"_"&amp;ウォレット!O$3,プレー記録!$U$14:$U$2664,0),1))=TRUE,0,INDEX(プレー記録!$G$14:$G$2664,MATCH("IN_"&amp;ウォレット!$C$2&amp;MONTH(ウォレット!$B24)&amp;"/"&amp;DAY(ウォレット!$B24)&amp;"_"&amp;ウォレット!O$3,プレー記録!$U$14:$U$2664,0),1))</f>
        <v>0</v>
      </c>
      <c r="P24" s="296">
        <f>IF(ISNA(INDEX(プレー記録!$G$14:$G$2664,MATCH("IN_"&amp;ウォレット!$C$2&amp;MONTH(ウォレット!$B24)&amp;"/"&amp;DAY(ウォレット!$B24)&amp;"_"&amp;ウォレット!P$3,プレー記録!$U$14:$U$2664,0),1))=TRUE,0,INDEX(プレー記録!$G$14:$G$2664,MATCH("IN_"&amp;ウォレット!$C$2&amp;MONTH(ウォレット!$B24)&amp;"/"&amp;DAY(ウォレット!$B24)&amp;"_"&amp;ウォレット!P$3,プレー記録!$U$14:$U$2664,0),1))</f>
        <v>0</v>
      </c>
      <c r="Q24" s="296">
        <f>IF(ISNA(INDEX(プレー記録!$G$14:$G$2664,MATCH("IN_"&amp;ウォレット!$C$2&amp;MONTH(ウォレット!$B24)&amp;"/"&amp;DAY(ウォレット!$B24)&amp;"_"&amp;ウォレット!Q$3,プレー記録!$U$14:$U$2664,0),1))=TRUE,0,INDEX(プレー記録!$G$14:$G$2664,MATCH("IN_"&amp;ウォレット!$C$2&amp;MONTH(ウォレット!$B24)&amp;"/"&amp;DAY(ウォレット!$B24)&amp;"_"&amp;ウォレット!Q$3,プレー記録!$U$14:$U$2664,0),1))</f>
        <v>0</v>
      </c>
      <c r="R24" s="296">
        <f>IF(ISNA(INDEX(プレー記録!$G$14:$G$2664,MATCH("IN_"&amp;ウォレット!$C$2&amp;MONTH(ウォレット!$B24)&amp;"/"&amp;DAY(ウォレット!$B24)&amp;"_"&amp;ウォレット!R$3,プレー記録!$U$14:$U$2664,0),1))=TRUE,0,INDEX(プレー記録!$G$14:$G$2664,MATCH("IN_"&amp;ウォレット!$C$2&amp;MONTH(ウォレット!$B24)&amp;"/"&amp;DAY(ウォレット!$B24)&amp;"_"&amp;ウォレット!R$3,プレー記録!$U$14:$U$2664,0),1))</f>
        <v>0</v>
      </c>
      <c r="S24" s="296">
        <f>IF(ISNA(INDEX(プレー記録!$G$14:$G$2664,MATCH("IN_"&amp;ウォレット!$C$2&amp;MONTH(ウォレット!$B24)&amp;"/"&amp;DAY(ウォレット!$B24)&amp;"_"&amp;ウォレット!S$3,プレー記録!$U$14:$U$2664,0),1))=TRUE,0,INDEX(プレー記録!$G$14:$G$2664,MATCH("IN_"&amp;ウォレット!$C$2&amp;MONTH(ウォレット!$B24)&amp;"/"&amp;DAY(ウォレット!$B24)&amp;"_"&amp;ウォレット!S$3,プレー記録!$U$14:$U$2664,0),1))</f>
        <v>0</v>
      </c>
      <c r="T24" s="158"/>
      <c r="U24" s="131">
        <f>IF(ISNA(INDEX(プレー記録!$F$12:$F$2664,MATCH("OUT_"&amp;ウォレット!$C$2&amp;MONTH(ウォレット!$B24)&amp;"/"&amp;DAY(ウォレット!$B24)&amp;"_"&amp;ウォレット!U$3,プレー記録!$U$12:$U$2664,0),1))=TRUE,0,-INDEX(プレー記録!$F$12:$F$2664,MATCH("OUT_"&amp;ウォレット!$C$2&amp;MONTH(ウォレット!$B24)&amp;"/"&amp;DAY(ウォレット!$B24)&amp;"_"&amp;ウォレット!U$3,プレー記録!$U$12:$U$2664,0),1))</f>
        <v>0</v>
      </c>
      <c r="V24" s="123">
        <f>IF(ISNA(INDEX(プレー記録!$F$12:$F$2664,MATCH("OUT_"&amp;ウォレット!$C$2&amp;MONTH(ウォレット!$B24)&amp;"/"&amp;DAY(ウォレット!$B24)&amp;"_"&amp;ウォレット!V$3,プレー記録!$U$12:$U$2664,0),1))=TRUE,0,-INDEX(プレー記録!$F$12:$F$2664,MATCH("OUT_"&amp;ウォレット!$C$2&amp;MONTH(ウォレット!$B24)&amp;"/"&amp;DAY(ウォレット!$B24)&amp;"_"&amp;ウォレット!V$3,プレー記録!$U$12:$U$2664,0),1))</f>
        <v>0</v>
      </c>
      <c r="W24" s="123">
        <f>IF(ISNA(INDEX(プレー記録!$F$12:$F$2664,MATCH("OUT_"&amp;ウォレット!$C$2&amp;MONTH(ウォレット!$B24)&amp;"/"&amp;DAY(ウォレット!$B24)&amp;"_"&amp;ウォレット!W$3,プレー記録!$U$12:$U$2664,0),1))=TRUE,0,-INDEX(プレー記録!$F$12:$F$2664,MATCH("OUT_"&amp;ウォレット!$C$2&amp;MONTH(ウォレット!$B24)&amp;"/"&amp;DAY(ウォレット!$B24)&amp;"_"&amp;ウォレット!W$3,プレー記録!$U$12:$U$2664,0),1))</f>
        <v>0</v>
      </c>
      <c r="X24" s="123">
        <f>IF(ISNA(INDEX(プレー記録!$F$12:$F$2664,MATCH("OUT_"&amp;ウォレット!$C$2&amp;MONTH(ウォレット!$B24)&amp;"/"&amp;DAY(ウォレット!$B24)&amp;"_"&amp;ウォレット!X$3,プレー記録!$U$12:$U$2664,0),1))=TRUE,0,-INDEX(プレー記録!$F$12:$F$2664,MATCH("OUT_"&amp;ウォレット!$C$2&amp;MONTH(ウォレット!$B24)&amp;"/"&amp;DAY(ウォレット!$B24)&amp;"_"&amp;ウォレット!X$3,プレー記録!$U$12:$U$2664,0),1))</f>
        <v>0</v>
      </c>
      <c r="Y24" s="123">
        <f>IF(ISNA(INDEX(プレー記録!$F$12:$F$2664,MATCH("OUT_"&amp;ウォレット!$C$2&amp;MONTH(ウォレット!$B24)&amp;"/"&amp;DAY(ウォレット!$B24)&amp;"_"&amp;ウォレット!Y$3,プレー記録!$U$12:$U$2664,0),1))=TRUE,0,-INDEX(プレー記録!$F$12:$F$2664,MATCH("OUT_"&amp;ウォレット!$C$2&amp;MONTH(ウォレット!$B24)&amp;"/"&amp;DAY(ウォレット!$B24)&amp;"_"&amp;ウォレット!Y$3,プレー記録!$U$12:$U$2664,0),1))</f>
        <v>0</v>
      </c>
      <c r="Z24" s="123">
        <f>IF(ISNA(INDEX(プレー記録!$F$12:$F$2664,MATCH("OUT_"&amp;ウォレット!$C$2&amp;MONTH(ウォレット!$B24)&amp;"/"&amp;DAY(ウォレット!$B24)&amp;"_"&amp;ウォレット!Z$3,プレー記録!$U$12:$U$2664,0),1))=TRUE,0,-INDEX(プレー記録!$F$12:$F$2664,MATCH("OUT_"&amp;ウォレット!$C$2&amp;MONTH(ウォレット!$B24)&amp;"/"&amp;DAY(ウォレット!$B24)&amp;"_"&amp;ウォレット!Z$3,プレー記録!$U$12:$U$2664,0),1))</f>
        <v>0</v>
      </c>
      <c r="AA24" s="123">
        <f>IF(ISNA(INDEX(プレー記録!$F$12:$F$2664,MATCH("OUT_"&amp;ウォレット!$C$2&amp;MONTH(ウォレット!$B24)&amp;"/"&amp;DAY(ウォレット!$B24)&amp;"_"&amp;ウォレット!AA$3,プレー記録!$U$12:$U$2664,0),1))=TRUE,0,-INDEX(プレー記録!$F$12:$F$2664,MATCH("OUT_"&amp;ウォレット!$C$2&amp;MONTH(ウォレット!$B24)&amp;"/"&amp;DAY(ウォレット!$B24)&amp;"_"&amp;ウォレット!AA$3,プレー記録!$U$12:$U$2664,0),1))</f>
        <v>0</v>
      </c>
      <c r="AB24" s="298">
        <f>IF(ISNA(INDEX(プレー記録!$F$12:$F$2664,MATCH("OUT_"&amp;ウォレット!$C$2&amp;MONTH(ウォレット!$B24)&amp;"/"&amp;DAY(ウォレット!$B24)&amp;"_"&amp;ウォレット!AB$3,プレー記録!$U$12:$U$2664,0),1))=TRUE,0,-INDEX(プレー記録!$F$12:$F$2664,MATCH("OUT_"&amp;ウォレット!$C$2&amp;MONTH(ウォレット!$B24)&amp;"/"&amp;DAY(ウォレット!$B24)&amp;"_"&amp;ウォレット!AB$3,プレー記録!$U$12:$U$2664,0),1))</f>
        <v>0</v>
      </c>
      <c r="AC24" s="298">
        <f>IF(ISNA(INDEX(プレー記録!$F$12:$F$2664,MATCH("OUT_"&amp;ウォレット!$C$2&amp;MONTH(ウォレット!$B24)&amp;"/"&amp;DAY(ウォレット!$B24)&amp;"_"&amp;ウォレット!AC$3,プレー記録!$U$12:$U$2664,0),1))=TRUE,0,-INDEX(プレー記録!$F$12:$F$2664,MATCH("OUT_"&amp;ウォレット!$C$2&amp;MONTH(ウォレット!$B24)&amp;"/"&amp;DAY(ウォレット!$B24)&amp;"_"&amp;ウォレット!AC$3,プレー記録!$U$12:$U$2664,0),1))</f>
        <v>0</v>
      </c>
      <c r="AD24" s="298">
        <f>IF(ISNA(INDEX(プレー記録!$F$12:$F$2664,MATCH("OUT_"&amp;ウォレット!$C$2&amp;MONTH(ウォレット!$B24)&amp;"/"&amp;DAY(ウォレット!$B24)&amp;"_"&amp;ウォレット!AD$3,プレー記録!$U$12:$U$2664,0),1))=TRUE,0,-INDEX(プレー記録!$F$12:$F$2664,MATCH("OUT_"&amp;ウォレット!$C$2&amp;MONTH(ウォレット!$B24)&amp;"/"&amp;DAY(ウォレット!$B24)&amp;"_"&amp;ウォレット!AD$3,プレー記録!$U$12:$U$2664,0),1))</f>
        <v>0</v>
      </c>
      <c r="AE24" s="298">
        <f>IF(ISNA(INDEX(プレー記録!$F$12:$F$2664,MATCH("OUT_"&amp;ウォレット!$C$2&amp;MONTH(ウォレット!$B24)&amp;"/"&amp;DAY(ウォレット!$B24)&amp;"_"&amp;ウォレット!AE$3,プレー記録!$U$12:$U$2664,0),1))=TRUE,0,-INDEX(プレー記録!$F$12:$F$2664,MATCH("OUT_"&amp;ウォレット!$C$2&amp;MONTH(ウォレット!$B24)&amp;"/"&amp;DAY(ウォレット!$B24)&amp;"_"&amp;ウォレット!AE$3,プレー記録!$U$12:$U$2664,0),1))</f>
        <v>0</v>
      </c>
      <c r="AF24" s="298">
        <f>IF(ISNA(INDEX(プレー記録!$F$12:$F$2664,MATCH("OUT_"&amp;ウォレット!$C$2&amp;MONTH(ウォレット!$B24)&amp;"/"&amp;DAY(ウォレット!$B24)&amp;"_"&amp;ウォレット!AF$3,プレー記録!$U$12:$U$2664,0),1))=TRUE,0,-INDEX(プレー記録!$F$12:$F$2664,MATCH("OUT_"&amp;ウォレット!$C$2&amp;MONTH(ウォレット!$B24)&amp;"/"&amp;DAY(ウォレット!$B24)&amp;"_"&amp;ウォレット!AF$3,プレー記録!$U$12:$U$2664,0),1))</f>
        <v>0</v>
      </c>
      <c r="AG24" s="298">
        <f>IF(ISNA(INDEX(プレー記録!$F$12:$F$2664,MATCH("OUT_"&amp;ウォレット!$C$2&amp;MONTH(ウォレット!$B24)&amp;"/"&amp;DAY(ウォレット!$B24)&amp;"_"&amp;ウォレット!AG$3,プレー記録!$U$12:$U$2664,0),1))=TRUE,0,-INDEX(プレー記録!$F$12:$F$2664,MATCH("OUT_"&amp;ウォレット!$C$2&amp;MONTH(ウォレット!$B24)&amp;"/"&amp;DAY(ウォレット!$B24)&amp;"_"&amp;ウォレット!AG$3,プレー記録!$U$12:$U$2664,0),1))</f>
        <v>0</v>
      </c>
      <c r="AH24" s="298">
        <f>IF(ISNA(INDEX(プレー記録!$F$12:$F$2664,MATCH("OUT_"&amp;ウォレット!$C$2&amp;MONTH(ウォレット!$B24)&amp;"/"&amp;DAY(ウォレット!$B24)&amp;"_"&amp;ウォレット!AH$3,プレー記録!$U$12:$U$2664,0),1))=TRUE,0,-INDEX(プレー記録!$F$12:$F$2664,MATCH("OUT_"&amp;ウォレット!$C$2&amp;MONTH(ウォレット!$B24)&amp;"/"&amp;DAY(ウォレット!$B24)&amp;"_"&amp;ウォレット!AH$3,プレー記録!$U$12:$U$2664,0),1))</f>
        <v>0</v>
      </c>
      <c r="AI24" s="298">
        <f>IF(ISNA(INDEX(プレー記録!$F$12:$F$2664,MATCH("OUT_"&amp;ウォレット!$C$2&amp;MONTH(ウォレット!$B24)&amp;"/"&amp;DAY(ウォレット!$B24)&amp;"_"&amp;ウォレット!AI$3,プレー記録!$U$12:$U$2664,0),1))=TRUE,0,-INDEX(プレー記録!$F$12:$F$2664,MATCH("OUT_"&amp;ウォレット!$C$2&amp;MONTH(ウォレット!$B24)&amp;"/"&amp;DAY(ウォレット!$B24)&amp;"_"&amp;ウォレット!AI$3,プレー記録!$U$12:$U$2664,0),1))</f>
        <v>0</v>
      </c>
      <c r="AJ24" s="160"/>
      <c r="AK24" s="127">
        <f t="shared" si="2"/>
        <v>0</v>
      </c>
      <c r="AL24" s="128">
        <f t="shared" si="12"/>
        <v>0</v>
      </c>
      <c r="AM24" s="133">
        <f>IF(ISNA(INDEX(プレー記録!$G$14:$G$2664,MATCH("IN_"&amp;ウォレット!$AK$2&amp;MONTH(ウォレット!$B24)&amp;"/"&amp;DAY(ウォレット!$B24)&amp;"_"&amp;ウォレット!AM$3,プレー記録!$U$14:$U$2664,0),1))=TRUE,0,INDEX(プレー記録!$G$14:$G$2664,MATCH("IN_"&amp;ウォレット!$AK$2&amp;MONTH(ウォレット!$B24)&amp;"/"&amp;DAY(ウォレット!$B24)&amp;"_"&amp;ウォレット!AM$3,プレー記録!$U$14:$U$2664,0),1))</f>
        <v>0</v>
      </c>
      <c r="AN24" s="122">
        <f>IF(ISNA(INDEX(プレー記録!$G$14:$G$2664,MATCH("IN_"&amp;ウォレット!$AK$2&amp;MONTH(ウォレット!$B24)&amp;"/"&amp;DAY(ウォレット!$B24)&amp;"_"&amp;ウォレット!AN$3,プレー記録!$U$14:$U$2664,0),1))=TRUE,0,INDEX(プレー記録!$G$14:$G$2664,MATCH("IN_"&amp;ウォレット!$AK$2&amp;MONTH(ウォレット!$B24)&amp;"/"&amp;DAY(ウォレット!$B24)&amp;"_"&amp;ウォレット!AN$3,プレー記録!$U$14:$U$2664,0),1))</f>
        <v>0</v>
      </c>
      <c r="AO24" s="122">
        <f>IF(ISNA(INDEX(プレー記録!$G$14:$G$2664,MATCH("IN_"&amp;ウォレット!$AK$2&amp;MONTH(ウォレット!$B24)&amp;"/"&amp;DAY(ウォレット!$B24)&amp;"_"&amp;ウォレット!AO$3,プレー記録!$U$14:$U$2664,0),1))=TRUE,0,INDEX(プレー記録!$G$14:$G$2664,MATCH("IN_"&amp;ウォレット!$AK$2&amp;MONTH(ウォレット!$B24)&amp;"/"&amp;DAY(ウォレット!$B24)&amp;"_"&amp;ウォレット!AO$3,プレー記録!$U$14:$U$2664,0),1))</f>
        <v>0</v>
      </c>
      <c r="AP24" s="122">
        <f>IF(ISNA(INDEX(プレー記録!$G$14:$G$2664,MATCH("IN_"&amp;ウォレット!$AK$2&amp;MONTH(ウォレット!$B24)&amp;"/"&amp;DAY(ウォレット!$B24)&amp;"_"&amp;ウォレット!AP$3,プレー記録!$U$14:$U$2664,0),1))=TRUE,0,INDEX(プレー記録!$G$14:$G$2664,MATCH("IN_"&amp;ウォレット!$AK$2&amp;MONTH(ウォレット!$B24)&amp;"/"&amp;DAY(ウォレット!$B24)&amp;"_"&amp;ウォレット!AP$3,プレー記録!$U$14:$U$2664,0),1))</f>
        <v>0</v>
      </c>
      <c r="AQ24" s="122">
        <f>IF(ISNA(INDEX(プレー記録!$G$14:$G$2664,MATCH("IN_"&amp;ウォレット!$AK$2&amp;MONTH(ウォレット!$B24)&amp;"/"&amp;DAY(ウォレット!$B24)&amp;"_"&amp;ウォレット!AQ$3,プレー記録!$U$14:$U$2664,0),1))=TRUE,0,INDEX(プレー記録!$G$14:$G$2664,MATCH("IN_"&amp;ウォレット!$AK$2&amp;MONTH(ウォレット!$B24)&amp;"/"&amp;DAY(ウォレット!$B24)&amp;"_"&amp;ウォレット!AQ$3,プレー記録!$U$14:$U$2664,0),1))</f>
        <v>0</v>
      </c>
      <c r="AR24" s="122">
        <f>IF(ISNA(INDEX(プレー記録!$G$14:$G$2664,MATCH("IN_"&amp;ウォレット!$AK$2&amp;MONTH(ウォレット!$B24)&amp;"/"&amp;DAY(ウォレット!$B24)&amp;"_"&amp;ウォレット!AR$3,プレー記録!$U$14:$U$2664,0),1))=TRUE,0,INDEX(プレー記録!$G$14:$G$2664,MATCH("IN_"&amp;ウォレット!$AK$2&amp;MONTH(ウォレット!$B24)&amp;"/"&amp;DAY(ウォレット!$B24)&amp;"_"&amp;ウォレット!AR$3,プレー記録!$U$14:$U$2664,0),1))</f>
        <v>0</v>
      </c>
      <c r="AS24" s="122">
        <f>IF(ISNA(INDEX(プレー記録!$G$14:$G$2664,MATCH("IN_"&amp;ウォレット!$AK$2&amp;MONTH(ウォレット!$B24)&amp;"/"&amp;DAY(ウォレット!$B24)&amp;"_"&amp;ウォレット!AS$3,プレー記録!$U$14:$U$2664,0),1))=TRUE,0,INDEX(プレー記録!$G$14:$G$2664,MATCH("IN_"&amp;ウォレット!$AK$2&amp;MONTH(ウォレット!$B24)&amp;"/"&amp;DAY(ウォレット!$B24)&amp;"_"&amp;ウォレット!AS$3,プレー記録!$U$14:$U$2664,0),1))</f>
        <v>0</v>
      </c>
      <c r="AT24" s="296">
        <f>IF(ISNA(INDEX(プレー記録!$G$14:$G$2664,MATCH("IN_"&amp;ウォレット!$AK$2&amp;MONTH(ウォレット!$B24)&amp;"/"&amp;DAY(ウォレット!$B24)&amp;"_"&amp;ウォレット!AT$3,プレー記録!$U$14:$U$2664,0),1))=TRUE,0,INDEX(プレー記録!$G$14:$G$2664,MATCH("IN_"&amp;ウォレット!$AK$2&amp;MONTH(ウォレット!$B24)&amp;"/"&amp;DAY(ウォレット!$B24)&amp;"_"&amp;ウォレット!AT$3,プレー記録!$U$14:$U$2664,0),1))</f>
        <v>0</v>
      </c>
      <c r="AU24" s="296">
        <f>IF(ISNA(INDEX(プレー記録!$G$14:$G$2664,MATCH("IN_"&amp;ウォレット!$AK$2&amp;MONTH(ウォレット!$B24)&amp;"/"&amp;DAY(ウォレット!$B24)&amp;"_"&amp;ウォレット!AU$3,プレー記録!$U$14:$U$2664,0),1))=TRUE,0,INDEX(プレー記録!$G$14:$G$2664,MATCH("IN_"&amp;ウォレット!$AK$2&amp;MONTH(ウォレット!$B24)&amp;"/"&amp;DAY(ウォレット!$B24)&amp;"_"&amp;ウォレット!AU$3,プレー記録!$U$14:$U$2664,0),1))</f>
        <v>0</v>
      </c>
      <c r="AV24" s="296">
        <f>IF(ISNA(INDEX(プレー記録!$G$14:$G$2664,MATCH("IN_"&amp;ウォレット!$AK$2&amp;MONTH(ウォレット!$B24)&amp;"/"&amp;DAY(ウォレット!$B24)&amp;"_"&amp;ウォレット!AV$3,プレー記録!$U$14:$U$2664,0),1))=TRUE,0,INDEX(プレー記録!$G$14:$G$2664,MATCH("IN_"&amp;ウォレット!$AK$2&amp;MONTH(ウォレット!$B24)&amp;"/"&amp;DAY(ウォレット!$B24)&amp;"_"&amp;ウォレット!AV$3,プレー記録!$U$14:$U$2664,0),1))</f>
        <v>0</v>
      </c>
      <c r="AW24" s="296">
        <f>IF(ISNA(INDEX(プレー記録!$G$14:$G$2664,MATCH("IN_"&amp;ウォレット!$AK$2&amp;MONTH(ウォレット!$B24)&amp;"/"&amp;DAY(ウォレット!$B24)&amp;"_"&amp;ウォレット!AW$3,プレー記録!$U$14:$U$2664,0),1))=TRUE,0,INDEX(プレー記録!$G$14:$G$2664,MATCH("IN_"&amp;ウォレット!$AK$2&amp;MONTH(ウォレット!$B24)&amp;"/"&amp;DAY(ウォレット!$B24)&amp;"_"&amp;ウォレット!AW$3,プレー記録!$U$14:$U$2664,0),1))</f>
        <v>0</v>
      </c>
      <c r="AX24" s="296">
        <f>IF(ISNA(INDEX(プレー記録!$G$14:$G$2664,MATCH("IN_"&amp;ウォレット!$AK$2&amp;MONTH(ウォレット!$B24)&amp;"/"&amp;DAY(ウォレット!$B24)&amp;"_"&amp;ウォレット!AX$3,プレー記録!$U$14:$U$2664,0),1))=TRUE,0,INDEX(プレー記録!$G$14:$G$2664,MATCH("IN_"&amp;ウォレット!$AK$2&amp;MONTH(ウォレット!$B24)&amp;"/"&amp;DAY(ウォレット!$B24)&amp;"_"&amp;ウォレット!AX$3,プレー記録!$U$14:$U$2664,0),1))</f>
        <v>0</v>
      </c>
      <c r="AY24" s="296">
        <f>IF(ISNA(INDEX(プレー記録!$G$14:$G$2664,MATCH("IN_"&amp;ウォレット!$AK$2&amp;MONTH(ウォレット!$B24)&amp;"/"&amp;DAY(ウォレット!$B24)&amp;"_"&amp;ウォレット!AY$3,プレー記録!$U$14:$U$2664,0),1))=TRUE,0,INDEX(プレー記録!$G$14:$G$2664,MATCH("IN_"&amp;ウォレット!$AK$2&amp;MONTH(ウォレット!$B24)&amp;"/"&amp;DAY(ウォレット!$B24)&amp;"_"&amp;ウォレット!AY$3,プレー記録!$U$14:$U$2664,0),1))</f>
        <v>0</v>
      </c>
      <c r="AZ24" s="296">
        <f>IF(ISNA(INDEX(プレー記録!$G$14:$G$2664,MATCH("IN_"&amp;ウォレット!$AK$2&amp;MONTH(ウォレット!$B24)&amp;"/"&amp;DAY(ウォレット!$B24)&amp;"_"&amp;ウォレット!AZ$3,プレー記録!$U$14:$U$2664,0),1))=TRUE,0,INDEX(プレー記録!$G$14:$G$2664,MATCH("IN_"&amp;ウォレット!$AK$2&amp;MONTH(ウォレット!$B24)&amp;"/"&amp;DAY(ウォレット!$B24)&amp;"_"&amp;ウォレット!AZ$3,プレー記録!$U$14:$U$2664,0),1))</f>
        <v>0</v>
      </c>
      <c r="BA24" s="296">
        <f>IF(ISNA(INDEX(プレー記録!$G$14:$G$2664,MATCH("IN_"&amp;ウォレット!$AK$2&amp;MONTH(ウォレット!$B24)&amp;"/"&amp;DAY(ウォレット!$B24)&amp;"_"&amp;ウォレット!BA$3,プレー記録!$U$14:$U$2664,0),1))=TRUE,0,INDEX(プレー記録!$G$14:$G$2664,MATCH("IN_"&amp;ウォレット!$AK$2&amp;MONTH(ウォレット!$B24)&amp;"/"&amp;DAY(ウォレット!$B24)&amp;"_"&amp;ウォレット!BA$3,プレー記録!$U$14:$U$2664,0),1))</f>
        <v>0</v>
      </c>
      <c r="BB24" s="158"/>
      <c r="BC24" s="131">
        <f>IF(ISNA(INDEX(プレー記録!$F$12:$F$2664,MATCH("OUT_"&amp;ウォレット!$AK$2&amp;MONTH(ウォレット!$B24)&amp;"/"&amp;DAY(ウォレット!$B24)&amp;"_"&amp;ウォレット!BC$3,プレー記録!$U$12:$U$2664,0),1))=TRUE,0,-INDEX(プレー記録!$F$12:$F$2664,MATCH("OUT_"&amp;ウォレット!$AK$2&amp;MONTH(ウォレット!$B24)&amp;"/"&amp;DAY(ウォレット!$B24)&amp;"_"&amp;ウォレット!BC$3,プレー記録!$U$12:$U$2664,0),1))</f>
        <v>0</v>
      </c>
      <c r="BD24" s="123">
        <f>IF(ISNA(INDEX(プレー記録!$F$12:$F$2664,MATCH("OUT_"&amp;ウォレット!$AK$2&amp;MONTH(ウォレット!$B24)&amp;"/"&amp;DAY(ウォレット!$B24)&amp;"_"&amp;ウォレット!BD$3,プレー記録!$U$12:$U$2664,0),1))=TRUE,0,-INDEX(プレー記録!$F$12:$F$2664,MATCH("OUT_"&amp;ウォレット!$AK$2&amp;MONTH(ウォレット!$B24)&amp;"/"&amp;DAY(ウォレット!$B24)&amp;"_"&amp;ウォレット!BD$3,プレー記録!$U$12:$U$2664,0),1))</f>
        <v>0</v>
      </c>
      <c r="BE24" s="123">
        <f>IF(ISNA(INDEX(プレー記録!$F$12:$F$2664,MATCH("OUT_"&amp;ウォレット!$AK$2&amp;MONTH(ウォレット!$B24)&amp;"/"&amp;DAY(ウォレット!$B24)&amp;"_"&amp;ウォレット!BE$3,プレー記録!$U$12:$U$2664,0),1))=TRUE,0,-INDEX(プレー記録!$F$12:$F$2664,MATCH("OUT_"&amp;ウォレット!$AK$2&amp;MONTH(ウォレット!$B24)&amp;"/"&amp;DAY(ウォレット!$B24)&amp;"_"&amp;ウォレット!BE$3,プレー記録!$U$12:$U$2664,0),1))</f>
        <v>0</v>
      </c>
      <c r="BF24" s="123">
        <f>IF(ISNA(INDEX(プレー記録!$F$12:$F$2664,MATCH("OUT_"&amp;ウォレット!$AK$2&amp;MONTH(ウォレット!$B24)&amp;"/"&amp;DAY(ウォレット!$B24)&amp;"_"&amp;ウォレット!BF$3,プレー記録!$U$12:$U$2664,0),1))=TRUE,0,-INDEX(プレー記録!$F$12:$F$2664,MATCH("OUT_"&amp;ウォレット!$AK$2&amp;MONTH(ウォレット!$B24)&amp;"/"&amp;DAY(ウォレット!$B24)&amp;"_"&amp;ウォレット!BF$3,プレー記録!$U$12:$U$2664,0),1))</f>
        <v>0</v>
      </c>
      <c r="BG24" s="123">
        <f>IF(ISNA(INDEX(プレー記録!$F$12:$F$2664,MATCH("OUT_"&amp;ウォレット!$AK$2&amp;MONTH(ウォレット!$B24)&amp;"/"&amp;DAY(ウォレット!$B24)&amp;"_"&amp;ウォレット!BG$3,プレー記録!$U$12:$U$2664,0),1))=TRUE,0,-INDEX(プレー記録!$F$12:$F$2664,MATCH("OUT_"&amp;ウォレット!$AK$2&amp;MONTH(ウォレット!$B24)&amp;"/"&amp;DAY(ウォレット!$B24)&amp;"_"&amp;ウォレット!BG$3,プレー記録!$U$12:$U$2664,0),1))</f>
        <v>0</v>
      </c>
      <c r="BH24" s="123">
        <f>IF(ISNA(INDEX(プレー記録!$F$12:$F$2664,MATCH("OUT_"&amp;ウォレット!$AK$2&amp;MONTH(ウォレット!$B24)&amp;"/"&amp;DAY(ウォレット!$B24)&amp;"_"&amp;ウォレット!BH$3,プレー記録!$U$12:$U$2664,0),1))=TRUE,0,-INDEX(プレー記録!$F$12:$F$2664,MATCH("OUT_"&amp;ウォレット!$AK$2&amp;MONTH(ウォレット!$B24)&amp;"/"&amp;DAY(ウォレット!$B24)&amp;"_"&amp;ウォレット!BH$3,プレー記録!$U$12:$U$2664,0),1))</f>
        <v>0</v>
      </c>
      <c r="BI24" s="123">
        <f>IF(ISNA(INDEX(プレー記録!$F$12:$F$2664,MATCH("OUT_"&amp;ウォレット!$AK$2&amp;MONTH(ウォレット!$B24)&amp;"/"&amp;DAY(ウォレット!$B24)&amp;"_"&amp;ウォレット!BI$3,プレー記録!$U$12:$U$2664,0),1))=TRUE,0,-INDEX(プレー記録!$F$12:$F$2664,MATCH("OUT_"&amp;ウォレット!$AK$2&amp;MONTH(ウォレット!$B24)&amp;"/"&amp;DAY(ウォレット!$B24)&amp;"_"&amp;ウォレット!BI$3,プレー記録!$U$12:$U$2664,0),1))</f>
        <v>0</v>
      </c>
      <c r="BJ24" s="298">
        <f>IF(ISNA(INDEX(プレー記録!$F$12:$F$2664,MATCH("OUT_"&amp;ウォレット!$AK$2&amp;MONTH(ウォレット!$B24)&amp;"/"&amp;DAY(ウォレット!$B24)&amp;"_"&amp;ウォレット!BJ$3,プレー記録!$U$12:$U$2664,0),1))=TRUE,0,-INDEX(プレー記録!$F$12:$F$2664,MATCH("OUT_"&amp;ウォレット!$AK$2&amp;MONTH(ウォレット!$B24)&amp;"/"&amp;DAY(ウォレット!$B24)&amp;"_"&amp;ウォレット!BJ$3,プレー記録!$U$12:$U$2664,0),1))</f>
        <v>0</v>
      </c>
      <c r="BK24" s="298">
        <f>IF(ISNA(INDEX(プレー記録!$F$12:$F$2664,MATCH("OUT_"&amp;ウォレット!$AK$2&amp;MONTH(ウォレット!$B24)&amp;"/"&amp;DAY(ウォレット!$B24)&amp;"_"&amp;ウォレット!BK$3,プレー記録!$U$12:$U$2664,0),1))=TRUE,0,-INDEX(プレー記録!$F$12:$F$2664,MATCH("OUT_"&amp;ウォレット!$AK$2&amp;MONTH(ウォレット!$B24)&amp;"/"&amp;DAY(ウォレット!$B24)&amp;"_"&amp;ウォレット!BK$3,プレー記録!$U$12:$U$2664,0),1))</f>
        <v>0</v>
      </c>
      <c r="BL24" s="298">
        <f>IF(ISNA(INDEX(プレー記録!$F$12:$F$2664,MATCH("OUT_"&amp;ウォレット!$AK$2&amp;MONTH(ウォレット!$B24)&amp;"/"&amp;DAY(ウォレット!$B24)&amp;"_"&amp;ウォレット!BL$3,プレー記録!$U$12:$U$2664,0),1))=TRUE,0,-INDEX(プレー記録!$F$12:$F$2664,MATCH("OUT_"&amp;ウォレット!$AK$2&amp;MONTH(ウォレット!$B24)&amp;"/"&amp;DAY(ウォレット!$B24)&amp;"_"&amp;ウォレット!BL$3,プレー記録!$U$12:$U$2664,0),1))</f>
        <v>0</v>
      </c>
      <c r="BM24" s="298">
        <f>IF(ISNA(INDEX(プレー記録!$F$12:$F$2664,MATCH("OUT_"&amp;ウォレット!$AK$2&amp;MONTH(ウォレット!$B24)&amp;"/"&amp;DAY(ウォレット!$B24)&amp;"_"&amp;ウォレット!BM$3,プレー記録!$U$12:$U$2664,0),1))=TRUE,0,-INDEX(プレー記録!$F$12:$F$2664,MATCH("OUT_"&amp;ウォレット!$AK$2&amp;MONTH(ウォレット!$B24)&amp;"/"&amp;DAY(ウォレット!$B24)&amp;"_"&amp;ウォレット!BM$3,プレー記録!$U$12:$U$2664,0),1))</f>
        <v>0</v>
      </c>
      <c r="BN24" s="298">
        <f>IF(ISNA(INDEX(プレー記録!$F$12:$F$2664,MATCH("OUT_"&amp;ウォレット!$AK$2&amp;MONTH(ウォレット!$B24)&amp;"/"&amp;DAY(ウォレット!$B24)&amp;"_"&amp;ウォレット!BN$3,プレー記録!$U$12:$U$2664,0),1))=TRUE,0,-INDEX(プレー記録!$F$12:$F$2664,MATCH("OUT_"&amp;ウォレット!$AK$2&amp;MONTH(ウォレット!$B24)&amp;"/"&amp;DAY(ウォレット!$B24)&amp;"_"&amp;ウォレット!BN$3,プレー記録!$U$12:$U$2664,0),1))</f>
        <v>0</v>
      </c>
      <c r="BO24" s="298">
        <f>IF(ISNA(INDEX(プレー記録!$F$12:$F$2664,MATCH("OUT_"&amp;ウォレット!$AK$2&amp;MONTH(ウォレット!$B24)&amp;"/"&amp;DAY(ウォレット!$B24)&amp;"_"&amp;ウォレット!BO$3,プレー記録!$U$12:$U$2664,0),1))=TRUE,0,-INDEX(プレー記録!$F$12:$F$2664,MATCH("OUT_"&amp;ウォレット!$AK$2&amp;MONTH(ウォレット!$B24)&amp;"/"&amp;DAY(ウォレット!$B24)&amp;"_"&amp;ウォレット!BO$3,プレー記録!$U$12:$U$2664,0),1))</f>
        <v>0</v>
      </c>
      <c r="BP24" s="298">
        <f>IF(ISNA(INDEX(プレー記録!$F$12:$F$2664,MATCH("OUT_"&amp;ウォレット!$AK$2&amp;MONTH(ウォレット!$B24)&amp;"/"&amp;DAY(ウォレット!$B24)&amp;"_"&amp;ウォレット!BP$3,プレー記録!$U$12:$U$2664,0),1))=TRUE,0,-INDEX(プレー記録!$F$12:$F$2664,MATCH("OUT_"&amp;ウォレット!$AK$2&amp;MONTH(ウォレット!$B24)&amp;"/"&amp;DAY(ウォレット!$B24)&amp;"_"&amp;ウォレット!BP$3,プレー記録!$U$12:$U$2664,0),1))</f>
        <v>0</v>
      </c>
      <c r="BQ24" s="298">
        <f>IF(ISNA(INDEX(プレー記録!$F$12:$F$2664,MATCH("OUT_"&amp;ウォレット!$AK$2&amp;MONTH(ウォレット!$B24)&amp;"/"&amp;DAY(ウォレット!$B24)&amp;"_"&amp;ウォレット!BQ$3,プレー記録!$U$12:$U$2664,0),1))=TRUE,0,-INDEX(プレー記録!$F$12:$F$2664,MATCH("OUT_"&amp;ウォレット!$AK$2&amp;MONTH(ウォレット!$B24)&amp;"/"&amp;DAY(ウォレット!$B24)&amp;"_"&amp;ウォレット!BQ$3,プレー記録!$U$12:$U$2664,0),1))</f>
        <v>0</v>
      </c>
      <c r="BR24" s="160"/>
      <c r="BS24" s="127">
        <f t="shared" si="3"/>
        <v>0</v>
      </c>
      <c r="BT24" s="128">
        <f t="shared" si="13"/>
        <v>0</v>
      </c>
      <c r="BU24" s="133">
        <f>IF(ISNA(INDEX(プレー記録!$G$14:$G$2664,MATCH("IN_"&amp;ウォレット!$BS$2&amp;MONTH(ウォレット!$B24)&amp;"/"&amp;DAY(ウォレット!$B24)&amp;"_"&amp;ウォレット!BU$3,プレー記録!$U$14:$U$2664,0),1))=TRUE,0,INDEX(プレー記録!$G$14:$G$2664,MATCH("IN_"&amp;ウォレット!$BS$2&amp;MONTH(ウォレット!$B24)&amp;"/"&amp;DAY(ウォレット!$B24)&amp;"_"&amp;ウォレット!BU$3,プレー記録!$U$14:$U$2664,0),1))</f>
        <v>0</v>
      </c>
      <c r="BV24" s="122">
        <f>IF(ISNA(INDEX(プレー記録!$G$14:$G$2664,MATCH("IN_"&amp;ウォレット!$BS$2&amp;MONTH(ウォレット!$B24)&amp;"/"&amp;DAY(ウォレット!$B24)&amp;"_"&amp;ウォレット!BV$3,プレー記録!$U$14:$U$2664,0),1))=TRUE,0,INDEX(プレー記録!$G$14:$G$2664,MATCH("IN_"&amp;ウォレット!$BS$2&amp;MONTH(ウォレット!$B24)&amp;"/"&amp;DAY(ウォレット!$B24)&amp;"_"&amp;ウォレット!BV$3,プレー記録!$U$14:$U$2664,0),1))</f>
        <v>0</v>
      </c>
      <c r="BW24" s="122">
        <f>IF(ISNA(INDEX(プレー記録!$G$14:$G$2664,MATCH("IN_"&amp;ウォレット!$BS$2&amp;MONTH(ウォレット!$B24)&amp;"/"&amp;DAY(ウォレット!$B24)&amp;"_"&amp;ウォレット!BW$3,プレー記録!$U$14:$U$2664,0),1))=TRUE,0,INDEX(プレー記録!$G$14:$G$2664,MATCH("IN_"&amp;ウォレット!$BS$2&amp;MONTH(ウォレット!$B24)&amp;"/"&amp;DAY(ウォレット!$B24)&amp;"_"&amp;ウォレット!BW$3,プレー記録!$U$14:$U$2664,0),1))</f>
        <v>0</v>
      </c>
      <c r="BX24" s="122">
        <f>IF(ISNA(INDEX(プレー記録!$G$14:$G$2664,MATCH("IN_"&amp;ウォレット!$BS$2&amp;MONTH(ウォレット!$B24)&amp;"/"&amp;DAY(ウォレット!$B24)&amp;"_"&amp;ウォレット!BX$3,プレー記録!$U$14:$U$2664,0),1))=TRUE,0,INDEX(プレー記録!$G$14:$G$2664,MATCH("IN_"&amp;ウォレット!$BS$2&amp;MONTH(ウォレット!$B24)&amp;"/"&amp;DAY(ウォレット!$B24)&amp;"_"&amp;ウォレット!BX$3,プレー記録!$U$14:$U$2664,0),1))</f>
        <v>0</v>
      </c>
      <c r="BY24" s="122">
        <f>IF(ISNA(INDEX(プレー記録!$G$14:$G$2664,MATCH("IN_"&amp;ウォレット!$BS$2&amp;MONTH(ウォレット!$B24)&amp;"/"&amp;DAY(ウォレット!$B24)&amp;"_"&amp;ウォレット!BY$3,プレー記録!$U$14:$U$2664,0),1))=TRUE,0,INDEX(プレー記録!$G$14:$G$2664,MATCH("IN_"&amp;ウォレット!$BS$2&amp;MONTH(ウォレット!$B24)&amp;"/"&amp;DAY(ウォレット!$B24)&amp;"_"&amp;ウォレット!BY$3,プレー記録!$U$14:$U$2664,0),1))</f>
        <v>0</v>
      </c>
      <c r="BZ24" s="122">
        <f>IF(ISNA(INDEX(プレー記録!$G$14:$G$2664,MATCH("IN_"&amp;ウォレット!$BS$2&amp;MONTH(ウォレット!$B24)&amp;"/"&amp;DAY(ウォレット!$B24)&amp;"_"&amp;ウォレット!BZ$3,プレー記録!$U$14:$U$2664,0),1))=TRUE,0,INDEX(プレー記録!$G$14:$G$2664,MATCH("IN_"&amp;ウォレット!$BS$2&amp;MONTH(ウォレット!$B24)&amp;"/"&amp;DAY(ウォレット!$B24)&amp;"_"&amp;ウォレット!BZ$3,プレー記録!$U$14:$U$2664,0),1))</f>
        <v>0</v>
      </c>
      <c r="CA24" s="122">
        <f>IF(ISNA(INDEX(プレー記録!$G$14:$G$2664,MATCH("IN_"&amp;ウォレット!$BS$2&amp;MONTH(ウォレット!$B24)&amp;"/"&amp;DAY(ウォレット!$B24)&amp;"_"&amp;ウォレット!CA$3,プレー記録!$U$14:$U$2664,0),1))=TRUE,0,INDEX(プレー記録!$G$14:$G$2664,MATCH("IN_"&amp;ウォレット!$BS$2&amp;MONTH(ウォレット!$B24)&amp;"/"&amp;DAY(ウォレット!$B24)&amp;"_"&amp;ウォレット!CA$3,プレー記録!$U$14:$U$2664,0),1))</f>
        <v>0</v>
      </c>
      <c r="CB24" s="296">
        <f>IF(ISNA(INDEX(プレー記録!$G$14:$G$2664,MATCH("IN_"&amp;ウォレット!$BS$2&amp;MONTH(ウォレット!$B24)&amp;"/"&amp;DAY(ウォレット!$B24)&amp;"_"&amp;ウォレット!CB$3,プレー記録!$U$14:$U$2664,0),1))=TRUE,0,INDEX(プレー記録!$G$14:$G$2664,MATCH("IN_"&amp;ウォレット!$BS$2&amp;MONTH(ウォレット!$B24)&amp;"/"&amp;DAY(ウォレット!$B24)&amp;"_"&amp;ウォレット!CB$3,プレー記録!$U$14:$U$2664,0),1))</f>
        <v>0</v>
      </c>
      <c r="CC24" s="296">
        <f>IF(ISNA(INDEX(プレー記録!$G$14:$G$2664,MATCH("IN_"&amp;ウォレット!$BS$2&amp;MONTH(ウォレット!$B24)&amp;"/"&amp;DAY(ウォレット!$B24)&amp;"_"&amp;ウォレット!CC$3,プレー記録!$U$14:$U$2664,0),1))=TRUE,0,INDEX(プレー記録!$G$14:$G$2664,MATCH("IN_"&amp;ウォレット!$BS$2&amp;MONTH(ウォレット!$B24)&amp;"/"&amp;DAY(ウォレット!$B24)&amp;"_"&amp;ウォレット!CC$3,プレー記録!$U$14:$U$2664,0),1))</f>
        <v>0</v>
      </c>
      <c r="CD24" s="296">
        <f>IF(ISNA(INDEX(プレー記録!$G$14:$G$2664,MATCH("IN_"&amp;ウォレット!$BS$2&amp;MONTH(ウォレット!$B24)&amp;"/"&amp;DAY(ウォレット!$B24)&amp;"_"&amp;ウォレット!CD$3,プレー記録!$U$14:$U$2664,0),1))=TRUE,0,INDEX(プレー記録!$G$14:$G$2664,MATCH("IN_"&amp;ウォレット!$BS$2&amp;MONTH(ウォレット!$B24)&amp;"/"&amp;DAY(ウォレット!$B24)&amp;"_"&amp;ウォレット!CD$3,プレー記録!$U$14:$U$2664,0),1))</f>
        <v>0</v>
      </c>
      <c r="CE24" s="296">
        <f>IF(ISNA(INDEX(プレー記録!$G$14:$G$2664,MATCH("IN_"&amp;ウォレット!$BS$2&amp;MONTH(ウォレット!$B24)&amp;"/"&amp;DAY(ウォレット!$B24)&amp;"_"&amp;ウォレット!CE$3,プレー記録!$U$14:$U$2664,0),1))=TRUE,0,INDEX(プレー記録!$G$14:$G$2664,MATCH("IN_"&amp;ウォレット!$BS$2&amp;MONTH(ウォレット!$B24)&amp;"/"&amp;DAY(ウォレット!$B24)&amp;"_"&amp;ウォレット!CE$3,プレー記録!$U$14:$U$2664,0),1))</f>
        <v>0</v>
      </c>
      <c r="CF24" s="296">
        <f>IF(ISNA(INDEX(プレー記録!$G$14:$G$2664,MATCH("IN_"&amp;ウォレット!$BS$2&amp;MONTH(ウォレット!$B24)&amp;"/"&amp;DAY(ウォレット!$B24)&amp;"_"&amp;ウォレット!CF$3,プレー記録!$U$14:$U$2664,0),1))=TRUE,0,INDEX(プレー記録!$G$14:$G$2664,MATCH("IN_"&amp;ウォレット!$BS$2&amp;MONTH(ウォレット!$B24)&amp;"/"&amp;DAY(ウォレット!$B24)&amp;"_"&amp;ウォレット!CF$3,プレー記録!$U$14:$U$2664,0),1))</f>
        <v>0</v>
      </c>
      <c r="CG24" s="296">
        <f>IF(ISNA(INDEX(プレー記録!$G$14:$G$2664,MATCH("IN_"&amp;ウォレット!$BS$2&amp;MONTH(ウォレット!$B24)&amp;"/"&amp;DAY(ウォレット!$B24)&amp;"_"&amp;ウォレット!CG$3,プレー記録!$U$14:$U$2664,0),1))=TRUE,0,INDEX(プレー記録!$G$14:$G$2664,MATCH("IN_"&amp;ウォレット!$BS$2&amp;MONTH(ウォレット!$B24)&amp;"/"&amp;DAY(ウォレット!$B24)&amp;"_"&amp;ウォレット!CG$3,プレー記録!$U$14:$U$2664,0),1))</f>
        <v>0</v>
      </c>
      <c r="CH24" s="296">
        <f>IF(ISNA(INDEX(プレー記録!$G$14:$G$2664,MATCH("IN_"&amp;ウォレット!$BS$2&amp;MONTH(ウォレット!$B24)&amp;"/"&amp;DAY(ウォレット!$B24)&amp;"_"&amp;ウォレット!CH$3,プレー記録!$U$14:$U$2664,0),1))=TRUE,0,INDEX(プレー記録!$G$14:$G$2664,MATCH("IN_"&amp;ウォレット!$BS$2&amp;MONTH(ウォレット!$B24)&amp;"/"&amp;DAY(ウォレット!$B24)&amp;"_"&amp;ウォレット!CH$3,プレー記録!$U$14:$U$2664,0),1))</f>
        <v>0</v>
      </c>
      <c r="CI24" s="296">
        <f>IF(ISNA(INDEX(プレー記録!$G$14:$G$2664,MATCH("IN_"&amp;ウォレット!$BS$2&amp;MONTH(ウォレット!$B24)&amp;"/"&amp;DAY(ウォレット!$B24)&amp;"_"&amp;ウォレット!CI$3,プレー記録!$U$14:$U$2664,0),1))=TRUE,0,INDEX(プレー記録!$G$14:$G$2664,MATCH("IN_"&amp;ウォレット!$BS$2&amp;MONTH(ウォレット!$B24)&amp;"/"&amp;DAY(ウォレット!$B24)&amp;"_"&amp;ウォレット!CI$3,プレー記録!$U$14:$U$2664,0),1))</f>
        <v>0</v>
      </c>
      <c r="CJ24" s="158"/>
      <c r="CK24" s="131">
        <f>IF(ISNA(INDEX(プレー記録!$F$12:$F$2664,MATCH("OUT_"&amp;ウォレット!$BS$2&amp;MONTH(ウォレット!$B24)&amp;"/"&amp;DAY(ウォレット!$B24)&amp;"_"&amp;ウォレット!CK$3,プレー記録!$U$12:$U$2664,0),1))=TRUE,0,-INDEX(プレー記録!$F$12:$F$2664,MATCH("OUT_"&amp;ウォレット!$BS$2&amp;MONTH(ウォレット!$B24)&amp;"/"&amp;DAY(ウォレット!$B24)&amp;"_"&amp;ウォレット!CK$3,プレー記録!$U$12:$U$2664,0),1))</f>
        <v>0</v>
      </c>
      <c r="CL24" s="123">
        <f>IF(ISNA(INDEX(プレー記録!$F$12:$F$2664,MATCH("OUT_"&amp;ウォレット!$BS$2&amp;MONTH(ウォレット!$B24)&amp;"/"&amp;DAY(ウォレット!$B24)&amp;"_"&amp;ウォレット!CL$3,プレー記録!$U$12:$U$2664,0),1))=TRUE,0,-INDEX(プレー記録!$F$12:$F$2664,MATCH("OUT_"&amp;ウォレット!$BS$2&amp;MONTH(ウォレット!$B24)&amp;"/"&amp;DAY(ウォレット!$B24)&amp;"_"&amp;ウォレット!CL$3,プレー記録!$U$12:$U$2664,0),1))</f>
        <v>0</v>
      </c>
      <c r="CM24" s="123">
        <f>IF(ISNA(INDEX(プレー記録!$F$12:$F$2664,MATCH("OUT_"&amp;ウォレット!$BS$2&amp;MONTH(ウォレット!$B24)&amp;"/"&amp;DAY(ウォレット!$B24)&amp;"_"&amp;ウォレット!CM$3,プレー記録!$U$12:$U$2664,0),1))=TRUE,0,-INDEX(プレー記録!$F$12:$F$2664,MATCH("OUT_"&amp;ウォレット!$BS$2&amp;MONTH(ウォレット!$B24)&amp;"/"&amp;DAY(ウォレット!$B24)&amp;"_"&amp;ウォレット!CM$3,プレー記録!$U$12:$U$2664,0),1))</f>
        <v>0</v>
      </c>
      <c r="CN24" s="123">
        <f>IF(ISNA(INDEX(プレー記録!$F$12:$F$2664,MATCH("OUT_"&amp;ウォレット!$BS$2&amp;MONTH(ウォレット!$B24)&amp;"/"&amp;DAY(ウォレット!$B24)&amp;"_"&amp;ウォレット!CN$3,プレー記録!$U$12:$U$2664,0),1))=TRUE,0,-INDEX(プレー記録!$F$12:$F$2664,MATCH("OUT_"&amp;ウォレット!$BS$2&amp;MONTH(ウォレット!$B24)&amp;"/"&amp;DAY(ウォレット!$B24)&amp;"_"&amp;ウォレット!CN$3,プレー記録!$U$12:$U$2664,0),1))</f>
        <v>0</v>
      </c>
      <c r="CO24" s="123">
        <f>IF(ISNA(INDEX(プレー記録!$F$12:$F$2664,MATCH("OUT_"&amp;ウォレット!$BS$2&amp;MONTH(ウォレット!$B24)&amp;"/"&amp;DAY(ウォレット!$B24)&amp;"_"&amp;ウォレット!CO$3,プレー記録!$U$12:$U$2664,0),1))=TRUE,0,-INDEX(プレー記録!$F$12:$F$2664,MATCH("OUT_"&amp;ウォレット!$BS$2&amp;MONTH(ウォレット!$B24)&amp;"/"&amp;DAY(ウォレット!$B24)&amp;"_"&amp;ウォレット!CO$3,プレー記録!$U$12:$U$2664,0),1))</f>
        <v>0</v>
      </c>
      <c r="CP24" s="123">
        <f>IF(ISNA(INDEX(プレー記録!$F$12:$F$2664,MATCH("OUT_"&amp;ウォレット!$BS$2&amp;MONTH(ウォレット!$B24)&amp;"/"&amp;DAY(ウォレット!$B24)&amp;"_"&amp;ウォレット!CP$3,プレー記録!$U$12:$U$2664,0),1))=TRUE,0,-INDEX(プレー記録!$F$12:$F$2664,MATCH("OUT_"&amp;ウォレット!$BS$2&amp;MONTH(ウォレット!$B24)&amp;"/"&amp;DAY(ウォレット!$B24)&amp;"_"&amp;ウォレット!CP$3,プレー記録!$U$12:$U$2664,0),1))</f>
        <v>0</v>
      </c>
      <c r="CQ24" s="123">
        <f>IF(ISNA(INDEX(プレー記録!$F$12:$F$2664,MATCH("OUT_"&amp;ウォレット!$BS$2&amp;MONTH(ウォレット!$B24)&amp;"/"&amp;DAY(ウォレット!$B24)&amp;"_"&amp;ウォレット!CQ$3,プレー記録!$U$12:$U$2664,0),1))=TRUE,0,-INDEX(プレー記録!$F$12:$F$2664,MATCH("OUT_"&amp;ウォレット!$BS$2&amp;MONTH(ウォレット!$B24)&amp;"/"&amp;DAY(ウォレット!$B24)&amp;"_"&amp;ウォレット!CQ$3,プレー記録!$U$12:$U$2664,0),1))</f>
        <v>0</v>
      </c>
      <c r="CR24" s="298">
        <f>IF(ISNA(INDEX(プレー記録!$F$12:$F$2664,MATCH("OUT_"&amp;ウォレット!$BS$2&amp;MONTH(ウォレット!$B24)&amp;"/"&amp;DAY(ウォレット!$B24)&amp;"_"&amp;ウォレット!CR$3,プレー記録!$U$12:$U$2664,0),1))=TRUE,0,-INDEX(プレー記録!$F$12:$F$2664,MATCH("OUT_"&amp;ウォレット!$BS$2&amp;MONTH(ウォレット!$B24)&amp;"/"&amp;DAY(ウォレット!$B24)&amp;"_"&amp;ウォレット!CR$3,プレー記録!$U$12:$U$2664,0),1))</f>
        <v>0</v>
      </c>
      <c r="CS24" s="298">
        <f>IF(ISNA(INDEX(プレー記録!$F$12:$F$2664,MATCH("OUT_"&amp;ウォレット!$BS$2&amp;MONTH(ウォレット!$B24)&amp;"/"&amp;DAY(ウォレット!$B24)&amp;"_"&amp;ウォレット!CS$3,プレー記録!$U$12:$U$2664,0),1))=TRUE,0,-INDEX(プレー記録!$F$12:$F$2664,MATCH("OUT_"&amp;ウォレット!$BS$2&amp;MONTH(ウォレット!$B24)&amp;"/"&amp;DAY(ウォレット!$B24)&amp;"_"&amp;ウォレット!CS$3,プレー記録!$U$12:$U$2664,0),1))</f>
        <v>0</v>
      </c>
      <c r="CT24" s="298">
        <f>IF(ISNA(INDEX(プレー記録!$F$12:$F$2664,MATCH("OUT_"&amp;ウォレット!$BS$2&amp;MONTH(ウォレット!$B24)&amp;"/"&amp;DAY(ウォレット!$B24)&amp;"_"&amp;ウォレット!CT$3,プレー記録!$U$12:$U$2664,0),1))=TRUE,0,-INDEX(プレー記録!$F$12:$F$2664,MATCH("OUT_"&amp;ウォレット!$BS$2&amp;MONTH(ウォレット!$B24)&amp;"/"&amp;DAY(ウォレット!$B24)&amp;"_"&amp;ウォレット!CT$3,プレー記録!$U$12:$U$2664,0),1))</f>
        <v>0</v>
      </c>
      <c r="CU24" s="298">
        <f>IF(ISNA(INDEX(プレー記録!$F$12:$F$2664,MATCH("OUT_"&amp;ウォレット!$BS$2&amp;MONTH(ウォレット!$B24)&amp;"/"&amp;DAY(ウォレット!$B24)&amp;"_"&amp;ウォレット!CU$3,プレー記録!$U$12:$U$2664,0),1))=TRUE,0,-INDEX(プレー記録!$F$12:$F$2664,MATCH("OUT_"&amp;ウォレット!$BS$2&amp;MONTH(ウォレット!$B24)&amp;"/"&amp;DAY(ウォレット!$B24)&amp;"_"&amp;ウォレット!CU$3,プレー記録!$U$12:$U$2664,0),1))</f>
        <v>0</v>
      </c>
      <c r="CV24" s="298">
        <f>IF(ISNA(INDEX(プレー記録!$F$12:$F$2664,MATCH("OUT_"&amp;ウォレット!$BS$2&amp;MONTH(ウォレット!$B24)&amp;"/"&amp;DAY(ウォレット!$B24)&amp;"_"&amp;ウォレット!CV$3,プレー記録!$U$12:$U$2664,0),1))=TRUE,0,-INDEX(プレー記録!$F$12:$F$2664,MATCH("OUT_"&amp;ウォレット!$BS$2&amp;MONTH(ウォレット!$B24)&amp;"/"&amp;DAY(ウォレット!$B24)&amp;"_"&amp;ウォレット!CV$3,プレー記録!$U$12:$U$2664,0),1))</f>
        <v>0</v>
      </c>
      <c r="CW24" s="298">
        <f>IF(ISNA(INDEX(プレー記録!$F$12:$F$2664,MATCH("OUT_"&amp;ウォレット!$BS$2&amp;MONTH(ウォレット!$B24)&amp;"/"&amp;DAY(ウォレット!$B24)&amp;"_"&amp;ウォレット!CW$3,プレー記録!$U$12:$U$2664,0),1))=TRUE,0,-INDEX(プレー記録!$F$12:$F$2664,MATCH("OUT_"&amp;ウォレット!$BS$2&amp;MONTH(ウォレット!$B24)&amp;"/"&amp;DAY(ウォレット!$B24)&amp;"_"&amp;ウォレット!CW$3,プレー記録!$U$12:$U$2664,0),1))</f>
        <v>0</v>
      </c>
      <c r="CX24" s="298">
        <f>IF(ISNA(INDEX(プレー記録!$F$12:$F$2664,MATCH("OUT_"&amp;ウォレット!$BS$2&amp;MONTH(ウォレット!$B24)&amp;"/"&amp;DAY(ウォレット!$B24)&amp;"_"&amp;ウォレット!CX$3,プレー記録!$U$12:$U$2664,0),1))=TRUE,0,-INDEX(プレー記録!$F$12:$F$2664,MATCH("OUT_"&amp;ウォレット!$BS$2&amp;MONTH(ウォレット!$B24)&amp;"/"&amp;DAY(ウォレット!$B24)&amp;"_"&amp;ウォレット!CX$3,プレー記録!$U$12:$U$2664,0),1))</f>
        <v>0</v>
      </c>
      <c r="CY24" s="298">
        <f>IF(ISNA(INDEX(プレー記録!$F$12:$F$2664,MATCH("OUT_"&amp;ウォレット!$BS$2&amp;MONTH(ウォレット!$B24)&amp;"/"&amp;DAY(ウォレット!$B24)&amp;"_"&amp;ウォレット!CY$3,プレー記録!$U$12:$U$2664,0),1))=TRUE,0,-INDEX(プレー記録!$F$12:$F$2664,MATCH("OUT_"&amp;ウォレット!$BS$2&amp;MONTH(ウォレット!$B24)&amp;"/"&amp;DAY(ウォレット!$B24)&amp;"_"&amp;ウォレット!CY$3,プレー記録!$U$12:$U$2664,0),1))</f>
        <v>0</v>
      </c>
      <c r="CZ24" s="160"/>
      <c r="DA24" s="127">
        <f t="shared" si="4"/>
        <v>0</v>
      </c>
      <c r="DB24" s="128">
        <f t="shared" si="14"/>
        <v>0</v>
      </c>
      <c r="DC24" s="133">
        <f>IF(ISNA(INDEX(プレー記録!$G$14:$G$2664,MATCH("IN_"&amp;ウォレット!$DA$2&amp;MONTH(ウォレット!$B24)&amp;"/"&amp;DAY(ウォレット!$B24)&amp;"_"&amp;ウォレット!DC$3,プレー記録!$U$14:$U$2664,0),1))=TRUE,0,INDEX(プレー記録!$G$14:$G$2664,MATCH("IN_"&amp;ウォレット!$DA$2&amp;MONTH(ウォレット!$B24)&amp;"/"&amp;DAY(ウォレット!$B24)&amp;"_"&amp;ウォレット!DC$3,プレー記録!$U$14:$U$2664,0),1))</f>
        <v>0</v>
      </c>
      <c r="DD24" s="122">
        <f>IF(ISNA(INDEX(プレー記録!$G$14:$G$2664,MATCH("IN_"&amp;ウォレット!$DA$2&amp;MONTH(ウォレット!$B24)&amp;"/"&amp;DAY(ウォレット!$B24)&amp;"_"&amp;ウォレット!DD$3,プレー記録!$U$14:$U$2664,0),1))=TRUE,0,INDEX(プレー記録!$G$14:$G$2664,MATCH("IN_"&amp;ウォレット!$DA$2&amp;MONTH(ウォレット!$B24)&amp;"/"&amp;DAY(ウォレット!$B24)&amp;"_"&amp;ウォレット!DD$3,プレー記録!$U$14:$U$2664,0),1))</f>
        <v>0</v>
      </c>
      <c r="DE24" s="122">
        <f>IF(ISNA(INDEX(プレー記録!$G$14:$G$2664,MATCH("IN_"&amp;ウォレット!$DA$2&amp;MONTH(ウォレット!$B24)&amp;"/"&amp;DAY(ウォレット!$B24)&amp;"_"&amp;ウォレット!DE$3,プレー記録!$U$14:$U$2664,0),1))=TRUE,0,INDEX(プレー記録!$G$14:$G$2664,MATCH("IN_"&amp;ウォレット!$DA$2&amp;MONTH(ウォレット!$B24)&amp;"/"&amp;DAY(ウォレット!$B24)&amp;"_"&amp;ウォレット!DE$3,プレー記録!$U$14:$U$2664,0),1))</f>
        <v>0</v>
      </c>
      <c r="DF24" s="122">
        <f>IF(ISNA(INDEX(プレー記録!$G$14:$G$2664,MATCH("IN_"&amp;ウォレット!$DA$2&amp;MONTH(ウォレット!$B24)&amp;"/"&amp;DAY(ウォレット!$B24)&amp;"_"&amp;ウォレット!DF$3,プレー記録!$U$14:$U$2664,0),1))=TRUE,0,INDEX(プレー記録!$G$14:$G$2664,MATCH("IN_"&amp;ウォレット!$DA$2&amp;MONTH(ウォレット!$B24)&amp;"/"&amp;DAY(ウォレット!$B24)&amp;"_"&amp;ウォレット!DF$3,プレー記録!$U$14:$U$2664,0),1))</f>
        <v>0</v>
      </c>
      <c r="DG24" s="122">
        <f>IF(ISNA(INDEX(プレー記録!$G$14:$G$2664,MATCH("IN_"&amp;ウォレット!$DA$2&amp;MONTH(ウォレット!$B24)&amp;"/"&amp;DAY(ウォレット!$B24)&amp;"_"&amp;ウォレット!DG$3,プレー記録!$U$14:$U$2664,0),1))=TRUE,0,INDEX(プレー記録!$G$14:$G$2664,MATCH("IN_"&amp;ウォレット!$DA$2&amp;MONTH(ウォレット!$B24)&amp;"/"&amp;DAY(ウォレット!$B24)&amp;"_"&amp;ウォレット!DG$3,プレー記録!$U$14:$U$2664,0),1))</f>
        <v>0</v>
      </c>
      <c r="DH24" s="122">
        <f>IF(ISNA(INDEX(プレー記録!$G$14:$G$2664,MATCH("IN_"&amp;ウォレット!$DA$2&amp;MONTH(ウォレット!$B24)&amp;"/"&amp;DAY(ウォレット!$B24)&amp;"_"&amp;ウォレット!DH$3,プレー記録!$U$14:$U$2664,0),1))=TRUE,0,INDEX(プレー記録!$G$14:$G$2664,MATCH("IN_"&amp;ウォレット!$DA$2&amp;MONTH(ウォレット!$B24)&amp;"/"&amp;DAY(ウォレット!$B24)&amp;"_"&amp;ウォレット!DH$3,プレー記録!$U$14:$U$2664,0),1))</f>
        <v>0</v>
      </c>
      <c r="DI24" s="122">
        <f>IF(ISNA(INDEX(プレー記録!$G$14:$G$2664,MATCH("IN_"&amp;ウォレット!$DA$2&amp;MONTH(ウォレット!$B24)&amp;"/"&amp;DAY(ウォレット!$B24)&amp;"_"&amp;ウォレット!DI$3,プレー記録!$U$14:$U$2664,0),1))=TRUE,0,INDEX(プレー記録!$G$14:$G$2664,MATCH("IN_"&amp;ウォレット!$DA$2&amp;MONTH(ウォレット!$B24)&amp;"/"&amp;DAY(ウォレット!$B24)&amp;"_"&amp;ウォレット!DI$3,プレー記録!$U$14:$U$2664,0),1))</f>
        <v>0</v>
      </c>
      <c r="DJ24" s="296">
        <f>IF(ISNA(INDEX(プレー記録!$G$14:$G$2664,MATCH("IN_"&amp;ウォレット!$DA$2&amp;MONTH(ウォレット!$B24)&amp;"/"&amp;DAY(ウォレット!$B24)&amp;"_"&amp;ウォレット!DJ$3,プレー記録!$U$14:$U$2664,0),1))=TRUE,0,INDEX(プレー記録!$G$14:$G$2664,MATCH("IN_"&amp;ウォレット!$DA$2&amp;MONTH(ウォレット!$B24)&amp;"/"&amp;DAY(ウォレット!$B24)&amp;"_"&amp;ウォレット!DJ$3,プレー記録!$U$14:$U$2664,0),1))</f>
        <v>0</v>
      </c>
      <c r="DK24" s="296">
        <f>IF(ISNA(INDEX(プレー記録!$G$14:$G$2664,MATCH("IN_"&amp;ウォレット!$DA$2&amp;MONTH(ウォレット!$B24)&amp;"/"&amp;DAY(ウォレット!$B24)&amp;"_"&amp;ウォレット!DK$3,プレー記録!$U$14:$U$2664,0),1))=TRUE,0,INDEX(プレー記録!$G$14:$G$2664,MATCH("IN_"&amp;ウォレット!$DA$2&amp;MONTH(ウォレット!$B24)&amp;"/"&amp;DAY(ウォレット!$B24)&amp;"_"&amp;ウォレット!DK$3,プレー記録!$U$14:$U$2664,0),1))</f>
        <v>0</v>
      </c>
      <c r="DL24" s="296">
        <f>IF(ISNA(INDEX(プレー記録!$G$14:$G$2664,MATCH("IN_"&amp;ウォレット!$DA$2&amp;MONTH(ウォレット!$B24)&amp;"/"&amp;DAY(ウォレット!$B24)&amp;"_"&amp;ウォレット!DL$3,プレー記録!$U$14:$U$2664,0),1))=TRUE,0,INDEX(プレー記録!$G$14:$G$2664,MATCH("IN_"&amp;ウォレット!$DA$2&amp;MONTH(ウォレット!$B24)&amp;"/"&amp;DAY(ウォレット!$B24)&amp;"_"&amp;ウォレット!DL$3,プレー記録!$U$14:$U$2664,0),1))</f>
        <v>0</v>
      </c>
      <c r="DM24" s="296">
        <f>IF(ISNA(INDEX(プレー記録!$G$14:$G$2664,MATCH("IN_"&amp;ウォレット!$DA$2&amp;MONTH(ウォレット!$B24)&amp;"/"&amp;DAY(ウォレット!$B24)&amp;"_"&amp;ウォレット!DM$3,プレー記録!$U$14:$U$2664,0),1))=TRUE,0,INDEX(プレー記録!$G$14:$G$2664,MATCH("IN_"&amp;ウォレット!$DA$2&amp;MONTH(ウォレット!$B24)&amp;"/"&amp;DAY(ウォレット!$B24)&amp;"_"&amp;ウォレット!DM$3,プレー記録!$U$14:$U$2664,0),1))</f>
        <v>0</v>
      </c>
      <c r="DN24" s="296">
        <f>IF(ISNA(INDEX(プレー記録!$G$14:$G$2664,MATCH("IN_"&amp;ウォレット!$DA$2&amp;MONTH(ウォレット!$B24)&amp;"/"&amp;DAY(ウォレット!$B24)&amp;"_"&amp;ウォレット!DN$3,プレー記録!$U$14:$U$2664,0),1))=TRUE,0,INDEX(プレー記録!$G$14:$G$2664,MATCH("IN_"&amp;ウォレット!$DA$2&amp;MONTH(ウォレット!$B24)&amp;"/"&amp;DAY(ウォレット!$B24)&amp;"_"&amp;ウォレット!DN$3,プレー記録!$U$14:$U$2664,0),1))</f>
        <v>0</v>
      </c>
      <c r="DO24" s="296">
        <f>IF(ISNA(INDEX(プレー記録!$G$14:$G$2664,MATCH("IN_"&amp;ウォレット!$DA$2&amp;MONTH(ウォレット!$B24)&amp;"/"&amp;DAY(ウォレット!$B24)&amp;"_"&amp;ウォレット!DO$3,プレー記録!$U$14:$U$2664,0),1))=TRUE,0,INDEX(プレー記録!$G$14:$G$2664,MATCH("IN_"&amp;ウォレット!$DA$2&amp;MONTH(ウォレット!$B24)&amp;"/"&amp;DAY(ウォレット!$B24)&amp;"_"&amp;ウォレット!DO$3,プレー記録!$U$14:$U$2664,0),1))</f>
        <v>0</v>
      </c>
      <c r="DP24" s="296">
        <f>IF(ISNA(INDEX(プレー記録!$G$14:$G$2664,MATCH("IN_"&amp;ウォレット!$DA$2&amp;MONTH(ウォレット!$B24)&amp;"/"&amp;DAY(ウォレット!$B24)&amp;"_"&amp;ウォレット!DP$3,プレー記録!$U$14:$U$2664,0),1))=TRUE,0,INDEX(プレー記録!$G$14:$G$2664,MATCH("IN_"&amp;ウォレット!$DA$2&amp;MONTH(ウォレット!$B24)&amp;"/"&amp;DAY(ウォレット!$B24)&amp;"_"&amp;ウォレット!DP$3,プレー記録!$U$14:$U$2664,0),1))</f>
        <v>0</v>
      </c>
      <c r="DQ24" s="296">
        <f>IF(ISNA(INDEX(プレー記録!$G$14:$G$2664,MATCH("IN_"&amp;ウォレット!$DA$2&amp;MONTH(ウォレット!$B24)&amp;"/"&amp;DAY(ウォレット!$B24)&amp;"_"&amp;ウォレット!DQ$3,プレー記録!$U$14:$U$2664,0),1))=TRUE,0,INDEX(プレー記録!$G$14:$G$2664,MATCH("IN_"&amp;ウォレット!$DA$2&amp;MONTH(ウォレット!$B24)&amp;"/"&amp;DAY(ウォレット!$B24)&amp;"_"&amp;ウォレット!DQ$3,プレー記録!$U$14:$U$2664,0),1))</f>
        <v>0</v>
      </c>
      <c r="DR24" s="158"/>
      <c r="DS24" s="131">
        <f>IF(ISNA(INDEX(プレー記録!$F$12:$F$2664,MATCH("OUT_"&amp;ウォレット!$DA$2&amp;MONTH(ウォレット!$B24)&amp;"/"&amp;DAY(ウォレット!$B24)&amp;"_"&amp;ウォレット!DS$3,プレー記録!$U$12:$U$2664,0),1))=TRUE,0,-INDEX(プレー記録!$F$12:$F$2664,MATCH("OUT_"&amp;ウォレット!$DA$2&amp;MONTH(ウォレット!$B24)&amp;"/"&amp;DAY(ウォレット!$B24)&amp;"_"&amp;ウォレット!DS$3,プレー記録!$U$12:$U$2664,0),1))</f>
        <v>0</v>
      </c>
      <c r="DT24" s="123">
        <f>IF(ISNA(INDEX(プレー記録!$F$12:$F$2664,MATCH("OUT_"&amp;ウォレット!$DA$2&amp;MONTH(ウォレット!$B24)&amp;"/"&amp;DAY(ウォレット!$B24)&amp;"_"&amp;ウォレット!DT$3,プレー記録!$U$12:$U$2664,0),1))=TRUE,0,-INDEX(プレー記録!$F$12:$F$2664,MATCH("OUT_"&amp;ウォレット!$DA$2&amp;MONTH(ウォレット!$B24)&amp;"/"&amp;DAY(ウォレット!$B24)&amp;"_"&amp;ウォレット!DT$3,プレー記録!$U$12:$U$2664,0),1))</f>
        <v>0</v>
      </c>
      <c r="DU24" s="123">
        <f>IF(ISNA(INDEX(プレー記録!$F$12:$F$2664,MATCH("OUT_"&amp;ウォレット!$DA$2&amp;MONTH(ウォレット!$B24)&amp;"/"&amp;DAY(ウォレット!$B24)&amp;"_"&amp;ウォレット!DU$3,プレー記録!$U$12:$U$2664,0),1))=TRUE,0,-INDEX(プレー記録!$F$12:$F$2664,MATCH("OUT_"&amp;ウォレット!$DA$2&amp;MONTH(ウォレット!$B24)&amp;"/"&amp;DAY(ウォレット!$B24)&amp;"_"&amp;ウォレット!DU$3,プレー記録!$U$12:$U$2664,0),1))</f>
        <v>0</v>
      </c>
      <c r="DV24" s="123">
        <f>IF(ISNA(INDEX(プレー記録!$F$12:$F$2664,MATCH("OUT_"&amp;ウォレット!$DA$2&amp;MONTH(ウォレット!$B24)&amp;"/"&amp;DAY(ウォレット!$B24)&amp;"_"&amp;ウォレット!DV$3,プレー記録!$U$12:$U$2664,0),1))=TRUE,0,-INDEX(プレー記録!$F$12:$F$2664,MATCH("OUT_"&amp;ウォレット!$DA$2&amp;MONTH(ウォレット!$B24)&amp;"/"&amp;DAY(ウォレット!$B24)&amp;"_"&amp;ウォレット!DV$3,プレー記録!$U$12:$U$2664,0),1))</f>
        <v>0</v>
      </c>
      <c r="DW24" s="123">
        <f>IF(ISNA(INDEX(プレー記録!$F$12:$F$2664,MATCH("OUT_"&amp;ウォレット!$DA$2&amp;MONTH(ウォレット!$B24)&amp;"/"&amp;DAY(ウォレット!$B24)&amp;"_"&amp;ウォレット!DW$3,プレー記録!$U$12:$U$2664,0),1))=TRUE,0,-INDEX(プレー記録!$F$12:$F$2664,MATCH("OUT_"&amp;ウォレット!$DA$2&amp;MONTH(ウォレット!$B24)&amp;"/"&amp;DAY(ウォレット!$B24)&amp;"_"&amp;ウォレット!DW$3,プレー記録!$U$12:$U$2664,0),1))</f>
        <v>0</v>
      </c>
      <c r="DX24" s="123">
        <f>IF(ISNA(INDEX(プレー記録!$F$12:$F$2664,MATCH("OUT_"&amp;ウォレット!$DA$2&amp;MONTH(ウォレット!$B24)&amp;"/"&amp;DAY(ウォレット!$B24)&amp;"_"&amp;ウォレット!DX$3,プレー記録!$U$12:$U$2664,0),1))=TRUE,0,-INDEX(プレー記録!$F$12:$F$2664,MATCH("OUT_"&amp;ウォレット!$DA$2&amp;MONTH(ウォレット!$B24)&amp;"/"&amp;DAY(ウォレット!$B24)&amp;"_"&amp;ウォレット!DX$3,プレー記録!$U$12:$U$2664,0),1))</f>
        <v>0</v>
      </c>
      <c r="DY24" s="123">
        <f>IF(ISNA(INDEX(プレー記録!$F$12:$F$2664,MATCH("OUT_"&amp;ウォレット!$DA$2&amp;MONTH(ウォレット!$B24)&amp;"/"&amp;DAY(ウォレット!$B24)&amp;"_"&amp;ウォレット!DY$3,プレー記録!$U$12:$U$2664,0),1))=TRUE,0,-INDEX(プレー記録!$F$12:$F$2664,MATCH("OUT_"&amp;ウォレット!$DA$2&amp;MONTH(ウォレット!$B24)&amp;"/"&amp;DAY(ウォレット!$B24)&amp;"_"&amp;ウォレット!DY$3,プレー記録!$U$12:$U$2664,0),1))</f>
        <v>0</v>
      </c>
      <c r="DZ24" s="298">
        <f>IF(ISNA(INDEX(プレー記録!$F$12:$F$2664,MATCH("OUT_"&amp;ウォレット!$DA$2&amp;MONTH(ウォレット!$B24)&amp;"/"&amp;DAY(ウォレット!$B24)&amp;"_"&amp;ウォレット!DZ$3,プレー記録!$U$12:$U$2664,0),1))=TRUE,0,-INDEX(プレー記録!$F$12:$F$2664,MATCH("OUT_"&amp;ウォレット!$DA$2&amp;MONTH(ウォレット!$B24)&amp;"/"&amp;DAY(ウォレット!$B24)&amp;"_"&amp;ウォレット!DZ$3,プレー記録!$U$12:$U$2664,0),1))</f>
        <v>0</v>
      </c>
      <c r="EA24" s="298">
        <f>IF(ISNA(INDEX(プレー記録!$F$12:$F$2664,MATCH("OUT_"&amp;ウォレット!$DA$2&amp;MONTH(ウォレット!$B24)&amp;"/"&amp;DAY(ウォレット!$B24)&amp;"_"&amp;ウォレット!EA$3,プレー記録!$U$12:$U$2664,0),1))=TRUE,0,-INDEX(プレー記録!$F$12:$F$2664,MATCH("OUT_"&amp;ウォレット!$DA$2&amp;MONTH(ウォレット!$B24)&amp;"/"&amp;DAY(ウォレット!$B24)&amp;"_"&amp;ウォレット!EA$3,プレー記録!$U$12:$U$2664,0),1))</f>
        <v>0</v>
      </c>
      <c r="EB24" s="298">
        <f>IF(ISNA(INDEX(プレー記録!$F$12:$F$2664,MATCH("OUT_"&amp;ウォレット!$DA$2&amp;MONTH(ウォレット!$B24)&amp;"/"&amp;DAY(ウォレット!$B24)&amp;"_"&amp;ウォレット!EB$3,プレー記録!$U$12:$U$2664,0),1))=TRUE,0,-INDEX(プレー記録!$F$12:$F$2664,MATCH("OUT_"&amp;ウォレット!$DA$2&amp;MONTH(ウォレット!$B24)&amp;"/"&amp;DAY(ウォレット!$B24)&amp;"_"&amp;ウォレット!EB$3,プレー記録!$U$12:$U$2664,0),1))</f>
        <v>0</v>
      </c>
      <c r="EC24" s="298">
        <f>IF(ISNA(INDEX(プレー記録!$F$12:$F$2664,MATCH("OUT_"&amp;ウォレット!$DA$2&amp;MONTH(ウォレット!$B24)&amp;"/"&amp;DAY(ウォレット!$B24)&amp;"_"&amp;ウォレット!EC$3,プレー記録!$U$12:$U$2664,0),1))=TRUE,0,-INDEX(プレー記録!$F$12:$F$2664,MATCH("OUT_"&amp;ウォレット!$DA$2&amp;MONTH(ウォレット!$B24)&amp;"/"&amp;DAY(ウォレット!$B24)&amp;"_"&amp;ウォレット!EC$3,プレー記録!$U$12:$U$2664,0),1))</f>
        <v>0</v>
      </c>
      <c r="ED24" s="298">
        <f>IF(ISNA(INDEX(プレー記録!$F$12:$F$2664,MATCH("OUT_"&amp;ウォレット!$DA$2&amp;MONTH(ウォレット!$B24)&amp;"/"&amp;DAY(ウォレット!$B24)&amp;"_"&amp;ウォレット!ED$3,プレー記録!$U$12:$U$2664,0),1))=TRUE,0,-INDEX(プレー記録!$F$12:$F$2664,MATCH("OUT_"&amp;ウォレット!$DA$2&amp;MONTH(ウォレット!$B24)&amp;"/"&amp;DAY(ウォレット!$B24)&amp;"_"&amp;ウォレット!ED$3,プレー記録!$U$12:$U$2664,0),1))</f>
        <v>0</v>
      </c>
      <c r="EE24" s="298">
        <f>IF(ISNA(INDEX(プレー記録!$F$12:$F$2664,MATCH("OUT_"&amp;ウォレット!$DA$2&amp;MONTH(ウォレット!$B24)&amp;"/"&amp;DAY(ウォレット!$B24)&amp;"_"&amp;ウォレット!EE$3,プレー記録!$U$12:$U$2664,0),1))=TRUE,0,-INDEX(プレー記録!$F$12:$F$2664,MATCH("OUT_"&amp;ウォレット!$DA$2&amp;MONTH(ウォレット!$B24)&amp;"/"&amp;DAY(ウォレット!$B24)&amp;"_"&amp;ウォレット!EE$3,プレー記録!$U$12:$U$2664,0),1))</f>
        <v>0</v>
      </c>
      <c r="EF24" s="298">
        <f>IF(ISNA(INDEX(プレー記録!$F$12:$F$2664,MATCH("OUT_"&amp;ウォレット!$DA$2&amp;MONTH(ウォレット!$B24)&amp;"/"&amp;DAY(ウォレット!$B24)&amp;"_"&amp;ウォレット!EF$3,プレー記録!$U$12:$U$2664,0),1))=TRUE,0,-INDEX(プレー記録!$F$12:$F$2664,MATCH("OUT_"&amp;ウォレット!$DA$2&amp;MONTH(ウォレット!$B24)&amp;"/"&amp;DAY(ウォレット!$B24)&amp;"_"&amp;ウォレット!EF$3,プレー記録!$U$12:$U$2664,0),1))</f>
        <v>0</v>
      </c>
      <c r="EG24" s="298">
        <f>IF(ISNA(INDEX(プレー記録!$F$12:$F$2664,MATCH("OUT_"&amp;ウォレット!$DA$2&amp;MONTH(ウォレット!$B24)&amp;"/"&amp;DAY(ウォレット!$B24)&amp;"_"&amp;ウォレット!EG$3,プレー記録!$U$12:$U$2664,0),1))=TRUE,0,-INDEX(プレー記録!$F$12:$F$2664,MATCH("OUT_"&amp;ウォレット!$DA$2&amp;MONTH(ウォレット!$B24)&amp;"/"&amp;DAY(ウォレット!$B24)&amp;"_"&amp;ウォレット!EG$3,プレー記録!$U$12:$U$2664,0),1))</f>
        <v>0</v>
      </c>
      <c r="EH24" s="160"/>
      <c r="EI24" s="127">
        <f t="shared" si="5"/>
        <v>0</v>
      </c>
      <c r="EJ24" s="128">
        <f t="shared" si="15"/>
        <v>0</v>
      </c>
      <c r="EK24" s="133">
        <f>IF(ISNA(INDEX(プレー記録!$G$14:$G$2664,MATCH("IN_"&amp;ウォレット!$EI$2&amp;MONTH(ウォレット!$B24)&amp;"/"&amp;DAY(ウォレット!$B24)&amp;"_"&amp;ウォレット!EK$3,プレー記録!$U$14:$U$2664,0),1))=TRUE,0,INDEX(プレー記録!$G$14:$G$2664,MATCH("IN_"&amp;ウォレット!$EI$2&amp;MONTH(ウォレット!$B24)&amp;"/"&amp;DAY(ウォレット!$B24)&amp;"_"&amp;ウォレット!EK$3,プレー記録!$U$14:$U$2664,0),1))</f>
        <v>0</v>
      </c>
      <c r="EL24" s="122">
        <f>IF(ISNA(INDEX(プレー記録!$G$14:$G$2664,MATCH("IN_"&amp;ウォレット!$EI$2&amp;MONTH(ウォレット!$B24)&amp;"/"&amp;DAY(ウォレット!$B24)&amp;"_"&amp;ウォレット!EL$3,プレー記録!$U$14:$U$2664,0),1))=TRUE,0,INDEX(プレー記録!$G$14:$G$2664,MATCH("IN_"&amp;ウォレット!$EI$2&amp;MONTH(ウォレット!$B24)&amp;"/"&amp;DAY(ウォレット!$B24)&amp;"_"&amp;ウォレット!EL$3,プレー記録!$U$14:$U$2664,0),1))</f>
        <v>0</v>
      </c>
      <c r="EM24" s="122">
        <f>IF(ISNA(INDEX(プレー記録!$G$14:$G$2664,MATCH("IN_"&amp;ウォレット!$EI$2&amp;MONTH(ウォレット!$B24)&amp;"/"&amp;DAY(ウォレット!$B24)&amp;"_"&amp;ウォレット!EM$3,プレー記録!$U$14:$U$2664,0),1))=TRUE,0,INDEX(プレー記録!$G$14:$G$2664,MATCH("IN_"&amp;ウォレット!$EI$2&amp;MONTH(ウォレット!$B24)&amp;"/"&amp;DAY(ウォレット!$B24)&amp;"_"&amp;ウォレット!EM$3,プレー記録!$U$14:$U$2664,0),1))</f>
        <v>0</v>
      </c>
      <c r="EN24" s="122">
        <f>IF(ISNA(INDEX(プレー記録!$G$14:$G$2664,MATCH("IN_"&amp;ウォレット!$EI$2&amp;MONTH(ウォレット!$B24)&amp;"/"&amp;DAY(ウォレット!$B24)&amp;"_"&amp;ウォレット!EN$3,プレー記録!$U$14:$U$2664,0),1))=TRUE,0,INDEX(プレー記録!$G$14:$G$2664,MATCH("IN_"&amp;ウォレット!$EI$2&amp;MONTH(ウォレット!$B24)&amp;"/"&amp;DAY(ウォレット!$B24)&amp;"_"&amp;ウォレット!EN$3,プレー記録!$U$14:$U$2664,0),1))</f>
        <v>0</v>
      </c>
      <c r="EO24" s="122">
        <f>IF(ISNA(INDEX(プレー記録!$G$14:$G$2664,MATCH("IN_"&amp;ウォレット!$EI$2&amp;MONTH(ウォレット!$B24)&amp;"/"&amp;DAY(ウォレット!$B24)&amp;"_"&amp;ウォレット!EO$3,プレー記録!$U$14:$U$2664,0),1))=TRUE,0,INDEX(プレー記録!$G$14:$G$2664,MATCH("IN_"&amp;ウォレット!$EI$2&amp;MONTH(ウォレット!$B24)&amp;"/"&amp;DAY(ウォレット!$B24)&amp;"_"&amp;ウォレット!EO$3,プレー記録!$U$14:$U$2664,0),1))</f>
        <v>0</v>
      </c>
      <c r="EP24" s="122">
        <f>IF(ISNA(INDEX(プレー記録!$G$14:$G$2664,MATCH("IN_"&amp;ウォレット!$EI$2&amp;MONTH(ウォレット!$B24)&amp;"/"&amp;DAY(ウォレット!$B24)&amp;"_"&amp;ウォレット!EP$3,プレー記録!$U$14:$U$2664,0),1))=TRUE,0,INDEX(プレー記録!$G$14:$G$2664,MATCH("IN_"&amp;ウォレット!$EI$2&amp;MONTH(ウォレット!$B24)&amp;"/"&amp;DAY(ウォレット!$B24)&amp;"_"&amp;ウォレット!EP$3,プレー記録!$U$14:$U$2664,0),1))</f>
        <v>0</v>
      </c>
      <c r="EQ24" s="122">
        <f>IF(ISNA(INDEX(プレー記録!$G$14:$G$2664,MATCH("IN_"&amp;ウォレット!$EI$2&amp;MONTH(ウォレット!$B24)&amp;"/"&amp;DAY(ウォレット!$B24)&amp;"_"&amp;ウォレット!EQ$3,プレー記録!$U$14:$U$2664,0),1))=TRUE,0,INDEX(プレー記録!$G$14:$G$2664,MATCH("IN_"&amp;ウォレット!$EI$2&amp;MONTH(ウォレット!$B24)&amp;"/"&amp;DAY(ウォレット!$B24)&amp;"_"&amp;ウォレット!EQ$3,プレー記録!$U$14:$U$2664,0),1))</f>
        <v>0</v>
      </c>
      <c r="ER24" s="296">
        <f>IF(ISNA(INDEX(プレー記録!$G$14:$G$2664,MATCH("IN_"&amp;ウォレット!$EI$2&amp;MONTH(ウォレット!$B24)&amp;"/"&amp;DAY(ウォレット!$B24)&amp;"_"&amp;ウォレット!ER$3,プレー記録!$U$14:$U$2664,0),1))=TRUE,0,INDEX(プレー記録!$G$14:$G$2664,MATCH("IN_"&amp;ウォレット!$EI$2&amp;MONTH(ウォレット!$B24)&amp;"/"&amp;DAY(ウォレット!$B24)&amp;"_"&amp;ウォレット!ER$3,プレー記録!$U$14:$U$2664,0),1))</f>
        <v>0</v>
      </c>
      <c r="ES24" s="296">
        <f>IF(ISNA(INDEX(プレー記録!$G$14:$G$2664,MATCH("IN_"&amp;ウォレット!$EI$2&amp;MONTH(ウォレット!$B24)&amp;"/"&amp;DAY(ウォレット!$B24)&amp;"_"&amp;ウォレット!ES$3,プレー記録!$U$14:$U$2664,0),1))=TRUE,0,INDEX(プレー記録!$G$14:$G$2664,MATCH("IN_"&amp;ウォレット!$EI$2&amp;MONTH(ウォレット!$B24)&amp;"/"&amp;DAY(ウォレット!$B24)&amp;"_"&amp;ウォレット!ES$3,プレー記録!$U$14:$U$2664,0),1))</f>
        <v>0</v>
      </c>
      <c r="ET24" s="296">
        <f>IF(ISNA(INDEX(プレー記録!$G$14:$G$2664,MATCH("IN_"&amp;ウォレット!$EI$2&amp;MONTH(ウォレット!$B24)&amp;"/"&amp;DAY(ウォレット!$B24)&amp;"_"&amp;ウォレット!ET$3,プレー記録!$U$14:$U$2664,0),1))=TRUE,0,INDEX(プレー記録!$G$14:$G$2664,MATCH("IN_"&amp;ウォレット!$EI$2&amp;MONTH(ウォレット!$B24)&amp;"/"&amp;DAY(ウォレット!$B24)&amp;"_"&amp;ウォレット!ET$3,プレー記録!$U$14:$U$2664,0),1))</f>
        <v>0</v>
      </c>
      <c r="EU24" s="296">
        <f>IF(ISNA(INDEX(プレー記録!$G$14:$G$2664,MATCH("IN_"&amp;ウォレット!$EI$2&amp;MONTH(ウォレット!$B24)&amp;"/"&amp;DAY(ウォレット!$B24)&amp;"_"&amp;ウォレット!EU$3,プレー記録!$U$14:$U$2664,0),1))=TRUE,0,INDEX(プレー記録!$G$14:$G$2664,MATCH("IN_"&amp;ウォレット!$EI$2&amp;MONTH(ウォレット!$B24)&amp;"/"&amp;DAY(ウォレット!$B24)&amp;"_"&amp;ウォレット!EU$3,プレー記録!$U$14:$U$2664,0),1))</f>
        <v>0</v>
      </c>
      <c r="EV24" s="296">
        <f>IF(ISNA(INDEX(プレー記録!$G$14:$G$2664,MATCH("IN_"&amp;ウォレット!$EI$2&amp;MONTH(ウォレット!$B24)&amp;"/"&amp;DAY(ウォレット!$B24)&amp;"_"&amp;ウォレット!EV$3,プレー記録!$U$14:$U$2664,0),1))=TRUE,0,INDEX(プレー記録!$G$14:$G$2664,MATCH("IN_"&amp;ウォレット!$EI$2&amp;MONTH(ウォレット!$B24)&amp;"/"&amp;DAY(ウォレット!$B24)&amp;"_"&amp;ウォレット!EV$3,プレー記録!$U$14:$U$2664,0),1))</f>
        <v>0</v>
      </c>
      <c r="EW24" s="296">
        <f>IF(ISNA(INDEX(プレー記録!$G$14:$G$2664,MATCH("IN_"&amp;ウォレット!$EI$2&amp;MONTH(ウォレット!$B24)&amp;"/"&amp;DAY(ウォレット!$B24)&amp;"_"&amp;ウォレット!EW$3,プレー記録!$U$14:$U$2664,0),1))=TRUE,0,INDEX(プレー記録!$G$14:$G$2664,MATCH("IN_"&amp;ウォレット!$EI$2&amp;MONTH(ウォレット!$B24)&amp;"/"&amp;DAY(ウォレット!$B24)&amp;"_"&amp;ウォレット!EW$3,プレー記録!$U$14:$U$2664,0),1))</f>
        <v>0</v>
      </c>
      <c r="EX24" s="296">
        <f>IF(ISNA(INDEX(プレー記録!$G$14:$G$2664,MATCH("IN_"&amp;ウォレット!$EI$2&amp;MONTH(ウォレット!$B24)&amp;"/"&amp;DAY(ウォレット!$B24)&amp;"_"&amp;ウォレット!EX$3,プレー記録!$U$14:$U$2664,0),1))=TRUE,0,INDEX(プレー記録!$G$14:$G$2664,MATCH("IN_"&amp;ウォレット!$EI$2&amp;MONTH(ウォレット!$B24)&amp;"/"&amp;DAY(ウォレット!$B24)&amp;"_"&amp;ウォレット!EX$3,プレー記録!$U$14:$U$2664,0),1))</f>
        <v>0</v>
      </c>
      <c r="EY24" s="296">
        <f>IF(ISNA(INDEX(プレー記録!$G$14:$G$2664,MATCH("IN_"&amp;ウォレット!$EI$2&amp;MONTH(ウォレット!$B24)&amp;"/"&amp;DAY(ウォレット!$B24)&amp;"_"&amp;ウォレット!EY$3,プレー記録!$U$14:$U$2664,0),1))=TRUE,0,INDEX(プレー記録!$G$14:$G$2664,MATCH("IN_"&amp;ウォレット!$EI$2&amp;MONTH(ウォレット!$B24)&amp;"/"&amp;DAY(ウォレット!$B24)&amp;"_"&amp;ウォレット!EY$3,プレー記録!$U$14:$U$2664,0),1))</f>
        <v>0</v>
      </c>
      <c r="EZ24" s="158"/>
      <c r="FA24" s="131">
        <f>IF(ISNA(INDEX(プレー記録!$F$12:$F$2664,MATCH("OUT_"&amp;ウォレット!$EI$2&amp;MONTH(ウォレット!$B24)&amp;"/"&amp;DAY(ウォレット!$B24)&amp;"_"&amp;ウォレット!FA$3,プレー記録!$U$12:$U$2664,0),1))=TRUE,0,-INDEX(プレー記録!$F$12:$F$2664,MATCH("OUT_"&amp;ウォレット!$EI$2&amp;MONTH(ウォレット!$B24)&amp;"/"&amp;DAY(ウォレット!$B24)&amp;"_"&amp;ウォレット!FA$3,プレー記録!$U$12:$U$2664,0),1))</f>
        <v>0</v>
      </c>
      <c r="FB24" s="123">
        <f>IF(ISNA(INDEX(プレー記録!$F$12:$F$2664,MATCH("OUT_"&amp;ウォレット!$EI$2&amp;MONTH(ウォレット!$B24)&amp;"/"&amp;DAY(ウォレット!$B24)&amp;"_"&amp;ウォレット!FB$3,プレー記録!$U$12:$U$2664,0),1))=TRUE,0,-INDEX(プレー記録!$F$12:$F$2664,MATCH("OUT_"&amp;ウォレット!$EI$2&amp;MONTH(ウォレット!$B24)&amp;"/"&amp;DAY(ウォレット!$B24)&amp;"_"&amp;ウォレット!FB$3,プレー記録!$U$12:$U$2664,0),1))</f>
        <v>0</v>
      </c>
      <c r="FC24" s="123">
        <f>IF(ISNA(INDEX(プレー記録!$F$12:$F$2664,MATCH("OUT_"&amp;ウォレット!$EI$2&amp;MONTH(ウォレット!$B24)&amp;"/"&amp;DAY(ウォレット!$B24)&amp;"_"&amp;ウォレット!FC$3,プレー記録!$U$12:$U$2664,0),1))=TRUE,0,-INDEX(プレー記録!$F$12:$F$2664,MATCH("OUT_"&amp;ウォレット!$EI$2&amp;MONTH(ウォレット!$B24)&amp;"/"&amp;DAY(ウォレット!$B24)&amp;"_"&amp;ウォレット!FC$3,プレー記録!$U$12:$U$2664,0),1))</f>
        <v>0</v>
      </c>
      <c r="FD24" s="123">
        <f>IF(ISNA(INDEX(プレー記録!$F$12:$F$2664,MATCH("OUT_"&amp;ウォレット!$EI$2&amp;MONTH(ウォレット!$B24)&amp;"/"&amp;DAY(ウォレット!$B24)&amp;"_"&amp;ウォレット!FD$3,プレー記録!$U$12:$U$2664,0),1))=TRUE,0,-INDEX(プレー記録!$F$12:$F$2664,MATCH("OUT_"&amp;ウォレット!$EI$2&amp;MONTH(ウォレット!$B24)&amp;"/"&amp;DAY(ウォレット!$B24)&amp;"_"&amp;ウォレット!FD$3,プレー記録!$U$12:$U$2664,0),1))</f>
        <v>0</v>
      </c>
      <c r="FE24" s="123">
        <f>IF(ISNA(INDEX(プレー記録!$F$12:$F$2664,MATCH("OUT_"&amp;ウォレット!$EI$2&amp;MONTH(ウォレット!$B24)&amp;"/"&amp;DAY(ウォレット!$B24)&amp;"_"&amp;ウォレット!FE$3,プレー記録!$U$12:$U$2664,0),1))=TRUE,0,-INDEX(プレー記録!$F$12:$F$2664,MATCH("OUT_"&amp;ウォレット!$EI$2&amp;MONTH(ウォレット!$B24)&amp;"/"&amp;DAY(ウォレット!$B24)&amp;"_"&amp;ウォレット!FE$3,プレー記録!$U$12:$U$2664,0),1))</f>
        <v>0</v>
      </c>
      <c r="FF24" s="123">
        <f>IF(ISNA(INDEX(プレー記録!$F$12:$F$2664,MATCH("OUT_"&amp;ウォレット!$EI$2&amp;MONTH(ウォレット!$B24)&amp;"/"&amp;DAY(ウォレット!$B24)&amp;"_"&amp;ウォレット!FF$3,プレー記録!$U$12:$U$2664,0),1))=TRUE,0,-INDEX(プレー記録!$F$12:$F$2664,MATCH("OUT_"&amp;ウォレット!$EI$2&amp;MONTH(ウォレット!$B24)&amp;"/"&amp;DAY(ウォレット!$B24)&amp;"_"&amp;ウォレット!FF$3,プレー記録!$U$12:$U$2664,0),1))</f>
        <v>0</v>
      </c>
      <c r="FG24" s="123">
        <f>IF(ISNA(INDEX(プレー記録!$F$12:$F$2664,MATCH("OUT_"&amp;ウォレット!$EI$2&amp;MONTH(ウォレット!$B24)&amp;"/"&amp;DAY(ウォレット!$B24)&amp;"_"&amp;ウォレット!FG$3,プレー記録!$U$12:$U$2664,0),1))=TRUE,0,-INDEX(プレー記録!$F$12:$F$2664,MATCH("OUT_"&amp;ウォレット!$EI$2&amp;MONTH(ウォレット!$B24)&amp;"/"&amp;DAY(ウォレット!$B24)&amp;"_"&amp;ウォレット!FG$3,プレー記録!$U$12:$U$2664,0),1))</f>
        <v>0</v>
      </c>
      <c r="FH24" s="298">
        <f>IF(ISNA(INDEX(プレー記録!$F$12:$F$2664,MATCH("OUT_"&amp;ウォレット!$EI$2&amp;MONTH(ウォレット!$B24)&amp;"/"&amp;DAY(ウォレット!$B24)&amp;"_"&amp;ウォレット!FH$3,プレー記録!$U$12:$U$2664,0),1))=TRUE,0,-INDEX(プレー記録!$F$12:$F$2664,MATCH("OUT_"&amp;ウォレット!$EI$2&amp;MONTH(ウォレット!$B24)&amp;"/"&amp;DAY(ウォレット!$B24)&amp;"_"&amp;ウォレット!FH$3,プレー記録!$U$12:$U$2664,0),1))</f>
        <v>0</v>
      </c>
      <c r="FI24" s="298">
        <f>IF(ISNA(INDEX(プレー記録!$F$12:$F$2664,MATCH("OUT_"&amp;ウォレット!$EI$2&amp;MONTH(ウォレット!$B24)&amp;"/"&amp;DAY(ウォレット!$B24)&amp;"_"&amp;ウォレット!FI$3,プレー記録!$U$12:$U$2664,0),1))=TRUE,0,-INDEX(プレー記録!$F$12:$F$2664,MATCH("OUT_"&amp;ウォレット!$EI$2&amp;MONTH(ウォレット!$B24)&amp;"/"&amp;DAY(ウォレット!$B24)&amp;"_"&amp;ウォレット!FI$3,プレー記録!$U$12:$U$2664,0),1))</f>
        <v>0</v>
      </c>
      <c r="FJ24" s="298">
        <f>IF(ISNA(INDEX(プレー記録!$F$12:$F$2664,MATCH("OUT_"&amp;ウォレット!$EI$2&amp;MONTH(ウォレット!$B24)&amp;"/"&amp;DAY(ウォレット!$B24)&amp;"_"&amp;ウォレット!FJ$3,プレー記録!$U$12:$U$2664,0),1))=TRUE,0,-INDEX(プレー記録!$F$12:$F$2664,MATCH("OUT_"&amp;ウォレット!$EI$2&amp;MONTH(ウォレット!$B24)&amp;"/"&amp;DAY(ウォレット!$B24)&amp;"_"&amp;ウォレット!FJ$3,プレー記録!$U$12:$U$2664,0),1))</f>
        <v>0</v>
      </c>
      <c r="FK24" s="298">
        <f>IF(ISNA(INDEX(プレー記録!$F$12:$F$2664,MATCH("OUT_"&amp;ウォレット!$EI$2&amp;MONTH(ウォレット!$B24)&amp;"/"&amp;DAY(ウォレット!$B24)&amp;"_"&amp;ウォレット!FK$3,プレー記録!$U$12:$U$2664,0),1))=TRUE,0,-INDEX(プレー記録!$F$12:$F$2664,MATCH("OUT_"&amp;ウォレット!$EI$2&amp;MONTH(ウォレット!$B24)&amp;"/"&amp;DAY(ウォレット!$B24)&amp;"_"&amp;ウォレット!FK$3,プレー記録!$U$12:$U$2664,0),1))</f>
        <v>0</v>
      </c>
      <c r="FL24" s="298">
        <f>IF(ISNA(INDEX(プレー記録!$F$12:$F$2664,MATCH("OUT_"&amp;ウォレット!$EI$2&amp;MONTH(ウォレット!$B24)&amp;"/"&amp;DAY(ウォレット!$B24)&amp;"_"&amp;ウォレット!FL$3,プレー記録!$U$12:$U$2664,0),1))=TRUE,0,-INDEX(プレー記録!$F$12:$F$2664,MATCH("OUT_"&amp;ウォレット!$EI$2&amp;MONTH(ウォレット!$B24)&amp;"/"&amp;DAY(ウォレット!$B24)&amp;"_"&amp;ウォレット!FL$3,プレー記録!$U$12:$U$2664,0),1))</f>
        <v>0</v>
      </c>
      <c r="FM24" s="298">
        <f>IF(ISNA(INDEX(プレー記録!$F$12:$F$2664,MATCH("OUT_"&amp;ウォレット!$EI$2&amp;MONTH(ウォレット!$B24)&amp;"/"&amp;DAY(ウォレット!$B24)&amp;"_"&amp;ウォレット!FM$3,プレー記録!$U$12:$U$2664,0),1))=TRUE,0,-INDEX(プレー記録!$F$12:$F$2664,MATCH("OUT_"&amp;ウォレット!$EI$2&amp;MONTH(ウォレット!$B24)&amp;"/"&amp;DAY(ウォレット!$B24)&amp;"_"&amp;ウォレット!FM$3,プレー記録!$U$12:$U$2664,0),1))</f>
        <v>0</v>
      </c>
      <c r="FN24" s="298">
        <f>IF(ISNA(INDEX(プレー記録!$F$12:$F$2664,MATCH("OUT_"&amp;ウォレット!$EI$2&amp;MONTH(ウォレット!$B24)&amp;"/"&amp;DAY(ウォレット!$B24)&amp;"_"&amp;ウォレット!FN$3,プレー記録!$U$12:$U$2664,0),1))=TRUE,0,-INDEX(プレー記録!$F$12:$F$2664,MATCH("OUT_"&amp;ウォレット!$EI$2&amp;MONTH(ウォレット!$B24)&amp;"/"&amp;DAY(ウォレット!$B24)&amp;"_"&amp;ウォレット!FN$3,プレー記録!$U$12:$U$2664,0),1))</f>
        <v>0</v>
      </c>
      <c r="FO24" s="298">
        <f>IF(ISNA(INDEX(プレー記録!$F$12:$F$2664,MATCH("OUT_"&amp;ウォレット!$EI$2&amp;MONTH(ウォレット!$B24)&amp;"/"&amp;DAY(ウォレット!$B24)&amp;"_"&amp;ウォレット!FO$3,プレー記録!$U$12:$U$2664,0),1))=TRUE,0,-INDEX(プレー記録!$F$12:$F$2664,MATCH("OUT_"&amp;ウォレット!$EI$2&amp;MONTH(ウォレット!$B24)&amp;"/"&amp;DAY(ウォレット!$B24)&amp;"_"&amp;ウォレット!FO$3,プレー記録!$U$12:$U$2664,0),1))</f>
        <v>0</v>
      </c>
      <c r="FP24" s="160"/>
      <c r="FQ24" s="127">
        <f t="shared" si="6"/>
        <v>0</v>
      </c>
      <c r="FR24" s="128">
        <f t="shared" si="16"/>
        <v>0</v>
      </c>
      <c r="FS24" s="133">
        <f>IF(ISNA(INDEX(プレー記録!$G$14:$G$2664,MATCH("IN_"&amp;ウォレット!$FQ$2&amp;MONTH(ウォレット!$B24)&amp;"/"&amp;DAY(ウォレット!$B24)&amp;"_"&amp;ウォレット!FS$3,プレー記録!$U$14:$U$2664,0),1))=TRUE,0,INDEX(プレー記録!$G$14:$G$2664,MATCH("IN_"&amp;ウォレット!$FQ$2&amp;MONTH(ウォレット!$B24)&amp;"/"&amp;DAY(ウォレット!$B24)&amp;"_"&amp;ウォレット!FS$3,プレー記録!$U$14:$U$2664,0),1))</f>
        <v>0</v>
      </c>
      <c r="FT24" s="122">
        <f>IF(ISNA(INDEX(プレー記録!$G$14:$G$2664,MATCH("IN_"&amp;ウォレット!$FQ$2&amp;MONTH(ウォレット!$B24)&amp;"/"&amp;DAY(ウォレット!$B24)&amp;"_"&amp;ウォレット!FT$3,プレー記録!$U$14:$U$2664,0),1))=TRUE,0,INDEX(プレー記録!$G$14:$G$2664,MATCH("IN_"&amp;ウォレット!$FQ$2&amp;MONTH(ウォレット!$B24)&amp;"/"&amp;DAY(ウォレット!$B24)&amp;"_"&amp;ウォレット!FT$3,プレー記録!$U$14:$U$2664,0),1))</f>
        <v>0</v>
      </c>
      <c r="FU24" s="122">
        <f>IF(ISNA(INDEX(プレー記録!$G$14:$G$2664,MATCH("IN_"&amp;ウォレット!$FQ$2&amp;MONTH(ウォレット!$B24)&amp;"/"&amp;DAY(ウォレット!$B24)&amp;"_"&amp;ウォレット!FU$3,プレー記録!$U$14:$U$2664,0),1))=TRUE,0,INDEX(プレー記録!$G$14:$G$2664,MATCH("IN_"&amp;ウォレット!$FQ$2&amp;MONTH(ウォレット!$B24)&amp;"/"&amp;DAY(ウォレット!$B24)&amp;"_"&amp;ウォレット!FU$3,プレー記録!$U$14:$U$2664,0),1))</f>
        <v>0</v>
      </c>
      <c r="FV24" s="122">
        <f>IF(ISNA(INDEX(プレー記録!$G$14:$G$2664,MATCH("IN_"&amp;ウォレット!$FQ$2&amp;MONTH(ウォレット!$B24)&amp;"/"&amp;DAY(ウォレット!$B24)&amp;"_"&amp;ウォレット!FV$3,プレー記録!$U$14:$U$2664,0),1))=TRUE,0,INDEX(プレー記録!$G$14:$G$2664,MATCH("IN_"&amp;ウォレット!$FQ$2&amp;MONTH(ウォレット!$B24)&amp;"/"&amp;DAY(ウォレット!$B24)&amp;"_"&amp;ウォレット!FV$3,プレー記録!$U$14:$U$2664,0),1))</f>
        <v>0</v>
      </c>
      <c r="FW24" s="122">
        <f>IF(ISNA(INDEX(プレー記録!$G$14:$G$2664,MATCH("IN_"&amp;ウォレット!$FQ$2&amp;MONTH(ウォレット!$B24)&amp;"/"&amp;DAY(ウォレット!$B24)&amp;"_"&amp;ウォレット!FW$3,プレー記録!$U$14:$U$2664,0),1))=TRUE,0,INDEX(プレー記録!$G$14:$G$2664,MATCH("IN_"&amp;ウォレット!$FQ$2&amp;MONTH(ウォレット!$B24)&amp;"/"&amp;DAY(ウォレット!$B24)&amp;"_"&amp;ウォレット!FW$3,プレー記録!$U$14:$U$2664,0),1))</f>
        <v>0</v>
      </c>
      <c r="FX24" s="122">
        <f>IF(ISNA(INDEX(プレー記録!$G$14:$G$2664,MATCH("IN_"&amp;ウォレット!$FQ$2&amp;MONTH(ウォレット!$B24)&amp;"/"&amp;DAY(ウォレット!$B24)&amp;"_"&amp;ウォレット!FX$3,プレー記録!$U$14:$U$2664,0),1))=TRUE,0,INDEX(プレー記録!$G$14:$G$2664,MATCH("IN_"&amp;ウォレット!$FQ$2&amp;MONTH(ウォレット!$B24)&amp;"/"&amp;DAY(ウォレット!$B24)&amp;"_"&amp;ウォレット!FX$3,プレー記録!$U$14:$U$2664,0),1))</f>
        <v>0</v>
      </c>
      <c r="FY24" s="122">
        <f>IF(ISNA(INDEX(プレー記録!$G$14:$G$2664,MATCH("IN_"&amp;ウォレット!$FQ$2&amp;MONTH(ウォレット!$B24)&amp;"/"&amp;DAY(ウォレット!$B24)&amp;"_"&amp;ウォレット!FY$3,プレー記録!$U$14:$U$2664,0),1))=TRUE,0,INDEX(プレー記録!$G$14:$G$2664,MATCH("IN_"&amp;ウォレット!$FQ$2&amp;MONTH(ウォレット!$B24)&amp;"/"&amp;DAY(ウォレット!$B24)&amp;"_"&amp;ウォレット!FY$3,プレー記録!$U$14:$U$2664,0),1))</f>
        <v>0</v>
      </c>
      <c r="FZ24" s="296">
        <f>IF(ISNA(INDEX(プレー記録!$G$14:$G$2664,MATCH("IN_"&amp;ウォレット!$FQ$2&amp;MONTH(ウォレット!$B24)&amp;"/"&amp;DAY(ウォレット!$B24)&amp;"_"&amp;ウォレット!FZ$3,プレー記録!$U$14:$U$2664,0),1))=TRUE,0,INDEX(プレー記録!$G$14:$G$2664,MATCH("IN_"&amp;ウォレット!$FQ$2&amp;MONTH(ウォレット!$B24)&amp;"/"&amp;DAY(ウォレット!$B24)&amp;"_"&amp;ウォレット!FZ$3,プレー記録!$U$14:$U$2664,0),1))</f>
        <v>0</v>
      </c>
      <c r="GA24" s="296">
        <f>IF(ISNA(INDEX(プレー記録!$G$14:$G$2664,MATCH("IN_"&amp;ウォレット!$FQ$2&amp;MONTH(ウォレット!$B24)&amp;"/"&amp;DAY(ウォレット!$B24)&amp;"_"&amp;ウォレット!GA$3,プレー記録!$U$14:$U$2664,0),1))=TRUE,0,INDEX(プレー記録!$G$14:$G$2664,MATCH("IN_"&amp;ウォレット!$FQ$2&amp;MONTH(ウォレット!$B24)&amp;"/"&amp;DAY(ウォレット!$B24)&amp;"_"&amp;ウォレット!GA$3,プレー記録!$U$14:$U$2664,0),1))</f>
        <v>0</v>
      </c>
      <c r="GB24" s="296">
        <f>IF(ISNA(INDEX(プレー記録!$G$14:$G$2664,MATCH("IN_"&amp;ウォレット!$FQ$2&amp;MONTH(ウォレット!$B24)&amp;"/"&amp;DAY(ウォレット!$B24)&amp;"_"&amp;ウォレット!GB$3,プレー記録!$U$14:$U$2664,0),1))=TRUE,0,INDEX(プレー記録!$G$14:$G$2664,MATCH("IN_"&amp;ウォレット!$FQ$2&amp;MONTH(ウォレット!$B24)&amp;"/"&amp;DAY(ウォレット!$B24)&amp;"_"&amp;ウォレット!GB$3,プレー記録!$U$14:$U$2664,0),1))</f>
        <v>0</v>
      </c>
      <c r="GC24" s="296">
        <f>IF(ISNA(INDEX(プレー記録!$G$14:$G$2664,MATCH("IN_"&amp;ウォレット!$FQ$2&amp;MONTH(ウォレット!$B24)&amp;"/"&amp;DAY(ウォレット!$B24)&amp;"_"&amp;ウォレット!GC$3,プレー記録!$U$14:$U$2664,0),1))=TRUE,0,INDEX(プレー記録!$G$14:$G$2664,MATCH("IN_"&amp;ウォレット!$FQ$2&amp;MONTH(ウォレット!$B24)&amp;"/"&amp;DAY(ウォレット!$B24)&amp;"_"&amp;ウォレット!GC$3,プレー記録!$U$14:$U$2664,0),1))</f>
        <v>0</v>
      </c>
      <c r="GD24" s="296">
        <f>IF(ISNA(INDEX(プレー記録!$G$14:$G$2664,MATCH("IN_"&amp;ウォレット!$FQ$2&amp;MONTH(ウォレット!$B24)&amp;"/"&amp;DAY(ウォレット!$B24)&amp;"_"&amp;ウォレット!GD$3,プレー記録!$U$14:$U$2664,0),1))=TRUE,0,INDEX(プレー記録!$G$14:$G$2664,MATCH("IN_"&amp;ウォレット!$FQ$2&amp;MONTH(ウォレット!$B24)&amp;"/"&amp;DAY(ウォレット!$B24)&amp;"_"&amp;ウォレット!GD$3,プレー記録!$U$14:$U$2664,0),1))</f>
        <v>0</v>
      </c>
      <c r="GE24" s="296">
        <f>IF(ISNA(INDEX(プレー記録!$G$14:$G$2664,MATCH("IN_"&amp;ウォレット!$FQ$2&amp;MONTH(ウォレット!$B24)&amp;"/"&amp;DAY(ウォレット!$B24)&amp;"_"&amp;ウォレット!GE$3,プレー記録!$U$14:$U$2664,0),1))=TRUE,0,INDEX(プレー記録!$G$14:$G$2664,MATCH("IN_"&amp;ウォレット!$FQ$2&amp;MONTH(ウォレット!$B24)&amp;"/"&amp;DAY(ウォレット!$B24)&amp;"_"&amp;ウォレット!GE$3,プレー記録!$U$14:$U$2664,0),1))</f>
        <v>0</v>
      </c>
      <c r="GF24" s="296">
        <f>IF(ISNA(INDEX(プレー記録!$G$14:$G$2664,MATCH("IN_"&amp;ウォレット!$FQ$2&amp;MONTH(ウォレット!$B24)&amp;"/"&amp;DAY(ウォレット!$B24)&amp;"_"&amp;ウォレット!GF$3,プレー記録!$U$14:$U$2664,0),1))=TRUE,0,INDEX(プレー記録!$G$14:$G$2664,MATCH("IN_"&amp;ウォレット!$FQ$2&amp;MONTH(ウォレット!$B24)&amp;"/"&amp;DAY(ウォレット!$B24)&amp;"_"&amp;ウォレット!GF$3,プレー記録!$U$14:$U$2664,0),1))</f>
        <v>0</v>
      </c>
      <c r="GG24" s="296">
        <f>IF(ISNA(INDEX(プレー記録!$G$14:$G$2664,MATCH("IN_"&amp;ウォレット!$FQ$2&amp;MONTH(ウォレット!$B24)&amp;"/"&amp;DAY(ウォレット!$B24)&amp;"_"&amp;ウォレット!GG$3,プレー記録!$U$14:$U$2664,0),1))=TRUE,0,INDEX(プレー記録!$G$14:$G$2664,MATCH("IN_"&amp;ウォレット!$FQ$2&amp;MONTH(ウォレット!$B24)&amp;"/"&amp;DAY(ウォレット!$B24)&amp;"_"&amp;ウォレット!GG$3,プレー記録!$U$14:$U$2664,0),1))</f>
        <v>0</v>
      </c>
      <c r="GH24" s="158"/>
      <c r="GI24" s="131">
        <f>IF(ISNA(INDEX(プレー記録!$F$12:$F$2664,MATCH("OUT_"&amp;ウォレット!$FQ$2&amp;MONTH(ウォレット!$B24)&amp;"/"&amp;DAY(ウォレット!$B24)&amp;"_"&amp;ウォレット!GI$3,プレー記録!$U$12:$U$2664,0),1))=TRUE,0,-INDEX(プレー記録!$F$12:$F$2664,MATCH("OUT_"&amp;ウォレット!$FQ$2&amp;MONTH(ウォレット!$B24)&amp;"/"&amp;DAY(ウォレット!$B24)&amp;"_"&amp;ウォレット!GI$3,プレー記録!$U$12:$U$2664,0),1))</f>
        <v>0</v>
      </c>
      <c r="GJ24" s="123">
        <f>IF(ISNA(INDEX(プレー記録!$F$12:$F$2664,MATCH("OUT_"&amp;ウォレット!$FQ$2&amp;MONTH(ウォレット!$B24)&amp;"/"&amp;DAY(ウォレット!$B24)&amp;"_"&amp;ウォレット!GJ$3,プレー記録!$U$12:$U$2664,0),1))=TRUE,0,-INDEX(プレー記録!$F$12:$F$2664,MATCH("OUT_"&amp;ウォレット!$FQ$2&amp;MONTH(ウォレット!$B24)&amp;"/"&amp;DAY(ウォレット!$B24)&amp;"_"&amp;ウォレット!GJ$3,プレー記録!$U$12:$U$2664,0),1))</f>
        <v>0</v>
      </c>
      <c r="GK24" s="123">
        <f>IF(ISNA(INDEX(プレー記録!$F$12:$F$2664,MATCH("OUT_"&amp;ウォレット!$FQ$2&amp;MONTH(ウォレット!$B24)&amp;"/"&amp;DAY(ウォレット!$B24)&amp;"_"&amp;ウォレット!GK$3,プレー記録!$U$12:$U$2664,0),1))=TRUE,0,-INDEX(プレー記録!$F$12:$F$2664,MATCH("OUT_"&amp;ウォレット!$FQ$2&amp;MONTH(ウォレット!$B24)&amp;"/"&amp;DAY(ウォレット!$B24)&amp;"_"&amp;ウォレット!GK$3,プレー記録!$U$12:$U$2664,0),1))</f>
        <v>0</v>
      </c>
      <c r="GL24" s="123">
        <f>IF(ISNA(INDEX(プレー記録!$F$12:$F$2664,MATCH("OUT_"&amp;ウォレット!$FQ$2&amp;MONTH(ウォレット!$B24)&amp;"/"&amp;DAY(ウォレット!$B24)&amp;"_"&amp;ウォレット!GL$3,プレー記録!$U$12:$U$2664,0),1))=TRUE,0,-INDEX(プレー記録!$F$12:$F$2664,MATCH("OUT_"&amp;ウォレット!$FQ$2&amp;MONTH(ウォレット!$B24)&amp;"/"&amp;DAY(ウォレット!$B24)&amp;"_"&amp;ウォレット!GL$3,プレー記録!$U$12:$U$2664,0),1))</f>
        <v>0</v>
      </c>
      <c r="GM24" s="123">
        <f>IF(ISNA(INDEX(プレー記録!$F$12:$F$2664,MATCH("OUT_"&amp;ウォレット!$FQ$2&amp;MONTH(ウォレット!$B24)&amp;"/"&amp;DAY(ウォレット!$B24)&amp;"_"&amp;ウォレット!GM$3,プレー記録!$U$12:$U$2664,0),1))=TRUE,0,-INDEX(プレー記録!$F$12:$F$2664,MATCH("OUT_"&amp;ウォレット!$FQ$2&amp;MONTH(ウォレット!$B24)&amp;"/"&amp;DAY(ウォレット!$B24)&amp;"_"&amp;ウォレット!GM$3,プレー記録!$U$12:$U$2664,0),1))</f>
        <v>0</v>
      </c>
      <c r="GN24" s="123">
        <f>IF(ISNA(INDEX(プレー記録!$F$12:$F$2664,MATCH("OUT_"&amp;ウォレット!$FQ$2&amp;MONTH(ウォレット!$B24)&amp;"/"&amp;DAY(ウォレット!$B24)&amp;"_"&amp;ウォレット!GN$3,プレー記録!$U$12:$U$2664,0),1))=TRUE,0,-INDEX(プレー記録!$F$12:$F$2664,MATCH("OUT_"&amp;ウォレット!$FQ$2&amp;MONTH(ウォレット!$B24)&amp;"/"&amp;DAY(ウォレット!$B24)&amp;"_"&amp;ウォレット!GN$3,プレー記録!$U$12:$U$2664,0),1))</f>
        <v>0</v>
      </c>
      <c r="GO24" s="123">
        <f>IF(ISNA(INDEX(プレー記録!$F$12:$F$2664,MATCH("OUT_"&amp;ウォレット!$FQ$2&amp;MONTH(ウォレット!$B24)&amp;"/"&amp;DAY(ウォレット!$B24)&amp;"_"&amp;ウォレット!GO$3,プレー記録!$U$12:$U$2664,0),1))=TRUE,0,-INDEX(プレー記録!$F$12:$F$2664,MATCH("OUT_"&amp;ウォレット!$FQ$2&amp;MONTH(ウォレット!$B24)&amp;"/"&amp;DAY(ウォレット!$B24)&amp;"_"&amp;ウォレット!GO$3,プレー記録!$U$12:$U$2664,0),1))</f>
        <v>0</v>
      </c>
      <c r="GP24" s="298">
        <f>IF(ISNA(INDEX(プレー記録!$F$12:$F$2664,MATCH("OUT_"&amp;ウォレット!$FQ$2&amp;MONTH(ウォレット!$B24)&amp;"/"&amp;DAY(ウォレット!$B24)&amp;"_"&amp;ウォレット!GP$3,プレー記録!$U$12:$U$2664,0),1))=TRUE,0,-INDEX(プレー記録!$F$12:$F$2664,MATCH("OUT_"&amp;ウォレット!$FQ$2&amp;MONTH(ウォレット!$B24)&amp;"/"&amp;DAY(ウォレット!$B24)&amp;"_"&amp;ウォレット!GP$3,プレー記録!$U$12:$U$2664,0),1))</f>
        <v>0</v>
      </c>
      <c r="GQ24" s="298">
        <f>IF(ISNA(INDEX(プレー記録!$F$12:$F$2664,MATCH("OUT_"&amp;ウォレット!$FQ$2&amp;MONTH(ウォレット!$B24)&amp;"/"&amp;DAY(ウォレット!$B24)&amp;"_"&amp;ウォレット!GQ$3,プレー記録!$U$12:$U$2664,0),1))=TRUE,0,-INDEX(プレー記録!$F$12:$F$2664,MATCH("OUT_"&amp;ウォレット!$FQ$2&amp;MONTH(ウォレット!$B24)&amp;"/"&amp;DAY(ウォレット!$B24)&amp;"_"&amp;ウォレット!GQ$3,プレー記録!$U$12:$U$2664,0),1))</f>
        <v>0</v>
      </c>
      <c r="GR24" s="298">
        <f>IF(ISNA(INDEX(プレー記録!$F$12:$F$2664,MATCH("OUT_"&amp;ウォレット!$FQ$2&amp;MONTH(ウォレット!$B24)&amp;"/"&amp;DAY(ウォレット!$B24)&amp;"_"&amp;ウォレット!GR$3,プレー記録!$U$12:$U$2664,0),1))=TRUE,0,-INDEX(プレー記録!$F$12:$F$2664,MATCH("OUT_"&amp;ウォレット!$FQ$2&amp;MONTH(ウォレット!$B24)&amp;"/"&amp;DAY(ウォレット!$B24)&amp;"_"&amp;ウォレット!GR$3,プレー記録!$U$12:$U$2664,0),1))</f>
        <v>0</v>
      </c>
      <c r="GS24" s="298">
        <f>IF(ISNA(INDEX(プレー記録!$F$12:$F$2664,MATCH("OUT_"&amp;ウォレット!$FQ$2&amp;MONTH(ウォレット!$B24)&amp;"/"&amp;DAY(ウォレット!$B24)&amp;"_"&amp;ウォレット!GS$3,プレー記録!$U$12:$U$2664,0),1))=TRUE,0,-INDEX(プレー記録!$F$12:$F$2664,MATCH("OUT_"&amp;ウォレット!$FQ$2&amp;MONTH(ウォレット!$B24)&amp;"/"&amp;DAY(ウォレット!$B24)&amp;"_"&amp;ウォレット!GS$3,プレー記録!$U$12:$U$2664,0),1))</f>
        <v>0</v>
      </c>
      <c r="GT24" s="298">
        <f>IF(ISNA(INDEX(プレー記録!$F$12:$F$2664,MATCH("OUT_"&amp;ウォレット!$FQ$2&amp;MONTH(ウォレット!$B24)&amp;"/"&amp;DAY(ウォレット!$B24)&amp;"_"&amp;ウォレット!GT$3,プレー記録!$U$12:$U$2664,0),1))=TRUE,0,-INDEX(プレー記録!$F$12:$F$2664,MATCH("OUT_"&amp;ウォレット!$FQ$2&amp;MONTH(ウォレット!$B24)&amp;"/"&amp;DAY(ウォレット!$B24)&amp;"_"&amp;ウォレット!GT$3,プレー記録!$U$12:$U$2664,0),1))</f>
        <v>0</v>
      </c>
      <c r="GU24" s="298">
        <f>IF(ISNA(INDEX(プレー記録!$F$12:$F$2664,MATCH("OUT_"&amp;ウォレット!$FQ$2&amp;MONTH(ウォレット!$B24)&amp;"/"&amp;DAY(ウォレット!$B24)&amp;"_"&amp;ウォレット!GU$3,プレー記録!$U$12:$U$2664,0),1))=TRUE,0,-INDEX(プレー記録!$F$12:$F$2664,MATCH("OUT_"&amp;ウォレット!$FQ$2&amp;MONTH(ウォレット!$B24)&amp;"/"&amp;DAY(ウォレット!$B24)&amp;"_"&amp;ウォレット!GU$3,プレー記録!$U$12:$U$2664,0),1))</f>
        <v>0</v>
      </c>
      <c r="GV24" s="298">
        <f>IF(ISNA(INDEX(プレー記録!$F$12:$F$2664,MATCH("OUT_"&amp;ウォレット!$FQ$2&amp;MONTH(ウォレット!$B24)&amp;"/"&amp;DAY(ウォレット!$B24)&amp;"_"&amp;ウォレット!GV$3,プレー記録!$U$12:$U$2664,0),1))=TRUE,0,-INDEX(プレー記録!$F$12:$F$2664,MATCH("OUT_"&amp;ウォレット!$FQ$2&amp;MONTH(ウォレット!$B24)&amp;"/"&amp;DAY(ウォレット!$B24)&amp;"_"&amp;ウォレット!GV$3,プレー記録!$U$12:$U$2664,0),1))</f>
        <v>0</v>
      </c>
      <c r="GW24" s="298">
        <f>IF(ISNA(INDEX(プレー記録!$F$12:$F$2664,MATCH("OUT_"&amp;ウォレット!$FQ$2&amp;MONTH(ウォレット!$B24)&amp;"/"&amp;DAY(ウォレット!$B24)&amp;"_"&amp;ウォレット!GW$3,プレー記録!$U$12:$U$2664,0),1))=TRUE,0,-INDEX(プレー記録!$F$12:$F$2664,MATCH("OUT_"&amp;ウォレット!$FQ$2&amp;MONTH(ウォレット!$B24)&amp;"/"&amp;DAY(ウォレット!$B24)&amp;"_"&amp;ウォレット!GW$3,プレー記録!$U$12:$U$2664,0),1))</f>
        <v>0</v>
      </c>
      <c r="GX24" s="160"/>
      <c r="GY24" s="127">
        <f t="shared" si="7"/>
        <v>0</v>
      </c>
      <c r="GZ24" s="128">
        <f t="shared" si="17"/>
        <v>0</v>
      </c>
      <c r="HA24" s="133">
        <f>IF(ISNA(INDEX(プレー記録!$G$14:$G$2664,MATCH("IN_"&amp;ウォレット!$GY$2&amp;MONTH(ウォレット!$B24)&amp;"/"&amp;DAY(ウォレット!$B24)&amp;"_"&amp;ウォレット!HA$3,プレー記録!$U$14:$U$2664,0),1))=TRUE,0,INDEX(プレー記録!$G$14:$G$2664,MATCH("IN_"&amp;ウォレット!$GY$2&amp;MONTH(ウォレット!$B24)&amp;"/"&amp;DAY(ウォレット!$B24)&amp;"_"&amp;ウォレット!HA$3,プレー記録!$U$14:$U$2664,0),1))</f>
        <v>0</v>
      </c>
      <c r="HB24" s="122">
        <f>IF(ISNA(INDEX(プレー記録!$G$14:$G$2664,MATCH("IN_"&amp;ウォレット!$GY$2&amp;MONTH(ウォレット!$B24)&amp;"/"&amp;DAY(ウォレット!$B24)&amp;"_"&amp;ウォレット!HB$3,プレー記録!$U$14:$U$2664,0),1))=TRUE,0,INDEX(プレー記録!$G$14:$G$2664,MATCH("IN_"&amp;ウォレット!$GY$2&amp;MONTH(ウォレット!$B24)&amp;"/"&amp;DAY(ウォレット!$B24)&amp;"_"&amp;ウォレット!HB$3,プレー記録!$U$14:$U$2664,0),1))</f>
        <v>0</v>
      </c>
      <c r="HC24" s="122">
        <f>IF(ISNA(INDEX(プレー記録!$G$14:$G$2664,MATCH("IN_"&amp;ウォレット!$GY$2&amp;MONTH(ウォレット!$B24)&amp;"/"&amp;DAY(ウォレット!$B24)&amp;"_"&amp;ウォレット!HC$3,プレー記録!$U$14:$U$2664,0),1))=TRUE,0,INDEX(プレー記録!$G$14:$G$2664,MATCH("IN_"&amp;ウォレット!$GY$2&amp;MONTH(ウォレット!$B24)&amp;"/"&amp;DAY(ウォレット!$B24)&amp;"_"&amp;ウォレット!HC$3,プレー記録!$U$14:$U$2664,0),1))</f>
        <v>0</v>
      </c>
      <c r="HD24" s="122">
        <f>IF(ISNA(INDEX(プレー記録!$G$14:$G$2664,MATCH("IN_"&amp;ウォレット!$GY$2&amp;MONTH(ウォレット!$B24)&amp;"/"&amp;DAY(ウォレット!$B24)&amp;"_"&amp;ウォレット!HD$3,プレー記録!$U$14:$U$2664,0),1))=TRUE,0,INDEX(プレー記録!$G$14:$G$2664,MATCH("IN_"&amp;ウォレット!$GY$2&amp;MONTH(ウォレット!$B24)&amp;"/"&amp;DAY(ウォレット!$B24)&amp;"_"&amp;ウォレット!HD$3,プレー記録!$U$14:$U$2664,0),1))</f>
        <v>0</v>
      </c>
      <c r="HE24" s="122">
        <f>IF(ISNA(INDEX(プレー記録!$G$14:$G$2664,MATCH("IN_"&amp;ウォレット!$GY$2&amp;MONTH(ウォレット!$B24)&amp;"/"&amp;DAY(ウォレット!$B24)&amp;"_"&amp;ウォレット!HE$3,プレー記録!$U$14:$U$2664,0),1))=TRUE,0,INDEX(プレー記録!$G$14:$G$2664,MATCH("IN_"&amp;ウォレット!$GY$2&amp;MONTH(ウォレット!$B24)&amp;"/"&amp;DAY(ウォレット!$B24)&amp;"_"&amp;ウォレット!HE$3,プレー記録!$U$14:$U$2664,0),1))</f>
        <v>0</v>
      </c>
      <c r="HF24" s="122">
        <f>IF(ISNA(INDEX(プレー記録!$G$14:$G$2664,MATCH("IN_"&amp;ウォレット!$GY$2&amp;MONTH(ウォレット!$B24)&amp;"/"&amp;DAY(ウォレット!$B24)&amp;"_"&amp;ウォレット!HF$3,プレー記録!$U$14:$U$2664,0),1))=TRUE,0,INDEX(プレー記録!$G$14:$G$2664,MATCH("IN_"&amp;ウォレット!$GY$2&amp;MONTH(ウォレット!$B24)&amp;"/"&amp;DAY(ウォレット!$B24)&amp;"_"&amp;ウォレット!HF$3,プレー記録!$U$14:$U$2664,0),1))</f>
        <v>0</v>
      </c>
      <c r="HG24" s="122">
        <f>IF(ISNA(INDEX(プレー記録!$G$14:$G$2664,MATCH("IN_"&amp;ウォレット!$GY$2&amp;MONTH(ウォレット!$B24)&amp;"/"&amp;DAY(ウォレット!$B24)&amp;"_"&amp;ウォレット!HG$3,プレー記録!$U$14:$U$2664,0),1))=TRUE,0,INDEX(プレー記録!$G$14:$G$2664,MATCH("IN_"&amp;ウォレット!$GY$2&amp;MONTH(ウォレット!$B24)&amp;"/"&amp;DAY(ウォレット!$B24)&amp;"_"&amp;ウォレット!HG$3,プレー記録!$U$14:$U$2664,0),1))</f>
        <v>0</v>
      </c>
      <c r="HH24" s="296">
        <f>IF(ISNA(INDEX(プレー記録!$G$14:$G$2664,MATCH("IN_"&amp;ウォレット!$GY$2&amp;MONTH(ウォレット!$B24)&amp;"/"&amp;DAY(ウォレット!$B24)&amp;"_"&amp;ウォレット!HH$3,プレー記録!$U$14:$U$2664,0),1))=TRUE,0,INDEX(プレー記録!$G$14:$G$2664,MATCH("IN_"&amp;ウォレット!$GY$2&amp;MONTH(ウォレット!$B24)&amp;"/"&amp;DAY(ウォレット!$B24)&amp;"_"&amp;ウォレット!HH$3,プレー記録!$U$14:$U$2664,0),1))</f>
        <v>0</v>
      </c>
      <c r="HI24" s="296">
        <f>IF(ISNA(INDEX(プレー記録!$G$14:$G$2664,MATCH("IN_"&amp;ウォレット!$GY$2&amp;MONTH(ウォレット!$B24)&amp;"/"&amp;DAY(ウォレット!$B24)&amp;"_"&amp;ウォレット!HI$3,プレー記録!$U$14:$U$2664,0),1))=TRUE,0,INDEX(プレー記録!$G$14:$G$2664,MATCH("IN_"&amp;ウォレット!$GY$2&amp;MONTH(ウォレット!$B24)&amp;"/"&amp;DAY(ウォレット!$B24)&amp;"_"&amp;ウォレット!HI$3,プレー記録!$U$14:$U$2664,0),1))</f>
        <v>0</v>
      </c>
      <c r="HJ24" s="296">
        <f>IF(ISNA(INDEX(プレー記録!$G$14:$G$2664,MATCH("IN_"&amp;ウォレット!$GY$2&amp;MONTH(ウォレット!$B24)&amp;"/"&amp;DAY(ウォレット!$B24)&amp;"_"&amp;ウォレット!HJ$3,プレー記録!$U$14:$U$2664,0),1))=TRUE,0,INDEX(プレー記録!$G$14:$G$2664,MATCH("IN_"&amp;ウォレット!$GY$2&amp;MONTH(ウォレット!$B24)&amp;"/"&amp;DAY(ウォレット!$B24)&amp;"_"&amp;ウォレット!HJ$3,プレー記録!$U$14:$U$2664,0),1))</f>
        <v>0</v>
      </c>
      <c r="HK24" s="296">
        <f>IF(ISNA(INDEX(プレー記録!$G$14:$G$2664,MATCH("IN_"&amp;ウォレット!$GY$2&amp;MONTH(ウォレット!$B24)&amp;"/"&amp;DAY(ウォレット!$B24)&amp;"_"&amp;ウォレット!HK$3,プレー記録!$U$14:$U$2664,0),1))=TRUE,0,INDEX(プレー記録!$G$14:$G$2664,MATCH("IN_"&amp;ウォレット!$GY$2&amp;MONTH(ウォレット!$B24)&amp;"/"&amp;DAY(ウォレット!$B24)&amp;"_"&amp;ウォレット!HK$3,プレー記録!$U$14:$U$2664,0),1))</f>
        <v>0</v>
      </c>
      <c r="HL24" s="296">
        <f>IF(ISNA(INDEX(プレー記録!$G$14:$G$2664,MATCH("IN_"&amp;ウォレット!$GY$2&amp;MONTH(ウォレット!$B24)&amp;"/"&amp;DAY(ウォレット!$B24)&amp;"_"&amp;ウォレット!HL$3,プレー記録!$U$14:$U$2664,0),1))=TRUE,0,INDEX(プレー記録!$G$14:$G$2664,MATCH("IN_"&amp;ウォレット!$GY$2&amp;MONTH(ウォレット!$B24)&amp;"/"&amp;DAY(ウォレット!$B24)&amp;"_"&amp;ウォレット!HL$3,プレー記録!$U$14:$U$2664,0),1))</f>
        <v>0</v>
      </c>
      <c r="HM24" s="296">
        <f>IF(ISNA(INDEX(プレー記録!$G$14:$G$2664,MATCH("IN_"&amp;ウォレット!$GY$2&amp;MONTH(ウォレット!$B24)&amp;"/"&amp;DAY(ウォレット!$B24)&amp;"_"&amp;ウォレット!HM$3,プレー記録!$U$14:$U$2664,0),1))=TRUE,0,INDEX(プレー記録!$G$14:$G$2664,MATCH("IN_"&amp;ウォレット!$GY$2&amp;MONTH(ウォレット!$B24)&amp;"/"&amp;DAY(ウォレット!$B24)&amp;"_"&amp;ウォレット!HM$3,プレー記録!$U$14:$U$2664,0),1))</f>
        <v>0</v>
      </c>
      <c r="HN24" s="296">
        <f>IF(ISNA(INDEX(プレー記録!$G$14:$G$2664,MATCH("IN_"&amp;ウォレット!$GY$2&amp;MONTH(ウォレット!$B24)&amp;"/"&amp;DAY(ウォレット!$B24)&amp;"_"&amp;ウォレット!HN$3,プレー記録!$U$14:$U$2664,0),1))=TRUE,0,INDEX(プレー記録!$G$14:$G$2664,MATCH("IN_"&amp;ウォレット!$GY$2&amp;MONTH(ウォレット!$B24)&amp;"/"&amp;DAY(ウォレット!$B24)&amp;"_"&amp;ウォレット!HN$3,プレー記録!$U$14:$U$2664,0),1))</f>
        <v>0</v>
      </c>
      <c r="HO24" s="296">
        <f>IF(ISNA(INDEX(プレー記録!$G$14:$G$2664,MATCH("IN_"&amp;ウォレット!$GY$2&amp;MONTH(ウォレット!$B24)&amp;"/"&amp;DAY(ウォレット!$B24)&amp;"_"&amp;ウォレット!HO$3,プレー記録!$U$14:$U$2664,0),1))=TRUE,0,INDEX(プレー記録!$G$14:$G$2664,MATCH("IN_"&amp;ウォレット!$GY$2&amp;MONTH(ウォレット!$B24)&amp;"/"&amp;DAY(ウォレット!$B24)&amp;"_"&amp;ウォレット!HO$3,プレー記録!$U$14:$U$2664,0),1))</f>
        <v>0</v>
      </c>
      <c r="HP24" s="158"/>
      <c r="HQ24" s="131">
        <f>IF(ISNA(INDEX(プレー記録!$F$12:$F$2664,MATCH("OUT_"&amp;ウォレット!$GY$2&amp;MONTH(ウォレット!$B24)&amp;"/"&amp;DAY(ウォレット!$B24)&amp;"_"&amp;ウォレット!HQ$3,プレー記録!$U$12:$U$2664,0),1))=TRUE,0,-INDEX(プレー記録!$F$12:$F$2664,MATCH("OUT_"&amp;ウォレット!$GY$2&amp;MONTH(ウォレット!$B24)&amp;"/"&amp;DAY(ウォレット!$B24)&amp;"_"&amp;ウォレット!HQ$3,プレー記録!$U$12:$U$2664,0),1))</f>
        <v>0</v>
      </c>
      <c r="HR24" s="123">
        <f>IF(ISNA(INDEX(プレー記録!$F$12:$F$2664,MATCH("OUT_"&amp;ウォレット!$GY$2&amp;MONTH(ウォレット!$B24)&amp;"/"&amp;DAY(ウォレット!$B24)&amp;"_"&amp;ウォレット!HR$3,プレー記録!$U$12:$U$2664,0),1))=TRUE,0,-INDEX(プレー記録!$F$12:$F$2664,MATCH("OUT_"&amp;ウォレット!$GY$2&amp;MONTH(ウォレット!$B24)&amp;"/"&amp;DAY(ウォレット!$B24)&amp;"_"&amp;ウォレット!HR$3,プレー記録!$U$12:$U$2664,0),1))</f>
        <v>0</v>
      </c>
      <c r="HS24" s="123">
        <f>IF(ISNA(INDEX(プレー記録!$F$12:$F$2664,MATCH("OUT_"&amp;ウォレット!$GY$2&amp;MONTH(ウォレット!$B24)&amp;"/"&amp;DAY(ウォレット!$B24)&amp;"_"&amp;ウォレット!HS$3,プレー記録!$U$12:$U$2664,0),1))=TRUE,0,-INDEX(プレー記録!$F$12:$F$2664,MATCH("OUT_"&amp;ウォレット!$GY$2&amp;MONTH(ウォレット!$B24)&amp;"/"&amp;DAY(ウォレット!$B24)&amp;"_"&amp;ウォレット!HS$3,プレー記録!$U$12:$U$2664,0),1))</f>
        <v>0</v>
      </c>
      <c r="HT24" s="123">
        <f>IF(ISNA(INDEX(プレー記録!$F$12:$F$2664,MATCH("OUT_"&amp;ウォレット!$GY$2&amp;MONTH(ウォレット!$B24)&amp;"/"&amp;DAY(ウォレット!$B24)&amp;"_"&amp;ウォレット!HT$3,プレー記録!$U$12:$U$2664,0),1))=TRUE,0,-INDEX(プレー記録!$F$12:$F$2664,MATCH("OUT_"&amp;ウォレット!$GY$2&amp;MONTH(ウォレット!$B24)&amp;"/"&amp;DAY(ウォレット!$B24)&amp;"_"&amp;ウォレット!HT$3,プレー記録!$U$12:$U$2664,0),1))</f>
        <v>0</v>
      </c>
      <c r="HU24" s="123">
        <f>IF(ISNA(INDEX(プレー記録!$F$12:$F$2664,MATCH("OUT_"&amp;ウォレット!$GY$2&amp;MONTH(ウォレット!$B24)&amp;"/"&amp;DAY(ウォレット!$B24)&amp;"_"&amp;ウォレット!HU$3,プレー記録!$U$12:$U$2664,0),1))=TRUE,0,-INDEX(プレー記録!$F$12:$F$2664,MATCH("OUT_"&amp;ウォレット!$GY$2&amp;MONTH(ウォレット!$B24)&amp;"/"&amp;DAY(ウォレット!$B24)&amp;"_"&amp;ウォレット!HU$3,プレー記録!$U$12:$U$2664,0),1))</f>
        <v>0</v>
      </c>
      <c r="HV24" s="123">
        <f>IF(ISNA(INDEX(プレー記録!$F$12:$F$2664,MATCH("OUT_"&amp;ウォレット!$GY$2&amp;MONTH(ウォレット!$B24)&amp;"/"&amp;DAY(ウォレット!$B24)&amp;"_"&amp;ウォレット!HV$3,プレー記録!$U$12:$U$2664,0),1))=TRUE,0,-INDEX(プレー記録!$F$12:$F$2664,MATCH("OUT_"&amp;ウォレット!$GY$2&amp;MONTH(ウォレット!$B24)&amp;"/"&amp;DAY(ウォレット!$B24)&amp;"_"&amp;ウォレット!HV$3,プレー記録!$U$12:$U$2664,0),1))</f>
        <v>0</v>
      </c>
      <c r="HW24" s="123">
        <f>IF(ISNA(INDEX(プレー記録!$F$12:$F$2664,MATCH("OUT_"&amp;ウォレット!$GY$2&amp;MONTH(ウォレット!$B24)&amp;"/"&amp;DAY(ウォレット!$B24)&amp;"_"&amp;ウォレット!HW$3,プレー記録!$U$12:$U$2664,0),1))=TRUE,0,-INDEX(プレー記録!$F$12:$F$2664,MATCH("OUT_"&amp;ウォレット!$GY$2&amp;MONTH(ウォレット!$B24)&amp;"/"&amp;DAY(ウォレット!$B24)&amp;"_"&amp;ウォレット!HW$3,プレー記録!$U$12:$U$2664,0),1))</f>
        <v>0</v>
      </c>
      <c r="HX24" s="298">
        <f>IF(ISNA(INDEX(プレー記録!$F$12:$F$2664,MATCH("OUT_"&amp;ウォレット!$GY$2&amp;MONTH(ウォレット!$B24)&amp;"/"&amp;DAY(ウォレット!$B24)&amp;"_"&amp;ウォレット!HX$3,プレー記録!$U$12:$U$2664,0),1))=TRUE,0,-INDEX(プレー記録!$F$12:$F$2664,MATCH("OUT_"&amp;ウォレット!$GY$2&amp;MONTH(ウォレット!$B24)&amp;"/"&amp;DAY(ウォレット!$B24)&amp;"_"&amp;ウォレット!HX$3,プレー記録!$U$12:$U$2664,0),1))</f>
        <v>0</v>
      </c>
      <c r="HY24" s="298">
        <f>IF(ISNA(INDEX(プレー記録!$F$12:$F$2664,MATCH("OUT_"&amp;ウォレット!$GY$2&amp;MONTH(ウォレット!$B24)&amp;"/"&amp;DAY(ウォレット!$B24)&amp;"_"&amp;ウォレット!HY$3,プレー記録!$U$12:$U$2664,0),1))=TRUE,0,-INDEX(プレー記録!$F$12:$F$2664,MATCH("OUT_"&amp;ウォレット!$GY$2&amp;MONTH(ウォレット!$B24)&amp;"/"&amp;DAY(ウォレット!$B24)&amp;"_"&amp;ウォレット!HY$3,プレー記録!$U$12:$U$2664,0),1))</f>
        <v>0</v>
      </c>
      <c r="HZ24" s="298">
        <f>IF(ISNA(INDEX(プレー記録!$F$12:$F$2664,MATCH("OUT_"&amp;ウォレット!$GY$2&amp;MONTH(ウォレット!$B24)&amp;"/"&amp;DAY(ウォレット!$B24)&amp;"_"&amp;ウォレット!HZ$3,プレー記録!$U$12:$U$2664,0),1))=TRUE,0,-INDEX(プレー記録!$F$12:$F$2664,MATCH("OUT_"&amp;ウォレット!$GY$2&amp;MONTH(ウォレット!$B24)&amp;"/"&amp;DAY(ウォレット!$B24)&amp;"_"&amp;ウォレット!HZ$3,プレー記録!$U$12:$U$2664,0),1))</f>
        <v>0</v>
      </c>
      <c r="IA24" s="298">
        <f>IF(ISNA(INDEX(プレー記録!$F$12:$F$2664,MATCH("OUT_"&amp;ウォレット!$GY$2&amp;MONTH(ウォレット!$B24)&amp;"/"&amp;DAY(ウォレット!$B24)&amp;"_"&amp;ウォレット!IA$3,プレー記録!$U$12:$U$2664,0),1))=TRUE,0,-INDEX(プレー記録!$F$12:$F$2664,MATCH("OUT_"&amp;ウォレット!$GY$2&amp;MONTH(ウォレット!$B24)&amp;"/"&amp;DAY(ウォレット!$B24)&amp;"_"&amp;ウォレット!IA$3,プレー記録!$U$12:$U$2664,0),1))</f>
        <v>0</v>
      </c>
      <c r="IB24" s="298">
        <f>IF(ISNA(INDEX(プレー記録!$F$12:$F$2664,MATCH("OUT_"&amp;ウォレット!$GY$2&amp;MONTH(ウォレット!$B24)&amp;"/"&amp;DAY(ウォレット!$B24)&amp;"_"&amp;ウォレット!IB$3,プレー記録!$U$12:$U$2664,0),1))=TRUE,0,-INDEX(プレー記録!$F$12:$F$2664,MATCH("OUT_"&amp;ウォレット!$GY$2&amp;MONTH(ウォレット!$B24)&amp;"/"&amp;DAY(ウォレット!$B24)&amp;"_"&amp;ウォレット!IB$3,プレー記録!$U$12:$U$2664,0),1))</f>
        <v>0</v>
      </c>
      <c r="IC24" s="298">
        <f>IF(ISNA(INDEX(プレー記録!$F$12:$F$2664,MATCH("OUT_"&amp;ウォレット!$GY$2&amp;MONTH(ウォレット!$B24)&amp;"/"&amp;DAY(ウォレット!$B24)&amp;"_"&amp;ウォレット!IC$3,プレー記録!$U$12:$U$2664,0),1))=TRUE,0,-INDEX(プレー記録!$F$12:$F$2664,MATCH("OUT_"&amp;ウォレット!$GY$2&amp;MONTH(ウォレット!$B24)&amp;"/"&amp;DAY(ウォレット!$B24)&amp;"_"&amp;ウォレット!IC$3,プレー記録!$U$12:$U$2664,0),1))</f>
        <v>0</v>
      </c>
      <c r="ID24" s="298">
        <f>IF(ISNA(INDEX(プレー記録!$F$12:$F$2664,MATCH("OUT_"&amp;ウォレット!$GY$2&amp;MONTH(ウォレット!$B24)&amp;"/"&amp;DAY(ウォレット!$B24)&amp;"_"&amp;ウォレット!ID$3,プレー記録!$U$12:$U$2664,0),1))=TRUE,0,-INDEX(プレー記録!$F$12:$F$2664,MATCH("OUT_"&amp;ウォレット!$GY$2&amp;MONTH(ウォレット!$B24)&amp;"/"&amp;DAY(ウォレット!$B24)&amp;"_"&amp;ウォレット!ID$3,プレー記録!$U$12:$U$2664,0),1))</f>
        <v>0</v>
      </c>
      <c r="IE24" s="298">
        <f>IF(ISNA(INDEX(プレー記録!$F$12:$F$2664,MATCH("OUT_"&amp;ウォレット!$GY$2&amp;MONTH(ウォレット!$B24)&amp;"/"&amp;DAY(ウォレット!$B24)&amp;"_"&amp;ウォレット!IE$3,プレー記録!$U$12:$U$2664,0),1))=TRUE,0,-INDEX(プレー記録!$F$12:$F$2664,MATCH("OUT_"&amp;ウォレット!$GY$2&amp;MONTH(ウォレット!$B24)&amp;"/"&amp;DAY(ウォレット!$B24)&amp;"_"&amp;ウォレット!IE$3,プレー記録!$U$12:$U$2664,0),1))</f>
        <v>0</v>
      </c>
      <c r="IF24" s="160"/>
      <c r="IG24" s="127">
        <f t="shared" si="8"/>
        <v>0</v>
      </c>
      <c r="IH24" s="128">
        <f t="shared" si="18"/>
        <v>0</v>
      </c>
      <c r="II24" s="133">
        <f>IF(ISNA(INDEX(プレー記録!$G$14:$G$2664,MATCH("IN_"&amp;ウォレット!$IG$2&amp;MONTH(ウォレット!$B24)&amp;"/"&amp;DAY(ウォレット!$B24)&amp;"_"&amp;ウォレット!II$3,プレー記録!$U$14:$U$2664,0),1))=TRUE,0,INDEX(プレー記録!$G$14:$G$2664,MATCH("IN_"&amp;ウォレット!$IG$2&amp;MONTH(ウォレット!$B24)&amp;"/"&amp;DAY(ウォレット!$B24)&amp;"_"&amp;ウォレット!II$3,プレー記録!$U$14:$U$2664,0),1))</f>
        <v>0</v>
      </c>
      <c r="IJ24" s="122">
        <f>IF(ISNA(INDEX(プレー記録!$G$14:$G$2664,MATCH("IN_"&amp;ウォレット!$IG$2&amp;MONTH(ウォレット!$B24)&amp;"/"&amp;DAY(ウォレット!$B24)&amp;"_"&amp;ウォレット!IJ$3,プレー記録!$U$14:$U$2664,0),1))=TRUE,0,INDEX(プレー記録!$G$14:$G$2664,MATCH("IN_"&amp;ウォレット!$IG$2&amp;MONTH(ウォレット!$B24)&amp;"/"&amp;DAY(ウォレット!$B24)&amp;"_"&amp;ウォレット!IJ$3,プレー記録!$U$14:$U$2664,0),1))</f>
        <v>0</v>
      </c>
      <c r="IK24" s="122">
        <f>IF(ISNA(INDEX(プレー記録!$G$14:$G$2664,MATCH("IN_"&amp;ウォレット!$IG$2&amp;MONTH(ウォレット!$B24)&amp;"/"&amp;DAY(ウォレット!$B24)&amp;"_"&amp;ウォレット!IK$3,プレー記録!$U$14:$U$2664,0),1))=TRUE,0,INDEX(プレー記録!$G$14:$G$2664,MATCH("IN_"&amp;ウォレット!$IG$2&amp;MONTH(ウォレット!$B24)&amp;"/"&amp;DAY(ウォレット!$B24)&amp;"_"&amp;ウォレット!IK$3,プレー記録!$U$14:$U$2664,0),1))</f>
        <v>0</v>
      </c>
      <c r="IL24" s="122">
        <f>IF(ISNA(INDEX(プレー記録!$G$14:$G$2664,MATCH("IN_"&amp;ウォレット!$IG$2&amp;MONTH(ウォレット!$B24)&amp;"/"&amp;DAY(ウォレット!$B24)&amp;"_"&amp;ウォレット!IL$3,プレー記録!$U$14:$U$2664,0),1))=TRUE,0,INDEX(プレー記録!$G$14:$G$2664,MATCH("IN_"&amp;ウォレット!$IG$2&amp;MONTH(ウォレット!$B24)&amp;"/"&amp;DAY(ウォレット!$B24)&amp;"_"&amp;ウォレット!IL$3,プレー記録!$U$14:$U$2664,0),1))</f>
        <v>0</v>
      </c>
      <c r="IM24" s="122">
        <f>IF(ISNA(INDEX(プレー記録!$G$14:$G$2664,MATCH("IN_"&amp;ウォレット!$IG$2&amp;MONTH(ウォレット!$B24)&amp;"/"&amp;DAY(ウォレット!$B24)&amp;"_"&amp;ウォレット!IM$3,プレー記録!$U$14:$U$2664,0),1))=TRUE,0,INDEX(プレー記録!$G$14:$G$2664,MATCH("IN_"&amp;ウォレット!$IG$2&amp;MONTH(ウォレット!$B24)&amp;"/"&amp;DAY(ウォレット!$B24)&amp;"_"&amp;ウォレット!IM$3,プレー記録!$U$14:$U$2664,0),1))</f>
        <v>0</v>
      </c>
      <c r="IN24" s="122">
        <f>IF(ISNA(INDEX(プレー記録!$G$14:$G$2664,MATCH("IN_"&amp;ウォレット!$IG$2&amp;MONTH(ウォレット!$B24)&amp;"/"&amp;DAY(ウォレット!$B24)&amp;"_"&amp;ウォレット!IN$3,プレー記録!$U$14:$U$2664,0),1))=TRUE,0,INDEX(プレー記録!$G$14:$G$2664,MATCH("IN_"&amp;ウォレット!$IG$2&amp;MONTH(ウォレット!$B24)&amp;"/"&amp;DAY(ウォレット!$B24)&amp;"_"&amp;ウォレット!IN$3,プレー記録!$U$14:$U$2664,0),1))</f>
        <v>0</v>
      </c>
      <c r="IO24" s="122">
        <f>IF(ISNA(INDEX(プレー記録!$G$14:$G$2664,MATCH("IN_"&amp;ウォレット!$IG$2&amp;MONTH(ウォレット!$B24)&amp;"/"&amp;DAY(ウォレット!$B24)&amp;"_"&amp;ウォレット!IO$3,プレー記録!$U$14:$U$2664,0),1))=TRUE,0,INDEX(プレー記録!$G$14:$G$2664,MATCH("IN_"&amp;ウォレット!$IG$2&amp;MONTH(ウォレット!$B24)&amp;"/"&amp;DAY(ウォレット!$B24)&amp;"_"&amp;ウォレット!IO$3,プレー記録!$U$14:$U$2664,0),1))</f>
        <v>0</v>
      </c>
      <c r="IP24" s="296">
        <f>IF(ISNA(INDEX(プレー記録!$G$14:$G$2664,MATCH("IN_"&amp;ウォレット!$IG$2&amp;MONTH(ウォレット!$B24)&amp;"/"&amp;DAY(ウォレット!$B24)&amp;"_"&amp;ウォレット!IP$3,プレー記録!$U$14:$U$2664,0),1))=TRUE,0,INDEX(プレー記録!$G$14:$G$2664,MATCH("IN_"&amp;ウォレット!$IG$2&amp;MONTH(ウォレット!$B24)&amp;"/"&amp;DAY(ウォレット!$B24)&amp;"_"&amp;ウォレット!IP$3,プレー記録!$U$14:$U$2664,0),1))</f>
        <v>0</v>
      </c>
      <c r="IQ24" s="296">
        <f>IF(ISNA(INDEX(プレー記録!$G$14:$G$2664,MATCH("IN_"&amp;ウォレット!$IG$2&amp;MONTH(ウォレット!$B24)&amp;"/"&amp;DAY(ウォレット!$B24)&amp;"_"&amp;ウォレット!IQ$3,プレー記録!$U$14:$U$2664,0),1))=TRUE,0,INDEX(プレー記録!$G$14:$G$2664,MATCH("IN_"&amp;ウォレット!$IG$2&amp;MONTH(ウォレット!$B24)&amp;"/"&amp;DAY(ウォレット!$B24)&amp;"_"&amp;ウォレット!IQ$3,プレー記録!$U$14:$U$2664,0),1))</f>
        <v>0</v>
      </c>
      <c r="IR24" s="296">
        <f>IF(ISNA(INDEX(プレー記録!$G$14:$G$2664,MATCH("IN_"&amp;ウォレット!$IG$2&amp;MONTH(ウォレット!$B24)&amp;"/"&amp;DAY(ウォレット!$B24)&amp;"_"&amp;ウォレット!IR$3,プレー記録!$U$14:$U$2664,0),1))=TRUE,0,INDEX(プレー記録!$G$14:$G$2664,MATCH("IN_"&amp;ウォレット!$IG$2&amp;MONTH(ウォレット!$B24)&amp;"/"&amp;DAY(ウォレット!$B24)&amp;"_"&amp;ウォレット!IR$3,プレー記録!$U$14:$U$2664,0),1))</f>
        <v>0</v>
      </c>
      <c r="IS24" s="296">
        <f>IF(ISNA(INDEX(プレー記録!$G$14:$G$2664,MATCH("IN_"&amp;ウォレット!$IG$2&amp;MONTH(ウォレット!$B24)&amp;"/"&amp;DAY(ウォレット!$B24)&amp;"_"&amp;ウォレット!IS$3,プレー記録!$U$14:$U$2664,0),1))=TRUE,0,INDEX(プレー記録!$G$14:$G$2664,MATCH("IN_"&amp;ウォレット!$IG$2&amp;MONTH(ウォレット!$B24)&amp;"/"&amp;DAY(ウォレット!$B24)&amp;"_"&amp;ウォレット!IS$3,プレー記録!$U$14:$U$2664,0),1))</f>
        <v>0</v>
      </c>
      <c r="IT24" s="296">
        <f>IF(ISNA(INDEX(プレー記録!$G$14:$G$2664,MATCH("IN_"&amp;ウォレット!$IG$2&amp;MONTH(ウォレット!$B24)&amp;"/"&amp;DAY(ウォレット!$B24)&amp;"_"&amp;ウォレット!IT$3,プレー記録!$U$14:$U$2664,0),1))=TRUE,0,INDEX(プレー記録!$G$14:$G$2664,MATCH("IN_"&amp;ウォレット!$IG$2&amp;MONTH(ウォレット!$B24)&amp;"/"&amp;DAY(ウォレット!$B24)&amp;"_"&amp;ウォレット!IT$3,プレー記録!$U$14:$U$2664,0),1))</f>
        <v>0</v>
      </c>
      <c r="IU24" s="296">
        <f>IF(ISNA(INDEX(プレー記録!$G$14:$G$2664,MATCH("IN_"&amp;ウォレット!$IG$2&amp;MONTH(ウォレット!$B24)&amp;"/"&amp;DAY(ウォレット!$B24)&amp;"_"&amp;ウォレット!IU$3,プレー記録!$U$14:$U$2664,0),1))=TRUE,0,INDEX(プレー記録!$G$14:$G$2664,MATCH("IN_"&amp;ウォレット!$IG$2&amp;MONTH(ウォレット!$B24)&amp;"/"&amp;DAY(ウォレット!$B24)&amp;"_"&amp;ウォレット!IU$3,プレー記録!$U$14:$U$2664,0),1))</f>
        <v>0</v>
      </c>
      <c r="IV24" s="296">
        <f>IF(ISNA(INDEX(プレー記録!$G$14:$G$2664,MATCH("IN_"&amp;ウォレット!$IG$2&amp;MONTH(ウォレット!$B24)&amp;"/"&amp;DAY(ウォレット!$B24)&amp;"_"&amp;ウォレット!IV$3,プレー記録!$U$14:$U$2664,0),1))=TRUE,0,INDEX(プレー記録!$G$14:$G$2664,MATCH("IN_"&amp;ウォレット!$IG$2&amp;MONTH(ウォレット!$B24)&amp;"/"&amp;DAY(ウォレット!$B24)&amp;"_"&amp;ウォレット!IV$3,プレー記録!$U$14:$U$2664,0),1))</f>
        <v>0</v>
      </c>
      <c r="IW24" s="296">
        <f>IF(ISNA(INDEX(プレー記録!$G$14:$G$2664,MATCH("IN_"&amp;ウォレット!$IG$2&amp;MONTH(ウォレット!$B24)&amp;"/"&amp;DAY(ウォレット!$B24)&amp;"_"&amp;ウォレット!IW$3,プレー記録!$U$14:$U$2664,0),1))=TRUE,0,INDEX(プレー記録!$G$14:$G$2664,MATCH("IN_"&amp;ウォレット!$IG$2&amp;MONTH(ウォレット!$B24)&amp;"/"&amp;DAY(ウォレット!$B24)&amp;"_"&amp;ウォレット!IW$3,プレー記録!$U$14:$U$2664,0),1))</f>
        <v>0</v>
      </c>
      <c r="IX24" s="158"/>
      <c r="IY24" s="131">
        <f>IF(ISNA(INDEX(プレー記録!$F$12:$F$2664,MATCH("OUT_"&amp;ウォレット!$IG$2&amp;MONTH(ウォレット!$B24)&amp;"/"&amp;DAY(ウォレット!$B24)&amp;"_"&amp;ウォレット!IY$3,プレー記録!$U$12:$U$2664,0),1))=TRUE,0,-INDEX(プレー記録!$F$12:$F$2664,MATCH("OUT_"&amp;ウォレット!$IG$2&amp;MONTH(ウォレット!$B24)&amp;"/"&amp;DAY(ウォレット!$B24)&amp;"_"&amp;ウォレット!IY$3,プレー記録!$U$12:$U$2664,0),1))</f>
        <v>0</v>
      </c>
      <c r="IZ24" s="123">
        <f>IF(ISNA(INDEX(プレー記録!$F$12:$F$2664,MATCH("OUT_"&amp;ウォレット!$IG$2&amp;MONTH(ウォレット!$B24)&amp;"/"&amp;DAY(ウォレット!$B24)&amp;"_"&amp;ウォレット!IZ$3,プレー記録!$U$12:$U$2664,0),1))=TRUE,0,-INDEX(プレー記録!$F$12:$F$2664,MATCH("OUT_"&amp;ウォレット!$IG$2&amp;MONTH(ウォレット!$B24)&amp;"/"&amp;DAY(ウォレット!$B24)&amp;"_"&amp;ウォレット!IZ$3,プレー記録!$U$12:$U$2664,0),1))</f>
        <v>0</v>
      </c>
      <c r="JA24" s="123">
        <f>IF(ISNA(INDEX(プレー記録!$F$12:$F$2664,MATCH("OUT_"&amp;ウォレット!$IG$2&amp;MONTH(ウォレット!$B24)&amp;"/"&amp;DAY(ウォレット!$B24)&amp;"_"&amp;ウォレット!JA$3,プレー記録!$U$12:$U$2664,0),1))=TRUE,0,-INDEX(プレー記録!$F$12:$F$2664,MATCH("OUT_"&amp;ウォレット!$IG$2&amp;MONTH(ウォレット!$B24)&amp;"/"&amp;DAY(ウォレット!$B24)&amp;"_"&amp;ウォレット!JA$3,プレー記録!$U$12:$U$2664,0),1))</f>
        <v>0</v>
      </c>
      <c r="JB24" s="123">
        <f>IF(ISNA(INDEX(プレー記録!$F$12:$F$2664,MATCH("OUT_"&amp;ウォレット!$IG$2&amp;MONTH(ウォレット!$B24)&amp;"/"&amp;DAY(ウォレット!$B24)&amp;"_"&amp;ウォレット!JB$3,プレー記録!$U$12:$U$2664,0),1))=TRUE,0,-INDEX(プレー記録!$F$12:$F$2664,MATCH("OUT_"&amp;ウォレット!$IG$2&amp;MONTH(ウォレット!$B24)&amp;"/"&amp;DAY(ウォレット!$B24)&amp;"_"&amp;ウォレット!JB$3,プレー記録!$U$12:$U$2664,0),1))</f>
        <v>0</v>
      </c>
      <c r="JC24" s="123">
        <f>IF(ISNA(INDEX(プレー記録!$F$12:$F$2664,MATCH("OUT_"&amp;ウォレット!$IG$2&amp;MONTH(ウォレット!$B24)&amp;"/"&amp;DAY(ウォレット!$B24)&amp;"_"&amp;ウォレット!JC$3,プレー記録!$U$12:$U$2664,0),1))=TRUE,0,-INDEX(プレー記録!$F$12:$F$2664,MATCH("OUT_"&amp;ウォレット!$IG$2&amp;MONTH(ウォレット!$B24)&amp;"/"&amp;DAY(ウォレット!$B24)&amp;"_"&amp;ウォレット!JC$3,プレー記録!$U$12:$U$2664,0),1))</f>
        <v>0</v>
      </c>
      <c r="JD24" s="123">
        <f>IF(ISNA(INDEX(プレー記録!$F$12:$F$2664,MATCH("OUT_"&amp;ウォレット!$IG$2&amp;MONTH(ウォレット!$B24)&amp;"/"&amp;DAY(ウォレット!$B24)&amp;"_"&amp;ウォレット!JD$3,プレー記録!$U$12:$U$2664,0),1))=TRUE,0,-INDEX(プレー記録!$F$12:$F$2664,MATCH("OUT_"&amp;ウォレット!$IG$2&amp;MONTH(ウォレット!$B24)&amp;"/"&amp;DAY(ウォレット!$B24)&amp;"_"&amp;ウォレット!JD$3,プレー記録!$U$12:$U$2664,0),1))</f>
        <v>0</v>
      </c>
      <c r="JE24" s="123">
        <f>IF(ISNA(INDEX(プレー記録!$F$12:$F$2664,MATCH("OUT_"&amp;ウォレット!$IG$2&amp;MONTH(ウォレット!$B24)&amp;"/"&amp;DAY(ウォレット!$B24)&amp;"_"&amp;ウォレット!JE$3,プレー記録!$U$12:$U$2664,0),1))=TRUE,0,-INDEX(プレー記録!$F$12:$F$2664,MATCH("OUT_"&amp;ウォレット!$IG$2&amp;MONTH(ウォレット!$B24)&amp;"/"&amp;DAY(ウォレット!$B24)&amp;"_"&amp;ウォレット!JE$3,プレー記録!$U$12:$U$2664,0),1))</f>
        <v>0</v>
      </c>
      <c r="JF24" s="298">
        <f>IF(ISNA(INDEX(プレー記録!$F$12:$F$2664,MATCH("OUT_"&amp;ウォレット!$IG$2&amp;MONTH(ウォレット!$B24)&amp;"/"&amp;DAY(ウォレット!$B24)&amp;"_"&amp;ウォレット!JF$3,プレー記録!$U$12:$U$2664,0),1))=TRUE,0,-INDEX(プレー記録!$F$12:$F$2664,MATCH("OUT_"&amp;ウォレット!$IG$2&amp;MONTH(ウォレット!$B24)&amp;"/"&amp;DAY(ウォレット!$B24)&amp;"_"&amp;ウォレット!JF$3,プレー記録!$U$12:$U$2664,0),1))</f>
        <v>0</v>
      </c>
      <c r="JG24" s="298">
        <f>IF(ISNA(INDEX(プレー記録!$F$12:$F$2664,MATCH("OUT_"&amp;ウォレット!$IG$2&amp;MONTH(ウォレット!$B24)&amp;"/"&amp;DAY(ウォレット!$B24)&amp;"_"&amp;ウォレット!JG$3,プレー記録!$U$12:$U$2664,0),1))=TRUE,0,-INDEX(プレー記録!$F$12:$F$2664,MATCH("OUT_"&amp;ウォレット!$IG$2&amp;MONTH(ウォレット!$B24)&amp;"/"&amp;DAY(ウォレット!$B24)&amp;"_"&amp;ウォレット!JG$3,プレー記録!$U$12:$U$2664,0),1))</f>
        <v>0</v>
      </c>
      <c r="JH24" s="298">
        <f>IF(ISNA(INDEX(プレー記録!$F$12:$F$2664,MATCH("OUT_"&amp;ウォレット!$IG$2&amp;MONTH(ウォレット!$B24)&amp;"/"&amp;DAY(ウォレット!$B24)&amp;"_"&amp;ウォレット!JH$3,プレー記録!$U$12:$U$2664,0),1))=TRUE,0,-INDEX(プレー記録!$F$12:$F$2664,MATCH("OUT_"&amp;ウォレット!$IG$2&amp;MONTH(ウォレット!$B24)&amp;"/"&amp;DAY(ウォレット!$B24)&amp;"_"&amp;ウォレット!JH$3,プレー記録!$U$12:$U$2664,0),1))</f>
        <v>0</v>
      </c>
      <c r="JI24" s="298">
        <f>IF(ISNA(INDEX(プレー記録!$F$12:$F$2664,MATCH("OUT_"&amp;ウォレット!$IG$2&amp;MONTH(ウォレット!$B24)&amp;"/"&amp;DAY(ウォレット!$B24)&amp;"_"&amp;ウォレット!JI$3,プレー記録!$U$12:$U$2664,0),1))=TRUE,0,-INDEX(プレー記録!$F$12:$F$2664,MATCH("OUT_"&amp;ウォレット!$IG$2&amp;MONTH(ウォレット!$B24)&amp;"/"&amp;DAY(ウォレット!$B24)&amp;"_"&amp;ウォレット!JI$3,プレー記録!$U$12:$U$2664,0),1))</f>
        <v>0</v>
      </c>
      <c r="JJ24" s="298">
        <f>IF(ISNA(INDEX(プレー記録!$F$12:$F$2664,MATCH("OUT_"&amp;ウォレット!$IG$2&amp;MONTH(ウォレット!$B24)&amp;"/"&amp;DAY(ウォレット!$B24)&amp;"_"&amp;ウォレット!JJ$3,プレー記録!$U$12:$U$2664,0),1))=TRUE,0,-INDEX(プレー記録!$F$12:$F$2664,MATCH("OUT_"&amp;ウォレット!$IG$2&amp;MONTH(ウォレット!$B24)&amp;"/"&amp;DAY(ウォレット!$B24)&amp;"_"&amp;ウォレット!JJ$3,プレー記録!$U$12:$U$2664,0),1))</f>
        <v>0</v>
      </c>
      <c r="JK24" s="298">
        <f>IF(ISNA(INDEX(プレー記録!$F$12:$F$2664,MATCH("OUT_"&amp;ウォレット!$IG$2&amp;MONTH(ウォレット!$B24)&amp;"/"&amp;DAY(ウォレット!$B24)&amp;"_"&amp;ウォレット!JK$3,プレー記録!$U$12:$U$2664,0),1))=TRUE,0,-INDEX(プレー記録!$F$12:$F$2664,MATCH("OUT_"&amp;ウォレット!$IG$2&amp;MONTH(ウォレット!$B24)&amp;"/"&amp;DAY(ウォレット!$B24)&amp;"_"&amp;ウォレット!JK$3,プレー記録!$U$12:$U$2664,0),1))</f>
        <v>0</v>
      </c>
      <c r="JL24" s="298">
        <f>IF(ISNA(INDEX(プレー記録!$F$12:$F$2664,MATCH("OUT_"&amp;ウォレット!$IG$2&amp;MONTH(ウォレット!$B24)&amp;"/"&amp;DAY(ウォレット!$B24)&amp;"_"&amp;ウォレット!JL$3,プレー記録!$U$12:$U$2664,0),1))=TRUE,0,-INDEX(プレー記録!$F$12:$F$2664,MATCH("OUT_"&amp;ウォレット!$IG$2&amp;MONTH(ウォレット!$B24)&amp;"/"&amp;DAY(ウォレット!$B24)&amp;"_"&amp;ウォレット!JL$3,プレー記録!$U$12:$U$2664,0),1))</f>
        <v>0</v>
      </c>
      <c r="JM24" s="298">
        <f>IF(ISNA(INDEX(プレー記録!$F$12:$F$2664,MATCH("OUT_"&amp;ウォレット!$IG$2&amp;MONTH(ウォレット!$B24)&amp;"/"&amp;DAY(ウォレット!$B24)&amp;"_"&amp;ウォレット!JM$3,プレー記録!$U$12:$U$2664,0),1))=TRUE,0,-INDEX(プレー記録!$F$12:$F$2664,MATCH("OUT_"&amp;ウォレット!$IG$2&amp;MONTH(ウォレット!$B24)&amp;"/"&amp;DAY(ウォレット!$B24)&amp;"_"&amp;ウォレット!JM$3,プレー記録!$U$12:$U$2664,0),1))</f>
        <v>0</v>
      </c>
      <c r="JN24" s="160"/>
      <c r="JO24" s="127">
        <f t="shared" si="9"/>
        <v>0</v>
      </c>
      <c r="JP24" s="128">
        <f t="shared" si="19"/>
        <v>0</v>
      </c>
      <c r="JQ24" s="133">
        <f>IF(ISNA(INDEX(プレー記録!$G$14:$G$2664,MATCH("IN_"&amp;ウォレット!$JO$2&amp;MONTH(ウォレット!$B24)&amp;"/"&amp;DAY(ウォレット!$B24)&amp;"_"&amp;ウォレット!JQ$3,プレー記録!$U$14:$U$2664,0),1))=TRUE,0,INDEX(プレー記録!$G$14:$G$2664,MATCH("IN_"&amp;ウォレット!$JO$2&amp;MONTH(ウォレット!$B24)&amp;"/"&amp;DAY(ウォレット!$B24)&amp;"_"&amp;ウォレット!JQ$3,プレー記録!$U$14:$U$2664,0),1))</f>
        <v>0</v>
      </c>
      <c r="JR24" s="122">
        <f>IF(ISNA(INDEX(プレー記録!$G$14:$G$2664,MATCH("IN_"&amp;ウォレット!$JO$2&amp;MONTH(ウォレット!$B24)&amp;"/"&amp;DAY(ウォレット!$B24)&amp;"_"&amp;ウォレット!JR$3,プレー記録!$U$14:$U$2664,0),1))=TRUE,0,INDEX(プレー記録!$G$14:$G$2664,MATCH("IN_"&amp;ウォレット!$JO$2&amp;MONTH(ウォレット!$B24)&amp;"/"&amp;DAY(ウォレット!$B24)&amp;"_"&amp;ウォレット!JR$3,プレー記録!$U$14:$U$2664,0),1))</f>
        <v>0</v>
      </c>
      <c r="JS24" s="122">
        <f>IF(ISNA(INDEX(プレー記録!$G$14:$G$2664,MATCH("IN_"&amp;ウォレット!$JO$2&amp;MONTH(ウォレット!$B24)&amp;"/"&amp;DAY(ウォレット!$B24)&amp;"_"&amp;ウォレット!JS$3,プレー記録!$U$14:$U$2664,0),1))=TRUE,0,INDEX(プレー記録!$G$14:$G$2664,MATCH("IN_"&amp;ウォレット!$JO$2&amp;MONTH(ウォレット!$B24)&amp;"/"&amp;DAY(ウォレット!$B24)&amp;"_"&amp;ウォレット!JS$3,プレー記録!$U$14:$U$2664,0),1))</f>
        <v>0</v>
      </c>
      <c r="JT24" s="122">
        <f>IF(ISNA(INDEX(プレー記録!$G$14:$G$2664,MATCH("IN_"&amp;ウォレット!$JO$2&amp;MONTH(ウォレット!$B24)&amp;"/"&amp;DAY(ウォレット!$B24)&amp;"_"&amp;ウォレット!JT$3,プレー記録!$U$14:$U$2664,0),1))=TRUE,0,INDEX(プレー記録!$G$14:$G$2664,MATCH("IN_"&amp;ウォレット!$JO$2&amp;MONTH(ウォレット!$B24)&amp;"/"&amp;DAY(ウォレット!$B24)&amp;"_"&amp;ウォレット!JT$3,プレー記録!$U$14:$U$2664,0),1))</f>
        <v>0</v>
      </c>
      <c r="JU24" s="122">
        <f>IF(ISNA(INDEX(プレー記録!$G$14:$G$2664,MATCH("IN_"&amp;ウォレット!$JO$2&amp;MONTH(ウォレット!$B24)&amp;"/"&amp;DAY(ウォレット!$B24)&amp;"_"&amp;ウォレット!JU$3,プレー記録!$U$14:$U$2664,0),1))=TRUE,0,INDEX(プレー記録!$G$14:$G$2664,MATCH("IN_"&amp;ウォレット!$JO$2&amp;MONTH(ウォレット!$B24)&amp;"/"&amp;DAY(ウォレット!$B24)&amp;"_"&amp;ウォレット!JU$3,プレー記録!$U$14:$U$2664,0),1))</f>
        <v>0</v>
      </c>
      <c r="JV24" s="122">
        <f>IF(ISNA(INDEX(プレー記録!$G$14:$G$2664,MATCH("IN_"&amp;ウォレット!$JO$2&amp;MONTH(ウォレット!$B24)&amp;"/"&amp;DAY(ウォレット!$B24)&amp;"_"&amp;ウォレット!JV$3,プレー記録!$U$14:$U$2664,0),1))=TRUE,0,INDEX(プレー記録!$G$14:$G$2664,MATCH("IN_"&amp;ウォレット!$JO$2&amp;MONTH(ウォレット!$B24)&amp;"/"&amp;DAY(ウォレット!$B24)&amp;"_"&amp;ウォレット!JV$3,プレー記録!$U$14:$U$2664,0),1))</f>
        <v>0</v>
      </c>
      <c r="JW24" s="122">
        <f>IF(ISNA(INDEX(プレー記録!$G$14:$G$2664,MATCH("IN_"&amp;ウォレット!$JO$2&amp;MONTH(ウォレット!$B24)&amp;"/"&amp;DAY(ウォレット!$B24)&amp;"_"&amp;ウォレット!JW$3,プレー記録!$U$14:$U$2664,0),1))=TRUE,0,INDEX(プレー記録!$G$14:$G$2664,MATCH("IN_"&amp;ウォレット!$JO$2&amp;MONTH(ウォレット!$B24)&amp;"/"&amp;DAY(ウォレット!$B24)&amp;"_"&amp;ウォレット!JW$3,プレー記録!$U$14:$U$2664,0),1))</f>
        <v>0</v>
      </c>
      <c r="JX24" s="296">
        <f>IF(ISNA(INDEX(プレー記録!$G$14:$G$2664,MATCH("IN_"&amp;ウォレット!$JO$2&amp;MONTH(ウォレット!$B24)&amp;"/"&amp;DAY(ウォレット!$B24)&amp;"_"&amp;ウォレット!JX$3,プレー記録!$U$14:$U$2664,0),1))=TRUE,0,INDEX(プレー記録!$G$14:$G$2664,MATCH("IN_"&amp;ウォレット!$JO$2&amp;MONTH(ウォレット!$B24)&amp;"/"&amp;DAY(ウォレット!$B24)&amp;"_"&amp;ウォレット!JX$3,プレー記録!$U$14:$U$2664,0),1))</f>
        <v>0</v>
      </c>
      <c r="JY24" s="296">
        <f>IF(ISNA(INDEX(プレー記録!$G$14:$G$2664,MATCH("IN_"&amp;ウォレット!$JO$2&amp;MONTH(ウォレット!$B24)&amp;"/"&amp;DAY(ウォレット!$B24)&amp;"_"&amp;ウォレット!JY$3,プレー記録!$U$14:$U$2664,0),1))=TRUE,0,INDEX(プレー記録!$G$14:$G$2664,MATCH("IN_"&amp;ウォレット!$JO$2&amp;MONTH(ウォレット!$B24)&amp;"/"&amp;DAY(ウォレット!$B24)&amp;"_"&amp;ウォレット!JY$3,プレー記録!$U$14:$U$2664,0),1))</f>
        <v>0</v>
      </c>
      <c r="JZ24" s="296">
        <f>IF(ISNA(INDEX(プレー記録!$G$14:$G$2664,MATCH("IN_"&amp;ウォレット!$JO$2&amp;MONTH(ウォレット!$B24)&amp;"/"&amp;DAY(ウォレット!$B24)&amp;"_"&amp;ウォレット!JZ$3,プレー記録!$U$14:$U$2664,0),1))=TRUE,0,INDEX(プレー記録!$G$14:$G$2664,MATCH("IN_"&amp;ウォレット!$JO$2&amp;MONTH(ウォレット!$B24)&amp;"/"&amp;DAY(ウォレット!$B24)&amp;"_"&amp;ウォレット!JZ$3,プレー記録!$U$14:$U$2664,0),1))</f>
        <v>0</v>
      </c>
      <c r="KA24" s="296">
        <f>IF(ISNA(INDEX(プレー記録!$G$14:$G$2664,MATCH("IN_"&amp;ウォレット!$JO$2&amp;MONTH(ウォレット!$B24)&amp;"/"&amp;DAY(ウォレット!$B24)&amp;"_"&amp;ウォレット!KA$3,プレー記録!$U$14:$U$2664,0),1))=TRUE,0,INDEX(プレー記録!$G$14:$G$2664,MATCH("IN_"&amp;ウォレット!$JO$2&amp;MONTH(ウォレット!$B24)&amp;"/"&amp;DAY(ウォレット!$B24)&amp;"_"&amp;ウォレット!KA$3,プレー記録!$U$14:$U$2664,0),1))</f>
        <v>0</v>
      </c>
      <c r="KB24" s="296">
        <f>IF(ISNA(INDEX(プレー記録!$G$14:$G$2664,MATCH("IN_"&amp;ウォレット!$JO$2&amp;MONTH(ウォレット!$B24)&amp;"/"&amp;DAY(ウォレット!$B24)&amp;"_"&amp;ウォレット!KB$3,プレー記録!$U$14:$U$2664,0),1))=TRUE,0,INDEX(プレー記録!$G$14:$G$2664,MATCH("IN_"&amp;ウォレット!$JO$2&amp;MONTH(ウォレット!$B24)&amp;"/"&amp;DAY(ウォレット!$B24)&amp;"_"&amp;ウォレット!KB$3,プレー記録!$U$14:$U$2664,0),1))</f>
        <v>0</v>
      </c>
      <c r="KC24" s="296">
        <f>IF(ISNA(INDEX(プレー記録!$G$14:$G$2664,MATCH("IN_"&amp;ウォレット!$JO$2&amp;MONTH(ウォレット!$B24)&amp;"/"&amp;DAY(ウォレット!$B24)&amp;"_"&amp;ウォレット!KC$3,プレー記録!$U$14:$U$2664,0),1))=TRUE,0,INDEX(プレー記録!$G$14:$G$2664,MATCH("IN_"&amp;ウォレット!$JO$2&amp;MONTH(ウォレット!$B24)&amp;"/"&amp;DAY(ウォレット!$B24)&amp;"_"&amp;ウォレット!KC$3,プレー記録!$U$14:$U$2664,0),1))</f>
        <v>0</v>
      </c>
      <c r="KD24" s="296">
        <f>IF(ISNA(INDEX(プレー記録!$G$14:$G$2664,MATCH("IN_"&amp;ウォレット!$JO$2&amp;MONTH(ウォレット!$B24)&amp;"/"&amp;DAY(ウォレット!$B24)&amp;"_"&amp;ウォレット!KD$3,プレー記録!$U$14:$U$2664,0),1))=TRUE,0,INDEX(プレー記録!$G$14:$G$2664,MATCH("IN_"&amp;ウォレット!$JO$2&amp;MONTH(ウォレット!$B24)&amp;"/"&amp;DAY(ウォレット!$B24)&amp;"_"&amp;ウォレット!KD$3,プレー記録!$U$14:$U$2664,0),1))</f>
        <v>0</v>
      </c>
      <c r="KE24" s="296">
        <f>IF(ISNA(INDEX(プレー記録!$G$14:$G$2664,MATCH("IN_"&amp;ウォレット!$JO$2&amp;MONTH(ウォレット!$B24)&amp;"/"&amp;DAY(ウォレット!$B24)&amp;"_"&amp;ウォレット!KE$3,プレー記録!$U$14:$U$2664,0),1))=TRUE,0,INDEX(プレー記録!$G$14:$G$2664,MATCH("IN_"&amp;ウォレット!$JO$2&amp;MONTH(ウォレット!$B24)&amp;"/"&amp;DAY(ウォレット!$B24)&amp;"_"&amp;ウォレット!KE$3,プレー記録!$U$14:$U$2664,0),1))</f>
        <v>0</v>
      </c>
      <c r="KF24" s="158"/>
      <c r="KG24" s="131">
        <f>IF(ISNA(INDEX(プレー記録!$F$12:$F$2664,MATCH("OUT_"&amp;ウォレット!$JO$2&amp;MONTH(ウォレット!$B24)&amp;"/"&amp;DAY(ウォレット!$B24)&amp;"_"&amp;ウォレット!KG$3,プレー記録!$U$12:$U$2664,0),1))=TRUE,0,-INDEX(プレー記録!$F$12:$F$2664,MATCH("OUT_"&amp;ウォレット!$JO$2&amp;MONTH(ウォレット!$B24)&amp;"/"&amp;DAY(ウォレット!$B24)&amp;"_"&amp;ウォレット!KG$3,プレー記録!$U$12:$U$2664,0),1))</f>
        <v>0</v>
      </c>
      <c r="KH24" s="123">
        <f>IF(ISNA(INDEX(プレー記録!$F$12:$F$2664,MATCH("OUT_"&amp;ウォレット!$JO$2&amp;MONTH(ウォレット!$B24)&amp;"/"&amp;DAY(ウォレット!$B24)&amp;"_"&amp;ウォレット!KH$3,プレー記録!$U$12:$U$2664,0),1))=TRUE,0,-INDEX(プレー記録!$F$12:$F$2664,MATCH("OUT_"&amp;ウォレット!$JO$2&amp;MONTH(ウォレット!$B24)&amp;"/"&amp;DAY(ウォレット!$B24)&amp;"_"&amp;ウォレット!KH$3,プレー記録!$U$12:$U$2664,0),1))</f>
        <v>0</v>
      </c>
      <c r="KI24" s="123">
        <f>IF(ISNA(INDEX(プレー記録!$F$12:$F$2664,MATCH("OUT_"&amp;ウォレット!$JO$2&amp;MONTH(ウォレット!$B24)&amp;"/"&amp;DAY(ウォレット!$B24)&amp;"_"&amp;ウォレット!KI$3,プレー記録!$U$12:$U$2664,0),1))=TRUE,0,-INDEX(プレー記録!$F$12:$F$2664,MATCH("OUT_"&amp;ウォレット!$JO$2&amp;MONTH(ウォレット!$B24)&amp;"/"&amp;DAY(ウォレット!$B24)&amp;"_"&amp;ウォレット!KI$3,プレー記録!$U$12:$U$2664,0),1))</f>
        <v>0</v>
      </c>
      <c r="KJ24" s="123">
        <f>IF(ISNA(INDEX(プレー記録!$F$12:$F$2664,MATCH("OUT_"&amp;ウォレット!$JO$2&amp;MONTH(ウォレット!$B24)&amp;"/"&amp;DAY(ウォレット!$B24)&amp;"_"&amp;ウォレット!KJ$3,プレー記録!$U$12:$U$2664,0),1))=TRUE,0,-INDEX(プレー記録!$F$12:$F$2664,MATCH("OUT_"&amp;ウォレット!$JO$2&amp;MONTH(ウォレット!$B24)&amp;"/"&amp;DAY(ウォレット!$B24)&amp;"_"&amp;ウォレット!KJ$3,プレー記録!$U$12:$U$2664,0),1))</f>
        <v>0</v>
      </c>
      <c r="KK24" s="123">
        <f>IF(ISNA(INDEX(プレー記録!$F$12:$F$2664,MATCH("OUT_"&amp;ウォレット!$JO$2&amp;MONTH(ウォレット!$B24)&amp;"/"&amp;DAY(ウォレット!$B24)&amp;"_"&amp;ウォレット!KK$3,プレー記録!$U$12:$U$2664,0),1))=TRUE,0,-INDEX(プレー記録!$F$12:$F$2664,MATCH("OUT_"&amp;ウォレット!$JO$2&amp;MONTH(ウォレット!$B24)&amp;"/"&amp;DAY(ウォレット!$B24)&amp;"_"&amp;ウォレット!KK$3,プレー記録!$U$12:$U$2664,0),1))</f>
        <v>0</v>
      </c>
      <c r="KL24" s="123">
        <f>IF(ISNA(INDEX(プレー記録!$F$12:$F$2664,MATCH("OUT_"&amp;ウォレット!$JO$2&amp;MONTH(ウォレット!$B24)&amp;"/"&amp;DAY(ウォレット!$B24)&amp;"_"&amp;ウォレット!KL$3,プレー記録!$U$12:$U$2664,0),1))=TRUE,0,-INDEX(プレー記録!$F$12:$F$2664,MATCH("OUT_"&amp;ウォレット!$JO$2&amp;MONTH(ウォレット!$B24)&amp;"/"&amp;DAY(ウォレット!$B24)&amp;"_"&amp;ウォレット!KL$3,プレー記録!$U$12:$U$2664,0),1))</f>
        <v>0</v>
      </c>
      <c r="KM24" s="123">
        <f>IF(ISNA(INDEX(プレー記録!$F$12:$F$2664,MATCH("OUT_"&amp;ウォレット!$JO$2&amp;MONTH(ウォレット!$B24)&amp;"/"&amp;DAY(ウォレット!$B24)&amp;"_"&amp;ウォレット!KM$3,プレー記録!$U$12:$U$2664,0),1))=TRUE,0,-INDEX(プレー記録!$F$12:$F$2664,MATCH("OUT_"&amp;ウォレット!$JO$2&amp;MONTH(ウォレット!$B24)&amp;"/"&amp;DAY(ウォレット!$B24)&amp;"_"&amp;ウォレット!KM$3,プレー記録!$U$12:$U$2664,0),1))</f>
        <v>0</v>
      </c>
      <c r="KN24" s="298">
        <f>IF(ISNA(INDEX(プレー記録!$F$12:$F$2664,MATCH("OUT_"&amp;ウォレット!$JO$2&amp;MONTH(ウォレット!$B24)&amp;"/"&amp;DAY(ウォレット!$B24)&amp;"_"&amp;ウォレット!KN$3,プレー記録!$U$12:$U$2664,0),1))=TRUE,0,-INDEX(プレー記録!$F$12:$F$2664,MATCH("OUT_"&amp;ウォレット!$JO$2&amp;MONTH(ウォレット!$B24)&amp;"/"&amp;DAY(ウォレット!$B24)&amp;"_"&amp;ウォレット!KN$3,プレー記録!$U$12:$U$2664,0),1))</f>
        <v>0</v>
      </c>
      <c r="KO24" s="298">
        <f>IF(ISNA(INDEX(プレー記録!$F$12:$F$2664,MATCH("OUT_"&amp;ウォレット!$JO$2&amp;MONTH(ウォレット!$B24)&amp;"/"&amp;DAY(ウォレット!$B24)&amp;"_"&amp;ウォレット!KO$3,プレー記録!$U$12:$U$2664,0),1))=TRUE,0,-INDEX(プレー記録!$F$12:$F$2664,MATCH("OUT_"&amp;ウォレット!$JO$2&amp;MONTH(ウォレット!$B24)&amp;"/"&amp;DAY(ウォレット!$B24)&amp;"_"&amp;ウォレット!KO$3,プレー記録!$U$12:$U$2664,0),1))</f>
        <v>0</v>
      </c>
      <c r="KP24" s="298">
        <f>IF(ISNA(INDEX(プレー記録!$F$12:$F$2664,MATCH("OUT_"&amp;ウォレット!$JO$2&amp;MONTH(ウォレット!$B24)&amp;"/"&amp;DAY(ウォレット!$B24)&amp;"_"&amp;ウォレット!KP$3,プレー記録!$U$12:$U$2664,0),1))=TRUE,0,-INDEX(プレー記録!$F$12:$F$2664,MATCH("OUT_"&amp;ウォレット!$JO$2&amp;MONTH(ウォレット!$B24)&amp;"/"&amp;DAY(ウォレット!$B24)&amp;"_"&amp;ウォレット!KP$3,プレー記録!$U$12:$U$2664,0),1))</f>
        <v>0</v>
      </c>
      <c r="KQ24" s="298">
        <f>IF(ISNA(INDEX(プレー記録!$F$12:$F$2664,MATCH("OUT_"&amp;ウォレット!$JO$2&amp;MONTH(ウォレット!$B24)&amp;"/"&amp;DAY(ウォレット!$B24)&amp;"_"&amp;ウォレット!KQ$3,プレー記録!$U$12:$U$2664,0),1))=TRUE,0,-INDEX(プレー記録!$F$12:$F$2664,MATCH("OUT_"&amp;ウォレット!$JO$2&amp;MONTH(ウォレット!$B24)&amp;"/"&amp;DAY(ウォレット!$B24)&amp;"_"&amp;ウォレット!KQ$3,プレー記録!$U$12:$U$2664,0),1))</f>
        <v>0</v>
      </c>
      <c r="KR24" s="298">
        <f>IF(ISNA(INDEX(プレー記録!$F$12:$F$2664,MATCH("OUT_"&amp;ウォレット!$JO$2&amp;MONTH(ウォレット!$B24)&amp;"/"&amp;DAY(ウォレット!$B24)&amp;"_"&amp;ウォレット!KR$3,プレー記録!$U$12:$U$2664,0),1))=TRUE,0,-INDEX(プレー記録!$F$12:$F$2664,MATCH("OUT_"&amp;ウォレット!$JO$2&amp;MONTH(ウォレット!$B24)&amp;"/"&amp;DAY(ウォレット!$B24)&amp;"_"&amp;ウォレット!KR$3,プレー記録!$U$12:$U$2664,0),1))</f>
        <v>0</v>
      </c>
      <c r="KS24" s="298">
        <f>IF(ISNA(INDEX(プレー記録!$F$12:$F$2664,MATCH("OUT_"&amp;ウォレット!$JO$2&amp;MONTH(ウォレット!$B24)&amp;"/"&amp;DAY(ウォレット!$B24)&amp;"_"&amp;ウォレット!KS$3,プレー記録!$U$12:$U$2664,0),1))=TRUE,0,-INDEX(プレー記録!$F$12:$F$2664,MATCH("OUT_"&amp;ウォレット!$JO$2&amp;MONTH(ウォレット!$B24)&amp;"/"&amp;DAY(ウォレット!$B24)&amp;"_"&amp;ウォレット!KS$3,プレー記録!$U$12:$U$2664,0),1))</f>
        <v>0</v>
      </c>
      <c r="KT24" s="298">
        <f>IF(ISNA(INDEX(プレー記録!$F$12:$F$2664,MATCH("OUT_"&amp;ウォレット!$JO$2&amp;MONTH(ウォレット!$B24)&amp;"/"&amp;DAY(ウォレット!$B24)&amp;"_"&amp;ウォレット!KT$3,プレー記録!$U$12:$U$2664,0),1))=TRUE,0,-INDEX(プレー記録!$F$12:$F$2664,MATCH("OUT_"&amp;ウォレット!$JO$2&amp;MONTH(ウォレット!$B24)&amp;"/"&amp;DAY(ウォレット!$B24)&amp;"_"&amp;ウォレット!KT$3,プレー記録!$U$12:$U$2664,0),1))</f>
        <v>0</v>
      </c>
      <c r="KU24" s="298">
        <f>IF(ISNA(INDEX(プレー記録!$F$12:$F$2664,MATCH("OUT_"&amp;ウォレット!$JO$2&amp;MONTH(ウォレット!$B24)&amp;"/"&amp;DAY(ウォレット!$B24)&amp;"_"&amp;ウォレット!KU$3,プレー記録!$U$12:$U$2664,0),1))=TRUE,0,-INDEX(プレー記録!$F$12:$F$2664,MATCH("OUT_"&amp;ウォレット!$JO$2&amp;MONTH(ウォレット!$B24)&amp;"/"&amp;DAY(ウォレット!$B24)&amp;"_"&amp;ウォレット!KU$3,プレー記録!$U$12:$U$2664,0),1))</f>
        <v>0</v>
      </c>
      <c r="KV24" s="160"/>
      <c r="KW24" s="127">
        <f t="shared" si="10"/>
        <v>0</v>
      </c>
      <c r="KX24" s="128">
        <f t="shared" si="20"/>
        <v>0</v>
      </c>
      <c r="KY24" s="133">
        <f>IF(ISNA(INDEX(プレー記録!$G$14:$G$2664,MATCH("IN_"&amp;ウォレット!$KW$2&amp;MONTH(ウォレット!$B24)&amp;"/"&amp;DAY(ウォレット!$B24)&amp;"_"&amp;ウォレット!KY$3,プレー記録!$U$14:$U$2664,0),1))=TRUE,0,INDEX(プレー記録!$G$14:$G$2664,MATCH("IN_"&amp;ウォレット!$KW$2&amp;MONTH(ウォレット!$B24)&amp;"/"&amp;DAY(ウォレット!$B24)&amp;"_"&amp;ウォレット!KY$3,プレー記録!$U$14:$U$2664,0),1))</f>
        <v>0</v>
      </c>
      <c r="KZ24" s="122">
        <f>IF(ISNA(INDEX(プレー記録!$G$14:$G$2664,MATCH("IN_"&amp;ウォレット!$KW$2&amp;MONTH(ウォレット!$B24)&amp;"/"&amp;DAY(ウォレット!$B24)&amp;"_"&amp;ウォレット!KZ$3,プレー記録!$U$14:$U$2664,0),1))=TRUE,0,INDEX(プレー記録!$G$14:$G$2664,MATCH("IN_"&amp;ウォレット!$KW$2&amp;MONTH(ウォレット!$B24)&amp;"/"&amp;DAY(ウォレット!$B24)&amp;"_"&amp;ウォレット!KZ$3,プレー記録!$U$14:$U$2664,0),1))</f>
        <v>0</v>
      </c>
      <c r="LA24" s="122">
        <f>IF(ISNA(INDEX(プレー記録!$G$14:$G$2664,MATCH("IN_"&amp;ウォレット!$KW$2&amp;MONTH(ウォレット!$B24)&amp;"/"&amp;DAY(ウォレット!$B24)&amp;"_"&amp;ウォレット!LA$3,プレー記録!$U$14:$U$2664,0),1))=TRUE,0,INDEX(プレー記録!$G$14:$G$2664,MATCH("IN_"&amp;ウォレット!$KW$2&amp;MONTH(ウォレット!$B24)&amp;"/"&amp;DAY(ウォレット!$B24)&amp;"_"&amp;ウォレット!LA$3,プレー記録!$U$14:$U$2664,0),1))</f>
        <v>0</v>
      </c>
      <c r="LB24" s="122">
        <f>IF(ISNA(INDEX(プレー記録!$G$14:$G$2664,MATCH("IN_"&amp;ウォレット!$KW$2&amp;MONTH(ウォレット!$B24)&amp;"/"&amp;DAY(ウォレット!$B24)&amp;"_"&amp;ウォレット!LB$3,プレー記録!$U$14:$U$2664,0),1))=TRUE,0,INDEX(プレー記録!$G$14:$G$2664,MATCH("IN_"&amp;ウォレット!$KW$2&amp;MONTH(ウォレット!$B24)&amp;"/"&amp;DAY(ウォレット!$B24)&amp;"_"&amp;ウォレット!LB$3,プレー記録!$U$14:$U$2664,0),1))</f>
        <v>0</v>
      </c>
      <c r="LC24" s="122">
        <f>IF(ISNA(INDEX(プレー記録!$G$14:$G$2664,MATCH("IN_"&amp;ウォレット!$KW$2&amp;MONTH(ウォレット!$B24)&amp;"/"&amp;DAY(ウォレット!$B24)&amp;"_"&amp;ウォレット!LC$3,プレー記録!$U$14:$U$2664,0),1))=TRUE,0,INDEX(プレー記録!$G$14:$G$2664,MATCH("IN_"&amp;ウォレット!$KW$2&amp;MONTH(ウォレット!$B24)&amp;"/"&amp;DAY(ウォレット!$B24)&amp;"_"&amp;ウォレット!LC$3,プレー記録!$U$14:$U$2664,0),1))</f>
        <v>0</v>
      </c>
      <c r="LD24" s="122">
        <f>IF(ISNA(INDEX(プレー記録!$G$14:$G$2664,MATCH("IN_"&amp;ウォレット!$KW$2&amp;MONTH(ウォレット!$B24)&amp;"/"&amp;DAY(ウォレット!$B24)&amp;"_"&amp;ウォレット!LD$3,プレー記録!$U$14:$U$2664,0),1))=TRUE,0,INDEX(プレー記録!$G$14:$G$2664,MATCH("IN_"&amp;ウォレット!$KW$2&amp;MONTH(ウォレット!$B24)&amp;"/"&amp;DAY(ウォレット!$B24)&amp;"_"&amp;ウォレット!LD$3,プレー記録!$U$14:$U$2664,0),1))</f>
        <v>0</v>
      </c>
      <c r="LE24" s="122">
        <f>IF(ISNA(INDEX(プレー記録!$G$14:$G$2664,MATCH("IN_"&amp;ウォレット!$KW$2&amp;MONTH(ウォレット!$B24)&amp;"/"&amp;DAY(ウォレット!$B24)&amp;"_"&amp;ウォレット!LE$3,プレー記録!$U$14:$U$2664,0),1))=TRUE,0,INDEX(プレー記録!$G$14:$G$2664,MATCH("IN_"&amp;ウォレット!$KW$2&amp;MONTH(ウォレット!$B24)&amp;"/"&amp;DAY(ウォレット!$B24)&amp;"_"&amp;ウォレット!LE$3,プレー記録!$U$14:$U$2664,0),1))</f>
        <v>0</v>
      </c>
      <c r="LF24" s="296">
        <f>IF(ISNA(INDEX(プレー記録!$G$14:$G$2664,MATCH("IN_"&amp;ウォレット!$KW$2&amp;MONTH(ウォレット!$B24)&amp;"/"&amp;DAY(ウォレット!$B24)&amp;"_"&amp;ウォレット!LF$3,プレー記録!$U$14:$U$2664,0),1))=TRUE,0,INDEX(プレー記録!$G$14:$G$2664,MATCH("IN_"&amp;ウォレット!$KW$2&amp;MONTH(ウォレット!$B24)&amp;"/"&amp;DAY(ウォレット!$B24)&amp;"_"&amp;ウォレット!LF$3,プレー記録!$U$14:$U$2664,0),1))</f>
        <v>0</v>
      </c>
      <c r="LG24" s="296">
        <f>IF(ISNA(INDEX(プレー記録!$G$14:$G$2664,MATCH("IN_"&amp;ウォレット!$KW$2&amp;MONTH(ウォレット!$B24)&amp;"/"&amp;DAY(ウォレット!$B24)&amp;"_"&amp;ウォレット!LG$3,プレー記録!$U$14:$U$2664,0),1))=TRUE,0,INDEX(プレー記録!$G$14:$G$2664,MATCH("IN_"&amp;ウォレット!$KW$2&amp;MONTH(ウォレット!$B24)&amp;"/"&amp;DAY(ウォレット!$B24)&amp;"_"&amp;ウォレット!LG$3,プレー記録!$U$14:$U$2664,0),1))</f>
        <v>0</v>
      </c>
      <c r="LH24" s="296">
        <f>IF(ISNA(INDEX(プレー記録!$G$14:$G$2664,MATCH("IN_"&amp;ウォレット!$KW$2&amp;MONTH(ウォレット!$B24)&amp;"/"&amp;DAY(ウォレット!$B24)&amp;"_"&amp;ウォレット!LH$3,プレー記録!$U$14:$U$2664,0),1))=TRUE,0,INDEX(プレー記録!$G$14:$G$2664,MATCH("IN_"&amp;ウォレット!$KW$2&amp;MONTH(ウォレット!$B24)&amp;"/"&amp;DAY(ウォレット!$B24)&amp;"_"&amp;ウォレット!LH$3,プレー記録!$U$14:$U$2664,0),1))</f>
        <v>0</v>
      </c>
      <c r="LI24" s="296">
        <f>IF(ISNA(INDEX(プレー記録!$G$14:$G$2664,MATCH("IN_"&amp;ウォレット!$KW$2&amp;MONTH(ウォレット!$B24)&amp;"/"&amp;DAY(ウォレット!$B24)&amp;"_"&amp;ウォレット!LI$3,プレー記録!$U$14:$U$2664,0),1))=TRUE,0,INDEX(プレー記録!$G$14:$G$2664,MATCH("IN_"&amp;ウォレット!$KW$2&amp;MONTH(ウォレット!$B24)&amp;"/"&amp;DAY(ウォレット!$B24)&amp;"_"&amp;ウォレット!LI$3,プレー記録!$U$14:$U$2664,0),1))</f>
        <v>0</v>
      </c>
      <c r="LJ24" s="296">
        <f>IF(ISNA(INDEX(プレー記録!$G$14:$G$2664,MATCH("IN_"&amp;ウォレット!$KW$2&amp;MONTH(ウォレット!$B24)&amp;"/"&amp;DAY(ウォレット!$B24)&amp;"_"&amp;ウォレット!LJ$3,プレー記録!$U$14:$U$2664,0),1))=TRUE,0,INDEX(プレー記録!$G$14:$G$2664,MATCH("IN_"&amp;ウォレット!$KW$2&amp;MONTH(ウォレット!$B24)&amp;"/"&amp;DAY(ウォレット!$B24)&amp;"_"&amp;ウォレット!LJ$3,プレー記録!$U$14:$U$2664,0),1))</f>
        <v>0</v>
      </c>
      <c r="LK24" s="296">
        <f>IF(ISNA(INDEX(プレー記録!$G$14:$G$2664,MATCH("IN_"&amp;ウォレット!$KW$2&amp;MONTH(ウォレット!$B24)&amp;"/"&amp;DAY(ウォレット!$B24)&amp;"_"&amp;ウォレット!LK$3,プレー記録!$U$14:$U$2664,0),1))=TRUE,0,INDEX(プレー記録!$G$14:$G$2664,MATCH("IN_"&amp;ウォレット!$KW$2&amp;MONTH(ウォレット!$B24)&amp;"/"&amp;DAY(ウォレット!$B24)&amp;"_"&amp;ウォレット!LK$3,プレー記録!$U$14:$U$2664,0),1))</f>
        <v>0</v>
      </c>
      <c r="LL24" s="296">
        <f>IF(ISNA(INDEX(プレー記録!$G$14:$G$2664,MATCH("IN_"&amp;ウォレット!$KW$2&amp;MONTH(ウォレット!$B24)&amp;"/"&amp;DAY(ウォレット!$B24)&amp;"_"&amp;ウォレット!LL$3,プレー記録!$U$14:$U$2664,0),1))=TRUE,0,INDEX(プレー記録!$G$14:$G$2664,MATCH("IN_"&amp;ウォレット!$KW$2&amp;MONTH(ウォレット!$B24)&amp;"/"&amp;DAY(ウォレット!$B24)&amp;"_"&amp;ウォレット!LL$3,プレー記録!$U$14:$U$2664,0),1))</f>
        <v>0</v>
      </c>
      <c r="LM24" s="296">
        <f>IF(ISNA(INDEX(プレー記録!$G$14:$G$2664,MATCH("IN_"&amp;ウォレット!$KW$2&amp;MONTH(ウォレット!$B24)&amp;"/"&amp;DAY(ウォレット!$B24)&amp;"_"&amp;ウォレット!LM$3,プレー記録!$U$14:$U$2664,0),1))=TRUE,0,INDEX(プレー記録!$G$14:$G$2664,MATCH("IN_"&amp;ウォレット!$KW$2&amp;MONTH(ウォレット!$B24)&amp;"/"&amp;DAY(ウォレット!$B24)&amp;"_"&amp;ウォレット!LM$3,プレー記録!$U$14:$U$2664,0),1))</f>
        <v>0</v>
      </c>
      <c r="LN24" s="158"/>
      <c r="LO24" s="131">
        <f>IF(ISNA(INDEX(プレー記録!$F$12:$F$2664,MATCH("OUT_"&amp;ウォレット!$KW$2&amp;MONTH(ウォレット!$B24)&amp;"/"&amp;DAY(ウォレット!$B24)&amp;"_"&amp;ウォレット!LO$3,プレー記録!$U$12:$U$2664,0),1))=TRUE,0,-INDEX(プレー記録!$F$12:$F$2664,MATCH("OUT_"&amp;ウォレット!$KW$2&amp;MONTH(ウォレット!$B24)&amp;"/"&amp;DAY(ウォレット!$B24)&amp;"_"&amp;ウォレット!LO$3,プレー記録!$U$12:$U$2664,0),1))</f>
        <v>0</v>
      </c>
      <c r="LP24" s="123">
        <f>IF(ISNA(INDEX(プレー記録!$F$12:$F$2664,MATCH("OUT_"&amp;ウォレット!$KW$2&amp;MONTH(ウォレット!$B24)&amp;"/"&amp;DAY(ウォレット!$B24)&amp;"_"&amp;ウォレット!LP$3,プレー記録!$U$12:$U$2664,0),1))=TRUE,0,-INDEX(プレー記録!$F$12:$F$2664,MATCH("OUT_"&amp;ウォレット!$KW$2&amp;MONTH(ウォレット!$B24)&amp;"/"&amp;DAY(ウォレット!$B24)&amp;"_"&amp;ウォレット!LP$3,プレー記録!$U$12:$U$2664,0),1))</f>
        <v>0</v>
      </c>
      <c r="LQ24" s="123">
        <f>IF(ISNA(INDEX(プレー記録!$F$12:$F$2664,MATCH("OUT_"&amp;ウォレット!$KW$2&amp;MONTH(ウォレット!$B24)&amp;"/"&amp;DAY(ウォレット!$B24)&amp;"_"&amp;ウォレット!LQ$3,プレー記録!$U$12:$U$2664,0),1))=TRUE,0,-INDEX(プレー記録!$F$12:$F$2664,MATCH("OUT_"&amp;ウォレット!$KW$2&amp;MONTH(ウォレット!$B24)&amp;"/"&amp;DAY(ウォレット!$B24)&amp;"_"&amp;ウォレット!LQ$3,プレー記録!$U$12:$U$2664,0),1))</f>
        <v>0</v>
      </c>
      <c r="LR24" s="123">
        <f>IF(ISNA(INDEX(プレー記録!$F$12:$F$2664,MATCH("OUT_"&amp;ウォレット!$KW$2&amp;MONTH(ウォレット!$B24)&amp;"/"&amp;DAY(ウォレット!$B24)&amp;"_"&amp;ウォレット!LR$3,プレー記録!$U$12:$U$2664,0),1))=TRUE,0,-INDEX(プレー記録!$F$12:$F$2664,MATCH("OUT_"&amp;ウォレット!$KW$2&amp;MONTH(ウォレット!$B24)&amp;"/"&amp;DAY(ウォレット!$B24)&amp;"_"&amp;ウォレット!LR$3,プレー記録!$U$12:$U$2664,0),1))</f>
        <v>0</v>
      </c>
      <c r="LS24" s="123">
        <f>IF(ISNA(INDEX(プレー記録!$F$12:$F$2664,MATCH("OUT_"&amp;ウォレット!$KW$2&amp;MONTH(ウォレット!$B24)&amp;"/"&amp;DAY(ウォレット!$B24)&amp;"_"&amp;ウォレット!LS$3,プレー記録!$U$12:$U$2664,0),1))=TRUE,0,-INDEX(プレー記録!$F$12:$F$2664,MATCH("OUT_"&amp;ウォレット!$KW$2&amp;MONTH(ウォレット!$B24)&amp;"/"&amp;DAY(ウォレット!$B24)&amp;"_"&amp;ウォレット!LS$3,プレー記録!$U$12:$U$2664,0),1))</f>
        <v>0</v>
      </c>
      <c r="LT24" s="123">
        <f>IF(ISNA(INDEX(プレー記録!$F$12:$F$2664,MATCH("OUT_"&amp;ウォレット!$KW$2&amp;MONTH(ウォレット!$B24)&amp;"/"&amp;DAY(ウォレット!$B24)&amp;"_"&amp;ウォレット!LT$3,プレー記録!$U$12:$U$2664,0),1))=TRUE,0,-INDEX(プレー記録!$F$12:$F$2664,MATCH("OUT_"&amp;ウォレット!$KW$2&amp;MONTH(ウォレット!$B24)&amp;"/"&amp;DAY(ウォレット!$B24)&amp;"_"&amp;ウォレット!LT$3,プレー記録!$U$12:$U$2664,0),1))</f>
        <v>0</v>
      </c>
      <c r="LU24" s="123">
        <f>IF(ISNA(INDEX(プレー記録!$F$12:$F$2664,MATCH("OUT_"&amp;ウォレット!$KW$2&amp;MONTH(ウォレット!$B24)&amp;"/"&amp;DAY(ウォレット!$B24)&amp;"_"&amp;ウォレット!LU$3,プレー記録!$U$12:$U$2664,0),1))=TRUE,0,-INDEX(プレー記録!$F$12:$F$2664,MATCH("OUT_"&amp;ウォレット!$KW$2&amp;MONTH(ウォレット!$B24)&amp;"/"&amp;DAY(ウォレット!$B24)&amp;"_"&amp;ウォレット!LU$3,プレー記録!$U$12:$U$2664,0),1))</f>
        <v>0</v>
      </c>
      <c r="LV24" s="298">
        <f>IF(ISNA(INDEX(プレー記録!$F$12:$F$2664,MATCH("OUT_"&amp;ウォレット!$KW$2&amp;MONTH(ウォレット!$B24)&amp;"/"&amp;DAY(ウォレット!$B24)&amp;"_"&amp;ウォレット!LV$3,プレー記録!$U$12:$U$2664,0),1))=TRUE,0,-INDEX(プレー記録!$F$12:$F$2664,MATCH("OUT_"&amp;ウォレット!$KW$2&amp;MONTH(ウォレット!$B24)&amp;"/"&amp;DAY(ウォレット!$B24)&amp;"_"&amp;ウォレット!LV$3,プレー記録!$U$12:$U$2664,0),1))</f>
        <v>0</v>
      </c>
      <c r="LW24" s="298">
        <f>IF(ISNA(INDEX(プレー記録!$F$12:$F$2664,MATCH("OUT_"&amp;ウォレット!$KW$2&amp;MONTH(ウォレット!$B24)&amp;"/"&amp;DAY(ウォレット!$B24)&amp;"_"&amp;ウォレット!LW$3,プレー記録!$U$12:$U$2664,0),1))=TRUE,0,-INDEX(プレー記録!$F$12:$F$2664,MATCH("OUT_"&amp;ウォレット!$KW$2&amp;MONTH(ウォレット!$B24)&amp;"/"&amp;DAY(ウォレット!$B24)&amp;"_"&amp;ウォレット!LW$3,プレー記録!$U$12:$U$2664,0),1))</f>
        <v>0</v>
      </c>
      <c r="LX24" s="298">
        <f>IF(ISNA(INDEX(プレー記録!$F$12:$F$2664,MATCH("OUT_"&amp;ウォレット!$KW$2&amp;MONTH(ウォレット!$B24)&amp;"/"&amp;DAY(ウォレット!$B24)&amp;"_"&amp;ウォレット!LX$3,プレー記録!$U$12:$U$2664,0),1))=TRUE,0,-INDEX(プレー記録!$F$12:$F$2664,MATCH("OUT_"&amp;ウォレット!$KW$2&amp;MONTH(ウォレット!$B24)&amp;"/"&amp;DAY(ウォレット!$B24)&amp;"_"&amp;ウォレット!LX$3,プレー記録!$U$12:$U$2664,0),1))</f>
        <v>0</v>
      </c>
      <c r="LY24" s="298">
        <f>IF(ISNA(INDEX(プレー記録!$F$12:$F$2664,MATCH("OUT_"&amp;ウォレット!$KW$2&amp;MONTH(ウォレット!$B24)&amp;"/"&amp;DAY(ウォレット!$B24)&amp;"_"&amp;ウォレット!LY$3,プレー記録!$U$12:$U$2664,0),1))=TRUE,0,-INDEX(プレー記録!$F$12:$F$2664,MATCH("OUT_"&amp;ウォレット!$KW$2&amp;MONTH(ウォレット!$B24)&amp;"/"&amp;DAY(ウォレット!$B24)&amp;"_"&amp;ウォレット!LY$3,プレー記録!$U$12:$U$2664,0),1))</f>
        <v>0</v>
      </c>
      <c r="LZ24" s="298">
        <f>IF(ISNA(INDEX(プレー記録!$F$12:$F$2664,MATCH("OUT_"&amp;ウォレット!$KW$2&amp;MONTH(ウォレット!$B24)&amp;"/"&amp;DAY(ウォレット!$B24)&amp;"_"&amp;ウォレット!LZ$3,プレー記録!$U$12:$U$2664,0),1))=TRUE,0,-INDEX(プレー記録!$F$12:$F$2664,MATCH("OUT_"&amp;ウォレット!$KW$2&amp;MONTH(ウォレット!$B24)&amp;"/"&amp;DAY(ウォレット!$B24)&amp;"_"&amp;ウォレット!LZ$3,プレー記録!$U$12:$U$2664,0),1))</f>
        <v>0</v>
      </c>
      <c r="MA24" s="298">
        <f>IF(ISNA(INDEX(プレー記録!$F$12:$F$2664,MATCH("OUT_"&amp;ウォレット!$KW$2&amp;MONTH(ウォレット!$B24)&amp;"/"&amp;DAY(ウォレット!$B24)&amp;"_"&amp;ウォレット!MA$3,プレー記録!$U$12:$U$2664,0),1))=TRUE,0,-INDEX(プレー記録!$F$12:$F$2664,MATCH("OUT_"&amp;ウォレット!$KW$2&amp;MONTH(ウォレット!$B24)&amp;"/"&amp;DAY(ウォレット!$B24)&amp;"_"&amp;ウォレット!MA$3,プレー記録!$U$12:$U$2664,0),1))</f>
        <v>0</v>
      </c>
      <c r="MB24" s="298">
        <f>IF(ISNA(INDEX(プレー記録!$F$12:$F$2664,MATCH("OUT_"&amp;ウォレット!$KW$2&amp;MONTH(ウォレット!$B24)&amp;"/"&amp;DAY(ウォレット!$B24)&amp;"_"&amp;ウォレット!MB$3,プレー記録!$U$12:$U$2664,0),1))=TRUE,0,-INDEX(プレー記録!$F$12:$F$2664,MATCH("OUT_"&amp;ウォレット!$KW$2&amp;MONTH(ウォレット!$B24)&amp;"/"&amp;DAY(ウォレット!$B24)&amp;"_"&amp;ウォレット!MB$3,プレー記録!$U$12:$U$2664,0),1))</f>
        <v>0</v>
      </c>
      <c r="MC24" s="298">
        <f>IF(ISNA(INDEX(プレー記録!$F$12:$F$2664,MATCH("OUT_"&amp;ウォレット!$KW$2&amp;MONTH(ウォレット!$B24)&amp;"/"&amp;DAY(ウォレット!$B24)&amp;"_"&amp;ウォレット!MC$3,プレー記録!$U$12:$U$2664,0),1))=TRUE,0,-INDEX(プレー記録!$F$12:$F$2664,MATCH("OUT_"&amp;ウォレット!$KW$2&amp;MONTH(ウォレット!$B24)&amp;"/"&amp;DAY(ウォレット!$B24)&amp;"_"&amp;ウォレット!MC$3,プレー記録!$U$12:$U$2664,0),1))</f>
        <v>0</v>
      </c>
      <c r="MD24" s="160"/>
    </row>
    <row r="25" spans="2:342">
      <c r="B25" s="24">
        <f t="shared" si="0"/>
        <v>20</v>
      </c>
      <c r="C25" s="127">
        <f t="shared" si="1"/>
        <v>0</v>
      </c>
      <c r="D25" s="128">
        <f t="shared" si="11"/>
        <v>0</v>
      </c>
      <c r="E25" s="133">
        <f>IF(ISNA(INDEX(プレー記録!$G$14:$G$2664,MATCH("IN_"&amp;ウォレット!$C$2&amp;MONTH(ウォレット!$B25)&amp;"/"&amp;DAY(ウォレット!$B25)&amp;"_"&amp;ウォレット!E$3,プレー記録!$U$14:$U$2664,0),1))=TRUE,0,INDEX(プレー記録!$G$14:$G$2664,MATCH("IN_"&amp;ウォレット!$C$2&amp;MONTH(ウォレット!$B25)&amp;"/"&amp;DAY(ウォレット!$B25)&amp;"_"&amp;ウォレット!E$3,プレー記録!$U$14:$U$2664,0),1))</f>
        <v>0</v>
      </c>
      <c r="F25" s="122">
        <f>IF(ISNA(INDEX(プレー記録!$G$14:$G$2664,MATCH("IN_"&amp;ウォレット!$C$2&amp;MONTH(ウォレット!$B25)&amp;"/"&amp;DAY(ウォレット!$B25)&amp;"_"&amp;ウォレット!F$3,プレー記録!$U$14:$U$2664,0),1))=TRUE,0,INDEX(プレー記録!$G$14:$G$2664,MATCH("IN_"&amp;ウォレット!$C$2&amp;MONTH(ウォレット!$B25)&amp;"/"&amp;DAY(ウォレット!$B25)&amp;"_"&amp;ウォレット!F$3,プレー記録!$U$14:$U$2664,0),1))</f>
        <v>0</v>
      </c>
      <c r="G25" s="122">
        <f>IF(ISNA(INDEX(プレー記録!$G$14:$G$2664,MATCH("IN_"&amp;ウォレット!$C$2&amp;MONTH(ウォレット!$B25)&amp;"/"&amp;DAY(ウォレット!$B25)&amp;"_"&amp;ウォレット!G$3,プレー記録!$U$14:$U$2664,0),1))=TRUE,0,INDEX(プレー記録!$G$14:$G$2664,MATCH("IN_"&amp;ウォレット!$C$2&amp;MONTH(ウォレット!$B25)&amp;"/"&amp;DAY(ウォレット!$B25)&amp;"_"&amp;ウォレット!G$3,プレー記録!$U$14:$U$2664,0),1))</f>
        <v>0</v>
      </c>
      <c r="H25" s="122">
        <f>IF(ISNA(INDEX(プレー記録!$G$14:$G$2664,MATCH("IN_"&amp;ウォレット!$C$2&amp;MONTH(ウォレット!$B25)&amp;"/"&amp;DAY(ウォレット!$B25)&amp;"_"&amp;ウォレット!H$3,プレー記録!$U$14:$U$2664,0),1))=TRUE,0,INDEX(プレー記録!$G$14:$G$2664,MATCH("IN_"&amp;ウォレット!$C$2&amp;MONTH(ウォレット!$B25)&amp;"/"&amp;DAY(ウォレット!$B25)&amp;"_"&amp;ウォレット!H$3,プレー記録!$U$14:$U$2664,0),1))</f>
        <v>0</v>
      </c>
      <c r="I25" s="122">
        <f>IF(ISNA(INDEX(プレー記録!$G$14:$G$2664,MATCH("IN_"&amp;ウォレット!$C$2&amp;MONTH(ウォレット!$B25)&amp;"/"&amp;DAY(ウォレット!$B25)&amp;"_"&amp;ウォレット!I$3,プレー記録!$U$14:$U$2664,0),1))=TRUE,0,INDEX(プレー記録!$G$14:$G$2664,MATCH("IN_"&amp;ウォレット!$C$2&amp;MONTH(ウォレット!$B25)&amp;"/"&amp;DAY(ウォレット!$B25)&amp;"_"&amp;ウォレット!I$3,プレー記録!$U$14:$U$2664,0),1))</f>
        <v>0</v>
      </c>
      <c r="J25" s="122">
        <f>IF(ISNA(INDEX(プレー記録!$G$14:$G$2664,MATCH("IN_"&amp;ウォレット!$C$2&amp;MONTH(ウォレット!$B25)&amp;"/"&amp;DAY(ウォレット!$B25)&amp;"_"&amp;ウォレット!J$3,プレー記録!$U$14:$U$2664,0),1))=TRUE,0,INDEX(プレー記録!$G$14:$G$2664,MATCH("IN_"&amp;ウォレット!$C$2&amp;MONTH(ウォレット!$B25)&amp;"/"&amp;DAY(ウォレット!$B25)&amp;"_"&amp;ウォレット!J$3,プレー記録!$U$14:$U$2664,0),1))</f>
        <v>0</v>
      </c>
      <c r="K25" s="122">
        <f>IF(ISNA(INDEX(プレー記録!$G$14:$G$2664,MATCH("IN_"&amp;ウォレット!$C$2&amp;MONTH(ウォレット!$B25)&amp;"/"&amp;DAY(ウォレット!$B25)&amp;"_"&amp;ウォレット!K$3,プレー記録!$U$14:$U$2664,0),1))=TRUE,0,INDEX(プレー記録!$G$14:$G$2664,MATCH("IN_"&amp;ウォレット!$C$2&amp;MONTH(ウォレット!$B25)&amp;"/"&amp;DAY(ウォレット!$B25)&amp;"_"&amp;ウォレット!K$3,プレー記録!$U$14:$U$2664,0),1))</f>
        <v>0</v>
      </c>
      <c r="L25" s="296">
        <f>IF(ISNA(INDEX(プレー記録!$G$14:$G$2664,MATCH("IN_"&amp;ウォレット!$C$2&amp;MONTH(ウォレット!$B25)&amp;"/"&amp;DAY(ウォレット!$B25)&amp;"_"&amp;ウォレット!L$3,プレー記録!$U$14:$U$2664,0),1))=TRUE,0,INDEX(プレー記録!$G$14:$G$2664,MATCH("IN_"&amp;ウォレット!$C$2&amp;MONTH(ウォレット!$B25)&amp;"/"&amp;DAY(ウォレット!$B25)&amp;"_"&amp;ウォレット!L$3,プレー記録!$U$14:$U$2664,0),1))</f>
        <v>0</v>
      </c>
      <c r="M25" s="296">
        <f>IF(ISNA(INDEX(プレー記録!$G$14:$G$2664,MATCH("IN_"&amp;ウォレット!$C$2&amp;MONTH(ウォレット!$B25)&amp;"/"&amp;DAY(ウォレット!$B25)&amp;"_"&amp;ウォレット!M$3,プレー記録!$U$14:$U$2664,0),1))=TRUE,0,INDEX(プレー記録!$G$14:$G$2664,MATCH("IN_"&amp;ウォレット!$C$2&amp;MONTH(ウォレット!$B25)&amp;"/"&amp;DAY(ウォレット!$B25)&amp;"_"&amp;ウォレット!M$3,プレー記録!$U$14:$U$2664,0),1))</f>
        <v>0</v>
      </c>
      <c r="N25" s="296">
        <f>IF(ISNA(INDEX(プレー記録!$G$14:$G$2664,MATCH("IN_"&amp;ウォレット!$C$2&amp;MONTH(ウォレット!$B25)&amp;"/"&amp;DAY(ウォレット!$B25)&amp;"_"&amp;ウォレット!N$3,プレー記録!$U$14:$U$2664,0),1))=TRUE,0,INDEX(プレー記録!$G$14:$G$2664,MATCH("IN_"&amp;ウォレット!$C$2&amp;MONTH(ウォレット!$B25)&amp;"/"&amp;DAY(ウォレット!$B25)&amp;"_"&amp;ウォレット!N$3,プレー記録!$U$14:$U$2664,0),1))</f>
        <v>0</v>
      </c>
      <c r="O25" s="296">
        <f>IF(ISNA(INDEX(プレー記録!$G$14:$G$2664,MATCH("IN_"&amp;ウォレット!$C$2&amp;MONTH(ウォレット!$B25)&amp;"/"&amp;DAY(ウォレット!$B25)&amp;"_"&amp;ウォレット!O$3,プレー記録!$U$14:$U$2664,0),1))=TRUE,0,INDEX(プレー記録!$G$14:$G$2664,MATCH("IN_"&amp;ウォレット!$C$2&amp;MONTH(ウォレット!$B25)&amp;"/"&amp;DAY(ウォレット!$B25)&amp;"_"&amp;ウォレット!O$3,プレー記録!$U$14:$U$2664,0),1))</f>
        <v>0</v>
      </c>
      <c r="P25" s="296">
        <f>IF(ISNA(INDEX(プレー記録!$G$14:$G$2664,MATCH("IN_"&amp;ウォレット!$C$2&amp;MONTH(ウォレット!$B25)&amp;"/"&amp;DAY(ウォレット!$B25)&amp;"_"&amp;ウォレット!P$3,プレー記録!$U$14:$U$2664,0),1))=TRUE,0,INDEX(プレー記録!$G$14:$G$2664,MATCH("IN_"&amp;ウォレット!$C$2&amp;MONTH(ウォレット!$B25)&amp;"/"&amp;DAY(ウォレット!$B25)&amp;"_"&amp;ウォレット!P$3,プレー記録!$U$14:$U$2664,0),1))</f>
        <v>0</v>
      </c>
      <c r="Q25" s="296">
        <f>IF(ISNA(INDEX(プレー記録!$G$14:$G$2664,MATCH("IN_"&amp;ウォレット!$C$2&amp;MONTH(ウォレット!$B25)&amp;"/"&amp;DAY(ウォレット!$B25)&amp;"_"&amp;ウォレット!Q$3,プレー記録!$U$14:$U$2664,0),1))=TRUE,0,INDEX(プレー記録!$G$14:$G$2664,MATCH("IN_"&amp;ウォレット!$C$2&amp;MONTH(ウォレット!$B25)&amp;"/"&amp;DAY(ウォレット!$B25)&amp;"_"&amp;ウォレット!Q$3,プレー記録!$U$14:$U$2664,0),1))</f>
        <v>0</v>
      </c>
      <c r="R25" s="296">
        <f>IF(ISNA(INDEX(プレー記録!$G$14:$G$2664,MATCH("IN_"&amp;ウォレット!$C$2&amp;MONTH(ウォレット!$B25)&amp;"/"&amp;DAY(ウォレット!$B25)&amp;"_"&amp;ウォレット!R$3,プレー記録!$U$14:$U$2664,0),1))=TRUE,0,INDEX(プレー記録!$G$14:$G$2664,MATCH("IN_"&amp;ウォレット!$C$2&amp;MONTH(ウォレット!$B25)&amp;"/"&amp;DAY(ウォレット!$B25)&amp;"_"&amp;ウォレット!R$3,プレー記録!$U$14:$U$2664,0),1))</f>
        <v>0</v>
      </c>
      <c r="S25" s="296">
        <f>IF(ISNA(INDEX(プレー記録!$G$14:$G$2664,MATCH("IN_"&amp;ウォレット!$C$2&amp;MONTH(ウォレット!$B25)&amp;"/"&amp;DAY(ウォレット!$B25)&amp;"_"&amp;ウォレット!S$3,プレー記録!$U$14:$U$2664,0),1))=TRUE,0,INDEX(プレー記録!$G$14:$G$2664,MATCH("IN_"&amp;ウォレット!$C$2&amp;MONTH(ウォレット!$B25)&amp;"/"&amp;DAY(ウォレット!$B25)&amp;"_"&amp;ウォレット!S$3,プレー記録!$U$14:$U$2664,0),1))</f>
        <v>0</v>
      </c>
      <c r="T25" s="158"/>
      <c r="U25" s="131">
        <f>IF(ISNA(INDEX(プレー記録!$F$12:$F$2664,MATCH("OUT_"&amp;ウォレット!$C$2&amp;MONTH(ウォレット!$B25)&amp;"/"&amp;DAY(ウォレット!$B25)&amp;"_"&amp;ウォレット!U$3,プレー記録!$U$12:$U$2664,0),1))=TRUE,0,-INDEX(プレー記録!$F$12:$F$2664,MATCH("OUT_"&amp;ウォレット!$C$2&amp;MONTH(ウォレット!$B25)&amp;"/"&amp;DAY(ウォレット!$B25)&amp;"_"&amp;ウォレット!U$3,プレー記録!$U$12:$U$2664,0),1))</f>
        <v>0</v>
      </c>
      <c r="V25" s="123">
        <f>IF(ISNA(INDEX(プレー記録!$F$12:$F$2664,MATCH("OUT_"&amp;ウォレット!$C$2&amp;MONTH(ウォレット!$B25)&amp;"/"&amp;DAY(ウォレット!$B25)&amp;"_"&amp;ウォレット!V$3,プレー記録!$U$12:$U$2664,0),1))=TRUE,0,-INDEX(プレー記録!$F$12:$F$2664,MATCH("OUT_"&amp;ウォレット!$C$2&amp;MONTH(ウォレット!$B25)&amp;"/"&amp;DAY(ウォレット!$B25)&amp;"_"&amp;ウォレット!V$3,プレー記録!$U$12:$U$2664,0),1))</f>
        <v>0</v>
      </c>
      <c r="W25" s="123">
        <f>IF(ISNA(INDEX(プレー記録!$F$12:$F$2664,MATCH("OUT_"&amp;ウォレット!$C$2&amp;MONTH(ウォレット!$B25)&amp;"/"&amp;DAY(ウォレット!$B25)&amp;"_"&amp;ウォレット!W$3,プレー記録!$U$12:$U$2664,0),1))=TRUE,0,-INDEX(プレー記録!$F$12:$F$2664,MATCH("OUT_"&amp;ウォレット!$C$2&amp;MONTH(ウォレット!$B25)&amp;"/"&amp;DAY(ウォレット!$B25)&amp;"_"&amp;ウォレット!W$3,プレー記録!$U$12:$U$2664,0),1))</f>
        <v>0</v>
      </c>
      <c r="X25" s="123">
        <f>IF(ISNA(INDEX(プレー記録!$F$12:$F$2664,MATCH("OUT_"&amp;ウォレット!$C$2&amp;MONTH(ウォレット!$B25)&amp;"/"&amp;DAY(ウォレット!$B25)&amp;"_"&amp;ウォレット!X$3,プレー記録!$U$12:$U$2664,0),1))=TRUE,0,-INDEX(プレー記録!$F$12:$F$2664,MATCH("OUT_"&amp;ウォレット!$C$2&amp;MONTH(ウォレット!$B25)&amp;"/"&amp;DAY(ウォレット!$B25)&amp;"_"&amp;ウォレット!X$3,プレー記録!$U$12:$U$2664,0),1))</f>
        <v>0</v>
      </c>
      <c r="Y25" s="123">
        <f>IF(ISNA(INDEX(プレー記録!$F$12:$F$2664,MATCH("OUT_"&amp;ウォレット!$C$2&amp;MONTH(ウォレット!$B25)&amp;"/"&amp;DAY(ウォレット!$B25)&amp;"_"&amp;ウォレット!Y$3,プレー記録!$U$12:$U$2664,0),1))=TRUE,0,-INDEX(プレー記録!$F$12:$F$2664,MATCH("OUT_"&amp;ウォレット!$C$2&amp;MONTH(ウォレット!$B25)&amp;"/"&amp;DAY(ウォレット!$B25)&amp;"_"&amp;ウォレット!Y$3,プレー記録!$U$12:$U$2664,0),1))</f>
        <v>0</v>
      </c>
      <c r="Z25" s="123">
        <f>IF(ISNA(INDEX(プレー記録!$F$12:$F$2664,MATCH("OUT_"&amp;ウォレット!$C$2&amp;MONTH(ウォレット!$B25)&amp;"/"&amp;DAY(ウォレット!$B25)&amp;"_"&amp;ウォレット!Z$3,プレー記録!$U$12:$U$2664,0),1))=TRUE,0,-INDEX(プレー記録!$F$12:$F$2664,MATCH("OUT_"&amp;ウォレット!$C$2&amp;MONTH(ウォレット!$B25)&amp;"/"&amp;DAY(ウォレット!$B25)&amp;"_"&amp;ウォレット!Z$3,プレー記録!$U$12:$U$2664,0),1))</f>
        <v>0</v>
      </c>
      <c r="AA25" s="123">
        <f>IF(ISNA(INDEX(プレー記録!$F$12:$F$2664,MATCH("OUT_"&amp;ウォレット!$C$2&amp;MONTH(ウォレット!$B25)&amp;"/"&amp;DAY(ウォレット!$B25)&amp;"_"&amp;ウォレット!AA$3,プレー記録!$U$12:$U$2664,0),1))=TRUE,0,-INDEX(プレー記録!$F$12:$F$2664,MATCH("OUT_"&amp;ウォレット!$C$2&amp;MONTH(ウォレット!$B25)&amp;"/"&amp;DAY(ウォレット!$B25)&amp;"_"&amp;ウォレット!AA$3,プレー記録!$U$12:$U$2664,0),1))</f>
        <v>0</v>
      </c>
      <c r="AB25" s="298">
        <f>IF(ISNA(INDEX(プレー記録!$F$12:$F$2664,MATCH("OUT_"&amp;ウォレット!$C$2&amp;MONTH(ウォレット!$B25)&amp;"/"&amp;DAY(ウォレット!$B25)&amp;"_"&amp;ウォレット!AB$3,プレー記録!$U$12:$U$2664,0),1))=TRUE,0,-INDEX(プレー記録!$F$12:$F$2664,MATCH("OUT_"&amp;ウォレット!$C$2&amp;MONTH(ウォレット!$B25)&amp;"/"&amp;DAY(ウォレット!$B25)&amp;"_"&amp;ウォレット!AB$3,プレー記録!$U$12:$U$2664,0),1))</f>
        <v>0</v>
      </c>
      <c r="AC25" s="298">
        <f>IF(ISNA(INDEX(プレー記録!$F$12:$F$2664,MATCH("OUT_"&amp;ウォレット!$C$2&amp;MONTH(ウォレット!$B25)&amp;"/"&amp;DAY(ウォレット!$B25)&amp;"_"&amp;ウォレット!AC$3,プレー記録!$U$12:$U$2664,0),1))=TRUE,0,-INDEX(プレー記録!$F$12:$F$2664,MATCH("OUT_"&amp;ウォレット!$C$2&amp;MONTH(ウォレット!$B25)&amp;"/"&amp;DAY(ウォレット!$B25)&amp;"_"&amp;ウォレット!AC$3,プレー記録!$U$12:$U$2664,0),1))</f>
        <v>0</v>
      </c>
      <c r="AD25" s="298">
        <f>IF(ISNA(INDEX(プレー記録!$F$12:$F$2664,MATCH("OUT_"&amp;ウォレット!$C$2&amp;MONTH(ウォレット!$B25)&amp;"/"&amp;DAY(ウォレット!$B25)&amp;"_"&amp;ウォレット!AD$3,プレー記録!$U$12:$U$2664,0),1))=TRUE,0,-INDEX(プレー記録!$F$12:$F$2664,MATCH("OUT_"&amp;ウォレット!$C$2&amp;MONTH(ウォレット!$B25)&amp;"/"&amp;DAY(ウォレット!$B25)&amp;"_"&amp;ウォレット!AD$3,プレー記録!$U$12:$U$2664,0),1))</f>
        <v>0</v>
      </c>
      <c r="AE25" s="298">
        <f>IF(ISNA(INDEX(プレー記録!$F$12:$F$2664,MATCH("OUT_"&amp;ウォレット!$C$2&amp;MONTH(ウォレット!$B25)&amp;"/"&amp;DAY(ウォレット!$B25)&amp;"_"&amp;ウォレット!AE$3,プレー記録!$U$12:$U$2664,0),1))=TRUE,0,-INDEX(プレー記録!$F$12:$F$2664,MATCH("OUT_"&amp;ウォレット!$C$2&amp;MONTH(ウォレット!$B25)&amp;"/"&amp;DAY(ウォレット!$B25)&amp;"_"&amp;ウォレット!AE$3,プレー記録!$U$12:$U$2664,0),1))</f>
        <v>0</v>
      </c>
      <c r="AF25" s="298">
        <f>IF(ISNA(INDEX(プレー記録!$F$12:$F$2664,MATCH("OUT_"&amp;ウォレット!$C$2&amp;MONTH(ウォレット!$B25)&amp;"/"&amp;DAY(ウォレット!$B25)&amp;"_"&amp;ウォレット!AF$3,プレー記録!$U$12:$U$2664,0),1))=TRUE,0,-INDEX(プレー記録!$F$12:$F$2664,MATCH("OUT_"&amp;ウォレット!$C$2&amp;MONTH(ウォレット!$B25)&amp;"/"&amp;DAY(ウォレット!$B25)&amp;"_"&amp;ウォレット!AF$3,プレー記録!$U$12:$U$2664,0),1))</f>
        <v>0</v>
      </c>
      <c r="AG25" s="298">
        <f>IF(ISNA(INDEX(プレー記録!$F$12:$F$2664,MATCH("OUT_"&amp;ウォレット!$C$2&amp;MONTH(ウォレット!$B25)&amp;"/"&amp;DAY(ウォレット!$B25)&amp;"_"&amp;ウォレット!AG$3,プレー記録!$U$12:$U$2664,0),1))=TRUE,0,-INDEX(プレー記録!$F$12:$F$2664,MATCH("OUT_"&amp;ウォレット!$C$2&amp;MONTH(ウォレット!$B25)&amp;"/"&amp;DAY(ウォレット!$B25)&amp;"_"&amp;ウォレット!AG$3,プレー記録!$U$12:$U$2664,0),1))</f>
        <v>0</v>
      </c>
      <c r="AH25" s="298">
        <f>IF(ISNA(INDEX(プレー記録!$F$12:$F$2664,MATCH("OUT_"&amp;ウォレット!$C$2&amp;MONTH(ウォレット!$B25)&amp;"/"&amp;DAY(ウォレット!$B25)&amp;"_"&amp;ウォレット!AH$3,プレー記録!$U$12:$U$2664,0),1))=TRUE,0,-INDEX(プレー記録!$F$12:$F$2664,MATCH("OUT_"&amp;ウォレット!$C$2&amp;MONTH(ウォレット!$B25)&amp;"/"&amp;DAY(ウォレット!$B25)&amp;"_"&amp;ウォレット!AH$3,プレー記録!$U$12:$U$2664,0),1))</f>
        <v>0</v>
      </c>
      <c r="AI25" s="298">
        <f>IF(ISNA(INDEX(プレー記録!$F$12:$F$2664,MATCH("OUT_"&amp;ウォレット!$C$2&amp;MONTH(ウォレット!$B25)&amp;"/"&amp;DAY(ウォレット!$B25)&amp;"_"&amp;ウォレット!AI$3,プレー記録!$U$12:$U$2664,0),1))=TRUE,0,-INDEX(プレー記録!$F$12:$F$2664,MATCH("OUT_"&amp;ウォレット!$C$2&amp;MONTH(ウォレット!$B25)&amp;"/"&amp;DAY(ウォレット!$B25)&amp;"_"&amp;ウォレット!AI$3,プレー記録!$U$12:$U$2664,0),1))</f>
        <v>0</v>
      </c>
      <c r="AJ25" s="160"/>
      <c r="AK25" s="127">
        <f t="shared" si="2"/>
        <v>0</v>
      </c>
      <c r="AL25" s="128">
        <f t="shared" si="12"/>
        <v>0</v>
      </c>
      <c r="AM25" s="133">
        <f>IF(ISNA(INDEX(プレー記録!$G$14:$G$2664,MATCH("IN_"&amp;ウォレット!$AK$2&amp;MONTH(ウォレット!$B25)&amp;"/"&amp;DAY(ウォレット!$B25)&amp;"_"&amp;ウォレット!AM$3,プレー記録!$U$14:$U$2664,0),1))=TRUE,0,INDEX(プレー記録!$G$14:$G$2664,MATCH("IN_"&amp;ウォレット!$AK$2&amp;MONTH(ウォレット!$B25)&amp;"/"&amp;DAY(ウォレット!$B25)&amp;"_"&amp;ウォレット!AM$3,プレー記録!$U$14:$U$2664,0),1))</f>
        <v>0</v>
      </c>
      <c r="AN25" s="122">
        <f>IF(ISNA(INDEX(プレー記録!$G$14:$G$2664,MATCH("IN_"&amp;ウォレット!$AK$2&amp;MONTH(ウォレット!$B25)&amp;"/"&amp;DAY(ウォレット!$B25)&amp;"_"&amp;ウォレット!AN$3,プレー記録!$U$14:$U$2664,0),1))=TRUE,0,INDEX(プレー記録!$G$14:$G$2664,MATCH("IN_"&amp;ウォレット!$AK$2&amp;MONTH(ウォレット!$B25)&amp;"/"&amp;DAY(ウォレット!$B25)&amp;"_"&amp;ウォレット!AN$3,プレー記録!$U$14:$U$2664,0),1))</f>
        <v>0</v>
      </c>
      <c r="AO25" s="122">
        <f>IF(ISNA(INDEX(プレー記録!$G$14:$G$2664,MATCH("IN_"&amp;ウォレット!$AK$2&amp;MONTH(ウォレット!$B25)&amp;"/"&amp;DAY(ウォレット!$B25)&amp;"_"&amp;ウォレット!AO$3,プレー記録!$U$14:$U$2664,0),1))=TRUE,0,INDEX(プレー記録!$G$14:$G$2664,MATCH("IN_"&amp;ウォレット!$AK$2&amp;MONTH(ウォレット!$B25)&amp;"/"&amp;DAY(ウォレット!$B25)&amp;"_"&amp;ウォレット!AO$3,プレー記録!$U$14:$U$2664,0),1))</f>
        <v>0</v>
      </c>
      <c r="AP25" s="122">
        <f>IF(ISNA(INDEX(プレー記録!$G$14:$G$2664,MATCH("IN_"&amp;ウォレット!$AK$2&amp;MONTH(ウォレット!$B25)&amp;"/"&amp;DAY(ウォレット!$B25)&amp;"_"&amp;ウォレット!AP$3,プレー記録!$U$14:$U$2664,0),1))=TRUE,0,INDEX(プレー記録!$G$14:$G$2664,MATCH("IN_"&amp;ウォレット!$AK$2&amp;MONTH(ウォレット!$B25)&amp;"/"&amp;DAY(ウォレット!$B25)&amp;"_"&amp;ウォレット!AP$3,プレー記録!$U$14:$U$2664,0),1))</f>
        <v>0</v>
      </c>
      <c r="AQ25" s="122">
        <f>IF(ISNA(INDEX(プレー記録!$G$14:$G$2664,MATCH("IN_"&amp;ウォレット!$AK$2&amp;MONTH(ウォレット!$B25)&amp;"/"&amp;DAY(ウォレット!$B25)&amp;"_"&amp;ウォレット!AQ$3,プレー記録!$U$14:$U$2664,0),1))=TRUE,0,INDEX(プレー記録!$G$14:$G$2664,MATCH("IN_"&amp;ウォレット!$AK$2&amp;MONTH(ウォレット!$B25)&amp;"/"&amp;DAY(ウォレット!$B25)&amp;"_"&amp;ウォレット!AQ$3,プレー記録!$U$14:$U$2664,0),1))</f>
        <v>0</v>
      </c>
      <c r="AR25" s="122">
        <f>IF(ISNA(INDEX(プレー記録!$G$14:$G$2664,MATCH("IN_"&amp;ウォレット!$AK$2&amp;MONTH(ウォレット!$B25)&amp;"/"&amp;DAY(ウォレット!$B25)&amp;"_"&amp;ウォレット!AR$3,プレー記録!$U$14:$U$2664,0),1))=TRUE,0,INDEX(プレー記録!$G$14:$G$2664,MATCH("IN_"&amp;ウォレット!$AK$2&amp;MONTH(ウォレット!$B25)&amp;"/"&amp;DAY(ウォレット!$B25)&amp;"_"&amp;ウォレット!AR$3,プレー記録!$U$14:$U$2664,0),1))</f>
        <v>0</v>
      </c>
      <c r="AS25" s="122">
        <f>IF(ISNA(INDEX(プレー記録!$G$14:$G$2664,MATCH("IN_"&amp;ウォレット!$AK$2&amp;MONTH(ウォレット!$B25)&amp;"/"&amp;DAY(ウォレット!$B25)&amp;"_"&amp;ウォレット!AS$3,プレー記録!$U$14:$U$2664,0),1))=TRUE,0,INDEX(プレー記録!$G$14:$G$2664,MATCH("IN_"&amp;ウォレット!$AK$2&amp;MONTH(ウォレット!$B25)&amp;"/"&amp;DAY(ウォレット!$B25)&amp;"_"&amp;ウォレット!AS$3,プレー記録!$U$14:$U$2664,0),1))</f>
        <v>0</v>
      </c>
      <c r="AT25" s="296">
        <f>IF(ISNA(INDEX(プレー記録!$G$14:$G$2664,MATCH("IN_"&amp;ウォレット!$AK$2&amp;MONTH(ウォレット!$B25)&amp;"/"&amp;DAY(ウォレット!$B25)&amp;"_"&amp;ウォレット!AT$3,プレー記録!$U$14:$U$2664,0),1))=TRUE,0,INDEX(プレー記録!$G$14:$G$2664,MATCH("IN_"&amp;ウォレット!$AK$2&amp;MONTH(ウォレット!$B25)&amp;"/"&amp;DAY(ウォレット!$B25)&amp;"_"&amp;ウォレット!AT$3,プレー記録!$U$14:$U$2664,0),1))</f>
        <v>0</v>
      </c>
      <c r="AU25" s="296">
        <f>IF(ISNA(INDEX(プレー記録!$G$14:$G$2664,MATCH("IN_"&amp;ウォレット!$AK$2&amp;MONTH(ウォレット!$B25)&amp;"/"&amp;DAY(ウォレット!$B25)&amp;"_"&amp;ウォレット!AU$3,プレー記録!$U$14:$U$2664,0),1))=TRUE,0,INDEX(プレー記録!$G$14:$G$2664,MATCH("IN_"&amp;ウォレット!$AK$2&amp;MONTH(ウォレット!$B25)&amp;"/"&amp;DAY(ウォレット!$B25)&amp;"_"&amp;ウォレット!AU$3,プレー記録!$U$14:$U$2664,0),1))</f>
        <v>0</v>
      </c>
      <c r="AV25" s="296">
        <f>IF(ISNA(INDEX(プレー記録!$G$14:$G$2664,MATCH("IN_"&amp;ウォレット!$AK$2&amp;MONTH(ウォレット!$B25)&amp;"/"&amp;DAY(ウォレット!$B25)&amp;"_"&amp;ウォレット!AV$3,プレー記録!$U$14:$U$2664,0),1))=TRUE,0,INDEX(プレー記録!$G$14:$G$2664,MATCH("IN_"&amp;ウォレット!$AK$2&amp;MONTH(ウォレット!$B25)&amp;"/"&amp;DAY(ウォレット!$B25)&amp;"_"&amp;ウォレット!AV$3,プレー記録!$U$14:$U$2664,0),1))</f>
        <v>0</v>
      </c>
      <c r="AW25" s="296">
        <f>IF(ISNA(INDEX(プレー記録!$G$14:$G$2664,MATCH("IN_"&amp;ウォレット!$AK$2&amp;MONTH(ウォレット!$B25)&amp;"/"&amp;DAY(ウォレット!$B25)&amp;"_"&amp;ウォレット!AW$3,プレー記録!$U$14:$U$2664,0),1))=TRUE,0,INDEX(プレー記録!$G$14:$G$2664,MATCH("IN_"&amp;ウォレット!$AK$2&amp;MONTH(ウォレット!$B25)&amp;"/"&amp;DAY(ウォレット!$B25)&amp;"_"&amp;ウォレット!AW$3,プレー記録!$U$14:$U$2664,0),1))</f>
        <v>0</v>
      </c>
      <c r="AX25" s="296">
        <f>IF(ISNA(INDEX(プレー記録!$G$14:$G$2664,MATCH("IN_"&amp;ウォレット!$AK$2&amp;MONTH(ウォレット!$B25)&amp;"/"&amp;DAY(ウォレット!$B25)&amp;"_"&amp;ウォレット!AX$3,プレー記録!$U$14:$U$2664,0),1))=TRUE,0,INDEX(プレー記録!$G$14:$G$2664,MATCH("IN_"&amp;ウォレット!$AK$2&amp;MONTH(ウォレット!$B25)&amp;"/"&amp;DAY(ウォレット!$B25)&amp;"_"&amp;ウォレット!AX$3,プレー記録!$U$14:$U$2664,0),1))</f>
        <v>0</v>
      </c>
      <c r="AY25" s="296">
        <f>IF(ISNA(INDEX(プレー記録!$G$14:$G$2664,MATCH("IN_"&amp;ウォレット!$AK$2&amp;MONTH(ウォレット!$B25)&amp;"/"&amp;DAY(ウォレット!$B25)&amp;"_"&amp;ウォレット!AY$3,プレー記録!$U$14:$U$2664,0),1))=TRUE,0,INDEX(プレー記録!$G$14:$G$2664,MATCH("IN_"&amp;ウォレット!$AK$2&amp;MONTH(ウォレット!$B25)&amp;"/"&amp;DAY(ウォレット!$B25)&amp;"_"&amp;ウォレット!AY$3,プレー記録!$U$14:$U$2664,0),1))</f>
        <v>0</v>
      </c>
      <c r="AZ25" s="296">
        <f>IF(ISNA(INDEX(プレー記録!$G$14:$G$2664,MATCH("IN_"&amp;ウォレット!$AK$2&amp;MONTH(ウォレット!$B25)&amp;"/"&amp;DAY(ウォレット!$B25)&amp;"_"&amp;ウォレット!AZ$3,プレー記録!$U$14:$U$2664,0),1))=TRUE,0,INDEX(プレー記録!$G$14:$G$2664,MATCH("IN_"&amp;ウォレット!$AK$2&amp;MONTH(ウォレット!$B25)&amp;"/"&amp;DAY(ウォレット!$B25)&amp;"_"&amp;ウォレット!AZ$3,プレー記録!$U$14:$U$2664,0),1))</f>
        <v>0</v>
      </c>
      <c r="BA25" s="296">
        <f>IF(ISNA(INDEX(プレー記録!$G$14:$G$2664,MATCH("IN_"&amp;ウォレット!$AK$2&amp;MONTH(ウォレット!$B25)&amp;"/"&amp;DAY(ウォレット!$B25)&amp;"_"&amp;ウォレット!BA$3,プレー記録!$U$14:$U$2664,0),1))=TRUE,0,INDEX(プレー記録!$G$14:$G$2664,MATCH("IN_"&amp;ウォレット!$AK$2&amp;MONTH(ウォレット!$B25)&amp;"/"&amp;DAY(ウォレット!$B25)&amp;"_"&amp;ウォレット!BA$3,プレー記録!$U$14:$U$2664,0),1))</f>
        <v>0</v>
      </c>
      <c r="BB25" s="158"/>
      <c r="BC25" s="131">
        <f>IF(ISNA(INDEX(プレー記録!$F$12:$F$2664,MATCH("OUT_"&amp;ウォレット!$AK$2&amp;MONTH(ウォレット!$B25)&amp;"/"&amp;DAY(ウォレット!$B25)&amp;"_"&amp;ウォレット!BC$3,プレー記録!$U$12:$U$2664,0),1))=TRUE,0,-INDEX(プレー記録!$F$12:$F$2664,MATCH("OUT_"&amp;ウォレット!$AK$2&amp;MONTH(ウォレット!$B25)&amp;"/"&amp;DAY(ウォレット!$B25)&amp;"_"&amp;ウォレット!BC$3,プレー記録!$U$12:$U$2664,0),1))</f>
        <v>0</v>
      </c>
      <c r="BD25" s="123">
        <f>IF(ISNA(INDEX(プレー記録!$F$12:$F$2664,MATCH("OUT_"&amp;ウォレット!$AK$2&amp;MONTH(ウォレット!$B25)&amp;"/"&amp;DAY(ウォレット!$B25)&amp;"_"&amp;ウォレット!BD$3,プレー記録!$U$12:$U$2664,0),1))=TRUE,0,-INDEX(プレー記録!$F$12:$F$2664,MATCH("OUT_"&amp;ウォレット!$AK$2&amp;MONTH(ウォレット!$B25)&amp;"/"&amp;DAY(ウォレット!$B25)&amp;"_"&amp;ウォレット!BD$3,プレー記録!$U$12:$U$2664,0),1))</f>
        <v>0</v>
      </c>
      <c r="BE25" s="123">
        <f>IF(ISNA(INDEX(プレー記録!$F$12:$F$2664,MATCH("OUT_"&amp;ウォレット!$AK$2&amp;MONTH(ウォレット!$B25)&amp;"/"&amp;DAY(ウォレット!$B25)&amp;"_"&amp;ウォレット!BE$3,プレー記録!$U$12:$U$2664,0),1))=TRUE,0,-INDEX(プレー記録!$F$12:$F$2664,MATCH("OUT_"&amp;ウォレット!$AK$2&amp;MONTH(ウォレット!$B25)&amp;"/"&amp;DAY(ウォレット!$B25)&amp;"_"&amp;ウォレット!BE$3,プレー記録!$U$12:$U$2664,0),1))</f>
        <v>0</v>
      </c>
      <c r="BF25" s="123">
        <f>IF(ISNA(INDEX(プレー記録!$F$12:$F$2664,MATCH("OUT_"&amp;ウォレット!$AK$2&amp;MONTH(ウォレット!$B25)&amp;"/"&amp;DAY(ウォレット!$B25)&amp;"_"&amp;ウォレット!BF$3,プレー記録!$U$12:$U$2664,0),1))=TRUE,0,-INDEX(プレー記録!$F$12:$F$2664,MATCH("OUT_"&amp;ウォレット!$AK$2&amp;MONTH(ウォレット!$B25)&amp;"/"&amp;DAY(ウォレット!$B25)&amp;"_"&amp;ウォレット!BF$3,プレー記録!$U$12:$U$2664,0),1))</f>
        <v>0</v>
      </c>
      <c r="BG25" s="123">
        <f>IF(ISNA(INDEX(プレー記録!$F$12:$F$2664,MATCH("OUT_"&amp;ウォレット!$AK$2&amp;MONTH(ウォレット!$B25)&amp;"/"&amp;DAY(ウォレット!$B25)&amp;"_"&amp;ウォレット!BG$3,プレー記録!$U$12:$U$2664,0),1))=TRUE,0,-INDEX(プレー記録!$F$12:$F$2664,MATCH("OUT_"&amp;ウォレット!$AK$2&amp;MONTH(ウォレット!$B25)&amp;"/"&amp;DAY(ウォレット!$B25)&amp;"_"&amp;ウォレット!BG$3,プレー記録!$U$12:$U$2664,0),1))</f>
        <v>0</v>
      </c>
      <c r="BH25" s="123">
        <f>IF(ISNA(INDEX(プレー記録!$F$12:$F$2664,MATCH("OUT_"&amp;ウォレット!$AK$2&amp;MONTH(ウォレット!$B25)&amp;"/"&amp;DAY(ウォレット!$B25)&amp;"_"&amp;ウォレット!BH$3,プレー記録!$U$12:$U$2664,0),1))=TRUE,0,-INDEX(プレー記録!$F$12:$F$2664,MATCH("OUT_"&amp;ウォレット!$AK$2&amp;MONTH(ウォレット!$B25)&amp;"/"&amp;DAY(ウォレット!$B25)&amp;"_"&amp;ウォレット!BH$3,プレー記録!$U$12:$U$2664,0),1))</f>
        <v>0</v>
      </c>
      <c r="BI25" s="123">
        <f>IF(ISNA(INDEX(プレー記録!$F$12:$F$2664,MATCH("OUT_"&amp;ウォレット!$AK$2&amp;MONTH(ウォレット!$B25)&amp;"/"&amp;DAY(ウォレット!$B25)&amp;"_"&amp;ウォレット!BI$3,プレー記録!$U$12:$U$2664,0),1))=TRUE,0,-INDEX(プレー記録!$F$12:$F$2664,MATCH("OUT_"&amp;ウォレット!$AK$2&amp;MONTH(ウォレット!$B25)&amp;"/"&amp;DAY(ウォレット!$B25)&amp;"_"&amp;ウォレット!BI$3,プレー記録!$U$12:$U$2664,0),1))</f>
        <v>0</v>
      </c>
      <c r="BJ25" s="298">
        <f>IF(ISNA(INDEX(プレー記録!$F$12:$F$2664,MATCH("OUT_"&amp;ウォレット!$AK$2&amp;MONTH(ウォレット!$B25)&amp;"/"&amp;DAY(ウォレット!$B25)&amp;"_"&amp;ウォレット!BJ$3,プレー記録!$U$12:$U$2664,0),1))=TRUE,0,-INDEX(プレー記録!$F$12:$F$2664,MATCH("OUT_"&amp;ウォレット!$AK$2&amp;MONTH(ウォレット!$B25)&amp;"/"&amp;DAY(ウォレット!$B25)&amp;"_"&amp;ウォレット!BJ$3,プレー記録!$U$12:$U$2664,0),1))</f>
        <v>0</v>
      </c>
      <c r="BK25" s="298">
        <f>IF(ISNA(INDEX(プレー記録!$F$12:$F$2664,MATCH("OUT_"&amp;ウォレット!$AK$2&amp;MONTH(ウォレット!$B25)&amp;"/"&amp;DAY(ウォレット!$B25)&amp;"_"&amp;ウォレット!BK$3,プレー記録!$U$12:$U$2664,0),1))=TRUE,0,-INDEX(プレー記録!$F$12:$F$2664,MATCH("OUT_"&amp;ウォレット!$AK$2&amp;MONTH(ウォレット!$B25)&amp;"/"&amp;DAY(ウォレット!$B25)&amp;"_"&amp;ウォレット!BK$3,プレー記録!$U$12:$U$2664,0),1))</f>
        <v>0</v>
      </c>
      <c r="BL25" s="298">
        <f>IF(ISNA(INDEX(プレー記録!$F$12:$F$2664,MATCH("OUT_"&amp;ウォレット!$AK$2&amp;MONTH(ウォレット!$B25)&amp;"/"&amp;DAY(ウォレット!$B25)&amp;"_"&amp;ウォレット!BL$3,プレー記録!$U$12:$U$2664,0),1))=TRUE,0,-INDEX(プレー記録!$F$12:$F$2664,MATCH("OUT_"&amp;ウォレット!$AK$2&amp;MONTH(ウォレット!$B25)&amp;"/"&amp;DAY(ウォレット!$B25)&amp;"_"&amp;ウォレット!BL$3,プレー記録!$U$12:$U$2664,0),1))</f>
        <v>0</v>
      </c>
      <c r="BM25" s="298">
        <f>IF(ISNA(INDEX(プレー記録!$F$12:$F$2664,MATCH("OUT_"&amp;ウォレット!$AK$2&amp;MONTH(ウォレット!$B25)&amp;"/"&amp;DAY(ウォレット!$B25)&amp;"_"&amp;ウォレット!BM$3,プレー記録!$U$12:$U$2664,0),1))=TRUE,0,-INDEX(プレー記録!$F$12:$F$2664,MATCH("OUT_"&amp;ウォレット!$AK$2&amp;MONTH(ウォレット!$B25)&amp;"/"&amp;DAY(ウォレット!$B25)&amp;"_"&amp;ウォレット!BM$3,プレー記録!$U$12:$U$2664,0),1))</f>
        <v>0</v>
      </c>
      <c r="BN25" s="298">
        <f>IF(ISNA(INDEX(プレー記録!$F$12:$F$2664,MATCH("OUT_"&amp;ウォレット!$AK$2&amp;MONTH(ウォレット!$B25)&amp;"/"&amp;DAY(ウォレット!$B25)&amp;"_"&amp;ウォレット!BN$3,プレー記録!$U$12:$U$2664,0),1))=TRUE,0,-INDEX(プレー記録!$F$12:$F$2664,MATCH("OUT_"&amp;ウォレット!$AK$2&amp;MONTH(ウォレット!$B25)&amp;"/"&amp;DAY(ウォレット!$B25)&amp;"_"&amp;ウォレット!BN$3,プレー記録!$U$12:$U$2664,0),1))</f>
        <v>0</v>
      </c>
      <c r="BO25" s="298">
        <f>IF(ISNA(INDEX(プレー記録!$F$12:$F$2664,MATCH("OUT_"&amp;ウォレット!$AK$2&amp;MONTH(ウォレット!$B25)&amp;"/"&amp;DAY(ウォレット!$B25)&amp;"_"&amp;ウォレット!BO$3,プレー記録!$U$12:$U$2664,0),1))=TRUE,0,-INDEX(プレー記録!$F$12:$F$2664,MATCH("OUT_"&amp;ウォレット!$AK$2&amp;MONTH(ウォレット!$B25)&amp;"/"&amp;DAY(ウォレット!$B25)&amp;"_"&amp;ウォレット!BO$3,プレー記録!$U$12:$U$2664,0),1))</f>
        <v>0</v>
      </c>
      <c r="BP25" s="298">
        <f>IF(ISNA(INDEX(プレー記録!$F$12:$F$2664,MATCH("OUT_"&amp;ウォレット!$AK$2&amp;MONTH(ウォレット!$B25)&amp;"/"&amp;DAY(ウォレット!$B25)&amp;"_"&amp;ウォレット!BP$3,プレー記録!$U$12:$U$2664,0),1))=TRUE,0,-INDEX(プレー記録!$F$12:$F$2664,MATCH("OUT_"&amp;ウォレット!$AK$2&amp;MONTH(ウォレット!$B25)&amp;"/"&amp;DAY(ウォレット!$B25)&amp;"_"&amp;ウォレット!BP$3,プレー記録!$U$12:$U$2664,0),1))</f>
        <v>0</v>
      </c>
      <c r="BQ25" s="298">
        <f>IF(ISNA(INDEX(プレー記録!$F$12:$F$2664,MATCH("OUT_"&amp;ウォレット!$AK$2&amp;MONTH(ウォレット!$B25)&amp;"/"&amp;DAY(ウォレット!$B25)&amp;"_"&amp;ウォレット!BQ$3,プレー記録!$U$12:$U$2664,0),1))=TRUE,0,-INDEX(プレー記録!$F$12:$F$2664,MATCH("OUT_"&amp;ウォレット!$AK$2&amp;MONTH(ウォレット!$B25)&amp;"/"&amp;DAY(ウォレット!$B25)&amp;"_"&amp;ウォレット!BQ$3,プレー記録!$U$12:$U$2664,0),1))</f>
        <v>0</v>
      </c>
      <c r="BR25" s="160"/>
      <c r="BS25" s="127">
        <f t="shared" si="3"/>
        <v>0</v>
      </c>
      <c r="BT25" s="128">
        <f t="shared" si="13"/>
        <v>0</v>
      </c>
      <c r="BU25" s="133">
        <f>IF(ISNA(INDEX(プレー記録!$G$14:$G$2664,MATCH("IN_"&amp;ウォレット!$BS$2&amp;MONTH(ウォレット!$B25)&amp;"/"&amp;DAY(ウォレット!$B25)&amp;"_"&amp;ウォレット!BU$3,プレー記録!$U$14:$U$2664,0),1))=TRUE,0,INDEX(プレー記録!$G$14:$G$2664,MATCH("IN_"&amp;ウォレット!$BS$2&amp;MONTH(ウォレット!$B25)&amp;"/"&amp;DAY(ウォレット!$B25)&amp;"_"&amp;ウォレット!BU$3,プレー記録!$U$14:$U$2664,0),1))</f>
        <v>0</v>
      </c>
      <c r="BV25" s="122">
        <f>IF(ISNA(INDEX(プレー記録!$G$14:$G$2664,MATCH("IN_"&amp;ウォレット!$BS$2&amp;MONTH(ウォレット!$B25)&amp;"/"&amp;DAY(ウォレット!$B25)&amp;"_"&amp;ウォレット!BV$3,プレー記録!$U$14:$U$2664,0),1))=TRUE,0,INDEX(プレー記録!$G$14:$G$2664,MATCH("IN_"&amp;ウォレット!$BS$2&amp;MONTH(ウォレット!$B25)&amp;"/"&amp;DAY(ウォレット!$B25)&amp;"_"&amp;ウォレット!BV$3,プレー記録!$U$14:$U$2664,0),1))</f>
        <v>0</v>
      </c>
      <c r="BW25" s="122">
        <f>IF(ISNA(INDEX(プレー記録!$G$14:$G$2664,MATCH("IN_"&amp;ウォレット!$BS$2&amp;MONTH(ウォレット!$B25)&amp;"/"&amp;DAY(ウォレット!$B25)&amp;"_"&amp;ウォレット!BW$3,プレー記録!$U$14:$U$2664,0),1))=TRUE,0,INDEX(プレー記録!$G$14:$G$2664,MATCH("IN_"&amp;ウォレット!$BS$2&amp;MONTH(ウォレット!$B25)&amp;"/"&amp;DAY(ウォレット!$B25)&amp;"_"&amp;ウォレット!BW$3,プレー記録!$U$14:$U$2664,0),1))</f>
        <v>0</v>
      </c>
      <c r="BX25" s="122">
        <f>IF(ISNA(INDEX(プレー記録!$G$14:$G$2664,MATCH("IN_"&amp;ウォレット!$BS$2&amp;MONTH(ウォレット!$B25)&amp;"/"&amp;DAY(ウォレット!$B25)&amp;"_"&amp;ウォレット!BX$3,プレー記録!$U$14:$U$2664,0),1))=TRUE,0,INDEX(プレー記録!$G$14:$G$2664,MATCH("IN_"&amp;ウォレット!$BS$2&amp;MONTH(ウォレット!$B25)&amp;"/"&amp;DAY(ウォレット!$B25)&amp;"_"&amp;ウォレット!BX$3,プレー記録!$U$14:$U$2664,0),1))</f>
        <v>0</v>
      </c>
      <c r="BY25" s="122">
        <f>IF(ISNA(INDEX(プレー記録!$G$14:$G$2664,MATCH("IN_"&amp;ウォレット!$BS$2&amp;MONTH(ウォレット!$B25)&amp;"/"&amp;DAY(ウォレット!$B25)&amp;"_"&amp;ウォレット!BY$3,プレー記録!$U$14:$U$2664,0),1))=TRUE,0,INDEX(プレー記録!$G$14:$G$2664,MATCH("IN_"&amp;ウォレット!$BS$2&amp;MONTH(ウォレット!$B25)&amp;"/"&amp;DAY(ウォレット!$B25)&amp;"_"&amp;ウォレット!BY$3,プレー記録!$U$14:$U$2664,0),1))</f>
        <v>0</v>
      </c>
      <c r="BZ25" s="122">
        <f>IF(ISNA(INDEX(プレー記録!$G$14:$G$2664,MATCH("IN_"&amp;ウォレット!$BS$2&amp;MONTH(ウォレット!$B25)&amp;"/"&amp;DAY(ウォレット!$B25)&amp;"_"&amp;ウォレット!BZ$3,プレー記録!$U$14:$U$2664,0),1))=TRUE,0,INDEX(プレー記録!$G$14:$G$2664,MATCH("IN_"&amp;ウォレット!$BS$2&amp;MONTH(ウォレット!$B25)&amp;"/"&amp;DAY(ウォレット!$B25)&amp;"_"&amp;ウォレット!BZ$3,プレー記録!$U$14:$U$2664,0),1))</f>
        <v>0</v>
      </c>
      <c r="CA25" s="122">
        <f>IF(ISNA(INDEX(プレー記録!$G$14:$G$2664,MATCH("IN_"&amp;ウォレット!$BS$2&amp;MONTH(ウォレット!$B25)&amp;"/"&amp;DAY(ウォレット!$B25)&amp;"_"&amp;ウォレット!CA$3,プレー記録!$U$14:$U$2664,0),1))=TRUE,0,INDEX(プレー記録!$G$14:$G$2664,MATCH("IN_"&amp;ウォレット!$BS$2&amp;MONTH(ウォレット!$B25)&amp;"/"&amp;DAY(ウォレット!$B25)&amp;"_"&amp;ウォレット!CA$3,プレー記録!$U$14:$U$2664,0),1))</f>
        <v>0</v>
      </c>
      <c r="CB25" s="296">
        <f>IF(ISNA(INDEX(プレー記録!$G$14:$G$2664,MATCH("IN_"&amp;ウォレット!$BS$2&amp;MONTH(ウォレット!$B25)&amp;"/"&amp;DAY(ウォレット!$B25)&amp;"_"&amp;ウォレット!CB$3,プレー記録!$U$14:$U$2664,0),1))=TRUE,0,INDEX(プレー記録!$G$14:$G$2664,MATCH("IN_"&amp;ウォレット!$BS$2&amp;MONTH(ウォレット!$B25)&amp;"/"&amp;DAY(ウォレット!$B25)&amp;"_"&amp;ウォレット!CB$3,プレー記録!$U$14:$U$2664,0),1))</f>
        <v>0</v>
      </c>
      <c r="CC25" s="296">
        <f>IF(ISNA(INDEX(プレー記録!$G$14:$G$2664,MATCH("IN_"&amp;ウォレット!$BS$2&amp;MONTH(ウォレット!$B25)&amp;"/"&amp;DAY(ウォレット!$B25)&amp;"_"&amp;ウォレット!CC$3,プレー記録!$U$14:$U$2664,0),1))=TRUE,0,INDEX(プレー記録!$G$14:$G$2664,MATCH("IN_"&amp;ウォレット!$BS$2&amp;MONTH(ウォレット!$B25)&amp;"/"&amp;DAY(ウォレット!$B25)&amp;"_"&amp;ウォレット!CC$3,プレー記録!$U$14:$U$2664,0),1))</f>
        <v>0</v>
      </c>
      <c r="CD25" s="296">
        <f>IF(ISNA(INDEX(プレー記録!$G$14:$G$2664,MATCH("IN_"&amp;ウォレット!$BS$2&amp;MONTH(ウォレット!$B25)&amp;"/"&amp;DAY(ウォレット!$B25)&amp;"_"&amp;ウォレット!CD$3,プレー記録!$U$14:$U$2664,0),1))=TRUE,0,INDEX(プレー記録!$G$14:$G$2664,MATCH("IN_"&amp;ウォレット!$BS$2&amp;MONTH(ウォレット!$B25)&amp;"/"&amp;DAY(ウォレット!$B25)&amp;"_"&amp;ウォレット!CD$3,プレー記録!$U$14:$U$2664,0),1))</f>
        <v>0</v>
      </c>
      <c r="CE25" s="296">
        <f>IF(ISNA(INDEX(プレー記録!$G$14:$G$2664,MATCH("IN_"&amp;ウォレット!$BS$2&amp;MONTH(ウォレット!$B25)&amp;"/"&amp;DAY(ウォレット!$B25)&amp;"_"&amp;ウォレット!CE$3,プレー記録!$U$14:$U$2664,0),1))=TRUE,0,INDEX(プレー記録!$G$14:$G$2664,MATCH("IN_"&amp;ウォレット!$BS$2&amp;MONTH(ウォレット!$B25)&amp;"/"&amp;DAY(ウォレット!$B25)&amp;"_"&amp;ウォレット!CE$3,プレー記録!$U$14:$U$2664,0),1))</f>
        <v>0</v>
      </c>
      <c r="CF25" s="296">
        <f>IF(ISNA(INDEX(プレー記録!$G$14:$G$2664,MATCH("IN_"&amp;ウォレット!$BS$2&amp;MONTH(ウォレット!$B25)&amp;"/"&amp;DAY(ウォレット!$B25)&amp;"_"&amp;ウォレット!CF$3,プレー記録!$U$14:$U$2664,0),1))=TRUE,0,INDEX(プレー記録!$G$14:$G$2664,MATCH("IN_"&amp;ウォレット!$BS$2&amp;MONTH(ウォレット!$B25)&amp;"/"&amp;DAY(ウォレット!$B25)&amp;"_"&amp;ウォレット!CF$3,プレー記録!$U$14:$U$2664,0),1))</f>
        <v>0</v>
      </c>
      <c r="CG25" s="296">
        <f>IF(ISNA(INDEX(プレー記録!$G$14:$G$2664,MATCH("IN_"&amp;ウォレット!$BS$2&amp;MONTH(ウォレット!$B25)&amp;"/"&amp;DAY(ウォレット!$B25)&amp;"_"&amp;ウォレット!CG$3,プレー記録!$U$14:$U$2664,0),1))=TRUE,0,INDEX(プレー記録!$G$14:$G$2664,MATCH("IN_"&amp;ウォレット!$BS$2&amp;MONTH(ウォレット!$B25)&amp;"/"&amp;DAY(ウォレット!$B25)&amp;"_"&amp;ウォレット!CG$3,プレー記録!$U$14:$U$2664,0),1))</f>
        <v>0</v>
      </c>
      <c r="CH25" s="296">
        <f>IF(ISNA(INDEX(プレー記録!$G$14:$G$2664,MATCH("IN_"&amp;ウォレット!$BS$2&amp;MONTH(ウォレット!$B25)&amp;"/"&amp;DAY(ウォレット!$B25)&amp;"_"&amp;ウォレット!CH$3,プレー記録!$U$14:$U$2664,0),1))=TRUE,0,INDEX(プレー記録!$G$14:$G$2664,MATCH("IN_"&amp;ウォレット!$BS$2&amp;MONTH(ウォレット!$B25)&amp;"/"&amp;DAY(ウォレット!$B25)&amp;"_"&amp;ウォレット!CH$3,プレー記録!$U$14:$U$2664,0),1))</f>
        <v>0</v>
      </c>
      <c r="CI25" s="296">
        <f>IF(ISNA(INDEX(プレー記録!$G$14:$G$2664,MATCH("IN_"&amp;ウォレット!$BS$2&amp;MONTH(ウォレット!$B25)&amp;"/"&amp;DAY(ウォレット!$B25)&amp;"_"&amp;ウォレット!CI$3,プレー記録!$U$14:$U$2664,0),1))=TRUE,0,INDEX(プレー記録!$G$14:$G$2664,MATCH("IN_"&amp;ウォレット!$BS$2&amp;MONTH(ウォレット!$B25)&amp;"/"&amp;DAY(ウォレット!$B25)&amp;"_"&amp;ウォレット!CI$3,プレー記録!$U$14:$U$2664,0),1))</f>
        <v>0</v>
      </c>
      <c r="CJ25" s="158"/>
      <c r="CK25" s="131">
        <f>IF(ISNA(INDEX(プレー記録!$F$12:$F$2664,MATCH("OUT_"&amp;ウォレット!$BS$2&amp;MONTH(ウォレット!$B25)&amp;"/"&amp;DAY(ウォレット!$B25)&amp;"_"&amp;ウォレット!CK$3,プレー記録!$U$12:$U$2664,0),1))=TRUE,0,-INDEX(プレー記録!$F$12:$F$2664,MATCH("OUT_"&amp;ウォレット!$BS$2&amp;MONTH(ウォレット!$B25)&amp;"/"&amp;DAY(ウォレット!$B25)&amp;"_"&amp;ウォレット!CK$3,プレー記録!$U$12:$U$2664,0),1))</f>
        <v>0</v>
      </c>
      <c r="CL25" s="123">
        <f>IF(ISNA(INDEX(プレー記録!$F$12:$F$2664,MATCH("OUT_"&amp;ウォレット!$BS$2&amp;MONTH(ウォレット!$B25)&amp;"/"&amp;DAY(ウォレット!$B25)&amp;"_"&amp;ウォレット!CL$3,プレー記録!$U$12:$U$2664,0),1))=TRUE,0,-INDEX(プレー記録!$F$12:$F$2664,MATCH("OUT_"&amp;ウォレット!$BS$2&amp;MONTH(ウォレット!$B25)&amp;"/"&amp;DAY(ウォレット!$B25)&amp;"_"&amp;ウォレット!CL$3,プレー記録!$U$12:$U$2664,0),1))</f>
        <v>0</v>
      </c>
      <c r="CM25" s="123">
        <f>IF(ISNA(INDEX(プレー記録!$F$12:$F$2664,MATCH("OUT_"&amp;ウォレット!$BS$2&amp;MONTH(ウォレット!$B25)&amp;"/"&amp;DAY(ウォレット!$B25)&amp;"_"&amp;ウォレット!CM$3,プレー記録!$U$12:$U$2664,0),1))=TRUE,0,-INDEX(プレー記録!$F$12:$F$2664,MATCH("OUT_"&amp;ウォレット!$BS$2&amp;MONTH(ウォレット!$B25)&amp;"/"&amp;DAY(ウォレット!$B25)&amp;"_"&amp;ウォレット!CM$3,プレー記録!$U$12:$U$2664,0),1))</f>
        <v>0</v>
      </c>
      <c r="CN25" s="123">
        <f>IF(ISNA(INDEX(プレー記録!$F$12:$F$2664,MATCH("OUT_"&amp;ウォレット!$BS$2&amp;MONTH(ウォレット!$B25)&amp;"/"&amp;DAY(ウォレット!$B25)&amp;"_"&amp;ウォレット!CN$3,プレー記録!$U$12:$U$2664,0),1))=TRUE,0,-INDEX(プレー記録!$F$12:$F$2664,MATCH("OUT_"&amp;ウォレット!$BS$2&amp;MONTH(ウォレット!$B25)&amp;"/"&amp;DAY(ウォレット!$B25)&amp;"_"&amp;ウォレット!CN$3,プレー記録!$U$12:$U$2664,0),1))</f>
        <v>0</v>
      </c>
      <c r="CO25" s="123">
        <f>IF(ISNA(INDEX(プレー記録!$F$12:$F$2664,MATCH("OUT_"&amp;ウォレット!$BS$2&amp;MONTH(ウォレット!$B25)&amp;"/"&amp;DAY(ウォレット!$B25)&amp;"_"&amp;ウォレット!CO$3,プレー記録!$U$12:$U$2664,0),1))=TRUE,0,-INDEX(プレー記録!$F$12:$F$2664,MATCH("OUT_"&amp;ウォレット!$BS$2&amp;MONTH(ウォレット!$B25)&amp;"/"&amp;DAY(ウォレット!$B25)&amp;"_"&amp;ウォレット!CO$3,プレー記録!$U$12:$U$2664,0),1))</f>
        <v>0</v>
      </c>
      <c r="CP25" s="123">
        <f>IF(ISNA(INDEX(プレー記録!$F$12:$F$2664,MATCH("OUT_"&amp;ウォレット!$BS$2&amp;MONTH(ウォレット!$B25)&amp;"/"&amp;DAY(ウォレット!$B25)&amp;"_"&amp;ウォレット!CP$3,プレー記録!$U$12:$U$2664,0),1))=TRUE,0,-INDEX(プレー記録!$F$12:$F$2664,MATCH("OUT_"&amp;ウォレット!$BS$2&amp;MONTH(ウォレット!$B25)&amp;"/"&amp;DAY(ウォレット!$B25)&amp;"_"&amp;ウォレット!CP$3,プレー記録!$U$12:$U$2664,0),1))</f>
        <v>0</v>
      </c>
      <c r="CQ25" s="123">
        <f>IF(ISNA(INDEX(プレー記録!$F$12:$F$2664,MATCH("OUT_"&amp;ウォレット!$BS$2&amp;MONTH(ウォレット!$B25)&amp;"/"&amp;DAY(ウォレット!$B25)&amp;"_"&amp;ウォレット!CQ$3,プレー記録!$U$12:$U$2664,0),1))=TRUE,0,-INDEX(プレー記録!$F$12:$F$2664,MATCH("OUT_"&amp;ウォレット!$BS$2&amp;MONTH(ウォレット!$B25)&amp;"/"&amp;DAY(ウォレット!$B25)&amp;"_"&amp;ウォレット!CQ$3,プレー記録!$U$12:$U$2664,0),1))</f>
        <v>0</v>
      </c>
      <c r="CR25" s="298">
        <f>IF(ISNA(INDEX(プレー記録!$F$12:$F$2664,MATCH("OUT_"&amp;ウォレット!$BS$2&amp;MONTH(ウォレット!$B25)&amp;"/"&amp;DAY(ウォレット!$B25)&amp;"_"&amp;ウォレット!CR$3,プレー記録!$U$12:$U$2664,0),1))=TRUE,0,-INDEX(プレー記録!$F$12:$F$2664,MATCH("OUT_"&amp;ウォレット!$BS$2&amp;MONTH(ウォレット!$B25)&amp;"/"&amp;DAY(ウォレット!$B25)&amp;"_"&amp;ウォレット!CR$3,プレー記録!$U$12:$U$2664,0),1))</f>
        <v>0</v>
      </c>
      <c r="CS25" s="298">
        <f>IF(ISNA(INDEX(プレー記録!$F$12:$F$2664,MATCH("OUT_"&amp;ウォレット!$BS$2&amp;MONTH(ウォレット!$B25)&amp;"/"&amp;DAY(ウォレット!$B25)&amp;"_"&amp;ウォレット!CS$3,プレー記録!$U$12:$U$2664,0),1))=TRUE,0,-INDEX(プレー記録!$F$12:$F$2664,MATCH("OUT_"&amp;ウォレット!$BS$2&amp;MONTH(ウォレット!$B25)&amp;"/"&amp;DAY(ウォレット!$B25)&amp;"_"&amp;ウォレット!CS$3,プレー記録!$U$12:$U$2664,0),1))</f>
        <v>0</v>
      </c>
      <c r="CT25" s="298">
        <f>IF(ISNA(INDEX(プレー記録!$F$12:$F$2664,MATCH("OUT_"&amp;ウォレット!$BS$2&amp;MONTH(ウォレット!$B25)&amp;"/"&amp;DAY(ウォレット!$B25)&amp;"_"&amp;ウォレット!CT$3,プレー記録!$U$12:$U$2664,0),1))=TRUE,0,-INDEX(プレー記録!$F$12:$F$2664,MATCH("OUT_"&amp;ウォレット!$BS$2&amp;MONTH(ウォレット!$B25)&amp;"/"&amp;DAY(ウォレット!$B25)&amp;"_"&amp;ウォレット!CT$3,プレー記録!$U$12:$U$2664,0),1))</f>
        <v>0</v>
      </c>
      <c r="CU25" s="298">
        <f>IF(ISNA(INDEX(プレー記録!$F$12:$F$2664,MATCH("OUT_"&amp;ウォレット!$BS$2&amp;MONTH(ウォレット!$B25)&amp;"/"&amp;DAY(ウォレット!$B25)&amp;"_"&amp;ウォレット!CU$3,プレー記録!$U$12:$U$2664,0),1))=TRUE,0,-INDEX(プレー記録!$F$12:$F$2664,MATCH("OUT_"&amp;ウォレット!$BS$2&amp;MONTH(ウォレット!$B25)&amp;"/"&amp;DAY(ウォレット!$B25)&amp;"_"&amp;ウォレット!CU$3,プレー記録!$U$12:$U$2664,0),1))</f>
        <v>0</v>
      </c>
      <c r="CV25" s="298">
        <f>IF(ISNA(INDEX(プレー記録!$F$12:$F$2664,MATCH("OUT_"&amp;ウォレット!$BS$2&amp;MONTH(ウォレット!$B25)&amp;"/"&amp;DAY(ウォレット!$B25)&amp;"_"&amp;ウォレット!CV$3,プレー記録!$U$12:$U$2664,0),1))=TRUE,0,-INDEX(プレー記録!$F$12:$F$2664,MATCH("OUT_"&amp;ウォレット!$BS$2&amp;MONTH(ウォレット!$B25)&amp;"/"&amp;DAY(ウォレット!$B25)&amp;"_"&amp;ウォレット!CV$3,プレー記録!$U$12:$U$2664,0),1))</f>
        <v>0</v>
      </c>
      <c r="CW25" s="298">
        <f>IF(ISNA(INDEX(プレー記録!$F$12:$F$2664,MATCH("OUT_"&amp;ウォレット!$BS$2&amp;MONTH(ウォレット!$B25)&amp;"/"&amp;DAY(ウォレット!$B25)&amp;"_"&amp;ウォレット!CW$3,プレー記録!$U$12:$U$2664,0),1))=TRUE,0,-INDEX(プレー記録!$F$12:$F$2664,MATCH("OUT_"&amp;ウォレット!$BS$2&amp;MONTH(ウォレット!$B25)&amp;"/"&amp;DAY(ウォレット!$B25)&amp;"_"&amp;ウォレット!CW$3,プレー記録!$U$12:$U$2664,0),1))</f>
        <v>0</v>
      </c>
      <c r="CX25" s="298">
        <f>IF(ISNA(INDEX(プレー記録!$F$12:$F$2664,MATCH("OUT_"&amp;ウォレット!$BS$2&amp;MONTH(ウォレット!$B25)&amp;"/"&amp;DAY(ウォレット!$B25)&amp;"_"&amp;ウォレット!CX$3,プレー記録!$U$12:$U$2664,0),1))=TRUE,0,-INDEX(プレー記録!$F$12:$F$2664,MATCH("OUT_"&amp;ウォレット!$BS$2&amp;MONTH(ウォレット!$B25)&amp;"/"&amp;DAY(ウォレット!$B25)&amp;"_"&amp;ウォレット!CX$3,プレー記録!$U$12:$U$2664,0),1))</f>
        <v>0</v>
      </c>
      <c r="CY25" s="298">
        <f>IF(ISNA(INDEX(プレー記録!$F$12:$F$2664,MATCH("OUT_"&amp;ウォレット!$BS$2&amp;MONTH(ウォレット!$B25)&amp;"/"&amp;DAY(ウォレット!$B25)&amp;"_"&amp;ウォレット!CY$3,プレー記録!$U$12:$U$2664,0),1))=TRUE,0,-INDEX(プレー記録!$F$12:$F$2664,MATCH("OUT_"&amp;ウォレット!$BS$2&amp;MONTH(ウォレット!$B25)&amp;"/"&amp;DAY(ウォレット!$B25)&amp;"_"&amp;ウォレット!CY$3,プレー記録!$U$12:$U$2664,0),1))</f>
        <v>0</v>
      </c>
      <c r="CZ25" s="160"/>
      <c r="DA25" s="127">
        <f t="shared" si="4"/>
        <v>0</v>
      </c>
      <c r="DB25" s="128">
        <f t="shared" si="14"/>
        <v>0</v>
      </c>
      <c r="DC25" s="133">
        <f>IF(ISNA(INDEX(プレー記録!$G$14:$G$2664,MATCH("IN_"&amp;ウォレット!$DA$2&amp;MONTH(ウォレット!$B25)&amp;"/"&amp;DAY(ウォレット!$B25)&amp;"_"&amp;ウォレット!DC$3,プレー記録!$U$14:$U$2664,0),1))=TRUE,0,INDEX(プレー記録!$G$14:$G$2664,MATCH("IN_"&amp;ウォレット!$DA$2&amp;MONTH(ウォレット!$B25)&amp;"/"&amp;DAY(ウォレット!$B25)&amp;"_"&amp;ウォレット!DC$3,プレー記録!$U$14:$U$2664,0),1))</f>
        <v>0</v>
      </c>
      <c r="DD25" s="122">
        <f>IF(ISNA(INDEX(プレー記録!$G$14:$G$2664,MATCH("IN_"&amp;ウォレット!$DA$2&amp;MONTH(ウォレット!$B25)&amp;"/"&amp;DAY(ウォレット!$B25)&amp;"_"&amp;ウォレット!DD$3,プレー記録!$U$14:$U$2664,0),1))=TRUE,0,INDEX(プレー記録!$G$14:$G$2664,MATCH("IN_"&amp;ウォレット!$DA$2&amp;MONTH(ウォレット!$B25)&amp;"/"&amp;DAY(ウォレット!$B25)&amp;"_"&amp;ウォレット!DD$3,プレー記録!$U$14:$U$2664,0),1))</f>
        <v>0</v>
      </c>
      <c r="DE25" s="122">
        <f>IF(ISNA(INDEX(プレー記録!$G$14:$G$2664,MATCH("IN_"&amp;ウォレット!$DA$2&amp;MONTH(ウォレット!$B25)&amp;"/"&amp;DAY(ウォレット!$B25)&amp;"_"&amp;ウォレット!DE$3,プレー記録!$U$14:$U$2664,0),1))=TRUE,0,INDEX(プレー記録!$G$14:$G$2664,MATCH("IN_"&amp;ウォレット!$DA$2&amp;MONTH(ウォレット!$B25)&amp;"/"&amp;DAY(ウォレット!$B25)&amp;"_"&amp;ウォレット!DE$3,プレー記録!$U$14:$U$2664,0),1))</f>
        <v>0</v>
      </c>
      <c r="DF25" s="122">
        <f>IF(ISNA(INDEX(プレー記録!$G$14:$G$2664,MATCH("IN_"&amp;ウォレット!$DA$2&amp;MONTH(ウォレット!$B25)&amp;"/"&amp;DAY(ウォレット!$B25)&amp;"_"&amp;ウォレット!DF$3,プレー記録!$U$14:$U$2664,0),1))=TRUE,0,INDEX(プレー記録!$G$14:$G$2664,MATCH("IN_"&amp;ウォレット!$DA$2&amp;MONTH(ウォレット!$B25)&amp;"/"&amp;DAY(ウォレット!$B25)&amp;"_"&amp;ウォレット!DF$3,プレー記録!$U$14:$U$2664,0),1))</f>
        <v>0</v>
      </c>
      <c r="DG25" s="122">
        <f>IF(ISNA(INDEX(プレー記録!$G$14:$G$2664,MATCH("IN_"&amp;ウォレット!$DA$2&amp;MONTH(ウォレット!$B25)&amp;"/"&amp;DAY(ウォレット!$B25)&amp;"_"&amp;ウォレット!DG$3,プレー記録!$U$14:$U$2664,0),1))=TRUE,0,INDEX(プレー記録!$G$14:$G$2664,MATCH("IN_"&amp;ウォレット!$DA$2&amp;MONTH(ウォレット!$B25)&amp;"/"&amp;DAY(ウォレット!$B25)&amp;"_"&amp;ウォレット!DG$3,プレー記録!$U$14:$U$2664,0),1))</f>
        <v>0</v>
      </c>
      <c r="DH25" s="122">
        <f>IF(ISNA(INDEX(プレー記録!$G$14:$G$2664,MATCH("IN_"&amp;ウォレット!$DA$2&amp;MONTH(ウォレット!$B25)&amp;"/"&amp;DAY(ウォレット!$B25)&amp;"_"&amp;ウォレット!DH$3,プレー記録!$U$14:$U$2664,0),1))=TRUE,0,INDEX(プレー記録!$G$14:$G$2664,MATCH("IN_"&amp;ウォレット!$DA$2&amp;MONTH(ウォレット!$B25)&amp;"/"&amp;DAY(ウォレット!$B25)&amp;"_"&amp;ウォレット!DH$3,プレー記録!$U$14:$U$2664,0),1))</f>
        <v>0</v>
      </c>
      <c r="DI25" s="122">
        <f>IF(ISNA(INDEX(プレー記録!$G$14:$G$2664,MATCH("IN_"&amp;ウォレット!$DA$2&amp;MONTH(ウォレット!$B25)&amp;"/"&amp;DAY(ウォレット!$B25)&amp;"_"&amp;ウォレット!DI$3,プレー記録!$U$14:$U$2664,0),1))=TRUE,0,INDEX(プレー記録!$G$14:$G$2664,MATCH("IN_"&amp;ウォレット!$DA$2&amp;MONTH(ウォレット!$B25)&amp;"/"&amp;DAY(ウォレット!$B25)&amp;"_"&amp;ウォレット!DI$3,プレー記録!$U$14:$U$2664,0),1))</f>
        <v>0</v>
      </c>
      <c r="DJ25" s="296">
        <f>IF(ISNA(INDEX(プレー記録!$G$14:$G$2664,MATCH("IN_"&amp;ウォレット!$DA$2&amp;MONTH(ウォレット!$B25)&amp;"/"&amp;DAY(ウォレット!$B25)&amp;"_"&amp;ウォレット!DJ$3,プレー記録!$U$14:$U$2664,0),1))=TRUE,0,INDEX(プレー記録!$G$14:$G$2664,MATCH("IN_"&amp;ウォレット!$DA$2&amp;MONTH(ウォレット!$B25)&amp;"/"&amp;DAY(ウォレット!$B25)&amp;"_"&amp;ウォレット!DJ$3,プレー記録!$U$14:$U$2664,0),1))</f>
        <v>0</v>
      </c>
      <c r="DK25" s="296">
        <f>IF(ISNA(INDEX(プレー記録!$G$14:$G$2664,MATCH("IN_"&amp;ウォレット!$DA$2&amp;MONTH(ウォレット!$B25)&amp;"/"&amp;DAY(ウォレット!$B25)&amp;"_"&amp;ウォレット!DK$3,プレー記録!$U$14:$U$2664,0),1))=TRUE,0,INDEX(プレー記録!$G$14:$G$2664,MATCH("IN_"&amp;ウォレット!$DA$2&amp;MONTH(ウォレット!$B25)&amp;"/"&amp;DAY(ウォレット!$B25)&amp;"_"&amp;ウォレット!DK$3,プレー記録!$U$14:$U$2664,0),1))</f>
        <v>0</v>
      </c>
      <c r="DL25" s="296">
        <f>IF(ISNA(INDEX(プレー記録!$G$14:$G$2664,MATCH("IN_"&amp;ウォレット!$DA$2&amp;MONTH(ウォレット!$B25)&amp;"/"&amp;DAY(ウォレット!$B25)&amp;"_"&amp;ウォレット!DL$3,プレー記録!$U$14:$U$2664,0),1))=TRUE,0,INDEX(プレー記録!$G$14:$G$2664,MATCH("IN_"&amp;ウォレット!$DA$2&amp;MONTH(ウォレット!$B25)&amp;"/"&amp;DAY(ウォレット!$B25)&amp;"_"&amp;ウォレット!DL$3,プレー記録!$U$14:$U$2664,0),1))</f>
        <v>0</v>
      </c>
      <c r="DM25" s="296">
        <f>IF(ISNA(INDEX(プレー記録!$G$14:$G$2664,MATCH("IN_"&amp;ウォレット!$DA$2&amp;MONTH(ウォレット!$B25)&amp;"/"&amp;DAY(ウォレット!$B25)&amp;"_"&amp;ウォレット!DM$3,プレー記録!$U$14:$U$2664,0),1))=TRUE,0,INDEX(プレー記録!$G$14:$G$2664,MATCH("IN_"&amp;ウォレット!$DA$2&amp;MONTH(ウォレット!$B25)&amp;"/"&amp;DAY(ウォレット!$B25)&amp;"_"&amp;ウォレット!DM$3,プレー記録!$U$14:$U$2664,0),1))</f>
        <v>0</v>
      </c>
      <c r="DN25" s="296">
        <f>IF(ISNA(INDEX(プレー記録!$G$14:$G$2664,MATCH("IN_"&amp;ウォレット!$DA$2&amp;MONTH(ウォレット!$B25)&amp;"/"&amp;DAY(ウォレット!$B25)&amp;"_"&amp;ウォレット!DN$3,プレー記録!$U$14:$U$2664,0),1))=TRUE,0,INDEX(プレー記録!$G$14:$G$2664,MATCH("IN_"&amp;ウォレット!$DA$2&amp;MONTH(ウォレット!$B25)&amp;"/"&amp;DAY(ウォレット!$B25)&amp;"_"&amp;ウォレット!DN$3,プレー記録!$U$14:$U$2664,0),1))</f>
        <v>0</v>
      </c>
      <c r="DO25" s="296">
        <f>IF(ISNA(INDEX(プレー記録!$G$14:$G$2664,MATCH("IN_"&amp;ウォレット!$DA$2&amp;MONTH(ウォレット!$B25)&amp;"/"&amp;DAY(ウォレット!$B25)&amp;"_"&amp;ウォレット!DO$3,プレー記録!$U$14:$U$2664,0),1))=TRUE,0,INDEX(プレー記録!$G$14:$G$2664,MATCH("IN_"&amp;ウォレット!$DA$2&amp;MONTH(ウォレット!$B25)&amp;"/"&amp;DAY(ウォレット!$B25)&amp;"_"&amp;ウォレット!DO$3,プレー記録!$U$14:$U$2664,0),1))</f>
        <v>0</v>
      </c>
      <c r="DP25" s="296">
        <f>IF(ISNA(INDEX(プレー記録!$G$14:$G$2664,MATCH("IN_"&amp;ウォレット!$DA$2&amp;MONTH(ウォレット!$B25)&amp;"/"&amp;DAY(ウォレット!$B25)&amp;"_"&amp;ウォレット!DP$3,プレー記録!$U$14:$U$2664,0),1))=TRUE,0,INDEX(プレー記録!$G$14:$G$2664,MATCH("IN_"&amp;ウォレット!$DA$2&amp;MONTH(ウォレット!$B25)&amp;"/"&amp;DAY(ウォレット!$B25)&amp;"_"&amp;ウォレット!DP$3,プレー記録!$U$14:$U$2664,0),1))</f>
        <v>0</v>
      </c>
      <c r="DQ25" s="296">
        <f>IF(ISNA(INDEX(プレー記録!$G$14:$G$2664,MATCH("IN_"&amp;ウォレット!$DA$2&amp;MONTH(ウォレット!$B25)&amp;"/"&amp;DAY(ウォレット!$B25)&amp;"_"&amp;ウォレット!DQ$3,プレー記録!$U$14:$U$2664,0),1))=TRUE,0,INDEX(プレー記録!$G$14:$G$2664,MATCH("IN_"&amp;ウォレット!$DA$2&amp;MONTH(ウォレット!$B25)&amp;"/"&amp;DAY(ウォレット!$B25)&amp;"_"&amp;ウォレット!DQ$3,プレー記録!$U$14:$U$2664,0),1))</f>
        <v>0</v>
      </c>
      <c r="DR25" s="158"/>
      <c r="DS25" s="131">
        <f>IF(ISNA(INDEX(プレー記録!$F$12:$F$2664,MATCH("OUT_"&amp;ウォレット!$DA$2&amp;MONTH(ウォレット!$B25)&amp;"/"&amp;DAY(ウォレット!$B25)&amp;"_"&amp;ウォレット!DS$3,プレー記録!$U$12:$U$2664,0),1))=TRUE,0,-INDEX(プレー記録!$F$12:$F$2664,MATCH("OUT_"&amp;ウォレット!$DA$2&amp;MONTH(ウォレット!$B25)&amp;"/"&amp;DAY(ウォレット!$B25)&amp;"_"&amp;ウォレット!DS$3,プレー記録!$U$12:$U$2664,0),1))</f>
        <v>0</v>
      </c>
      <c r="DT25" s="123">
        <f>IF(ISNA(INDEX(プレー記録!$F$12:$F$2664,MATCH("OUT_"&amp;ウォレット!$DA$2&amp;MONTH(ウォレット!$B25)&amp;"/"&amp;DAY(ウォレット!$B25)&amp;"_"&amp;ウォレット!DT$3,プレー記録!$U$12:$U$2664,0),1))=TRUE,0,-INDEX(プレー記録!$F$12:$F$2664,MATCH("OUT_"&amp;ウォレット!$DA$2&amp;MONTH(ウォレット!$B25)&amp;"/"&amp;DAY(ウォレット!$B25)&amp;"_"&amp;ウォレット!DT$3,プレー記録!$U$12:$U$2664,0),1))</f>
        <v>0</v>
      </c>
      <c r="DU25" s="123">
        <f>IF(ISNA(INDEX(プレー記録!$F$12:$F$2664,MATCH("OUT_"&amp;ウォレット!$DA$2&amp;MONTH(ウォレット!$B25)&amp;"/"&amp;DAY(ウォレット!$B25)&amp;"_"&amp;ウォレット!DU$3,プレー記録!$U$12:$U$2664,0),1))=TRUE,0,-INDEX(プレー記録!$F$12:$F$2664,MATCH("OUT_"&amp;ウォレット!$DA$2&amp;MONTH(ウォレット!$B25)&amp;"/"&amp;DAY(ウォレット!$B25)&amp;"_"&amp;ウォレット!DU$3,プレー記録!$U$12:$U$2664,0),1))</f>
        <v>0</v>
      </c>
      <c r="DV25" s="123">
        <f>IF(ISNA(INDEX(プレー記録!$F$12:$F$2664,MATCH("OUT_"&amp;ウォレット!$DA$2&amp;MONTH(ウォレット!$B25)&amp;"/"&amp;DAY(ウォレット!$B25)&amp;"_"&amp;ウォレット!DV$3,プレー記録!$U$12:$U$2664,0),1))=TRUE,0,-INDEX(プレー記録!$F$12:$F$2664,MATCH("OUT_"&amp;ウォレット!$DA$2&amp;MONTH(ウォレット!$B25)&amp;"/"&amp;DAY(ウォレット!$B25)&amp;"_"&amp;ウォレット!DV$3,プレー記録!$U$12:$U$2664,0),1))</f>
        <v>0</v>
      </c>
      <c r="DW25" s="123">
        <f>IF(ISNA(INDEX(プレー記録!$F$12:$F$2664,MATCH("OUT_"&amp;ウォレット!$DA$2&amp;MONTH(ウォレット!$B25)&amp;"/"&amp;DAY(ウォレット!$B25)&amp;"_"&amp;ウォレット!DW$3,プレー記録!$U$12:$U$2664,0),1))=TRUE,0,-INDEX(プレー記録!$F$12:$F$2664,MATCH("OUT_"&amp;ウォレット!$DA$2&amp;MONTH(ウォレット!$B25)&amp;"/"&amp;DAY(ウォレット!$B25)&amp;"_"&amp;ウォレット!DW$3,プレー記録!$U$12:$U$2664,0),1))</f>
        <v>0</v>
      </c>
      <c r="DX25" s="123">
        <f>IF(ISNA(INDEX(プレー記録!$F$12:$F$2664,MATCH("OUT_"&amp;ウォレット!$DA$2&amp;MONTH(ウォレット!$B25)&amp;"/"&amp;DAY(ウォレット!$B25)&amp;"_"&amp;ウォレット!DX$3,プレー記録!$U$12:$U$2664,0),1))=TRUE,0,-INDEX(プレー記録!$F$12:$F$2664,MATCH("OUT_"&amp;ウォレット!$DA$2&amp;MONTH(ウォレット!$B25)&amp;"/"&amp;DAY(ウォレット!$B25)&amp;"_"&amp;ウォレット!DX$3,プレー記録!$U$12:$U$2664,0),1))</f>
        <v>0</v>
      </c>
      <c r="DY25" s="123">
        <f>IF(ISNA(INDEX(プレー記録!$F$12:$F$2664,MATCH("OUT_"&amp;ウォレット!$DA$2&amp;MONTH(ウォレット!$B25)&amp;"/"&amp;DAY(ウォレット!$B25)&amp;"_"&amp;ウォレット!DY$3,プレー記録!$U$12:$U$2664,0),1))=TRUE,0,-INDEX(プレー記録!$F$12:$F$2664,MATCH("OUT_"&amp;ウォレット!$DA$2&amp;MONTH(ウォレット!$B25)&amp;"/"&amp;DAY(ウォレット!$B25)&amp;"_"&amp;ウォレット!DY$3,プレー記録!$U$12:$U$2664,0),1))</f>
        <v>0</v>
      </c>
      <c r="DZ25" s="298">
        <f>IF(ISNA(INDEX(プレー記録!$F$12:$F$2664,MATCH("OUT_"&amp;ウォレット!$DA$2&amp;MONTH(ウォレット!$B25)&amp;"/"&amp;DAY(ウォレット!$B25)&amp;"_"&amp;ウォレット!DZ$3,プレー記録!$U$12:$U$2664,0),1))=TRUE,0,-INDEX(プレー記録!$F$12:$F$2664,MATCH("OUT_"&amp;ウォレット!$DA$2&amp;MONTH(ウォレット!$B25)&amp;"/"&amp;DAY(ウォレット!$B25)&amp;"_"&amp;ウォレット!DZ$3,プレー記録!$U$12:$U$2664,0),1))</f>
        <v>0</v>
      </c>
      <c r="EA25" s="298">
        <f>IF(ISNA(INDEX(プレー記録!$F$12:$F$2664,MATCH("OUT_"&amp;ウォレット!$DA$2&amp;MONTH(ウォレット!$B25)&amp;"/"&amp;DAY(ウォレット!$B25)&amp;"_"&amp;ウォレット!EA$3,プレー記録!$U$12:$U$2664,0),1))=TRUE,0,-INDEX(プレー記録!$F$12:$F$2664,MATCH("OUT_"&amp;ウォレット!$DA$2&amp;MONTH(ウォレット!$B25)&amp;"/"&amp;DAY(ウォレット!$B25)&amp;"_"&amp;ウォレット!EA$3,プレー記録!$U$12:$U$2664,0),1))</f>
        <v>0</v>
      </c>
      <c r="EB25" s="298">
        <f>IF(ISNA(INDEX(プレー記録!$F$12:$F$2664,MATCH("OUT_"&amp;ウォレット!$DA$2&amp;MONTH(ウォレット!$B25)&amp;"/"&amp;DAY(ウォレット!$B25)&amp;"_"&amp;ウォレット!EB$3,プレー記録!$U$12:$U$2664,0),1))=TRUE,0,-INDEX(プレー記録!$F$12:$F$2664,MATCH("OUT_"&amp;ウォレット!$DA$2&amp;MONTH(ウォレット!$B25)&amp;"/"&amp;DAY(ウォレット!$B25)&amp;"_"&amp;ウォレット!EB$3,プレー記録!$U$12:$U$2664,0),1))</f>
        <v>0</v>
      </c>
      <c r="EC25" s="298">
        <f>IF(ISNA(INDEX(プレー記録!$F$12:$F$2664,MATCH("OUT_"&amp;ウォレット!$DA$2&amp;MONTH(ウォレット!$B25)&amp;"/"&amp;DAY(ウォレット!$B25)&amp;"_"&amp;ウォレット!EC$3,プレー記録!$U$12:$U$2664,0),1))=TRUE,0,-INDEX(プレー記録!$F$12:$F$2664,MATCH("OUT_"&amp;ウォレット!$DA$2&amp;MONTH(ウォレット!$B25)&amp;"/"&amp;DAY(ウォレット!$B25)&amp;"_"&amp;ウォレット!EC$3,プレー記録!$U$12:$U$2664,0),1))</f>
        <v>0</v>
      </c>
      <c r="ED25" s="298">
        <f>IF(ISNA(INDEX(プレー記録!$F$12:$F$2664,MATCH("OUT_"&amp;ウォレット!$DA$2&amp;MONTH(ウォレット!$B25)&amp;"/"&amp;DAY(ウォレット!$B25)&amp;"_"&amp;ウォレット!ED$3,プレー記録!$U$12:$U$2664,0),1))=TRUE,0,-INDEX(プレー記録!$F$12:$F$2664,MATCH("OUT_"&amp;ウォレット!$DA$2&amp;MONTH(ウォレット!$B25)&amp;"/"&amp;DAY(ウォレット!$B25)&amp;"_"&amp;ウォレット!ED$3,プレー記録!$U$12:$U$2664,0),1))</f>
        <v>0</v>
      </c>
      <c r="EE25" s="298">
        <f>IF(ISNA(INDEX(プレー記録!$F$12:$F$2664,MATCH("OUT_"&amp;ウォレット!$DA$2&amp;MONTH(ウォレット!$B25)&amp;"/"&amp;DAY(ウォレット!$B25)&amp;"_"&amp;ウォレット!EE$3,プレー記録!$U$12:$U$2664,0),1))=TRUE,0,-INDEX(プレー記録!$F$12:$F$2664,MATCH("OUT_"&amp;ウォレット!$DA$2&amp;MONTH(ウォレット!$B25)&amp;"/"&amp;DAY(ウォレット!$B25)&amp;"_"&amp;ウォレット!EE$3,プレー記録!$U$12:$U$2664,0),1))</f>
        <v>0</v>
      </c>
      <c r="EF25" s="298">
        <f>IF(ISNA(INDEX(プレー記録!$F$12:$F$2664,MATCH("OUT_"&amp;ウォレット!$DA$2&amp;MONTH(ウォレット!$B25)&amp;"/"&amp;DAY(ウォレット!$B25)&amp;"_"&amp;ウォレット!EF$3,プレー記録!$U$12:$U$2664,0),1))=TRUE,0,-INDEX(プレー記録!$F$12:$F$2664,MATCH("OUT_"&amp;ウォレット!$DA$2&amp;MONTH(ウォレット!$B25)&amp;"/"&amp;DAY(ウォレット!$B25)&amp;"_"&amp;ウォレット!EF$3,プレー記録!$U$12:$U$2664,0),1))</f>
        <v>0</v>
      </c>
      <c r="EG25" s="298">
        <f>IF(ISNA(INDEX(プレー記録!$F$12:$F$2664,MATCH("OUT_"&amp;ウォレット!$DA$2&amp;MONTH(ウォレット!$B25)&amp;"/"&amp;DAY(ウォレット!$B25)&amp;"_"&amp;ウォレット!EG$3,プレー記録!$U$12:$U$2664,0),1))=TRUE,0,-INDEX(プレー記録!$F$12:$F$2664,MATCH("OUT_"&amp;ウォレット!$DA$2&amp;MONTH(ウォレット!$B25)&amp;"/"&amp;DAY(ウォレット!$B25)&amp;"_"&amp;ウォレット!EG$3,プレー記録!$U$12:$U$2664,0),1))</f>
        <v>0</v>
      </c>
      <c r="EH25" s="160"/>
      <c r="EI25" s="127">
        <f t="shared" si="5"/>
        <v>0</v>
      </c>
      <c r="EJ25" s="128">
        <f t="shared" si="15"/>
        <v>0</v>
      </c>
      <c r="EK25" s="133">
        <f>IF(ISNA(INDEX(プレー記録!$G$14:$G$2664,MATCH("IN_"&amp;ウォレット!$EI$2&amp;MONTH(ウォレット!$B25)&amp;"/"&amp;DAY(ウォレット!$B25)&amp;"_"&amp;ウォレット!EK$3,プレー記録!$U$14:$U$2664,0),1))=TRUE,0,INDEX(プレー記録!$G$14:$G$2664,MATCH("IN_"&amp;ウォレット!$EI$2&amp;MONTH(ウォレット!$B25)&amp;"/"&amp;DAY(ウォレット!$B25)&amp;"_"&amp;ウォレット!EK$3,プレー記録!$U$14:$U$2664,0),1))</f>
        <v>0</v>
      </c>
      <c r="EL25" s="122">
        <f>IF(ISNA(INDEX(プレー記録!$G$14:$G$2664,MATCH("IN_"&amp;ウォレット!$EI$2&amp;MONTH(ウォレット!$B25)&amp;"/"&amp;DAY(ウォレット!$B25)&amp;"_"&amp;ウォレット!EL$3,プレー記録!$U$14:$U$2664,0),1))=TRUE,0,INDEX(プレー記録!$G$14:$G$2664,MATCH("IN_"&amp;ウォレット!$EI$2&amp;MONTH(ウォレット!$B25)&amp;"/"&amp;DAY(ウォレット!$B25)&amp;"_"&amp;ウォレット!EL$3,プレー記録!$U$14:$U$2664,0),1))</f>
        <v>0</v>
      </c>
      <c r="EM25" s="122">
        <f>IF(ISNA(INDEX(プレー記録!$G$14:$G$2664,MATCH("IN_"&amp;ウォレット!$EI$2&amp;MONTH(ウォレット!$B25)&amp;"/"&amp;DAY(ウォレット!$B25)&amp;"_"&amp;ウォレット!EM$3,プレー記録!$U$14:$U$2664,0),1))=TRUE,0,INDEX(プレー記録!$G$14:$G$2664,MATCH("IN_"&amp;ウォレット!$EI$2&amp;MONTH(ウォレット!$B25)&amp;"/"&amp;DAY(ウォレット!$B25)&amp;"_"&amp;ウォレット!EM$3,プレー記録!$U$14:$U$2664,0),1))</f>
        <v>0</v>
      </c>
      <c r="EN25" s="122">
        <f>IF(ISNA(INDEX(プレー記録!$G$14:$G$2664,MATCH("IN_"&amp;ウォレット!$EI$2&amp;MONTH(ウォレット!$B25)&amp;"/"&amp;DAY(ウォレット!$B25)&amp;"_"&amp;ウォレット!EN$3,プレー記録!$U$14:$U$2664,0),1))=TRUE,0,INDEX(プレー記録!$G$14:$G$2664,MATCH("IN_"&amp;ウォレット!$EI$2&amp;MONTH(ウォレット!$B25)&amp;"/"&amp;DAY(ウォレット!$B25)&amp;"_"&amp;ウォレット!EN$3,プレー記録!$U$14:$U$2664,0),1))</f>
        <v>0</v>
      </c>
      <c r="EO25" s="122">
        <f>IF(ISNA(INDEX(プレー記録!$G$14:$G$2664,MATCH("IN_"&amp;ウォレット!$EI$2&amp;MONTH(ウォレット!$B25)&amp;"/"&amp;DAY(ウォレット!$B25)&amp;"_"&amp;ウォレット!EO$3,プレー記録!$U$14:$U$2664,0),1))=TRUE,0,INDEX(プレー記録!$G$14:$G$2664,MATCH("IN_"&amp;ウォレット!$EI$2&amp;MONTH(ウォレット!$B25)&amp;"/"&amp;DAY(ウォレット!$B25)&amp;"_"&amp;ウォレット!EO$3,プレー記録!$U$14:$U$2664,0),1))</f>
        <v>0</v>
      </c>
      <c r="EP25" s="122">
        <f>IF(ISNA(INDEX(プレー記録!$G$14:$G$2664,MATCH("IN_"&amp;ウォレット!$EI$2&amp;MONTH(ウォレット!$B25)&amp;"/"&amp;DAY(ウォレット!$B25)&amp;"_"&amp;ウォレット!EP$3,プレー記録!$U$14:$U$2664,0),1))=TRUE,0,INDEX(プレー記録!$G$14:$G$2664,MATCH("IN_"&amp;ウォレット!$EI$2&amp;MONTH(ウォレット!$B25)&amp;"/"&amp;DAY(ウォレット!$B25)&amp;"_"&amp;ウォレット!EP$3,プレー記録!$U$14:$U$2664,0),1))</f>
        <v>0</v>
      </c>
      <c r="EQ25" s="122">
        <f>IF(ISNA(INDEX(プレー記録!$G$14:$G$2664,MATCH("IN_"&amp;ウォレット!$EI$2&amp;MONTH(ウォレット!$B25)&amp;"/"&amp;DAY(ウォレット!$B25)&amp;"_"&amp;ウォレット!EQ$3,プレー記録!$U$14:$U$2664,0),1))=TRUE,0,INDEX(プレー記録!$G$14:$G$2664,MATCH("IN_"&amp;ウォレット!$EI$2&amp;MONTH(ウォレット!$B25)&amp;"/"&amp;DAY(ウォレット!$B25)&amp;"_"&amp;ウォレット!EQ$3,プレー記録!$U$14:$U$2664,0),1))</f>
        <v>0</v>
      </c>
      <c r="ER25" s="296">
        <f>IF(ISNA(INDEX(プレー記録!$G$14:$G$2664,MATCH("IN_"&amp;ウォレット!$EI$2&amp;MONTH(ウォレット!$B25)&amp;"/"&amp;DAY(ウォレット!$B25)&amp;"_"&amp;ウォレット!ER$3,プレー記録!$U$14:$U$2664,0),1))=TRUE,0,INDEX(プレー記録!$G$14:$G$2664,MATCH("IN_"&amp;ウォレット!$EI$2&amp;MONTH(ウォレット!$B25)&amp;"/"&amp;DAY(ウォレット!$B25)&amp;"_"&amp;ウォレット!ER$3,プレー記録!$U$14:$U$2664,0),1))</f>
        <v>0</v>
      </c>
      <c r="ES25" s="296">
        <f>IF(ISNA(INDEX(プレー記録!$G$14:$G$2664,MATCH("IN_"&amp;ウォレット!$EI$2&amp;MONTH(ウォレット!$B25)&amp;"/"&amp;DAY(ウォレット!$B25)&amp;"_"&amp;ウォレット!ES$3,プレー記録!$U$14:$U$2664,0),1))=TRUE,0,INDEX(プレー記録!$G$14:$G$2664,MATCH("IN_"&amp;ウォレット!$EI$2&amp;MONTH(ウォレット!$B25)&amp;"/"&amp;DAY(ウォレット!$B25)&amp;"_"&amp;ウォレット!ES$3,プレー記録!$U$14:$U$2664,0),1))</f>
        <v>0</v>
      </c>
      <c r="ET25" s="296">
        <f>IF(ISNA(INDEX(プレー記録!$G$14:$G$2664,MATCH("IN_"&amp;ウォレット!$EI$2&amp;MONTH(ウォレット!$B25)&amp;"/"&amp;DAY(ウォレット!$B25)&amp;"_"&amp;ウォレット!ET$3,プレー記録!$U$14:$U$2664,0),1))=TRUE,0,INDEX(プレー記録!$G$14:$G$2664,MATCH("IN_"&amp;ウォレット!$EI$2&amp;MONTH(ウォレット!$B25)&amp;"/"&amp;DAY(ウォレット!$B25)&amp;"_"&amp;ウォレット!ET$3,プレー記録!$U$14:$U$2664,0),1))</f>
        <v>0</v>
      </c>
      <c r="EU25" s="296">
        <f>IF(ISNA(INDEX(プレー記録!$G$14:$G$2664,MATCH("IN_"&amp;ウォレット!$EI$2&amp;MONTH(ウォレット!$B25)&amp;"/"&amp;DAY(ウォレット!$B25)&amp;"_"&amp;ウォレット!EU$3,プレー記録!$U$14:$U$2664,0),1))=TRUE,0,INDEX(プレー記録!$G$14:$G$2664,MATCH("IN_"&amp;ウォレット!$EI$2&amp;MONTH(ウォレット!$B25)&amp;"/"&amp;DAY(ウォレット!$B25)&amp;"_"&amp;ウォレット!EU$3,プレー記録!$U$14:$U$2664,0),1))</f>
        <v>0</v>
      </c>
      <c r="EV25" s="296">
        <f>IF(ISNA(INDEX(プレー記録!$G$14:$G$2664,MATCH("IN_"&amp;ウォレット!$EI$2&amp;MONTH(ウォレット!$B25)&amp;"/"&amp;DAY(ウォレット!$B25)&amp;"_"&amp;ウォレット!EV$3,プレー記録!$U$14:$U$2664,0),1))=TRUE,0,INDEX(プレー記録!$G$14:$G$2664,MATCH("IN_"&amp;ウォレット!$EI$2&amp;MONTH(ウォレット!$B25)&amp;"/"&amp;DAY(ウォレット!$B25)&amp;"_"&amp;ウォレット!EV$3,プレー記録!$U$14:$U$2664,0),1))</f>
        <v>0</v>
      </c>
      <c r="EW25" s="296">
        <f>IF(ISNA(INDEX(プレー記録!$G$14:$G$2664,MATCH("IN_"&amp;ウォレット!$EI$2&amp;MONTH(ウォレット!$B25)&amp;"/"&amp;DAY(ウォレット!$B25)&amp;"_"&amp;ウォレット!EW$3,プレー記録!$U$14:$U$2664,0),1))=TRUE,0,INDEX(プレー記録!$G$14:$G$2664,MATCH("IN_"&amp;ウォレット!$EI$2&amp;MONTH(ウォレット!$B25)&amp;"/"&amp;DAY(ウォレット!$B25)&amp;"_"&amp;ウォレット!EW$3,プレー記録!$U$14:$U$2664,0),1))</f>
        <v>0</v>
      </c>
      <c r="EX25" s="296">
        <f>IF(ISNA(INDEX(プレー記録!$G$14:$G$2664,MATCH("IN_"&amp;ウォレット!$EI$2&amp;MONTH(ウォレット!$B25)&amp;"/"&amp;DAY(ウォレット!$B25)&amp;"_"&amp;ウォレット!EX$3,プレー記録!$U$14:$U$2664,0),1))=TRUE,0,INDEX(プレー記録!$G$14:$G$2664,MATCH("IN_"&amp;ウォレット!$EI$2&amp;MONTH(ウォレット!$B25)&amp;"/"&amp;DAY(ウォレット!$B25)&amp;"_"&amp;ウォレット!EX$3,プレー記録!$U$14:$U$2664,0),1))</f>
        <v>0</v>
      </c>
      <c r="EY25" s="296">
        <f>IF(ISNA(INDEX(プレー記録!$G$14:$G$2664,MATCH("IN_"&amp;ウォレット!$EI$2&amp;MONTH(ウォレット!$B25)&amp;"/"&amp;DAY(ウォレット!$B25)&amp;"_"&amp;ウォレット!EY$3,プレー記録!$U$14:$U$2664,0),1))=TRUE,0,INDEX(プレー記録!$G$14:$G$2664,MATCH("IN_"&amp;ウォレット!$EI$2&amp;MONTH(ウォレット!$B25)&amp;"/"&amp;DAY(ウォレット!$B25)&amp;"_"&amp;ウォレット!EY$3,プレー記録!$U$14:$U$2664,0),1))</f>
        <v>0</v>
      </c>
      <c r="EZ25" s="158"/>
      <c r="FA25" s="131">
        <f>IF(ISNA(INDEX(プレー記録!$F$12:$F$2664,MATCH("OUT_"&amp;ウォレット!$EI$2&amp;MONTH(ウォレット!$B25)&amp;"/"&amp;DAY(ウォレット!$B25)&amp;"_"&amp;ウォレット!FA$3,プレー記録!$U$12:$U$2664,0),1))=TRUE,0,-INDEX(プレー記録!$F$12:$F$2664,MATCH("OUT_"&amp;ウォレット!$EI$2&amp;MONTH(ウォレット!$B25)&amp;"/"&amp;DAY(ウォレット!$B25)&amp;"_"&amp;ウォレット!FA$3,プレー記録!$U$12:$U$2664,0),1))</f>
        <v>0</v>
      </c>
      <c r="FB25" s="123">
        <f>IF(ISNA(INDEX(プレー記録!$F$12:$F$2664,MATCH("OUT_"&amp;ウォレット!$EI$2&amp;MONTH(ウォレット!$B25)&amp;"/"&amp;DAY(ウォレット!$B25)&amp;"_"&amp;ウォレット!FB$3,プレー記録!$U$12:$U$2664,0),1))=TRUE,0,-INDEX(プレー記録!$F$12:$F$2664,MATCH("OUT_"&amp;ウォレット!$EI$2&amp;MONTH(ウォレット!$B25)&amp;"/"&amp;DAY(ウォレット!$B25)&amp;"_"&amp;ウォレット!FB$3,プレー記録!$U$12:$U$2664,0),1))</f>
        <v>0</v>
      </c>
      <c r="FC25" s="123">
        <f>IF(ISNA(INDEX(プレー記録!$F$12:$F$2664,MATCH("OUT_"&amp;ウォレット!$EI$2&amp;MONTH(ウォレット!$B25)&amp;"/"&amp;DAY(ウォレット!$B25)&amp;"_"&amp;ウォレット!FC$3,プレー記録!$U$12:$U$2664,0),1))=TRUE,0,-INDEX(プレー記録!$F$12:$F$2664,MATCH("OUT_"&amp;ウォレット!$EI$2&amp;MONTH(ウォレット!$B25)&amp;"/"&amp;DAY(ウォレット!$B25)&amp;"_"&amp;ウォレット!FC$3,プレー記録!$U$12:$U$2664,0),1))</f>
        <v>0</v>
      </c>
      <c r="FD25" s="123">
        <f>IF(ISNA(INDEX(プレー記録!$F$12:$F$2664,MATCH("OUT_"&amp;ウォレット!$EI$2&amp;MONTH(ウォレット!$B25)&amp;"/"&amp;DAY(ウォレット!$B25)&amp;"_"&amp;ウォレット!FD$3,プレー記録!$U$12:$U$2664,0),1))=TRUE,0,-INDEX(プレー記録!$F$12:$F$2664,MATCH("OUT_"&amp;ウォレット!$EI$2&amp;MONTH(ウォレット!$B25)&amp;"/"&amp;DAY(ウォレット!$B25)&amp;"_"&amp;ウォレット!FD$3,プレー記録!$U$12:$U$2664,0),1))</f>
        <v>0</v>
      </c>
      <c r="FE25" s="123">
        <f>IF(ISNA(INDEX(プレー記録!$F$12:$F$2664,MATCH("OUT_"&amp;ウォレット!$EI$2&amp;MONTH(ウォレット!$B25)&amp;"/"&amp;DAY(ウォレット!$B25)&amp;"_"&amp;ウォレット!FE$3,プレー記録!$U$12:$U$2664,0),1))=TRUE,0,-INDEX(プレー記録!$F$12:$F$2664,MATCH("OUT_"&amp;ウォレット!$EI$2&amp;MONTH(ウォレット!$B25)&amp;"/"&amp;DAY(ウォレット!$B25)&amp;"_"&amp;ウォレット!FE$3,プレー記録!$U$12:$U$2664,0),1))</f>
        <v>0</v>
      </c>
      <c r="FF25" s="123">
        <f>IF(ISNA(INDEX(プレー記録!$F$12:$F$2664,MATCH("OUT_"&amp;ウォレット!$EI$2&amp;MONTH(ウォレット!$B25)&amp;"/"&amp;DAY(ウォレット!$B25)&amp;"_"&amp;ウォレット!FF$3,プレー記録!$U$12:$U$2664,0),1))=TRUE,0,-INDEX(プレー記録!$F$12:$F$2664,MATCH("OUT_"&amp;ウォレット!$EI$2&amp;MONTH(ウォレット!$B25)&amp;"/"&amp;DAY(ウォレット!$B25)&amp;"_"&amp;ウォレット!FF$3,プレー記録!$U$12:$U$2664,0),1))</f>
        <v>0</v>
      </c>
      <c r="FG25" s="123">
        <f>IF(ISNA(INDEX(プレー記録!$F$12:$F$2664,MATCH("OUT_"&amp;ウォレット!$EI$2&amp;MONTH(ウォレット!$B25)&amp;"/"&amp;DAY(ウォレット!$B25)&amp;"_"&amp;ウォレット!FG$3,プレー記録!$U$12:$U$2664,0),1))=TRUE,0,-INDEX(プレー記録!$F$12:$F$2664,MATCH("OUT_"&amp;ウォレット!$EI$2&amp;MONTH(ウォレット!$B25)&amp;"/"&amp;DAY(ウォレット!$B25)&amp;"_"&amp;ウォレット!FG$3,プレー記録!$U$12:$U$2664,0),1))</f>
        <v>0</v>
      </c>
      <c r="FH25" s="298">
        <f>IF(ISNA(INDEX(プレー記録!$F$12:$F$2664,MATCH("OUT_"&amp;ウォレット!$EI$2&amp;MONTH(ウォレット!$B25)&amp;"/"&amp;DAY(ウォレット!$B25)&amp;"_"&amp;ウォレット!FH$3,プレー記録!$U$12:$U$2664,0),1))=TRUE,0,-INDEX(プレー記録!$F$12:$F$2664,MATCH("OUT_"&amp;ウォレット!$EI$2&amp;MONTH(ウォレット!$B25)&amp;"/"&amp;DAY(ウォレット!$B25)&amp;"_"&amp;ウォレット!FH$3,プレー記録!$U$12:$U$2664,0),1))</f>
        <v>0</v>
      </c>
      <c r="FI25" s="298">
        <f>IF(ISNA(INDEX(プレー記録!$F$12:$F$2664,MATCH("OUT_"&amp;ウォレット!$EI$2&amp;MONTH(ウォレット!$B25)&amp;"/"&amp;DAY(ウォレット!$B25)&amp;"_"&amp;ウォレット!FI$3,プレー記録!$U$12:$U$2664,0),1))=TRUE,0,-INDEX(プレー記録!$F$12:$F$2664,MATCH("OUT_"&amp;ウォレット!$EI$2&amp;MONTH(ウォレット!$B25)&amp;"/"&amp;DAY(ウォレット!$B25)&amp;"_"&amp;ウォレット!FI$3,プレー記録!$U$12:$U$2664,0),1))</f>
        <v>0</v>
      </c>
      <c r="FJ25" s="298">
        <f>IF(ISNA(INDEX(プレー記録!$F$12:$F$2664,MATCH("OUT_"&amp;ウォレット!$EI$2&amp;MONTH(ウォレット!$B25)&amp;"/"&amp;DAY(ウォレット!$B25)&amp;"_"&amp;ウォレット!FJ$3,プレー記録!$U$12:$U$2664,0),1))=TRUE,0,-INDEX(プレー記録!$F$12:$F$2664,MATCH("OUT_"&amp;ウォレット!$EI$2&amp;MONTH(ウォレット!$B25)&amp;"/"&amp;DAY(ウォレット!$B25)&amp;"_"&amp;ウォレット!FJ$3,プレー記録!$U$12:$U$2664,0),1))</f>
        <v>0</v>
      </c>
      <c r="FK25" s="298">
        <f>IF(ISNA(INDEX(プレー記録!$F$12:$F$2664,MATCH("OUT_"&amp;ウォレット!$EI$2&amp;MONTH(ウォレット!$B25)&amp;"/"&amp;DAY(ウォレット!$B25)&amp;"_"&amp;ウォレット!FK$3,プレー記録!$U$12:$U$2664,0),1))=TRUE,0,-INDEX(プレー記録!$F$12:$F$2664,MATCH("OUT_"&amp;ウォレット!$EI$2&amp;MONTH(ウォレット!$B25)&amp;"/"&amp;DAY(ウォレット!$B25)&amp;"_"&amp;ウォレット!FK$3,プレー記録!$U$12:$U$2664,0),1))</f>
        <v>0</v>
      </c>
      <c r="FL25" s="298">
        <f>IF(ISNA(INDEX(プレー記録!$F$12:$F$2664,MATCH("OUT_"&amp;ウォレット!$EI$2&amp;MONTH(ウォレット!$B25)&amp;"/"&amp;DAY(ウォレット!$B25)&amp;"_"&amp;ウォレット!FL$3,プレー記録!$U$12:$U$2664,0),1))=TRUE,0,-INDEX(プレー記録!$F$12:$F$2664,MATCH("OUT_"&amp;ウォレット!$EI$2&amp;MONTH(ウォレット!$B25)&amp;"/"&amp;DAY(ウォレット!$B25)&amp;"_"&amp;ウォレット!FL$3,プレー記録!$U$12:$U$2664,0),1))</f>
        <v>0</v>
      </c>
      <c r="FM25" s="298">
        <f>IF(ISNA(INDEX(プレー記録!$F$12:$F$2664,MATCH("OUT_"&amp;ウォレット!$EI$2&amp;MONTH(ウォレット!$B25)&amp;"/"&amp;DAY(ウォレット!$B25)&amp;"_"&amp;ウォレット!FM$3,プレー記録!$U$12:$U$2664,0),1))=TRUE,0,-INDEX(プレー記録!$F$12:$F$2664,MATCH("OUT_"&amp;ウォレット!$EI$2&amp;MONTH(ウォレット!$B25)&amp;"/"&amp;DAY(ウォレット!$B25)&amp;"_"&amp;ウォレット!FM$3,プレー記録!$U$12:$U$2664,0),1))</f>
        <v>0</v>
      </c>
      <c r="FN25" s="298">
        <f>IF(ISNA(INDEX(プレー記録!$F$12:$F$2664,MATCH("OUT_"&amp;ウォレット!$EI$2&amp;MONTH(ウォレット!$B25)&amp;"/"&amp;DAY(ウォレット!$B25)&amp;"_"&amp;ウォレット!FN$3,プレー記録!$U$12:$U$2664,0),1))=TRUE,0,-INDEX(プレー記録!$F$12:$F$2664,MATCH("OUT_"&amp;ウォレット!$EI$2&amp;MONTH(ウォレット!$B25)&amp;"/"&amp;DAY(ウォレット!$B25)&amp;"_"&amp;ウォレット!FN$3,プレー記録!$U$12:$U$2664,0),1))</f>
        <v>0</v>
      </c>
      <c r="FO25" s="298">
        <f>IF(ISNA(INDEX(プレー記録!$F$12:$F$2664,MATCH("OUT_"&amp;ウォレット!$EI$2&amp;MONTH(ウォレット!$B25)&amp;"/"&amp;DAY(ウォレット!$B25)&amp;"_"&amp;ウォレット!FO$3,プレー記録!$U$12:$U$2664,0),1))=TRUE,0,-INDEX(プレー記録!$F$12:$F$2664,MATCH("OUT_"&amp;ウォレット!$EI$2&amp;MONTH(ウォレット!$B25)&amp;"/"&amp;DAY(ウォレット!$B25)&amp;"_"&amp;ウォレット!FO$3,プレー記録!$U$12:$U$2664,0),1))</f>
        <v>0</v>
      </c>
      <c r="FP25" s="160"/>
      <c r="FQ25" s="127">
        <f t="shared" si="6"/>
        <v>0</v>
      </c>
      <c r="FR25" s="128">
        <f t="shared" si="16"/>
        <v>0</v>
      </c>
      <c r="FS25" s="133">
        <f>IF(ISNA(INDEX(プレー記録!$G$14:$G$2664,MATCH("IN_"&amp;ウォレット!$FQ$2&amp;MONTH(ウォレット!$B25)&amp;"/"&amp;DAY(ウォレット!$B25)&amp;"_"&amp;ウォレット!FS$3,プレー記録!$U$14:$U$2664,0),1))=TRUE,0,INDEX(プレー記録!$G$14:$G$2664,MATCH("IN_"&amp;ウォレット!$FQ$2&amp;MONTH(ウォレット!$B25)&amp;"/"&amp;DAY(ウォレット!$B25)&amp;"_"&amp;ウォレット!FS$3,プレー記録!$U$14:$U$2664,0),1))</f>
        <v>0</v>
      </c>
      <c r="FT25" s="122">
        <f>IF(ISNA(INDEX(プレー記録!$G$14:$G$2664,MATCH("IN_"&amp;ウォレット!$FQ$2&amp;MONTH(ウォレット!$B25)&amp;"/"&amp;DAY(ウォレット!$B25)&amp;"_"&amp;ウォレット!FT$3,プレー記録!$U$14:$U$2664,0),1))=TRUE,0,INDEX(プレー記録!$G$14:$G$2664,MATCH("IN_"&amp;ウォレット!$FQ$2&amp;MONTH(ウォレット!$B25)&amp;"/"&amp;DAY(ウォレット!$B25)&amp;"_"&amp;ウォレット!FT$3,プレー記録!$U$14:$U$2664,0),1))</f>
        <v>0</v>
      </c>
      <c r="FU25" s="122">
        <f>IF(ISNA(INDEX(プレー記録!$G$14:$G$2664,MATCH("IN_"&amp;ウォレット!$FQ$2&amp;MONTH(ウォレット!$B25)&amp;"/"&amp;DAY(ウォレット!$B25)&amp;"_"&amp;ウォレット!FU$3,プレー記録!$U$14:$U$2664,0),1))=TRUE,0,INDEX(プレー記録!$G$14:$G$2664,MATCH("IN_"&amp;ウォレット!$FQ$2&amp;MONTH(ウォレット!$B25)&amp;"/"&amp;DAY(ウォレット!$B25)&amp;"_"&amp;ウォレット!FU$3,プレー記録!$U$14:$U$2664,0),1))</f>
        <v>0</v>
      </c>
      <c r="FV25" s="122">
        <f>IF(ISNA(INDEX(プレー記録!$G$14:$G$2664,MATCH("IN_"&amp;ウォレット!$FQ$2&amp;MONTH(ウォレット!$B25)&amp;"/"&amp;DAY(ウォレット!$B25)&amp;"_"&amp;ウォレット!FV$3,プレー記録!$U$14:$U$2664,0),1))=TRUE,0,INDEX(プレー記録!$G$14:$G$2664,MATCH("IN_"&amp;ウォレット!$FQ$2&amp;MONTH(ウォレット!$B25)&amp;"/"&amp;DAY(ウォレット!$B25)&amp;"_"&amp;ウォレット!FV$3,プレー記録!$U$14:$U$2664,0),1))</f>
        <v>0</v>
      </c>
      <c r="FW25" s="122">
        <f>IF(ISNA(INDEX(プレー記録!$G$14:$G$2664,MATCH("IN_"&amp;ウォレット!$FQ$2&amp;MONTH(ウォレット!$B25)&amp;"/"&amp;DAY(ウォレット!$B25)&amp;"_"&amp;ウォレット!FW$3,プレー記録!$U$14:$U$2664,0),1))=TRUE,0,INDEX(プレー記録!$G$14:$G$2664,MATCH("IN_"&amp;ウォレット!$FQ$2&amp;MONTH(ウォレット!$B25)&amp;"/"&amp;DAY(ウォレット!$B25)&amp;"_"&amp;ウォレット!FW$3,プレー記録!$U$14:$U$2664,0),1))</f>
        <v>0</v>
      </c>
      <c r="FX25" s="122">
        <f>IF(ISNA(INDEX(プレー記録!$G$14:$G$2664,MATCH("IN_"&amp;ウォレット!$FQ$2&amp;MONTH(ウォレット!$B25)&amp;"/"&amp;DAY(ウォレット!$B25)&amp;"_"&amp;ウォレット!FX$3,プレー記録!$U$14:$U$2664,0),1))=TRUE,0,INDEX(プレー記録!$G$14:$G$2664,MATCH("IN_"&amp;ウォレット!$FQ$2&amp;MONTH(ウォレット!$B25)&amp;"/"&amp;DAY(ウォレット!$B25)&amp;"_"&amp;ウォレット!FX$3,プレー記録!$U$14:$U$2664,0),1))</f>
        <v>0</v>
      </c>
      <c r="FY25" s="122">
        <f>IF(ISNA(INDEX(プレー記録!$G$14:$G$2664,MATCH("IN_"&amp;ウォレット!$FQ$2&amp;MONTH(ウォレット!$B25)&amp;"/"&amp;DAY(ウォレット!$B25)&amp;"_"&amp;ウォレット!FY$3,プレー記録!$U$14:$U$2664,0),1))=TRUE,0,INDEX(プレー記録!$G$14:$G$2664,MATCH("IN_"&amp;ウォレット!$FQ$2&amp;MONTH(ウォレット!$B25)&amp;"/"&amp;DAY(ウォレット!$B25)&amp;"_"&amp;ウォレット!FY$3,プレー記録!$U$14:$U$2664,0),1))</f>
        <v>0</v>
      </c>
      <c r="FZ25" s="296">
        <f>IF(ISNA(INDEX(プレー記録!$G$14:$G$2664,MATCH("IN_"&amp;ウォレット!$FQ$2&amp;MONTH(ウォレット!$B25)&amp;"/"&amp;DAY(ウォレット!$B25)&amp;"_"&amp;ウォレット!FZ$3,プレー記録!$U$14:$U$2664,0),1))=TRUE,0,INDEX(プレー記録!$G$14:$G$2664,MATCH("IN_"&amp;ウォレット!$FQ$2&amp;MONTH(ウォレット!$B25)&amp;"/"&amp;DAY(ウォレット!$B25)&amp;"_"&amp;ウォレット!FZ$3,プレー記録!$U$14:$U$2664,0),1))</f>
        <v>0</v>
      </c>
      <c r="GA25" s="296">
        <f>IF(ISNA(INDEX(プレー記録!$G$14:$G$2664,MATCH("IN_"&amp;ウォレット!$FQ$2&amp;MONTH(ウォレット!$B25)&amp;"/"&amp;DAY(ウォレット!$B25)&amp;"_"&amp;ウォレット!GA$3,プレー記録!$U$14:$U$2664,0),1))=TRUE,0,INDEX(プレー記録!$G$14:$G$2664,MATCH("IN_"&amp;ウォレット!$FQ$2&amp;MONTH(ウォレット!$B25)&amp;"/"&amp;DAY(ウォレット!$B25)&amp;"_"&amp;ウォレット!GA$3,プレー記録!$U$14:$U$2664,0),1))</f>
        <v>0</v>
      </c>
      <c r="GB25" s="296">
        <f>IF(ISNA(INDEX(プレー記録!$G$14:$G$2664,MATCH("IN_"&amp;ウォレット!$FQ$2&amp;MONTH(ウォレット!$B25)&amp;"/"&amp;DAY(ウォレット!$B25)&amp;"_"&amp;ウォレット!GB$3,プレー記録!$U$14:$U$2664,0),1))=TRUE,0,INDEX(プレー記録!$G$14:$G$2664,MATCH("IN_"&amp;ウォレット!$FQ$2&amp;MONTH(ウォレット!$B25)&amp;"/"&amp;DAY(ウォレット!$B25)&amp;"_"&amp;ウォレット!GB$3,プレー記録!$U$14:$U$2664,0),1))</f>
        <v>0</v>
      </c>
      <c r="GC25" s="296">
        <f>IF(ISNA(INDEX(プレー記録!$G$14:$G$2664,MATCH("IN_"&amp;ウォレット!$FQ$2&amp;MONTH(ウォレット!$B25)&amp;"/"&amp;DAY(ウォレット!$B25)&amp;"_"&amp;ウォレット!GC$3,プレー記録!$U$14:$U$2664,0),1))=TRUE,0,INDEX(プレー記録!$G$14:$G$2664,MATCH("IN_"&amp;ウォレット!$FQ$2&amp;MONTH(ウォレット!$B25)&amp;"/"&amp;DAY(ウォレット!$B25)&amp;"_"&amp;ウォレット!GC$3,プレー記録!$U$14:$U$2664,0),1))</f>
        <v>0</v>
      </c>
      <c r="GD25" s="296">
        <f>IF(ISNA(INDEX(プレー記録!$G$14:$G$2664,MATCH("IN_"&amp;ウォレット!$FQ$2&amp;MONTH(ウォレット!$B25)&amp;"/"&amp;DAY(ウォレット!$B25)&amp;"_"&amp;ウォレット!GD$3,プレー記録!$U$14:$U$2664,0),1))=TRUE,0,INDEX(プレー記録!$G$14:$G$2664,MATCH("IN_"&amp;ウォレット!$FQ$2&amp;MONTH(ウォレット!$B25)&amp;"/"&amp;DAY(ウォレット!$B25)&amp;"_"&amp;ウォレット!GD$3,プレー記録!$U$14:$U$2664,0),1))</f>
        <v>0</v>
      </c>
      <c r="GE25" s="296">
        <f>IF(ISNA(INDEX(プレー記録!$G$14:$G$2664,MATCH("IN_"&amp;ウォレット!$FQ$2&amp;MONTH(ウォレット!$B25)&amp;"/"&amp;DAY(ウォレット!$B25)&amp;"_"&amp;ウォレット!GE$3,プレー記録!$U$14:$U$2664,0),1))=TRUE,0,INDEX(プレー記録!$G$14:$G$2664,MATCH("IN_"&amp;ウォレット!$FQ$2&amp;MONTH(ウォレット!$B25)&amp;"/"&amp;DAY(ウォレット!$B25)&amp;"_"&amp;ウォレット!GE$3,プレー記録!$U$14:$U$2664,0),1))</f>
        <v>0</v>
      </c>
      <c r="GF25" s="296">
        <f>IF(ISNA(INDEX(プレー記録!$G$14:$G$2664,MATCH("IN_"&amp;ウォレット!$FQ$2&amp;MONTH(ウォレット!$B25)&amp;"/"&amp;DAY(ウォレット!$B25)&amp;"_"&amp;ウォレット!GF$3,プレー記録!$U$14:$U$2664,0),1))=TRUE,0,INDEX(プレー記録!$G$14:$G$2664,MATCH("IN_"&amp;ウォレット!$FQ$2&amp;MONTH(ウォレット!$B25)&amp;"/"&amp;DAY(ウォレット!$B25)&amp;"_"&amp;ウォレット!GF$3,プレー記録!$U$14:$U$2664,0),1))</f>
        <v>0</v>
      </c>
      <c r="GG25" s="296">
        <f>IF(ISNA(INDEX(プレー記録!$G$14:$G$2664,MATCH("IN_"&amp;ウォレット!$FQ$2&amp;MONTH(ウォレット!$B25)&amp;"/"&amp;DAY(ウォレット!$B25)&amp;"_"&amp;ウォレット!GG$3,プレー記録!$U$14:$U$2664,0),1))=TRUE,0,INDEX(プレー記録!$G$14:$G$2664,MATCH("IN_"&amp;ウォレット!$FQ$2&amp;MONTH(ウォレット!$B25)&amp;"/"&amp;DAY(ウォレット!$B25)&amp;"_"&amp;ウォレット!GG$3,プレー記録!$U$14:$U$2664,0),1))</f>
        <v>0</v>
      </c>
      <c r="GH25" s="158"/>
      <c r="GI25" s="131">
        <f>IF(ISNA(INDEX(プレー記録!$F$12:$F$2664,MATCH("OUT_"&amp;ウォレット!$FQ$2&amp;MONTH(ウォレット!$B25)&amp;"/"&amp;DAY(ウォレット!$B25)&amp;"_"&amp;ウォレット!GI$3,プレー記録!$U$12:$U$2664,0),1))=TRUE,0,-INDEX(プレー記録!$F$12:$F$2664,MATCH("OUT_"&amp;ウォレット!$FQ$2&amp;MONTH(ウォレット!$B25)&amp;"/"&amp;DAY(ウォレット!$B25)&amp;"_"&amp;ウォレット!GI$3,プレー記録!$U$12:$U$2664,0),1))</f>
        <v>0</v>
      </c>
      <c r="GJ25" s="123">
        <f>IF(ISNA(INDEX(プレー記録!$F$12:$F$2664,MATCH("OUT_"&amp;ウォレット!$FQ$2&amp;MONTH(ウォレット!$B25)&amp;"/"&amp;DAY(ウォレット!$B25)&amp;"_"&amp;ウォレット!GJ$3,プレー記録!$U$12:$U$2664,0),1))=TRUE,0,-INDEX(プレー記録!$F$12:$F$2664,MATCH("OUT_"&amp;ウォレット!$FQ$2&amp;MONTH(ウォレット!$B25)&amp;"/"&amp;DAY(ウォレット!$B25)&amp;"_"&amp;ウォレット!GJ$3,プレー記録!$U$12:$U$2664,0),1))</f>
        <v>0</v>
      </c>
      <c r="GK25" s="123">
        <f>IF(ISNA(INDEX(プレー記録!$F$12:$F$2664,MATCH("OUT_"&amp;ウォレット!$FQ$2&amp;MONTH(ウォレット!$B25)&amp;"/"&amp;DAY(ウォレット!$B25)&amp;"_"&amp;ウォレット!GK$3,プレー記録!$U$12:$U$2664,0),1))=TRUE,0,-INDEX(プレー記録!$F$12:$F$2664,MATCH("OUT_"&amp;ウォレット!$FQ$2&amp;MONTH(ウォレット!$B25)&amp;"/"&amp;DAY(ウォレット!$B25)&amp;"_"&amp;ウォレット!GK$3,プレー記録!$U$12:$U$2664,0),1))</f>
        <v>0</v>
      </c>
      <c r="GL25" s="123">
        <f>IF(ISNA(INDEX(プレー記録!$F$12:$F$2664,MATCH("OUT_"&amp;ウォレット!$FQ$2&amp;MONTH(ウォレット!$B25)&amp;"/"&amp;DAY(ウォレット!$B25)&amp;"_"&amp;ウォレット!GL$3,プレー記録!$U$12:$U$2664,0),1))=TRUE,0,-INDEX(プレー記録!$F$12:$F$2664,MATCH("OUT_"&amp;ウォレット!$FQ$2&amp;MONTH(ウォレット!$B25)&amp;"/"&amp;DAY(ウォレット!$B25)&amp;"_"&amp;ウォレット!GL$3,プレー記録!$U$12:$U$2664,0),1))</f>
        <v>0</v>
      </c>
      <c r="GM25" s="123">
        <f>IF(ISNA(INDEX(プレー記録!$F$12:$F$2664,MATCH("OUT_"&amp;ウォレット!$FQ$2&amp;MONTH(ウォレット!$B25)&amp;"/"&amp;DAY(ウォレット!$B25)&amp;"_"&amp;ウォレット!GM$3,プレー記録!$U$12:$U$2664,0),1))=TRUE,0,-INDEX(プレー記録!$F$12:$F$2664,MATCH("OUT_"&amp;ウォレット!$FQ$2&amp;MONTH(ウォレット!$B25)&amp;"/"&amp;DAY(ウォレット!$B25)&amp;"_"&amp;ウォレット!GM$3,プレー記録!$U$12:$U$2664,0),1))</f>
        <v>0</v>
      </c>
      <c r="GN25" s="123">
        <f>IF(ISNA(INDEX(プレー記録!$F$12:$F$2664,MATCH("OUT_"&amp;ウォレット!$FQ$2&amp;MONTH(ウォレット!$B25)&amp;"/"&amp;DAY(ウォレット!$B25)&amp;"_"&amp;ウォレット!GN$3,プレー記録!$U$12:$U$2664,0),1))=TRUE,0,-INDEX(プレー記録!$F$12:$F$2664,MATCH("OUT_"&amp;ウォレット!$FQ$2&amp;MONTH(ウォレット!$B25)&amp;"/"&amp;DAY(ウォレット!$B25)&amp;"_"&amp;ウォレット!GN$3,プレー記録!$U$12:$U$2664,0),1))</f>
        <v>0</v>
      </c>
      <c r="GO25" s="123">
        <f>IF(ISNA(INDEX(プレー記録!$F$12:$F$2664,MATCH("OUT_"&amp;ウォレット!$FQ$2&amp;MONTH(ウォレット!$B25)&amp;"/"&amp;DAY(ウォレット!$B25)&amp;"_"&amp;ウォレット!GO$3,プレー記録!$U$12:$U$2664,0),1))=TRUE,0,-INDEX(プレー記録!$F$12:$F$2664,MATCH("OUT_"&amp;ウォレット!$FQ$2&amp;MONTH(ウォレット!$B25)&amp;"/"&amp;DAY(ウォレット!$B25)&amp;"_"&amp;ウォレット!GO$3,プレー記録!$U$12:$U$2664,0),1))</f>
        <v>0</v>
      </c>
      <c r="GP25" s="298">
        <f>IF(ISNA(INDEX(プレー記録!$F$12:$F$2664,MATCH("OUT_"&amp;ウォレット!$FQ$2&amp;MONTH(ウォレット!$B25)&amp;"/"&amp;DAY(ウォレット!$B25)&amp;"_"&amp;ウォレット!GP$3,プレー記録!$U$12:$U$2664,0),1))=TRUE,0,-INDEX(プレー記録!$F$12:$F$2664,MATCH("OUT_"&amp;ウォレット!$FQ$2&amp;MONTH(ウォレット!$B25)&amp;"/"&amp;DAY(ウォレット!$B25)&amp;"_"&amp;ウォレット!GP$3,プレー記録!$U$12:$U$2664,0),1))</f>
        <v>0</v>
      </c>
      <c r="GQ25" s="298">
        <f>IF(ISNA(INDEX(プレー記録!$F$12:$F$2664,MATCH("OUT_"&amp;ウォレット!$FQ$2&amp;MONTH(ウォレット!$B25)&amp;"/"&amp;DAY(ウォレット!$B25)&amp;"_"&amp;ウォレット!GQ$3,プレー記録!$U$12:$U$2664,0),1))=TRUE,0,-INDEX(プレー記録!$F$12:$F$2664,MATCH("OUT_"&amp;ウォレット!$FQ$2&amp;MONTH(ウォレット!$B25)&amp;"/"&amp;DAY(ウォレット!$B25)&amp;"_"&amp;ウォレット!GQ$3,プレー記録!$U$12:$U$2664,0),1))</f>
        <v>0</v>
      </c>
      <c r="GR25" s="298">
        <f>IF(ISNA(INDEX(プレー記録!$F$12:$F$2664,MATCH("OUT_"&amp;ウォレット!$FQ$2&amp;MONTH(ウォレット!$B25)&amp;"/"&amp;DAY(ウォレット!$B25)&amp;"_"&amp;ウォレット!GR$3,プレー記録!$U$12:$U$2664,0),1))=TRUE,0,-INDEX(プレー記録!$F$12:$F$2664,MATCH("OUT_"&amp;ウォレット!$FQ$2&amp;MONTH(ウォレット!$B25)&amp;"/"&amp;DAY(ウォレット!$B25)&amp;"_"&amp;ウォレット!GR$3,プレー記録!$U$12:$U$2664,0),1))</f>
        <v>0</v>
      </c>
      <c r="GS25" s="298">
        <f>IF(ISNA(INDEX(プレー記録!$F$12:$F$2664,MATCH("OUT_"&amp;ウォレット!$FQ$2&amp;MONTH(ウォレット!$B25)&amp;"/"&amp;DAY(ウォレット!$B25)&amp;"_"&amp;ウォレット!GS$3,プレー記録!$U$12:$U$2664,0),1))=TRUE,0,-INDEX(プレー記録!$F$12:$F$2664,MATCH("OUT_"&amp;ウォレット!$FQ$2&amp;MONTH(ウォレット!$B25)&amp;"/"&amp;DAY(ウォレット!$B25)&amp;"_"&amp;ウォレット!GS$3,プレー記録!$U$12:$U$2664,0),1))</f>
        <v>0</v>
      </c>
      <c r="GT25" s="298">
        <f>IF(ISNA(INDEX(プレー記録!$F$12:$F$2664,MATCH("OUT_"&amp;ウォレット!$FQ$2&amp;MONTH(ウォレット!$B25)&amp;"/"&amp;DAY(ウォレット!$B25)&amp;"_"&amp;ウォレット!GT$3,プレー記録!$U$12:$U$2664,0),1))=TRUE,0,-INDEX(プレー記録!$F$12:$F$2664,MATCH("OUT_"&amp;ウォレット!$FQ$2&amp;MONTH(ウォレット!$B25)&amp;"/"&amp;DAY(ウォレット!$B25)&amp;"_"&amp;ウォレット!GT$3,プレー記録!$U$12:$U$2664,0),1))</f>
        <v>0</v>
      </c>
      <c r="GU25" s="298">
        <f>IF(ISNA(INDEX(プレー記録!$F$12:$F$2664,MATCH("OUT_"&amp;ウォレット!$FQ$2&amp;MONTH(ウォレット!$B25)&amp;"/"&amp;DAY(ウォレット!$B25)&amp;"_"&amp;ウォレット!GU$3,プレー記録!$U$12:$U$2664,0),1))=TRUE,0,-INDEX(プレー記録!$F$12:$F$2664,MATCH("OUT_"&amp;ウォレット!$FQ$2&amp;MONTH(ウォレット!$B25)&amp;"/"&amp;DAY(ウォレット!$B25)&amp;"_"&amp;ウォレット!GU$3,プレー記録!$U$12:$U$2664,0),1))</f>
        <v>0</v>
      </c>
      <c r="GV25" s="298">
        <f>IF(ISNA(INDEX(プレー記録!$F$12:$F$2664,MATCH("OUT_"&amp;ウォレット!$FQ$2&amp;MONTH(ウォレット!$B25)&amp;"/"&amp;DAY(ウォレット!$B25)&amp;"_"&amp;ウォレット!GV$3,プレー記録!$U$12:$U$2664,0),1))=TRUE,0,-INDEX(プレー記録!$F$12:$F$2664,MATCH("OUT_"&amp;ウォレット!$FQ$2&amp;MONTH(ウォレット!$B25)&amp;"/"&amp;DAY(ウォレット!$B25)&amp;"_"&amp;ウォレット!GV$3,プレー記録!$U$12:$U$2664,0),1))</f>
        <v>0</v>
      </c>
      <c r="GW25" s="298">
        <f>IF(ISNA(INDEX(プレー記録!$F$12:$F$2664,MATCH("OUT_"&amp;ウォレット!$FQ$2&amp;MONTH(ウォレット!$B25)&amp;"/"&amp;DAY(ウォレット!$B25)&amp;"_"&amp;ウォレット!GW$3,プレー記録!$U$12:$U$2664,0),1))=TRUE,0,-INDEX(プレー記録!$F$12:$F$2664,MATCH("OUT_"&amp;ウォレット!$FQ$2&amp;MONTH(ウォレット!$B25)&amp;"/"&amp;DAY(ウォレット!$B25)&amp;"_"&amp;ウォレット!GW$3,プレー記録!$U$12:$U$2664,0),1))</f>
        <v>0</v>
      </c>
      <c r="GX25" s="160"/>
      <c r="GY25" s="127">
        <f t="shared" si="7"/>
        <v>0</v>
      </c>
      <c r="GZ25" s="128">
        <f t="shared" si="17"/>
        <v>0</v>
      </c>
      <c r="HA25" s="133">
        <f>IF(ISNA(INDEX(プレー記録!$G$14:$G$2664,MATCH("IN_"&amp;ウォレット!$GY$2&amp;MONTH(ウォレット!$B25)&amp;"/"&amp;DAY(ウォレット!$B25)&amp;"_"&amp;ウォレット!HA$3,プレー記録!$U$14:$U$2664,0),1))=TRUE,0,INDEX(プレー記録!$G$14:$G$2664,MATCH("IN_"&amp;ウォレット!$GY$2&amp;MONTH(ウォレット!$B25)&amp;"/"&amp;DAY(ウォレット!$B25)&amp;"_"&amp;ウォレット!HA$3,プレー記録!$U$14:$U$2664,0),1))</f>
        <v>0</v>
      </c>
      <c r="HB25" s="122">
        <f>IF(ISNA(INDEX(プレー記録!$G$14:$G$2664,MATCH("IN_"&amp;ウォレット!$GY$2&amp;MONTH(ウォレット!$B25)&amp;"/"&amp;DAY(ウォレット!$B25)&amp;"_"&amp;ウォレット!HB$3,プレー記録!$U$14:$U$2664,0),1))=TRUE,0,INDEX(プレー記録!$G$14:$G$2664,MATCH("IN_"&amp;ウォレット!$GY$2&amp;MONTH(ウォレット!$B25)&amp;"/"&amp;DAY(ウォレット!$B25)&amp;"_"&amp;ウォレット!HB$3,プレー記録!$U$14:$U$2664,0),1))</f>
        <v>0</v>
      </c>
      <c r="HC25" s="122">
        <f>IF(ISNA(INDEX(プレー記録!$G$14:$G$2664,MATCH("IN_"&amp;ウォレット!$GY$2&amp;MONTH(ウォレット!$B25)&amp;"/"&amp;DAY(ウォレット!$B25)&amp;"_"&amp;ウォレット!HC$3,プレー記録!$U$14:$U$2664,0),1))=TRUE,0,INDEX(プレー記録!$G$14:$G$2664,MATCH("IN_"&amp;ウォレット!$GY$2&amp;MONTH(ウォレット!$B25)&amp;"/"&amp;DAY(ウォレット!$B25)&amp;"_"&amp;ウォレット!HC$3,プレー記録!$U$14:$U$2664,0),1))</f>
        <v>0</v>
      </c>
      <c r="HD25" s="122">
        <f>IF(ISNA(INDEX(プレー記録!$G$14:$G$2664,MATCH("IN_"&amp;ウォレット!$GY$2&amp;MONTH(ウォレット!$B25)&amp;"/"&amp;DAY(ウォレット!$B25)&amp;"_"&amp;ウォレット!HD$3,プレー記録!$U$14:$U$2664,0),1))=TRUE,0,INDEX(プレー記録!$G$14:$G$2664,MATCH("IN_"&amp;ウォレット!$GY$2&amp;MONTH(ウォレット!$B25)&amp;"/"&amp;DAY(ウォレット!$B25)&amp;"_"&amp;ウォレット!HD$3,プレー記録!$U$14:$U$2664,0),1))</f>
        <v>0</v>
      </c>
      <c r="HE25" s="122">
        <f>IF(ISNA(INDEX(プレー記録!$G$14:$G$2664,MATCH("IN_"&amp;ウォレット!$GY$2&amp;MONTH(ウォレット!$B25)&amp;"/"&amp;DAY(ウォレット!$B25)&amp;"_"&amp;ウォレット!HE$3,プレー記録!$U$14:$U$2664,0),1))=TRUE,0,INDEX(プレー記録!$G$14:$G$2664,MATCH("IN_"&amp;ウォレット!$GY$2&amp;MONTH(ウォレット!$B25)&amp;"/"&amp;DAY(ウォレット!$B25)&amp;"_"&amp;ウォレット!HE$3,プレー記録!$U$14:$U$2664,0),1))</f>
        <v>0</v>
      </c>
      <c r="HF25" s="122">
        <f>IF(ISNA(INDEX(プレー記録!$G$14:$G$2664,MATCH("IN_"&amp;ウォレット!$GY$2&amp;MONTH(ウォレット!$B25)&amp;"/"&amp;DAY(ウォレット!$B25)&amp;"_"&amp;ウォレット!HF$3,プレー記録!$U$14:$U$2664,0),1))=TRUE,0,INDEX(プレー記録!$G$14:$G$2664,MATCH("IN_"&amp;ウォレット!$GY$2&amp;MONTH(ウォレット!$B25)&amp;"/"&amp;DAY(ウォレット!$B25)&amp;"_"&amp;ウォレット!HF$3,プレー記録!$U$14:$U$2664,0),1))</f>
        <v>0</v>
      </c>
      <c r="HG25" s="122">
        <f>IF(ISNA(INDEX(プレー記録!$G$14:$G$2664,MATCH("IN_"&amp;ウォレット!$GY$2&amp;MONTH(ウォレット!$B25)&amp;"/"&amp;DAY(ウォレット!$B25)&amp;"_"&amp;ウォレット!HG$3,プレー記録!$U$14:$U$2664,0),1))=TRUE,0,INDEX(プレー記録!$G$14:$G$2664,MATCH("IN_"&amp;ウォレット!$GY$2&amp;MONTH(ウォレット!$B25)&amp;"/"&amp;DAY(ウォレット!$B25)&amp;"_"&amp;ウォレット!HG$3,プレー記録!$U$14:$U$2664,0),1))</f>
        <v>0</v>
      </c>
      <c r="HH25" s="296">
        <f>IF(ISNA(INDEX(プレー記録!$G$14:$G$2664,MATCH("IN_"&amp;ウォレット!$GY$2&amp;MONTH(ウォレット!$B25)&amp;"/"&amp;DAY(ウォレット!$B25)&amp;"_"&amp;ウォレット!HH$3,プレー記録!$U$14:$U$2664,0),1))=TRUE,0,INDEX(プレー記録!$G$14:$G$2664,MATCH("IN_"&amp;ウォレット!$GY$2&amp;MONTH(ウォレット!$B25)&amp;"/"&amp;DAY(ウォレット!$B25)&amp;"_"&amp;ウォレット!HH$3,プレー記録!$U$14:$U$2664,0),1))</f>
        <v>0</v>
      </c>
      <c r="HI25" s="296">
        <f>IF(ISNA(INDEX(プレー記録!$G$14:$G$2664,MATCH("IN_"&amp;ウォレット!$GY$2&amp;MONTH(ウォレット!$B25)&amp;"/"&amp;DAY(ウォレット!$B25)&amp;"_"&amp;ウォレット!HI$3,プレー記録!$U$14:$U$2664,0),1))=TRUE,0,INDEX(プレー記録!$G$14:$G$2664,MATCH("IN_"&amp;ウォレット!$GY$2&amp;MONTH(ウォレット!$B25)&amp;"/"&amp;DAY(ウォレット!$B25)&amp;"_"&amp;ウォレット!HI$3,プレー記録!$U$14:$U$2664,0),1))</f>
        <v>0</v>
      </c>
      <c r="HJ25" s="296">
        <f>IF(ISNA(INDEX(プレー記録!$G$14:$G$2664,MATCH("IN_"&amp;ウォレット!$GY$2&amp;MONTH(ウォレット!$B25)&amp;"/"&amp;DAY(ウォレット!$B25)&amp;"_"&amp;ウォレット!HJ$3,プレー記録!$U$14:$U$2664,0),1))=TRUE,0,INDEX(プレー記録!$G$14:$G$2664,MATCH("IN_"&amp;ウォレット!$GY$2&amp;MONTH(ウォレット!$B25)&amp;"/"&amp;DAY(ウォレット!$B25)&amp;"_"&amp;ウォレット!HJ$3,プレー記録!$U$14:$U$2664,0),1))</f>
        <v>0</v>
      </c>
      <c r="HK25" s="296">
        <f>IF(ISNA(INDEX(プレー記録!$G$14:$G$2664,MATCH("IN_"&amp;ウォレット!$GY$2&amp;MONTH(ウォレット!$B25)&amp;"/"&amp;DAY(ウォレット!$B25)&amp;"_"&amp;ウォレット!HK$3,プレー記録!$U$14:$U$2664,0),1))=TRUE,0,INDEX(プレー記録!$G$14:$G$2664,MATCH("IN_"&amp;ウォレット!$GY$2&amp;MONTH(ウォレット!$B25)&amp;"/"&amp;DAY(ウォレット!$B25)&amp;"_"&amp;ウォレット!HK$3,プレー記録!$U$14:$U$2664,0),1))</f>
        <v>0</v>
      </c>
      <c r="HL25" s="296">
        <f>IF(ISNA(INDEX(プレー記録!$G$14:$G$2664,MATCH("IN_"&amp;ウォレット!$GY$2&amp;MONTH(ウォレット!$B25)&amp;"/"&amp;DAY(ウォレット!$B25)&amp;"_"&amp;ウォレット!HL$3,プレー記録!$U$14:$U$2664,0),1))=TRUE,0,INDEX(プレー記録!$G$14:$G$2664,MATCH("IN_"&amp;ウォレット!$GY$2&amp;MONTH(ウォレット!$B25)&amp;"/"&amp;DAY(ウォレット!$B25)&amp;"_"&amp;ウォレット!HL$3,プレー記録!$U$14:$U$2664,0),1))</f>
        <v>0</v>
      </c>
      <c r="HM25" s="296">
        <f>IF(ISNA(INDEX(プレー記録!$G$14:$G$2664,MATCH("IN_"&amp;ウォレット!$GY$2&amp;MONTH(ウォレット!$B25)&amp;"/"&amp;DAY(ウォレット!$B25)&amp;"_"&amp;ウォレット!HM$3,プレー記録!$U$14:$U$2664,0),1))=TRUE,0,INDEX(プレー記録!$G$14:$G$2664,MATCH("IN_"&amp;ウォレット!$GY$2&amp;MONTH(ウォレット!$B25)&amp;"/"&amp;DAY(ウォレット!$B25)&amp;"_"&amp;ウォレット!HM$3,プレー記録!$U$14:$U$2664,0),1))</f>
        <v>0</v>
      </c>
      <c r="HN25" s="296">
        <f>IF(ISNA(INDEX(プレー記録!$G$14:$G$2664,MATCH("IN_"&amp;ウォレット!$GY$2&amp;MONTH(ウォレット!$B25)&amp;"/"&amp;DAY(ウォレット!$B25)&amp;"_"&amp;ウォレット!HN$3,プレー記録!$U$14:$U$2664,0),1))=TRUE,0,INDEX(プレー記録!$G$14:$G$2664,MATCH("IN_"&amp;ウォレット!$GY$2&amp;MONTH(ウォレット!$B25)&amp;"/"&amp;DAY(ウォレット!$B25)&amp;"_"&amp;ウォレット!HN$3,プレー記録!$U$14:$U$2664,0),1))</f>
        <v>0</v>
      </c>
      <c r="HO25" s="296">
        <f>IF(ISNA(INDEX(プレー記録!$G$14:$G$2664,MATCH("IN_"&amp;ウォレット!$GY$2&amp;MONTH(ウォレット!$B25)&amp;"/"&amp;DAY(ウォレット!$B25)&amp;"_"&amp;ウォレット!HO$3,プレー記録!$U$14:$U$2664,0),1))=TRUE,0,INDEX(プレー記録!$G$14:$G$2664,MATCH("IN_"&amp;ウォレット!$GY$2&amp;MONTH(ウォレット!$B25)&amp;"/"&amp;DAY(ウォレット!$B25)&amp;"_"&amp;ウォレット!HO$3,プレー記録!$U$14:$U$2664,0),1))</f>
        <v>0</v>
      </c>
      <c r="HP25" s="158"/>
      <c r="HQ25" s="131">
        <f>IF(ISNA(INDEX(プレー記録!$F$12:$F$2664,MATCH("OUT_"&amp;ウォレット!$GY$2&amp;MONTH(ウォレット!$B25)&amp;"/"&amp;DAY(ウォレット!$B25)&amp;"_"&amp;ウォレット!HQ$3,プレー記録!$U$12:$U$2664,0),1))=TRUE,0,-INDEX(プレー記録!$F$12:$F$2664,MATCH("OUT_"&amp;ウォレット!$GY$2&amp;MONTH(ウォレット!$B25)&amp;"/"&amp;DAY(ウォレット!$B25)&amp;"_"&amp;ウォレット!HQ$3,プレー記録!$U$12:$U$2664,0),1))</f>
        <v>0</v>
      </c>
      <c r="HR25" s="123">
        <f>IF(ISNA(INDEX(プレー記録!$F$12:$F$2664,MATCH("OUT_"&amp;ウォレット!$GY$2&amp;MONTH(ウォレット!$B25)&amp;"/"&amp;DAY(ウォレット!$B25)&amp;"_"&amp;ウォレット!HR$3,プレー記録!$U$12:$U$2664,0),1))=TRUE,0,-INDEX(プレー記録!$F$12:$F$2664,MATCH("OUT_"&amp;ウォレット!$GY$2&amp;MONTH(ウォレット!$B25)&amp;"/"&amp;DAY(ウォレット!$B25)&amp;"_"&amp;ウォレット!HR$3,プレー記録!$U$12:$U$2664,0),1))</f>
        <v>0</v>
      </c>
      <c r="HS25" s="123">
        <f>IF(ISNA(INDEX(プレー記録!$F$12:$F$2664,MATCH("OUT_"&amp;ウォレット!$GY$2&amp;MONTH(ウォレット!$B25)&amp;"/"&amp;DAY(ウォレット!$B25)&amp;"_"&amp;ウォレット!HS$3,プレー記録!$U$12:$U$2664,0),1))=TRUE,0,-INDEX(プレー記録!$F$12:$F$2664,MATCH("OUT_"&amp;ウォレット!$GY$2&amp;MONTH(ウォレット!$B25)&amp;"/"&amp;DAY(ウォレット!$B25)&amp;"_"&amp;ウォレット!HS$3,プレー記録!$U$12:$U$2664,0),1))</f>
        <v>0</v>
      </c>
      <c r="HT25" s="123">
        <f>IF(ISNA(INDEX(プレー記録!$F$12:$F$2664,MATCH("OUT_"&amp;ウォレット!$GY$2&amp;MONTH(ウォレット!$B25)&amp;"/"&amp;DAY(ウォレット!$B25)&amp;"_"&amp;ウォレット!HT$3,プレー記録!$U$12:$U$2664,0),1))=TRUE,0,-INDEX(プレー記録!$F$12:$F$2664,MATCH("OUT_"&amp;ウォレット!$GY$2&amp;MONTH(ウォレット!$B25)&amp;"/"&amp;DAY(ウォレット!$B25)&amp;"_"&amp;ウォレット!HT$3,プレー記録!$U$12:$U$2664,0),1))</f>
        <v>0</v>
      </c>
      <c r="HU25" s="123">
        <f>IF(ISNA(INDEX(プレー記録!$F$12:$F$2664,MATCH("OUT_"&amp;ウォレット!$GY$2&amp;MONTH(ウォレット!$B25)&amp;"/"&amp;DAY(ウォレット!$B25)&amp;"_"&amp;ウォレット!HU$3,プレー記録!$U$12:$U$2664,0),1))=TRUE,0,-INDEX(プレー記録!$F$12:$F$2664,MATCH("OUT_"&amp;ウォレット!$GY$2&amp;MONTH(ウォレット!$B25)&amp;"/"&amp;DAY(ウォレット!$B25)&amp;"_"&amp;ウォレット!HU$3,プレー記録!$U$12:$U$2664,0),1))</f>
        <v>0</v>
      </c>
      <c r="HV25" s="123">
        <f>IF(ISNA(INDEX(プレー記録!$F$12:$F$2664,MATCH("OUT_"&amp;ウォレット!$GY$2&amp;MONTH(ウォレット!$B25)&amp;"/"&amp;DAY(ウォレット!$B25)&amp;"_"&amp;ウォレット!HV$3,プレー記録!$U$12:$U$2664,0),1))=TRUE,0,-INDEX(プレー記録!$F$12:$F$2664,MATCH("OUT_"&amp;ウォレット!$GY$2&amp;MONTH(ウォレット!$B25)&amp;"/"&amp;DAY(ウォレット!$B25)&amp;"_"&amp;ウォレット!HV$3,プレー記録!$U$12:$U$2664,0),1))</f>
        <v>0</v>
      </c>
      <c r="HW25" s="123">
        <f>IF(ISNA(INDEX(プレー記録!$F$12:$F$2664,MATCH("OUT_"&amp;ウォレット!$GY$2&amp;MONTH(ウォレット!$B25)&amp;"/"&amp;DAY(ウォレット!$B25)&amp;"_"&amp;ウォレット!HW$3,プレー記録!$U$12:$U$2664,0),1))=TRUE,0,-INDEX(プレー記録!$F$12:$F$2664,MATCH("OUT_"&amp;ウォレット!$GY$2&amp;MONTH(ウォレット!$B25)&amp;"/"&amp;DAY(ウォレット!$B25)&amp;"_"&amp;ウォレット!HW$3,プレー記録!$U$12:$U$2664,0),1))</f>
        <v>0</v>
      </c>
      <c r="HX25" s="298">
        <f>IF(ISNA(INDEX(プレー記録!$F$12:$F$2664,MATCH("OUT_"&amp;ウォレット!$GY$2&amp;MONTH(ウォレット!$B25)&amp;"/"&amp;DAY(ウォレット!$B25)&amp;"_"&amp;ウォレット!HX$3,プレー記録!$U$12:$U$2664,0),1))=TRUE,0,-INDEX(プレー記録!$F$12:$F$2664,MATCH("OUT_"&amp;ウォレット!$GY$2&amp;MONTH(ウォレット!$B25)&amp;"/"&amp;DAY(ウォレット!$B25)&amp;"_"&amp;ウォレット!HX$3,プレー記録!$U$12:$U$2664,0),1))</f>
        <v>0</v>
      </c>
      <c r="HY25" s="298">
        <f>IF(ISNA(INDEX(プレー記録!$F$12:$F$2664,MATCH("OUT_"&amp;ウォレット!$GY$2&amp;MONTH(ウォレット!$B25)&amp;"/"&amp;DAY(ウォレット!$B25)&amp;"_"&amp;ウォレット!HY$3,プレー記録!$U$12:$U$2664,0),1))=TRUE,0,-INDEX(プレー記録!$F$12:$F$2664,MATCH("OUT_"&amp;ウォレット!$GY$2&amp;MONTH(ウォレット!$B25)&amp;"/"&amp;DAY(ウォレット!$B25)&amp;"_"&amp;ウォレット!HY$3,プレー記録!$U$12:$U$2664,0),1))</f>
        <v>0</v>
      </c>
      <c r="HZ25" s="298">
        <f>IF(ISNA(INDEX(プレー記録!$F$12:$F$2664,MATCH("OUT_"&amp;ウォレット!$GY$2&amp;MONTH(ウォレット!$B25)&amp;"/"&amp;DAY(ウォレット!$B25)&amp;"_"&amp;ウォレット!HZ$3,プレー記録!$U$12:$U$2664,0),1))=TRUE,0,-INDEX(プレー記録!$F$12:$F$2664,MATCH("OUT_"&amp;ウォレット!$GY$2&amp;MONTH(ウォレット!$B25)&amp;"/"&amp;DAY(ウォレット!$B25)&amp;"_"&amp;ウォレット!HZ$3,プレー記録!$U$12:$U$2664,0),1))</f>
        <v>0</v>
      </c>
      <c r="IA25" s="298">
        <f>IF(ISNA(INDEX(プレー記録!$F$12:$F$2664,MATCH("OUT_"&amp;ウォレット!$GY$2&amp;MONTH(ウォレット!$B25)&amp;"/"&amp;DAY(ウォレット!$B25)&amp;"_"&amp;ウォレット!IA$3,プレー記録!$U$12:$U$2664,0),1))=TRUE,0,-INDEX(プレー記録!$F$12:$F$2664,MATCH("OUT_"&amp;ウォレット!$GY$2&amp;MONTH(ウォレット!$B25)&amp;"/"&amp;DAY(ウォレット!$B25)&amp;"_"&amp;ウォレット!IA$3,プレー記録!$U$12:$U$2664,0),1))</f>
        <v>0</v>
      </c>
      <c r="IB25" s="298">
        <f>IF(ISNA(INDEX(プレー記録!$F$12:$F$2664,MATCH("OUT_"&amp;ウォレット!$GY$2&amp;MONTH(ウォレット!$B25)&amp;"/"&amp;DAY(ウォレット!$B25)&amp;"_"&amp;ウォレット!IB$3,プレー記録!$U$12:$U$2664,0),1))=TRUE,0,-INDEX(プレー記録!$F$12:$F$2664,MATCH("OUT_"&amp;ウォレット!$GY$2&amp;MONTH(ウォレット!$B25)&amp;"/"&amp;DAY(ウォレット!$B25)&amp;"_"&amp;ウォレット!IB$3,プレー記録!$U$12:$U$2664,0),1))</f>
        <v>0</v>
      </c>
      <c r="IC25" s="298">
        <f>IF(ISNA(INDEX(プレー記録!$F$12:$F$2664,MATCH("OUT_"&amp;ウォレット!$GY$2&amp;MONTH(ウォレット!$B25)&amp;"/"&amp;DAY(ウォレット!$B25)&amp;"_"&amp;ウォレット!IC$3,プレー記録!$U$12:$U$2664,0),1))=TRUE,0,-INDEX(プレー記録!$F$12:$F$2664,MATCH("OUT_"&amp;ウォレット!$GY$2&amp;MONTH(ウォレット!$B25)&amp;"/"&amp;DAY(ウォレット!$B25)&amp;"_"&amp;ウォレット!IC$3,プレー記録!$U$12:$U$2664,0),1))</f>
        <v>0</v>
      </c>
      <c r="ID25" s="298">
        <f>IF(ISNA(INDEX(プレー記録!$F$12:$F$2664,MATCH("OUT_"&amp;ウォレット!$GY$2&amp;MONTH(ウォレット!$B25)&amp;"/"&amp;DAY(ウォレット!$B25)&amp;"_"&amp;ウォレット!ID$3,プレー記録!$U$12:$U$2664,0),1))=TRUE,0,-INDEX(プレー記録!$F$12:$F$2664,MATCH("OUT_"&amp;ウォレット!$GY$2&amp;MONTH(ウォレット!$B25)&amp;"/"&amp;DAY(ウォレット!$B25)&amp;"_"&amp;ウォレット!ID$3,プレー記録!$U$12:$U$2664,0),1))</f>
        <v>0</v>
      </c>
      <c r="IE25" s="298">
        <f>IF(ISNA(INDEX(プレー記録!$F$12:$F$2664,MATCH("OUT_"&amp;ウォレット!$GY$2&amp;MONTH(ウォレット!$B25)&amp;"/"&amp;DAY(ウォレット!$B25)&amp;"_"&amp;ウォレット!IE$3,プレー記録!$U$12:$U$2664,0),1))=TRUE,0,-INDEX(プレー記録!$F$12:$F$2664,MATCH("OUT_"&amp;ウォレット!$GY$2&amp;MONTH(ウォレット!$B25)&amp;"/"&amp;DAY(ウォレット!$B25)&amp;"_"&amp;ウォレット!IE$3,プレー記録!$U$12:$U$2664,0),1))</f>
        <v>0</v>
      </c>
      <c r="IF25" s="160"/>
      <c r="IG25" s="127">
        <f t="shared" si="8"/>
        <v>0</v>
      </c>
      <c r="IH25" s="128">
        <f t="shared" si="18"/>
        <v>0</v>
      </c>
      <c r="II25" s="133">
        <f>IF(ISNA(INDEX(プレー記録!$G$14:$G$2664,MATCH("IN_"&amp;ウォレット!$IG$2&amp;MONTH(ウォレット!$B25)&amp;"/"&amp;DAY(ウォレット!$B25)&amp;"_"&amp;ウォレット!II$3,プレー記録!$U$14:$U$2664,0),1))=TRUE,0,INDEX(プレー記録!$G$14:$G$2664,MATCH("IN_"&amp;ウォレット!$IG$2&amp;MONTH(ウォレット!$B25)&amp;"/"&amp;DAY(ウォレット!$B25)&amp;"_"&amp;ウォレット!II$3,プレー記録!$U$14:$U$2664,0),1))</f>
        <v>0</v>
      </c>
      <c r="IJ25" s="122">
        <f>IF(ISNA(INDEX(プレー記録!$G$14:$G$2664,MATCH("IN_"&amp;ウォレット!$IG$2&amp;MONTH(ウォレット!$B25)&amp;"/"&amp;DAY(ウォレット!$B25)&amp;"_"&amp;ウォレット!IJ$3,プレー記録!$U$14:$U$2664,0),1))=TRUE,0,INDEX(プレー記録!$G$14:$G$2664,MATCH("IN_"&amp;ウォレット!$IG$2&amp;MONTH(ウォレット!$B25)&amp;"/"&amp;DAY(ウォレット!$B25)&amp;"_"&amp;ウォレット!IJ$3,プレー記録!$U$14:$U$2664,0),1))</f>
        <v>0</v>
      </c>
      <c r="IK25" s="122">
        <f>IF(ISNA(INDEX(プレー記録!$G$14:$G$2664,MATCH("IN_"&amp;ウォレット!$IG$2&amp;MONTH(ウォレット!$B25)&amp;"/"&amp;DAY(ウォレット!$B25)&amp;"_"&amp;ウォレット!IK$3,プレー記録!$U$14:$U$2664,0),1))=TRUE,0,INDEX(プレー記録!$G$14:$G$2664,MATCH("IN_"&amp;ウォレット!$IG$2&amp;MONTH(ウォレット!$B25)&amp;"/"&amp;DAY(ウォレット!$B25)&amp;"_"&amp;ウォレット!IK$3,プレー記録!$U$14:$U$2664,0),1))</f>
        <v>0</v>
      </c>
      <c r="IL25" s="122">
        <f>IF(ISNA(INDEX(プレー記録!$G$14:$G$2664,MATCH("IN_"&amp;ウォレット!$IG$2&amp;MONTH(ウォレット!$B25)&amp;"/"&amp;DAY(ウォレット!$B25)&amp;"_"&amp;ウォレット!IL$3,プレー記録!$U$14:$U$2664,0),1))=TRUE,0,INDEX(プレー記録!$G$14:$G$2664,MATCH("IN_"&amp;ウォレット!$IG$2&amp;MONTH(ウォレット!$B25)&amp;"/"&amp;DAY(ウォレット!$B25)&amp;"_"&amp;ウォレット!IL$3,プレー記録!$U$14:$U$2664,0),1))</f>
        <v>0</v>
      </c>
      <c r="IM25" s="122">
        <f>IF(ISNA(INDEX(プレー記録!$G$14:$G$2664,MATCH("IN_"&amp;ウォレット!$IG$2&amp;MONTH(ウォレット!$B25)&amp;"/"&amp;DAY(ウォレット!$B25)&amp;"_"&amp;ウォレット!IM$3,プレー記録!$U$14:$U$2664,0),1))=TRUE,0,INDEX(プレー記録!$G$14:$G$2664,MATCH("IN_"&amp;ウォレット!$IG$2&amp;MONTH(ウォレット!$B25)&amp;"/"&amp;DAY(ウォレット!$B25)&amp;"_"&amp;ウォレット!IM$3,プレー記録!$U$14:$U$2664,0),1))</f>
        <v>0</v>
      </c>
      <c r="IN25" s="122">
        <f>IF(ISNA(INDEX(プレー記録!$G$14:$G$2664,MATCH("IN_"&amp;ウォレット!$IG$2&amp;MONTH(ウォレット!$B25)&amp;"/"&amp;DAY(ウォレット!$B25)&amp;"_"&amp;ウォレット!IN$3,プレー記録!$U$14:$U$2664,0),1))=TRUE,0,INDEX(プレー記録!$G$14:$G$2664,MATCH("IN_"&amp;ウォレット!$IG$2&amp;MONTH(ウォレット!$B25)&amp;"/"&amp;DAY(ウォレット!$B25)&amp;"_"&amp;ウォレット!IN$3,プレー記録!$U$14:$U$2664,0),1))</f>
        <v>0</v>
      </c>
      <c r="IO25" s="122">
        <f>IF(ISNA(INDEX(プレー記録!$G$14:$G$2664,MATCH("IN_"&amp;ウォレット!$IG$2&amp;MONTH(ウォレット!$B25)&amp;"/"&amp;DAY(ウォレット!$B25)&amp;"_"&amp;ウォレット!IO$3,プレー記録!$U$14:$U$2664,0),1))=TRUE,0,INDEX(プレー記録!$G$14:$G$2664,MATCH("IN_"&amp;ウォレット!$IG$2&amp;MONTH(ウォレット!$B25)&amp;"/"&amp;DAY(ウォレット!$B25)&amp;"_"&amp;ウォレット!IO$3,プレー記録!$U$14:$U$2664,0),1))</f>
        <v>0</v>
      </c>
      <c r="IP25" s="296">
        <f>IF(ISNA(INDEX(プレー記録!$G$14:$G$2664,MATCH("IN_"&amp;ウォレット!$IG$2&amp;MONTH(ウォレット!$B25)&amp;"/"&amp;DAY(ウォレット!$B25)&amp;"_"&amp;ウォレット!IP$3,プレー記録!$U$14:$U$2664,0),1))=TRUE,0,INDEX(プレー記録!$G$14:$G$2664,MATCH("IN_"&amp;ウォレット!$IG$2&amp;MONTH(ウォレット!$B25)&amp;"/"&amp;DAY(ウォレット!$B25)&amp;"_"&amp;ウォレット!IP$3,プレー記録!$U$14:$U$2664,0),1))</f>
        <v>0</v>
      </c>
      <c r="IQ25" s="296">
        <f>IF(ISNA(INDEX(プレー記録!$G$14:$G$2664,MATCH("IN_"&amp;ウォレット!$IG$2&amp;MONTH(ウォレット!$B25)&amp;"/"&amp;DAY(ウォレット!$B25)&amp;"_"&amp;ウォレット!IQ$3,プレー記録!$U$14:$U$2664,0),1))=TRUE,0,INDEX(プレー記録!$G$14:$G$2664,MATCH("IN_"&amp;ウォレット!$IG$2&amp;MONTH(ウォレット!$B25)&amp;"/"&amp;DAY(ウォレット!$B25)&amp;"_"&amp;ウォレット!IQ$3,プレー記録!$U$14:$U$2664,0),1))</f>
        <v>0</v>
      </c>
      <c r="IR25" s="296">
        <f>IF(ISNA(INDEX(プレー記録!$G$14:$G$2664,MATCH("IN_"&amp;ウォレット!$IG$2&amp;MONTH(ウォレット!$B25)&amp;"/"&amp;DAY(ウォレット!$B25)&amp;"_"&amp;ウォレット!IR$3,プレー記録!$U$14:$U$2664,0),1))=TRUE,0,INDEX(プレー記録!$G$14:$G$2664,MATCH("IN_"&amp;ウォレット!$IG$2&amp;MONTH(ウォレット!$B25)&amp;"/"&amp;DAY(ウォレット!$B25)&amp;"_"&amp;ウォレット!IR$3,プレー記録!$U$14:$U$2664,0),1))</f>
        <v>0</v>
      </c>
      <c r="IS25" s="296">
        <f>IF(ISNA(INDEX(プレー記録!$G$14:$G$2664,MATCH("IN_"&amp;ウォレット!$IG$2&amp;MONTH(ウォレット!$B25)&amp;"/"&amp;DAY(ウォレット!$B25)&amp;"_"&amp;ウォレット!IS$3,プレー記録!$U$14:$U$2664,0),1))=TRUE,0,INDEX(プレー記録!$G$14:$G$2664,MATCH("IN_"&amp;ウォレット!$IG$2&amp;MONTH(ウォレット!$B25)&amp;"/"&amp;DAY(ウォレット!$B25)&amp;"_"&amp;ウォレット!IS$3,プレー記録!$U$14:$U$2664,0),1))</f>
        <v>0</v>
      </c>
      <c r="IT25" s="296">
        <f>IF(ISNA(INDEX(プレー記録!$G$14:$G$2664,MATCH("IN_"&amp;ウォレット!$IG$2&amp;MONTH(ウォレット!$B25)&amp;"/"&amp;DAY(ウォレット!$B25)&amp;"_"&amp;ウォレット!IT$3,プレー記録!$U$14:$U$2664,0),1))=TRUE,0,INDEX(プレー記録!$G$14:$G$2664,MATCH("IN_"&amp;ウォレット!$IG$2&amp;MONTH(ウォレット!$B25)&amp;"/"&amp;DAY(ウォレット!$B25)&amp;"_"&amp;ウォレット!IT$3,プレー記録!$U$14:$U$2664,0),1))</f>
        <v>0</v>
      </c>
      <c r="IU25" s="296">
        <f>IF(ISNA(INDEX(プレー記録!$G$14:$G$2664,MATCH("IN_"&amp;ウォレット!$IG$2&amp;MONTH(ウォレット!$B25)&amp;"/"&amp;DAY(ウォレット!$B25)&amp;"_"&amp;ウォレット!IU$3,プレー記録!$U$14:$U$2664,0),1))=TRUE,0,INDEX(プレー記録!$G$14:$G$2664,MATCH("IN_"&amp;ウォレット!$IG$2&amp;MONTH(ウォレット!$B25)&amp;"/"&amp;DAY(ウォレット!$B25)&amp;"_"&amp;ウォレット!IU$3,プレー記録!$U$14:$U$2664,0),1))</f>
        <v>0</v>
      </c>
      <c r="IV25" s="296">
        <f>IF(ISNA(INDEX(プレー記録!$G$14:$G$2664,MATCH("IN_"&amp;ウォレット!$IG$2&amp;MONTH(ウォレット!$B25)&amp;"/"&amp;DAY(ウォレット!$B25)&amp;"_"&amp;ウォレット!IV$3,プレー記録!$U$14:$U$2664,0),1))=TRUE,0,INDEX(プレー記録!$G$14:$G$2664,MATCH("IN_"&amp;ウォレット!$IG$2&amp;MONTH(ウォレット!$B25)&amp;"/"&amp;DAY(ウォレット!$B25)&amp;"_"&amp;ウォレット!IV$3,プレー記録!$U$14:$U$2664,0),1))</f>
        <v>0</v>
      </c>
      <c r="IW25" s="296">
        <f>IF(ISNA(INDEX(プレー記録!$G$14:$G$2664,MATCH("IN_"&amp;ウォレット!$IG$2&amp;MONTH(ウォレット!$B25)&amp;"/"&amp;DAY(ウォレット!$B25)&amp;"_"&amp;ウォレット!IW$3,プレー記録!$U$14:$U$2664,0),1))=TRUE,0,INDEX(プレー記録!$G$14:$G$2664,MATCH("IN_"&amp;ウォレット!$IG$2&amp;MONTH(ウォレット!$B25)&amp;"/"&amp;DAY(ウォレット!$B25)&amp;"_"&amp;ウォレット!IW$3,プレー記録!$U$14:$U$2664,0),1))</f>
        <v>0</v>
      </c>
      <c r="IX25" s="158"/>
      <c r="IY25" s="131">
        <f>IF(ISNA(INDEX(プレー記録!$F$12:$F$2664,MATCH("OUT_"&amp;ウォレット!$IG$2&amp;MONTH(ウォレット!$B25)&amp;"/"&amp;DAY(ウォレット!$B25)&amp;"_"&amp;ウォレット!IY$3,プレー記録!$U$12:$U$2664,0),1))=TRUE,0,-INDEX(プレー記録!$F$12:$F$2664,MATCH("OUT_"&amp;ウォレット!$IG$2&amp;MONTH(ウォレット!$B25)&amp;"/"&amp;DAY(ウォレット!$B25)&amp;"_"&amp;ウォレット!IY$3,プレー記録!$U$12:$U$2664,0),1))</f>
        <v>0</v>
      </c>
      <c r="IZ25" s="123">
        <f>IF(ISNA(INDEX(プレー記録!$F$12:$F$2664,MATCH("OUT_"&amp;ウォレット!$IG$2&amp;MONTH(ウォレット!$B25)&amp;"/"&amp;DAY(ウォレット!$B25)&amp;"_"&amp;ウォレット!IZ$3,プレー記録!$U$12:$U$2664,0),1))=TRUE,0,-INDEX(プレー記録!$F$12:$F$2664,MATCH("OUT_"&amp;ウォレット!$IG$2&amp;MONTH(ウォレット!$B25)&amp;"/"&amp;DAY(ウォレット!$B25)&amp;"_"&amp;ウォレット!IZ$3,プレー記録!$U$12:$U$2664,0),1))</f>
        <v>0</v>
      </c>
      <c r="JA25" s="123">
        <f>IF(ISNA(INDEX(プレー記録!$F$12:$F$2664,MATCH("OUT_"&amp;ウォレット!$IG$2&amp;MONTH(ウォレット!$B25)&amp;"/"&amp;DAY(ウォレット!$B25)&amp;"_"&amp;ウォレット!JA$3,プレー記録!$U$12:$U$2664,0),1))=TRUE,0,-INDEX(プレー記録!$F$12:$F$2664,MATCH("OUT_"&amp;ウォレット!$IG$2&amp;MONTH(ウォレット!$B25)&amp;"/"&amp;DAY(ウォレット!$B25)&amp;"_"&amp;ウォレット!JA$3,プレー記録!$U$12:$U$2664,0),1))</f>
        <v>0</v>
      </c>
      <c r="JB25" s="123">
        <f>IF(ISNA(INDEX(プレー記録!$F$12:$F$2664,MATCH("OUT_"&amp;ウォレット!$IG$2&amp;MONTH(ウォレット!$B25)&amp;"/"&amp;DAY(ウォレット!$B25)&amp;"_"&amp;ウォレット!JB$3,プレー記録!$U$12:$U$2664,0),1))=TRUE,0,-INDEX(プレー記録!$F$12:$F$2664,MATCH("OUT_"&amp;ウォレット!$IG$2&amp;MONTH(ウォレット!$B25)&amp;"/"&amp;DAY(ウォレット!$B25)&amp;"_"&amp;ウォレット!JB$3,プレー記録!$U$12:$U$2664,0),1))</f>
        <v>0</v>
      </c>
      <c r="JC25" s="123">
        <f>IF(ISNA(INDEX(プレー記録!$F$12:$F$2664,MATCH("OUT_"&amp;ウォレット!$IG$2&amp;MONTH(ウォレット!$B25)&amp;"/"&amp;DAY(ウォレット!$B25)&amp;"_"&amp;ウォレット!JC$3,プレー記録!$U$12:$U$2664,0),1))=TRUE,0,-INDEX(プレー記録!$F$12:$F$2664,MATCH("OUT_"&amp;ウォレット!$IG$2&amp;MONTH(ウォレット!$B25)&amp;"/"&amp;DAY(ウォレット!$B25)&amp;"_"&amp;ウォレット!JC$3,プレー記録!$U$12:$U$2664,0),1))</f>
        <v>0</v>
      </c>
      <c r="JD25" s="123">
        <f>IF(ISNA(INDEX(プレー記録!$F$12:$F$2664,MATCH("OUT_"&amp;ウォレット!$IG$2&amp;MONTH(ウォレット!$B25)&amp;"/"&amp;DAY(ウォレット!$B25)&amp;"_"&amp;ウォレット!JD$3,プレー記録!$U$12:$U$2664,0),1))=TRUE,0,-INDEX(プレー記録!$F$12:$F$2664,MATCH("OUT_"&amp;ウォレット!$IG$2&amp;MONTH(ウォレット!$B25)&amp;"/"&amp;DAY(ウォレット!$B25)&amp;"_"&amp;ウォレット!JD$3,プレー記録!$U$12:$U$2664,0),1))</f>
        <v>0</v>
      </c>
      <c r="JE25" s="123">
        <f>IF(ISNA(INDEX(プレー記録!$F$12:$F$2664,MATCH("OUT_"&amp;ウォレット!$IG$2&amp;MONTH(ウォレット!$B25)&amp;"/"&amp;DAY(ウォレット!$B25)&amp;"_"&amp;ウォレット!JE$3,プレー記録!$U$12:$U$2664,0),1))=TRUE,0,-INDEX(プレー記録!$F$12:$F$2664,MATCH("OUT_"&amp;ウォレット!$IG$2&amp;MONTH(ウォレット!$B25)&amp;"/"&amp;DAY(ウォレット!$B25)&amp;"_"&amp;ウォレット!JE$3,プレー記録!$U$12:$U$2664,0),1))</f>
        <v>0</v>
      </c>
      <c r="JF25" s="298">
        <f>IF(ISNA(INDEX(プレー記録!$F$12:$F$2664,MATCH("OUT_"&amp;ウォレット!$IG$2&amp;MONTH(ウォレット!$B25)&amp;"/"&amp;DAY(ウォレット!$B25)&amp;"_"&amp;ウォレット!JF$3,プレー記録!$U$12:$U$2664,0),1))=TRUE,0,-INDEX(プレー記録!$F$12:$F$2664,MATCH("OUT_"&amp;ウォレット!$IG$2&amp;MONTH(ウォレット!$B25)&amp;"/"&amp;DAY(ウォレット!$B25)&amp;"_"&amp;ウォレット!JF$3,プレー記録!$U$12:$U$2664,0),1))</f>
        <v>0</v>
      </c>
      <c r="JG25" s="298">
        <f>IF(ISNA(INDEX(プレー記録!$F$12:$F$2664,MATCH("OUT_"&amp;ウォレット!$IG$2&amp;MONTH(ウォレット!$B25)&amp;"/"&amp;DAY(ウォレット!$B25)&amp;"_"&amp;ウォレット!JG$3,プレー記録!$U$12:$U$2664,0),1))=TRUE,0,-INDEX(プレー記録!$F$12:$F$2664,MATCH("OUT_"&amp;ウォレット!$IG$2&amp;MONTH(ウォレット!$B25)&amp;"/"&amp;DAY(ウォレット!$B25)&amp;"_"&amp;ウォレット!JG$3,プレー記録!$U$12:$U$2664,0),1))</f>
        <v>0</v>
      </c>
      <c r="JH25" s="298">
        <f>IF(ISNA(INDEX(プレー記録!$F$12:$F$2664,MATCH("OUT_"&amp;ウォレット!$IG$2&amp;MONTH(ウォレット!$B25)&amp;"/"&amp;DAY(ウォレット!$B25)&amp;"_"&amp;ウォレット!JH$3,プレー記録!$U$12:$U$2664,0),1))=TRUE,0,-INDEX(プレー記録!$F$12:$F$2664,MATCH("OUT_"&amp;ウォレット!$IG$2&amp;MONTH(ウォレット!$B25)&amp;"/"&amp;DAY(ウォレット!$B25)&amp;"_"&amp;ウォレット!JH$3,プレー記録!$U$12:$U$2664,0),1))</f>
        <v>0</v>
      </c>
      <c r="JI25" s="298">
        <f>IF(ISNA(INDEX(プレー記録!$F$12:$F$2664,MATCH("OUT_"&amp;ウォレット!$IG$2&amp;MONTH(ウォレット!$B25)&amp;"/"&amp;DAY(ウォレット!$B25)&amp;"_"&amp;ウォレット!JI$3,プレー記録!$U$12:$U$2664,0),1))=TRUE,0,-INDEX(プレー記録!$F$12:$F$2664,MATCH("OUT_"&amp;ウォレット!$IG$2&amp;MONTH(ウォレット!$B25)&amp;"/"&amp;DAY(ウォレット!$B25)&amp;"_"&amp;ウォレット!JI$3,プレー記録!$U$12:$U$2664,0),1))</f>
        <v>0</v>
      </c>
      <c r="JJ25" s="298">
        <f>IF(ISNA(INDEX(プレー記録!$F$12:$F$2664,MATCH("OUT_"&amp;ウォレット!$IG$2&amp;MONTH(ウォレット!$B25)&amp;"/"&amp;DAY(ウォレット!$B25)&amp;"_"&amp;ウォレット!JJ$3,プレー記録!$U$12:$U$2664,0),1))=TRUE,0,-INDEX(プレー記録!$F$12:$F$2664,MATCH("OUT_"&amp;ウォレット!$IG$2&amp;MONTH(ウォレット!$B25)&amp;"/"&amp;DAY(ウォレット!$B25)&amp;"_"&amp;ウォレット!JJ$3,プレー記録!$U$12:$U$2664,0),1))</f>
        <v>0</v>
      </c>
      <c r="JK25" s="298">
        <f>IF(ISNA(INDEX(プレー記録!$F$12:$F$2664,MATCH("OUT_"&amp;ウォレット!$IG$2&amp;MONTH(ウォレット!$B25)&amp;"/"&amp;DAY(ウォレット!$B25)&amp;"_"&amp;ウォレット!JK$3,プレー記録!$U$12:$U$2664,0),1))=TRUE,0,-INDEX(プレー記録!$F$12:$F$2664,MATCH("OUT_"&amp;ウォレット!$IG$2&amp;MONTH(ウォレット!$B25)&amp;"/"&amp;DAY(ウォレット!$B25)&amp;"_"&amp;ウォレット!JK$3,プレー記録!$U$12:$U$2664,0),1))</f>
        <v>0</v>
      </c>
      <c r="JL25" s="298">
        <f>IF(ISNA(INDEX(プレー記録!$F$12:$F$2664,MATCH("OUT_"&amp;ウォレット!$IG$2&amp;MONTH(ウォレット!$B25)&amp;"/"&amp;DAY(ウォレット!$B25)&amp;"_"&amp;ウォレット!JL$3,プレー記録!$U$12:$U$2664,0),1))=TRUE,0,-INDEX(プレー記録!$F$12:$F$2664,MATCH("OUT_"&amp;ウォレット!$IG$2&amp;MONTH(ウォレット!$B25)&amp;"/"&amp;DAY(ウォレット!$B25)&amp;"_"&amp;ウォレット!JL$3,プレー記録!$U$12:$U$2664,0),1))</f>
        <v>0</v>
      </c>
      <c r="JM25" s="298">
        <f>IF(ISNA(INDEX(プレー記録!$F$12:$F$2664,MATCH("OUT_"&amp;ウォレット!$IG$2&amp;MONTH(ウォレット!$B25)&amp;"/"&amp;DAY(ウォレット!$B25)&amp;"_"&amp;ウォレット!JM$3,プレー記録!$U$12:$U$2664,0),1))=TRUE,0,-INDEX(プレー記録!$F$12:$F$2664,MATCH("OUT_"&amp;ウォレット!$IG$2&amp;MONTH(ウォレット!$B25)&amp;"/"&amp;DAY(ウォレット!$B25)&amp;"_"&amp;ウォレット!JM$3,プレー記録!$U$12:$U$2664,0),1))</f>
        <v>0</v>
      </c>
      <c r="JN25" s="160"/>
      <c r="JO25" s="127">
        <f t="shared" si="9"/>
        <v>0</v>
      </c>
      <c r="JP25" s="128">
        <f t="shared" si="19"/>
        <v>0</v>
      </c>
      <c r="JQ25" s="133">
        <f>IF(ISNA(INDEX(プレー記録!$G$14:$G$2664,MATCH("IN_"&amp;ウォレット!$JO$2&amp;MONTH(ウォレット!$B25)&amp;"/"&amp;DAY(ウォレット!$B25)&amp;"_"&amp;ウォレット!JQ$3,プレー記録!$U$14:$U$2664,0),1))=TRUE,0,INDEX(プレー記録!$G$14:$G$2664,MATCH("IN_"&amp;ウォレット!$JO$2&amp;MONTH(ウォレット!$B25)&amp;"/"&amp;DAY(ウォレット!$B25)&amp;"_"&amp;ウォレット!JQ$3,プレー記録!$U$14:$U$2664,0),1))</f>
        <v>0</v>
      </c>
      <c r="JR25" s="122">
        <f>IF(ISNA(INDEX(プレー記録!$G$14:$G$2664,MATCH("IN_"&amp;ウォレット!$JO$2&amp;MONTH(ウォレット!$B25)&amp;"/"&amp;DAY(ウォレット!$B25)&amp;"_"&amp;ウォレット!JR$3,プレー記録!$U$14:$U$2664,0),1))=TRUE,0,INDEX(プレー記録!$G$14:$G$2664,MATCH("IN_"&amp;ウォレット!$JO$2&amp;MONTH(ウォレット!$B25)&amp;"/"&amp;DAY(ウォレット!$B25)&amp;"_"&amp;ウォレット!JR$3,プレー記録!$U$14:$U$2664,0),1))</f>
        <v>0</v>
      </c>
      <c r="JS25" s="122">
        <f>IF(ISNA(INDEX(プレー記録!$G$14:$G$2664,MATCH("IN_"&amp;ウォレット!$JO$2&amp;MONTH(ウォレット!$B25)&amp;"/"&amp;DAY(ウォレット!$B25)&amp;"_"&amp;ウォレット!JS$3,プレー記録!$U$14:$U$2664,0),1))=TRUE,0,INDEX(プレー記録!$G$14:$G$2664,MATCH("IN_"&amp;ウォレット!$JO$2&amp;MONTH(ウォレット!$B25)&amp;"/"&amp;DAY(ウォレット!$B25)&amp;"_"&amp;ウォレット!JS$3,プレー記録!$U$14:$U$2664,0),1))</f>
        <v>0</v>
      </c>
      <c r="JT25" s="122">
        <f>IF(ISNA(INDEX(プレー記録!$G$14:$G$2664,MATCH("IN_"&amp;ウォレット!$JO$2&amp;MONTH(ウォレット!$B25)&amp;"/"&amp;DAY(ウォレット!$B25)&amp;"_"&amp;ウォレット!JT$3,プレー記録!$U$14:$U$2664,0),1))=TRUE,0,INDEX(プレー記録!$G$14:$G$2664,MATCH("IN_"&amp;ウォレット!$JO$2&amp;MONTH(ウォレット!$B25)&amp;"/"&amp;DAY(ウォレット!$B25)&amp;"_"&amp;ウォレット!JT$3,プレー記録!$U$14:$U$2664,0),1))</f>
        <v>0</v>
      </c>
      <c r="JU25" s="122">
        <f>IF(ISNA(INDEX(プレー記録!$G$14:$G$2664,MATCH("IN_"&amp;ウォレット!$JO$2&amp;MONTH(ウォレット!$B25)&amp;"/"&amp;DAY(ウォレット!$B25)&amp;"_"&amp;ウォレット!JU$3,プレー記録!$U$14:$U$2664,0),1))=TRUE,0,INDEX(プレー記録!$G$14:$G$2664,MATCH("IN_"&amp;ウォレット!$JO$2&amp;MONTH(ウォレット!$B25)&amp;"/"&amp;DAY(ウォレット!$B25)&amp;"_"&amp;ウォレット!JU$3,プレー記録!$U$14:$U$2664,0),1))</f>
        <v>0</v>
      </c>
      <c r="JV25" s="122">
        <f>IF(ISNA(INDEX(プレー記録!$G$14:$G$2664,MATCH("IN_"&amp;ウォレット!$JO$2&amp;MONTH(ウォレット!$B25)&amp;"/"&amp;DAY(ウォレット!$B25)&amp;"_"&amp;ウォレット!JV$3,プレー記録!$U$14:$U$2664,0),1))=TRUE,0,INDEX(プレー記録!$G$14:$G$2664,MATCH("IN_"&amp;ウォレット!$JO$2&amp;MONTH(ウォレット!$B25)&amp;"/"&amp;DAY(ウォレット!$B25)&amp;"_"&amp;ウォレット!JV$3,プレー記録!$U$14:$U$2664,0),1))</f>
        <v>0</v>
      </c>
      <c r="JW25" s="122">
        <f>IF(ISNA(INDEX(プレー記録!$G$14:$G$2664,MATCH("IN_"&amp;ウォレット!$JO$2&amp;MONTH(ウォレット!$B25)&amp;"/"&amp;DAY(ウォレット!$B25)&amp;"_"&amp;ウォレット!JW$3,プレー記録!$U$14:$U$2664,0),1))=TRUE,0,INDEX(プレー記録!$G$14:$G$2664,MATCH("IN_"&amp;ウォレット!$JO$2&amp;MONTH(ウォレット!$B25)&amp;"/"&amp;DAY(ウォレット!$B25)&amp;"_"&amp;ウォレット!JW$3,プレー記録!$U$14:$U$2664,0),1))</f>
        <v>0</v>
      </c>
      <c r="JX25" s="296">
        <f>IF(ISNA(INDEX(プレー記録!$G$14:$G$2664,MATCH("IN_"&amp;ウォレット!$JO$2&amp;MONTH(ウォレット!$B25)&amp;"/"&amp;DAY(ウォレット!$B25)&amp;"_"&amp;ウォレット!JX$3,プレー記録!$U$14:$U$2664,0),1))=TRUE,0,INDEX(プレー記録!$G$14:$G$2664,MATCH("IN_"&amp;ウォレット!$JO$2&amp;MONTH(ウォレット!$B25)&amp;"/"&amp;DAY(ウォレット!$B25)&amp;"_"&amp;ウォレット!JX$3,プレー記録!$U$14:$U$2664,0),1))</f>
        <v>0</v>
      </c>
      <c r="JY25" s="296">
        <f>IF(ISNA(INDEX(プレー記録!$G$14:$G$2664,MATCH("IN_"&amp;ウォレット!$JO$2&amp;MONTH(ウォレット!$B25)&amp;"/"&amp;DAY(ウォレット!$B25)&amp;"_"&amp;ウォレット!JY$3,プレー記録!$U$14:$U$2664,0),1))=TRUE,0,INDEX(プレー記録!$G$14:$G$2664,MATCH("IN_"&amp;ウォレット!$JO$2&amp;MONTH(ウォレット!$B25)&amp;"/"&amp;DAY(ウォレット!$B25)&amp;"_"&amp;ウォレット!JY$3,プレー記録!$U$14:$U$2664,0),1))</f>
        <v>0</v>
      </c>
      <c r="JZ25" s="296">
        <f>IF(ISNA(INDEX(プレー記録!$G$14:$G$2664,MATCH("IN_"&amp;ウォレット!$JO$2&amp;MONTH(ウォレット!$B25)&amp;"/"&amp;DAY(ウォレット!$B25)&amp;"_"&amp;ウォレット!JZ$3,プレー記録!$U$14:$U$2664,0),1))=TRUE,0,INDEX(プレー記録!$G$14:$G$2664,MATCH("IN_"&amp;ウォレット!$JO$2&amp;MONTH(ウォレット!$B25)&amp;"/"&amp;DAY(ウォレット!$B25)&amp;"_"&amp;ウォレット!JZ$3,プレー記録!$U$14:$U$2664,0),1))</f>
        <v>0</v>
      </c>
      <c r="KA25" s="296">
        <f>IF(ISNA(INDEX(プレー記録!$G$14:$G$2664,MATCH("IN_"&amp;ウォレット!$JO$2&amp;MONTH(ウォレット!$B25)&amp;"/"&amp;DAY(ウォレット!$B25)&amp;"_"&amp;ウォレット!KA$3,プレー記録!$U$14:$U$2664,0),1))=TRUE,0,INDEX(プレー記録!$G$14:$G$2664,MATCH("IN_"&amp;ウォレット!$JO$2&amp;MONTH(ウォレット!$B25)&amp;"/"&amp;DAY(ウォレット!$B25)&amp;"_"&amp;ウォレット!KA$3,プレー記録!$U$14:$U$2664,0),1))</f>
        <v>0</v>
      </c>
      <c r="KB25" s="296">
        <f>IF(ISNA(INDEX(プレー記録!$G$14:$G$2664,MATCH("IN_"&amp;ウォレット!$JO$2&amp;MONTH(ウォレット!$B25)&amp;"/"&amp;DAY(ウォレット!$B25)&amp;"_"&amp;ウォレット!KB$3,プレー記録!$U$14:$U$2664,0),1))=TRUE,0,INDEX(プレー記録!$G$14:$G$2664,MATCH("IN_"&amp;ウォレット!$JO$2&amp;MONTH(ウォレット!$B25)&amp;"/"&amp;DAY(ウォレット!$B25)&amp;"_"&amp;ウォレット!KB$3,プレー記録!$U$14:$U$2664,0),1))</f>
        <v>0</v>
      </c>
      <c r="KC25" s="296">
        <f>IF(ISNA(INDEX(プレー記録!$G$14:$G$2664,MATCH("IN_"&amp;ウォレット!$JO$2&amp;MONTH(ウォレット!$B25)&amp;"/"&amp;DAY(ウォレット!$B25)&amp;"_"&amp;ウォレット!KC$3,プレー記録!$U$14:$U$2664,0),1))=TRUE,0,INDEX(プレー記録!$G$14:$G$2664,MATCH("IN_"&amp;ウォレット!$JO$2&amp;MONTH(ウォレット!$B25)&amp;"/"&amp;DAY(ウォレット!$B25)&amp;"_"&amp;ウォレット!KC$3,プレー記録!$U$14:$U$2664,0),1))</f>
        <v>0</v>
      </c>
      <c r="KD25" s="296">
        <f>IF(ISNA(INDEX(プレー記録!$G$14:$G$2664,MATCH("IN_"&amp;ウォレット!$JO$2&amp;MONTH(ウォレット!$B25)&amp;"/"&amp;DAY(ウォレット!$B25)&amp;"_"&amp;ウォレット!KD$3,プレー記録!$U$14:$U$2664,0),1))=TRUE,0,INDEX(プレー記録!$G$14:$G$2664,MATCH("IN_"&amp;ウォレット!$JO$2&amp;MONTH(ウォレット!$B25)&amp;"/"&amp;DAY(ウォレット!$B25)&amp;"_"&amp;ウォレット!KD$3,プレー記録!$U$14:$U$2664,0),1))</f>
        <v>0</v>
      </c>
      <c r="KE25" s="296">
        <f>IF(ISNA(INDEX(プレー記録!$G$14:$G$2664,MATCH("IN_"&amp;ウォレット!$JO$2&amp;MONTH(ウォレット!$B25)&amp;"/"&amp;DAY(ウォレット!$B25)&amp;"_"&amp;ウォレット!KE$3,プレー記録!$U$14:$U$2664,0),1))=TRUE,0,INDEX(プレー記録!$G$14:$G$2664,MATCH("IN_"&amp;ウォレット!$JO$2&amp;MONTH(ウォレット!$B25)&amp;"/"&amp;DAY(ウォレット!$B25)&amp;"_"&amp;ウォレット!KE$3,プレー記録!$U$14:$U$2664,0),1))</f>
        <v>0</v>
      </c>
      <c r="KF25" s="158"/>
      <c r="KG25" s="131">
        <f>IF(ISNA(INDEX(プレー記録!$F$12:$F$2664,MATCH("OUT_"&amp;ウォレット!$JO$2&amp;MONTH(ウォレット!$B25)&amp;"/"&amp;DAY(ウォレット!$B25)&amp;"_"&amp;ウォレット!KG$3,プレー記録!$U$12:$U$2664,0),1))=TRUE,0,-INDEX(プレー記録!$F$12:$F$2664,MATCH("OUT_"&amp;ウォレット!$JO$2&amp;MONTH(ウォレット!$B25)&amp;"/"&amp;DAY(ウォレット!$B25)&amp;"_"&amp;ウォレット!KG$3,プレー記録!$U$12:$U$2664,0),1))</f>
        <v>0</v>
      </c>
      <c r="KH25" s="123">
        <f>IF(ISNA(INDEX(プレー記録!$F$12:$F$2664,MATCH("OUT_"&amp;ウォレット!$JO$2&amp;MONTH(ウォレット!$B25)&amp;"/"&amp;DAY(ウォレット!$B25)&amp;"_"&amp;ウォレット!KH$3,プレー記録!$U$12:$U$2664,0),1))=TRUE,0,-INDEX(プレー記録!$F$12:$F$2664,MATCH("OUT_"&amp;ウォレット!$JO$2&amp;MONTH(ウォレット!$B25)&amp;"/"&amp;DAY(ウォレット!$B25)&amp;"_"&amp;ウォレット!KH$3,プレー記録!$U$12:$U$2664,0),1))</f>
        <v>0</v>
      </c>
      <c r="KI25" s="123">
        <f>IF(ISNA(INDEX(プレー記録!$F$12:$F$2664,MATCH("OUT_"&amp;ウォレット!$JO$2&amp;MONTH(ウォレット!$B25)&amp;"/"&amp;DAY(ウォレット!$B25)&amp;"_"&amp;ウォレット!KI$3,プレー記録!$U$12:$U$2664,0),1))=TRUE,0,-INDEX(プレー記録!$F$12:$F$2664,MATCH("OUT_"&amp;ウォレット!$JO$2&amp;MONTH(ウォレット!$B25)&amp;"/"&amp;DAY(ウォレット!$B25)&amp;"_"&amp;ウォレット!KI$3,プレー記録!$U$12:$U$2664,0),1))</f>
        <v>0</v>
      </c>
      <c r="KJ25" s="123">
        <f>IF(ISNA(INDEX(プレー記録!$F$12:$F$2664,MATCH("OUT_"&amp;ウォレット!$JO$2&amp;MONTH(ウォレット!$B25)&amp;"/"&amp;DAY(ウォレット!$B25)&amp;"_"&amp;ウォレット!KJ$3,プレー記録!$U$12:$U$2664,0),1))=TRUE,0,-INDEX(プレー記録!$F$12:$F$2664,MATCH("OUT_"&amp;ウォレット!$JO$2&amp;MONTH(ウォレット!$B25)&amp;"/"&amp;DAY(ウォレット!$B25)&amp;"_"&amp;ウォレット!KJ$3,プレー記録!$U$12:$U$2664,0),1))</f>
        <v>0</v>
      </c>
      <c r="KK25" s="123">
        <f>IF(ISNA(INDEX(プレー記録!$F$12:$F$2664,MATCH("OUT_"&amp;ウォレット!$JO$2&amp;MONTH(ウォレット!$B25)&amp;"/"&amp;DAY(ウォレット!$B25)&amp;"_"&amp;ウォレット!KK$3,プレー記録!$U$12:$U$2664,0),1))=TRUE,0,-INDEX(プレー記録!$F$12:$F$2664,MATCH("OUT_"&amp;ウォレット!$JO$2&amp;MONTH(ウォレット!$B25)&amp;"/"&amp;DAY(ウォレット!$B25)&amp;"_"&amp;ウォレット!KK$3,プレー記録!$U$12:$U$2664,0),1))</f>
        <v>0</v>
      </c>
      <c r="KL25" s="123">
        <f>IF(ISNA(INDEX(プレー記録!$F$12:$F$2664,MATCH("OUT_"&amp;ウォレット!$JO$2&amp;MONTH(ウォレット!$B25)&amp;"/"&amp;DAY(ウォレット!$B25)&amp;"_"&amp;ウォレット!KL$3,プレー記録!$U$12:$U$2664,0),1))=TRUE,0,-INDEX(プレー記録!$F$12:$F$2664,MATCH("OUT_"&amp;ウォレット!$JO$2&amp;MONTH(ウォレット!$B25)&amp;"/"&amp;DAY(ウォレット!$B25)&amp;"_"&amp;ウォレット!KL$3,プレー記録!$U$12:$U$2664,0),1))</f>
        <v>0</v>
      </c>
      <c r="KM25" s="123">
        <f>IF(ISNA(INDEX(プレー記録!$F$12:$F$2664,MATCH("OUT_"&amp;ウォレット!$JO$2&amp;MONTH(ウォレット!$B25)&amp;"/"&amp;DAY(ウォレット!$B25)&amp;"_"&amp;ウォレット!KM$3,プレー記録!$U$12:$U$2664,0),1))=TRUE,0,-INDEX(プレー記録!$F$12:$F$2664,MATCH("OUT_"&amp;ウォレット!$JO$2&amp;MONTH(ウォレット!$B25)&amp;"/"&amp;DAY(ウォレット!$B25)&amp;"_"&amp;ウォレット!KM$3,プレー記録!$U$12:$U$2664,0),1))</f>
        <v>0</v>
      </c>
      <c r="KN25" s="298">
        <f>IF(ISNA(INDEX(プレー記録!$F$12:$F$2664,MATCH("OUT_"&amp;ウォレット!$JO$2&amp;MONTH(ウォレット!$B25)&amp;"/"&amp;DAY(ウォレット!$B25)&amp;"_"&amp;ウォレット!KN$3,プレー記録!$U$12:$U$2664,0),1))=TRUE,0,-INDEX(プレー記録!$F$12:$F$2664,MATCH("OUT_"&amp;ウォレット!$JO$2&amp;MONTH(ウォレット!$B25)&amp;"/"&amp;DAY(ウォレット!$B25)&amp;"_"&amp;ウォレット!KN$3,プレー記録!$U$12:$U$2664,0),1))</f>
        <v>0</v>
      </c>
      <c r="KO25" s="298">
        <f>IF(ISNA(INDEX(プレー記録!$F$12:$F$2664,MATCH("OUT_"&amp;ウォレット!$JO$2&amp;MONTH(ウォレット!$B25)&amp;"/"&amp;DAY(ウォレット!$B25)&amp;"_"&amp;ウォレット!KO$3,プレー記録!$U$12:$U$2664,0),1))=TRUE,0,-INDEX(プレー記録!$F$12:$F$2664,MATCH("OUT_"&amp;ウォレット!$JO$2&amp;MONTH(ウォレット!$B25)&amp;"/"&amp;DAY(ウォレット!$B25)&amp;"_"&amp;ウォレット!KO$3,プレー記録!$U$12:$U$2664,0),1))</f>
        <v>0</v>
      </c>
      <c r="KP25" s="298">
        <f>IF(ISNA(INDEX(プレー記録!$F$12:$F$2664,MATCH("OUT_"&amp;ウォレット!$JO$2&amp;MONTH(ウォレット!$B25)&amp;"/"&amp;DAY(ウォレット!$B25)&amp;"_"&amp;ウォレット!KP$3,プレー記録!$U$12:$U$2664,0),1))=TRUE,0,-INDEX(プレー記録!$F$12:$F$2664,MATCH("OUT_"&amp;ウォレット!$JO$2&amp;MONTH(ウォレット!$B25)&amp;"/"&amp;DAY(ウォレット!$B25)&amp;"_"&amp;ウォレット!KP$3,プレー記録!$U$12:$U$2664,0),1))</f>
        <v>0</v>
      </c>
      <c r="KQ25" s="298">
        <f>IF(ISNA(INDEX(プレー記録!$F$12:$F$2664,MATCH("OUT_"&amp;ウォレット!$JO$2&amp;MONTH(ウォレット!$B25)&amp;"/"&amp;DAY(ウォレット!$B25)&amp;"_"&amp;ウォレット!KQ$3,プレー記録!$U$12:$U$2664,0),1))=TRUE,0,-INDEX(プレー記録!$F$12:$F$2664,MATCH("OUT_"&amp;ウォレット!$JO$2&amp;MONTH(ウォレット!$B25)&amp;"/"&amp;DAY(ウォレット!$B25)&amp;"_"&amp;ウォレット!KQ$3,プレー記録!$U$12:$U$2664,0),1))</f>
        <v>0</v>
      </c>
      <c r="KR25" s="298">
        <f>IF(ISNA(INDEX(プレー記録!$F$12:$F$2664,MATCH("OUT_"&amp;ウォレット!$JO$2&amp;MONTH(ウォレット!$B25)&amp;"/"&amp;DAY(ウォレット!$B25)&amp;"_"&amp;ウォレット!KR$3,プレー記録!$U$12:$U$2664,0),1))=TRUE,0,-INDEX(プレー記録!$F$12:$F$2664,MATCH("OUT_"&amp;ウォレット!$JO$2&amp;MONTH(ウォレット!$B25)&amp;"/"&amp;DAY(ウォレット!$B25)&amp;"_"&amp;ウォレット!KR$3,プレー記録!$U$12:$U$2664,0),1))</f>
        <v>0</v>
      </c>
      <c r="KS25" s="298">
        <f>IF(ISNA(INDEX(プレー記録!$F$12:$F$2664,MATCH("OUT_"&amp;ウォレット!$JO$2&amp;MONTH(ウォレット!$B25)&amp;"/"&amp;DAY(ウォレット!$B25)&amp;"_"&amp;ウォレット!KS$3,プレー記録!$U$12:$U$2664,0),1))=TRUE,0,-INDEX(プレー記録!$F$12:$F$2664,MATCH("OUT_"&amp;ウォレット!$JO$2&amp;MONTH(ウォレット!$B25)&amp;"/"&amp;DAY(ウォレット!$B25)&amp;"_"&amp;ウォレット!KS$3,プレー記録!$U$12:$U$2664,0),1))</f>
        <v>0</v>
      </c>
      <c r="KT25" s="298">
        <f>IF(ISNA(INDEX(プレー記録!$F$12:$F$2664,MATCH("OUT_"&amp;ウォレット!$JO$2&amp;MONTH(ウォレット!$B25)&amp;"/"&amp;DAY(ウォレット!$B25)&amp;"_"&amp;ウォレット!KT$3,プレー記録!$U$12:$U$2664,0),1))=TRUE,0,-INDEX(プレー記録!$F$12:$F$2664,MATCH("OUT_"&amp;ウォレット!$JO$2&amp;MONTH(ウォレット!$B25)&amp;"/"&amp;DAY(ウォレット!$B25)&amp;"_"&amp;ウォレット!KT$3,プレー記録!$U$12:$U$2664,0),1))</f>
        <v>0</v>
      </c>
      <c r="KU25" s="298">
        <f>IF(ISNA(INDEX(プレー記録!$F$12:$F$2664,MATCH("OUT_"&amp;ウォレット!$JO$2&amp;MONTH(ウォレット!$B25)&amp;"/"&amp;DAY(ウォレット!$B25)&amp;"_"&amp;ウォレット!KU$3,プレー記録!$U$12:$U$2664,0),1))=TRUE,0,-INDEX(プレー記録!$F$12:$F$2664,MATCH("OUT_"&amp;ウォレット!$JO$2&amp;MONTH(ウォレット!$B25)&amp;"/"&amp;DAY(ウォレット!$B25)&amp;"_"&amp;ウォレット!KU$3,プレー記録!$U$12:$U$2664,0),1))</f>
        <v>0</v>
      </c>
      <c r="KV25" s="160"/>
      <c r="KW25" s="127">
        <f t="shared" si="10"/>
        <v>0</v>
      </c>
      <c r="KX25" s="128">
        <f t="shared" si="20"/>
        <v>0</v>
      </c>
      <c r="KY25" s="133">
        <f>IF(ISNA(INDEX(プレー記録!$G$14:$G$2664,MATCH("IN_"&amp;ウォレット!$KW$2&amp;MONTH(ウォレット!$B25)&amp;"/"&amp;DAY(ウォレット!$B25)&amp;"_"&amp;ウォレット!KY$3,プレー記録!$U$14:$U$2664,0),1))=TRUE,0,INDEX(プレー記録!$G$14:$G$2664,MATCH("IN_"&amp;ウォレット!$KW$2&amp;MONTH(ウォレット!$B25)&amp;"/"&amp;DAY(ウォレット!$B25)&amp;"_"&amp;ウォレット!KY$3,プレー記録!$U$14:$U$2664,0),1))</f>
        <v>0</v>
      </c>
      <c r="KZ25" s="122">
        <f>IF(ISNA(INDEX(プレー記録!$G$14:$G$2664,MATCH("IN_"&amp;ウォレット!$KW$2&amp;MONTH(ウォレット!$B25)&amp;"/"&amp;DAY(ウォレット!$B25)&amp;"_"&amp;ウォレット!KZ$3,プレー記録!$U$14:$U$2664,0),1))=TRUE,0,INDEX(プレー記録!$G$14:$G$2664,MATCH("IN_"&amp;ウォレット!$KW$2&amp;MONTH(ウォレット!$B25)&amp;"/"&amp;DAY(ウォレット!$B25)&amp;"_"&amp;ウォレット!KZ$3,プレー記録!$U$14:$U$2664,0),1))</f>
        <v>0</v>
      </c>
      <c r="LA25" s="122">
        <f>IF(ISNA(INDEX(プレー記録!$G$14:$G$2664,MATCH("IN_"&amp;ウォレット!$KW$2&amp;MONTH(ウォレット!$B25)&amp;"/"&amp;DAY(ウォレット!$B25)&amp;"_"&amp;ウォレット!LA$3,プレー記録!$U$14:$U$2664,0),1))=TRUE,0,INDEX(プレー記録!$G$14:$G$2664,MATCH("IN_"&amp;ウォレット!$KW$2&amp;MONTH(ウォレット!$B25)&amp;"/"&amp;DAY(ウォレット!$B25)&amp;"_"&amp;ウォレット!LA$3,プレー記録!$U$14:$U$2664,0),1))</f>
        <v>0</v>
      </c>
      <c r="LB25" s="122">
        <f>IF(ISNA(INDEX(プレー記録!$G$14:$G$2664,MATCH("IN_"&amp;ウォレット!$KW$2&amp;MONTH(ウォレット!$B25)&amp;"/"&amp;DAY(ウォレット!$B25)&amp;"_"&amp;ウォレット!LB$3,プレー記録!$U$14:$U$2664,0),1))=TRUE,0,INDEX(プレー記録!$G$14:$G$2664,MATCH("IN_"&amp;ウォレット!$KW$2&amp;MONTH(ウォレット!$B25)&amp;"/"&amp;DAY(ウォレット!$B25)&amp;"_"&amp;ウォレット!LB$3,プレー記録!$U$14:$U$2664,0),1))</f>
        <v>0</v>
      </c>
      <c r="LC25" s="122">
        <f>IF(ISNA(INDEX(プレー記録!$G$14:$G$2664,MATCH("IN_"&amp;ウォレット!$KW$2&amp;MONTH(ウォレット!$B25)&amp;"/"&amp;DAY(ウォレット!$B25)&amp;"_"&amp;ウォレット!LC$3,プレー記録!$U$14:$U$2664,0),1))=TRUE,0,INDEX(プレー記録!$G$14:$G$2664,MATCH("IN_"&amp;ウォレット!$KW$2&amp;MONTH(ウォレット!$B25)&amp;"/"&amp;DAY(ウォレット!$B25)&amp;"_"&amp;ウォレット!LC$3,プレー記録!$U$14:$U$2664,0),1))</f>
        <v>0</v>
      </c>
      <c r="LD25" s="122">
        <f>IF(ISNA(INDEX(プレー記録!$G$14:$G$2664,MATCH("IN_"&amp;ウォレット!$KW$2&amp;MONTH(ウォレット!$B25)&amp;"/"&amp;DAY(ウォレット!$B25)&amp;"_"&amp;ウォレット!LD$3,プレー記録!$U$14:$U$2664,0),1))=TRUE,0,INDEX(プレー記録!$G$14:$G$2664,MATCH("IN_"&amp;ウォレット!$KW$2&amp;MONTH(ウォレット!$B25)&amp;"/"&amp;DAY(ウォレット!$B25)&amp;"_"&amp;ウォレット!LD$3,プレー記録!$U$14:$U$2664,0),1))</f>
        <v>0</v>
      </c>
      <c r="LE25" s="122">
        <f>IF(ISNA(INDEX(プレー記録!$G$14:$G$2664,MATCH("IN_"&amp;ウォレット!$KW$2&amp;MONTH(ウォレット!$B25)&amp;"/"&amp;DAY(ウォレット!$B25)&amp;"_"&amp;ウォレット!LE$3,プレー記録!$U$14:$U$2664,0),1))=TRUE,0,INDEX(プレー記録!$G$14:$G$2664,MATCH("IN_"&amp;ウォレット!$KW$2&amp;MONTH(ウォレット!$B25)&amp;"/"&amp;DAY(ウォレット!$B25)&amp;"_"&amp;ウォレット!LE$3,プレー記録!$U$14:$U$2664,0),1))</f>
        <v>0</v>
      </c>
      <c r="LF25" s="296">
        <f>IF(ISNA(INDEX(プレー記録!$G$14:$G$2664,MATCH("IN_"&amp;ウォレット!$KW$2&amp;MONTH(ウォレット!$B25)&amp;"/"&amp;DAY(ウォレット!$B25)&amp;"_"&amp;ウォレット!LF$3,プレー記録!$U$14:$U$2664,0),1))=TRUE,0,INDEX(プレー記録!$G$14:$G$2664,MATCH("IN_"&amp;ウォレット!$KW$2&amp;MONTH(ウォレット!$B25)&amp;"/"&amp;DAY(ウォレット!$B25)&amp;"_"&amp;ウォレット!LF$3,プレー記録!$U$14:$U$2664,0),1))</f>
        <v>0</v>
      </c>
      <c r="LG25" s="296">
        <f>IF(ISNA(INDEX(プレー記録!$G$14:$G$2664,MATCH("IN_"&amp;ウォレット!$KW$2&amp;MONTH(ウォレット!$B25)&amp;"/"&amp;DAY(ウォレット!$B25)&amp;"_"&amp;ウォレット!LG$3,プレー記録!$U$14:$U$2664,0),1))=TRUE,0,INDEX(プレー記録!$G$14:$G$2664,MATCH("IN_"&amp;ウォレット!$KW$2&amp;MONTH(ウォレット!$B25)&amp;"/"&amp;DAY(ウォレット!$B25)&amp;"_"&amp;ウォレット!LG$3,プレー記録!$U$14:$U$2664,0),1))</f>
        <v>0</v>
      </c>
      <c r="LH25" s="296">
        <f>IF(ISNA(INDEX(プレー記録!$G$14:$G$2664,MATCH("IN_"&amp;ウォレット!$KW$2&amp;MONTH(ウォレット!$B25)&amp;"/"&amp;DAY(ウォレット!$B25)&amp;"_"&amp;ウォレット!LH$3,プレー記録!$U$14:$U$2664,0),1))=TRUE,0,INDEX(プレー記録!$G$14:$G$2664,MATCH("IN_"&amp;ウォレット!$KW$2&amp;MONTH(ウォレット!$B25)&amp;"/"&amp;DAY(ウォレット!$B25)&amp;"_"&amp;ウォレット!LH$3,プレー記録!$U$14:$U$2664,0),1))</f>
        <v>0</v>
      </c>
      <c r="LI25" s="296">
        <f>IF(ISNA(INDEX(プレー記録!$G$14:$G$2664,MATCH("IN_"&amp;ウォレット!$KW$2&amp;MONTH(ウォレット!$B25)&amp;"/"&amp;DAY(ウォレット!$B25)&amp;"_"&amp;ウォレット!LI$3,プレー記録!$U$14:$U$2664,0),1))=TRUE,0,INDEX(プレー記録!$G$14:$G$2664,MATCH("IN_"&amp;ウォレット!$KW$2&amp;MONTH(ウォレット!$B25)&amp;"/"&amp;DAY(ウォレット!$B25)&amp;"_"&amp;ウォレット!LI$3,プレー記録!$U$14:$U$2664,0),1))</f>
        <v>0</v>
      </c>
      <c r="LJ25" s="296">
        <f>IF(ISNA(INDEX(プレー記録!$G$14:$G$2664,MATCH("IN_"&amp;ウォレット!$KW$2&amp;MONTH(ウォレット!$B25)&amp;"/"&amp;DAY(ウォレット!$B25)&amp;"_"&amp;ウォレット!LJ$3,プレー記録!$U$14:$U$2664,0),1))=TRUE,0,INDEX(プレー記録!$G$14:$G$2664,MATCH("IN_"&amp;ウォレット!$KW$2&amp;MONTH(ウォレット!$B25)&amp;"/"&amp;DAY(ウォレット!$B25)&amp;"_"&amp;ウォレット!LJ$3,プレー記録!$U$14:$U$2664,0),1))</f>
        <v>0</v>
      </c>
      <c r="LK25" s="296">
        <f>IF(ISNA(INDEX(プレー記録!$G$14:$G$2664,MATCH("IN_"&amp;ウォレット!$KW$2&amp;MONTH(ウォレット!$B25)&amp;"/"&amp;DAY(ウォレット!$B25)&amp;"_"&amp;ウォレット!LK$3,プレー記録!$U$14:$U$2664,0),1))=TRUE,0,INDEX(プレー記録!$G$14:$G$2664,MATCH("IN_"&amp;ウォレット!$KW$2&amp;MONTH(ウォレット!$B25)&amp;"/"&amp;DAY(ウォレット!$B25)&amp;"_"&amp;ウォレット!LK$3,プレー記録!$U$14:$U$2664,0),1))</f>
        <v>0</v>
      </c>
      <c r="LL25" s="296">
        <f>IF(ISNA(INDEX(プレー記録!$G$14:$G$2664,MATCH("IN_"&amp;ウォレット!$KW$2&amp;MONTH(ウォレット!$B25)&amp;"/"&amp;DAY(ウォレット!$B25)&amp;"_"&amp;ウォレット!LL$3,プレー記録!$U$14:$U$2664,0),1))=TRUE,0,INDEX(プレー記録!$G$14:$G$2664,MATCH("IN_"&amp;ウォレット!$KW$2&amp;MONTH(ウォレット!$B25)&amp;"/"&amp;DAY(ウォレット!$B25)&amp;"_"&amp;ウォレット!LL$3,プレー記録!$U$14:$U$2664,0),1))</f>
        <v>0</v>
      </c>
      <c r="LM25" s="296">
        <f>IF(ISNA(INDEX(プレー記録!$G$14:$G$2664,MATCH("IN_"&amp;ウォレット!$KW$2&amp;MONTH(ウォレット!$B25)&amp;"/"&amp;DAY(ウォレット!$B25)&amp;"_"&amp;ウォレット!LM$3,プレー記録!$U$14:$U$2664,0),1))=TRUE,0,INDEX(プレー記録!$G$14:$G$2664,MATCH("IN_"&amp;ウォレット!$KW$2&amp;MONTH(ウォレット!$B25)&amp;"/"&amp;DAY(ウォレット!$B25)&amp;"_"&amp;ウォレット!LM$3,プレー記録!$U$14:$U$2664,0),1))</f>
        <v>0</v>
      </c>
      <c r="LN25" s="158"/>
      <c r="LO25" s="131">
        <f>IF(ISNA(INDEX(プレー記録!$F$12:$F$2664,MATCH("OUT_"&amp;ウォレット!$KW$2&amp;MONTH(ウォレット!$B25)&amp;"/"&amp;DAY(ウォレット!$B25)&amp;"_"&amp;ウォレット!LO$3,プレー記録!$U$12:$U$2664,0),1))=TRUE,0,-INDEX(プレー記録!$F$12:$F$2664,MATCH("OUT_"&amp;ウォレット!$KW$2&amp;MONTH(ウォレット!$B25)&amp;"/"&amp;DAY(ウォレット!$B25)&amp;"_"&amp;ウォレット!LO$3,プレー記録!$U$12:$U$2664,0),1))</f>
        <v>0</v>
      </c>
      <c r="LP25" s="123">
        <f>IF(ISNA(INDEX(プレー記録!$F$12:$F$2664,MATCH("OUT_"&amp;ウォレット!$KW$2&amp;MONTH(ウォレット!$B25)&amp;"/"&amp;DAY(ウォレット!$B25)&amp;"_"&amp;ウォレット!LP$3,プレー記録!$U$12:$U$2664,0),1))=TRUE,0,-INDEX(プレー記録!$F$12:$F$2664,MATCH("OUT_"&amp;ウォレット!$KW$2&amp;MONTH(ウォレット!$B25)&amp;"/"&amp;DAY(ウォレット!$B25)&amp;"_"&amp;ウォレット!LP$3,プレー記録!$U$12:$U$2664,0),1))</f>
        <v>0</v>
      </c>
      <c r="LQ25" s="123">
        <f>IF(ISNA(INDEX(プレー記録!$F$12:$F$2664,MATCH("OUT_"&amp;ウォレット!$KW$2&amp;MONTH(ウォレット!$B25)&amp;"/"&amp;DAY(ウォレット!$B25)&amp;"_"&amp;ウォレット!LQ$3,プレー記録!$U$12:$U$2664,0),1))=TRUE,0,-INDEX(プレー記録!$F$12:$F$2664,MATCH("OUT_"&amp;ウォレット!$KW$2&amp;MONTH(ウォレット!$B25)&amp;"/"&amp;DAY(ウォレット!$B25)&amp;"_"&amp;ウォレット!LQ$3,プレー記録!$U$12:$U$2664,0),1))</f>
        <v>0</v>
      </c>
      <c r="LR25" s="123">
        <f>IF(ISNA(INDEX(プレー記録!$F$12:$F$2664,MATCH("OUT_"&amp;ウォレット!$KW$2&amp;MONTH(ウォレット!$B25)&amp;"/"&amp;DAY(ウォレット!$B25)&amp;"_"&amp;ウォレット!LR$3,プレー記録!$U$12:$U$2664,0),1))=TRUE,0,-INDEX(プレー記録!$F$12:$F$2664,MATCH("OUT_"&amp;ウォレット!$KW$2&amp;MONTH(ウォレット!$B25)&amp;"/"&amp;DAY(ウォレット!$B25)&amp;"_"&amp;ウォレット!LR$3,プレー記録!$U$12:$U$2664,0),1))</f>
        <v>0</v>
      </c>
      <c r="LS25" s="123">
        <f>IF(ISNA(INDEX(プレー記録!$F$12:$F$2664,MATCH("OUT_"&amp;ウォレット!$KW$2&amp;MONTH(ウォレット!$B25)&amp;"/"&amp;DAY(ウォレット!$B25)&amp;"_"&amp;ウォレット!LS$3,プレー記録!$U$12:$U$2664,0),1))=TRUE,0,-INDEX(プレー記録!$F$12:$F$2664,MATCH("OUT_"&amp;ウォレット!$KW$2&amp;MONTH(ウォレット!$B25)&amp;"/"&amp;DAY(ウォレット!$B25)&amp;"_"&amp;ウォレット!LS$3,プレー記録!$U$12:$U$2664,0),1))</f>
        <v>0</v>
      </c>
      <c r="LT25" s="123">
        <f>IF(ISNA(INDEX(プレー記録!$F$12:$F$2664,MATCH("OUT_"&amp;ウォレット!$KW$2&amp;MONTH(ウォレット!$B25)&amp;"/"&amp;DAY(ウォレット!$B25)&amp;"_"&amp;ウォレット!LT$3,プレー記録!$U$12:$U$2664,0),1))=TRUE,0,-INDEX(プレー記録!$F$12:$F$2664,MATCH("OUT_"&amp;ウォレット!$KW$2&amp;MONTH(ウォレット!$B25)&amp;"/"&amp;DAY(ウォレット!$B25)&amp;"_"&amp;ウォレット!LT$3,プレー記録!$U$12:$U$2664,0),1))</f>
        <v>0</v>
      </c>
      <c r="LU25" s="123">
        <f>IF(ISNA(INDEX(プレー記録!$F$12:$F$2664,MATCH("OUT_"&amp;ウォレット!$KW$2&amp;MONTH(ウォレット!$B25)&amp;"/"&amp;DAY(ウォレット!$B25)&amp;"_"&amp;ウォレット!LU$3,プレー記録!$U$12:$U$2664,0),1))=TRUE,0,-INDEX(プレー記録!$F$12:$F$2664,MATCH("OUT_"&amp;ウォレット!$KW$2&amp;MONTH(ウォレット!$B25)&amp;"/"&amp;DAY(ウォレット!$B25)&amp;"_"&amp;ウォレット!LU$3,プレー記録!$U$12:$U$2664,0),1))</f>
        <v>0</v>
      </c>
      <c r="LV25" s="298">
        <f>IF(ISNA(INDEX(プレー記録!$F$12:$F$2664,MATCH("OUT_"&amp;ウォレット!$KW$2&amp;MONTH(ウォレット!$B25)&amp;"/"&amp;DAY(ウォレット!$B25)&amp;"_"&amp;ウォレット!LV$3,プレー記録!$U$12:$U$2664,0),1))=TRUE,0,-INDEX(プレー記録!$F$12:$F$2664,MATCH("OUT_"&amp;ウォレット!$KW$2&amp;MONTH(ウォレット!$B25)&amp;"/"&amp;DAY(ウォレット!$B25)&amp;"_"&amp;ウォレット!LV$3,プレー記録!$U$12:$U$2664,0),1))</f>
        <v>0</v>
      </c>
      <c r="LW25" s="298">
        <f>IF(ISNA(INDEX(プレー記録!$F$12:$F$2664,MATCH("OUT_"&amp;ウォレット!$KW$2&amp;MONTH(ウォレット!$B25)&amp;"/"&amp;DAY(ウォレット!$B25)&amp;"_"&amp;ウォレット!LW$3,プレー記録!$U$12:$U$2664,0),1))=TRUE,0,-INDEX(プレー記録!$F$12:$F$2664,MATCH("OUT_"&amp;ウォレット!$KW$2&amp;MONTH(ウォレット!$B25)&amp;"/"&amp;DAY(ウォレット!$B25)&amp;"_"&amp;ウォレット!LW$3,プレー記録!$U$12:$U$2664,0),1))</f>
        <v>0</v>
      </c>
      <c r="LX25" s="298">
        <f>IF(ISNA(INDEX(プレー記録!$F$12:$F$2664,MATCH("OUT_"&amp;ウォレット!$KW$2&amp;MONTH(ウォレット!$B25)&amp;"/"&amp;DAY(ウォレット!$B25)&amp;"_"&amp;ウォレット!LX$3,プレー記録!$U$12:$U$2664,0),1))=TRUE,0,-INDEX(プレー記録!$F$12:$F$2664,MATCH("OUT_"&amp;ウォレット!$KW$2&amp;MONTH(ウォレット!$B25)&amp;"/"&amp;DAY(ウォレット!$B25)&amp;"_"&amp;ウォレット!LX$3,プレー記録!$U$12:$U$2664,0),1))</f>
        <v>0</v>
      </c>
      <c r="LY25" s="298">
        <f>IF(ISNA(INDEX(プレー記録!$F$12:$F$2664,MATCH("OUT_"&amp;ウォレット!$KW$2&amp;MONTH(ウォレット!$B25)&amp;"/"&amp;DAY(ウォレット!$B25)&amp;"_"&amp;ウォレット!LY$3,プレー記録!$U$12:$U$2664,0),1))=TRUE,0,-INDEX(プレー記録!$F$12:$F$2664,MATCH("OUT_"&amp;ウォレット!$KW$2&amp;MONTH(ウォレット!$B25)&amp;"/"&amp;DAY(ウォレット!$B25)&amp;"_"&amp;ウォレット!LY$3,プレー記録!$U$12:$U$2664,0),1))</f>
        <v>0</v>
      </c>
      <c r="LZ25" s="298">
        <f>IF(ISNA(INDEX(プレー記録!$F$12:$F$2664,MATCH("OUT_"&amp;ウォレット!$KW$2&amp;MONTH(ウォレット!$B25)&amp;"/"&amp;DAY(ウォレット!$B25)&amp;"_"&amp;ウォレット!LZ$3,プレー記録!$U$12:$U$2664,0),1))=TRUE,0,-INDEX(プレー記録!$F$12:$F$2664,MATCH("OUT_"&amp;ウォレット!$KW$2&amp;MONTH(ウォレット!$B25)&amp;"/"&amp;DAY(ウォレット!$B25)&amp;"_"&amp;ウォレット!LZ$3,プレー記録!$U$12:$U$2664,0),1))</f>
        <v>0</v>
      </c>
      <c r="MA25" s="298">
        <f>IF(ISNA(INDEX(プレー記録!$F$12:$F$2664,MATCH("OUT_"&amp;ウォレット!$KW$2&amp;MONTH(ウォレット!$B25)&amp;"/"&amp;DAY(ウォレット!$B25)&amp;"_"&amp;ウォレット!MA$3,プレー記録!$U$12:$U$2664,0),1))=TRUE,0,-INDEX(プレー記録!$F$12:$F$2664,MATCH("OUT_"&amp;ウォレット!$KW$2&amp;MONTH(ウォレット!$B25)&amp;"/"&amp;DAY(ウォレット!$B25)&amp;"_"&amp;ウォレット!MA$3,プレー記録!$U$12:$U$2664,0),1))</f>
        <v>0</v>
      </c>
      <c r="MB25" s="298">
        <f>IF(ISNA(INDEX(プレー記録!$F$12:$F$2664,MATCH("OUT_"&amp;ウォレット!$KW$2&amp;MONTH(ウォレット!$B25)&amp;"/"&amp;DAY(ウォレット!$B25)&amp;"_"&amp;ウォレット!MB$3,プレー記録!$U$12:$U$2664,0),1))=TRUE,0,-INDEX(プレー記録!$F$12:$F$2664,MATCH("OUT_"&amp;ウォレット!$KW$2&amp;MONTH(ウォレット!$B25)&amp;"/"&amp;DAY(ウォレット!$B25)&amp;"_"&amp;ウォレット!MB$3,プレー記録!$U$12:$U$2664,0),1))</f>
        <v>0</v>
      </c>
      <c r="MC25" s="298">
        <f>IF(ISNA(INDEX(プレー記録!$F$12:$F$2664,MATCH("OUT_"&amp;ウォレット!$KW$2&amp;MONTH(ウォレット!$B25)&amp;"/"&amp;DAY(ウォレット!$B25)&amp;"_"&amp;ウォレット!MC$3,プレー記録!$U$12:$U$2664,0),1))=TRUE,0,-INDEX(プレー記録!$F$12:$F$2664,MATCH("OUT_"&amp;ウォレット!$KW$2&amp;MONTH(ウォレット!$B25)&amp;"/"&amp;DAY(ウォレット!$B25)&amp;"_"&amp;ウォレット!MC$3,プレー記録!$U$12:$U$2664,0),1))</f>
        <v>0</v>
      </c>
      <c r="MD25" s="160"/>
    </row>
    <row r="26" spans="2:342">
      <c r="B26" s="24">
        <f t="shared" si="0"/>
        <v>21</v>
      </c>
      <c r="C26" s="127">
        <f t="shared" si="1"/>
        <v>0</v>
      </c>
      <c r="D26" s="128">
        <f t="shared" si="11"/>
        <v>0</v>
      </c>
      <c r="E26" s="133">
        <f>IF(ISNA(INDEX(プレー記録!$G$14:$G$2664,MATCH("IN_"&amp;ウォレット!$C$2&amp;MONTH(ウォレット!$B26)&amp;"/"&amp;DAY(ウォレット!$B26)&amp;"_"&amp;ウォレット!E$3,プレー記録!$U$14:$U$2664,0),1))=TRUE,0,INDEX(プレー記録!$G$14:$G$2664,MATCH("IN_"&amp;ウォレット!$C$2&amp;MONTH(ウォレット!$B26)&amp;"/"&amp;DAY(ウォレット!$B26)&amp;"_"&amp;ウォレット!E$3,プレー記録!$U$14:$U$2664,0),1))</f>
        <v>0</v>
      </c>
      <c r="F26" s="122">
        <f>IF(ISNA(INDEX(プレー記録!$G$14:$G$2664,MATCH("IN_"&amp;ウォレット!$C$2&amp;MONTH(ウォレット!$B26)&amp;"/"&amp;DAY(ウォレット!$B26)&amp;"_"&amp;ウォレット!F$3,プレー記録!$U$14:$U$2664,0),1))=TRUE,0,INDEX(プレー記録!$G$14:$G$2664,MATCH("IN_"&amp;ウォレット!$C$2&amp;MONTH(ウォレット!$B26)&amp;"/"&amp;DAY(ウォレット!$B26)&amp;"_"&amp;ウォレット!F$3,プレー記録!$U$14:$U$2664,0),1))</f>
        <v>0</v>
      </c>
      <c r="G26" s="122">
        <f>IF(ISNA(INDEX(プレー記録!$G$14:$G$2664,MATCH("IN_"&amp;ウォレット!$C$2&amp;MONTH(ウォレット!$B26)&amp;"/"&amp;DAY(ウォレット!$B26)&amp;"_"&amp;ウォレット!G$3,プレー記録!$U$14:$U$2664,0),1))=TRUE,0,INDEX(プレー記録!$G$14:$G$2664,MATCH("IN_"&amp;ウォレット!$C$2&amp;MONTH(ウォレット!$B26)&amp;"/"&amp;DAY(ウォレット!$B26)&amp;"_"&amp;ウォレット!G$3,プレー記録!$U$14:$U$2664,0),1))</f>
        <v>0</v>
      </c>
      <c r="H26" s="122">
        <f>IF(ISNA(INDEX(プレー記録!$G$14:$G$2664,MATCH("IN_"&amp;ウォレット!$C$2&amp;MONTH(ウォレット!$B26)&amp;"/"&amp;DAY(ウォレット!$B26)&amp;"_"&amp;ウォレット!H$3,プレー記録!$U$14:$U$2664,0),1))=TRUE,0,INDEX(プレー記録!$G$14:$G$2664,MATCH("IN_"&amp;ウォレット!$C$2&amp;MONTH(ウォレット!$B26)&amp;"/"&amp;DAY(ウォレット!$B26)&amp;"_"&amp;ウォレット!H$3,プレー記録!$U$14:$U$2664,0),1))</f>
        <v>0</v>
      </c>
      <c r="I26" s="122">
        <f>IF(ISNA(INDEX(プレー記録!$G$14:$G$2664,MATCH("IN_"&amp;ウォレット!$C$2&amp;MONTH(ウォレット!$B26)&amp;"/"&amp;DAY(ウォレット!$B26)&amp;"_"&amp;ウォレット!I$3,プレー記録!$U$14:$U$2664,0),1))=TRUE,0,INDEX(プレー記録!$G$14:$G$2664,MATCH("IN_"&amp;ウォレット!$C$2&amp;MONTH(ウォレット!$B26)&amp;"/"&amp;DAY(ウォレット!$B26)&amp;"_"&amp;ウォレット!I$3,プレー記録!$U$14:$U$2664,0),1))</f>
        <v>0</v>
      </c>
      <c r="J26" s="122">
        <f>IF(ISNA(INDEX(プレー記録!$G$14:$G$2664,MATCH("IN_"&amp;ウォレット!$C$2&amp;MONTH(ウォレット!$B26)&amp;"/"&amp;DAY(ウォレット!$B26)&amp;"_"&amp;ウォレット!J$3,プレー記録!$U$14:$U$2664,0),1))=TRUE,0,INDEX(プレー記録!$G$14:$G$2664,MATCH("IN_"&amp;ウォレット!$C$2&amp;MONTH(ウォレット!$B26)&amp;"/"&amp;DAY(ウォレット!$B26)&amp;"_"&amp;ウォレット!J$3,プレー記録!$U$14:$U$2664,0),1))</f>
        <v>0</v>
      </c>
      <c r="K26" s="122">
        <f>IF(ISNA(INDEX(プレー記録!$G$14:$G$2664,MATCH("IN_"&amp;ウォレット!$C$2&amp;MONTH(ウォレット!$B26)&amp;"/"&amp;DAY(ウォレット!$B26)&amp;"_"&amp;ウォレット!K$3,プレー記録!$U$14:$U$2664,0),1))=TRUE,0,INDEX(プレー記録!$G$14:$G$2664,MATCH("IN_"&amp;ウォレット!$C$2&amp;MONTH(ウォレット!$B26)&amp;"/"&amp;DAY(ウォレット!$B26)&amp;"_"&amp;ウォレット!K$3,プレー記録!$U$14:$U$2664,0),1))</f>
        <v>0</v>
      </c>
      <c r="L26" s="296">
        <f>IF(ISNA(INDEX(プレー記録!$G$14:$G$2664,MATCH("IN_"&amp;ウォレット!$C$2&amp;MONTH(ウォレット!$B26)&amp;"/"&amp;DAY(ウォレット!$B26)&amp;"_"&amp;ウォレット!L$3,プレー記録!$U$14:$U$2664,0),1))=TRUE,0,INDEX(プレー記録!$G$14:$G$2664,MATCH("IN_"&amp;ウォレット!$C$2&amp;MONTH(ウォレット!$B26)&amp;"/"&amp;DAY(ウォレット!$B26)&amp;"_"&amp;ウォレット!L$3,プレー記録!$U$14:$U$2664,0),1))</f>
        <v>0</v>
      </c>
      <c r="M26" s="296">
        <f>IF(ISNA(INDEX(プレー記録!$G$14:$G$2664,MATCH("IN_"&amp;ウォレット!$C$2&amp;MONTH(ウォレット!$B26)&amp;"/"&amp;DAY(ウォレット!$B26)&amp;"_"&amp;ウォレット!M$3,プレー記録!$U$14:$U$2664,0),1))=TRUE,0,INDEX(プレー記録!$G$14:$G$2664,MATCH("IN_"&amp;ウォレット!$C$2&amp;MONTH(ウォレット!$B26)&amp;"/"&amp;DAY(ウォレット!$B26)&amp;"_"&amp;ウォレット!M$3,プレー記録!$U$14:$U$2664,0),1))</f>
        <v>0</v>
      </c>
      <c r="N26" s="296">
        <f>IF(ISNA(INDEX(プレー記録!$G$14:$G$2664,MATCH("IN_"&amp;ウォレット!$C$2&amp;MONTH(ウォレット!$B26)&amp;"/"&amp;DAY(ウォレット!$B26)&amp;"_"&amp;ウォレット!N$3,プレー記録!$U$14:$U$2664,0),1))=TRUE,0,INDEX(プレー記録!$G$14:$G$2664,MATCH("IN_"&amp;ウォレット!$C$2&amp;MONTH(ウォレット!$B26)&amp;"/"&amp;DAY(ウォレット!$B26)&amp;"_"&amp;ウォレット!N$3,プレー記録!$U$14:$U$2664,0),1))</f>
        <v>0</v>
      </c>
      <c r="O26" s="296">
        <f>IF(ISNA(INDEX(プレー記録!$G$14:$G$2664,MATCH("IN_"&amp;ウォレット!$C$2&amp;MONTH(ウォレット!$B26)&amp;"/"&amp;DAY(ウォレット!$B26)&amp;"_"&amp;ウォレット!O$3,プレー記録!$U$14:$U$2664,0),1))=TRUE,0,INDEX(プレー記録!$G$14:$G$2664,MATCH("IN_"&amp;ウォレット!$C$2&amp;MONTH(ウォレット!$B26)&amp;"/"&amp;DAY(ウォレット!$B26)&amp;"_"&amp;ウォレット!O$3,プレー記録!$U$14:$U$2664,0),1))</f>
        <v>0</v>
      </c>
      <c r="P26" s="296">
        <f>IF(ISNA(INDEX(プレー記録!$G$14:$G$2664,MATCH("IN_"&amp;ウォレット!$C$2&amp;MONTH(ウォレット!$B26)&amp;"/"&amp;DAY(ウォレット!$B26)&amp;"_"&amp;ウォレット!P$3,プレー記録!$U$14:$U$2664,0),1))=TRUE,0,INDEX(プレー記録!$G$14:$G$2664,MATCH("IN_"&amp;ウォレット!$C$2&amp;MONTH(ウォレット!$B26)&amp;"/"&amp;DAY(ウォレット!$B26)&amp;"_"&amp;ウォレット!P$3,プレー記録!$U$14:$U$2664,0),1))</f>
        <v>0</v>
      </c>
      <c r="Q26" s="296">
        <f>IF(ISNA(INDEX(プレー記録!$G$14:$G$2664,MATCH("IN_"&amp;ウォレット!$C$2&amp;MONTH(ウォレット!$B26)&amp;"/"&amp;DAY(ウォレット!$B26)&amp;"_"&amp;ウォレット!Q$3,プレー記録!$U$14:$U$2664,0),1))=TRUE,0,INDEX(プレー記録!$G$14:$G$2664,MATCH("IN_"&amp;ウォレット!$C$2&amp;MONTH(ウォレット!$B26)&amp;"/"&amp;DAY(ウォレット!$B26)&amp;"_"&amp;ウォレット!Q$3,プレー記録!$U$14:$U$2664,0),1))</f>
        <v>0</v>
      </c>
      <c r="R26" s="296">
        <f>IF(ISNA(INDEX(プレー記録!$G$14:$G$2664,MATCH("IN_"&amp;ウォレット!$C$2&amp;MONTH(ウォレット!$B26)&amp;"/"&amp;DAY(ウォレット!$B26)&amp;"_"&amp;ウォレット!R$3,プレー記録!$U$14:$U$2664,0),1))=TRUE,0,INDEX(プレー記録!$G$14:$G$2664,MATCH("IN_"&amp;ウォレット!$C$2&amp;MONTH(ウォレット!$B26)&amp;"/"&amp;DAY(ウォレット!$B26)&amp;"_"&amp;ウォレット!R$3,プレー記録!$U$14:$U$2664,0),1))</f>
        <v>0</v>
      </c>
      <c r="S26" s="296">
        <f>IF(ISNA(INDEX(プレー記録!$G$14:$G$2664,MATCH("IN_"&amp;ウォレット!$C$2&amp;MONTH(ウォレット!$B26)&amp;"/"&amp;DAY(ウォレット!$B26)&amp;"_"&amp;ウォレット!S$3,プレー記録!$U$14:$U$2664,0),1))=TRUE,0,INDEX(プレー記録!$G$14:$G$2664,MATCH("IN_"&amp;ウォレット!$C$2&amp;MONTH(ウォレット!$B26)&amp;"/"&amp;DAY(ウォレット!$B26)&amp;"_"&amp;ウォレット!S$3,プレー記録!$U$14:$U$2664,0),1))</f>
        <v>0</v>
      </c>
      <c r="T26" s="158"/>
      <c r="U26" s="131">
        <f>IF(ISNA(INDEX(プレー記録!$F$12:$F$2664,MATCH("OUT_"&amp;ウォレット!$C$2&amp;MONTH(ウォレット!$B26)&amp;"/"&amp;DAY(ウォレット!$B26)&amp;"_"&amp;ウォレット!U$3,プレー記録!$U$12:$U$2664,0),1))=TRUE,0,-INDEX(プレー記録!$F$12:$F$2664,MATCH("OUT_"&amp;ウォレット!$C$2&amp;MONTH(ウォレット!$B26)&amp;"/"&amp;DAY(ウォレット!$B26)&amp;"_"&amp;ウォレット!U$3,プレー記録!$U$12:$U$2664,0),1))</f>
        <v>0</v>
      </c>
      <c r="V26" s="123">
        <f>IF(ISNA(INDEX(プレー記録!$F$12:$F$2664,MATCH("OUT_"&amp;ウォレット!$C$2&amp;MONTH(ウォレット!$B26)&amp;"/"&amp;DAY(ウォレット!$B26)&amp;"_"&amp;ウォレット!V$3,プレー記録!$U$12:$U$2664,0),1))=TRUE,0,-INDEX(プレー記録!$F$12:$F$2664,MATCH("OUT_"&amp;ウォレット!$C$2&amp;MONTH(ウォレット!$B26)&amp;"/"&amp;DAY(ウォレット!$B26)&amp;"_"&amp;ウォレット!V$3,プレー記録!$U$12:$U$2664,0),1))</f>
        <v>0</v>
      </c>
      <c r="W26" s="123">
        <f>IF(ISNA(INDEX(プレー記録!$F$12:$F$2664,MATCH("OUT_"&amp;ウォレット!$C$2&amp;MONTH(ウォレット!$B26)&amp;"/"&amp;DAY(ウォレット!$B26)&amp;"_"&amp;ウォレット!W$3,プレー記録!$U$12:$U$2664,0),1))=TRUE,0,-INDEX(プレー記録!$F$12:$F$2664,MATCH("OUT_"&amp;ウォレット!$C$2&amp;MONTH(ウォレット!$B26)&amp;"/"&amp;DAY(ウォレット!$B26)&amp;"_"&amp;ウォレット!W$3,プレー記録!$U$12:$U$2664,0),1))</f>
        <v>0</v>
      </c>
      <c r="X26" s="123">
        <f>IF(ISNA(INDEX(プレー記録!$F$12:$F$2664,MATCH("OUT_"&amp;ウォレット!$C$2&amp;MONTH(ウォレット!$B26)&amp;"/"&amp;DAY(ウォレット!$B26)&amp;"_"&amp;ウォレット!X$3,プレー記録!$U$12:$U$2664,0),1))=TRUE,0,-INDEX(プレー記録!$F$12:$F$2664,MATCH("OUT_"&amp;ウォレット!$C$2&amp;MONTH(ウォレット!$B26)&amp;"/"&amp;DAY(ウォレット!$B26)&amp;"_"&amp;ウォレット!X$3,プレー記録!$U$12:$U$2664,0),1))</f>
        <v>0</v>
      </c>
      <c r="Y26" s="123">
        <f>IF(ISNA(INDEX(プレー記録!$F$12:$F$2664,MATCH("OUT_"&amp;ウォレット!$C$2&amp;MONTH(ウォレット!$B26)&amp;"/"&amp;DAY(ウォレット!$B26)&amp;"_"&amp;ウォレット!Y$3,プレー記録!$U$12:$U$2664,0),1))=TRUE,0,-INDEX(プレー記録!$F$12:$F$2664,MATCH("OUT_"&amp;ウォレット!$C$2&amp;MONTH(ウォレット!$B26)&amp;"/"&amp;DAY(ウォレット!$B26)&amp;"_"&amp;ウォレット!Y$3,プレー記録!$U$12:$U$2664,0),1))</f>
        <v>0</v>
      </c>
      <c r="Z26" s="123">
        <f>IF(ISNA(INDEX(プレー記録!$F$12:$F$2664,MATCH("OUT_"&amp;ウォレット!$C$2&amp;MONTH(ウォレット!$B26)&amp;"/"&amp;DAY(ウォレット!$B26)&amp;"_"&amp;ウォレット!Z$3,プレー記録!$U$12:$U$2664,0),1))=TRUE,0,-INDEX(プレー記録!$F$12:$F$2664,MATCH("OUT_"&amp;ウォレット!$C$2&amp;MONTH(ウォレット!$B26)&amp;"/"&amp;DAY(ウォレット!$B26)&amp;"_"&amp;ウォレット!Z$3,プレー記録!$U$12:$U$2664,0),1))</f>
        <v>0</v>
      </c>
      <c r="AA26" s="123">
        <f>IF(ISNA(INDEX(プレー記録!$F$12:$F$2664,MATCH("OUT_"&amp;ウォレット!$C$2&amp;MONTH(ウォレット!$B26)&amp;"/"&amp;DAY(ウォレット!$B26)&amp;"_"&amp;ウォレット!AA$3,プレー記録!$U$12:$U$2664,0),1))=TRUE,0,-INDEX(プレー記録!$F$12:$F$2664,MATCH("OUT_"&amp;ウォレット!$C$2&amp;MONTH(ウォレット!$B26)&amp;"/"&amp;DAY(ウォレット!$B26)&amp;"_"&amp;ウォレット!AA$3,プレー記録!$U$12:$U$2664,0),1))</f>
        <v>0</v>
      </c>
      <c r="AB26" s="298">
        <f>IF(ISNA(INDEX(プレー記録!$F$12:$F$2664,MATCH("OUT_"&amp;ウォレット!$C$2&amp;MONTH(ウォレット!$B26)&amp;"/"&amp;DAY(ウォレット!$B26)&amp;"_"&amp;ウォレット!AB$3,プレー記録!$U$12:$U$2664,0),1))=TRUE,0,-INDEX(プレー記録!$F$12:$F$2664,MATCH("OUT_"&amp;ウォレット!$C$2&amp;MONTH(ウォレット!$B26)&amp;"/"&amp;DAY(ウォレット!$B26)&amp;"_"&amp;ウォレット!AB$3,プレー記録!$U$12:$U$2664,0),1))</f>
        <v>0</v>
      </c>
      <c r="AC26" s="298">
        <f>IF(ISNA(INDEX(プレー記録!$F$12:$F$2664,MATCH("OUT_"&amp;ウォレット!$C$2&amp;MONTH(ウォレット!$B26)&amp;"/"&amp;DAY(ウォレット!$B26)&amp;"_"&amp;ウォレット!AC$3,プレー記録!$U$12:$U$2664,0),1))=TRUE,0,-INDEX(プレー記録!$F$12:$F$2664,MATCH("OUT_"&amp;ウォレット!$C$2&amp;MONTH(ウォレット!$B26)&amp;"/"&amp;DAY(ウォレット!$B26)&amp;"_"&amp;ウォレット!AC$3,プレー記録!$U$12:$U$2664,0),1))</f>
        <v>0</v>
      </c>
      <c r="AD26" s="298">
        <f>IF(ISNA(INDEX(プレー記録!$F$12:$F$2664,MATCH("OUT_"&amp;ウォレット!$C$2&amp;MONTH(ウォレット!$B26)&amp;"/"&amp;DAY(ウォレット!$B26)&amp;"_"&amp;ウォレット!AD$3,プレー記録!$U$12:$U$2664,0),1))=TRUE,0,-INDEX(プレー記録!$F$12:$F$2664,MATCH("OUT_"&amp;ウォレット!$C$2&amp;MONTH(ウォレット!$B26)&amp;"/"&amp;DAY(ウォレット!$B26)&amp;"_"&amp;ウォレット!AD$3,プレー記録!$U$12:$U$2664,0),1))</f>
        <v>0</v>
      </c>
      <c r="AE26" s="298">
        <f>IF(ISNA(INDEX(プレー記録!$F$12:$F$2664,MATCH("OUT_"&amp;ウォレット!$C$2&amp;MONTH(ウォレット!$B26)&amp;"/"&amp;DAY(ウォレット!$B26)&amp;"_"&amp;ウォレット!AE$3,プレー記録!$U$12:$U$2664,0),1))=TRUE,0,-INDEX(プレー記録!$F$12:$F$2664,MATCH("OUT_"&amp;ウォレット!$C$2&amp;MONTH(ウォレット!$B26)&amp;"/"&amp;DAY(ウォレット!$B26)&amp;"_"&amp;ウォレット!AE$3,プレー記録!$U$12:$U$2664,0),1))</f>
        <v>0</v>
      </c>
      <c r="AF26" s="298">
        <f>IF(ISNA(INDEX(プレー記録!$F$12:$F$2664,MATCH("OUT_"&amp;ウォレット!$C$2&amp;MONTH(ウォレット!$B26)&amp;"/"&amp;DAY(ウォレット!$B26)&amp;"_"&amp;ウォレット!AF$3,プレー記録!$U$12:$U$2664,0),1))=TRUE,0,-INDEX(プレー記録!$F$12:$F$2664,MATCH("OUT_"&amp;ウォレット!$C$2&amp;MONTH(ウォレット!$B26)&amp;"/"&amp;DAY(ウォレット!$B26)&amp;"_"&amp;ウォレット!AF$3,プレー記録!$U$12:$U$2664,0),1))</f>
        <v>0</v>
      </c>
      <c r="AG26" s="298">
        <f>IF(ISNA(INDEX(プレー記録!$F$12:$F$2664,MATCH("OUT_"&amp;ウォレット!$C$2&amp;MONTH(ウォレット!$B26)&amp;"/"&amp;DAY(ウォレット!$B26)&amp;"_"&amp;ウォレット!AG$3,プレー記録!$U$12:$U$2664,0),1))=TRUE,0,-INDEX(プレー記録!$F$12:$F$2664,MATCH("OUT_"&amp;ウォレット!$C$2&amp;MONTH(ウォレット!$B26)&amp;"/"&amp;DAY(ウォレット!$B26)&amp;"_"&amp;ウォレット!AG$3,プレー記録!$U$12:$U$2664,0),1))</f>
        <v>0</v>
      </c>
      <c r="AH26" s="298">
        <f>IF(ISNA(INDEX(プレー記録!$F$12:$F$2664,MATCH("OUT_"&amp;ウォレット!$C$2&amp;MONTH(ウォレット!$B26)&amp;"/"&amp;DAY(ウォレット!$B26)&amp;"_"&amp;ウォレット!AH$3,プレー記録!$U$12:$U$2664,0),1))=TRUE,0,-INDEX(プレー記録!$F$12:$F$2664,MATCH("OUT_"&amp;ウォレット!$C$2&amp;MONTH(ウォレット!$B26)&amp;"/"&amp;DAY(ウォレット!$B26)&amp;"_"&amp;ウォレット!AH$3,プレー記録!$U$12:$U$2664,0),1))</f>
        <v>0</v>
      </c>
      <c r="AI26" s="298">
        <f>IF(ISNA(INDEX(プレー記録!$F$12:$F$2664,MATCH("OUT_"&amp;ウォレット!$C$2&amp;MONTH(ウォレット!$B26)&amp;"/"&amp;DAY(ウォレット!$B26)&amp;"_"&amp;ウォレット!AI$3,プレー記録!$U$12:$U$2664,0),1))=TRUE,0,-INDEX(プレー記録!$F$12:$F$2664,MATCH("OUT_"&amp;ウォレット!$C$2&amp;MONTH(ウォレット!$B26)&amp;"/"&amp;DAY(ウォレット!$B26)&amp;"_"&amp;ウォレット!AI$3,プレー記録!$U$12:$U$2664,0),1))</f>
        <v>0</v>
      </c>
      <c r="AJ26" s="160"/>
      <c r="AK26" s="127">
        <f t="shared" si="2"/>
        <v>0</v>
      </c>
      <c r="AL26" s="128">
        <f t="shared" si="12"/>
        <v>0</v>
      </c>
      <c r="AM26" s="133">
        <f>IF(ISNA(INDEX(プレー記録!$G$14:$G$2664,MATCH("IN_"&amp;ウォレット!$AK$2&amp;MONTH(ウォレット!$B26)&amp;"/"&amp;DAY(ウォレット!$B26)&amp;"_"&amp;ウォレット!AM$3,プレー記録!$U$14:$U$2664,0),1))=TRUE,0,INDEX(プレー記録!$G$14:$G$2664,MATCH("IN_"&amp;ウォレット!$AK$2&amp;MONTH(ウォレット!$B26)&amp;"/"&amp;DAY(ウォレット!$B26)&amp;"_"&amp;ウォレット!AM$3,プレー記録!$U$14:$U$2664,0),1))</f>
        <v>0</v>
      </c>
      <c r="AN26" s="122">
        <f>IF(ISNA(INDEX(プレー記録!$G$14:$G$2664,MATCH("IN_"&amp;ウォレット!$AK$2&amp;MONTH(ウォレット!$B26)&amp;"/"&amp;DAY(ウォレット!$B26)&amp;"_"&amp;ウォレット!AN$3,プレー記録!$U$14:$U$2664,0),1))=TRUE,0,INDEX(プレー記録!$G$14:$G$2664,MATCH("IN_"&amp;ウォレット!$AK$2&amp;MONTH(ウォレット!$B26)&amp;"/"&amp;DAY(ウォレット!$B26)&amp;"_"&amp;ウォレット!AN$3,プレー記録!$U$14:$U$2664,0),1))</f>
        <v>0</v>
      </c>
      <c r="AO26" s="122">
        <f>IF(ISNA(INDEX(プレー記録!$G$14:$G$2664,MATCH("IN_"&amp;ウォレット!$AK$2&amp;MONTH(ウォレット!$B26)&amp;"/"&amp;DAY(ウォレット!$B26)&amp;"_"&amp;ウォレット!AO$3,プレー記録!$U$14:$U$2664,0),1))=TRUE,0,INDEX(プレー記録!$G$14:$G$2664,MATCH("IN_"&amp;ウォレット!$AK$2&amp;MONTH(ウォレット!$B26)&amp;"/"&amp;DAY(ウォレット!$B26)&amp;"_"&amp;ウォレット!AO$3,プレー記録!$U$14:$U$2664,0),1))</f>
        <v>0</v>
      </c>
      <c r="AP26" s="122">
        <f>IF(ISNA(INDEX(プレー記録!$G$14:$G$2664,MATCH("IN_"&amp;ウォレット!$AK$2&amp;MONTH(ウォレット!$B26)&amp;"/"&amp;DAY(ウォレット!$B26)&amp;"_"&amp;ウォレット!AP$3,プレー記録!$U$14:$U$2664,0),1))=TRUE,0,INDEX(プレー記録!$G$14:$G$2664,MATCH("IN_"&amp;ウォレット!$AK$2&amp;MONTH(ウォレット!$B26)&amp;"/"&amp;DAY(ウォレット!$B26)&amp;"_"&amp;ウォレット!AP$3,プレー記録!$U$14:$U$2664,0),1))</f>
        <v>0</v>
      </c>
      <c r="AQ26" s="122">
        <f>IF(ISNA(INDEX(プレー記録!$G$14:$G$2664,MATCH("IN_"&amp;ウォレット!$AK$2&amp;MONTH(ウォレット!$B26)&amp;"/"&amp;DAY(ウォレット!$B26)&amp;"_"&amp;ウォレット!AQ$3,プレー記録!$U$14:$U$2664,0),1))=TRUE,0,INDEX(プレー記録!$G$14:$G$2664,MATCH("IN_"&amp;ウォレット!$AK$2&amp;MONTH(ウォレット!$B26)&amp;"/"&amp;DAY(ウォレット!$B26)&amp;"_"&amp;ウォレット!AQ$3,プレー記録!$U$14:$U$2664,0),1))</f>
        <v>0</v>
      </c>
      <c r="AR26" s="122">
        <f>IF(ISNA(INDEX(プレー記録!$G$14:$G$2664,MATCH("IN_"&amp;ウォレット!$AK$2&amp;MONTH(ウォレット!$B26)&amp;"/"&amp;DAY(ウォレット!$B26)&amp;"_"&amp;ウォレット!AR$3,プレー記録!$U$14:$U$2664,0),1))=TRUE,0,INDEX(プレー記録!$G$14:$G$2664,MATCH("IN_"&amp;ウォレット!$AK$2&amp;MONTH(ウォレット!$B26)&amp;"/"&amp;DAY(ウォレット!$B26)&amp;"_"&amp;ウォレット!AR$3,プレー記録!$U$14:$U$2664,0),1))</f>
        <v>0</v>
      </c>
      <c r="AS26" s="122">
        <f>IF(ISNA(INDEX(プレー記録!$G$14:$G$2664,MATCH("IN_"&amp;ウォレット!$AK$2&amp;MONTH(ウォレット!$B26)&amp;"/"&amp;DAY(ウォレット!$B26)&amp;"_"&amp;ウォレット!AS$3,プレー記録!$U$14:$U$2664,0),1))=TRUE,0,INDEX(プレー記録!$G$14:$G$2664,MATCH("IN_"&amp;ウォレット!$AK$2&amp;MONTH(ウォレット!$B26)&amp;"/"&amp;DAY(ウォレット!$B26)&amp;"_"&amp;ウォレット!AS$3,プレー記録!$U$14:$U$2664,0),1))</f>
        <v>0</v>
      </c>
      <c r="AT26" s="296">
        <f>IF(ISNA(INDEX(プレー記録!$G$14:$G$2664,MATCH("IN_"&amp;ウォレット!$AK$2&amp;MONTH(ウォレット!$B26)&amp;"/"&amp;DAY(ウォレット!$B26)&amp;"_"&amp;ウォレット!AT$3,プレー記録!$U$14:$U$2664,0),1))=TRUE,0,INDEX(プレー記録!$G$14:$G$2664,MATCH("IN_"&amp;ウォレット!$AK$2&amp;MONTH(ウォレット!$B26)&amp;"/"&amp;DAY(ウォレット!$B26)&amp;"_"&amp;ウォレット!AT$3,プレー記録!$U$14:$U$2664,0),1))</f>
        <v>0</v>
      </c>
      <c r="AU26" s="296">
        <f>IF(ISNA(INDEX(プレー記録!$G$14:$G$2664,MATCH("IN_"&amp;ウォレット!$AK$2&amp;MONTH(ウォレット!$B26)&amp;"/"&amp;DAY(ウォレット!$B26)&amp;"_"&amp;ウォレット!AU$3,プレー記録!$U$14:$U$2664,0),1))=TRUE,0,INDEX(プレー記録!$G$14:$G$2664,MATCH("IN_"&amp;ウォレット!$AK$2&amp;MONTH(ウォレット!$B26)&amp;"/"&amp;DAY(ウォレット!$B26)&amp;"_"&amp;ウォレット!AU$3,プレー記録!$U$14:$U$2664,0),1))</f>
        <v>0</v>
      </c>
      <c r="AV26" s="296">
        <f>IF(ISNA(INDEX(プレー記録!$G$14:$G$2664,MATCH("IN_"&amp;ウォレット!$AK$2&amp;MONTH(ウォレット!$B26)&amp;"/"&amp;DAY(ウォレット!$B26)&amp;"_"&amp;ウォレット!AV$3,プレー記録!$U$14:$U$2664,0),1))=TRUE,0,INDEX(プレー記録!$G$14:$G$2664,MATCH("IN_"&amp;ウォレット!$AK$2&amp;MONTH(ウォレット!$B26)&amp;"/"&amp;DAY(ウォレット!$B26)&amp;"_"&amp;ウォレット!AV$3,プレー記録!$U$14:$U$2664,0),1))</f>
        <v>0</v>
      </c>
      <c r="AW26" s="296">
        <f>IF(ISNA(INDEX(プレー記録!$G$14:$G$2664,MATCH("IN_"&amp;ウォレット!$AK$2&amp;MONTH(ウォレット!$B26)&amp;"/"&amp;DAY(ウォレット!$B26)&amp;"_"&amp;ウォレット!AW$3,プレー記録!$U$14:$U$2664,0),1))=TRUE,0,INDEX(プレー記録!$G$14:$G$2664,MATCH("IN_"&amp;ウォレット!$AK$2&amp;MONTH(ウォレット!$B26)&amp;"/"&amp;DAY(ウォレット!$B26)&amp;"_"&amp;ウォレット!AW$3,プレー記録!$U$14:$U$2664,0),1))</f>
        <v>0</v>
      </c>
      <c r="AX26" s="296">
        <f>IF(ISNA(INDEX(プレー記録!$G$14:$G$2664,MATCH("IN_"&amp;ウォレット!$AK$2&amp;MONTH(ウォレット!$B26)&amp;"/"&amp;DAY(ウォレット!$B26)&amp;"_"&amp;ウォレット!AX$3,プレー記録!$U$14:$U$2664,0),1))=TRUE,0,INDEX(プレー記録!$G$14:$G$2664,MATCH("IN_"&amp;ウォレット!$AK$2&amp;MONTH(ウォレット!$B26)&amp;"/"&amp;DAY(ウォレット!$B26)&amp;"_"&amp;ウォレット!AX$3,プレー記録!$U$14:$U$2664,0),1))</f>
        <v>0</v>
      </c>
      <c r="AY26" s="296">
        <f>IF(ISNA(INDEX(プレー記録!$G$14:$G$2664,MATCH("IN_"&amp;ウォレット!$AK$2&amp;MONTH(ウォレット!$B26)&amp;"/"&amp;DAY(ウォレット!$B26)&amp;"_"&amp;ウォレット!AY$3,プレー記録!$U$14:$U$2664,0),1))=TRUE,0,INDEX(プレー記録!$G$14:$G$2664,MATCH("IN_"&amp;ウォレット!$AK$2&amp;MONTH(ウォレット!$B26)&amp;"/"&amp;DAY(ウォレット!$B26)&amp;"_"&amp;ウォレット!AY$3,プレー記録!$U$14:$U$2664,0),1))</f>
        <v>0</v>
      </c>
      <c r="AZ26" s="296">
        <f>IF(ISNA(INDEX(プレー記録!$G$14:$G$2664,MATCH("IN_"&amp;ウォレット!$AK$2&amp;MONTH(ウォレット!$B26)&amp;"/"&amp;DAY(ウォレット!$B26)&amp;"_"&amp;ウォレット!AZ$3,プレー記録!$U$14:$U$2664,0),1))=TRUE,0,INDEX(プレー記録!$G$14:$G$2664,MATCH("IN_"&amp;ウォレット!$AK$2&amp;MONTH(ウォレット!$B26)&amp;"/"&amp;DAY(ウォレット!$B26)&amp;"_"&amp;ウォレット!AZ$3,プレー記録!$U$14:$U$2664,0),1))</f>
        <v>0</v>
      </c>
      <c r="BA26" s="296">
        <f>IF(ISNA(INDEX(プレー記録!$G$14:$G$2664,MATCH("IN_"&amp;ウォレット!$AK$2&amp;MONTH(ウォレット!$B26)&amp;"/"&amp;DAY(ウォレット!$B26)&amp;"_"&amp;ウォレット!BA$3,プレー記録!$U$14:$U$2664,0),1))=TRUE,0,INDEX(プレー記録!$G$14:$G$2664,MATCH("IN_"&amp;ウォレット!$AK$2&amp;MONTH(ウォレット!$B26)&amp;"/"&amp;DAY(ウォレット!$B26)&amp;"_"&amp;ウォレット!BA$3,プレー記録!$U$14:$U$2664,0),1))</f>
        <v>0</v>
      </c>
      <c r="BB26" s="158"/>
      <c r="BC26" s="131">
        <f>IF(ISNA(INDEX(プレー記録!$F$12:$F$2664,MATCH("OUT_"&amp;ウォレット!$AK$2&amp;MONTH(ウォレット!$B26)&amp;"/"&amp;DAY(ウォレット!$B26)&amp;"_"&amp;ウォレット!BC$3,プレー記録!$U$12:$U$2664,0),1))=TRUE,0,-INDEX(プレー記録!$F$12:$F$2664,MATCH("OUT_"&amp;ウォレット!$AK$2&amp;MONTH(ウォレット!$B26)&amp;"/"&amp;DAY(ウォレット!$B26)&amp;"_"&amp;ウォレット!BC$3,プレー記録!$U$12:$U$2664,0),1))</f>
        <v>0</v>
      </c>
      <c r="BD26" s="123">
        <f>IF(ISNA(INDEX(プレー記録!$F$12:$F$2664,MATCH("OUT_"&amp;ウォレット!$AK$2&amp;MONTH(ウォレット!$B26)&amp;"/"&amp;DAY(ウォレット!$B26)&amp;"_"&amp;ウォレット!BD$3,プレー記録!$U$12:$U$2664,0),1))=TRUE,0,-INDEX(プレー記録!$F$12:$F$2664,MATCH("OUT_"&amp;ウォレット!$AK$2&amp;MONTH(ウォレット!$B26)&amp;"/"&amp;DAY(ウォレット!$B26)&amp;"_"&amp;ウォレット!BD$3,プレー記録!$U$12:$U$2664,0),1))</f>
        <v>0</v>
      </c>
      <c r="BE26" s="123">
        <f>IF(ISNA(INDEX(プレー記録!$F$12:$F$2664,MATCH("OUT_"&amp;ウォレット!$AK$2&amp;MONTH(ウォレット!$B26)&amp;"/"&amp;DAY(ウォレット!$B26)&amp;"_"&amp;ウォレット!BE$3,プレー記録!$U$12:$U$2664,0),1))=TRUE,0,-INDEX(プレー記録!$F$12:$F$2664,MATCH("OUT_"&amp;ウォレット!$AK$2&amp;MONTH(ウォレット!$B26)&amp;"/"&amp;DAY(ウォレット!$B26)&amp;"_"&amp;ウォレット!BE$3,プレー記録!$U$12:$U$2664,0),1))</f>
        <v>0</v>
      </c>
      <c r="BF26" s="123">
        <f>IF(ISNA(INDEX(プレー記録!$F$12:$F$2664,MATCH("OUT_"&amp;ウォレット!$AK$2&amp;MONTH(ウォレット!$B26)&amp;"/"&amp;DAY(ウォレット!$B26)&amp;"_"&amp;ウォレット!BF$3,プレー記録!$U$12:$U$2664,0),1))=TRUE,0,-INDEX(プレー記録!$F$12:$F$2664,MATCH("OUT_"&amp;ウォレット!$AK$2&amp;MONTH(ウォレット!$B26)&amp;"/"&amp;DAY(ウォレット!$B26)&amp;"_"&amp;ウォレット!BF$3,プレー記録!$U$12:$U$2664,0),1))</f>
        <v>0</v>
      </c>
      <c r="BG26" s="123">
        <f>IF(ISNA(INDEX(プレー記録!$F$12:$F$2664,MATCH("OUT_"&amp;ウォレット!$AK$2&amp;MONTH(ウォレット!$B26)&amp;"/"&amp;DAY(ウォレット!$B26)&amp;"_"&amp;ウォレット!BG$3,プレー記録!$U$12:$U$2664,0),1))=TRUE,0,-INDEX(プレー記録!$F$12:$F$2664,MATCH("OUT_"&amp;ウォレット!$AK$2&amp;MONTH(ウォレット!$B26)&amp;"/"&amp;DAY(ウォレット!$B26)&amp;"_"&amp;ウォレット!BG$3,プレー記録!$U$12:$U$2664,0),1))</f>
        <v>0</v>
      </c>
      <c r="BH26" s="123">
        <f>IF(ISNA(INDEX(プレー記録!$F$12:$F$2664,MATCH("OUT_"&amp;ウォレット!$AK$2&amp;MONTH(ウォレット!$B26)&amp;"/"&amp;DAY(ウォレット!$B26)&amp;"_"&amp;ウォレット!BH$3,プレー記録!$U$12:$U$2664,0),1))=TRUE,0,-INDEX(プレー記録!$F$12:$F$2664,MATCH("OUT_"&amp;ウォレット!$AK$2&amp;MONTH(ウォレット!$B26)&amp;"/"&amp;DAY(ウォレット!$B26)&amp;"_"&amp;ウォレット!BH$3,プレー記録!$U$12:$U$2664,0),1))</f>
        <v>0</v>
      </c>
      <c r="BI26" s="123">
        <f>IF(ISNA(INDEX(プレー記録!$F$12:$F$2664,MATCH("OUT_"&amp;ウォレット!$AK$2&amp;MONTH(ウォレット!$B26)&amp;"/"&amp;DAY(ウォレット!$B26)&amp;"_"&amp;ウォレット!BI$3,プレー記録!$U$12:$U$2664,0),1))=TRUE,0,-INDEX(プレー記録!$F$12:$F$2664,MATCH("OUT_"&amp;ウォレット!$AK$2&amp;MONTH(ウォレット!$B26)&amp;"/"&amp;DAY(ウォレット!$B26)&amp;"_"&amp;ウォレット!BI$3,プレー記録!$U$12:$U$2664,0),1))</f>
        <v>0</v>
      </c>
      <c r="BJ26" s="298">
        <f>IF(ISNA(INDEX(プレー記録!$F$12:$F$2664,MATCH("OUT_"&amp;ウォレット!$AK$2&amp;MONTH(ウォレット!$B26)&amp;"/"&amp;DAY(ウォレット!$B26)&amp;"_"&amp;ウォレット!BJ$3,プレー記録!$U$12:$U$2664,0),1))=TRUE,0,-INDEX(プレー記録!$F$12:$F$2664,MATCH("OUT_"&amp;ウォレット!$AK$2&amp;MONTH(ウォレット!$B26)&amp;"/"&amp;DAY(ウォレット!$B26)&amp;"_"&amp;ウォレット!BJ$3,プレー記録!$U$12:$U$2664,0),1))</f>
        <v>0</v>
      </c>
      <c r="BK26" s="298">
        <f>IF(ISNA(INDEX(プレー記録!$F$12:$F$2664,MATCH("OUT_"&amp;ウォレット!$AK$2&amp;MONTH(ウォレット!$B26)&amp;"/"&amp;DAY(ウォレット!$B26)&amp;"_"&amp;ウォレット!BK$3,プレー記録!$U$12:$U$2664,0),1))=TRUE,0,-INDEX(プレー記録!$F$12:$F$2664,MATCH("OUT_"&amp;ウォレット!$AK$2&amp;MONTH(ウォレット!$B26)&amp;"/"&amp;DAY(ウォレット!$B26)&amp;"_"&amp;ウォレット!BK$3,プレー記録!$U$12:$U$2664,0),1))</f>
        <v>0</v>
      </c>
      <c r="BL26" s="298">
        <f>IF(ISNA(INDEX(プレー記録!$F$12:$F$2664,MATCH("OUT_"&amp;ウォレット!$AK$2&amp;MONTH(ウォレット!$B26)&amp;"/"&amp;DAY(ウォレット!$B26)&amp;"_"&amp;ウォレット!BL$3,プレー記録!$U$12:$U$2664,0),1))=TRUE,0,-INDEX(プレー記録!$F$12:$F$2664,MATCH("OUT_"&amp;ウォレット!$AK$2&amp;MONTH(ウォレット!$B26)&amp;"/"&amp;DAY(ウォレット!$B26)&amp;"_"&amp;ウォレット!BL$3,プレー記録!$U$12:$U$2664,0),1))</f>
        <v>0</v>
      </c>
      <c r="BM26" s="298">
        <f>IF(ISNA(INDEX(プレー記録!$F$12:$F$2664,MATCH("OUT_"&amp;ウォレット!$AK$2&amp;MONTH(ウォレット!$B26)&amp;"/"&amp;DAY(ウォレット!$B26)&amp;"_"&amp;ウォレット!BM$3,プレー記録!$U$12:$U$2664,0),1))=TRUE,0,-INDEX(プレー記録!$F$12:$F$2664,MATCH("OUT_"&amp;ウォレット!$AK$2&amp;MONTH(ウォレット!$B26)&amp;"/"&amp;DAY(ウォレット!$B26)&amp;"_"&amp;ウォレット!BM$3,プレー記録!$U$12:$U$2664,0),1))</f>
        <v>0</v>
      </c>
      <c r="BN26" s="298">
        <f>IF(ISNA(INDEX(プレー記録!$F$12:$F$2664,MATCH("OUT_"&amp;ウォレット!$AK$2&amp;MONTH(ウォレット!$B26)&amp;"/"&amp;DAY(ウォレット!$B26)&amp;"_"&amp;ウォレット!BN$3,プレー記録!$U$12:$U$2664,0),1))=TRUE,0,-INDEX(プレー記録!$F$12:$F$2664,MATCH("OUT_"&amp;ウォレット!$AK$2&amp;MONTH(ウォレット!$B26)&amp;"/"&amp;DAY(ウォレット!$B26)&amp;"_"&amp;ウォレット!BN$3,プレー記録!$U$12:$U$2664,0),1))</f>
        <v>0</v>
      </c>
      <c r="BO26" s="298">
        <f>IF(ISNA(INDEX(プレー記録!$F$12:$F$2664,MATCH("OUT_"&amp;ウォレット!$AK$2&amp;MONTH(ウォレット!$B26)&amp;"/"&amp;DAY(ウォレット!$B26)&amp;"_"&amp;ウォレット!BO$3,プレー記録!$U$12:$U$2664,0),1))=TRUE,0,-INDEX(プレー記録!$F$12:$F$2664,MATCH("OUT_"&amp;ウォレット!$AK$2&amp;MONTH(ウォレット!$B26)&amp;"/"&amp;DAY(ウォレット!$B26)&amp;"_"&amp;ウォレット!BO$3,プレー記録!$U$12:$U$2664,0),1))</f>
        <v>0</v>
      </c>
      <c r="BP26" s="298">
        <f>IF(ISNA(INDEX(プレー記録!$F$12:$F$2664,MATCH("OUT_"&amp;ウォレット!$AK$2&amp;MONTH(ウォレット!$B26)&amp;"/"&amp;DAY(ウォレット!$B26)&amp;"_"&amp;ウォレット!BP$3,プレー記録!$U$12:$U$2664,0),1))=TRUE,0,-INDEX(プレー記録!$F$12:$F$2664,MATCH("OUT_"&amp;ウォレット!$AK$2&amp;MONTH(ウォレット!$B26)&amp;"/"&amp;DAY(ウォレット!$B26)&amp;"_"&amp;ウォレット!BP$3,プレー記録!$U$12:$U$2664,0),1))</f>
        <v>0</v>
      </c>
      <c r="BQ26" s="298">
        <f>IF(ISNA(INDEX(プレー記録!$F$12:$F$2664,MATCH("OUT_"&amp;ウォレット!$AK$2&amp;MONTH(ウォレット!$B26)&amp;"/"&amp;DAY(ウォレット!$B26)&amp;"_"&amp;ウォレット!BQ$3,プレー記録!$U$12:$U$2664,0),1))=TRUE,0,-INDEX(プレー記録!$F$12:$F$2664,MATCH("OUT_"&amp;ウォレット!$AK$2&amp;MONTH(ウォレット!$B26)&amp;"/"&amp;DAY(ウォレット!$B26)&amp;"_"&amp;ウォレット!BQ$3,プレー記録!$U$12:$U$2664,0),1))</f>
        <v>0</v>
      </c>
      <c r="BR26" s="160"/>
      <c r="BS26" s="127">
        <f t="shared" si="3"/>
        <v>0</v>
      </c>
      <c r="BT26" s="128">
        <f t="shared" si="13"/>
        <v>0</v>
      </c>
      <c r="BU26" s="133">
        <f>IF(ISNA(INDEX(プレー記録!$G$14:$G$2664,MATCH("IN_"&amp;ウォレット!$BS$2&amp;MONTH(ウォレット!$B26)&amp;"/"&amp;DAY(ウォレット!$B26)&amp;"_"&amp;ウォレット!BU$3,プレー記録!$U$14:$U$2664,0),1))=TRUE,0,INDEX(プレー記録!$G$14:$G$2664,MATCH("IN_"&amp;ウォレット!$BS$2&amp;MONTH(ウォレット!$B26)&amp;"/"&amp;DAY(ウォレット!$B26)&amp;"_"&amp;ウォレット!BU$3,プレー記録!$U$14:$U$2664,0),1))</f>
        <v>0</v>
      </c>
      <c r="BV26" s="122">
        <f>IF(ISNA(INDEX(プレー記録!$G$14:$G$2664,MATCH("IN_"&amp;ウォレット!$BS$2&amp;MONTH(ウォレット!$B26)&amp;"/"&amp;DAY(ウォレット!$B26)&amp;"_"&amp;ウォレット!BV$3,プレー記録!$U$14:$U$2664,0),1))=TRUE,0,INDEX(プレー記録!$G$14:$G$2664,MATCH("IN_"&amp;ウォレット!$BS$2&amp;MONTH(ウォレット!$B26)&amp;"/"&amp;DAY(ウォレット!$B26)&amp;"_"&amp;ウォレット!BV$3,プレー記録!$U$14:$U$2664,0),1))</f>
        <v>0</v>
      </c>
      <c r="BW26" s="122">
        <f>IF(ISNA(INDEX(プレー記録!$G$14:$G$2664,MATCH("IN_"&amp;ウォレット!$BS$2&amp;MONTH(ウォレット!$B26)&amp;"/"&amp;DAY(ウォレット!$B26)&amp;"_"&amp;ウォレット!BW$3,プレー記録!$U$14:$U$2664,0),1))=TRUE,0,INDEX(プレー記録!$G$14:$G$2664,MATCH("IN_"&amp;ウォレット!$BS$2&amp;MONTH(ウォレット!$B26)&amp;"/"&amp;DAY(ウォレット!$B26)&amp;"_"&amp;ウォレット!BW$3,プレー記録!$U$14:$U$2664,0),1))</f>
        <v>0</v>
      </c>
      <c r="BX26" s="122">
        <f>IF(ISNA(INDEX(プレー記録!$G$14:$G$2664,MATCH("IN_"&amp;ウォレット!$BS$2&amp;MONTH(ウォレット!$B26)&amp;"/"&amp;DAY(ウォレット!$B26)&amp;"_"&amp;ウォレット!BX$3,プレー記録!$U$14:$U$2664,0),1))=TRUE,0,INDEX(プレー記録!$G$14:$G$2664,MATCH("IN_"&amp;ウォレット!$BS$2&amp;MONTH(ウォレット!$B26)&amp;"/"&amp;DAY(ウォレット!$B26)&amp;"_"&amp;ウォレット!BX$3,プレー記録!$U$14:$U$2664,0),1))</f>
        <v>0</v>
      </c>
      <c r="BY26" s="122">
        <f>IF(ISNA(INDEX(プレー記録!$G$14:$G$2664,MATCH("IN_"&amp;ウォレット!$BS$2&amp;MONTH(ウォレット!$B26)&amp;"/"&amp;DAY(ウォレット!$B26)&amp;"_"&amp;ウォレット!BY$3,プレー記録!$U$14:$U$2664,0),1))=TRUE,0,INDEX(プレー記録!$G$14:$G$2664,MATCH("IN_"&amp;ウォレット!$BS$2&amp;MONTH(ウォレット!$B26)&amp;"/"&amp;DAY(ウォレット!$B26)&amp;"_"&amp;ウォレット!BY$3,プレー記録!$U$14:$U$2664,0),1))</f>
        <v>0</v>
      </c>
      <c r="BZ26" s="122">
        <f>IF(ISNA(INDEX(プレー記録!$G$14:$G$2664,MATCH("IN_"&amp;ウォレット!$BS$2&amp;MONTH(ウォレット!$B26)&amp;"/"&amp;DAY(ウォレット!$B26)&amp;"_"&amp;ウォレット!BZ$3,プレー記録!$U$14:$U$2664,0),1))=TRUE,0,INDEX(プレー記録!$G$14:$G$2664,MATCH("IN_"&amp;ウォレット!$BS$2&amp;MONTH(ウォレット!$B26)&amp;"/"&amp;DAY(ウォレット!$B26)&amp;"_"&amp;ウォレット!BZ$3,プレー記録!$U$14:$U$2664,0),1))</f>
        <v>0</v>
      </c>
      <c r="CA26" s="122">
        <f>IF(ISNA(INDEX(プレー記録!$G$14:$G$2664,MATCH("IN_"&amp;ウォレット!$BS$2&amp;MONTH(ウォレット!$B26)&amp;"/"&amp;DAY(ウォレット!$B26)&amp;"_"&amp;ウォレット!CA$3,プレー記録!$U$14:$U$2664,0),1))=TRUE,0,INDEX(プレー記録!$G$14:$G$2664,MATCH("IN_"&amp;ウォレット!$BS$2&amp;MONTH(ウォレット!$B26)&amp;"/"&amp;DAY(ウォレット!$B26)&amp;"_"&amp;ウォレット!CA$3,プレー記録!$U$14:$U$2664,0),1))</f>
        <v>0</v>
      </c>
      <c r="CB26" s="296">
        <f>IF(ISNA(INDEX(プレー記録!$G$14:$G$2664,MATCH("IN_"&amp;ウォレット!$BS$2&amp;MONTH(ウォレット!$B26)&amp;"/"&amp;DAY(ウォレット!$B26)&amp;"_"&amp;ウォレット!CB$3,プレー記録!$U$14:$U$2664,0),1))=TRUE,0,INDEX(プレー記録!$G$14:$G$2664,MATCH("IN_"&amp;ウォレット!$BS$2&amp;MONTH(ウォレット!$B26)&amp;"/"&amp;DAY(ウォレット!$B26)&amp;"_"&amp;ウォレット!CB$3,プレー記録!$U$14:$U$2664,0),1))</f>
        <v>0</v>
      </c>
      <c r="CC26" s="296">
        <f>IF(ISNA(INDEX(プレー記録!$G$14:$G$2664,MATCH("IN_"&amp;ウォレット!$BS$2&amp;MONTH(ウォレット!$B26)&amp;"/"&amp;DAY(ウォレット!$B26)&amp;"_"&amp;ウォレット!CC$3,プレー記録!$U$14:$U$2664,0),1))=TRUE,0,INDEX(プレー記録!$G$14:$G$2664,MATCH("IN_"&amp;ウォレット!$BS$2&amp;MONTH(ウォレット!$B26)&amp;"/"&amp;DAY(ウォレット!$B26)&amp;"_"&amp;ウォレット!CC$3,プレー記録!$U$14:$U$2664,0),1))</f>
        <v>0</v>
      </c>
      <c r="CD26" s="296">
        <f>IF(ISNA(INDEX(プレー記録!$G$14:$G$2664,MATCH("IN_"&amp;ウォレット!$BS$2&amp;MONTH(ウォレット!$B26)&amp;"/"&amp;DAY(ウォレット!$B26)&amp;"_"&amp;ウォレット!CD$3,プレー記録!$U$14:$U$2664,0),1))=TRUE,0,INDEX(プレー記録!$G$14:$G$2664,MATCH("IN_"&amp;ウォレット!$BS$2&amp;MONTH(ウォレット!$B26)&amp;"/"&amp;DAY(ウォレット!$B26)&amp;"_"&amp;ウォレット!CD$3,プレー記録!$U$14:$U$2664,0),1))</f>
        <v>0</v>
      </c>
      <c r="CE26" s="296">
        <f>IF(ISNA(INDEX(プレー記録!$G$14:$G$2664,MATCH("IN_"&amp;ウォレット!$BS$2&amp;MONTH(ウォレット!$B26)&amp;"/"&amp;DAY(ウォレット!$B26)&amp;"_"&amp;ウォレット!CE$3,プレー記録!$U$14:$U$2664,0),1))=TRUE,0,INDEX(プレー記録!$G$14:$G$2664,MATCH("IN_"&amp;ウォレット!$BS$2&amp;MONTH(ウォレット!$B26)&amp;"/"&amp;DAY(ウォレット!$B26)&amp;"_"&amp;ウォレット!CE$3,プレー記録!$U$14:$U$2664,0),1))</f>
        <v>0</v>
      </c>
      <c r="CF26" s="296">
        <f>IF(ISNA(INDEX(プレー記録!$G$14:$G$2664,MATCH("IN_"&amp;ウォレット!$BS$2&amp;MONTH(ウォレット!$B26)&amp;"/"&amp;DAY(ウォレット!$B26)&amp;"_"&amp;ウォレット!CF$3,プレー記録!$U$14:$U$2664,0),1))=TRUE,0,INDEX(プレー記録!$G$14:$G$2664,MATCH("IN_"&amp;ウォレット!$BS$2&amp;MONTH(ウォレット!$B26)&amp;"/"&amp;DAY(ウォレット!$B26)&amp;"_"&amp;ウォレット!CF$3,プレー記録!$U$14:$U$2664,0),1))</f>
        <v>0</v>
      </c>
      <c r="CG26" s="296">
        <f>IF(ISNA(INDEX(プレー記録!$G$14:$G$2664,MATCH("IN_"&amp;ウォレット!$BS$2&amp;MONTH(ウォレット!$B26)&amp;"/"&amp;DAY(ウォレット!$B26)&amp;"_"&amp;ウォレット!CG$3,プレー記録!$U$14:$U$2664,0),1))=TRUE,0,INDEX(プレー記録!$G$14:$G$2664,MATCH("IN_"&amp;ウォレット!$BS$2&amp;MONTH(ウォレット!$B26)&amp;"/"&amp;DAY(ウォレット!$B26)&amp;"_"&amp;ウォレット!CG$3,プレー記録!$U$14:$U$2664,0),1))</f>
        <v>0</v>
      </c>
      <c r="CH26" s="296">
        <f>IF(ISNA(INDEX(プレー記録!$G$14:$G$2664,MATCH("IN_"&amp;ウォレット!$BS$2&amp;MONTH(ウォレット!$B26)&amp;"/"&amp;DAY(ウォレット!$B26)&amp;"_"&amp;ウォレット!CH$3,プレー記録!$U$14:$U$2664,0),1))=TRUE,0,INDEX(プレー記録!$G$14:$G$2664,MATCH("IN_"&amp;ウォレット!$BS$2&amp;MONTH(ウォレット!$B26)&amp;"/"&amp;DAY(ウォレット!$B26)&amp;"_"&amp;ウォレット!CH$3,プレー記録!$U$14:$U$2664,0),1))</f>
        <v>0</v>
      </c>
      <c r="CI26" s="296">
        <f>IF(ISNA(INDEX(プレー記録!$G$14:$G$2664,MATCH("IN_"&amp;ウォレット!$BS$2&amp;MONTH(ウォレット!$B26)&amp;"/"&amp;DAY(ウォレット!$B26)&amp;"_"&amp;ウォレット!CI$3,プレー記録!$U$14:$U$2664,0),1))=TRUE,0,INDEX(プレー記録!$G$14:$G$2664,MATCH("IN_"&amp;ウォレット!$BS$2&amp;MONTH(ウォレット!$B26)&amp;"/"&amp;DAY(ウォレット!$B26)&amp;"_"&amp;ウォレット!CI$3,プレー記録!$U$14:$U$2664,0),1))</f>
        <v>0</v>
      </c>
      <c r="CJ26" s="158"/>
      <c r="CK26" s="131">
        <f>IF(ISNA(INDEX(プレー記録!$F$12:$F$2664,MATCH("OUT_"&amp;ウォレット!$BS$2&amp;MONTH(ウォレット!$B26)&amp;"/"&amp;DAY(ウォレット!$B26)&amp;"_"&amp;ウォレット!CK$3,プレー記録!$U$12:$U$2664,0),1))=TRUE,0,-INDEX(プレー記録!$F$12:$F$2664,MATCH("OUT_"&amp;ウォレット!$BS$2&amp;MONTH(ウォレット!$B26)&amp;"/"&amp;DAY(ウォレット!$B26)&amp;"_"&amp;ウォレット!CK$3,プレー記録!$U$12:$U$2664,0),1))</f>
        <v>0</v>
      </c>
      <c r="CL26" s="123">
        <f>IF(ISNA(INDEX(プレー記録!$F$12:$F$2664,MATCH("OUT_"&amp;ウォレット!$BS$2&amp;MONTH(ウォレット!$B26)&amp;"/"&amp;DAY(ウォレット!$B26)&amp;"_"&amp;ウォレット!CL$3,プレー記録!$U$12:$U$2664,0),1))=TRUE,0,-INDEX(プレー記録!$F$12:$F$2664,MATCH("OUT_"&amp;ウォレット!$BS$2&amp;MONTH(ウォレット!$B26)&amp;"/"&amp;DAY(ウォレット!$B26)&amp;"_"&amp;ウォレット!CL$3,プレー記録!$U$12:$U$2664,0),1))</f>
        <v>0</v>
      </c>
      <c r="CM26" s="123">
        <f>IF(ISNA(INDEX(プレー記録!$F$12:$F$2664,MATCH("OUT_"&amp;ウォレット!$BS$2&amp;MONTH(ウォレット!$B26)&amp;"/"&amp;DAY(ウォレット!$B26)&amp;"_"&amp;ウォレット!CM$3,プレー記録!$U$12:$U$2664,0),1))=TRUE,0,-INDEX(プレー記録!$F$12:$F$2664,MATCH("OUT_"&amp;ウォレット!$BS$2&amp;MONTH(ウォレット!$B26)&amp;"/"&amp;DAY(ウォレット!$B26)&amp;"_"&amp;ウォレット!CM$3,プレー記録!$U$12:$U$2664,0),1))</f>
        <v>0</v>
      </c>
      <c r="CN26" s="123">
        <f>IF(ISNA(INDEX(プレー記録!$F$12:$F$2664,MATCH("OUT_"&amp;ウォレット!$BS$2&amp;MONTH(ウォレット!$B26)&amp;"/"&amp;DAY(ウォレット!$B26)&amp;"_"&amp;ウォレット!CN$3,プレー記録!$U$12:$U$2664,0),1))=TRUE,0,-INDEX(プレー記録!$F$12:$F$2664,MATCH("OUT_"&amp;ウォレット!$BS$2&amp;MONTH(ウォレット!$B26)&amp;"/"&amp;DAY(ウォレット!$B26)&amp;"_"&amp;ウォレット!CN$3,プレー記録!$U$12:$U$2664,0),1))</f>
        <v>0</v>
      </c>
      <c r="CO26" s="123">
        <f>IF(ISNA(INDEX(プレー記録!$F$12:$F$2664,MATCH("OUT_"&amp;ウォレット!$BS$2&amp;MONTH(ウォレット!$B26)&amp;"/"&amp;DAY(ウォレット!$B26)&amp;"_"&amp;ウォレット!CO$3,プレー記録!$U$12:$U$2664,0),1))=TRUE,0,-INDEX(プレー記録!$F$12:$F$2664,MATCH("OUT_"&amp;ウォレット!$BS$2&amp;MONTH(ウォレット!$B26)&amp;"/"&amp;DAY(ウォレット!$B26)&amp;"_"&amp;ウォレット!CO$3,プレー記録!$U$12:$U$2664,0),1))</f>
        <v>0</v>
      </c>
      <c r="CP26" s="123">
        <f>IF(ISNA(INDEX(プレー記録!$F$12:$F$2664,MATCH("OUT_"&amp;ウォレット!$BS$2&amp;MONTH(ウォレット!$B26)&amp;"/"&amp;DAY(ウォレット!$B26)&amp;"_"&amp;ウォレット!CP$3,プレー記録!$U$12:$U$2664,0),1))=TRUE,0,-INDEX(プレー記録!$F$12:$F$2664,MATCH("OUT_"&amp;ウォレット!$BS$2&amp;MONTH(ウォレット!$B26)&amp;"/"&amp;DAY(ウォレット!$B26)&amp;"_"&amp;ウォレット!CP$3,プレー記録!$U$12:$U$2664,0),1))</f>
        <v>0</v>
      </c>
      <c r="CQ26" s="123">
        <f>IF(ISNA(INDEX(プレー記録!$F$12:$F$2664,MATCH("OUT_"&amp;ウォレット!$BS$2&amp;MONTH(ウォレット!$B26)&amp;"/"&amp;DAY(ウォレット!$B26)&amp;"_"&amp;ウォレット!CQ$3,プレー記録!$U$12:$U$2664,0),1))=TRUE,0,-INDEX(プレー記録!$F$12:$F$2664,MATCH("OUT_"&amp;ウォレット!$BS$2&amp;MONTH(ウォレット!$B26)&amp;"/"&amp;DAY(ウォレット!$B26)&amp;"_"&amp;ウォレット!CQ$3,プレー記録!$U$12:$U$2664,0),1))</f>
        <v>0</v>
      </c>
      <c r="CR26" s="298">
        <f>IF(ISNA(INDEX(プレー記録!$F$12:$F$2664,MATCH("OUT_"&amp;ウォレット!$BS$2&amp;MONTH(ウォレット!$B26)&amp;"/"&amp;DAY(ウォレット!$B26)&amp;"_"&amp;ウォレット!CR$3,プレー記録!$U$12:$U$2664,0),1))=TRUE,0,-INDEX(プレー記録!$F$12:$F$2664,MATCH("OUT_"&amp;ウォレット!$BS$2&amp;MONTH(ウォレット!$B26)&amp;"/"&amp;DAY(ウォレット!$B26)&amp;"_"&amp;ウォレット!CR$3,プレー記録!$U$12:$U$2664,0),1))</f>
        <v>0</v>
      </c>
      <c r="CS26" s="298">
        <f>IF(ISNA(INDEX(プレー記録!$F$12:$F$2664,MATCH("OUT_"&amp;ウォレット!$BS$2&amp;MONTH(ウォレット!$B26)&amp;"/"&amp;DAY(ウォレット!$B26)&amp;"_"&amp;ウォレット!CS$3,プレー記録!$U$12:$U$2664,0),1))=TRUE,0,-INDEX(プレー記録!$F$12:$F$2664,MATCH("OUT_"&amp;ウォレット!$BS$2&amp;MONTH(ウォレット!$B26)&amp;"/"&amp;DAY(ウォレット!$B26)&amp;"_"&amp;ウォレット!CS$3,プレー記録!$U$12:$U$2664,0),1))</f>
        <v>0</v>
      </c>
      <c r="CT26" s="298">
        <f>IF(ISNA(INDEX(プレー記録!$F$12:$F$2664,MATCH("OUT_"&amp;ウォレット!$BS$2&amp;MONTH(ウォレット!$B26)&amp;"/"&amp;DAY(ウォレット!$B26)&amp;"_"&amp;ウォレット!CT$3,プレー記録!$U$12:$U$2664,0),1))=TRUE,0,-INDEX(プレー記録!$F$12:$F$2664,MATCH("OUT_"&amp;ウォレット!$BS$2&amp;MONTH(ウォレット!$B26)&amp;"/"&amp;DAY(ウォレット!$B26)&amp;"_"&amp;ウォレット!CT$3,プレー記録!$U$12:$U$2664,0),1))</f>
        <v>0</v>
      </c>
      <c r="CU26" s="298">
        <f>IF(ISNA(INDEX(プレー記録!$F$12:$F$2664,MATCH("OUT_"&amp;ウォレット!$BS$2&amp;MONTH(ウォレット!$B26)&amp;"/"&amp;DAY(ウォレット!$B26)&amp;"_"&amp;ウォレット!CU$3,プレー記録!$U$12:$U$2664,0),1))=TRUE,0,-INDEX(プレー記録!$F$12:$F$2664,MATCH("OUT_"&amp;ウォレット!$BS$2&amp;MONTH(ウォレット!$B26)&amp;"/"&amp;DAY(ウォレット!$B26)&amp;"_"&amp;ウォレット!CU$3,プレー記録!$U$12:$U$2664,0),1))</f>
        <v>0</v>
      </c>
      <c r="CV26" s="298">
        <f>IF(ISNA(INDEX(プレー記録!$F$12:$F$2664,MATCH("OUT_"&amp;ウォレット!$BS$2&amp;MONTH(ウォレット!$B26)&amp;"/"&amp;DAY(ウォレット!$B26)&amp;"_"&amp;ウォレット!CV$3,プレー記録!$U$12:$U$2664,0),1))=TRUE,0,-INDEX(プレー記録!$F$12:$F$2664,MATCH("OUT_"&amp;ウォレット!$BS$2&amp;MONTH(ウォレット!$B26)&amp;"/"&amp;DAY(ウォレット!$B26)&amp;"_"&amp;ウォレット!CV$3,プレー記録!$U$12:$U$2664,0),1))</f>
        <v>0</v>
      </c>
      <c r="CW26" s="298">
        <f>IF(ISNA(INDEX(プレー記録!$F$12:$F$2664,MATCH("OUT_"&amp;ウォレット!$BS$2&amp;MONTH(ウォレット!$B26)&amp;"/"&amp;DAY(ウォレット!$B26)&amp;"_"&amp;ウォレット!CW$3,プレー記録!$U$12:$U$2664,0),1))=TRUE,0,-INDEX(プレー記録!$F$12:$F$2664,MATCH("OUT_"&amp;ウォレット!$BS$2&amp;MONTH(ウォレット!$B26)&amp;"/"&amp;DAY(ウォレット!$B26)&amp;"_"&amp;ウォレット!CW$3,プレー記録!$U$12:$U$2664,0),1))</f>
        <v>0</v>
      </c>
      <c r="CX26" s="298">
        <f>IF(ISNA(INDEX(プレー記録!$F$12:$F$2664,MATCH("OUT_"&amp;ウォレット!$BS$2&amp;MONTH(ウォレット!$B26)&amp;"/"&amp;DAY(ウォレット!$B26)&amp;"_"&amp;ウォレット!CX$3,プレー記録!$U$12:$U$2664,0),1))=TRUE,0,-INDEX(プレー記録!$F$12:$F$2664,MATCH("OUT_"&amp;ウォレット!$BS$2&amp;MONTH(ウォレット!$B26)&amp;"/"&amp;DAY(ウォレット!$B26)&amp;"_"&amp;ウォレット!CX$3,プレー記録!$U$12:$U$2664,0),1))</f>
        <v>0</v>
      </c>
      <c r="CY26" s="298">
        <f>IF(ISNA(INDEX(プレー記録!$F$12:$F$2664,MATCH("OUT_"&amp;ウォレット!$BS$2&amp;MONTH(ウォレット!$B26)&amp;"/"&amp;DAY(ウォレット!$B26)&amp;"_"&amp;ウォレット!CY$3,プレー記録!$U$12:$U$2664,0),1))=TRUE,0,-INDEX(プレー記録!$F$12:$F$2664,MATCH("OUT_"&amp;ウォレット!$BS$2&amp;MONTH(ウォレット!$B26)&amp;"/"&amp;DAY(ウォレット!$B26)&amp;"_"&amp;ウォレット!CY$3,プレー記録!$U$12:$U$2664,0),1))</f>
        <v>0</v>
      </c>
      <c r="CZ26" s="160"/>
      <c r="DA26" s="127">
        <f t="shared" si="4"/>
        <v>0</v>
      </c>
      <c r="DB26" s="128">
        <f t="shared" si="14"/>
        <v>0</v>
      </c>
      <c r="DC26" s="133">
        <f>IF(ISNA(INDEX(プレー記録!$G$14:$G$2664,MATCH("IN_"&amp;ウォレット!$DA$2&amp;MONTH(ウォレット!$B26)&amp;"/"&amp;DAY(ウォレット!$B26)&amp;"_"&amp;ウォレット!DC$3,プレー記録!$U$14:$U$2664,0),1))=TRUE,0,INDEX(プレー記録!$G$14:$G$2664,MATCH("IN_"&amp;ウォレット!$DA$2&amp;MONTH(ウォレット!$B26)&amp;"/"&amp;DAY(ウォレット!$B26)&amp;"_"&amp;ウォレット!DC$3,プレー記録!$U$14:$U$2664,0),1))</f>
        <v>0</v>
      </c>
      <c r="DD26" s="122">
        <f>IF(ISNA(INDEX(プレー記録!$G$14:$G$2664,MATCH("IN_"&amp;ウォレット!$DA$2&amp;MONTH(ウォレット!$B26)&amp;"/"&amp;DAY(ウォレット!$B26)&amp;"_"&amp;ウォレット!DD$3,プレー記録!$U$14:$U$2664,0),1))=TRUE,0,INDEX(プレー記録!$G$14:$G$2664,MATCH("IN_"&amp;ウォレット!$DA$2&amp;MONTH(ウォレット!$B26)&amp;"/"&amp;DAY(ウォレット!$B26)&amp;"_"&amp;ウォレット!DD$3,プレー記録!$U$14:$U$2664,0),1))</f>
        <v>0</v>
      </c>
      <c r="DE26" s="122">
        <f>IF(ISNA(INDEX(プレー記録!$G$14:$G$2664,MATCH("IN_"&amp;ウォレット!$DA$2&amp;MONTH(ウォレット!$B26)&amp;"/"&amp;DAY(ウォレット!$B26)&amp;"_"&amp;ウォレット!DE$3,プレー記録!$U$14:$U$2664,0),1))=TRUE,0,INDEX(プレー記録!$G$14:$G$2664,MATCH("IN_"&amp;ウォレット!$DA$2&amp;MONTH(ウォレット!$B26)&amp;"/"&amp;DAY(ウォレット!$B26)&amp;"_"&amp;ウォレット!DE$3,プレー記録!$U$14:$U$2664,0),1))</f>
        <v>0</v>
      </c>
      <c r="DF26" s="122">
        <f>IF(ISNA(INDEX(プレー記録!$G$14:$G$2664,MATCH("IN_"&amp;ウォレット!$DA$2&amp;MONTH(ウォレット!$B26)&amp;"/"&amp;DAY(ウォレット!$B26)&amp;"_"&amp;ウォレット!DF$3,プレー記録!$U$14:$U$2664,0),1))=TRUE,0,INDEX(プレー記録!$G$14:$G$2664,MATCH("IN_"&amp;ウォレット!$DA$2&amp;MONTH(ウォレット!$B26)&amp;"/"&amp;DAY(ウォレット!$B26)&amp;"_"&amp;ウォレット!DF$3,プレー記録!$U$14:$U$2664,0),1))</f>
        <v>0</v>
      </c>
      <c r="DG26" s="122">
        <f>IF(ISNA(INDEX(プレー記録!$G$14:$G$2664,MATCH("IN_"&amp;ウォレット!$DA$2&amp;MONTH(ウォレット!$B26)&amp;"/"&amp;DAY(ウォレット!$B26)&amp;"_"&amp;ウォレット!DG$3,プレー記録!$U$14:$U$2664,0),1))=TRUE,0,INDEX(プレー記録!$G$14:$G$2664,MATCH("IN_"&amp;ウォレット!$DA$2&amp;MONTH(ウォレット!$B26)&amp;"/"&amp;DAY(ウォレット!$B26)&amp;"_"&amp;ウォレット!DG$3,プレー記録!$U$14:$U$2664,0),1))</f>
        <v>0</v>
      </c>
      <c r="DH26" s="122">
        <f>IF(ISNA(INDEX(プレー記録!$G$14:$G$2664,MATCH("IN_"&amp;ウォレット!$DA$2&amp;MONTH(ウォレット!$B26)&amp;"/"&amp;DAY(ウォレット!$B26)&amp;"_"&amp;ウォレット!DH$3,プレー記録!$U$14:$U$2664,0),1))=TRUE,0,INDEX(プレー記録!$G$14:$G$2664,MATCH("IN_"&amp;ウォレット!$DA$2&amp;MONTH(ウォレット!$B26)&amp;"/"&amp;DAY(ウォレット!$B26)&amp;"_"&amp;ウォレット!DH$3,プレー記録!$U$14:$U$2664,0),1))</f>
        <v>0</v>
      </c>
      <c r="DI26" s="122">
        <f>IF(ISNA(INDEX(プレー記録!$G$14:$G$2664,MATCH("IN_"&amp;ウォレット!$DA$2&amp;MONTH(ウォレット!$B26)&amp;"/"&amp;DAY(ウォレット!$B26)&amp;"_"&amp;ウォレット!DI$3,プレー記録!$U$14:$U$2664,0),1))=TRUE,0,INDEX(プレー記録!$G$14:$G$2664,MATCH("IN_"&amp;ウォレット!$DA$2&amp;MONTH(ウォレット!$B26)&amp;"/"&amp;DAY(ウォレット!$B26)&amp;"_"&amp;ウォレット!DI$3,プレー記録!$U$14:$U$2664,0),1))</f>
        <v>0</v>
      </c>
      <c r="DJ26" s="296">
        <f>IF(ISNA(INDEX(プレー記録!$G$14:$G$2664,MATCH("IN_"&amp;ウォレット!$DA$2&amp;MONTH(ウォレット!$B26)&amp;"/"&amp;DAY(ウォレット!$B26)&amp;"_"&amp;ウォレット!DJ$3,プレー記録!$U$14:$U$2664,0),1))=TRUE,0,INDEX(プレー記録!$G$14:$G$2664,MATCH("IN_"&amp;ウォレット!$DA$2&amp;MONTH(ウォレット!$B26)&amp;"/"&amp;DAY(ウォレット!$B26)&amp;"_"&amp;ウォレット!DJ$3,プレー記録!$U$14:$U$2664,0),1))</f>
        <v>0</v>
      </c>
      <c r="DK26" s="296">
        <f>IF(ISNA(INDEX(プレー記録!$G$14:$G$2664,MATCH("IN_"&amp;ウォレット!$DA$2&amp;MONTH(ウォレット!$B26)&amp;"/"&amp;DAY(ウォレット!$B26)&amp;"_"&amp;ウォレット!DK$3,プレー記録!$U$14:$U$2664,0),1))=TRUE,0,INDEX(プレー記録!$G$14:$G$2664,MATCH("IN_"&amp;ウォレット!$DA$2&amp;MONTH(ウォレット!$B26)&amp;"/"&amp;DAY(ウォレット!$B26)&amp;"_"&amp;ウォレット!DK$3,プレー記録!$U$14:$U$2664,0),1))</f>
        <v>0</v>
      </c>
      <c r="DL26" s="296">
        <f>IF(ISNA(INDEX(プレー記録!$G$14:$G$2664,MATCH("IN_"&amp;ウォレット!$DA$2&amp;MONTH(ウォレット!$B26)&amp;"/"&amp;DAY(ウォレット!$B26)&amp;"_"&amp;ウォレット!DL$3,プレー記録!$U$14:$U$2664,0),1))=TRUE,0,INDEX(プレー記録!$G$14:$G$2664,MATCH("IN_"&amp;ウォレット!$DA$2&amp;MONTH(ウォレット!$B26)&amp;"/"&amp;DAY(ウォレット!$B26)&amp;"_"&amp;ウォレット!DL$3,プレー記録!$U$14:$U$2664,0),1))</f>
        <v>0</v>
      </c>
      <c r="DM26" s="296">
        <f>IF(ISNA(INDEX(プレー記録!$G$14:$G$2664,MATCH("IN_"&amp;ウォレット!$DA$2&amp;MONTH(ウォレット!$B26)&amp;"/"&amp;DAY(ウォレット!$B26)&amp;"_"&amp;ウォレット!DM$3,プレー記録!$U$14:$U$2664,0),1))=TRUE,0,INDEX(プレー記録!$G$14:$G$2664,MATCH("IN_"&amp;ウォレット!$DA$2&amp;MONTH(ウォレット!$B26)&amp;"/"&amp;DAY(ウォレット!$B26)&amp;"_"&amp;ウォレット!DM$3,プレー記録!$U$14:$U$2664,0),1))</f>
        <v>0</v>
      </c>
      <c r="DN26" s="296">
        <f>IF(ISNA(INDEX(プレー記録!$G$14:$G$2664,MATCH("IN_"&amp;ウォレット!$DA$2&amp;MONTH(ウォレット!$B26)&amp;"/"&amp;DAY(ウォレット!$B26)&amp;"_"&amp;ウォレット!DN$3,プレー記録!$U$14:$U$2664,0),1))=TRUE,0,INDEX(プレー記録!$G$14:$G$2664,MATCH("IN_"&amp;ウォレット!$DA$2&amp;MONTH(ウォレット!$B26)&amp;"/"&amp;DAY(ウォレット!$B26)&amp;"_"&amp;ウォレット!DN$3,プレー記録!$U$14:$U$2664,0),1))</f>
        <v>0</v>
      </c>
      <c r="DO26" s="296">
        <f>IF(ISNA(INDEX(プレー記録!$G$14:$G$2664,MATCH("IN_"&amp;ウォレット!$DA$2&amp;MONTH(ウォレット!$B26)&amp;"/"&amp;DAY(ウォレット!$B26)&amp;"_"&amp;ウォレット!DO$3,プレー記録!$U$14:$U$2664,0),1))=TRUE,0,INDEX(プレー記録!$G$14:$G$2664,MATCH("IN_"&amp;ウォレット!$DA$2&amp;MONTH(ウォレット!$B26)&amp;"/"&amp;DAY(ウォレット!$B26)&amp;"_"&amp;ウォレット!DO$3,プレー記録!$U$14:$U$2664,0),1))</f>
        <v>0</v>
      </c>
      <c r="DP26" s="296">
        <f>IF(ISNA(INDEX(プレー記録!$G$14:$G$2664,MATCH("IN_"&amp;ウォレット!$DA$2&amp;MONTH(ウォレット!$B26)&amp;"/"&amp;DAY(ウォレット!$B26)&amp;"_"&amp;ウォレット!DP$3,プレー記録!$U$14:$U$2664,0),1))=TRUE,0,INDEX(プレー記録!$G$14:$G$2664,MATCH("IN_"&amp;ウォレット!$DA$2&amp;MONTH(ウォレット!$B26)&amp;"/"&amp;DAY(ウォレット!$B26)&amp;"_"&amp;ウォレット!DP$3,プレー記録!$U$14:$U$2664,0),1))</f>
        <v>0</v>
      </c>
      <c r="DQ26" s="296">
        <f>IF(ISNA(INDEX(プレー記録!$G$14:$G$2664,MATCH("IN_"&amp;ウォレット!$DA$2&amp;MONTH(ウォレット!$B26)&amp;"/"&amp;DAY(ウォレット!$B26)&amp;"_"&amp;ウォレット!DQ$3,プレー記録!$U$14:$U$2664,0),1))=TRUE,0,INDEX(プレー記録!$G$14:$G$2664,MATCH("IN_"&amp;ウォレット!$DA$2&amp;MONTH(ウォレット!$B26)&amp;"/"&amp;DAY(ウォレット!$B26)&amp;"_"&amp;ウォレット!DQ$3,プレー記録!$U$14:$U$2664,0),1))</f>
        <v>0</v>
      </c>
      <c r="DR26" s="158"/>
      <c r="DS26" s="131">
        <f>IF(ISNA(INDEX(プレー記録!$F$12:$F$2664,MATCH("OUT_"&amp;ウォレット!$DA$2&amp;MONTH(ウォレット!$B26)&amp;"/"&amp;DAY(ウォレット!$B26)&amp;"_"&amp;ウォレット!DS$3,プレー記録!$U$12:$U$2664,0),1))=TRUE,0,-INDEX(プレー記録!$F$12:$F$2664,MATCH("OUT_"&amp;ウォレット!$DA$2&amp;MONTH(ウォレット!$B26)&amp;"/"&amp;DAY(ウォレット!$B26)&amp;"_"&amp;ウォレット!DS$3,プレー記録!$U$12:$U$2664,0),1))</f>
        <v>0</v>
      </c>
      <c r="DT26" s="123">
        <f>IF(ISNA(INDEX(プレー記録!$F$12:$F$2664,MATCH("OUT_"&amp;ウォレット!$DA$2&amp;MONTH(ウォレット!$B26)&amp;"/"&amp;DAY(ウォレット!$B26)&amp;"_"&amp;ウォレット!DT$3,プレー記録!$U$12:$U$2664,0),1))=TRUE,0,-INDEX(プレー記録!$F$12:$F$2664,MATCH("OUT_"&amp;ウォレット!$DA$2&amp;MONTH(ウォレット!$B26)&amp;"/"&amp;DAY(ウォレット!$B26)&amp;"_"&amp;ウォレット!DT$3,プレー記録!$U$12:$U$2664,0),1))</f>
        <v>0</v>
      </c>
      <c r="DU26" s="123">
        <f>IF(ISNA(INDEX(プレー記録!$F$12:$F$2664,MATCH("OUT_"&amp;ウォレット!$DA$2&amp;MONTH(ウォレット!$B26)&amp;"/"&amp;DAY(ウォレット!$B26)&amp;"_"&amp;ウォレット!DU$3,プレー記録!$U$12:$U$2664,0),1))=TRUE,0,-INDEX(プレー記録!$F$12:$F$2664,MATCH("OUT_"&amp;ウォレット!$DA$2&amp;MONTH(ウォレット!$B26)&amp;"/"&amp;DAY(ウォレット!$B26)&amp;"_"&amp;ウォレット!DU$3,プレー記録!$U$12:$U$2664,0),1))</f>
        <v>0</v>
      </c>
      <c r="DV26" s="123">
        <f>IF(ISNA(INDEX(プレー記録!$F$12:$F$2664,MATCH("OUT_"&amp;ウォレット!$DA$2&amp;MONTH(ウォレット!$B26)&amp;"/"&amp;DAY(ウォレット!$B26)&amp;"_"&amp;ウォレット!DV$3,プレー記録!$U$12:$U$2664,0),1))=TRUE,0,-INDEX(プレー記録!$F$12:$F$2664,MATCH("OUT_"&amp;ウォレット!$DA$2&amp;MONTH(ウォレット!$B26)&amp;"/"&amp;DAY(ウォレット!$B26)&amp;"_"&amp;ウォレット!DV$3,プレー記録!$U$12:$U$2664,0),1))</f>
        <v>0</v>
      </c>
      <c r="DW26" s="123">
        <f>IF(ISNA(INDEX(プレー記録!$F$12:$F$2664,MATCH("OUT_"&amp;ウォレット!$DA$2&amp;MONTH(ウォレット!$B26)&amp;"/"&amp;DAY(ウォレット!$B26)&amp;"_"&amp;ウォレット!DW$3,プレー記録!$U$12:$U$2664,0),1))=TRUE,0,-INDEX(プレー記録!$F$12:$F$2664,MATCH("OUT_"&amp;ウォレット!$DA$2&amp;MONTH(ウォレット!$B26)&amp;"/"&amp;DAY(ウォレット!$B26)&amp;"_"&amp;ウォレット!DW$3,プレー記録!$U$12:$U$2664,0),1))</f>
        <v>0</v>
      </c>
      <c r="DX26" s="123">
        <f>IF(ISNA(INDEX(プレー記録!$F$12:$F$2664,MATCH("OUT_"&amp;ウォレット!$DA$2&amp;MONTH(ウォレット!$B26)&amp;"/"&amp;DAY(ウォレット!$B26)&amp;"_"&amp;ウォレット!DX$3,プレー記録!$U$12:$U$2664,0),1))=TRUE,0,-INDEX(プレー記録!$F$12:$F$2664,MATCH("OUT_"&amp;ウォレット!$DA$2&amp;MONTH(ウォレット!$B26)&amp;"/"&amp;DAY(ウォレット!$B26)&amp;"_"&amp;ウォレット!DX$3,プレー記録!$U$12:$U$2664,0),1))</f>
        <v>0</v>
      </c>
      <c r="DY26" s="123">
        <f>IF(ISNA(INDEX(プレー記録!$F$12:$F$2664,MATCH("OUT_"&amp;ウォレット!$DA$2&amp;MONTH(ウォレット!$B26)&amp;"/"&amp;DAY(ウォレット!$B26)&amp;"_"&amp;ウォレット!DY$3,プレー記録!$U$12:$U$2664,0),1))=TRUE,0,-INDEX(プレー記録!$F$12:$F$2664,MATCH("OUT_"&amp;ウォレット!$DA$2&amp;MONTH(ウォレット!$B26)&amp;"/"&amp;DAY(ウォレット!$B26)&amp;"_"&amp;ウォレット!DY$3,プレー記録!$U$12:$U$2664,0),1))</f>
        <v>0</v>
      </c>
      <c r="DZ26" s="298">
        <f>IF(ISNA(INDEX(プレー記録!$F$12:$F$2664,MATCH("OUT_"&amp;ウォレット!$DA$2&amp;MONTH(ウォレット!$B26)&amp;"/"&amp;DAY(ウォレット!$B26)&amp;"_"&amp;ウォレット!DZ$3,プレー記録!$U$12:$U$2664,0),1))=TRUE,0,-INDEX(プレー記録!$F$12:$F$2664,MATCH("OUT_"&amp;ウォレット!$DA$2&amp;MONTH(ウォレット!$B26)&amp;"/"&amp;DAY(ウォレット!$B26)&amp;"_"&amp;ウォレット!DZ$3,プレー記録!$U$12:$U$2664,0),1))</f>
        <v>0</v>
      </c>
      <c r="EA26" s="298">
        <f>IF(ISNA(INDEX(プレー記録!$F$12:$F$2664,MATCH("OUT_"&amp;ウォレット!$DA$2&amp;MONTH(ウォレット!$B26)&amp;"/"&amp;DAY(ウォレット!$B26)&amp;"_"&amp;ウォレット!EA$3,プレー記録!$U$12:$U$2664,0),1))=TRUE,0,-INDEX(プレー記録!$F$12:$F$2664,MATCH("OUT_"&amp;ウォレット!$DA$2&amp;MONTH(ウォレット!$B26)&amp;"/"&amp;DAY(ウォレット!$B26)&amp;"_"&amp;ウォレット!EA$3,プレー記録!$U$12:$U$2664,0),1))</f>
        <v>0</v>
      </c>
      <c r="EB26" s="298">
        <f>IF(ISNA(INDEX(プレー記録!$F$12:$F$2664,MATCH("OUT_"&amp;ウォレット!$DA$2&amp;MONTH(ウォレット!$B26)&amp;"/"&amp;DAY(ウォレット!$B26)&amp;"_"&amp;ウォレット!EB$3,プレー記録!$U$12:$U$2664,0),1))=TRUE,0,-INDEX(プレー記録!$F$12:$F$2664,MATCH("OUT_"&amp;ウォレット!$DA$2&amp;MONTH(ウォレット!$B26)&amp;"/"&amp;DAY(ウォレット!$B26)&amp;"_"&amp;ウォレット!EB$3,プレー記録!$U$12:$U$2664,0),1))</f>
        <v>0</v>
      </c>
      <c r="EC26" s="298">
        <f>IF(ISNA(INDEX(プレー記録!$F$12:$F$2664,MATCH("OUT_"&amp;ウォレット!$DA$2&amp;MONTH(ウォレット!$B26)&amp;"/"&amp;DAY(ウォレット!$B26)&amp;"_"&amp;ウォレット!EC$3,プレー記録!$U$12:$U$2664,0),1))=TRUE,0,-INDEX(プレー記録!$F$12:$F$2664,MATCH("OUT_"&amp;ウォレット!$DA$2&amp;MONTH(ウォレット!$B26)&amp;"/"&amp;DAY(ウォレット!$B26)&amp;"_"&amp;ウォレット!EC$3,プレー記録!$U$12:$U$2664,0),1))</f>
        <v>0</v>
      </c>
      <c r="ED26" s="298">
        <f>IF(ISNA(INDEX(プレー記録!$F$12:$F$2664,MATCH("OUT_"&amp;ウォレット!$DA$2&amp;MONTH(ウォレット!$B26)&amp;"/"&amp;DAY(ウォレット!$B26)&amp;"_"&amp;ウォレット!ED$3,プレー記録!$U$12:$U$2664,0),1))=TRUE,0,-INDEX(プレー記録!$F$12:$F$2664,MATCH("OUT_"&amp;ウォレット!$DA$2&amp;MONTH(ウォレット!$B26)&amp;"/"&amp;DAY(ウォレット!$B26)&amp;"_"&amp;ウォレット!ED$3,プレー記録!$U$12:$U$2664,0),1))</f>
        <v>0</v>
      </c>
      <c r="EE26" s="298">
        <f>IF(ISNA(INDEX(プレー記録!$F$12:$F$2664,MATCH("OUT_"&amp;ウォレット!$DA$2&amp;MONTH(ウォレット!$B26)&amp;"/"&amp;DAY(ウォレット!$B26)&amp;"_"&amp;ウォレット!EE$3,プレー記録!$U$12:$U$2664,0),1))=TRUE,0,-INDEX(プレー記録!$F$12:$F$2664,MATCH("OUT_"&amp;ウォレット!$DA$2&amp;MONTH(ウォレット!$B26)&amp;"/"&amp;DAY(ウォレット!$B26)&amp;"_"&amp;ウォレット!EE$3,プレー記録!$U$12:$U$2664,0),1))</f>
        <v>0</v>
      </c>
      <c r="EF26" s="298">
        <f>IF(ISNA(INDEX(プレー記録!$F$12:$F$2664,MATCH("OUT_"&amp;ウォレット!$DA$2&amp;MONTH(ウォレット!$B26)&amp;"/"&amp;DAY(ウォレット!$B26)&amp;"_"&amp;ウォレット!EF$3,プレー記録!$U$12:$U$2664,0),1))=TRUE,0,-INDEX(プレー記録!$F$12:$F$2664,MATCH("OUT_"&amp;ウォレット!$DA$2&amp;MONTH(ウォレット!$B26)&amp;"/"&amp;DAY(ウォレット!$B26)&amp;"_"&amp;ウォレット!EF$3,プレー記録!$U$12:$U$2664,0),1))</f>
        <v>0</v>
      </c>
      <c r="EG26" s="298">
        <f>IF(ISNA(INDEX(プレー記録!$F$12:$F$2664,MATCH("OUT_"&amp;ウォレット!$DA$2&amp;MONTH(ウォレット!$B26)&amp;"/"&amp;DAY(ウォレット!$B26)&amp;"_"&amp;ウォレット!EG$3,プレー記録!$U$12:$U$2664,0),1))=TRUE,0,-INDEX(プレー記録!$F$12:$F$2664,MATCH("OUT_"&amp;ウォレット!$DA$2&amp;MONTH(ウォレット!$B26)&amp;"/"&amp;DAY(ウォレット!$B26)&amp;"_"&amp;ウォレット!EG$3,プレー記録!$U$12:$U$2664,0),1))</f>
        <v>0</v>
      </c>
      <c r="EH26" s="160"/>
      <c r="EI26" s="127">
        <f t="shared" si="5"/>
        <v>0</v>
      </c>
      <c r="EJ26" s="128">
        <f t="shared" si="15"/>
        <v>0</v>
      </c>
      <c r="EK26" s="133">
        <f>IF(ISNA(INDEX(プレー記録!$G$14:$G$2664,MATCH("IN_"&amp;ウォレット!$EI$2&amp;MONTH(ウォレット!$B26)&amp;"/"&amp;DAY(ウォレット!$B26)&amp;"_"&amp;ウォレット!EK$3,プレー記録!$U$14:$U$2664,0),1))=TRUE,0,INDEX(プレー記録!$G$14:$G$2664,MATCH("IN_"&amp;ウォレット!$EI$2&amp;MONTH(ウォレット!$B26)&amp;"/"&amp;DAY(ウォレット!$B26)&amp;"_"&amp;ウォレット!EK$3,プレー記録!$U$14:$U$2664,0),1))</f>
        <v>0</v>
      </c>
      <c r="EL26" s="122">
        <f>IF(ISNA(INDEX(プレー記録!$G$14:$G$2664,MATCH("IN_"&amp;ウォレット!$EI$2&amp;MONTH(ウォレット!$B26)&amp;"/"&amp;DAY(ウォレット!$B26)&amp;"_"&amp;ウォレット!EL$3,プレー記録!$U$14:$U$2664,0),1))=TRUE,0,INDEX(プレー記録!$G$14:$G$2664,MATCH("IN_"&amp;ウォレット!$EI$2&amp;MONTH(ウォレット!$B26)&amp;"/"&amp;DAY(ウォレット!$B26)&amp;"_"&amp;ウォレット!EL$3,プレー記録!$U$14:$U$2664,0),1))</f>
        <v>0</v>
      </c>
      <c r="EM26" s="122">
        <f>IF(ISNA(INDEX(プレー記録!$G$14:$G$2664,MATCH("IN_"&amp;ウォレット!$EI$2&amp;MONTH(ウォレット!$B26)&amp;"/"&amp;DAY(ウォレット!$B26)&amp;"_"&amp;ウォレット!EM$3,プレー記録!$U$14:$U$2664,0),1))=TRUE,0,INDEX(プレー記録!$G$14:$G$2664,MATCH("IN_"&amp;ウォレット!$EI$2&amp;MONTH(ウォレット!$B26)&amp;"/"&amp;DAY(ウォレット!$B26)&amp;"_"&amp;ウォレット!EM$3,プレー記録!$U$14:$U$2664,0),1))</f>
        <v>0</v>
      </c>
      <c r="EN26" s="122">
        <f>IF(ISNA(INDEX(プレー記録!$G$14:$G$2664,MATCH("IN_"&amp;ウォレット!$EI$2&amp;MONTH(ウォレット!$B26)&amp;"/"&amp;DAY(ウォレット!$B26)&amp;"_"&amp;ウォレット!EN$3,プレー記録!$U$14:$U$2664,0),1))=TRUE,0,INDEX(プレー記録!$G$14:$G$2664,MATCH("IN_"&amp;ウォレット!$EI$2&amp;MONTH(ウォレット!$B26)&amp;"/"&amp;DAY(ウォレット!$B26)&amp;"_"&amp;ウォレット!EN$3,プレー記録!$U$14:$U$2664,0),1))</f>
        <v>0</v>
      </c>
      <c r="EO26" s="122">
        <f>IF(ISNA(INDEX(プレー記録!$G$14:$G$2664,MATCH("IN_"&amp;ウォレット!$EI$2&amp;MONTH(ウォレット!$B26)&amp;"/"&amp;DAY(ウォレット!$B26)&amp;"_"&amp;ウォレット!EO$3,プレー記録!$U$14:$U$2664,0),1))=TRUE,0,INDEX(プレー記録!$G$14:$G$2664,MATCH("IN_"&amp;ウォレット!$EI$2&amp;MONTH(ウォレット!$B26)&amp;"/"&amp;DAY(ウォレット!$B26)&amp;"_"&amp;ウォレット!EO$3,プレー記録!$U$14:$U$2664,0),1))</f>
        <v>0</v>
      </c>
      <c r="EP26" s="122">
        <f>IF(ISNA(INDEX(プレー記録!$G$14:$G$2664,MATCH("IN_"&amp;ウォレット!$EI$2&amp;MONTH(ウォレット!$B26)&amp;"/"&amp;DAY(ウォレット!$B26)&amp;"_"&amp;ウォレット!EP$3,プレー記録!$U$14:$U$2664,0),1))=TRUE,0,INDEX(プレー記録!$G$14:$G$2664,MATCH("IN_"&amp;ウォレット!$EI$2&amp;MONTH(ウォレット!$B26)&amp;"/"&amp;DAY(ウォレット!$B26)&amp;"_"&amp;ウォレット!EP$3,プレー記録!$U$14:$U$2664,0),1))</f>
        <v>0</v>
      </c>
      <c r="EQ26" s="122">
        <f>IF(ISNA(INDEX(プレー記録!$G$14:$G$2664,MATCH("IN_"&amp;ウォレット!$EI$2&amp;MONTH(ウォレット!$B26)&amp;"/"&amp;DAY(ウォレット!$B26)&amp;"_"&amp;ウォレット!EQ$3,プレー記録!$U$14:$U$2664,0),1))=TRUE,0,INDEX(プレー記録!$G$14:$G$2664,MATCH("IN_"&amp;ウォレット!$EI$2&amp;MONTH(ウォレット!$B26)&amp;"/"&amp;DAY(ウォレット!$B26)&amp;"_"&amp;ウォレット!EQ$3,プレー記録!$U$14:$U$2664,0),1))</f>
        <v>0</v>
      </c>
      <c r="ER26" s="296">
        <f>IF(ISNA(INDEX(プレー記録!$G$14:$G$2664,MATCH("IN_"&amp;ウォレット!$EI$2&amp;MONTH(ウォレット!$B26)&amp;"/"&amp;DAY(ウォレット!$B26)&amp;"_"&amp;ウォレット!ER$3,プレー記録!$U$14:$U$2664,0),1))=TRUE,0,INDEX(プレー記録!$G$14:$G$2664,MATCH("IN_"&amp;ウォレット!$EI$2&amp;MONTH(ウォレット!$B26)&amp;"/"&amp;DAY(ウォレット!$B26)&amp;"_"&amp;ウォレット!ER$3,プレー記録!$U$14:$U$2664,0),1))</f>
        <v>0</v>
      </c>
      <c r="ES26" s="296">
        <f>IF(ISNA(INDEX(プレー記録!$G$14:$G$2664,MATCH("IN_"&amp;ウォレット!$EI$2&amp;MONTH(ウォレット!$B26)&amp;"/"&amp;DAY(ウォレット!$B26)&amp;"_"&amp;ウォレット!ES$3,プレー記録!$U$14:$U$2664,0),1))=TRUE,0,INDEX(プレー記録!$G$14:$G$2664,MATCH("IN_"&amp;ウォレット!$EI$2&amp;MONTH(ウォレット!$B26)&amp;"/"&amp;DAY(ウォレット!$B26)&amp;"_"&amp;ウォレット!ES$3,プレー記録!$U$14:$U$2664,0),1))</f>
        <v>0</v>
      </c>
      <c r="ET26" s="296">
        <f>IF(ISNA(INDEX(プレー記録!$G$14:$G$2664,MATCH("IN_"&amp;ウォレット!$EI$2&amp;MONTH(ウォレット!$B26)&amp;"/"&amp;DAY(ウォレット!$B26)&amp;"_"&amp;ウォレット!ET$3,プレー記録!$U$14:$U$2664,0),1))=TRUE,0,INDEX(プレー記録!$G$14:$G$2664,MATCH("IN_"&amp;ウォレット!$EI$2&amp;MONTH(ウォレット!$B26)&amp;"/"&amp;DAY(ウォレット!$B26)&amp;"_"&amp;ウォレット!ET$3,プレー記録!$U$14:$U$2664,0),1))</f>
        <v>0</v>
      </c>
      <c r="EU26" s="296">
        <f>IF(ISNA(INDEX(プレー記録!$G$14:$G$2664,MATCH("IN_"&amp;ウォレット!$EI$2&amp;MONTH(ウォレット!$B26)&amp;"/"&amp;DAY(ウォレット!$B26)&amp;"_"&amp;ウォレット!EU$3,プレー記録!$U$14:$U$2664,0),1))=TRUE,0,INDEX(プレー記録!$G$14:$G$2664,MATCH("IN_"&amp;ウォレット!$EI$2&amp;MONTH(ウォレット!$B26)&amp;"/"&amp;DAY(ウォレット!$B26)&amp;"_"&amp;ウォレット!EU$3,プレー記録!$U$14:$U$2664,0),1))</f>
        <v>0</v>
      </c>
      <c r="EV26" s="296">
        <f>IF(ISNA(INDEX(プレー記録!$G$14:$G$2664,MATCH("IN_"&amp;ウォレット!$EI$2&amp;MONTH(ウォレット!$B26)&amp;"/"&amp;DAY(ウォレット!$B26)&amp;"_"&amp;ウォレット!EV$3,プレー記録!$U$14:$U$2664,0),1))=TRUE,0,INDEX(プレー記録!$G$14:$G$2664,MATCH("IN_"&amp;ウォレット!$EI$2&amp;MONTH(ウォレット!$B26)&amp;"/"&amp;DAY(ウォレット!$B26)&amp;"_"&amp;ウォレット!EV$3,プレー記録!$U$14:$U$2664,0),1))</f>
        <v>0</v>
      </c>
      <c r="EW26" s="296">
        <f>IF(ISNA(INDEX(プレー記録!$G$14:$G$2664,MATCH("IN_"&amp;ウォレット!$EI$2&amp;MONTH(ウォレット!$B26)&amp;"/"&amp;DAY(ウォレット!$B26)&amp;"_"&amp;ウォレット!EW$3,プレー記録!$U$14:$U$2664,0),1))=TRUE,0,INDEX(プレー記録!$G$14:$G$2664,MATCH("IN_"&amp;ウォレット!$EI$2&amp;MONTH(ウォレット!$B26)&amp;"/"&amp;DAY(ウォレット!$B26)&amp;"_"&amp;ウォレット!EW$3,プレー記録!$U$14:$U$2664,0),1))</f>
        <v>0</v>
      </c>
      <c r="EX26" s="296">
        <f>IF(ISNA(INDEX(プレー記録!$G$14:$G$2664,MATCH("IN_"&amp;ウォレット!$EI$2&amp;MONTH(ウォレット!$B26)&amp;"/"&amp;DAY(ウォレット!$B26)&amp;"_"&amp;ウォレット!EX$3,プレー記録!$U$14:$U$2664,0),1))=TRUE,0,INDEX(プレー記録!$G$14:$G$2664,MATCH("IN_"&amp;ウォレット!$EI$2&amp;MONTH(ウォレット!$B26)&amp;"/"&amp;DAY(ウォレット!$B26)&amp;"_"&amp;ウォレット!EX$3,プレー記録!$U$14:$U$2664,0),1))</f>
        <v>0</v>
      </c>
      <c r="EY26" s="296">
        <f>IF(ISNA(INDEX(プレー記録!$G$14:$G$2664,MATCH("IN_"&amp;ウォレット!$EI$2&amp;MONTH(ウォレット!$B26)&amp;"/"&amp;DAY(ウォレット!$B26)&amp;"_"&amp;ウォレット!EY$3,プレー記録!$U$14:$U$2664,0),1))=TRUE,0,INDEX(プレー記録!$G$14:$G$2664,MATCH("IN_"&amp;ウォレット!$EI$2&amp;MONTH(ウォレット!$B26)&amp;"/"&amp;DAY(ウォレット!$B26)&amp;"_"&amp;ウォレット!EY$3,プレー記録!$U$14:$U$2664,0),1))</f>
        <v>0</v>
      </c>
      <c r="EZ26" s="158"/>
      <c r="FA26" s="131">
        <f>IF(ISNA(INDEX(プレー記録!$F$12:$F$2664,MATCH("OUT_"&amp;ウォレット!$EI$2&amp;MONTH(ウォレット!$B26)&amp;"/"&amp;DAY(ウォレット!$B26)&amp;"_"&amp;ウォレット!FA$3,プレー記録!$U$12:$U$2664,0),1))=TRUE,0,-INDEX(プレー記録!$F$12:$F$2664,MATCH("OUT_"&amp;ウォレット!$EI$2&amp;MONTH(ウォレット!$B26)&amp;"/"&amp;DAY(ウォレット!$B26)&amp;"_"&amp;ウォレット!FA$3,プレー記録!$U$12:$U$2664,0),1))</f>
        <v>0</v>
      </c>
      <c r="FB26" s="123">
        <f>IF(ISNA(INDEX(プレー記録!$F$12:$F$2664,MATCH("OUT_"&amp;ウォレット!$EI$2&amp;MONTH(ウォレット!$B26)&amp;"/"&amp;DAY(ウォレット!$B26)&amp;"_"&amp;ウォレット!FB$3,プレー記録!$U$12:$U$2664,0),1))=TRUE,0,-INDEX(プレー記録!$F$12:$F$2664,MATCH("OUT_"&amp;ウォレット!$EI$2&amp;MONTH(ウォレット!$B26)&amp;"/"&amp;DAY(ウォレット!$B26)&amp;"_"&amp;ウォレット!FB$3,プレー記録!$U$12:$U$2664,0),1))</f>
        <v>0</v>
      </c>
      <c r="FC26" s="123">
        <f>IF(ISNA(INDEX(プレー記録!$F$12:$F$2664,MATCH("OUT_"&amp;ウォレット!$EI$2&amp;MONTH(ウォレット!$B26)&amp;"/"&amp;DAY(ウォレット!$B26)&amp;"_"&amp;ウォレット!FC$3,プレー記録!$U$12:$U$2664,0),1))=TRUE,0,-INDEX(プレー記録!$F$12:$F$2664,MATCH("OUT_"&amp;ウォレット!$EI$2&amp;MONTH(ウォレット!$B26)&amp;"/"&amp;DAY(ウォレット!$B26)&amp;"_"&amp;ウォレット!FC$3,プレー記録!$U$12:$U$2664,0),1))</f>
        <v>0</v>
      </c>
      <c r="FD26" s="123">
        <f>IF(ISNA(INDEX(プレー記録!$F$12:$F$2664,MATCH("OUT_"&amp;ウォレット!$EI$2&amp;MONTH(ウォレット!$B26)&amp;"/"&amp;DAY(ウォレット!$B26)&amp;"_"&amp;ウォレット!FD$3,プレー記録!$U$12:$U$2664,0),1))=TRUE,0,-INDEX(プレー記録!$F$12:$F$2664,MATCH("OUT_"&amp;ウォレット!$EI$2&amp;MONTH(ウォレット!$B26)&amp;"/"&amp;DAY(ウォレット!$B26)&amp;"_"&amp;ウォレット!FD$3,プレー記録!$U$12:$U$2664,0),1))</f>
        <v>0</v>
      </c>
      <c r="FE26" s="123">
        <f>IF(ISNA(INDEX(プレー記録!$F$12:$F$2664,MATCH("OUT_"&amp;ウォレット!$EI$2&amp;MONTH(ウォレット!$B26)&amp;"/"&amp;DAY(ウォレット!$B26)&amp;"_"&amp;ウォレット!FE$3,プレー記録!$U$12:$U$2664,0),1))=TRUE,0,-INDEX(プレー記録!$F$12:$F$2664,MATCH("OUT_"&amp;ウォレット!$EI$2&amp;MONTH(ウォレット!$B26)&amp;"/"&amp;DAY(ウォレット!$B26)&amp;"_"&amp;ウォレット!FE$3,プレー記録!$U$12:$U$2664,0),1))</f>
        <v>0</v>
      </c>
      <c r="FF26" s="123">
        <f>IF(ISNA(INDEX(プレー記録!$F$12:$F$2664,MATCH("OUT_"&amp;ウォレット!$EI$2&amp;MONTH(ウォレット!$B26)&amp;"/"&amp;DAY(ウォレット!$B26)&amp;"_"&amp;ウォレット!FF$3,プレー記録!$U$12:$U$2664,0),1))=TRUE,0,-INDEX(プレー記録!$F$12:$F$2664,MATCH("OUT_"&amp;ウォレット!$EI$2&amp;MONTH(ウォレット!$B26)&amp;"/"&amp;DAY(ウォレット!$B26)&amp;"_"&amp;ウォレット!FF$3,プレー記録!$U$12:$U$2664,0),1))</f>
        <v>0</v>
      </c>
      <c r="FG26" s="123">
        <f>IF(ISNA(INDEX(プレー記録!$F$12:$F$2664,MATCH("OUT_"&amp;ウォレット!$EI$2&amp;MONTH(ウォレット!$B26)&amp;"/"&amp;DAY(ウォレット!$B26)&amp;"_"&amp;ウォレット!FG$3,プレー記録!$U$12:$U$2664,0),1))=TRUE,0,-INDEX(プレー記録!$F$12:$F$2664,MATCH("OUT_"&amp;ウォレット!$EI$2&amp;MONTH(ウォレット!$B26)&amp;"/"&amp;DAY(ウォレット!$B26)&amp;"_"&amp;ウォレット!FG$3,プレー記録!$U$12:$U$2664,0),1))</f>
        <v>0</v>
      </c>
      <c r="FH26" s="298">
        <f>IF(ISNA(INDEX(プレー記録!$F$12:$F$2664,MATCH("OUT_"&amp;ウォレット!$EI$2&amp;MONTH(ウォレット!$B26)&amp;"/"&amp;DAY(ウォレット!$B26)&amp;"_"&amp;ウォレット!FH$3,プレー記録!$U$12:$U$2664,0),1))=TRUE,0,-INDEX(プレー記録!$F$12:$F$2664,MATCH("OUT_"&amp;ウォレット!$EI$2&amp;MONTH(ウォレット!$B26)&amp;"/"&amp;DAY(ウォレット!$B26)&amp;"_"&amp;ウォレット!FH$3,プレー記録!$U$12:$U$2664,0),1))</f>
        <v>0</v>
      </c>
      <c r="FI26" s="298">
        <f>IF(ISNA(INDEX(プレー記録!$F$12:$F$2664,MATCH("OUT_"&amp;ウォレット!$EI$2&amp;MONTH(ウォレット!$B26)&amp;"/"&amp;DAY(ウォレット!$B26)&amp;"_"&amp;ウォレット!FI$3,プレー記録!$U$12:$U$2664,0),1))=TRUE,0,-INDEX(プレー記録!$F$12:$F$2664,MATCH("OUT_"&amp;ウォレット!$EI$2&amp;MONTH(ウォレット!$B26)&amp;"/"&amp;DAY(ウォレット!$B26)&amp;"_"&amp;ウォレット!FI$3,プレー記録!$U$12:$U$2664,0),1))</f>
        <v>0</v>
      </c>
      <c r="FJ26" s="298">
        <f>IF(ISNA(INDEX(プレー記録!$F$12:$F$2664,MATCH("OUT_"&amp;ウォレット!$EI$2&amp;MONTH(ウォレット!$B26)&amp;"/"&amp;DAY(ウォレット!$B26)&amp;"_"&amp;ウォレット!FJ$3,プレー記録!$U$12:$U$2664,0),1))=TRUE,0,-INDEX(プレー記録!$F$12:$F$2664,MATCH("OUT_"&amp;ウォレット!$EI$2&amp;MONTH(ウォレット!$B26)&amp;"/"&amp;DAY(ウォレット!$B26)&amp;"_"&amp;ウォレット!FJ$3,プレー記録!$U$12:$U$2664,0),1))</f>
        <v>0</v>
      </c>
      <c r="FK26" s="298">
        <f>IF(ISNA(INDEX(プレー記録!$F$12:$F$2664,MATCH("OUT_"&amp;ウォレット!$EI$2&amp;MONTH(ウォレット!$B26)&amp;"/"&amp;DAY(ウォレット!$B26)&amp;"_"&amp;ウォレット!FK$3,プレー記録!$U$12:$U$2664,0),1))=TRUE,0,-INDEX(プレー記録!$F$12:$F$2664,MATCH("OUT_"&amp;ウォレット!$EI$2&amp;MONTH(ウォレット!$B26)&amp;"/"&amp;DAY(ウォレット!$B26)&amp;"_"&amp;ウォレット!FK$3,プレー記録!$U$12:$U$2664,0),1))</f>
        <v>0</v>
      </c>
      <c r="FL26" s="298">
        <f>IF(ISNA(INDEX(プレー記録!$F$12:$F$2664,MATCH("OUT_"&amp;ウォレット!$EI$2&amp;MONTH(ウォレット!$B26)&amp;"/"&amp;DAY(ウォレット!$B26)&amp;"_"&amp;ウォレット!FL$3,プレー記録!$U$12:$U$2664,0),1))=TRUE,0,-INDEX(プレー記録!$F$12:$F$2664,MATCH("OUT_"&amp;ウォレット!$EI$2&amp;MONTH(ウォレット!$B26)&amp;"/"&amp;DAY(ウォレット!$B26)&amp;"_"&amp;ウォレット!FL$3,プレー記録!$U$12:$U$2664,0),1))</f>
        <v>0</v>
      </c>
      <c r="FM26" s="298">
        <f>IF(ISNA(INDEX(プレー記録!$F$12:$F$2664,MATCH("OUT_"&amp;ウォレット!$EI$2&amp;MONTH(ウォレット!$B26)&amp;"/"&amp;DAY(ウォレット!$B26)&amp;"_"&amp;ウォレット!FM$3,プレー記録!$U$12:$U$2664,0),1))=TRUE,0,-INDEX(プレー記録!$F$12:$F$2664,MATCH("OUT_"&amp;ウォレット!$EI$2&amp;MONTH(ウォレット!$B26)&amp;"/"&amp;DAY(ウォレット!$B26)&amp;"_"&amp;ウォレット!FM$3,プレー記録!$U$12:$U$2664,0),1))</f>
        <v>0</v>
      </c>
      <c r="FN26" s="298">
        <f>IF(ISNA(INDEX(プレー記録!$F$12:$F$2664,MATCH("OUT_"&amp;ウォレット!$EI$2&amp;MONTH(ウォレット!$B26)&amp;"/"&amp;DAY(ウォレット!$B26)&amp;"_"&amp;ウォレット!FN$3,プレー記録!$U$12:$U$2664,0),1))=TRUE,0,-INDEX(プレー記録!$F$12:$F$2664,MATCH("OUT_"&amp;ウォレット!$EI$2&amp;MONTH(ウォレット!$B26)&amp;"/"&amp;DAY(ウォレット!$B26)&amp;"_"&amp;ウォレット!FN$3,プレー記録!$U$12:$U$2664,0),1))</f>
        <v>0</v>
      </c>
      <c r="FO26" s="298">
        <f>IF(ISNA(INDEX(プレー記録!$F$12:$F$2664,MATCH("OUT_"&amp;ウォレット!$EI$2&amp;MONTH(ウォレット!$B26)&amp;"/"&amp;DAY(ウォレット!$B26)&amp;"_"&amp;ウォレット!FO$3,プレー記録!$U$12:$U$2664,0),1))=TRUE,0,-INDEX(プレー記録!$F$12:$F$2664,MATCH("OUT_"&amp;ウォレット!$EI$2&amp;MONTH(ウォレット!$B26)&amp;"/"&amp;DAY(ウォレット!$B26)&amp;"_"&amp;ウォレット!FO$3,プレー記録!$U$12:$U$2664,0),1))</f>
        <v>0</v>
      </c>
      <c r="FP26" s="160"/>
      <c r="FQ26" s="127">
        <f t="shared" si="6"/>
        <v>0</v>
      </c>
      <c r="FR26" s="128">
        <f t="shared" si="16"/>
        <v>0</v>
      </c>
      <c r="FS26" s="133">
        <f>IF(ISNA(INDEX(プレー記録!$G$14:$G$2664,MATCH("IN_"&amp;ウォレット!$FQ$2&amp;MONTH(ウォレット!$B26)&amp;"/"&amp;DAY(ウォレット!$B26)&amp;"_"&amp;ウォレット!FS$3,プレー記録!$U$14:$U$2664,0),1))=TRUE,0,INDEX(プレー記録!$G$14:$G$2664,MATCH("IN_"&amp;ウォレット!$FQ$2&amp;MONTH(ウォレット!$B26)&amp;"/"&amp;DAY(ウォレット!$B26)&amp;"_"&amp;ウォレット!FS$3,プレー記録!$U$14:$U$2664,0),1))</f>
        <v>0</v>
      </c>
      <c r="FT26" s="122">
        <f>IF(ISNA(INDEX(プレー記録!$G$14:$G$2664,MATCH("IN_"&amp;ウォレット!$FQ$2&amp;MONTH(ウォレット!$B26)&amp;"/"&amp;DAY(ウォレット!$B26)&amp;"_"&amp;ウォレット!FT$3,プレー記録!$U$14:$U$2664,0),1))=TRUE,0,INDEX(プレー記録!$G$14:$G$2664,MATCH("IN_"&amp;ウォレット!$FQ$2&amp;MONTH(ウォレット!$B26)&amp;"/"&amp;DAY(ウォレット!$B26)&amp;"_"&amp;ウォレット!FT$3,プレー記録!$U$14:$U$2664,0),1))</f>
        <v>0</v>
      </c>
      <c r="FU26" s="122">
        <f>IF(ISNA(INDEX(プレー記録!$G$14:$G$2664,MATCH("IN_"&amp;ウォレット!$FQ$2&amp;MONTH(ウォレット!$B26)&amp;"/"&amp;DAY(ウォレット!$B26)&amp;"_"&amp;ウォレット!FU$3,プレー記録!$U$14:$U$2664,0),1))=TRUE,0,INDEX(プレー記録!$G$14:$G$2664,MATCH("IN_"&amp;ウォレット!$FQ$2&amp;MONTH(ウォレット!$B26)&amp;"/"&amp;DAY(ウォレット!$B26)&amp;"_"&amp;ウォレット!FU$3,プレー記録!$U$14:$U$2664,0),1))</f>
        <v>0</v>
      </c>
      <c r="FV26" s="122">
        <f>IF(ISNA(INDEX(プレー記録!$G$14:$G$2664,MATCH("IN_"&amp;ウォレット!$FQ$2&amp;MONTH(ウォレット!$B26)&amp;"/"&amp;DAY(ウォレット!$B26)&amp;"_"&amp;ウォレット!FV$3,プレー記録!$U$14:$U$2664,0),1))=TRUE,0,INDEX(プレー記録!$G$14:$G$2664,MATCH("IN_"&amp;ウォレット!$FQ$2&amp;MONTH(ウォレット!$B26)&amp;"/"&amp;DAY(ウォレット!$B26)&amp;"_"&amp;ウォレット!FV$3,プレー記録!$U$14:$U$2664,0),1))</f>
        <v>0</v>
      </c>
      <c r="FW26" s="122">
        <f>IF(ISNA(INDEX(プレー記録!$G$14:$G$2664,MATCH("IN_"&amp;ウォレット!$FQ$2&amp;MONTH(ウォレット!$B26)&amp;"/"&amp;DAY(ウォレット!$B26)&amp;"_"&amp;ウォレット!FW$3,プレー記録!$U$14:$U$2664,0),1))=TRUE,0,INDEX(プレー記録!$G$14:$G$2664,MATCH("IN_"&amp;ウォレット!$FQ$2&amp;MONTH(ウォレット!$B26)&amp;"/"&amp;DAY(ウォレット!$B26)&amp;"_"&amp;ウォレット!FW$3,プレー記録!$U$14:$U$2664,0),1))</f>
        <v>0</v>
      </c>
      <c r="FX26" s="122">
        <f>IF(ISNA(INDEX(プレー記録!$G$14:$G$2664,MATCH("IN_"&amp;ウォレット!$FQ$2&amp;MONTH(ウォレット!$B26)&amp;"/"&amp;DAY(ウォレット!$B26)&amp;"_"&amp;ウォレット!FX$3,プレー記録!$U$14:$U$2664,0),1))=TRUE,0,INDEX(プレー記録!$G$14:$G$2664,MATCH("IN_"&amp;ウォレット!$FQ$2&amp;MONTH(ウォレット!$B26)&amp;"/"&amp;DAY(ウォレット!$B26)&amp;"_"&amp;ウォレット!FX$3,プレー記録!$U$14:$U$2664,0),1))</f>
        <v>0</v>
      </c>
      <c r="FY26" s="122">
        <f>IF(ISNA(INDEX(プレー記録!$G$14:$G$2664,MATCH("IN_"&amp;ウォレット!$FQ$2&amp;MONTH(ウォレット!$B26)&amp;"/"&amp;DAY(ウォレット!$B26)&amp;"_"&amp;ウォレット!FY$3,プレー記録!$U$14:$U$2664,0),1))=TRUE,0,INDEX(プレー記録!$G$14:$G$2664,MATCH("IN_"&amp;ウォレット!$FQ$2&amp;MONTH(ウォレット!$B26)&amp;"/"&amp;DAY(ウォレット!$B26)&amp;"_"&amp;ウォレット!FY$3,プレー記録!$U$14:$U$2664,0),1))</f>
        <v>0</v>
      </c>
      <c r="FZ26" s="296">
        <f>IF(ISNA(INDEX(プレー記録!$G$14:$G$2664,MATCH("IN_"&amp;ウォレット!$FQ$2&amp;MONTH(ウォレット!$B26)&amp;"/"&amp;DAY(ウォレット!$B26)&amp;"_"&amp;ウォレット!FZ$3,プレー記録!$U$14:$U$2664,0),1))=TRUE,0,INDEX(プレー記録!$G$14:$G$2664,MATCH("IN_"&amp;ウォレット!$FQ$2&amp;MONTH(ウォレット!$B26)&amp;"/"&amp;DAY(ウォレット!$B26)&amp;"_"&amp;ウォレット!FZ$3,プレー記録!$U$14:$U$2664,0),1))</f>
        <v>0</v>
      </c>
      <c r="GA26" s="296">
        <f>IF(ISNA(INDEX(プレー記録!$G$14:$G$2664,MATCH("IN_"&amp;ウォレット!$FQ$2&amp;MONTH(ウォレット!$B26)&amp;"/"&amp;DAY(ウォレット!$B26)&amp;"_"&amp;ウォレット!GA$3,プレー記録!$U$14:$U$2664,0),1))=TRUE,0,INDEX(プレー記録!$G$14:$G$2664,MATCH("IN_"&amp;ウォレット!$FQ$2&amp;MONTH(ウォレット!$B26)&amp;"/"&amp;DAY(ウォレット!$B26)&amp;"_"&amp;ウォレット!GA$3,プレー記録!$U$14:$U$2664,0),1))</f>
        <v>0</v>
      </c>
      <c r="GB26" s="296">
        <f>IF(ISNA(INDEX(プレー記録!$G$14:$G$2664,MATCH("IN_"&amp;ウォレット!$FQ$2&amp;MONTH(ウォレット!$B26)&amp;"/"&amp;DAY(ウォレット!$B26)&amp;"_"&amp;ウォレット!GB$3,プレー記録!$U$14:$U$2664,0),1))=TRUE,0,INDEX(プレー記録!$G$14:$G$2664,MATCH("IN_"&amp;ウォレット!$FQ$2&amp;MONTH(ウォレット!$B26)&amp;"/"&amp;DAY(ウォレット!$B26)&amp;"_"&amp;ウォレット!GB$3,プレー記録!$U$14:$U$2664,0),1))</f>
        <v>0</v>
      </c>
      <c r="GC26" s="296">
        <f>IF(ISNA(INDEX(プレー記録!$G$14:$G$2664,MATCH("IN_"&amp;ウォレット!$FQ$2&amp;MONTH(ウォレット!$B26)&amp;"/"&amp;DAY(ウォレット!$B26)&amp;"_"&amp;ウォレット!GC$3,プレー記録!$U$14:$U$2664,0),1))=TRUE,0,INDEX(プレー記録!$G$14:$G$2664,MATCH("IN_"&amp;ウォレット!$FQ$2&amp;MONTH(ウォレット!$B26)&amp;"/"&amp;DAY(ウォレット!$B26)&amp;"_"&amp;ウォレット!GC$3,プレー記録!$U$14:$U$2664,0),1))</f>
        <v>0</v>
      </c>
      <c r="GD26" s="296">
        <f>IF(ISNA(INDEX(プレー記録!$G$14:$G$2664,MATCH("IN_"&amp;ウォレット!$FQ$2&amp;MONTH(ウォレット!$B26)&amp;"/"&amp;DAY(ウォレット!$B26)&amp;"_"&amp;ウォレット!GD$3,プレー記録!$U$14:$U$2664,0),1))=TRUE,0,INDEX(プレー記録!$G$14:$G$2664,MATCH("IN_"&amp;ウォレット!$FQ$2&amp;MONTH(ウォレット!$B26)&amp;"/"&amp;DAY(ウォレット!$B26)&amp;"_"&amp;ウォレット!GD$3,プレー記録!$U$14:$U$2664,0),1))</f>
        <v>0</v>
      </c>
      <c r="GE26" s="296">
        <f>IF(ISNA(INDEX(プレー記録!$G$14:$G$2664,MATCH("IN_"&amp;ウォレット!$FQ$2&amp;MONTH(ウォレット!$B26)&amp;"/"&amp;DAY(ウォレット!$B26)&amp;"_"&amp;ウォレット!GE$3,プレー記録!$U$14:$U$2664,0),1))=TRUE,0,INDEX(プレー記録!$G$14:$G$2664,MATCH("IN_"&amp;ウォレット!$FQ$2&amp;MONTH(ウォレット!$B26)&amp;"/"&amp;DAY(ウォレット!$B26)&amp;"_"&amp;ウォレット!GE$3,プレー記録!$U$14:$U$2664,0),1))</f>
        <v>0</v>
      </c>
      <c r="GF26" s="296">
        <f>IF(ISNA(INDEX(プレー記録!$G$14:$G$2664,MATCH("IN_"&amp;ウォレット!$FQ$2&amp;MONTH(ウォレット!$B26)&amp;"/"&amp;DAY(ウォレット!$B26)&amp;"_"&amp;ウォレット!GF$3,プレー記録!$U$14:$U$2664,0),1))=TRUE,0,INDEX(プレー記録!$G$14:$G$2664,MATCH("IN_"&amp;ウォレット!$FQ$2&amp;MONTH(ウォレット!$B26)&amp;"/"&amp;DAY(ウォレット!$B26)&amp;"_"&amp;ウォレット!GF$3,プレー記録!$U$14:$U$2664,0),1))</f>
        <v>0</v>
      </c>
      <c r="GG26" s="296">
        <f>IF(ISNA(INDEX(プレー記録!$G$14:$G$2664,MATCH("IN_"&amp;ウォレット!$FQ$2&amp;MONTH(ウォレット!$B26)&amp;"/"&amp;DAY(ウォレット!$B26)&amp;"_"&amp;ウォレット!GG$3,プレー記録!$U$14:$U$2664,0),1))=TRUE,0,INDEX(プレー記録!$G$14:$G$2664,MATCH("IN_"&amp;ウォレット!$FQ$2&amp;MONTH(ウォレット!$B26)&amp;"/"&amp;DAY(ウォレット!$B26)&amp;"_"&amp;ウォレット!GG$3,プレー記録!$U$14:$U$2664,0),1))</f>
        <v>0</v>
      </c>
      <c r="GH26" s="158"/>
      <c r="GI26" s="131">
        <f>IF(ISNA(INDEX(プレー記録!$F$12:$F$2664,MATCH("OUT_"&amp;ウォレット!$FQ$2&amp;MONTH(ウォレット!$B26)&amp;"/"&amp;DAY(ウォレット!$B26)&amp;"_"&amp;ウォレット!GI$3,プレー記録!$U$12:$U$2664,0),1))=TRUE,0,-INDEX(プレー記録!$F$12:$F$2664,MATCH("OUT_"&amp;ウォレット!$FQ$2&amp;MONTH(ウォレット!$B26)&amp;"/"&amp;DAY(ウォレット!$B26)&amp;"_"&amp;ウォレット!GI$3,プレー記録!$U$12:$U$2664,0),1))</f>
        <v>0</v>
      </c>
      <c r="GJ26" s="123">
        <f>IF(ISNA(INDEX(プレー記録!$F$12:$F$2664,MATCH("OUT_"&amp;ウォレット!$FQ$2&amp;MONTH(ウォレット!$B26)&amp;"/"&amp;DAY(ウォレット!$B26)&amp;"_"&amp;ウォレット!GJ$3,プレー記録!$U$12:$U$2664,0),1))=TRUE,0,-INDEX(プレー記録!$F$12:$F$2664,MATCH("OUT_"&amp;ウォレット!$FQ$2&amp;MONTH(ウォレット!$B26)&amp;"/"&amp;DAY(ウォレット!$B26)&amp;"_"&amp;ウォレット!GJ$3,プレー記録!$U$12:$U$2664,0),1))</f>
        <v>0</v>
      </c>
      <c r="GK26" s="123">
        <f>IF(ISNA(INDEX(プレー記録!$F$12:$F$2664,MATCH("OUT_"&amp;ウォレット!$FQ$2&amp;MONTH(ウォレット!$B26)&amp;"/"&amp;DAY(ウォレット!$B26)&amp;"_"&amp;ウォレット!GK$3,プレー記録!$U$12:$U$2664,0),1))=TRUE,0,-INDEX(プレー記録!$F$12:$F$2664,MATCH("OUT_"&amp;ウォレット!$FQ$2&amp;MONTH(ウォレット!$B26)&amp;"/"&amp;DAY(ウォレット!$B26)&amp;"_"&amp;ウォレット!GK$3,プレー記録!$U$12:$U$2664,0),1))</f>
        <v>0</v>
      </c>
      <c r="GL26" s="123">
        <f>IF(ISNA(INDEX(プレー記録!$F$12:$F$2664,MATCH("OUT_"&amp;ウォレット!$FQ$2&amp;MONTH(ウォレット!$B26)&amp;"/"&amp;DAY(ウォレット!$B26)&amp;"_"&amp;ウォレット!GL$3,プレー記録!$U$12:$U$2664,0),1))=TRUE,0,-INDEX(プレー記録!$F$12:$F$2664,MATCH("OUT_"&amp;ウォレット!$FQ$2&amp;MONTH(ウォレット!$B26)&amp;"/"&amp;DAY(ウォレット!$B26)&amp;"_"&amp;ウォレット!GL$3,プレー記録!$U$12:$U$2664,0),1))</f>
        <v>0</v>
      </c>
      <c r="GM26" s="123">
        <f>IF(ISNA(INDEX(プレー記録!$F$12:$F$2664,MATCH("OUT_"&amp;ウォレット!$FQ$2&amp;MONTH(ウォレット!$B26)&amp;"/"&amp;DAY(ウォレット!$B26)&amp;"_"&amp;ウォレット!GM$3,プレー記録!$U$12:$U$2664,0),1))=TRUE,0,-INDEX(プレー記録!$F$12:$F$2664,MATCH("OUT_"&amp;ウォレット!$FQ$2&amp;MONTH(ウォレット!$B26)&amp;"/"&amp;DAY(ウォレット!$B26)&amp;"_"&amp;ウォレット!GM$3,プレー記録!$U$12:$U$2664,0),1))</f>
        <v>0</v>
      </c>
      <c r="GN26" s="123">
        <f>IF(ISNA(INDEX(プレー記録!$F$12:$F$2664,MATCH("OUT_"&amp;ウォレット!$FQ$2&amp;MONTH(ウォレット!$B26)&amp;"/"&amp;DAY(ウォレット!$B26)&amp;"_"&amp;ウォレット!GN$3,プレー記録!$U$12:$U$2664,0),1))=TRUE,0,-INDEX(プレー記録!$F$12:$F$2664,MATCH("OUT_"&amp;ウォレット!$FQ$2&amp;MONTH(ウォレット!$B26)&amp;"/"&amp;DAY(ウォレット!$B26)&amp;"_"&amp;ウォレット!GN$3,プレー記録!$U$12:$U$2664,0),1))</f>
        <v>0</v>
      </c>
      <c r="GO26" s="123">
        <f>IF(ISNA(INDEX(プレー記録!$F$12:$F$2664,MATCH("OUT_"&amp;ウォレット!$FQ$2&amp;MONTH(ウォレット!$B26)&amp;"/"&amp;DAY(ウォレット!$B26)&amp;"_"&amp;ウォレット!GO$3,プレー記録!$U$12:$U$2664,0),1))=TRUE,0,-INDEX(プレー記録!$F$12:$F$2664,MATCH("OUT_"&amp;ウォレット!$FQ$2&amp;MONTH(ウォレット!$B26)&amp;"/"&amp;DAY(ウォレット!$B26)&amp;"_"&amp;ウォレット!GO$3,プレー記録!$U$12:$U$2664,0),1))</f>
        <v>0</v>
      </c>
      <c r="GP26" s="298">
        <f>IF(ISNA(INDEX(プレー記録!$F$12:$F$2664,MATCH("OUT_"&amp;ウォレット!$FQ$2&amp;MONTH(ウォレット!$B26)&amp;"/"&amp;DAY(ウォレット!$B26)&amp;"_"&amp;ウォレット!GP$3,プレー記録!$U$12:$U$2664,0),1))=TRUE,0,-INDEX(プレー記録!$F$12:$F$2664,MATCH("OUT_"&amp;ウォレット!$FQ$2&amp;MONTH(ウォレット!$B26)&amp;"/"&amp;DAY(ウォレット!$B26)&amp;"_"&amp;ウォレット!GP$3,プレー記録!$U$12:$U$2664,0),1))</f>
        <v>0</v>
      </c>
      <c r="GQ26" s="298">
        <f>IF(ISNA(INDEX(プレー記録!$F$12:$F$2664,MATCH("OUT_"&amp;ウォレット!$FQ$2&amp;MONTH(ウォレット!$B26)&amp;"/"&amp;DAY(ウォレット!$B26)&amp;"_"&amp;ウォレット!GQ$3,プレー記録!$U$12:$U$2664,0),1))=TRUE,0,-INDEX(プレー記録!$F$12:$F$2664,MATCH("OUT_"&amp;ウォレット!$FQ$2&amp;MONTH(ウォレット!$B26)&amp;"/"&amp;DAY(ウォレット!$B26)&amp;"_"&amp;ウォレット!GQ$3,プレー記録!$U$12:$U$2664,0),1))</f>
        <v>0</v>
      </c>
      <c r="GR26" s="298">
        <f>IF(ISNA(INDEX(プレー記録!$F$12:$F$2664,MATCH("OUT_"&amp;ウォレット!$FQ$2&amp;MONTH(ウォレット!$B26)&amp;"/"&amp;DAY(ウォレット!$B26)&amp;"_"&amp;ウォレット!GR$3,プレー記録!$U$12:$U$2664,0),1))=TRUE,0,-INDEX(プレー記録!$F$12:$F$2664,MATCH("OUT_"&amp;ウォレット!$FQ$2&amp;MONTH(ウォレット!$B26)&amp;"/"&amp;DAY(ウォレット!$B26)&amp;"_"&amp;ウォレット!GR$3,プレー記録!$U$12:$U$2664,0),1))</f>
        <v>0</v>
      </c>
      <c r="GS26" s="298">
        <f>IF(ISNA(INDEX(プレー記録!$F$12:$F$2664,MATCH("OUT_"&amp;ウォレット!$FQ$2&amp;MONTH(ウォレット!$B26)&amp;"/"&amp;DAY(ウォレット!$B26)&amp;"_"&amp;ウォレット!GS$3,プレー記録!$U$12:$U$2664,0),1))=TRUE,0,-INDEX(プレー記録!$F$12:$F$2664,MATCH("OUT_"&amp;ウォレット!$FQ$2&amp;MONTH(ウォレット!$B26)&amp;"/"&amp;DAY(ウォレット!$B26)&amp;"_"&amp;ウォレット!GS$3,プレー記録!$U$12:$U$2664,0),1))</f>
        <v>0</v>
      </c>
      <c r="GT26" s="298">
        <f>IF(ISNA(INDEX(プレー記録!$F$12:$F$2664,MATCH("OUT_"&amp;ウォレット!$FQ$2&amp;MONTH(ウォレット!$B26)&amp;"/"&amp;DAY(ウォレット!$B26)&amp;"_"&amp;ウォレット!GT$3,プレー記録!$U$12:$U$2664,0),1))=TRUE,0,-INDEX(プレー記録!$F$12:$F$2664,MATCH("OUT_"&amp;ウォレット!$FQ$2&amp;MONTH(ウォレット!$B26)&amp;"/"&amp;DAY(ウォレット!$B26)&amp;"_"&amp;ウォレット!GT$3,プレー記録!$U$12:$U$2664,0),1))</f>
        <v>0</v>
      </c>
      <c r="GU26" s="298">
        <f>IF(ISNA(INDEX(プレー記録!$F$12:$F$2664,MATCH("OUT_"&amp;ウォレット!$FQ$2&amp;MONTH(ウォレット!$B26)&amp;"/"&amp;DAY(ウォレット!$B26)&amp;"_"&amp;ウォレット!GU$3,プレー記録!$U$12:$U$2664,0),1))=TRUE,0,-INDEX(プレー記録!$F$12:$F$2664,MATCH("OUT_"&amp;ウォレット!$FQ$2&amp;MONTH(ウォレット!$B26)&amp;"/"&amp;DAY(ウォレット!$B26)&amp;"_"&amp;ウォレット!GU$3,プレー記録!$U$12:$U$2664,0),1))</f>
        <v>0</v>
      </c>
      <c r="GV26" s="298">
        <f>IF(ISNA(INDEX(プレー記録!$F$12:$F$2664,MATCH("OUT_"&amp;ウォレット!$FQ$2&amp;MONTH(ウォレット!$B26)&amp;"/"&amp;DAY(ウォレット!$B26)&amp;"_"&amp;ウォレット!GV$3,プレー記録!$U$12:$U$2664,0),1))=TRUE,0,-INDEX(プレー記録!$F$12:$F$2664,MATCH("OUT_"&amp;ウォレット!$FQ$2&amp;MONTH(ウォレット!$B26)&amp;"/"&amp;DAY(ウォレット!$B26)&amp;"_"&amp;ウォレット!GV$3,プレー記録!$U$12:$U$2664,0),1))</f>
        <v>0</v>
      </c>
      <c r="GW26" s="298">
        <f>IF(ISNA(INDEX(プレー記録!$F$12:$F$2664,MATCH("OUT_"&amp;ウォレット!$FQ$2&amp;MONTH(ウォレット!$B26)&amp;"/"&amp;DAY(ウォレット!$B26)&amp;"_"&amp;ウォレット!GW$3,プレー記録!$U$12:$U$2664,0),1))=TRUE,0,-INDEX(プレー記録!$F$12:$F$2664,MATCH("OUT_"&amp;ウォレット!$FQ$2&amp;MONTH(ウォレット!$B26)&amp;"/"&amp;DAY(ウォレット!$B26)&amp;"_"&amp;ウォレット!GW$3,プレー記録!$U$12:$U$2664,0),1))</f>
        <v>0</v>
      </c>
      <c r="GX26" s="160"/>
      <c r="GY26" s="127">
        <f t="shared" si="7"/>
        <v>0</v>
      </c>
      <c r="GZ26" s="128">
        <f t="shared" si="17"/>
        <v>0</v>
      </c>
      <c r="HA26" s="133">
        <f>IF(ISNA(INDEX(プレー記録!$G$14:$G$2664,MATCH("IN_"&amp;ウォレット!$GY$2&amp;MONTH(ウォレット!$B26)&amp;"/"&amp;DAY(ウォレット!$B26)&amp;"_"&amp;ウォレット!HA$3,プレー記録!$U$14:$U$2664,0),1))=TRUE,0,INDEX(プレー記録!$G$14:$G$2664,MATCH("IN_"&amp;ウォレット!$GY$2&amp;MONTH(ウォレット!$B26)&amp;"/"&amp;DAY(ウォレット!$B26)&amp;"_"&amp;ウォレット!HA$3,プレー記録!$U$14:$U$2664,0),1))</f>
        <v>0</v>
      </c>
      <c r="HB26" s="122">
        <f>IF(ISNA(INDEX(プレー記録!$G$14:$G$2664,MATCH("IN_"&amp;ウォレット!$GY$2&amp;MONTH(ウォレット!$B26)&amp;"/"&amp;DAY(ウォレット!$B26)&amp;"_"&amp;ウォレット!HB$3,プレー記録!$U$14:$U$2664,0),1))=TRUE,0,INDEX(プレー記録!$G$14:$G$2664,MATCH("IN_"&amp;ウォレット!$GY$2&amp;MONTH(ウォレット!$B26)&amp;"/"&amp;DAY(ウォレット!$B26)&amp;"_"&amp;ウォレット!HB$3,プレー記録!$U$14:$U$2664,0),1))</f>
        <v>0</v>
      </c>
      <c r="HC26" s="122">
        <f>IF(ISNA(INDEX(プレー記録!$G$14:$G$2664,MATCH("IN_"&amp;ウォレット!$GY$2&amp;MONTH(ウォレット!$B26)&amp;"/"&amp;DAY(ウォレット!$B26)&amp;"_"&amp;ウォレット!HC$3,プレー記録!$U$14:$U$2664,0),1))=TRUE,0,INDEX(プレー記録!$G$14:$G$2664,MATCH("IN_"&amp;ウォレット!$GY$2&amp;MONTH(ウォレット!$B26)&amp;"/"&amp;DAY(ウォレット!$B26)&amp;"_"&amp;ウォレット!HC$3,プレー記録!$U$14:$U$2664,0),1))</f>
        <v>0</v>
      </c>
      <c r="HD26" s="122">
        <f>IF(ISNA(INDEX(プレー記録!$G$14:$G$2664,MATCH("IN_"&amp;ウォレット!$GY$2&amp;MONTH(ウォレット!$B26)&amp;"/"&amp;DAY(ウォレット!$B26)&amp;"_"&amp;ウォレット!HD$3,プレー記録!$U$14:$U$2664,0),1))=TRUE,0,INDEX(プレー記録!$G$14:$G$2664,MATCH("IN_"&amp;ウォレット!$GY$2&amp;MONTH(ウォレット!$B26)&amp;"/"&amp;DAY(ウォレット!$B26)&amp;"_"&amp;ウォレット!HD$3,プレー記録!$U$14:$U$2664,0),1))</f>
        <v>0</v>
      </c>
      <c r="HE26" s="122">
        <f>IF(ISNA(INDEX(プレー記録!$G$14:$G$2664,MATCH("IN_"&amp;ウォレット!$GY$2&amp;MONTH(ウォレット!$B26)&amp;"/"&amp;DAY(ウォレット!$B26)&amp;"_"&amp;ウォレット!HE$3,プレー記録!$U$14:$U$2664,0),1))=TRUE,0,INDEX(プレー記録!$G$14:$G$2664,MATCH("IN_"&amp;ウォレット!$GY$2&amp;MONTH(ウォレット!$B26)&amp;"/"&amp;DAY(ウォレット!$B26)&amp;"_"&amp;ウォレット!HE$3,プレー記録!$U$14:$U$2664,0),1))</f>
        <v>0</v>
      </c>
      <c r="HF26" s="122">
        <f>IF(ISNA(INDEX(プレー記録!$G$14:$G$2664,MATCH("IN_"&amp;ウォレット!$GY$2&amp;MONTH(ウォレット!$B26)&amp;"/"&amp;DAY(ウォレット!$B26)&amp;"_"&amp;ウォレット!HF$3,プレー記録!$U$14:$U$2664,0),1))=TRUE,0,INDEX(プレー記録!$G$14:$G$2664,MATCH("IN_"&amp;ウォレット!$GY$2&amp;MONTH(ウォレット!$B26)&amp;"/"&amp;DAY(ウォレット!$B26)&amp;"_"&amp;ウォレット!HF$3,プレー記録!$U$14:$U$2664,0),1))</f>
        <v>0</v>
      </c>
      <c r="HG26" s="122">
        <f>IF(ISNA(INDEX(プレー記録!$G$14:$G$2664,MATCH("IN_"&amp;ウォレット!$GY$2&amp;MONTH(ウォレット!$B26)&amp;"/"&amp;DAY(ウォレット!$B26)&amp;"_"&amp;ウォレット!HG$3,プレー記録!$U$14:$U$2664,0),1))=TRUE,0,INDEX(プレー記録!$G$14:$G$2664,MATCH("IN_"&amp;ウォレット!$GY$2&amp;MONTH(ウォレット!$B26)&amp;"/"&amp;DAY(ウォレット!$B26)&amp;"_"&amp;ウォレット!HG$3,プレー記録!$U$14:$U$2664,0),1))</f>
        <v>0</v>
      </c>
      <c r="HH26" s="296">
        <f>IF(ISNA(INDEX(プレー記録!$G$14:$G$2664,MATCH("IN_"&amp;ウォレット!$GY$2&amp;MONTH(ウォレット!$B26)&amp;"/"&amp;DAY(ウォレット!$B26)&amp;"_"&amp;ウォレット!HH$3,プレー記録!$U$14:$U$2664,0),1))=TRUE,0,INDEX(プレー記録!$G$14:$G$2664,MATCH("IN_"&amp;ウォレット!$GY$2&amp;MONTH(ウォレット!$B26)&amp;"/"&amp;DAY(ウォレット!$B26)&amp;"_"&amp;ウォレット!HH$3,プレー記録!$U$14:$U$2664,0),1))</f>
        <v>0</v>
      </c>
      <c r="HI26" s="296">
        <f>IF(ISNA(INDEX(プレー記録!$G$14:$G$2664,MATCH("IN_"&amp;ウォレット!$GY$2&amp;MONTH(ウォレット!$B26)&amp;"/"&amp;DAY(ウォレット!$B26)&amp;"_"&amp;ウォレット!HI$3,プレー記録!$U$14:$U$2664,0),1))=TRUE,0,INDEX(プレー記録!$G$14:$G$2664,MATCH("IN_"&amp;ウォレット!$GY$2&amp;MONTH(ウォレット!$B26)&amp;"/"&amp;DAY(ウォレット!$B26)&amp;"_"&amp;ウォレット!HI$3,プレー記録!$U$14:$U$2664,0),1))</f>
        <v>0</v>
      </c>
      <c r="HJ26" s="296">
        <f>IF(ISNA(INDEX(プレー記録!$G$14:$G$2664,MATCH("IN_"&amp;ウォレット!$GY$2&amp;MONTH(ウォレット!$B26)&amp;"/"&amp;DAY(ウォレット!$B26)&amp;"_"&amp;ウォレット!HJ$3,プレー記録!$U$14:$U$2664,0),1))=TRUE,0,INDEX(プレー記録!$G$14:$G$2664,MATCH("IN_"&amp;ウォレット!$GY$2&amp;MONTH(ウォレット!$B26)&amp;"/"&amp;DAY(ウォレット!$B26)&amp;"_"&amp;ウォレット!HJ$3,プレー記録!$U$14:$U$2664,0),1))</f>
        <v>0</v>
      </c>
      <c r="HK26" s="296">
        <f>IF(ISNA(INDEX(プレー記録!$G$14:$G$2664,MATCH("IN_"&amp;ウォレット!$GY$2&amp;MONTH(ウォレット!$B26)&amp;"/"&amp;DAY(ウォレット!$B26)&amp;"_"&amp;ウォレット!HK$3,プレー記録!$U$14:$U$2664,0),1))=TRUE,0,INDEX(プレー記録!$G$14:$G$2664,MATCH("IN_"&amp;ウォレット!$GY$2&amp;MONTH(ウォレット!$B26)&amp;"/"&amp;DAY(ウォレット!$B26)&amp;"_"&amp;ウォレット!HK$3,プレー記録!$U$14:$U$2664,0),1))</f>
        <v>0</v>
      </c>
      <c r="HL26" s="296">
        <f>IF(ISNA(INDEX(プレー記録!$G$14:$G$2664,MATCH("IN_"&amp;ウォレット!$GY$2&amp;MONTH(ウォレット!$B26)&amp;"/"&amp;DAY(ウォレット!$B26)&amp;"_"&amp;ウォレット!HL$3,プレー記録!$U$14:$U$2664,0),1))=TRUE,0,INDEX(プレー記録!$G$14:$G$2664,MATCH("IN_"&amp;ウォレット!$GY$2&amp;MONTH(ウォレット!$B26)&amp;"/"&amp;DAY(ウォレット!$B26)&amp;"_"&amp;ウォレット!HL$3,プレー記録!$U$14:$U$2664,0),1))</f>
        <v>0</v>
      </c>
      <c r="HM26" s="296">
        <f>IF(ISNA(INDEX(プレー記録!$G$14:$G$2664,MATCH("IN_"&amp;ウォレット!$GY$2&amp;MONTH(ウォレット!$B26)&amp;"/"&amp;DAY(ウォレット!$B26)&amp;"_"&amp;ウォレット!HM$3,プレー記録!$U$14:$U$2664,0),1))=TRUE,0,INDEX(プレー記録!$G$14:$G$2664,MATCH("IN_"&amp;ウォレット!$GY$2&amp;MONTH(ウォレット!$B26)&amp;"/"&amp;DAY(ウォレット!$B26)&amp;"_"&amp;ウォレット!HM$3,プレー記録!$U$14:$U$2664,0),1))</f>
        <v>0</v>
      </c>
      <c r="HN26" s="296">
        <f>IF(ISNA(INDEX(プレー記録!$G$14:$G$2664,MATCH("IN_"&amp;ウォレット!$GY$2&amp;MONTH(ウォレット!$B26)&amp;"/"&amp;DAY(ウォレット!$B26)&amp;"_"&amp;ウォレット!HN$3,プレー記録!$U$14:$U$2664,0),1))=TRUE,0,INDEX(プレー記録!$G$14:$G$2664,MATCH("IN_"&amp;ウォレット!$GY$2&amp;MONTH(ウォレット!$B26)&amp;"/"&amp;DAY(ウォレット!$B26)&amp;"_"&amp;ウォレット!HN$3,プレー記録!$U$14:$U$2664,0),1))</f>
        <v>0</v>
      </c>
      <c r="HO26" s="296">
        <f>IF(ISNA(INDEX(プレー記録!$G$14:$G$2664,MATCH("IN_"&amp;ウォレット!$GY$2&amp;MONTH(ウォレット!$B26)&amp;"/"&amp;DAY(ウォレット!$B26)&amp;"_"&amp;ウォレット!HO$3,プレー記録!$U$14:$U$2664,0),1))=TRUE,0,INDEX(プレー記録!$G$14:$G$2664,MATCH("IN_"&amp;ウォレット!$GY$2&amp;MONTH(ウォレット!$B26)&amp;"/"&amp;DAY(ウォレット!$B26)&amp;"_"&amp;ウォレット!HO$3,プレー記録!$U$14:$U$2664,0),1))</f>
        <v>0</v>
      </c>
      <c r="HP26" s="158"/>
      <c r="HQ26" s="131">
        <f>IF(ISNA(INDEX(プレー記録!$F$12:$F$2664,MATCH("OUT_"&amp;ウォレット!$GY$2&amp;MONTH(ウォレット!$B26)&amp;"/"&amp;DAY(ウォレット!$B26)&amp;"_"&amp;ウォレット!HQ$3,プレー記録!$U$12:$U$2664,0),1))=TRUE,0,-INDEX(プレー記録!$F$12:$F$2664,MATCH("OUT_"&amp;ウォレット!$GY$2&amp;MONTH(ウォレット!$B26)&amp;"/"&amp;DAY(ウォレット!$B26)&amp;"_"&amp;ウォレット!HQ$3,プレー記録!$U$12:$U$2664,0),1))</f>
        <v>0</v>
      </c>
      <c r="HR26" s="123">
        <f>IF(ISNA(INDEX(プレー記録!$F$12:$F$2664,MATCH("OUT_"&amp;ウォレット!$GY$2&amp;MONTH(ウォレット!$B26)&amp;"/"&amp;DAY(ウォレット!$B26)&amp;"_"&amp;ウォレット!HR$3,プレー記録!$U$12:$U$2664,0),1))=TRUE,0,-INDEX(プレー記録!$F$12:$F$2664,MATCH("OUT_"&amp;ウォレット!$GY$2&amp;MONTH(ウォレット!$B26)&amp;"/"&amp;DAY(ウォレット!$B26)&amp;"_"&amp;ウォレット!HR$3,プレー記録!$U$12:$U$2664,0),1))</f>
        <v>0</v>
      </c>
      <c r="HS26" s="123">
        <f>IF(ISNA(INDEX(プレー記録!$F$12:$F$2664,MATCH("OUT_"&amp;ウォレット!$GY$2&amp;MONTH(ウォレット!$B26)&amp;"/"&amp;DAY(ウォレット!$B26)&amp;"_"&amp;ウォレット!HS$3,プレー記録!$U$12:$U$2664,0),1))=TRUE,0,-INDEX(プレー記録!$F$12:$F$2664,MATCH("OUT_"&amp;ウォレット!$GY$2&amp;MONTH(ウォレット!$B26)&amp;"/"&amp;DAY(ウォレット!$B26)&amp;"_"&amp;ウォレット!HS$3,プレー記録!$U$12:$U$2664,0),1))</f>
        <v>0</v>
      </c>
      <c r="HT26" s="123">
        <f>IF(ISNA(INDEX(プレー記録!$F$12:$F$2664,MATCH("OUT_"&amp;ウォレット!$GY$2&amp;MONTH(ウォレット!$B26)&amp;"/"&amp;DAY(ウォレット!$B26)&amp;"_"&amp;ウォレット!HT$3,プレー記録!$U$12:$U$2664,0),1))=TRUE,0,-INDEX(プレー記録!$F$12:$F$2664,MATCH("OUT_"&amp;ウォレット!$GY$2&amp;MONTH(ウォレット!$B26)&amp;"/"&amp;DAY(ウォレット!$B26)&amp;"_"&amp;ウォレット!HT$3,プレー記録!$U$12:$U$2664,0),1))</f>
        <v>0</v>
      </c>
      <c r="HU26" s="123">
        <f>IF(ISNA(INDEX(プレー記録!$F$12:$F$2664,MATCH("OUT_"&amp;ウォレット!$GY$2&amp;MONTH(ウォレット!$B26)&amp;"/"&amp;DAY(ウォレット!$B26)&amp;"_"&amp;ウォレット!HU$3,プレー記録!$U$12:$U$2664,0),1))=TRUE,0,-INDEX(プレー記録!$F$12:$F$2664,MATCH("OUT_"&amp;ウォレット!$GY$2&amp;MONTH(ウォレット!$B26)&amp;"/"&amp;DAY(ウォレット!$B26)&amp;"_"&amp;ウォレット!HU$3,プレー記録!$U$12:$U$2664,0),1))</f>
        <v>0</v>
      </c>
      <c r="HV26" s="123">
        <f>IF(ISNA(INDEX(プレー記録!$F$12:$F$2664,MATCH("OUT_"&amp;ウォレット!$GY$2&amp;MONTH(ウォレット!$B26)&amp;"/"&amp;DAY(ウォレット!$B26)&amp;"_"&amp;ウォレット!HV$3,プレー記録!$U$12:$U$2664,0),1))=TRUE,0,-INDEX(プレー記録!$F$12:$F$2664,MATCH("OUT_"&amp;ウォレット!$GY$2&amp;MONTH(ウォレット!$B26)&amp;"/"&amp;DAY(ウォレット!$B26)&amp;"_"&amp;ウォレット!HV$3,プレー記録!$U$12:$U$2664,0),1))</f>
        <v>0</v>
      </c>
      <c r="HW26" s="123">
        <f>IF(ISNA(INDEX(プレー記録!$F$12:$F$2664,MATCH("OUT_"&amp;ウォレット!$GY$2&amp;MONTH(ウォレット!$B26)&amp;"/"&amp;DAY(ウォレット!$B26)&amp;"_"&amp;ウォレット!HW$3,プレー記録!$U$12:$U$2664,0),1))=TRUE,0,-INDEX(プレー記録!$F$12:$F$2664,MATCH("OUT_"&amp;ウォレット!$GY$2&amp;MONTH(ウォレット!$B26)&amp;"/"&amp;DAY(ウォレット!$B26)&amp;"_"&amp;ウォレット!HW$3,プレー記録!$U$12:$U$2664,0),1))</f>
        <v>0</v>
      </c>
      <c r="HX26" s="298">
        <f>IF(ISNA(INDEX(プレー記録!$F$12:$F$2664,MATCH("OUT_"&amp;ウォレット!$GY$2&amp;MONTH(ウォレット!$B26)&amp;"/"&amp;DAY(ウォレット!$B26)&amp;"_"&amp;ウォレット!HX$3,プレー記録!$U$12:$U$2664,0),1))=TRUE,0,-INDEX(プレー記録!$F$12:$F$2664,MATCH("OUT_"&amp;ウォレット!$GY$2&amp;MONTH(ウォレット!$B26)&amp;"/"&amp;DAY(ウォレット!$B26)&amp;"_"&amp;ウォレット!HX$3,プレー記録!$U$12:$U$2664,0),1))</f>
        <v>0</v>
      </c>
      <c r="HY26" s="298">
        <f>IF(ISNA(INDEX(プレー記録!$F$12:$F$2664,MATCH("OUT_"&amp;ウォレット!$GY$2&amp;MONTH(ウォレット!$B26)&amp;"/"&amp;DAY(ウォレット!$B26)&amp;"_"&amp;ウォレット!HY$3,プレー記録!$U$12:$U$2664,0),1))=TRUE,0,-INDEX(プレー記録!$F$12:$F$2664,MATCH("OUT_"&amp;ウォレット!$GY$2&amp;MONTH(ウォレット!$B26)&amp;"/"&amp;DAY(ウォレット!$B26)&amp;"_"&amp;ウォレット!HY$3,プレー記録!$U$12:$U$2664,0),1))</f>
        <v>0</v>
      </c>
      <c r="HZ26" s="298">
        <f>IF(ISNA(INDEX(プレー記録!$F$12:$F$2664,MATCH("OUT_"&amp;ウォレット!$GY$2&amp;MONTH(ウォレット!$B26)&amp;"/"&amp;DAY(ウォレット!$B26)&amp;"_"&amp;ウォレット!HZ$3,プレー記録!$U$12:$U$2664,0),1))=TRUE,0,-INDEX(プレー記録!$F$12:$F$2664,MATCH("OUT_"&amp;ウォレット!$GY$2&amp;MONTH(ウォレット!$B26)&amp;"/"&amp;DAY(ウォレット!$B26)&amp;"_"&amp;ウォレット!HZ$3,プレー記録!$U$12:$U$2664,0),1))</f>
        <v>0</v>
      </c>
      <c r="IA26" s="298">
        <f>IF(ISNA(INDEX(プレー記録!$F$12:$F$2664,MATCH("OUT_"&amp;ウォレット!$GY$2&amp;MONTH(ウォレット!$B26)&amp;"/"&amp;DAY(ウォレット!$B26)&amp;"_"&amp;ウォレット!IA$3,プレー記録!$U$12:$U$2664,0),1))=TRUE,0,-INDEX(プレー記録!$F$12:$F$2664,MATCH("OUT_"&amp;ウォレット!$GY$2&amp;MONTH(ウォレット!$B26)&amp;"/"&amp;DAY(ウォレット!$B26)&amp;"_"&amp;ウォレット!IA$3,プレー記録!$U$12:$U$2664,0),1))</f>
        <v>0</v>
      </c>
      <c r="IB26" s="298">
        <f>IF(ISNA(INDEX(プレー記録!$F$12:$F$2664,MATCH("OUT_"&amp;ウォレット!$GY$2&amp;MONTH(ウォレット!$B26)&amp;"/"&amp;DAY(ウォレット!$B26)&amp;"_"&amp;ウォレット!IB$3,プレー記録!$U$12:$U$2664,0),1))=TRUE,0,-INDEX(プレー記録!$F$12:$F$2664,MATCH("OUT_"&amp;ウォレット!$GY$2&amp;MONTH(ウォレット!$B26)&amp;"/"&amp;DAY(ウォレット!$B26)&amp;"_"&amp;ウォレット!IB$3,プレー記録!$U$12:$U$2664,0),1))</f>
        <v>0</v>
      </c>
      <c r="IC26" s="298">
        <f>IF(ISNA(INDEX(プレー記録!$F$12:$F$2664,MATCH("OUT_"&amp;ウォレット!$GY$2&amp;MONTH(ウォレット!$B26)&amp;"/"&amp;DAY(ウォレット!$B26)&amp;"_"&amp;ウォレット!IC$3,プレー記録!$U$12:$U$2664,0),1))=TRUE,0,-INDEX(プレー記録!$F$12:$F$2664,MATCH("OUT_"&amp;ウォレット!$GY$2&amp;MONTH(ウォレット!$B26)&amp;"/"&amp;DAY(ウォレット!$B26)&amp;"_"&amp;ウォレット!IC$3,プレー記録!$U$12:$U$2664,0),1))</f>
        <v>0</v>
      </c>
      <c r="ID26" s="298">
        <f>IF(ISNA(INDEX(プレー記録!$F$12:$F$2664,MATCH("OUT_"&amp;ウォレット!$GY$2&amp;MONTH(ウォレット!$B26)&amp;"/"&amp;DAY(ウォレット!$B26)&amp;"_"&amp;ウォレット!ID$3,プレー記録!$U$12:$U$2664,0),1))=TRUE,0,-INDEX(プレー記録!$F$12:$F$2664,MATCH("OUT_"&amp;ウォレット!$GY$2&amp;MONTH(ウォレット!$B26)&amp;"/"&amp;DAY(ウォレット!$B26)&amp;"_"&amp;ウォレット!ID$3,プレー記録!$U$12:$U$2664,0),1))</f>
        <v>0</v>
      </c>
      <c r="IE26" s="298">
        <f>IF(ISNA(INDEX(プレー記録!$F$12:$F$2664,MATCH("OUT_"&amp;ウォレット!$GY$2&amp;MONTH(ウォレット!$B26)&amp;"/"&amp;DAY(ウォレット!$B26)&amp;"_"&amp;ウォレット!IE$3,プレー記録!$U$12:$U$2664,0),1))=TRUE,0,-INDEX(プレー記録!$F$12:$F$2664,MATCH("OUT_"&amp;ウォレット!$GY$2&amp;MONTH(ウォレット!$B26)&amp;"/"&amp;DAY(ウォレット!$B26)&amp;"_"&amp;ウォレット!IE$3,プレー記録!$U$12:$U$2664,0),1))</f>
        <v>0</v>
      </c>
      <c r="IF26" s="160"/>
      <c r="IG26" s="127">
        <f t="shared" si="8"/>
        <v>0</v>
      </c>
      <c r="IH26" s="128">
        <f t="shared" si="18"/>
        <v>0</v>
      </c>
      <c r="II26" s="133">
        <f>IF(ISNA(INDEX(プレー記録!$G$14:$G$2664,MATCH("IN_"&amp;ウォレット!$IG$2&amp;MONTH(ウォレット!$B26)&amp;"/"&amp;DAY(ウォレット!$B26)&amp;"_"&amp;ウォレット!II$3,プレー記録!$U$14:$U$2664,0),1))=TRUE,0,INDEX(プレー記録!$G$14:$G$2664,MATCH("IN_"&amp;ウォレット!$IG$2&amp;MONTH(ウォレット!$B26)&amp;"/"&amp;DAY(ウォレット!$B26)&amp;"_"&amp;ウォレット!II$3,プレー記録!$U$14:$U$2664,0),1))</f>
        <v>0</v>
      </c>
      <c r="IJ26" s="122">
        <f>IF(ISNA(INDEX(プレー記録!$G$14:$G$2664,MATCH("IN_"&amp;ウォレット!$IG$2&amp;MONTH(ウォレット!$B26)&amp;"/"&amp;DAY(ウォレット!$B26)&amp;"_"&amp;ウォレット!IJ$3,プレー記録!$U$14:$U$2664,0),1))=TRUE,0,INDEX(プレー記録!$G$14:$G$2664,MATCH("IN_"&amp;ウォレット!$IG$2&amp;MONTH(ウォレット!$B26)&amp;"/"&amp;DAY(ウォレット!$B26)&amp;"_"&amp;ウォレット!IJ$3,プレー記録!$U$14:$U$2664,0),1))</f>
        <v>0</v>
      </c>
      <c r="IK26" s="122">
        <f>IF(ISNA(INDEX(プレー記録!$G$14:$G$2664,MATCH("IN_"&amp;ウォレット!$IG$2&amp;MONTH(ウォレット!$B26)&amp;"/"&amp;DAY(ウォレット!$B26)&amp;"_"&amp;ウォレット!IK$3,プレー記録!$U$14:$U$2664,0),1))=TRUE,0,INDEX(プレー記録!$G$14:$G$2664,MATCH("IN_"&amp;ウォレット!$IG$2&amp;MONTH(ウォレット!$B26)&amp;"/"&amp;DAY(ウォレット!$B26)&amp;"_"&amp;ウォレット!IK$3,プレー記録!$U$14:$U$2664,0),1))</f>
        <v>0</v>
      </c>
      <c r="IL26" s="122">
        <f>IF(ISNA(INDEX(プレー記録!$G$14:$G$2664,MATCH("IN_"&amp;ウォレット!$IG$2&amp;MONTH(ウォレット!$B26)&amp;"/"&amp;DAY(ウォレット!$B26)&amp;"_"&amp;ウォレット!IL$3,プレー記録!$U$14:$U$2664,0),1))=TRUE,0,INDEX(プレー記録!$G$14:$G$2664,MATCH("IN_"&amp;ウォレット!$IG$2&amp;MONTH(ウォレット!$B26)&amp;"/"&amp;DAY(ウォレット!$B26)&amp;"_"&amp;ウォレット!IL$3,プレー記録!$U$14:$U$2664,0),1))</f>
        <v>0</v>
      </c>
      <c r="IM26" s="122">
        <f>IF(ISNA(INDEX(プレー記録!$G$14:$G$2664,MATCH("IN_"&amp;ウォレット!$IG$2&amp;MONTH(ウォレット!$B26)&amp;"/"&amp;DAY(ウォレット!$B26)&amp;"_"&amp;ウォレット!IM$3,プレー記録!$U$14:$U$2664,0),1))=TRUE,0,INDEX(プレー記録!$G$14:$G$2664,MATCH("IN_"&amp;ウォレット!$IG$2&amp;MONTH(ウォレット!$B26)&amp;"/"&amp;DAY(ウォレット!$B26)&amp;"_"&amp;ウォレット!IM$3,プレー記録!$U$14:$U$2664,0),1))</f>
        <v>0</v>
      </c>
      <c r="IN26" s="122">
        <f>IF(ISNA(INDEX(プレー記録!$G$14:$G$2664,MATCH("IN_"&amp;ウォレット!$IG$2&amp;MONTH(ウォレット!$B26)&amp;"/"&amp;DAY(ウォレット!$B26)&amp;"_"&amp;ウォレット!IN$3,プレー記録!$U$14:$U$2664,0),1))=TRUE,0,INDEX(プレー記録!$G$14:$G$2664,MATCH("IN_"&amp;ウォレット!$IG$2&amp;MONTH(ウォレット!$B26)&amp;"/"&amp;DAY(ウォレット!$B26)&amp;"_"&amp;ウォレット!IN$3,プレー記録!$U$14:$U$2664,0),1))</f>
        <v>0</v>
      </c>
      <c r="IO26" s="122">
        <f>IF(ISNA(INDEX(プレー記録!$G$14:$G$2664,MATCH("IN_"&amp;ウォレット!$IG$2&amp;MONTH(ウォレット!$B26)&amp;"/"&amp;DAY(ウォレット!$B26)&amp;"_"&amp;ウォレット!IO$3,プレー記録!$U$14:$U$2664,0),1))=TRUE,0,INDEX(プレー記録!$G$14:$G$2664,MATCH("IN_"&amp;ウォレット!$IG$2&amp;MONTH(ウォレット!$B26)&amp;"/"&amp;DAY(ウォレット!$B26)&amp;"_"&amp;ウォレット!IO$3,プレー記録!$U$14:$U$2664,0),1))</f>
        <v>0</v>
      </c>
      <c r="IP26" s="296">
        <f>IF(ISNA(INDEX(プレー記録!$G$14:$G$2664,MATCH("IN_"&amp;ウォレット!$IG$2&amp;MONTH(ウォレット!$B26)&amp;"/"&amp;DAY(ウォレット!$B26)&amp;"_"&amp;ウォレット!IP$3,プレー記録!$U$14:$U$2664,0),1))=TRUE,0,INDEX(プレー記録!$G$14:$G$2664,MATCH("IN_"&amp;ウォレット!$IG$2&amp;MONTH(ウォレット!$B26)&amp;"/"&amp;DAY(ウォレット!$B26)&amp;"_"&amp;ウォレット!IP$3,プレー記録!$U$14:$U$2664,0),1))</f>
        <v>0</v>
      </c>
      <c r="IQ26" s="296">
        <f>IF(ISNA(INDEX(プレー記録!$G$14:$G$2664,MATCH("IN_"&amp;ウォレット!$IG$2&amp;MONTH(ウォレット!$B26)&amp;"/"&amp;DAY(ウォレット!$B26)&amp;"_"&amp;ウォレット!IQ$3,プレー記録!$U$14:$U$2664,0),1))=TRUE,0,INDEX(プレー記録!$G$14:$G$2664,MATCH("IN_"&amp;ウォレット!$IG$2&amp;MONTH(ウォレット!$B26)&amp;"/"&amp;DAY(ウォレット!$B26)&amp;"_"&amp;ウォレット!IQ$3,プレー記録!$U$14:$U$2664,0),1))</f>
        <v>0</v>
      </c>
      <c r="IR26" s="296">
        <f>IF(ISNA(INDEX(プレー記録!$G$14:$G$2664,MATCH("IN_"&amp;ウォレット!$IG$2&amp;MONTH(ウォレット!$B26)&amp;"/"&amp;DAY(ウォレット!$B26)&amp;"_"&amp;ウォレット!IR$3,プレー記録!$U$14:$U$2664,0),1))=TRUE,0,INDEX(プレー記録!$G$14:$G$2664,MATCH("IN_"&amp;ウォレット!$IG$2&amp;MONTH(ウォレット!$B26)&amp;"/"&amp;DAY(ウォレット!$B26)&amp;"_"&amp;ウォレット!IR$3,プレー記録!$U$14:$U$2664,0),1))</f>
        <v>0</v>
      </c>
      <c r="IS26" s="296">
        <f>IF(ISNA(INDEX(プレー記録!$G$14:$G$2664,MATCH("IN_"&amp;ウォレット!$IG$2&amp;MONTH(ウォレット!$B26)&amp;"/"&amp;DAY(ウォレット!$B26)&amp;"_"&amp;ウォレット!IS$3,プレー記録!$U$14:$U$2664,0),1))=TRUE,0,INDEX(プレー記録!$G$14:$G$2664,MATCH("IN_"&amp;ウォレット!$IG$2&amp;MONTH(ウォレット!$B26)&amp;"/"&amp;DAY(ウォレット!$B26)&amp;"_"&amp;ウォレット!IS$3,プレー記録!$U$14:$U$2664,0),1))</f>
        <v>0</v>
      </c>
      <c r="IT26" s="296">
        <f>IF(ISNA(INDEX(プレー記録!$G$14:$G$2664,MATCH("IN_"&amp;ウォレット!$IG$2&amp;MONTH(ウォレット!$B26)&amp;"/"&amp;DAY(ウォレット!$B26)&amp;"_"&amp;ウォレット!IT$3,プレー記録!$U$14:$U$2664,0),1))=TRUE,0,INDEX(プレー記録!$G$14:$G$2664,MATCH("IN_"&amp;ウォレット!$IG$2&amp;MONTH(ウォレット!$B26)&amp;"/"&amp;DAY(ウォレット!$B26)&amp;"_"&amp;ウォレット!IT$3,プレー記録!$U$14:$U$2664,0),1))</f>
        <v>0</v>
      </c>
      <c r="IU26" s="296">
        <f>IF(ISNA(INDEX(プレー記録!$G$14:$G$2664,MATCH("IN_"&amp;ウォレット!$IG$2&amp;MONTH(ウォレット!$B26)&amp;"/"&amp;DAY(ウォレット!$B26)&amp;"_"&amp;ウォレット!IU$3,プレー記録!$U$14:$U$2664,0),1))=TRUE,0,INDEX(プレー記録!$G$14:$G$2664,MATCH("IN_"&amp;ウォレット!$IG$2&amp;MONTH(ウォレット!$B26)&amp;"/"&amp;DAY(ウォレット!$B26)&amp;"_"&amp;ウォレット!IU$3,プレー記録!$U$14:$U$2664,0),1))</f>
        <v>0</v>
      </c>
      <c r="IV26" s="296">
        <f>IF(ISNA(INDEX(プレー記録!$G$14:$G$2664,MATCH("IN_"&amp;ウォレット!$IG$2&amp;MONTH(ウォレット!$B26)&amp;"/"&amp;DAY(ウォレット!$B26)&amp;"_"&amp;ウォレット!IV$3,プレー記録!$U$14:$U$2664,0),1))=TRUE,0,INDEX(プレー記録!$G$14:$G$2664,MATCH("IN_"&amp;ウォレット!$IG$2&amp;MONTH(ウォレット!$B26)&amp;"/"&amp;DAY(ウォレット!$B26)&amp;"_"&amp;ウォレット!IV$3,プレー記録!$U$14:$U$2664,0),1))</f>
        <v>0</v>
      </c>
      <c r="IW26" s="296">
        <f>IF(ISNA(INDEX(プレー記録!$G$14:$G$2664,MATCH("IN_"&amp;ウォレット!$IG$2&amp;MONTH(ウォレット!$B26)&amp;"/"&amp;DAY(ウォレット!$B26)&amp;"_"&amp;ウォレット!IW$3,プレー記録!$U$14:$U$2664,0),1))=TRUE,0,INDEX(プレー記録!$G$14:$G$2664,MATCH("IN_"&amp;ウォレット!$IG$2&amp;MONTH(ウォレット!$B26)&amp;"/"&amp;DAY(ウォレット!$B26)&amp;"_"&amp;ウォレット!IW$3,プレー記録!$U$14:$U$2664,0),1))</f>
        <v>0</v>
      </c>
      <c r="IX26" s="158"/>
      <c r="IY26" s="131">
        <f>IF(ISNA(INDEX(プレー記録!$F$12:$F$2664,MATCH("OUT_"&amp;ウォレット!$IG$2&amp;MONTH(ウォレット!$B26)&amp;"/"&amp;DAY(ウォレット!$B26)&amp;"_"&amp;ウォレット!IY$3,プレー記録!$U$12:$U$2664,0),1))=TRUE,0,-INDEX(プレー記録!$F$12:$F$2664,MATCH("OUT_"&amp;ウォレット!$IG$2&amp;MONTH(ウォレット!$B26)&amp;"/"&amp;DAY(ウォレット!$B26)&amp;"_"&amp;ウォレット!IY$3,プレー記録!$U$12:$U$2664,0),1))</f>
        <v>0</v>
      </c>
      <c r="IZ26" s="123">
        <f>IF(ISNA(INDEX(プレー記録!$F$12:$F$2664,MATCH("OUT_"&amp;ウォレット!$IG$2&amp;MONTH(ウォレット!$B26)&amp;"/"&amp;DAY(ウォレット!$B26)&amp;"_"&amp;ウォレット!IZ$3,プレー記録!$U$12:$U$2664,0),1))=TRUE,0,-INDEX(プレー記録!$F$12:$F$2664,MATCH("OUT_"&amp;ウォレット!$IG$2&amp;MONTH(ウォレット!$B26)&amp;"/"&amp;DAY(ウォレット!$B26)&amp;"_"&amp;ウォレット!IZ$3,プレー記録!$U$12:$U$2664,0),1))</f>
        <v>0</v>
      </c>
      <c r="JA26" s="123">
        <f>IF(ISNA(INDEX(プレー記録!$F$12:$F$2664,MATCH("OUT_"&amp;ウォレット!$IG$2&amp;MONTH(ウォレット!$B26)&amp;"/"&amp;DAY(ウォレット!$B26)&amp;"_"&amp;ウォレット!JA$3,プレー記録!$U$12:$U$2664,0),1))=TRUE,0,-INDEX(プレー記録!$F$12:$F$2664,MATCH("OUT_"&amp;ウォレット!$IG$2&amp;MONTH(ウォレット!$B26)&amp;"/"&amp;DAY(ウォレット!$B26)&amp;"_"&amp;ウォレット!JA$3,プレー記録!$U$12:$U$2664,0),1))</f>
        <v>0</v>
      </c>
      <c r="JB26" s="123">
        <f>IF(ISNA(INDEX(プレー記録!$F$12:$F$2664,MATCH("OUT_"&amp;ウォレット!$IG$2&amp;MONTH(ウォレット!$B26)&amp;"/"&amp;DAY(ウォレット!$B26)&amp;"_"&amp;ウォレット!JB$3,プレー記録!$U$12:$U$2664,0),1))=TRUE,0,-INDEX(プレー記録!$F$12:$F$2664,MATCH("OUT_"&amp;ウォレット!$IG$2&amp;MONTH(ウォレット!$B26)&amp;"/"&amp;DAY(ウォレット!$B26)&amp;"_"&amp;ウォレット!JB$3,プレー記録!$U$12:$U$2664,0),1))</f>
        <v>0</v>
      </c>
      <c r="JC26" s="123">
        <f>IF(ISNA(INDEX(プレー記録!$F$12:$F$2664,MATCH("OUT_"&amp;ウォレット!$IG$2&amp;MONTH(ウォレット!$B26)&amp;"/"&amp;DAY(ウォレット!$B26)&amp;"_"&amp;ウォレット!JC$3,プレー記録!$U$12:$U$2664,0),1))=TRUE,0,-INDEX(プレー記録!$F$12:$F$2664,MATCH("OUT_"&amp;ウォレット!$IG$2&amp;MONTH(ウォレット!$B26)&amp;"/"&amp;DAY(ウォレット!$B26)&amp;"_"&amp;ウォレット!JC$3,プレー記録!$U$12:$U$2664,0),1))</f>
        <v>0</v>
      </c>
      <c r="JD26" s="123">
        <f>IF(ISNA(INDEX(プレー記録!$F$12:$F$2664,MATCH("OUT_"&amp;ウォレット!$IG$2&amp;MONTH(ウォレット!$B26)&amp;"/"&amp;DAY(ウォレット!$B26)&amp;"_"&amp;ウォレット!JD$3,プレー記録!$U$12:$U$2664,0),1))=TRUE,0,-INDEX(プレー記録!$F$12:$F$2664,MATCH("OUT_"&amp;ウォレット!$IG$2&amp;MONTH(ウォレット!$B26)&amp;"/"&amp;DAY(ウォレット!$B26)&amp;"_"&amp;ウォレット!JD$3,プレー記録!$U$12:$U$2664,0),1))</f>
        <v>0</v>
      </c>
      <c r="JE26" s="123">
        <f>IF(ISNA(INDEX(プレー記録!$F$12:$F$2664,MATCH("OUT_"&amp;ウォレット!$IG$2&amp;MONTH(ウォレット!$B26)&amp;"/"&amp;DAY(ウォレット!$B26)&amp;"_"&amp;ウォレット!JE$3,プレー記録!$U$12:$U$2664,0),1))=TRUE,0,-INDEX(プレー記録!$F$12:$F$2664,MATCH("OUT_"&amp;ウォレット!$IG$2&amp;MONTH(ウォレット!$B26)&amp;"/"&amp;DAY(ウォレット!$B26)&amp;"_"&amp;ウォレット!JE$3,プレー記録!$U$12:$U$2664,0),1))</f>
        <v>0</v>
      </c>
      <c r="JF26" s="298">
        <f>IF(ISNA(INDEX(プレー記録!$F$12:$F$2664,MATCH("OUT_"&amp;ウォレット!$IG$2&amp;MONTH(ウォレット!$B26)&amp;"/"&amp;DAY(ウォレット!$B26)&amp;"_"&amp;ウォレット!JF$3,プレー記録!$U$12:$U$2664,0),1))=TRUE,0,-INDEX(プレー記録!$F$12:$F$2664,MATCH("OUT_"&amp;ウォレット!$IG$2&amp;MONTH(ウォレット!$B26)&amp;"/"&amp;DAY(ウォレット!$B26)&amp;"_"&amp;ウォレット!JF$3,プレー記録!$U$12:$U$2664,0),1))</f>
        <v>0</v>
      </c>
      <c r="JG26" s="298">
        <f>IF(ISNA(INDEX(プレー記録!$F$12:$F$2664,MATCH("OUT_"&amp;ウォレット!$IG$2&amp;MONTH(ウォレット!$B26)&amp;"/"&amp;DAY(ウォレット!$B26)&amp;"_"&amp;ウォレット!JG$3,プレー記録!$U$12:$U$2664,0),1))=TRUE,0,-INDEX(プレー記録!$F$12:$F$2664,MATCH("OUT_"&amp;ウォレット!$IG$2&amp;MONTH(ウォレット!$B26)&amp;"/"&amp;DAY(ウォレット!$B26)&amp;"_"&amp;ウォレット!JG$3,プレー記録!$U$12:$U$2664,0),1))</f>
        <v>0</v>
      </c>
      <c r="JH26" s="298">
        <f>IF(ISNA(INDEX(プレー記録!$F$12:$F$2664,MATCH("OUT_"&amp;ウォレット!$IG$2&amp;MONTH(ウォレット!$B26)&amp;"/"&amp;DAY(ウォレット!$B26)&amp;"_"&amp;ウォレット!JH$3,プレー記録!$U$12:$U$2664,0),1))=TRUE,0,-INDEX(プレー記録!$F$12:$F$2664,MATCH("OUT_"&amp;ウォレット!$IG$2&amp;MONTH(ウォレット!$B26)&amp;"/"&amp;DAY(ウォレット!$B26)&amp;"_"&amp;ウォレット!JH$3,プレー記録!$U$12:$U$2664,0),1))</f>
        <v>0</v>
      </c>
      <c r="JI26" s="298">
        <f>IF(ISNA(INDEX(プレー記録!$F$12:$F$2664,MATCH("OUT_"&amp;ウォレット!$IG$2&amp;MONTH(ウォレット!$B26)&amp;"/"&amp;DAY(ウォレット!$B26)&amp;"_"&amp;ウォレット!JI$3,プレー記録!$U$12:$U$2664,0),1))=TRUE,0,-INDEX(プレー記録!$F$12:$F$2664,MATCH("OUT_"&amp;ウォレット!$IG$2&amp;MONTH(ウォレット!$B26)&amp;"/"&amp;DAY(ウォレット!$B26)&amp;"_"&amp;ウォレット!JI$3,プレー記録!$U$12:$U$2664,0),1))</f>
        <v>0</v>
      </c>
      <c r="JJ26" s="298">
        <f>IF(ISNA(INDEX(プレー記録!$F$12:$F$2664,MATCH("OUT_"&amp;ウォレット!$IG$2&amp;MONTH(ウォレット!$B26)&amp;"/"&amp;DAY(ウォレット!$B26)&amp;"_"&amp;ウォレット!JJ$3,プレー記録!$U$12:$U$2664,0),1))=TRUE,0,-INDEX(プレー記録!$F$12:$F$2664,MATCH("OUT_"&amp;ウォレット!$IG$2&amp;MONTH(ウォレット!$B26)&amp;"/"&amp;DAY(ウォレット!$B26)&amp;"_"&amp;ウォレット!JJ$3,プレー記録!$U$12:$U$2664,0),1))</f>
        <v>0</v>
      </c>
      <c r="JK26" s="298">
        <f>IF(ISNA(INDEX(プレー記録!$F$12:$F$2664,MATCH("OUT_"&amp;ウォレット!$IG$2&amp;MONTH(ウォレット!$B26)&amp;"/"&amp;DAY(ウォレット!$B26)&amp;"_"&amp;ウォレット!JK$3,プレー記録!$U$12:$U$2664,0),1))=TRUE,0,-INDEX(プレー記録!$F$12:$F$2664,MATCH("OUT_"&amp;ウォレット!$IG$2&amp;MONTH(ウォレット!$B26)&amp;"/"&amp;DAY(ウォレット!$B26)&amp;"_"&amp;ウォレット!JK$3,プレー記録!$U$12:$U$2664,0),1))</f>
        <v>0</v>
      </c>
      <c r="JL26" s="298">
        <f>IF(ISNA(INDEX(プレー記録!$F$12:$F$2664,MATCH("OUT_"&amp;ウォレット!$IG$2&amp;MONTH(ウォレット!$B26)&amp;"/"&amp;DAY(ウォレット!$B26)&amp;"_"&amp;ウォレット!JL$3,プレー記録!$U$12:$U$2664,0),1))=TRUE,0,-INDEX(プレー記録!$F$12:$F$2664,MATCH("OUT_"&amp;ウォレット!$IG$2&amp;MONTH(ウォレット!$B26)&amp;"/"&amp;DAY(ウォレット!$B26)&amp;"_"&amp;ウォレット!JL$3,プレー記録!$U$12:$U$2664,0),1))</f>
        <v>0</v>
      </c>
      <c r="JM26" s="298">
        <f>IF(ISNA(INDEX(プレー記録!$F$12:$F$2664,MATCH("OUT_"&amp;ウォレット!$IG$2&amp;MONTH(ウォレット!$B26)&amp;"/"&amp;DAY(ウォレット!$B26)&amp;"_"&amp;ウォレット!JM$3,プレー記録!$U$12:$U$2664,0),1))=TRUE,0,-INDEX(プレー記録!$F$12:$F$2664,MATCH("OUT_"&amp;ウォレット!$IG$2&amp;MONTH(ウォレット!$B26)&amp;"/"&amp;DAY(ウォレット!$B26)&amp;"_"&amp;ウォレット!JM$3,プレー記録!$U$12:$U$2664,0),1))</f>
        <v>0</v>
      </c>
      <c r="JN26" s="160"/>
      <c r="JO26" s="127">
        <f t="shared" si="9"/>
        <v>0</v>
      </c>
      <c r="JP26" s="128">
        <f t="shared" si="19"/>
        <v>0</v>
      </c>
      <c r="JQ26" s="133">
        <f>IF(ISNA(INDEX(プレー記録!$G$14:$G$2664,MATCH("IN_"&amp;ウォレット!$JO$2&amp;MONTH(ウォレット!$B26)&amp;"/"&amp;DAY(ウォレット!$B26)&amp;"_"&amp;ウォレット!JQ$3,プレー記録!$U$14:$U$2664,0),1))=TRUE,0,INDEX(プレー記録!$G$14:$G$2664,MATCH("IN_"&amp;ウォレット!$JO$2&amp;MONTH(ウォレット!$B26)&amp;"/"&amp;DAY(ウォレット!$B26)&amp;"_"&amp;ウォレット!JQ$3,プレー記録!$U$14:$U$2664,0),1))</f>
        <v>0</v>
      </c>
      <c r="JR26" s="122">
        <f>IF(ISNA(INDEX(プレー記録!$G$14:$G$2664,MATCH("IN_"&amp;ウォレット!$JO$2&amp;MONTH(ウォレット!$B26)&amp;"/"&amp;DAY(ウォレット!$B26)&amp;"_"&amp;ウォレット!JR$3,プレー記録!$U$14:$U$2664,0),1))=TRUE,0,INDEX(プレー記録!$G$14:$G$2664,MATCH("IN_"&amp;ウォレット!$JO$2&amp;MONTH(ウォレット!$B26)&amp;"/"&amp;DAY(ウォレット!$B26)&amp;"_"&amp;ウォレット!JR$3,プレー記録!$U$14:$U$2664,0),1))</f>
        <v>0</v>
      </c>
      <c r="JS26" s="122">
        <f>IF(ISNA(INDEX(プレー記録!$G$14:$G$2664,MATCH("IN_"&amp;ウォレット!$JO$2&amp;MONTH(ウォレット!$B26)&amp;"/"&amp;DAY(ウォレット!$B26)&amp;"_"&amp;ウォレット!JS$3,プレー記録!$U$14:$U$2664,0),1))=TRUE,0,INDEX(プレー記録!$G$14:$G$2664,MATCH("IN_"&amp;ウォレット!$JO$2&amp;MONTH(ウォレット!$B26)&amp;"/"&amp;DAY(ウォレット!$B26)&amp;"_"&amp;ウォレット!JS$3,プレー記録!$U$14:$U$2664,0),1))</f>
        <v>0</v>
      </c>
      <c r="JT26" s="122">
        <f>IF(ISNA(INDEX(プレー記録!$G$14:$G$2664,MATCH("IN_"&amp;ウォレット!$JO$2&amp;MONTH(ウォレット!$B26)&amp;"/"&amp;DAY(ウォレット!$B26)&amp;"_"&amp;ウォレット!JT$3,プレー記録!$U$14:$U$2664,0),1))=TRUE,0,INDEX(プレー記録!$G$14:$G$2664,MATCH("IN_"&amp;ウォレット!$JO$2&amp;MONTH(ウォレット!$B26)&amp;"/"&amp;DAY(ウォレット!$B26)&amp;"_"&amp;ウォレット!JT$3,プレー記録!$U$14:$U$2664,0),1))</f>
        <v>0</v>
      </c>
      <c r="JU26" s="122">
        <f>IF(ISNA(INDEX(プレー記録!$G$14:$G$2664,MATCH("IN_"&amp;ウォレット!$JO$2&amp;MONTH(ウォレット!$B26)&amp;"/"&amp;DAY(ウォレット!$B26)&amp;"_"&amp;ウォレット!JU$3,プレー記録!$U$14:$U$2664,0),1))=TRUE,0,INDEX(プレー記録!$G$14:$G$2664,MATCH("IN_"&amp;ウォレット!$JO$2&amp;MONTH(ウォレット!$B26)&amp;"/"&amp;DAY(ウォレット!$B26)&amp;"_"&amp;ウォレット!JU$3,プレー記録!$U$14:$U$2664,0),1))</f>
        <v>0</v>
      </c>
      <c r="JV26" s="122">
        <f>IF(ISNA(INDEX(プレー記録!$G$14:$G$2664,MATCH("IN_"&amp;ウォレット!$JO$2&amp;MONTH(ウォレット!$B26)&amp;"/"&amp;DAY(ウォレット!$B26)&amp;"_"&amp;ウォレット!JV$3,プレー記録!$U$14:$U$2664,0),1))=TRUE,0,INDEX(プレー記録!$G$14:$G$2664,MATCH("IN_"&amp;ウォレット!$JO$2&amp;MONTH(ウォレット!$B26)&amp;"/"&amp;DAY(ウォレット!$B26)&amp;"_"&amp;ウォレット!JV$3,プレー記録!$U$14:$U$2664,0),1))</f>
        <v>0</v>
      </c>
      <c r="JW26" s="122">
        <f>IF(ISNA(INDEX(プレー記録!$G$14:$G$2664,MATCH("IN_"&amp;ウォレット!$JO$2&amp;MONTH(ウォレット!$B26)&amp;"/"&amp;DAY(ウォレット!$B26)&amp;"_"&amp;ウォレット!JW$3,プレー記録!$U$14:$U$2664,0),1))=TRUE,0,INDEX(プレー記録!$G$14:$G$2664,MATCH("IN_"&amp;ウォレット!$JO$2&amp;MONTH(ウォレット!$B26)&amp;"/"&amp;DAY(ウォレット!$B26)&amp;"_"&amp;ウォレット!JW$3,プレー記録!$U$14:$U$2664,0),1))</f>
        <v>0</v>
      </c>
      <c r="JX26" s="296">
        <f>IF(ISNA(INDEX(プレー記録!$G$14:$G$2664,MATCH("IN_"&amp;ウォレット!$JO$2&amp;MONTH(ウォレット!$B26)&amp;"/"&amp;DAY(ウォレット!$B26)&amp;"_"&amp;ウォレット!JX$3,プレー記録!$U$14:$U$2664,0),1))=TRUE,0,INDEX(プレー記録!$G$14:$G$2664,MATCH("IN_"&amp;ウォレット!$JO$2&amp;MONTH(ウォレット!$B26)&amp;"/"&amp;DAY(ウォレット!$B26)&amp;"_"&amp;ウォレット!JX$3,プレー記録!$U$14:$U$2664,0),1))</f>
        <v>0</v>
      </c>
      <c r="JY26" s="296">
        <f>IF(ISNA(INDEX(プレー記録!$G$14:$G$2664,MATCH("IN_"&amp;ウォレット!$JO$2&amp;MONTH(ウォレット!$B26)&amp;"/"&amp;DAY(ウォレット!$B26)&amp;"_"&amp;ウォレット!JY$3,プレー記録!$U$14:$U$2664,0),1))=TRUE,0,INDEX(プレー記録!$G$14:$G$2664,MATCH("IN_"&amp;ウォレット!$JO$2&amp;MONTH(ウォレット!$B26)&amp;"/"&amp;DAY(ウォレット!$B26)&amp;"_"&amp;ウォレット!JY$3,プレー記録!$U$14:$U$2664,0),1))</f>
        <v>0</v>
      </c>
      <c r="JZ26" s="296">
        <f>IF(ISNA(INDEX(プレー記録!$G$14:$G$2664,MATCH("IN_"&amp;ウォレット!$JO$2&amp;MONTH(ウォレット!$B26)&amp;"/"&amp;DAY(ウォレット!$B26)&amp;"_"&amp;ウォレット!JZ$3,プレー記録!$U$14:$U$2664,0),1))=TRUE,0,INDEX(プレー記録!$G$14:$G$2664,MATCH("IN_"&amp;ウォレット!$JO$2&amp;MONTH(ウォレット!$B26)&amp;"/"&amp;DAY(ウォレット!$B26)&amp;"_"&amp;ウォレット!JZ$3,プレー記録!$U$14:$U$2664,0),1))</f>
        <v>0</v>
      </c>
      <c r="KA26" s="296">
        <f>IF(ISNA(INDEX(プレー記録!$G$14:$G$2664,MATCH("IN_"&amp;ウォレット!$JO$2&amp;MONTH(ウォレット!$B26)&amp;"/"&amp;DAY(ウォレット!$B26)&amp;"_"&amp;ウォレット!KA$3,プレー記録!$U$14:$U$2664,0),1))=TRUE,0,INDEX(プレー記録!$G$14:$G$2664,MATCH("IN_"&amp;ウォレット!$JO$2&amp;MONTH(ウォレット!$B26)&amp;"/"&amp;DAY(ウォレット!$B26)&amp;"_"&amp;ウォレット!KA$3,プレー記録!$U$14:$U$2664,0),1))</f>
        <v>0</v>
      </c>
      <c r="KB26" s="296">
        <f>IF(ISNA(INDEX(プレー記録!$G$14:$G$2664,MATCH("IN_"&amp;ウォレット!$JO$2&amp;MONTH(ウォレット!$B26)&amp;"/"&amp;DAY(ウォレット!$B26)&amp;"_"&amp;ウォレット!KB$3,プレー記録!$U$14:$U$2664,0),1))=TRUE,0,INDEX(プレー記録!$G$14:$G$2664,MATCH("IN_"&amp;ウォレット!$JO$2&amp;MONTH(ウォレット!$B26)&amp;"/"&amp;DAY(ウォレット!$B26)&amp;"_"&amp;ウォレット!KB$3,プレー記録!$U$14:$U$2664,0),1))</f>
        <v>0</v>
      </c>
      <c r="KC26" s="296">
        <f>IF(ISNA(INDEX(プレー記録!$G$14:$G$2664,MATCH("IN_"&amp;ウォレット!$JO$2&amp;MONTH(ウォレット!$B26)&amp;"/"&amp;DAY(ウォレット!$B26)&amp;"_"&amp;ウォレット!KC$3,プレー記録!$U$14:$U$2664,0),1))=TRUE,0,INDEX(プレー記録!$G$14:$G$2664,MATCH("IN_"&amp;ウォレット!$JO$2&amp;MONTH(ウォレット!$B26)&amp;"/"&amp;DAY(ウォレット!$B26)&amp;"_"&amp;ウォレット!KC$3,プレー記録!$U$14:$U$2664,0),1))</f>
        <v>0</v>
      </c>
      <c r="KD26" s="296">
        <f>IF(ISNA(INDEX(プレー記録!$G$14:$G$2664,MATCH("IN_"&amp;ウォレット!$JO$2&amp;MONTH(ウォレット!$B26)&amp;"/"&amp;DAY(ウォレット!$B26)&amp;"_"&amp;ウォレット!KD$3,プレー記録!$U$14:$U$2664,0),1))=TRUE,0,INDEX(プレー記録!$G$14:$G$2664,MATCH("IN_"&amp;ウォレット!$JO$2&amp;MONTH(ウォレット!$B26)&amp;"/"&amp;DAY(ウォレット!$B26)&amp;"_"&amp;ウォレット!KD$3,プレー記録!$U$14:$U$2664,0),1))</f>
        <v>0</v>
      </c>
      <c r="KE26" s="296">
        <f>IF(ISNA(INDEX(プレー記録!$G$14:$G$2664,MATCH("IN_"&amp;ウォレット!$JO$2&amp;MONTH(ウォレット!$B26)&amp;"/"&amp;DAY(ウォレット!$B26)&amp;"_"&amp;ウォレット!KE$3,プレー記録!$U$14:$U$2664,0),1))=TRUE,0,INDEX(プレー記録!$G$14:$G$2664,MATCH("IN_"&amp;ウォレット!$JO$2&amp;MONTH(ウォレット!$B26)&amp;"/"&amp;DAY(ウォレット!$B26)&amp;"_"&amp;ウォレット!KE$3,プレー記録!$U$14:$U$2664,0),1))</f>
        <v>0</v>
      </c>
      <c r="KF26" s="158"/>
      <c r="KG26" s="131">
        <f>IF(ISNA(INDEX(プレー記録!$F$12:$F$2664,MATCH("OUT_"&amp;ウォレット!$JO$2&amp;MONTH(ウォレット!$B26)&amp;"/"&amp;DAY(ウォレット!$B26)&amp;"_"&amp;ウォレット!KG$3,プレー記録!$U$12:$U$2664,0),1))=TRUE,0,-INDEX(プレー記録!$F$12:$F$2664,MATCH("OUT_"&amp;ウォレット!$JO$2&amp;MONTH(ウォレット!$B26)&amp;"/"&amp;DAY(ウォレット!$B26)&amp;"_"&amp;ウォレット!KG$3,プレー記録!$U$12:$U$2664,0),1))</f>
        <v>0</v>
      </c>
      <c r="KH26" s="123">
        <f>IF(ISNA(INDEX(プレー記録!$F$12:$F$2664,MATCH("OUT_"&amp;ウォレット!$JO$2&amp;MONTH(ウォレット!$B26)&amp;"/"&amp;DAY(ウォレット!$B26)&amp;"_"&amp;ウォレット!KH$3,プレー記録!$U$12:$U$2664,0),1))=TRUE,0,-INDEX(プレー記録!$F$12:$F$2664,MATCH("OUT_"&amp;ウォレット!$JO$2&amp;MONTH(ウォレット!$B26)&amp;"/"&amp;DAY(ウォレット!$B26)&amp;"_"&amp;ウォレット!KH$3,プレー記録!$U$12:$U$2664,0),1))</f>
        <v>0</v>
      </c>
      <c r="KI26" s="123">
        <f>IF(ISNA(INDEX(プレー記録!$F$12:$F$2664,MATCH("OUT_"&amp;ウォレット!$JO$2&amp;MONTH(ウォレット!$B26)&amp;"/"&amp;DAY(ウォレット!$B26)&amp;"_"&amp;ウォレット!KI$3,プレー記録!$U$12:$U$2664,0),1))=TRUE,0,-INDEX(プレー記録!$F$12:$F$2664,MATCH("OUT_"&amp;ウォレット!$JO$2&amp;MONTH(ウォレット!$B26)&amp;"/"&amp;DAY(ウォレット!$B26)&amp;"_"&amp;ウォレット!KI$3,プレー記録!$U$12:$U$2664,0),1))</f>
        <v>0</v>
      </c>
      <c r="KJ26" s="123">
        <f>IF(ISNA(INDEX(プレー記録!$F$12:$F$2664,MATCH("OUT_"&amp;ウォレット!$JO$2&amp;MONTH(ウォレット!$B26)&amp;"/"&amp;DAY(ウォレット!$B26)&amp;"_"&amp;ウォレット!KJ$3,プレー記録!$U$12:$U$2664,0),1))=TRUE,0,-INDEX(プレー記録!$F$12:$F$2664,MATCH("OUT_"&amp;ウォレット!$JO$2&amp;MONTH(ウォレット!$B26)&amp;"/"&amp;DAY(ウォレット!$B26)&amp;"_"&amp;ウォレット!KJ$3,プレー記録!$U$12:$U$2664,0),1))</f>
        <v>0</v>
      </c>
      <c r="KK26" s="123">
        <f>IF(ISNA(INDEX(プレー記録!$F$12:$F$2664,MATCH("OUT_"&amp;ウォレット!$JO$2&amp;MONTH(ウォレット!$B26)&amp;"/"&amp;DAY(ウォレット!$B26)&amp;"_"&amp;ウォレット!KK$3,プレー記録!$U$12:$U$2664,0),1))=TRUE,0,-INDEX(プレー記録!$F$12:$F$2664,MATCH("OUT_"&amp;ウォレット!$JO$2&amp;MONTH(ウォレット!$B26)&amp;"/"&amp;DAY(ウォレット!$B26)&amp;"_"&amp;ウォレット!KK$3,プレー記録!$U$12:$U$2664,0),1))</f>
        <v>0</v>
      </c>
      <c r="KL26" s="123">
        <f>IF(ISNA(INDEX(プレー記録!$F$12:$F$2664,MATCH("OUT_"&amp;ウォレット!$JO$2&amp;MONTH(ウォレット!$B26)&amp;"/"&amp;DAY(ウォレット!$B26)&amp;"_"&amp;ウォレット!KL$3,プレー記録!$U$12:$U$2664,0),1))=TRUE,0,-INDEX(プレー記録!$F$12:$F$2664,MATCH("OUT_"&amp;ウォレット!$JO$2&amp;MONTH(ウォレット!$B26)&amp;"/"&amp;DAY(ウォレット!$B26)&amp;"_"&amp;ウォレット!KL$3,プレー記録!$U$12:$U$2664,0),1))</f>
        <v>0</v>
      </c>
      <c r="KM26" s="123">
        <f>IF(ISNA(INDEX(プレー記録!$F$12:$F$2664,MATCH("OUT_"&amp;ウォレット!$JO$2&amp;MONTH(ウォレット!$B26)&amp;"/"&amp;DAY(ウォレット!$B26)&amp;"_"&amp;ウォレット!KM$3,プレー記録!$U$12:$U$2664,0),1))=TRUE,0,-INDEX(プレー記録!$F$12:$F$2664,MATCH("OUT_"&amp;ウォレット!$JO$2&amp;MONTH(ウォレット!$B26)&amp;"/"&amp;DAY(ウォレット!$B26)&amp;"_"&amp;ウォレット!KM$3,プレー記録!$U$12:$U$2664,0),1))</f>
        <v>0</v>
      </c>
      <c r="KN26" s="298">
        <f>IF(ISNA(INDEX(プレー記録!$F$12:$F$2664,MATCH("OUT_"&amp;ウォレット!$JO$2&amp;MONTH(ウォレット!$B26)&amp;"/"&amp;DAY(ウォレット!$B26)&amp;"_"&amp;ウォレット!KN$3,プレー記録!$U$12:$U$2664,0),1))=TRUE,0,-INDEX(プレー記録!$F$12:$F$2664,MATCH("OUT_"&amp;ウォレット!$JO$2&amp;MONTH(ウォレット!$B26)&amp;"/"&amp;DAY(ウォレット!$B26)&amp;"_"&amp;ウォレット!KN$3,プレー記録!$U$12:$U$2664,0),1))</f>
        <v>0</v>
      </c>
      <c r="KO26" s="298">
        <f>IF(ISNA(INDEX(プレー記録!$F$12:$F$2664,MATCH("OUT_"&amp;ウォレット!$JO$2&amp;MONTH(ウォレット!$B26)&amp;"/"&amp;DAY(ウォレット!$B26)&amp;"_"&amp;ウォレット!KO$3,プレー記録!$U$12:$U$2664,0),1))=TRUE,0,-INDEX(プレー記録!$F$12:$F$2664,MATCH("OUT_"&amp;ウォレット!$JO$2&amp;MONTH(ウォレット!$B26)&amp;"/"&amp;DAY(ウォレット!$B26)&amp;"_"&amp;ウォレット!KO$3,プレー記録!$U$12:$U$2664,0),1))</f>
        <v>0</v>
      </c>
      <c r="KP26" s="298">
        <f>IF(ISNA(INDEX(プレー記録!$F$12:$F$2664,MATCH("OUT_"&amp;ウォレット!$JO$2&amp;MONTH(ウォレット!$B26)&amp;"/"&amp;DAY(ウォレット!$B26)&amp;"_"&amp;ウォレット!KP$3,プレー記録!$U$12:$U$2664,0),1))=TRUE,0,-INDEX(プレー記録!$F$12:$F$2664,MATCH("OUT_"&amp;ウォレット!$JO$2&amp;MONTH(ウォレット!$B26)&amp;"/"&amp;DAY(ウォレット!$B26)&amp;"_"&amp;ウォレット!KP$3,プレー記録!$U$12:$U$2664,0),1))</f>
        <v>0</v>
      </c>
      <c r="KQ26" s="298">
        <f>IF(ISNA(INDEX(プレー記録!$F$12:$F$2664,MATCH("OUT_"&amp;ウォレット!$JO$2&amp;MONTH(ウォレット!$B26)&amp;"/"&amp;DAY(ウォレット!$B26)&amp;"_"&amp;ウォレット!KQ$3,プレー記録!$U$12:$U$2664,0),1))=TRUE,0,-INDEX(プレー記録!$F$12:$F$2664,MATCH("OUT_"&amp;ウォレット!$JO$2&amp;MONTH(ウォレット!$B26)&amp;"/"&amp;DAY(ウォレット!$B26)&amp;"_"&amp;ウォレット!KQ$3,プレー記録!$U$12:$U$2664,0),1))</f>
        <v>0</v>
      </c>
      <c r="KR26" s="298">
        <f>IF(ISNA(INDEX(プレー記録!$F$12:$F$2664,MATCH("OUT_"&amp;ウォレット!$JO$2&amp;MONTH(ウォレット!$B26)&amp;"/"&amp;DAY(ウォレット!$B26)&amp;"_"&amp;ウォレット!KR$3,プレー記録!$U$12:$U$2664,0),1))=TRUE,0,-INDEX(プレー記録!$F$12:$F$2664,MATCH("OUT_"&amp;ウォレット!$JO$2&amp;MONTH(ウォレット!$B26)&amp;"/"&amp;DAY(ウォレット!$B26)&amp;"_"&amp;ウォレット!KR$3,プレー記録!$U$12:$U$2664,0),1))</f>
        <v>0</v>
      </c>
      <c r="KS26" s="298">
        <f>IF(ISNA(INDEX(プレー記録!$F$12:$F$2664,MATCH("OUT_"&amp;ウォレット!$JO$2&amp;MONTH(ウォレット!$B26)&amp;"/"&amp;DAY(ウォレット!$B26)&amp;"_"&amp;ウォレット!KS$3,プレー記録!$U$12:$U$2664,0),1))=TRUE,0,-INDEX(プレー記録!$F$12:$F$2664,MATCH("OUT_"&amp;ウォレット!$JO$2&amp;MONTH(ウォレット!$B26)&amp;"/"&amp;DAY(ウォレット!$B26)&amp;"_"&amp;ウォレット!KS$3,プレー記録!$U$12:$U$2664,0),1))</f>
        <v>0</v>
      </c>
      <c r="KT26" s="298">
        <f>IF(ISNA(INDEX(プレー記録!$F$12:$F$2664,MATCH("OUT_"&amp;ウォレット!$JO$2&amp;MONTH(ウォレット!$B26)&amp;"/"&amp;DAY(ウォレット!$B26)&amp;"_"&amp;ウォレット!KT$3,プレー記録!$U$12:$U$2664,0),1))=TRUE,0,-INDEX(プレー記録!$F$12:$F$2664,MATCH("OUT_"&amp;ウォレット!$JO$2&amp;MONTH(ウォレット!$B26)&amp;"/"&amp;DAY(ウォレット!$B26)&amp;"_"&amp;ウォレット!KT$3,プレー記録!$U$12:$U$2664,0),1))</f>
        <v>0</v>
      </c>
      <c r="KU26" s="298">
        <f>IF(ISNA(INDEX(プレー記録!$F$12:$F$2664,MATCH("OUT_"&amp;ウォレット!$JO$2&amp;MONTH(ウォレット!$B26)&amp;"/"&amp;DAY(ウォレット!$B26)&amp;"_"&amp;ウォレット!KU$3,プレー記録!$U$12:$U$2664,0),1))=TRUE,0,-INDEX(プレー記録!$F$12:$F$2664,MATCH("OUT_"&amp;ウォレット!$JO$2&amp;MONTH(ウォレット!$B26)&amp;"/"&amp;DAY(ウォレット!$B26)&amp;"_"&amp;ウォレット!KU$3,プレー記録!$U$12:$U$2664,0),1))</f>
        <v>0</v>
      </c>
      <c r="KV26" s="160"/>
      <c r="KW26" s="127">
        <f t="shared" si="10"/>
        <v>0</v>
      </c>
      <c r="KX26" s="128">
        <f t="shared" si="20"/>
        <v>0</v>
      </c>
      <c r="KY26" s="133">
        <f>IF(ISNA(INDEX(プレー記録!$G$14:$G$2664,MATCH("IN_"&amp;ウォレット!$KW$2&amp;MONTH(ウォレット!$B26)&amp;"/"&amp;DAY(ウォレット!$B26)&amp;"_"&amp;ウォレット!KY$3,プレー記録!$U$14:$U$2664,0),1))=TRUE,0,INDEX(プレー記録!$G$14:$G$2664,MATCH("IN_"&amp;ウォレット!$KW$2&amp;MONTH(ウォレット!$B26)&amp;"/"&amp;DAY(ウォレット!$B26)&amp;"_"&amp;ウォレット!KY$3,プレー記録!$U$14:$U$2664,0),1))</f>
        <v>0</v>
      </c>
      <c r="KZ26" s="122">
        <f>IF(ISNA(INDEX(プレー記録!$G$14:$G$2664,MATCH("IN_"&amp;ウォレット!$KW$2&amp;MONTH(ウォレット!$B26)&amp;"/"&amp;DAY(ウォレット!$B26)&amp;"_"&amp;ウォレット!KZ$3,プレー記録!$U$14:$U$2664,0),1))=TRUE,0,INDEX(プレー記録!$G$14:$G$2664,MATCH("IN_"&amp;ウォレット!$KW$2&amp;MONTH(ウォレット!$B26)&amp;"/"&amp;DAY(ウォレット!$B26)&amp;"_"&amp;ウォレット!KZ$3,プレー記録!$U$14:$U$2664,0),1))</f>
        <v>0</v>
      </c>
      <c r="LA26" s="122">
        <f>IF(ISNA(INDEX(プレー記録!$G$14:$G$2664,MATCH("IN_"&amp;ウォレット!$KW$2&amp;MONTH(ウォレット!$B26)&amp;"/"&amp;DAY(ウォレット!$B26)&amp;"_"&amp;ウォレット!LA$3,プレー記録!$U$14:$U$2664,0),1))=TRUE,0,INDEX(プレー記録!$G$14:$G$2664,MATCH("IN_"&amp;ウォレット!$KW$2&amp;MONTH(ウォレット!$B26)&amp;"/"&amp;DAY(ウォレット!$B26)&amp;"_"&amp;ウォレット!LA$3,プレー記録!$U$14:$U$2664,0),1))</f>
        <v>0</v>
      </c>
      <c r="LB26" s="122">
        <f>IF(ISNA(INDEX(プレー記録!$G$14:$G$2664,MATCH("IN_"&amp;ウォレット!$KW$2&amp;MONTH(ウォレット!$B26)&amp;"/"&amp;DAY(ウォレット!$B26)&amp;"_"&amp;ウォレット!LB$3,プレー記録!$U$14:$U$2664,0),1))=TRUE,0,INDEX(プレー記録!$G$14:$G$2664,MATCH("IN_"&amp;ウォレット!$KW$2&amp;MONTH(ウォレット!$B26)&amp;"/"&amp;DAY(ウォレット!$B26)&amp;"_"&amp;ウォレット!LB$3,プレー記録!$U$14:$U$2664,0),1))</f>
        <v>0</v>
      </c>
      <c r="LC26" s="122">
        <f>IF(ISNA(INDEX(プレー記録!$G$14:$G$2664,MATCH("IN_"&amp;ウォレット!$KW$2&amp;MONTH(ウォレット!$B26)&amp;"/"&amp;DAY(ウォレット!$B26)&amp;"_"&amp;ウォレット!LC$3,プレー記録!$U$14:$U$2664,0),1))=TRUE,0,INDEX(プレー記録!$G$14:$G$2664,MATCH("IN_"&amp;ウォレット!$KW$2&amp;MONTH(ウォレット!$B26)&amp;"/"&amp;DAY(ウォレット!$B26)&amp;"_"&amp;ウォレット!LC$3,プレー記録!$U$14:$U$2664,0),1))</f>
        <v>0</v>
      </c>
      <c r="LD26" s="122">
        <f>IF(ISNA(INDEX(プレー記録!$G$14:$G$2664,MATCH("IN_"&amp;ウォレット!$KW$2&amp;MONTH(ウォレット!$B26)&amp;"/"&amp;DAY(ウォレット!$B26)&amp;"_"&amp;ウォレット!LD$3,プレー記録!$U$14:$U$2664,0),1))=TRUE,0,INDEX(プレー記録!$G$14:$G$2664,MATCH("IN_"&amp;ウォレット!$KW$2&amp;MONTH(ウォレット!$B26)&amp;"/"&amp;DAY(ウォレット!$B26)&amp;"_"&amp;ウォレット!LD$3,プレー記録!$U$14:$U$2664,0),1))</f>
        <v>0</v>
      </c>
      <c r="LE26" s="122">
        <f>IF(ISNA(INDEX(プレー記録!$G$14:$G$2664,MATCH("IN_"&amp;ウォレット!$KW$2&amp;MONTH(ウォレット!$B26)&amp;"/"&amp;DAY(ウォレット!$B26)&amp;"_"&amp;ウォレット!LE$3,プレー記録!$U$14:$U$2664,0),1))=TRUE,0,INDEX(プレー記録!$G$14:$G$2664,MATCH("IN_"&amp;ウォレット!$KW$2&amp;MONTH(ウォレット!$B26)&amp;"/"&amp;DAY(ウォレット!$B26)&amp;"_"&amp;ウォレット!LE$3,プレー記録!$U$14:$U$2664,0),1))</f>
        <v>0</v>
      </c>
      <c r="LF26" s="296">
        <f>IF(ISNA(INDEX(プレー記録!$G$14:$G$2664,MATCH("IN_"&amp;ウォレット!$KW$2&amp;MONTH(ウォレット!$B26)&amp;"/"&amp;DAY(ウォレット!$B26)&amp;"_"&amp;ウォレット!LF$3,プレー記録!$U$14:$U$2664,0),1))=TRUE,0,INDEX(プレー記録!$G$14:$G$2664,MATCH("IN_"&amp;ウォレット!$KW$2&amp;MONTH(ウォレット!$B26)&amp;"/"&amp;DAY(ウォレット!$B26)&amp;"_"&amp;ウォレット!LF$3,プレー記録!$U$14:$U$2664,0),1))</f>
        <v>0</v>
      </c>
      <c r="LG26" s="296">
        <f>IF(ISNA(INDEX(プレー記録!$G$14:$G$2664,MATCH("IN_"&amp;ウォレット!$KW$2&amp;MONTH(ウォレット!$B26)&amp;"/"&amp;DAY(ウォレット!$B26)&amp;"_"&amp;ウォレット!LG$3,プレー記録!$U$14:$U$2664,0),1))=TRUE,0,INDEX(プレー記録!$G$14:$G$2664,MATCH("IN_"&amp;ウォレット!$KW$2&amp;MONTH(ウォレット!$B26)&amp;"/"&amp;DAY(ウォレット!$B26)&amp;"_"&amp;ウォレット!LG$3,プレー記録!$U$14:$U$2664,0),1))</f>
        <v>0</v>
      </c>
      <c r="LH26" s="296">
        <f>IF(ISNA(INDEX(プレー記録!$G$14:$G$2664,MATCH("IN_"&amp;ウォレット!$KW$2&amp;MONTH(ウォレット!$B26)&amp;"/"&amp;DAY(ウォレット!$B26)&amp;"_"&amp;ウォレット!LH$3,プレー記録!$U$14:$U$2664,0),1))=TRUE,0,INDEX(プレー記録!$G$14:$G$2664,MATCH("IN_"&amp;ウォレット!$KW$2&amp;MONTH(ウォレット!$B26)&amp;"/"&amp;DAY(ウォレット!$B26)&amp;"_"&amp;ウォレット!LH$3,プレー記録!$U$14:$U$2664,0),1))</f>
        <v>0</v>
      </c>
      <c r="LI26" s="296">
        <f>IF(ISNA(INDEX(プレー記録!$G$14:$G$2664,MATCH("IN_"&amp;ウォレット!$KW$2&amp;MONTH(ウォレット!$B26)&amp;"/"&amp;DAY(ウォレット!$B26)&amp;"_"&amp;ウォレット!LI$3,プレー記録!$U$14:$U$2664,0),1))=TRUE,0,INDEX(プレー記録!$G$14:$G$2664,MATCH("IN_"&amp;ウォレット!$KW$2&amp;MONTH(ウォレット!$B26)&amp;"/"&amp;DAY(ウォレット!$B26)&amp;"_"&amp;ウォレット!LI$3,プレー記録!$U$14:$U$2664,0),1))</f>
        <v>0</v>
      </c>
      <c r="LJ26" s="296">
        <f>IF(ISNA(INDEX(プレー記録!$G$14:$G$2664,MATCH("IN_"&amp;ウォレット!$KW$2&amp;MONTH(ウォレット!$B26)&amp;"/"&amp;DAY(ウォレット!$B26)&amp;"_"&amp;ウォレット!LJ$3,プレー記録!$U$14:$U$2664,0),1))=TRUE,0,INDEX(プレー記録!$G$14:$G$2664,MATCH("IN_"&amp;ウォレット!$KW$2&amp;MONTH(ウォレット!$B26)&amp;"/"&amp;DAY(ウォレット!$B26)&amp;"_"&amp;ウォレット!LJ$3,プレー記録!$U$14:$U$2664,0),1))</f>
        <v>0</v>
      </c>
      <c r="LK26" s="296">
        <f>IF(ISNA(INDEX(プレー記録!$G$14:$G$2664,MATCH("IN_"&amp;ウォレット!$KW$2&amp;MONTH(ウォレット!$B26)&amp;"/"&amp;DAY(ウォレット!$B26)&amp;"_"&amp;ウォレット!LK$3,プレー記録!$U$14:$U$2664,0),1))=TRUE,0,INDEX(プレー記録!$G$14:$G$2664,MATCH("IN_"&amp;ウォレット!$KW$2&amp;MONTH(ウォレット!$B26)&amp;"/"&amp;DAY(ウォレット!$B26)&amp;"_"&amp;ウォレット!LK$3,プレー記録!$U$14:$U$2664,0),1))</f>
        <v>0</v>
      </c>
      <c r="LL26" s="296">
        <f>IF(ISNA(INDEX(プレー記録!$G$14:$G$2664,MATCH("IN_"&amp;ウォレット!$KW$2&amp;MONTH(ウォレット!$B26)&amp;"/"&amp;DAY(ウォレット!$B26)&amp;"_"&amp;ウォレット!LL$3,プレー記録!$U$14:$U$2664,0),1))=TRUE,0,INDEX(プレー記録!$G$14:$G$2664,MATCH("IN_"&amp;ウォレット!$KW$2&amp;MONTH(ウォレット!$B26)&amp;"/"&amp;DAY(ウォレット!$B26)&amp;"_"&amp;ウォレット!LL$3,プレー記録!$U$14:$U$2664,0),1))</f>
        <v>0</v>
      </c>
      <c r="LM26" s="296">
        <f>IF(ISNA(INDEX(プレー記録!$G$14:$G$2664,MATCH("IN_"&amp;ウォレット!$KW$2&amp;MONTH(ウォレット!$B26)&amp;"/"&amp;DAY(ウォレット!$B26)&amp;"_"&amp;ウォレット!LM$3,プレー記録!$U$14:$U$2664,0),1))=TRUE,0,INDEX(プレー記録!$G$14:$G$2664,MATCH("IN_"&amp;ウォレット!$KW$2&amp;MONTH(ウォレット!$B26)&amp;"/"&amp;DAY(ウォレット!$B26)&amp;"_"&amp;ウォレット!LM$3,プレー記録!$U$14:$U$2664,0),1))</f>
        <v>0</v>
      </c>
      <c r="LN26" s="158"/>
      <c r="LO26" s="131">
        <f>IF(ISNA(INDEX(プレー記録!$F$12:$F$2664,MATCH("OUT_"&amp;ウォレット!$KW$2&amp;MONTH(ウォレット!$B26)&amp;"/"&amp;DAY(ウォレット!$B26)&amp;"_"&amp;ウォレット!LO$3,プレー記録!$U$12:$U$2664,0),1))=TRUE,0,-INDEX(プレー記録!$F$12:$F$2664,MATCH("OUT_"&amp;ウォレット!$KW$2&amp;MONTH(ウォレット!$B26)&amp;"/"&amp;DAY(ウォレット!$B26)&amp;"_"&amp;ウォレット!LO$3,プレー記録!$U$12:$U$2664,0),1))</f>
        <v>0</v>
      </c>
      <c r="LP26" s="123">
        <f>IF(ISNA(INDEX(プレー記録!$F$12:$F$2664,MATCH("OUT_"&amp;ウォレット!$KW$2&amp;MONTH(ウォレット!$B26)&amp;"/"&amp;DAY(ウォレット!$B26)&amp;"_"&amp;ウォレット!LP$3,プレー記録!$U$12:$U$2664,0),1))=TRUE,0,-INDEX(プレー記録!$F$12:$F$2664,MATCH("OUT_"&amp;ウォレット!$KW$2&amp;MONTH(ウォレット!$B26)&amp;"/"&amp;DAY(ウォレット!$B26)&amp;"_"&amp;ウォレット!LP$3,プレー記録!$U$12:$U$2664,0),1))</f>
        <v>0</v>
      </c>
      <c r="LQ26" s="123">
        <f>IF(ISNA(INDEX(プレー記録!$F$12:$F$2664,MATCH("OUT_"&amp;ウォレット!$KW$2&amp;MONTH(ウォレット!$B26)&amp;"/"&amp;DAY(ウォレット!$B26)&amp;"_"&amp;ウォレット!LQ$3,プレー記録!$U$12:$U$2664,0),1))=TRUE,0,-INDEX(プレー記録!$F$12:$F$2664,MATCH("OUT_"&amp;ウォレット!$KW$2&amp;MONTH(ウォレット!$B26)&amp;"/"&amp;DAY(ウォレット!$B26)&amp;"_"&amp;ウォレット!LQ$3,プレー記録!$U$12:$U$2664,0),1))</f>
        <v>0</v>
      </c>
      <c r="LR26" s="123">
        <f>IF(ISNA(INDEX(プレー記録!$F$12:$F$2664,MATCH("OUT_"&amp;ウォレット!$KW$2&amp;MONTH(ウォレット!$B26)&amp;"/"&amp;DAY(ウォレット!$B26)&amp;"_"&amp;ウォレット!LR$3,プレー記録!$U$12:$U$2664,0),1))=TRUE,0,-INDEX(プレー記録!$F$12:$F$2664,MATCH("OUT_"&amp;ウォレット!$KW$2&amp;MONTH(ウォレット!$B26)&amp;"/"&amp;DAY(ウォレット!$B26)&amp;"_"&amp;ウォレット!LR$3,プレー記録!$U$12:$U$2664,0),1))</f>
        <v>0</v>
      </c>
      <c r="LS26" s="123">
        <f>IF(ISNA(INDEX(プレー記録!$F$12:$F$2664,MATCH("OUT_"&amp;ウォレット!$KW$2&amp;MONTH(ウォレット!$B26)&amp;"/"&amp;DAY(ウォレット!$B26)&amp;"_"&amp;ウォレット!LS$3,プレー記録!$U$12:$U$2664,0),1))=TRUE,0,-INDEX(プレー記録!$F$12:$F$2664,MATCH("OUT_"&amp;ウォレット!$KW$2&amp;MONTH(ウォレット!$B26)&amp;"/"&amp;DAY(ウォレット!$B26)&amp;"_"&amp;ウォレット!LS$3,プレー記録!$U$12:$U$2664,0),1))</f>
        <v>0</v>
      </c>
      <c r="LT26" s="123">
        <f>IF(ISNA(INDEX(プレー記録!$F$12:$F$2664,MATCH("OUT_"&amp;ウォレット!$KW$2&amp;MONTH(ウォレット!$B26)&amp;"/"&amp;DAY(ウォレット!$B26)&amp;"_"&amp;ウォレット!LT$3,プレー記録!$U$12:$U$2664,0),1))=TRUE,0,-INDEX(プレー記録!$F$12:$F$2664,MATCH("OUT_"&amp;ウォレット!$KW$2&amp;MONTH(ウォレット!$B26)&amp;"/"&amp;DAY(ウォレット!$B26)&amp;"_"&amp;ウォレット!LT$3,プレー記録!$U$12:$U$2664,0),1))</f>
        <v>0</v>
      </c>
      <c r="LU26" s="123">
        <f>IF(ISNA(INDEX(プレー記録!$F$12:$F$2664,MATCH("OUT_"&amp;ウォレット!$KW$2&amp;MONTH(ウォレット!$B26)&amp;"/"&amp;DAY(ウォレット!$B26)&amp;"_"&amp;ウォレット!LU$3,プレー記録!$U$12:$U$2664,0),1))=TRUE,0,-INDEX(プレー記録!$F$12:$F$2664,MATCH("OUT_"&amp;ウォレット!$KW$2&amp;MONTH(ウォレット!$B26)&amp;"/"&amp;DAY(ウォレット!$B26)&amp;"_"&amp;ウォレット!LU$3,プレー記録!$U$12:$U$2664,0),1))</f>
        <v>0</v>
      </c>
      <c r="LV26" s="298">
        <f>IF(ISNA(INDEX(プレー記録!$F$12:$F$2664,MATCH("OUT_"&amp;ウォレット!$KW$2&amp;MONTH(ウォレット!$B26)&amp;"/"&amp;DAY(ウォレット!$B26)&amp;"_"&amp;ウォレット!LV$3,プレー記録!$U$12:$U$2664,0),1))=TRUE,0,-INDEX(プレー記録!$F$12:$F$2664,MATCH("OUT_"&amp;ウォレット!$KW$2&amp;MONTH(ウォレット!$B26)&amp;"/"&amp;DAY(ウォレット!$B26)&amp;"_"&amp;ウォレット!LV$3,プレー記録!$U$12:$U$2664,0),1))</f>
        <v>0</v>
      </c>
      <c r="LW26" s="298">
        <f>IF(ISNA(INDEX(プレー記録!$F$12:$F$2664,MATCH("OUT_"&amp;ウォレット!$KW$2&amp;MONTH(ウォレット!$B26)&amp;"/"&amp;DAY(ウォレット!$B26)&amp;"_"&amp;ウォレット!LW$3,プレー記録!$U$12:$U$2664,0),1))=TRUE,0,-INDEX(プレー記録!$F$12:$F$2664,MATCH("OUT_"&amp;ウォレット!$KW$2&amp;MONTH(ウォレット!$B26)&amp;"/"&amp;DAY(ウォレット!$B26)&amp;"_"&amp;ウォレット!LW$3,プレー記録!$U$12:$U$2664,0),1))</f>
        <v>0</v>
      </c>
      <c r="LX26" s="298">
        <f>IF(ISNA(INDEX(プレー記録!$F$12:$F$2664,MATCH("OUT_"&amp;ウォレット!$KW$2&amp;MONTH(ウォレット!$B26)&amp;"/"&amp;DAY(ウォレット!$B26)&amp;"_"&amp;ウォレット!LX$3,プレー記録!$U$12:$U$2664,0),1))=TRUE,0,-INDEX(プレー記録!$F$12:$F$2664,MATCH("OUT_"&amp;ウォレット!$KW$2&amp;MONTH(ウォレット!$B26)&amp;"/"&amp;DAY(ウォレット!$B26)&amp;"_"&amp;ウォレット!LX$3,プレー記録!$U$12:$U$2664,0),1))</f>
        <v>0</v>
      </c>
      <c r="LY26" s="298">
        <f>IF(ISNA(INDEX(プレー記録!$F$12:$F$2664,MATCH("OUT_"&amp;ウォレット!$KW$2&amp;MONTH(ウォレット!$B26)&amp;"/"&amp;DAY(ウォレット!$B26)&amp;"_"&amp;ウォレット!LY$3,プレー記録!$U$12:$U$2664,0),1))=TRUE,0,-INDEX(プレー記録!$F$12:$F$2664,MATCH("OUT_"&amp;ウォレット!$KW$2&amp;MONTH(ウォレット!$B26)&amp;"/"&amp;DAY(ウォレット!$B26)&amp;"_"&amp;ウォレット!LY$3,プレー記録!$U$12:$U$2664,0),1))</f>
        <v>0</v>
      </c>
      <c r="LZ26" s="298">
        <f>IF(ISNA(INDEX(プレー記録!$F$12:$F$2664,MATCH("OUT_"&amp;ウォレット!$KW$2&amp;MONTH(ウォレット!$B26)&amp;"/"&amp;DAY(ウォレット!$B26)&amp;"_"&amp;ウォレット!LZ$3,プレー記録!$U$12:$U$2664,0),1))=TRUE,0,-INDEX(プレー記録!$F$12:$F$2664,MATCH("OUT_"&amp;ウォレット!$KW$2&amp;MONTH(ウォレット!$B26)&amp;"/"&amp;DAY(ウォレット!$B26)&amp;"_"&amp;ウォレット!LZ$3,プレー記録!$U$12:$U$2664,0),1))</f>
        <v>0</v>
      </c>
      <c r="MA26" s="298">
        <f>IF(ISNA(INDEX(プレー記録!$F$12:$F$2664,MATCH("OUT_"&amp;ウォレット!$KW$2&amp;MONTH(ウォレット!$B26)&amp;"/"&amp;DAY(ウォレット!$B26)&amp;"_"&amp;ウォレット!MA$3,プレー記録!$U$12:$U$2664,0),1))=TRUE,0,-INDEX(プレー記録!$F$12:$F$2664,MATCH("OUT_"&amp;ウォレット!$KW$2&amp;MONTH(ウォレット!$B26)&amp;"/"&amp;DAY(ウォレット!$B26)&amp;"_"&amp;ウォレット!MA$3,プレー記録!$U$12:$U$2664,0),1))</f>
        <v>0</v>
      </c>
      <c r="MB26" s="298">
        <f>IF(ISNA(INDEX(プレー記録!$F$12:$F$2664,MATCH("OUT_"&amp;ウォレット!$KW$2&amp;MONTH(ウォレット!$B26)&amp;"/"&amp;DAY(ウォレット!$B26)&amp;"_"&amp;ウォレット!MB$3,プレー記録!$U$12:$U$2664,0),1))=TRUE,0,-INDEX(プレー記録!$F$12:$F$2664,MATCH("OUT_"&amp;ウォレット!$KW$2&amp;MONTH(ウォレット!$B26)&amp;"/"&amp;DAY(ウォレット!$B26)&amp;"_"&amp;ウォレット!MB$3,プレー記録!$U$12:$U$2664,0),1))</f>
        <v>0</v>
      </c>
      <c r="MC26" s="298">
        <f>IF(ISNA(INDEX(プレー記録!$F$12:$F$2664,MATCH("OUT_"&amp;ウォレット!$KW$2&amp;MONTH(ウォレット!$B26)&amp;"/"&amp;DAY(ウォレット!$B26)&amp;"_"&amp;ウォレット!MC$3,プレー記録!$U$12:$U$2664,0),1))=TRUE,0,-INDEX(プレー記録!$F$12:$F$2664,MATCH("OUT_"&amp;ウォレット!$KW$2&amp;MONTH(ウォレット!$B26)&amp;"/"&amp;DAY(ウォレット!$B26)&amp;"_"&amp;ウォレット!MC$3,プレー記録!$U$12:$U$2664,0),1))</f>
        <v>0</v>
      </c>
      <c r="MD26" s="160"/>
    </row>
    <row r="27" spans="2:342">
      <c r="B27" s="24">
        <f t="shared" si="0"/>
        <v>22</v>
      </c>
      <c r="C27" s="127">
        <f t="shared" si="1"/>
        <v>0</v>
      </c>
      <c r="D27" s="128">
        <f t="shared" si="11"/>
        <v>0</v>
      </c>
      <c r="E27" s="133">
        <f>IF(ISNA(INDEX(プレー記録!$G$14:$G$2664,MATCH("IN_"&amp;ウォレット!$C$2&amp;MONTH(ウォレット!$B27)&amp;"/"&amp;DAY(ウォレット!$B27)&amp;"_"&amp;ウォレット!E$3,プレー記録!$U$14:$U$2664,0),1))=TRUE,0,INDEX(プレー記録!$G$14:$G$2664,MATCH("IN_"&amp;ウォレット!$C$2&amp;MONTH(ウォレット!$B27)&amp;"/"&amp;DAY(ウォレット!$B27)&amp;"_"&amp;ウォレット!E$3,プレー記録!$U$14:$U$2664,0),1))</f>
        <v>0</v>
      </c>
      <c r="F27" s="122">
        <f>IF(ISNA(INDEX(プレー記録!$G$14:$G$2664,MATCH("IN_"&amp;ウォレット!$C$2&amp;MONTH(ウォレット!$B27)&amp;"/"&amp;DAY(ウォレット!$B27)&amp;"_"&amp;ウォレット!F$3,プレー記録!$U$14:$U$2664,0),1))=TRUE,0,INDEX(プレー記録!$G$14:$G$2664,MATCH("IN_"&amp;ウォレット!$C$2&amp;MONTH(ウォレット!$B27)&amp;"/"&amp;DAY(ウォレット!$B27)&amp;"_"&amp;ウォレット!F$3,プレー記録!$U$14:$U$2664,0),1))</f>
        <v>0</v>
      </c>
      <c r="G27" s="122">
        <f>IF(ISNA(INDEX(プレー記録!$G$14:$G$2664,MATCH("IN_"&amp;ウォレット!$C$2&amp;MONTH(ウォレット!$B27)&amp;"/"&amp;DAY(ウォレット!$B27)&amp;"_"&amp;ウォレット!G$3,プレー記録!$U$14:$U$2664,0),1))=TRUE,0,INDEX(プレー記録!$G$14:$G$2664,MATCH("IN_"&amp;ウォレット!$C$2&amp;MONTH(ウォレット!$B27)&amp;"/"&amp;DAY(ウォレット!$B27)&amp;"_"&amp;ウォレット!G$3,プレー記録!$U$14:$U$2664,0),1))</f>
        <v>0</v>
      </c>
      <c r="H27" s="122">
        <f>IF(ISNA(INDEX(プレー記録!$G$14:$G$2664,MATCH("IN_"&amp;ウォレット!$C$2&amp;MONTH(ウォレット!$B27)&amp;"/"&amp;DAY(ウォレット!$B27)&amp;"_"&amp;ウォレット!H$3,プレー記録!$U$14:$U$2664,0),1))=TRUE,0,INDEX(プレー記録!$G$14:$G$2664,MATCH("IN_"&amp;ウォレット!$C$2&amp;MONTH(ウォレット!$B27)&amp;"/"&amp;DAY(ウォレット!$B27)&amp;"_"&amp;ウォレット!H$3,プレー記録!$U$14:$U$2664,0),1))</f>
        <v>0</v>
      </c>
      <c r="I27" s="122">
        <f>IF(ISNA(INDEX(プレー記録!$G$14:$G$2664,MATCH("IN_"&amp;ウォレット!$C$2&amp;MONTH(ウォレット!$B27)&amp;"/"&amp;DAY(ウォレット!$B27)&amp;"_"&amp;ウォレット!I$3,プレー記録!$U$14:$U$2664,0),1))=TRUE,0,INDEX(プレー記録!$G$14:$G$2664,MATCH("IN_"&amp;ウォレット!$C$2&amp;MONTH(ウォレット!$B27)&amp;"/"&amp;DAY(ウォレット!$B27)&amp;"_"&amp;ウォレット!I$3,プレー記録!$U$14:$U$2664,0),1))</f>
        <v>0</v>
      </c>
      <c r="J27" s="122">
        <f>IF(ISNA(INDEX(プレー記録!$G$14:$G$2664,MATCH("IN_"&amp;ウォレット!$C$2&amp;MONTH(ウォレット!$B27)&amp;"/"&amp;DAY(ウォレット!$B27)&amp;"_"&amp;ウォレット!J$3,プレー記録!$U$14:$U$2664,0),1))=TRUE,0,INDEX(プレー記録!$G$14:$G$2664,MATCH("IN_"&amp;ウォレット!$C$2&amp;MONTH(ウォレット!$B27)&amp;"/"&amp;DAY(ウォレット!$B27)&amp;"_"&amp;ウォレット!J$3,プレー記録!$U$14:$U$2664,0),1))</f>
        <v>0</v>
      </c>
      <c r="K27" s="122">
        <f>IF(ISNA(INDEX(プレー記録!$G$14:$G$2664,MATCH("IN_"&amp;ウォレット!$C$2&amp;MONTH(ウォレット!$B27)&amp;"/"&amp;DAY(ウォレット!$B27)&amp;"_"&amp;ウォレット!K$3,プレー記録!$U$14:$U$2664,0),1))=TRUE,0,INDEX(プレー記録!$G$14:$G$2664,MATCH("IN_"&amp;ウォレット!$C$2&amp;MONTH(ウォレット!$B27)&amp;"/"&amp;DAY(ウォレット!$B27)&amp;"_"&amp;ウォレット!K$3,プレー記録!$U$14:$U$2664,0),1))</f>
        <v>0</v>
      </c>
      <c r="L27" s="296">
        <f>IF(ISNA(INDEX(プレー記録!$G$14:$G$2664,MATCH("IN_"&amp;ウォレット!$C$2&amp;MONTH(ウォレット!$B27)&amp;"/"&amp;DAY(ウォレット!$B27)&amp;"_"&amp;ウォレット!L$3,プレー記録!$U$14:$U$2664,0),1))=TRUE,0,INDEX(プレー記録!$G$14:$G$2664,MATCH("IN_"&amp;ウォレット!$C$2&amp;MONTH(ウォレット!$B27)&amp;"/"&amp;DAY(ウォレット!$B27)&amp;"_"&amp;ウォレット!L$3,プレー記録!$U$14:$U$2664,0),1))</f>
        <v>0</v>
      </c>
      <c r="M27" s="296">
        <f>IF(ISNA(INDEX(プレー記録!$G$14:$G$2664,MATCH("IN_"&amp;ウォレット!$C$2&amp;MONTH(ウォレット!$B27)&amp;"/"&amp;DAY(ウォレット!$B27)&amp;"_"&amp;ウォレット!M$3,プレー記録!$U$14:$U$2664,0),1))=TRUE,0,INDEX(プレー記録!$G$14:$G$2664,MATCH("IN_"&amp;ウォレット!$C$2&amp;MONTH(ウォレット!$B27)&amp;"/"&amp;DAY(ウォレット!$B27)&amp;"_"&amp;ウォレット!M$3,プレー記録!$U$14:$U$2664,0),1))</f>
        <v>0</v>
      </c>
      <c r="N27" s="296">
        <f>IF(ISNA(INDEX(プレー記録!$G$14:$G$2664,MATCH("IN_"&amp;ウォレット!$C$2&amp;MONTH(ウォレット!$B27)&amp;"/"&amp;DAY(ウォレット!$B27)&amp;"_"&amp;ウォレット!N$3,プレー記録!$U$14:$U$2664,0),1))=TRUE,0,INDEX(プレー記録!$G$14:$G$2664,MATCH("IN_"&amp;ウォレット!$C$2&amp;MONTH(ウォレット!$B27)&amp;"/"&amp;DAY(ウォレット!$B27)&amp;"_"&amp;ウォレット!N$3,プレー記録!$U$14:$U$2664,0),1))</f>
        <v>0</v>
      </c>
      <c r="O27" s="296">
        <f>IF(ISNA(INDEX(プレー記録!$G$14:$G$2664,MATCH("IN_"&amp;ウォレット!$C$2&amp;MONTH(ウォレット!$B27)&amp;"/"&amp;DAY(ウォレット!$B27)&amp;"_"&amp;ウォレット!O$3,プレー記録!$U$14:$U$2664,0),1))=TRUE,0,INDEX(プレー記録!$G$14:$G$2664,MATCH("IN_"&amp;ウォレット!$C$2&amp;MONTH(ウォレット!$B27)&amp;"/"&amp;DAY(ウォレット!$B27)&amp;"_"&amp;ウォレット!O$3,プレー記録!$U$14:$U$2664,0),1))</f>
        <v>0</v>
      </c>
      <c r="P27" s="296">
        <f>IF(ISNA(INDEX(プレー記録!$G$14:$G$2664,MATCH("IN_"&amp;ウォレット!$C$2&amp;MONTH(ウォレット!$B27)&amp;"/"&amp;DAY(ウォレット!$B27)&amp;"_"&amp;ウォレット!P$3,プレー記録!$U$14:$U$2664,0),1))=TRUE,0,INDEX(プレー記録!$G$14:$G$2664,MATCH("IN_"&amp;ウォレット!$C$2&amp;MONTH(ウォレット!$B27)&amp;"/"&amp;DAY(ウォレット!$B27)&amp;"_"&amp;ウォレット!P$3,プレー記録!$U$14:$U$2664,0),1))</f>
        <v>0</v>
      </c>
      <c r="Q27" s="296">
        <f>IF(ISNA(INDEX(プレー記録!$G$14:$G$2664,MATCH("IN_"&amp;ウォレット!$C$2&amp;MONTH(ウォレット!$B27)&amp;"/"&amp;DAY(ウォレット!$B27)&amp;"_"&amp;ウォレット!Q$3,プレー記録!$U$14:$U$2664,0),1))=TRUE,0,INDEX(プレー記録!$G$14:$G$2664,MATCH("IN_"&amp;ウォレット!$C$2&amp;MONTH(ウォレット!$B27)&amp;"/"&amp;DAY(ウォレット!$B27)&amp;"_"&amp;ウォレット!Q$3,プレー記録!$U$14:$U$2664,0),1))</f>
        <v>0</v>
      </c>
      <c r="R27" s="296">
        <f>IF(ISNA(INDEX(プレー記録!$G$14:$G$2664,MATCH("IN_"&amp;ウォレット!$C$2&amp;MONTH(ウォレット!$B27)&amp;"/"&amp;DAY(ウォレット!$B27)&amp;"_"&amp;ウォレット!R$3,プレー記録!$U$14:$U$2664,0),1))=TRUE,0,INDEX(プレー記録!$G$14:$G$2664,MATCH("IN_"&amp;ウォレット!$C$2&amp;MONTH(ウォレット!$B27)&amp;"/"&amp;DAY(ウォレット!$B27)&amp;"_"&amp;ウォレット!R$3,プレー記録!$U$14:$U$2664,0),1))</f>
        <v>0</v>
      </c>
      <c r="S27" s="296">
        <f>IF(ISNA(INDEX(プレー記録!$G$14:$G$2664,MATCH("IN_"&amp;ウォレット!$C$2&amp;MONTH(ウォレット!$B27)&amp;"/"&amp;DAY(ウォレット!$B27)&amp;"_"&amp;ウォレット!S$3,プレー記録!$U$14:$U$2664,0),1))=TRUE,0,INDEX(プレー記録!$G$14:$G$2664,MATCH("IN_"&amp;ウォレット!$C$2&amp;MONTH(ウォレット!$B27)&amp;"/"&amp;DAY(ウォレット!$B27)&amp;"_"&amp;ウォレット!S$3,プレー記録!$U$14:$U$2664,0),1))</f>
        <v>0</v>
      </c>
      <c r="T27" s="158"/>
      <c r="U27" s="131">
        <f>IF(ISNA(INDEX(プレー記録!$F$12:$F$2664,MATCH("OUT_"&amp;ウォレット!$C$2&amp;MONTH(ウォレット!$B27)&amp;"/"&amp;DAY(ウォレット!$B27)&amp;"_"&amp;ウォレット!U$3,プレー記録!$U$12:$U$2664,0),1))=TRUE,0,-INDEX(プレー記録!$F$12:$F$2664,MATCH("OUT_"&amp;ウォレット!$C$2&amp;MONTH(ウォレット!$B27)&amp;"/"&amp;DAY(ウォレット!$B27)&amp;"_"&amp;ウォレット!U$3,プレー記録!$U$12:$U$2664,0),1))</f>
        <v>0</v>
      </c>
      <c r="V27" s="123">
        <f>IF(ISNA(INDEX(プレー記録!$F$12:$F$2664,MATCH("OUT_"&amp;ウォレット!$C$2&amp;MONTH(ウォレット!$B27)&amp;"/"&amp;DAY(ウォレット!$B27)&amp;"_"&amp;ウォレット!V$3,プレー記録!$U$12:$U$2664,0),1))=TRUE,0,-INDEX(プレー記録!$F$12:$F$2664,MATCH("OUT_"&amp;ウォレット!$C$2&amp;MONTH(ウォレット!$B27)&amp;"/"&amp;DAY(ウォレット!$B27)&amp;"_"&amp;ウォレット!V$3,プレー記録!$U$12:$U$2664,0),1))</f>
        <v>0</v>
      </c>
      <c r="W27" s="123">
        <f>IF(ISNA(INDEX(プレー記録!$F$12:$F$2664,MATCH("OUT_"&amp;ウォレット!$C$2&amp;MONTH(ウォレット!$B27)&amp;"/"&amp;DAY(ウォレット!$B27)&amp;"_"&amp;ウォレット!W$3,プレー記録!$U$12:$U$2664,0),1))=TRUE,0,-INDEX(プレー記録!$F$12:$F$2664,MATCH("OUT_"&amp;ウォレット!$C$2&amp;MONTH(ウォレット!$B27)&amp;"/"&amp;DAY(ウォレット!$B27)&amp;"_"&amp;ウォレット!W$3,プレー記録!$U$12:$U$2664,0),1))</f>
        <v>0</v>
      </c>
      <c r="X27" s="123">
        <f>IF(ISNA(INDEX(プレー記録!$F$12:$F$2664,MATCH("OUT_"&amp;ウォレット!$C$2&amp;MONTH(ウォレット!$B27)&amp;"/"&amp;DAY(ウォレット!$B27)&amp;"_"&amp;ウォレット!X$3,プレー記録!$U$12:$U$2664,0),1))=TRUE,0,-INDEX(プレー記録!$F$12:$F$2664,MATCH("OUT_"&amp;ウォレット!$C$2&amp;MONTH(ウォレット!$B27)&amp;"/"&amp;DAY(ウォレット!$B27)&amp;"_"&amp;ウォレット!X$3,プレー記録!$U$12:$U$2664,0),1))</f>
        <v>0</v>
      </c>
      <c r="Y27" s="123">
        <f>IF(ISNA(INDEX(プレー記録!$F$12:$F$2664,MATCH("OUT_"&amp;ウォレット!$C$2&amp;MONTH(ウォレット!$B27)&amp;"/"&amp;DAY(ウォレット!$B27)&amp;"_"&amp;ウォレット!Y$3,プレー記録!$U$12:$U$2664,0),1))=TRUE,0,-INDEX(プレー記録!$F$12:$F$2664,MATCH("OUT_"&amp;ウォレット!$C$2&amp;MONTH(ウォレット!$B27)&amp;"/"&amp;DAY(ウォレット!$B27)&amp;"_"&amp;ウォレット!Y$3,プレー記録!$U$12:$U$2664,0),1))</f>
        <v>0</v>
      </c>
      <c r="Z27" s="123">
        <f>IF(ISNA(INDEX(プレー記録!$F$12:$F$2664,MATCH("OUT_"&amp;ウォレット!$C$2&amp;MONTH(ウォレット!$B27)&amp;"/"&amp;DAY(ウォレット!$B27)&amp;"_"&amp;ウォレット!Z$3,プレー記録!$U$12:$U$2664,0),1))=TRUE,0,-INDEX(プレー記録!$F$12:$F$2664,MATCH("OUT_"&amp;ウォレット!$C$2&amp;MONTH(ウォレット!$B27)&amp;"/"&amp;DAY(ウォレット!$B27)&amp;"_"&amp;ウォレット!Z$3,プレー記録!$U$12:$U$2664,0),1))</f>
        <v>0</v>
      </c>
      <c r="AA27" s="123">
        <f>IF(ISNA(INDEX(プレー記録!$F$12:$F$2664,MATCH("OUT_"&amp;ウォレット!$C$2&amp;MONTH(ウォレット!$B27)&amp;"/"&amp;DAY(ウォレット!$B27)&amp;"_"&amp;ウォレット!AA$3,プレー記録!$U$12:$U$2664,0),1))=TRUE,0,-INDEX(プレー記録!$F$12:$F$2664,MATCH("OUT_"&amp;ウォレット!$C$2&amp;MONTH(ウォレット!$B27)&amp;"/"&amp;DAY(ウォレット!$B27)&amp;"_"&amp;ウォレット!AA$3,プレー記録!$U$12:$U$2664,0),1))</f>
        <v>0</v>
      </c>
      <c r="AB27" s="298">
        <f>IF(ISNA(INDEX(プレー記録!$F$12:$F$2664,MATCH("OUT_"&amp;ウォレット!$C$2&amp;MONTH(ウォレット!$B27)&amp;"/"&amp;DAY(ウォレット!$B27)&amp;"_"&amp;ウォレット!AB$3,プレー記録!$U$12:$U$2664,0),1))=TRUE,0,-INDEX(プレー記録!$F$12:$F$2664,MATCH("OUT_"&amp;ウォレット!$C$2&amp;MONTH(ウォレット!$B27)&amp;"/"&amp;DAY(ウォレット!$B27)&amp;"_"&amp;ウォレット!AB$3,プレー記録!$U$12:$U$2664,0),1))</f>
        <v>0</v>
      </c>
      <c r="AC27" s="298">
        <f>IF(ISNA(INDEX(プレー記録!$F$12:$F$2664,MATCH("OUT_"&amp;ウォレット!$C$2&amp;MONTH(ウォレット!$B27)&amp;"/"&amp;DAY(ウォレット!$B27)&amp;"_"&amp;ウォレット!AC$3,プレー記録!$U$12:$U$2664,0),1))=TRUE,0,-INDEX(プレー記録!$F$12:$F$2664,MATCH("OUT_"&amp;ウォレット!$C$2&amp;MONTH(ウォレット!$B27)&amp;"/"&amp;DAY(ウォレット!$B27)&amp;"_"&amp;ウォレット!AC$3,プレー記録!$U$12:$U$2664,0),1))</f>
        <v>0</v>
      </c>
      <c r="AD27" s="298">
        <f>IF(ISNA(INDEX(プレー記録!$F$12:$F$2664,MATCH("OUT_"&amp;ウォレット!$C$2&amp;MONTH(ウォレット!$B27)&amp;"/"&amp;DAY(ウォレット!$B27)&amp;"_"&amp;ウォレット!AD$3,プレー記録!$U$12:$U$2664,0),1))=TRUE,0,-INDEX(プレー記録!$F$12:$F$2664,MATCH("OUT_"&amp;ウォレット!$C$2&amp;MONTH(ウォレット!$B27)&amp;"/"&amp;DAY(ウォレット!$B27)&amp;"_"&amp;ウォレット!AD$3,プレー記録!$U$12:$U$2664,0),1))</f>
        <v>0</v>
      </c>
      <c r="AE27" s="298">
        <f>IF(ISNA(INDEX(プレー記録!$F$12:$F$2664,MATCH("OUT_"&amp;ウォレット!$C$2&amp;MONTH(ウォレット!$B27)&amp;"/"&amp;DAY(ウォレット!$B27)&amp;"_"&amp;ウォレット!AE$3,プレー記録!$U$12:$U$2664,0),1))=TRUE,0,-INDEX(プレー記録!$F$12:$F$2664,MATCH("OUT_"&amp;ウォレット!$C$2&amp;MONTH(ウォレット!$B27)&amp;"/"&amp;DAY(ウォレット!$B27)&amp;"_"&amp;ウォレット!AE$3,プレー記録!$U$12:$U$2664,0),1))</f>
        <v>0</v>
      </c>
      <c r="AF27" s="298">
        <f>IF(ISNA(INDEX(プレー記録!$F$12:$F$2664,MATCH("OUT_"&amp;ウォレット!$C$2&amp;MONTH(ウォレット!$B27)&amp;"/"&amp;DAY(ウォレット!$B27)&amp;"_"&amp;ウォレット!AF$3,プレー記録!$U$12:$U$2664,0),1))=TRUE,0,-INDEX(プレー記録!$F$12:$F$2664,MATCH("OUT_"&amp;ウォレット!$C$2&amp;MONTH(ウォレット!$B27)&amp;"/"&amp;DAY(ウォレット!$B27)&amp;"_"&amp;ウォレット!AF$3,プレー記録!$U$12:$U$2664,0),1))</f>
        <v>0</v>
      </c>
      <c r="AG27" s="298">
        <f>IF(ISNA(INDEX(プレー記録!$F$12:$F$2664,MATCH("OUT_"&amp;ウォレット!$C$2&amp;MONTH(ウォレット!$B27)&amp;"/"&amp;DAY(ウォレット!$B27)&amp;"_"&amp;ウォレット!AG$3,プレー記録!$U$12:$U$2664,0),1))=TRUE,0,-INDEX(プレー記録!$F$12:$F$2664,MATCH("OUT_"&amp;ウォレット!$C$2&amp;MONTH(ウォレット!$B27)&amp;"/"&amp;DAY(ウォレット!$B27)&amp;"_"&amp;ウォレット!AG$3,プレー記録!$U$12:$U$2664,0),1))</f>
        <v>0</v>
      </c>
      <c r="AH27" s="298">
        <f>IF(ISNA(INDEX(プレー記録!$F$12:$F$2664,MATCH("OUT_"&amp;ウォレット!$C$2&amp;MONTH(ウォレット!$B27)&amp;"/"&amp;DAY(ウォレット!$B27)&amp;"_"&amp;ウォレット!AH$3,プレー記録!$U$12:$U$2664,0),1))=TRUE,0,-INDEX(プレー記録!$F$12:$F$2664,MATCH("OUT_"&amp;ウォレット!$C$2&amp;MONTH(ウォレット!$B27)&amp;"/"&amp;DAY(ウォレット!$B27)&amp;"_"&amp;ウォレット!AH$3,プレー記録!$U$12:$U$2664,0),1))</f>
        <v>0</v>
      </c>
      <c r="AI27" s="298">
        <f>IF(ISNA(INDEX(プレー記録!$F$12:$F$2664,MATCH("OUT_"&amp;ウォレット!$C$2&amp;MONTH(ウォレット!$B27)&amp;"/"&amp;DAY(ウォレット!$B27)&amp;"_"&amp;ウォレット!AI$3,プレー記録!$U$12:$U$2664,0),1))=TRUE,0,-INDEX(プレー記録!$F$12:$F$2664,MATCH("OUT_"&amp;ウォレット!$C$2&amp;MONTH(ウォレット!$B27)&amp;"/"&amp;DAY(ウォレット!$B27)&amp;"_"&amp;ウォレット!AI$3,プレー記録!$U$12:$U$2664,0),1))</f>
        <v>0</v>
      </c>
      <c r="AJ27" s="160"/>
      <c r="AK27" s="127">
        <f t="shared" si="2"/>
        <v>0</v>
      </c>
      <c r="AL27" s="128">
        <f t="shared" si="12"/>
        <v>0</v>
      </c>
      <c r="AM27" s="133">
        <f>IF(ISNA(INDEX(プレー記録!$G$14:$G$2664,MATCH("IN_"&amp;ウォレット!$AK$2&amp;MONTH(ウォレット!$B27)&amp;"/"&amp;DAY(ウォレット!$B27)&amp;"_"&amp;ウォレット!AM$3,プレー記録!$U$14:$U$2664,0),1))=TRUE,0,INDEX(プレー記録!$G$14:$G$2664,MATCH("IN_"&amp;ウォレット!$AK$2&amp;MONTH(ウォレット!$B27)&amp;"/"&amp;DAY(ウォレット!$B27)&amp;"_"&amp;ウォレット!AM$3,プレー記録!$U$14:$U$2664,0),1))</f>
        <v>0</v>
      </c>
      <c r="AN27" s="122">
        <f>IF(ISNA(INDEX(プレー記録!$G$14:$G$2664,MATCH("IN_"&amp;ウォレット!$AK$2&amp;MONTH(ウォレット!$B27)&amp;"/"&amp;DAY(ウォレット!$B27)&amp;"_"&amp;ウォレット!AN$3,プレー記録!$U$14:$U$2664,0),1))=TRUE,0,INDEX(プレー記録!$G$14:$G$2664,MATCH("IN_"&amp;ウォレット!$AK$2&amp;MONTH(ウォレット!$B27)&amp;"/"&amp;DAY(ウォレット!$B27)&amp;"_"&amp;ウォレット!AN$3,プレー記録!$U$14:$U$2664,0),1))</f>
        <v>0</v>
      </c>
      <c r="AO27" s="122">
        <f>IF(ISNA(INDEX(プレー記録!$G$14:$G$2664,MATCH("IN_"&amp;ウォレット!$AK$2&amp;MONTH(ウォレット!$B27)&amp;"/"&amp;DAY(ウォレット!$B27)&amp;"_"&amp;ウォレット!AO$3,プレー記録!$U$14:$U$2664,0),1))=TRUE,0,INDEX(プレー記録!$G$14:$G$2664,MATCH("IN_"&amp;ウォレット!$AK$2&amp;MONTH(ウォレット!$B27)&amp;"/"&amp;DAY(ウォレット!$B27)&amp;"_"&amp;ウォレット!AO$3,プレー記録!$U$14:$U$2664,0),1))</f>
        <v>0</v>
      </c>
      <c r="AP27" s="122">
        <f>IF(ISNA(INDEX(プレー記録!$G$14:$G$2664,MATCH("IN_"&amp;ウォレット!$AK$2&amp;MONTH(ウォレット!$B27)&amp;"/"&amp;DAY(ウォレット!$B27)&amp;"_"&amp;ウォレット!AP$3,プレー記録!$U$14:$U$2664,0),1))=TRUE,0,INDEX(プレー記録!$G$14:$G$2664,MATCH("IN_"&amp;ウォレット!$AK$2&amp;MONTH(ウォレット!$B27)&amp;"/"&amp;DAY(ウォレット!$B27)&amp;"_"&amp;ウォレット!AP$3,プレー記録!$U$14:$U$2664,0),1))</f>
        <v>0</v>
      </c>
      <c r="AQ27" s="122">
        <f>IF(ISNA(INDEX(プレー記録!$G$14:$G$2664,MATCH("IN_"&amp;ウォレット!$AK$2&amp;MONTH(ウォレット!$B27)&amp;"/"&amp;DAY(ウォレット!$B27)&amp;"_"&amp;ウォレット!AQ$3,プレー記録!$U$14:$U$2664,0),1))=TRUE,0,INDEX(プレー記録!$G$14:$G$2664,MATCH("IN_"&amp;ウォレット!$AK$2&amp;MONTH(ウォレット!$B27)&amp;"/"&amp;DAY(ウォレット!$B27)&amp;"_"&amp;ウォレット!AQ$3,プレー記録!$U$14:$U$2664,0),1))</f>
        <v>0</v>
      </c>
      <c r="AR27" s="122">
        <f>IF(ISNA(INDEX(プレー記録!$G$14:$G$2664,MATCH("IN_"&amp;ウォレット!$AK$2&amp;MONTH(ウォレット!$B27)&amp;"/"&amp;DAY(ウォレット!$B27)&amp;"_"&amp;ウォレット!AR$3,プレー記録!$U$14:$U$2664,0),1))=TRUE,0,INDEX(プレー記録!$G$14:$G$2664,MATCH("IN_"&amp;ウォレット!$AK$2&amp;MONTH(ウォレット!$B27)&amp;"/"&amp;DAY(ウォレット!$B27)&amp;"_"&amp;ウォレット!AR$3,プレー記録!$U$14:$U$2664,0),1))</f>
        <v>0</v>
      </c>
      <c r="AS27" s="122">
        <f>IF(ISNA(INDEX(プレー記録!$G$14:$G$2664,MATCH("IN_"&amp;ウォレット!$AK$2&amp;MONTH(ウォレット!$B27)&amp;"/"&amp;DAY(ウォレット!$B27)&amp;"_"&amp;ウォレット!AS$3,プレー記録!$U$14:$U$2664,0),1))=TRUE,0,INDEX(プレー記録!$G$14:$G$2664,MATCH("IN_"&amp;ウォレット!$AK$2&amp;MONTH(ウォレット!$B27)&amp;"/"&amp;DAY(ウォレット!$B27)&amp;"_"&amp;ウォレット!AS$3,プレー記録!$U$14:$U$2664,0),1))</f>
        <v>0</v>
      </c>
      <c r="AT27" s="296">
        <f>IF(ISNA(INDEX(プレー記録!$G$14:$G$2664,MATCH("IN_"&amp;ウォレット!$AK$2&amp;MONTH(ウォレット!$B27)&amp;"/"&amp;DAY(ウォレット!$B27)&amp;"_"&amp;ウォレット!AT$3,プレー記録!$U$14:$U$2664,0),1))=TRUE,0,INDEX(プレー記録!$G$14:$G$2664,MATCH("IN_"&amp;ウォレット!$AK$2&amp;MONTH(ウォレット!$B27)&amp;"/"&amp;DAY(ウォレット!$B27)&amp;"_"&amp;ウォレット!AT$3,プレー記録!$U$14:$U$2664,0),1))</f>
        <v>0</v>
      </c>
      <c r="AU27" s="296">
        <f>IF(ISNA(INDEX(プレー記録!$G$14:$G$2664,MATCH("IN_"&amp;ウォレット!$AK$2&amp;MONTH(ウォレット!$B27)&amp;"/"&amp;DAY(ウォレット!$B27)&amp;"_"&amp;ウォレット!AU$3,プレー記録!$U$14:$U$2664,0),1))=TRUE,0,INDEX(プレー記録!$G$14:$G$2664,MATCH("IN_"&amp;ウォレット!$AK$2&amp;MONTH(ウォレット!$B27)&amp;"/"&amp;DAY(ウォレット!$B27)&amp;"_"&amp;ウォレット!AU$3,プレー記録!$U$14:$U$2664,0),1))</f>
        <v>0</v>
      </c>
      <c r="AV27" s="296">
        <f>IF(ISNA(INDEX(プレー記録!$G$14:$G$2664,MATCH("IN_"&amp;ウォレット!$AK$2&amp;MONTH(ウォレット!$B27)&amp;"/"&amp;DAY(ウォレット!$B27)&amp;"_"&amp;ウォレット!AV$3,プレー記録!$U$14:$U$2664,0),1))=TRUE,0,INDEX(プレー記録!$G$14:$G$2664,MATCH("IN_"&amp;ウォレット!$AK$2&amp;MONTH(ウォレット!$B27)&amp;"/"&amp;DAY(ウォレット!$B27)&amp;"_"&amp;ウォレット!AV$3,プレー記録!$U$14:$U$2664,0),1))</f>
        <v>0</v>
      </c>
      <c r="AW27" s="296">
        <f>IF(ISNA(INDEX(プレー記録!$G$14:$G$2664,MATCH("IN_"&amp;ウォレット!$AK$2&amp;MONTH(ウォレット!$B27)&amp;"/"&amp;DAY(ウォレット!$B27)&amp;"_"&amp;ウォレット!AW$3,プレー記録!$U$14:$U$2664,0),1))=TRUE,0,INDEX(プレー記録!$G$14:$G$2664,MATCH("IN_"&amp;ウォレット!$AK$2&amp;MONTH(ウォレット!$B27)&amp;"/"&amp;DAY(ウォレット!$B27)&amp;"_"&amp;ウォレット!AW$3,プレー記録!$U$14:$U$2664,0),1))</f>
        <v>0</v>
      </c>
      <c r="AX27" s="296">
        <f>IF(ISNA(INDEX(プレー記録!$G$14:$G$2664,MATCH("IN_"&amp;ウォレット!$AK$2&amp;MONTH(ウォレット!$B27)&amp;"/"&amp;DAY(ウォレット!$B27)&amp;"_"&amp;ウォレット!AX$3,プレー記録!$U$14:$U$2664,0),1))=TRUE,0,INDEX(プレー記録!$G$14:$G$2664,MATCH("IN_"&amp;ウォレット!$AK$2&amp;MONTH(ウォレット!$B27)&amp;"/"&amp;DAY(ウォレット!$B27)&amp;"_"&amp;ウォレット!AX$3,プレー記録!$U$14:$U$2664,0),1))</f>
        <v>0</v>
      </c>
      <c r="AY27" s="296">
        <f>IF(ISNA(INDEX(プレー記録!$G$14:$G$2664,MATCH("IN_"&amp;ウォレット!$AK$2&amp;MONTH(ウォレット!$B27)&amp;"/"&amp;DAY(ウォレット!$B27)&amp;"_"&amp;ウォレット!AY$3,プレー記録!$U$14:$U$2664,0),1))=TRUE,0,INDEX(プレー記録!$G$14:$G$2664,MATCH("IN_"&amp;ウォレット!$AK$2&amp;MONTH(ウォレット!$B27)&amp;"/"&amp;DAY(ウォレット!$B27)&amp;"_"&amp;ウォレット!AY$3,プレー記録!$U$14:$U$2664,0),1))</f>
        <v>0</v>
      </c>
      <c r="AZ27" s="296">
        <f>IF(ISNA(INDEX(プレー記録!$G$14:$G$2664,MATCH("IN_"&amp;ウォレット!$AK$2&amp;MONTH(ウォレット!$B27)&amp;"/"&amp;DAY(ウォレット!$B27)&amp;"_"&amp;ウォレット!AZ$3,プレー記録!$U$14:$U$2664,0),1))=TRUE,0,INDEX(プレー記録!$G$14:$G$2664,MATCH("IN_"&amp;ウォレット!$AK$2&amp;MONTH(ウォレット!$B27)&amp;"/"&amp;DAY(ウォレット!$B27)&amp;"_"&amp;ウォレット!AZ$3,プレー記録!$U$14:$U$2664,0),1))</f>
        <v>0</v>
      </c>
      <c r="BA27" s="296">
        <f>IF(ISNA(INDEX(プレー記録!$G$14:$G$2664,MATCH("IN_"&amp;ウォレット!$AK$2&amp;MONTH(ウォレット!$B27)&amp;"/"&amp;DAY(ウォレット!$B27)&amp;"_"&amp;ウォレット!BA$3,プレー記録!$U$14:$U$2664,0),1))=TRUE,0,INDEX(プレー記録!$G$14:$G$2664,MATCH("IN_"&amp;ウォレット!$AK$2&amp;MONTH(ウォレット!$B27)&amp;"/"&amp;DAY(ウォレット!$B27)&amp;"_"&amp;ウォレット!BA$3,プレー記録!$U$14:$U$2664,0),1))</f>
        <v>0</v>
      </c>
      <c r="BB27" s="158"/>
      <c r="BC27" s="131">
        <f>IF(ISNA(INDEX(プレー記録!$F$12:$F$2664,MATCH("OUT_"&amp;ウォレット!$AK$2&amp;MONTH(ウォレット!$B27)&amp;"/"&amp;DAY(ウォレット!$B27)&amp;"_"&amp;ウォレット!BC$3,プレー記録!$U$12:$U$2664,0),1))=TRUE,0,-INDEX(プレー記録!$F$12:$F$2664,MATCH("OUT_"&amp;ウォレット!$AK$2&amp;MONTH(ウォレット!$B27)&amp;"/"&amp;DAY(ウォレット!$B27)&amp;"_"&amp;ウォレット!BC$3,プレー記録!$U$12:$U$2664,0),1))</f>
        <v>0</v>
      </c>
      <c r="BD27" s="123">
        <f>IF(ISNA(INDEX(プレー記録!$F$12:$F$2664,MATCH("OUT_"&amp;ウォレット!$AK$2&amp;MONTH(ウォレット!$B27)&amp;"/"&amp;DAY(ウォレット!$B27)&amp;"_"&amp;ウォレット!BD$3,プレー記録!$U$12:$U$2664,0),1))=TRUE,0,-INDEX(プレー記録!$F$12:$F$2664,MATCH("OUT_"&amp;ウォレット!$AK$2&amp;MONTH(ウォレット!$B27)&amp;"/"&amp;DAY(ウォレット!$B27)&amp;"_"&amp;ウォレット!BD$3,プレー記録!$U$12:$U$2664,0),1))</f>
        <v>0</v>
      </c>
      <c r="BE27" s="123">
        <f>IF(ISNA(INDEX(プレー記録!$F$12:$F$2664,MATCH("OUT_"&amp;ウォレット!$AK$2&amp;MONTH(ウォレット!$B27)&amp;"/"&amp;DAY(ウォレット!$B27)&amp;"_"&amp;ウォレット!BE$3,プレー記録!$U$12:$U$2664,0),1))=TRUE,0,-INDEX(プレー記録!$F$12:$F$2664,MATCH("OUT_"&amp;ウォレット!$AK$2&amp;MONTH(ウォレット!$B27)&amp;"/"&amp;DAY(ウォレット!$B27)&amp;"_"&amp;ウォレット!BE$3,プレー記録!$U$12:$U$2664,0),1))</f>
        <v>0</v>
      </c>
      <c r="BF27" s="123">
        <f>IF(ISNA(INDEX(プレー記録!$F$12:$F$2664,MATCH("OUT_"&amp;ウォレット!$AK$2&amp;MONTH(ウォレット!$B27)&amp;"/"&amp;DAY(ウォレット!$B27)&amp;"_"&amp;ウォレット!BF$3,プレー記録!$U$12:$U$2664,0),1))=TRUE,0,-INDEX(プレー記録!$F$12:$F$2664,MATCH("OUT_"&amp;ウォレット!$AK$2&amp;MONTH(ウォレット!$B27)&amp;"/"&amp;DAY(ウォレット!$B27)&amp;"_"&amp;ウォレット!BF$3,プレー記録!$U$12:$U$2664,0),1))</f>
        <v>0</v>
      </c>
      <c r="BG27" s="123">
        <f>IF(ISNA(INDEX(プレー記録!$F$12:$F$2664,MATCH("OUT_"&amp;ウォレット!$AK$2&amp;MONTH(ウォレット!$B27)&amp;"/"&amp;DAY(ウォレット!$B27)&amp;"_"&amp;ウォレット!BG$3,プレー記録!$U$12:$U$2664,0),1))=TRUE,0,-INDEX(プレー記録!$F$12:$F$2664,MATCH("OUT_"&amp;ウォレット!$AK$2&amp;MONTH(ウォレット!$B27)&amp;"/"&amp;DAY(ウォレット!$B27)&amp;"_"&amp;ウォレット!BG$3,プレー記録!$U$12:$U$2664,0),1))</f>
        <v>0</v>
      </c>
      <c r="BH27" s="123">
        <f>IF(ISNA(INDEX(プレー記録!$F$12:$F$2664,MATCH("OUT_"&amp;ウォレット!$AK$2&amp;MONTH(ウォレット!$B27)&amp;"/"&amp;DAY(ウォレット!$B27)&amp;"_"&amp;ウォレット!BH$3,プレー記録!$U$12:$U$2664,0),1))=TRUE,0,-INDEX(プレー記録!$F$12:$F$2664,MATCH("OUT_"&amp;ウォレット!$AK$2&amp;MONTH(ウォレット!$B27)&amp;"/"&amp;DAY(ウォレット!$B27)&amp;"_"&amp;ウォレット!BH$3,プレー記録!$U$12:$U$2664,0),1))</f>
        <v>0</v>
      </c>
      <c r="BI27" s="123">
        <f>IF(ISNA(INDEX(プレー記録!$F$12:$F$2664,MATCH("OUT_"&amp;ウォレット!$AK$2&amp;MONTH(ウォレット!$B27)&amp;"/"&amp;DAY(ウォレット!$B27)&amp;"_"&amp;ウォレット!BI$3,プレー記録!$U$12:$U$2664,0),1))=TRUE,0,-INDEX(プレー記録!$F$12:$F$2664,MATCH("OUT_"&amp;ウォレット!$AK$2&amp;MONTH(ウォレット!$B27)&amp;"/"&amp;DAY(ウォレット!$B27)&amp;"_"&amp;ウォレット!BI$3,プレー記録!$U$12:$U$2664,0),1))</f>
        <v>0</v>
      </c>
      <c r="BJ27" s="298">
        <f>IF(ISNA(INDEX(プレー記録!$F$12:$F$2664,MATCH("OUT_"&amp;ウォレット!$AK$2&amp;MONTH(ウォレット!$B27)&amp;"/"&amp;DAY(ウォレット!$B27)&amp;"_"&amp;ウォレット!BJ$3,プレー記録!$U$12:$U$2664,0),1))=TRUE,0,-INDEX(プレー記録!$F$12:$F$2664,MATCH("OUT_"&amp;ウォレット!$AK$2&amp;MONTH(ウォレット!$B27)&amp;"/"&amp;DAY(ウォレット!$B27)&amp;"_"&amp;ウォレット!BJ$3,プレー記録!$U$12:$U$2664,0),1))</f>
        <v>0</v>
      </c>
      <c r="BK27" s="298">
        <f>IF(ISNA(INDEX(プレー記録!$F$12:$F$2664,MATCH("OUT_"&amp;ウォレット!$AK$2&amp;MONTH(ウォレット!$B27)&amp;"/"&amp;DAY(ウォレット!$B27)&amp;"_"&amp;ウォレット!BK$3,プレー記録!$U$12:$U$2664,0),1))=TRUE,0,-INDEX(プレー記録!$F$12:$F$2664,MATCH("OUT_"&amp;ウォレット!$AK$2&amp;MONTH(ウォレット!$B27)&amp;"/"&amp;DAY(ウォレット!$B27)&amp;"_"&amp;ウォレット!BK$3,プレー記録!$U$12:$U$2664,0),1))</f>
        <v>0</v>
      </c>
      <c r="BL27" s="298">
        <f>IF(ISNA(INDEX(プレー記録!$F$12:$F$2664,MATCH("OUT_"&amp;ウォレット!$AK$2&amp;MONTH(ウォレット!$B27)&amp;"/"&amp;DAY(ウォレット!$B27)&amp;"_"&amp;ウォレット!BL$3,プレー記録!$U$12:$U$2664,0),1))=TRUE,0,-INDEX(プレー記録!$F$12:$F$2664,MATCH("OUT_"&amp;ウォレット!$AK$2&amp;MONTH(ウォレット!$B27)&amp;"/"&amp;DAY(ウォレット!$B27)&amp;"_"&amp;ウォレット!BL$3,プレー記録!$U$12:$U$2664,0),1))</f>
        <v>0</v>
      </c>
      <c r="BM27" s="298">
        <f>IF(ISNA(INDEX(プレー記録!$F$12:$F$2664,MATCH("OUT_"&amp;ウォレット!$AK$2&amp;MONTH(ウォレット!$B27)&amp;"/"&amp;DAY(ウォレット!$B27)&amp;"_"&amp;ウォレット!BM$3,プレー記録!$U$12:$U$2664,0),1))=TRUE,0,-INDEX(プレー記録!$F$12:$F$2664,MATCH("OUT_"&amp;ウォレット!$AK$2&amp;MONTH(ウォレット!$B27)&amp;"/"&amp;DAY(ウォレット!$B27)&amp;"_"&amp;ウォレット!BM$3,プレー記録!$U$12:$U$2664,0),1))</f>
        <v>0</v>
      </c>
      <c r="BN27" s="298">
        <f>IF(ISNA(INDEX(プレー記録!$F$12:$F$2664,MATCH("OUT_"&amp;ウォレット!$AK$2&amp;MONTH(ウォレット!$B27)&amp;"/"&amp;DAY(ウォレット!$B27)&amp;"_"&amp;ウォレット!BN$3,プレー記録!$U$12:$U$2664,0),1))=TRUE,0,-INDEX(プレー記録!$F$12:$F$2664,MATCH("OUT_"&amp;ウォレット!$AK$2&amp;MONTH(ウォレット!$B27)&amp;"/"&amp;DAY(ウォレット!$B27)&amp;"_"&amp;ウォレット!BN$3,プレー記録!$U$12:$U$2664,0),1))</f>
        <v>0</v>
      </c>
      <c r="BO27" s="298">
        <f>IF(ISNA(INDEX(プレー記録!$F$12:$F$2664,MATCH("OUT_"&amp;ウォレット!$AK$2&amp;MONTH(ウォレット!$B27)&amp;"/"&amp;DAY(ウォレット!$B27)&amp;"_"&amp;ウォレット!BO$3,プレー記録!$U$12:$U$2664,0),1))=TRUE,0,-INDEX(プレー記録!$F$12:$F$2664,MATCH("OUT_"&amp;ウォレット!$AK$2&amp;MONTH(ウォレット!$B27)&amp;"/"&amp;DAY(ウォレット!$B27)&amp;"_"&amp;ウォレット!BO$3,プレー記録!$U$12:$U$2664,0),1))</f>
        <v>0</v>
      </c>
      <c r="BP27" s="298">
        <f>IF(ISNA(INDEX(プレー記録!$F$12:$F$2664,MATCH("OUT_"&amp;ウォレット!$AK$2&amp;MONTH(ウォレット!$B27)&amp;"/"&amp;DAY(ウォレット!$B27)&amp;"_"&amp;ウォレット!BP$3,プレー記録!$U$12:$U$2664,0),1))=TRUE,0,-INDEX(プレー記録!$F$12:$F$2664,MATCH("OUT_"&amp;ウォレット!$AK$2&amp;MONTH(ウォレット!$B27)&amp;"/"&amp;DAY(ウォレット!$B27)&amp;"_"&amp;ウォレット!BP$3,プレー記録!$U$12:$U$2664,0),1))</f>
        <v>0</v>
      </c>
      <c r="BQ27" s="298">
        <f>IF(ISNA(INDEX(プレー記録!$F$12:$F$2664,MATCH("OUT_"&amp;ウォレット!$AK$2&amp;MONTH(ウォレット!$B27)&amp;"/"&amp;DAY(ウォレット!$B27)&amp;"_"&amp;ウォレット!BQ$3,プレー記録!$U$12:$U$2664,0),1))=TRUE,0,-INDEX(プレー記録!$F$12:$F$2664,MATCH("OUT_"&amp;ウォレット!$AK$2&amp;MONTH(ウォレット!$B27)&amp;"/"&amp;DAY(ウォレット!$B27)&amp;"_"&amp;ウォレット!BQ$3,プレー記録!$U$12:$U$2664,0),1))</f>
        <v>0</v>
      </c>
      <c r="BR27" s="160"/>
      <c r="BS27" s="127">
        <f t="shared" si="3"/>
        <v>0</v>
      </c>
      <c r="BT27" s="128">
        <f t="shared" si="13"/>
        <v>0</v>
      </c>
      <c r="BU27" s="133">
        <f>IF(ISNA(INDEX(プレー記録!$G$14:$G$2664,MATCH("IN_"&amp;ウォレット!$BS$2&amp;MONTH(ウォレット!$B27)&amp;"/"&amp;DAY(ウォレット!$B27)&amp;"_"&amp;ウォレット!BU$3,プレー記録!$U$14:$U$2664,0),1))=TRUE,0,INDEX(プレー記録!$G$14:$G$2664,MATCH("IN_"&amp;ウォレット!$BS$2&amp;MONTH(ウォレット!$B27)&amp;"/"&amp;DAY(ウォレット!$B27)&amp;"_"&amp;ウォレット!BU$3,プレー記録!$U$14:$U$2664,0),1))</f>
        <v>0</v>
      </c>
      <c r="BV27" s="122">
        <f>IF(ISNA(INDEX(プレー記録!$G$14:$G$2664,MATCH("IN_"&amp;ウォレット!$BS$2&amp;MONTH(ウォレット!$B27)&amp;"/"&amp;DAY(ウォレット!$B27)&amp;"_"&amp;ウォレット!BV$3,プレー記録!$U$14:$U$2664,0),1))=TRUE,0,INDEX(プレー記録!$G$14:$G$2664,MATCH("IN_"&amp;ウォレット!$BS$2&amp;MONTH(ウォレット!$B27)&amp;"/"&amp;DAY(ウォレット!$B27)&amp;"_"&amp;ウォレット!BV$3,プレー記録!$U$14:$U$2664,0),1))</f>
        <v>0</v>
      </c>
      <c r="BW27" s="122">
        <f>IF(ISNA(INDEX(プレー記録!$G$14:$G$2664,MATCH("IN_"&amp;ウォレット!$BS$2&amp;MONTH(ウォレット!$B27)&amp;"/"&amp;DAY(ウォレット!$B27)&amp;"_"&amp;ウォレット!BW$3,プレー記録!$U$14:$U$2664,0),1))=TRUE,0,INDEX(プレー記録!$G$14:$G$2664,MATCH("IN_"&amp;ウォレット!$BS$2&amp;MONTH(ウォレット!$B27)&amp;"/"&amp;DAY(ウォレット!$B27)&amp;"_"&amp;ウォレット!BW$3,プレー記録!$U$14:$U$2664,0),1))</f>
        <v>0</v>
      </c>
      <c r="BX27" s="122">
        <f>IF(ISNA(INDEX(プレー記録!$G$14:$G$2664,MATCH("IN_"&amp;ウォレット!$BS$2&amp;MONTH(ウォレット!$B27)&amp;"/"&amp;DAY(ウォレット!$B27)&amp;"_"&amp;ウォレット!BX$3,プレー記録!$U$14:$U$2664,0),1))=TRUE,0,INDEX(プレー記録!$G$14:$G$2664,MATCH("IN_"&amp;ウォレット!$BS$2&amp;MONTH(ウォレット!$B27)&amp;"/"&amp;DAY(ウォレット!$B27)&amp;"_"&amp;ウォレット!BX$3,プレー記録!$U$14:$U$2664,0),1))</f>
        <v>0</v>
      </c>
      <c r="BY27" s="122">
        <f>IF(ISNA(INDEX(プレー記録!$G$14:$G$2664,MATCH("IN_"&amp;ウォレット!$BS$2&amp;MONTH(ウォレット!$B27)&amp;"/"&amp;DAY(ウォレット!$B27)&amp;"_"&amp;ウォレット!BY$3,プレー記録!$U$14:$U$2664,0),1))=TRUE,0,INDEX(プレー記録!$G$14:$G$2664,MATCH("IN_"&amp;ウォレット!$BS$2&amp;MONTH(ウォレット!$B27)&amp;"/"&amp;DAY(ウォレット!$B27)&amp;"_"&amp;ウォレット!BY$3,プレー記録!$U$14:$U$2664,0),1))</f>
        <v>0</v>
      </c>
      <c r="BZ27" s="122">
        <f>IF(ISNA(INDEX(プレー記録!$G$14:$G$2664,MATCH("IN_"&amp;ウォレット!$BS$2&amp;MONTH(ウォレット!$B27)&amp;"/"&amp;DAY(ウォレット!$B27)&amp;"_"&amp;ウォレット!BZ$3,プレー記録!$U$14:$U$2664,0),1))=TRUE,0,INDEX(プレー記録!$G$14:$G$2664,MATCH("IN_"&amp;ウォレット!$BS$2&amp;MONTH(ウォレット!$B27)&amp;"/"&amp;DAY(ウォレット!$B27)&amp;"_"&amp;ウォレット!BZ$3,プレー記録!$U$14:$U$2664,0),1))</f>
        <v>0</v>
      </c>
      <c r="CA27" s="122">
        <f>IF(ISNA(INDEX(プレー記録!$G$14:$G$2664,MATCH("IN_"&amp;ウォレット!$BS$2&amp;MONTH(ウォレット!$B27)&amp;"/"&amp;DAY(ウォレット!$B27)&amp;"_"&amp;ウォレット!CA$3,プレー記録!$U$14:$U$2664,0),1))=TRUE,0,INDEX(プレー記録!$G$14:$G$2664,MATCH("IN_"&amp;ウォレット!$BS$2&amp;MONTH(ウォレット!$B27)&amp;"/"&amp;DAY(ウォレット!$B27)&amp;"_"&amp;ウォレット!CA$3,プレー記録!$U$14:$U$2664,0),1))</f>
        <v>0</v>
      </c>
      <c r="CB27" s="296">
        <f>IF(ISNA(INDEX(プレー記録!$G$14:$G$2664,MATCH("IN_"&amp;ウォレット!$BS$2&amp;MONTH(ウォレット!$B27)&amp;"/"&amp;DAY(ウォレット!$B27)&amp;"_"&amp;ウォレット!CB$3,プレー記録!$U$14:$U$2664,0),1))=TRUE,0,INDEX(プレー記録!$G$14:$G$2664,MATCH("IN_"&amp;ウォレット!$BS$2&amp;MONTH(ウォレット!$B27)&amp;"/"&amp;DAY(ウォレット!$B27)&amp;"_"&amp;ウォレット!CB$3,プレー記録!$U$14:$U$2664,0),1))</f>
        <v>0</v>
      </c>
      <c r="CC27" s="296">
        <f>IF(ISNA(INDEX(プレー記録!$G$14:$G$2664,MATCH("IN_"&amp;ウォレット!$BS$2&amp;MONTH(ウォレット!$B27)&amp;"/"&amp;DAY(ウォレット!$B27)&amp;"_"&amp;ウォレット!CC$3,プレー記録!$U$14:$U$2664,0),1))=TRUE,0,INDEX(プレー記録!$G$14:$G$2664,MATCH("IN_"&amp;ウォレット!$BS$2&amp;MONTH(ウォレット!$B27)&amp;"/"&amp;DAY(ウォレット!$B27)&amp;"_"&amp;ウォレット!CC$3,プレー記録!$U$14:$U$2664,0),1))</f>
        <v>0</v>
      </c>
      <c r="CD27" s="296">
        <f>IF(ISNA(INDEX(プレー記録!$G$14:$G$2664,MATCH("IN_"&amp;ウォレット!$BS$2&amp;MONTH(ウォレット!$B27)&amp;"/"&amp;DAY(ウォレット!$B27)&amp;"_"&amp;ウォレット!CD$3,プレー記録!$U$14:$U$2664,0),1))=TRUE,0,INDEX(プレー記録!$G$14:$G$2664,MATCH("IN_"&amp;ウォレット!$BS$2&amp;MONTH(ウォレット!$B27)&amp;"/"&amp;DAY(ウォレット!$B27)&amp;"_"&amp;ウォレット!CD$3,プレー記録!$U$14:$U$2664,0),1))</f>
        <v>0</v>
      </c>
      <c r="CE27" s="296">
        <f>IF(ISNA(INDEX(プレー記録!$G$14:$G$2664,MATCH("IN_"&amp;ウォレット!$BS$2&amp;MONTH(ウォレット!$B27)&amp;"/"&amp;DAY(ウォレット!$B27)&amp;"_"&amp;ウォレット!CE$3,プレー記録!$U$14:$U$2664,0),1))=TRUE,0,INDEX(プレー記録!$G$14:$G$2664,MATCH("IN_"&amp;ウォレット!$BS$2&amp;MONTH(ウォレット!$B27)&amp;"/"&amp;DAY(ウォレット!$B27)&amp;"_"&amp;ウォレット!CE$3,プレー記録!$U$14:$U$2664,0),1))</f>
        <v>0</v>
      </c>
      <c r="CF27" s="296">
        <f>IF(ISNA(INDEX(プレー記録!$G$14:$G$2664,MATCH("IN_"&amp;ウォレット!$BS$2&amp;MONTH(ウォレット!$B27)&amp;"/"&amp;DAY(ウォレット!$B27)&amp;"_"&amp;ウォレット!CF$3,プレー記録!$U$14:$U$2664,0),1))=TRUE,0,INDEX(プレー記録!$G$14:$G$2664,MATCH("IN_"&amp;ウォレット!$BS$2&amp;MONTH(ウォレット!$B27)&amp;"/"&amp;DAY(ウォレット!$B27)&amp;"_"&amp;ウォレット!CF$3,プレー記録!$U$14:$U$2664,0),1))</f>
        <v>0</v>
      </c>
      <c r="CG27" s="296">
        <f>IF(ISNA(INDEX(プレー記録!$G$14:$G$2664,MATCH("IN_"&amp;ウォレット!$BS$2&amp;MONTH(ウォレット!$B27)&amp;"/"&amp;DAY(ウォレット!$B27)&amp;"_"&amp;ウォレット!CG$3,プレー記録!$U$14:$U$2664,0),1))=TRUE,0,INDEX(プレー記録!$G$14:$G$2664,MATCH("IN_"&amp;ウォレット!$BS$2&amp;MONTH(ウォレット!$B27)&amp;"/"&amp;DAY(ウォレット!$B27)&amp;"_"&amp;ウォレット!CG$3,プレー記録!$U$14:$U$2664,0),1))</f>
        <v>0</v>
      </c>
      <c r="CH27" s="296">
        <f>IF(ISNA(INDEX(プレー記録!$G$14:$G$2664,MATCH("IN_"&amp;ウォレット!$BS$2&amp;MONTH(ウォレット!$B27)&amp;"/"&amp;DAY(ウォレット!$B27)&amp;"_"&amp;ウォレット!CH$3,プレー記録!$U$14:$U$2664,0),1))=TRUE,0,INDEX(プレー記録!$G$14:$G$2664,MATCH("IN_"&amp;ウォレット!$BS$2&amp;MONTH(ウォレット!$B27)&amp;"/"&amp;DAY(ウォレット!$B27)&amp;"_"&amp;ウォレット!CH$3,プレー記録!$U$14:$U$2664,0),1))</f>
        <v>0</v>
      </c>
      <c r="CI27" s="296">
        <f>IF(ISNA(INDEX(プレー記録!$G$14:$G$2664,MATCH("IN_"&amp;ウォレット!$BS$2&amp;MONTH(ウォレット!$B27)&amp;"/"&amp;DAY(ウォレット!$B27)&amp;"_"&amp;ウォレット!CI$3,プレー記録!$U$14:$U$2664,0),1))=TRUE,0,INDEX(プレー記録!$G$14:$G$2664,MATCH("IN_"&amp;ウォレット!$BS$2&amp;MONTH(ウォレット!$B27)&amp;"/"&amp;DAY(ウォレット!$B27)&amp;"_"&amp;ウォレット!CI$3,プレー記録!$U$14:$U$2664,0),1))</f>
        <v>0</v>
      </c>
      <c r="CJ27" s="158"/>
      <c r="CK27" s="131">
        <f>IF(ISNA(INDEX(プレー記録!$F$12:$F$2664,MATCH("OUT_"&amp;ウォレット!$BS$2&amp;MONTH(ウォレット!$B27)&amp;"/"&amp;DAY(ウォレット!$B27)&amp;"_"&amp;ウォレット!CK$3,プレー記録!$U$12:$U$2664,0),1))=TRUE,0,-INDEX(プレー記録!$F$12:$F$2664,MATCH("OUT_"&amp;ウォレット!$BS$2&amp;MONTH(ウォレット!$B27)&amp;"/"&amp;DAY(ウォレット!$B27)&amp;"_"&amp;ウォレット!CK$3,プレー記録!$U$12:$U$2664,0),1))</f>
        <v>0</v>
      </c>
      <c r="CL27" s="123">
        <f>IF(ISNA(INDEX(プレー記録!$F$12:$F$2664,MATCH("OUT_"&amp;ウォレット!$BS$2&amp;MONTH(ウォレット!$B27)&amp;"/"&amp;DAY(ウォレット!$B27)&amp;"_"&amp;ウォレット!CL$3,プレー記録!$U$12:$U$2664,0),1))=TRUE,0,-INDEX(プレー記録!$F$12:$F$2664,MATCH("OUT_"&amp;ウォレット!$BS$2&amp;MONTH(ウォレット!$B27)&amp;"/"&amp;DAY(ウォレット!$B27)&amp;"_"&amp;ウォレット!CL$3,プレー記録!$U$12:$U$2664,0),1))</f>
        <v>0</v>
      </c>
      <c r="CM27" s="123">
        <f>IF(ISNA(INDEX(プレー記録!$F$12:$F$2664,MATCH("OUT_"&amp;ウォレット!$BS$2&amp;MONTH(ウォレット!$B27)&amp;"/"&amp;DAY(ウォレット!$B27)&amp;"_"&amp;ウォレット!CM$3,プレー記録!$U$12:$U$2664,0),1))=TRUE,0,-INDEX(プレー記録!$F$12:$F$2664,MATCH("OUT_"&amp;ウォレット!$BS$2&amp;MONTH(ウォレット!$B27)&amp;"/"&amp;DAY(ウォレット!$B27)&amp;"_"&amp;ウォレット!CM$3,プレー記録!$U$12:$U$2664,0),1))</f>
        <v>0</v>
      </c>
      <c r="CN27" s="123">
        <f>IF(ISNA(INDEX(プレー記録!$F$12:$F$2664,MATCH("OUT_"&amp;ウォレット!$BS$2&amp;MONTH(ウォレット!$B27)&amp;"/"&amp;DAY(ウォレット!$B27)&amp;"_"&amp;ウォレット!CN$3,プレー記録!$U$12:$U$2664,0),1))=TRUE,0,-INDEX(プレー記録!$F$12:$F$2664,MATCH("OUT_"&amp;ウォレット!$BS$2&amp;MONTH(ウォレット!$B27)&amp;"/"&amp;DAY(ウォレット!$B27)&amp;"_"&amp;ウォレット!CN$3,プレー記録!$U$12:$U$2664,0),1))</f>
        <v>0</v>
      </c>
      <c r="CO27" s="123">
        <f>IF(ISNA(INDEX(プレー記録!$F$12:$F$2664,MATCH("OUT_"&amp;ウォレット!$BS$2&amp;MONTH(ウォレット!$B27)&amp;"/"&amp;DAY(ウォレット!$B27)&amp;"_"&amp;ウォレット!CO$3,プレー記録!$U$12:$U$2664,0),1))=TRUE,0,-INDEX(プレー記録!$F$12:$F$2664,MATCH("OUT_"&amp;ウォレット!$BS$2&amp;MONTH(ウォレット!$B27)&amp;"/"&amp;DAY(ウォレット!$B27)&amp;"_"&amp;ウォレット!CO$3,プレー記録!$U$12:$U$2664,0),1))</f>
        <v>0</v>
      </c>
      <c r="CP27" s="123">
        <f>IF(ISNA(INDEX(プレー記録!$F$12:$F$2664,MATCH("OUT_"&amp;ウォレット!$BS$2&amp;MONTH(ウォレット!$B27)&amp;"/"&amp;DAY(ウォレット!$B27)&amp;"_"&amp;ウォレット!CP$3,プレー記録!$U$12:$U$2664,0),1))=TRUE,0,-INDEX(プレー記録!$F$12:$F$2664,MATCH("OUT_"&amp;ウォレット!$BS$2&amp;MONTH(ウォレット!$B27)&amp;"/"&amp;DAY(ウォレット!$B27)&amp;"_"&amp;ウォレット!CP$3,プレー記録!$U$12:$U$2664,0),1))</f>
        <v>0</v>
      </c>
      <c r="CQ27" s="123">
        <f>IF(ISNA(INDEX(プレー記録!$F$12:$F$2664,MATCH("OUT_"&amp;ウォレット!$BS$2&amp;MONTH(ウォレット!$B27)&amp;"/"&amp;DAY(ウォレット!$B27)&amp;"_"&amp;ウォレット!CQ$3,プレー記録!$U$12:$U$2664,0),1))=TRUE,0,-INDEX(プレー記録!$F$12:$F$2664,MATCH("OUT_"&amp;ウォレット!$BS$2&amp;MONTH(ウォレット!$B27)&amp;"/"&amp;DAY(ウォレット!$B27)&amp;"_"&amp;ウォレット!CQ$3,プレー記録!$U$12:$U$2664,0),1))</f>
        <v>0</v>
      </c>
      <c r="CR27" s="298">
        <f>IF(ISNA(INDEX(プレー記録!$F$12:$F$2664,MATCH("OUT_"&amp;ウォレット!$BS$2&amp;MONTH(ウォレット!$B27)&amp;"/"&amp;DAY(ウォレット!$B27)&amp;"_"&amp;ウォレット!CR$3,プレー記録!$U$12:$U$2664,0),1))=TRUE,0,-INDEX(プレー記録!$F$12:$F$2664,MATCH("OUT_"&amp;ウォレット!$BS$2&amp;MONTH(ウォレット!$B27)&amp;"/"&amp;DAY(ウォレット!$B27)&amp;"_"&amp;ウォレット!CR$3,プレー記録!$U$12:$U$2664,0),1))</f>
        <v>0</v>
      </c>
      <c r="CS27" s="298">
        <f>IF(ISNA(INDEX(プレー記録!$F$12:$F$2664,MATCH("OUT_"&amp;ウォレット!$BS$2&amp;MONTH(ウォレット!$B27)&amp;"/"&amp;DAY(ウォレット!$B27)&amp;"_"&amp;ウォレット!CS$3,プレー記録!$U$12:$U$2664,0),1))=TRUE,0,-INDEX(プレー記録!$F$12:$F$2664,MATCH("OUT_"&amp;ウォレット!$BS$2&amp;MONTH(ウォレット!$B27)&amp;"/"&amp;DAY(ウォレット!$B27)&amp;"_"&amp;ウォレット!CS$3,プレー記録!$U$12:$U$2664,0),1))</f>
        <v>0</v>
      </c>
      <c r="CT27" s="298">
        <f>IF(ISNA(INDEX(プレー記録!$F$12:$F$2664,MATCH("OUT_"&amp;ウォレット!$BS$2&amp;MONTH(ウォレット!$B27)&amp;"/"&amp;DAY(ウォレット!$B27)&amp;"_"&amp;ウォレット!CT$3,プレー記録!$U$12:$U$2664,0),1))=TRUE,0,-INDEX(プレー記録!$F$12:$F$2664,MATCH("OUT_"&amp;ウォレット!$BS$2&amp;MONTH(ウォレット!$B27)&amp;"/"&amp;DAY(ウォレット!$B27)&amp;"_"&amp;ウォレット!CT$3,プレー記録!$U$12:$U$2664,0),1))</f>
        <v>0</v>
      </c>
      <c r="CU27" s="298">
        <f>IF(ISNA(INDEX(プレー記録!$F$12:$F$2664,MATCH("OUT_"&amp;ウォレット!$BS$2&amp;MONTH(ウォレット!$B27)&amp;"/"&amp;DAY(ウォレット!$B27)&amp;"_"&amp;ウォレット!CU$3,プレー記録!$U$12:$U$2664,0),1))=TRUE,0,-INDEX(プレー記録!$F$12:$F$2664,MATCH("OUT_"&amp;ウォレット!$BS$2&amp;MONTH(ウォレット!$B27)&amp;"/"&amp;DAY(ウォレット!$B27)&amp;"_"&amp;ウォレット!CU$3,プレー記録!$U$12:$U$2664,0),1))</f>
        <v>0</v>
      </c>
      <c r="CV27" s="298">
        <f>IF(ISNA(INDEX(プレー記録!$F$12:$F$2664,MATCH("OUT_"&amp;ウォレット!$BS$2&amp;MONTH(ウォレット!$B27)&amp;"/"&amp;DAY(ウォレット!$B27)&amp;"_"&amp;ウォレット!CV$3,プレー記録!$U$12:$U$2664,0),1))=TRUE,0,-INDEX(プレー記録!$F$12:$F$2664,MATCH("OUT_"&amp;ウォレット!$BS$2&amp;MONTH(ウォレット!$B27)&amp;"/"&amp;DAY(ウォレット!$B27)&amp;"_"&amp;ウォレット!CV$3,プレー記録!$U$12:$U$2664,0),1))</f>
        <v>0</v>
      </c>
      <c r="CW27" s="298">
        <f>IF(ISNA(INDEX(プレー記録!$F$12:$F$2664,MATCH("OUT_"&amp;ウォレット!$BS$2&amp;MONTH(ウォレット!$B27)&amp;"/"&amp;DAY(ウォレット!$B27)&amp;"_"&amp;ウォレット!CW$3,プレー記録!$U$12:$U$2664,0),1))=TRUE,0,-INDEX(プレー記録!$F$12:$F$2664,MATCH("OUT_"&amp;ウォレット!$BS$2&amp;MONTH(ウォレット!$B27)&amp;"/"&amp;DAY(ウォレット!$B27)&amp;"_"&amp;ウォレット!CW$3,プレー記録!$U$12:$U$2664,0),1))</f>
        <v>0</v>
      </c>
      <c r="CX27" s="298">
        <f>IF(ISNA(INDEX(プレー記録!$F$12:$F$2664,MATCH("OUT_"&amp;ウォレット!$BS$2&amp;MONTH(ウォレット!$B27)&amp;"/"&amp;DAY(ウォレット!$B27)&amp;"_"&amp;ウォレット!CX$3,プレー記録!$U$12:$U$2664,0),1))=TRUE,0,-INDEX(プレー記録!$F$12:$F$2664,MATCH("OUT_"&amp;ウォレット!$BS$2&amp;MONTH(ウォレット!$B27)&amp;"/"&amp;DAY(ウォレット!$B27)&amp;"_"&amp;ウォレット!CX$3,プレー記録!$U$12:$U$2664,0),1))</f>
        <v>0</v>
      </c>
      <c r="CY27" s="298">
        <f>IF(ISNA(INDEX(プレー記録!$F$12:$F$2664,MATCH("OUT_"&amp;ウォレット!$BS$2&amp;MONTH(ウォレット!$B27)&amp;"/"&amp;DAY(ウォレット!$B27)&amp;"_"&amp;ウォレット!CY$3,プレー記録!$U$12:$U$2664,0),1))=TRUE,0,-INDEX(プレー記録!$F$12:$F$2664,MATCH("OUT_"&amp;ウォレット!$BS$2&amp;MONTH(ウォレット!$B27)&amp;"/"&amp;DAY(ウォレット!$B27)&amp;"_"&amp;ウォレット!CY$3,プレー記録!$U$12:$U$2664,0),1))</f>
        <v>0</v>
      </c>
      <c r="CZ27" s="160"/>
      <c r="DA27" s="127">
        <f t="shared" si="4"/>
        <v>0</v>
      </c>
      <c r="DB27" s="128">
        <f t="shared" si="14"/>
        <v>0</v>
      </c>
      <c r="DC27" s="133">
        <f>IF(ISNA(INDEX(プレー記録!$G$14:$G$2664,MATCH("IN_"&amp;ウォレット!$DA$2&amp;MONTH(ウォレット!$B27)&amp;"/"&amp;DAY(ウォレット!$B27)&amp;"_"&amp;ウォレット!DC$3,プレー記録!$U$14:$U$2664,0),1))=TRUE,0,INDEX(プレー記録!$G$14:$G$2664,MATCH("IN_"&amp;ウォレット!$DA$2&amp;MONTH(ウォレット!$B27)&amp;"/"&amp;DAY(ウォレット!$B27)&amp;"_"&amp;ウォレット!DC$3,プレー記録!$U$14:$U$2664,0),1))</f>
        <v>0</v>
      </c>
      <c r="DD27" s="122">
        <f>IF(ISNA(INDEX(プレー記録!$G$14:$G$2664,MATCH("IN_"&amp;ウォレット!$DA$2&amp;MONTH(ウォレット!$B27)&amp;"/"&amp;DAY(ウォレット!$B27)&amp;"_"&amp;ウォレット!DD$3,プレー記録!$U$14:$U$2664,0),1))=TRUE,0,INDEX(プレー記録!$G$14:$G$2664,MATCH("IN_"&amp;ウォレット!$DA$2&amp;MONTH(ウォレット!$B27)&amp;"/"&amp;DAY(ウォレット!$B27)&amp;"_"&amp;ウォレット!DD$3,プレー記録!$U$14:$U$2664,0),1))</f>
        <v>0</v>
      </c>
      <c r="DE27" s="122">
        <f>IF(ISNA(INDEX(プレー記録!$G$14:$G$2664,MATCH("IN_"&amp;ウォレット!$DA$2&amp;MONTH(ウォレット!$B27)&amp;"/"&amp;DAY(ウォレット!$B27)&amp;"_"&amp;ウォレット!DE$3,プレー記録!$U$14:$U$2664,0),1))=TRUE,0,INDEX(プレー記録!$G$14:$G$2664,MATCH("IN_"&amp;ウォレット!$DA$2&amp;MONTH(ウォレット!$B27)&amp;"/"&amp;DAY(ウォレット!$B27)&amp;"_"&amp;ウォレット!DE$3,プレー記録!$U$14:$U$2664,0),1))</f>
        <v>0</v>
      </c>
      <c r="DF27" s="122">
        <f>IF(ISNA(INDEX(プレー記録!$G$14:$G$2664,MATCH("IN_"&amp;ウォレット!$DA$2&amp;MONTH(ウォレット!$B27)&amp;"/"&amp;DAY(ウォレット!$B27)&amp;"_"&amp;ウォレット!DF$3,プレー記録!$U$14:$U$2664,0),1))=TRUE,0,INDEX(プレー記録!$G$14:$G$2664,MATCH("IN_"&amp;ウォレット!$DA$2&amp;MONTH(ウォレット!$B27)&amp;"/"&amp;DAY(ウォレット!$B27)&amp;"_"&amp;ウォレット!DF$3,プレー記録!$U$14:$U$2664,0),1))</f>
        <v>0</v>
      </c>
      <c r="DG27" s="122">
        <f>IF(ISNA(INDEX(プレー記録!$G$14:$G$2664,MATCH("IN_"&amp;ウォレット!$DA$2&amp;MONTH(ウォレット!$B27)&amp;"/"&amp;DAY(ウォレット!$B27)&amp;"_"&amp;ウォレット!DG$3,プレー記録!$U$14:$U$2664,0),1))=TRUE,0,INDEX(プレー記録!$G$14:$G$2664,MATCH("IN_"&amp;ウォレット!$DA$2&amp;MONTH(ウォレット!$B27)&amp;"/"&amp;DAY(ウォレット!$B27)&amp;"_"&amp;ウォレット!DG$3,プレー記録!$U$14:$U$2664,0),1))</f>
        <v>0</v>
      </c>
      <c r="DH27" s="122">
        <f>IF(ISNA(INDEX(プレー記録!$G$14:$G$2664,MATCH("IN_"&amp;ウォレット!$DA$2&amp;MONTH(ウォレット!$B27)&amp;"/"&amp;DAY(ウォレット!$B27)&amp;"_"&amp;ウォレット!DH$3,プレー記録!$U$14:$U$2664,0),1))=TRUE,0,INDEX(プレー記録!$G$14:$G$2664,MATCH("IN_"&amp;ウォレット!$DA$2&amp;MONTH(ウォレット!$B27)&amp;"/"&amp;DAY(ウォレット!$B27)&amp;"_"&amp;ウォレット!DH$3,プレー記録!$U$14:$U$2664,0),1))</f>
        <v>0</v>
      </c>
      <c r="DI27" s="122">
        <f>IF(ISNA(INDEX(プレー記録!$G$14:$G$2664,MATCH("IN_"&amp;ウォレット!$DA$2&amp;MONTH(ウォレット!$B27)&amp;"/"&amp;DAY(ウォレット!$B27)&amp;"_"&amp;ウォレット!DI$3,プレー記録!$U$14:$U$2664,0),1))=TRUE,0,INDEX(プレー記録!$G$14:$G$2664,MATCH("IN_"&amp;ウォレット!$DA$2&amp;MONTH(ウォレット!$B27)&amp;"/"&amp;DAY(ウォレット!$B27)&amp;"_"&amp;ウォレット!DI$3,プレー記録!$U$14:$U$2664,0),1))</f>
        <v>0</v>
      </c>
      <c r="DJ27" s="296">
        <f>IF(ISNA(INDEX(プレー記録!$G$14:$G$2664,MATCH("IN_"&amp;ウォレット!$DA$2&amp;MONTH(ウォレット!$B27)&amp;"/"&amp;DAY(ウォレット!$B27)&amp;"_"&amp;ウォレット!DJ$3,プレー記録!$U$14:$U$2664,0),1))=TRUE,0,INDEX(プレー記録!$G$14:$G$2664,MATCH("IN_"&amp;ウォレット!$DA$2&amp;MONTH(ウォレット!$B27)&amp;"/"&amp;DAY(ウォレット!$B27)&amp;"_"&amp;ウォレット!DJ$3,プレー記録!$U$14:$U$2664,0),1))</f>
        <v>0</v>
      </c>
      <c r="DK27" s="296">
        <f>IF(ISNA(INDEX(プレー記録!$G$14:$G$2664,MATCH("IN_"&amp;ウォレット!$DA$2&amp;MONTH(ウォレット!$B27)&amp;"/"&amp;DAY(ウォレット!$B27)&amp;"_"&amp;ウォレット!DK$3,プレー記録!$U$14:$U$2664,0),1))=TRUE,0,INDEX(プレー記録!$G$14:$G$2664,MATCH("IN_"&amp;ウォレット!$DA$2&amp;MONTH(ウォレット!$B27)&amp;"/"&amp;DAY(ウォレット!$B27)&amp;"_"&amp;ウォレット!DK$3,プレー記録!$U$14:$U$2664,0),1))</f>
        <v>0</v>
      </c>
      <c r="DL27" s="296">
        <f>IF(ISNA(INDEX(プレー記録!$G$14:$G$2664,MATCH("IN_"&amp;ウォレット!$DA$2&amp;MONTH(ウォレット!$B27)&amp;"/"&amp;DAY(ウォレット!$B27)&amp;"_"&amp;ウォレット!DL$3,プレー記録!$U$14:$U$2664,0),1))=TRUE,0,INDEX(プレー記録!$G$14:$G$2664,MATCH("IN_"&amp;ウォレット!$DA$2&amp;MONTH(ウォレット!$B27)&amp;"/"&amp;DAY(ウォレット!$B27)&amp;"_"&amp;ウォレット!DL$3,プレー記録!$U$14:$U$2664,0),1))</f>
        <v>0</v>
      </c>
      <c r="DM27" s="296">
        <f>IF(ISNA(INDEX(プレー記録!$G$14:$G$2664,MATCH("IN_"&amp;ウォレット!$DA$2&amp;MONTH(ウォレット!$B27)&amp;"/"&amp;DAY(ウォレット!$B27)&amp;"_"&amp;ウォレット!DM$3,プレー記録!$U$14:$U$2664,0),1))=TRUE,0,INDEX(プレー記録!$G$14:$G$2664,MATCH("IN_"&amp;ウォレット!$DA$2&amp;MONTH(ウォレット!$B27)&amp;"/"&amp;DAY(ウォレット!$B27)&amp;"_"&amp;ウォレット!DM$3,プレー記録!$U$14:$U$2664,0),1))</f>
        <v>0</v>
      </c>
      <c r="DN27" s="296">
        <f>IF(ISNA(INDEX(プレー記録!$G$14:$G$2664,MATCH("IN_"&amp;ウォレット!$DA$2&amp;MONTH(ウォレット!$B27)&amp;"/"&amp;DAY(ウォレット!$B27)&amp;"_"&amp;ウォレット!DN$3,プレー記録!$U$14:$U$2664,0),1))=TRUE,0,INDEX(プレー記録!$G$14:$G$2664,MATCH("IN_"&amp;ウォレット!$DA$2&amp;MONTH(ウォレット!$B27)&amp;"/"&amp;DAY(ウォレット!$B27)&amp;"_"&amp;ウォレット!DN$3,プレー記録!$U$14:$U$2664,0),1))</f>
        <v>0</v>
      </c>
      <c r="DO27" s="296">
        <f>IF(ISNA(INDEX(プレー記録!$G$14:$G$2664,MATCH("IN_"&amp;ウォレット!$DA$2&amp;MONTH(ウォレット!$B27)&amp;"/"&amp;DAY(ウォレット!$B27)&amp;"_"&amp;ウォレット!DO$3,プレー記録!$U$14:$U$2664,0),1))=TRUE,0,INDEX(プレー記録!$G$14:$G$2664,MATCH("IN_"&amp;ウォレット!$DA$2&amp;MONTH(ウォレット!$B27)&amp;"/"&amp;DAY(ウォレット!$B27)&amp;"_"&amp;ウォレット!DO$3,プレー記録!$U$14:$U$2664,0),1))</f>
        <v>0</v>
      </c>
      <c r="DP27" s="296">
        <f>IF(ISNA(INDEX(プレー記録!$G$14:$G$2664,MATCH("IN_"&amp;ウォレット!$DA$2&amp;MONTH(ウォレット!$B27)&amp;"/"&amp;DAY(ウォレット!$B27)&amp;"_"&amp;ウォレット!DP$3,プレー記録!$U$14:$U$2664,0),1))=TRUE,0,INDEX(プレー記録!$G$14:$G$2664,MATCH("IN_"&amp;ウォレット!$DA$2&amp;MONTH(ウォレット!$B27)&amp;"/"&amp;DAY(ウォレット!$B27)&amp;"_"&amp;ウォレット!DP$3,プレー記録!$U$14:$U$2664,0),1))</f>
        <v>0</v>
      </c>
      <c r="DQ27" s="296">
        <f>IF(ISNA(INDEX(プレー記録!$G$14:$G$2664,MATCH("IN_"&amp;ウォレット!$DA$2&amp;MONTH(ウォレット!$B27)&amp;"/"&amp;DAY(ウォレット!$B27)&amp;"_"&amp;ウォレット!DQ$3,プレー記録!$U$14:$U$2664,0),1))=TRUE,0,INDEX(プレー記録!$G$14:$G$2664,MATCH("IN_"&amp;ウォレット!$DA$2&amp;MONTH(ウォレット!$B27)&amp;"/"&amp;DAY(ウォレット!$B27)&amp;"_"&amp;ウォレット!DQ$3,プレー記録!$U$14:$U$2664,0),1))</f>
        <v>0</v>
      </c>
      <c r="DR27" s="158"/>
      <c r="DS27" s="131">
        <f>IF(ISNA(INDEX(プレー記録!$F$12:$F$2664,MATCH("OUT_"&amp;ウォレット!$DA$2&amp;MONTH(ウォレット!$B27)&amp;"/"&amp;DAY(ウォレット!$B27)&amp;"_"&amp;ウォレット!DS$3,プレー記録!$U$12:$U$2664,0),1))=TRUE,0,-INDEX(プレー記録!$F$12:$F$2664,MATCH("OUT_"&amp;ウォレット!$DA$2&amp;MONTH(ウォレット!$B27)&amp;"/"&amp;DAY(ウォレット!$B27)&amp;"_"&amp;ウォレット!DS$3,プレー記録!$U$12:$U$2664,0),1))</f>
        <v>0</v>
      </c>
      <c r="DT27" s="123">
        <f>IF(ISNA(INDEX(プレー記録!$F$12:$F$2664,MATCH("OUT_"&amp;ウォレット!$DA$2&amp;MONTH(ウォレット!$B27)&amp;"/"&amp;DAY(ウォレット!$B27)&amp;"_"&amp;ウォレット!DT$3,プレー記録!$U$12:$U$2664,0),1))=TRUE,0,-INDEX(プレー記録!$F$12:$F$2664,MATCH("OUT_"&amp;ウォレット!$DA$2&amp;MONTH(ウォレット!$B27)&amp;"/"&amp;DAY(ウォレット!$B27)&amp;"_"&amp;ウォレット!DT$3,プレー記録!$U$12:$U$2664,0),1))</f>
        <v>0</v>
      </c>
      <c r="DU27" s="123">
        <f>IF(ISNA(INDEX(プレー記録!$F$12:$F$2664,MATCH("OUT_"&amp;ウォレット!$DA$2&amp;MONTH(ウォレット!$B27)&amp;"/"&amp;DAY(ウォレット!$B27)&amp;"_"&amp;ウォレット!DU$3,プレー記録!$U$12:$U$2664,0),1))=TRUE,0,-INDEX(プレー記録!$F$12:$F$2664,MATCH("OUT_"&amp;ウォレット!$DA$2&amp;MONTH(ウォレット!$B27)&amp;"/"&amp;DAY(ウォレット!$B27)&amp;"_"&amp;ウォレット!DU$3,プレー記録!$U$12:$U$2664,0),1))</f>
        <v>0</v>
      </c>
      <c r="DV27" s="123">
        <f>IF(ISNA(INDEX(プレー記録!$F$12:$F$2664,MATCH("OUT_"&amp;ウォレット!$DA$2&amp;MONTH(ウォレット!$B27)&amp;"/"&amp;DAY(ウォレット!$B27)&amp;"_"&amp;ウォレット!DV$3,プレー記録!$U$12:$U$2664,0),1))=TRUE,0,-INDEX(プレー記録!$F$12:$F$2664,MATCH("OUT_"&amp;ウォレット!$DA$2&amp;MONTH(ウォレット!$B27)&amp;"/"&amp;DAY(ウォレット!$B27)&amp;"_"&amp;ウォレット!DV$3,プレー記録!$U$12:$U$2664,0),1))</f>
        <v>0</v>
      </c>
      <c r="DW27" s="123">
        <f>IF(ISNA(INDEX(プレー記録!$F$12:$F$2664,MATCH("OUT_"&amp;ウォレット!$DA$2&amp;MONTH(ウォレット!$B27)&amp;"/"&amp;DAY(ウォレット!$B27)&amp;"_"&amp;ウォレット!DW$3,プレー記録!$U$12:$U$2664,0),1))=TRUE,0,-INDEX(プレー記録!$F$12:$F$2664,MATCH("OUT_"&amp;ウォレット!$DA$2&amp;MONTH(ウォレット!$B27)&amp;"/"&amp;DAY(ウォレット!$B27)&amp;"_"&amp;ウォレット!DW$3,プレー記録!$U$12:$U$2664,0),1))</f>
        <v>0</v>
      </c>
      <c r="DX27" s="123">
        <f>IF(ISNA(INDEX(プレー記録!$F$12:$F$2664,MATCH("OUT_"&amp;ウォレット!$DA$2&amp;MONTH(ウォレット!$B27)&amp;"/"&amp;DAY(ウォレット!$B27)&amp;"_"&amp;ウォレット!DX$3,プレー記録!$U$12:$U$2664,0),1))=TRUE,0,-INDEX(プレー記録!$F$12:$F$2664,MATCH("OUT_"&amp;ウォレット!$DA$2&amp;MONTH(ウォレット!$B27)&amp;"/"&amp;DAY(ウォレット!$B27)&amp;"_"&amp;ウォレット!DX$3,プレー記録!$U$12:$U$2664,0),1))</f>
        <v>0</v>
      </c>
      <c r="DY27" s="123">
        <f>IF(ISNA(INDEX(プレー記録!$F$12:$F$2664,MATCH("OUT_"&amp;ウォレット!$DA$2&amp;MONTH(ウォレット!$B27)&amp;"/"&amp;DAY(ウォレット!$B27)&amp;"_"&amp;ウォレット!DY$3,プレー記録!$U$12:$U$2664,0),1))=TRUE,0,-INDEX(プレー記録!$F$12:$F$2664,MATCH("OUT_"&amp;ウォレット!$DA$2&amp;MONTH(ウォレット!$B27)&amp;"/"&amp;DAY(ウォレット!$B27)&amp;"_"&amp;ウォレット!DY$3,プレー記録!$U$12:$U$2664,0),1))</f>
        <v>0</v>
      </c>
      <c r="DZ27" s="298">
        <f>IF(ISNA(INDEX(プレー記録!$F$12:$F$2664,MATCH("OUT_"&amp;ウォレット!$DA$2&amp;MONTH(ウォレット!$B27)&amp;"/"&amp;DAY(ウォレット!$B27)&amp;"_"&amp;ウォレット!DZ$3,プレー記録!$U$12:$U$2664,0),1))=TRUE,0,-INDEX(プレー記録!$F$12:$F$2664,MATCH("OUT_"&amp;ウォレット!$DA$2&amp;MONTH(ウォレット!$B27)&amp;"/"&amp;DAY(ウォレット!$B27)&amp;"_"&amp;ウォレット!DZ$3,プレー記録!$U$12:$U$2664,0),1))</f>
        <v>0</v>
      </c>
      <c r="EA27" s="298">
        <f>IF(ISNA(INDEX(プレー記録!$F$12:$F$2664,MATCH("OUT_"&amp;ウォレット!$DA$2&amp;MONTH(ウォレット!$B27)&amp;"/"&amp;DAY(ウォレット!$B27)&amp;"_"&amp;ウォレット!EA$3,プレー記録!$U$12:$U$2664,0),1))=TRUE,0,-INDEX(プレー記録!$F$12:$F$2664,MATCH("OUT_"&amp;ウォレット!$DA$2&amp;MONTH(ウォレット!$B27)&amp;"/"&amp;DAY(ウォレット!$B27)&amp;"_"&amp;ウォレット!EA$3,プレー記録!$U$12:$U$2664,0),1))</f>
        <v>0</v>
      </c>
      <c r="EB27" s="298">
        <f>IF(ISNA(INDEX(プレー記録!$F$12:$F$2664,MATCH("OUT_"&amp;ウォレット!$DA$2&amp;MONTH(ウォレット!$B27)&amp;"/"&amp;DAY(ウォレット!$B27)&amp;"_"&amp;ウォレット!EB$3,プレー記録!$U$12:$U$2664,0),1))=TRUE,0,-INDEX(プレー記録!$F$12:$F$2664,MATCH("OUT_"&amp;ウォレット!$DA$2&amp;MONTH(ウォレット!$B27)&amp;"/"&amp;DAY(ウォレット!$B27)&amp;"_"&amp;ウォレット!EB$3,プレー記録!$U$12:$U$2664,0),1))</f>
        <v>0</v>
      </c>
      <c r="EC27" s="298">
        <f>IF(ISNA(INDEX(プレー記録!$F$12:$F$2664,MATCH("OUT_"&amp;ウォレット!$DA$2&amp;MONTH(ウォレット!$B27)&amp;"/"&amp;DAY(ウォレット!$B27)&amp;"_"&amp;ウォレット!EC$3,プレー記録!$U$12:$U$2664,0),1))=TRUE,0,-INDEX(プレー記録!$F$12:$F$2664,MATCH("OUT_"&amp;ウォレット!$DA$2&amp;MONTH(ウォレット!$B27)&amp;"/"&amp;DAY(ウォレット!$B27)&amp;"_"&amp;ウォレット!EC$3,プレー記録!$U$12:$U$2664,0),1))</f>
        <v>0</v>
      </c>
      <c r="ED27" s="298">
        <f>IF(ISNA(INDEX(プレー記録!$F$12:$F$2664,MATCH("OUT_"&amp;ウォレット!$DA$2&amp;MONTH(ウォレット!$B27)&amp;"/"&amp;DAY(ウォレット!$B27)&amp;"_"&amp;ウォレット!ED$3,プレー記録!$U$12:$U$2664,0),1))=TRUE,0,-INDEX(プレー記録!$F$12:$F$2664,MATCH("OUT_"&amp;ウォレット!$DA$2&amp;MONTH(ウォレット!$B27)&amp;"/"&amp;DAY(ウォレット!$B27)&amp;"_"&amp;ウォレット!ED$3,プレー記録!$U$12:$U$2664,0),1))</f>
        <v>0</v>
      </c>
      <c r="EE27" s="298">
        <f>IF(ISNA(INDEX(プレー記録!$F$12:$F$2664,MATCH("OUT_"&amp;ウォレット!$DA$2&amp;MONTH(ウォレット!$B27)&amp;"/"&amp;DAY(ウォレット!$B27)&amp;"_"&amp;ウォレット!EE$3,プレー記録!$U$12:$U$2664,0),1))=TRUE,0,-INDEX(プレー記録!$F$12:$F$2664,MATCH("OUT_"&amp;ウォレット!$DA$2&amp;MONTH(ウォレット!$B27)&amp;"/"&amp;DAY(ウォレット!$B27)&amp;"_"&amp;ウォレット!EE$3,プレー記録!$U$12:$U$2664,0),1))</f>
        <v>0</v>
      </c>
      <c r="EF27" s="298">
        <f>IF(ISNA(INDEX(プレー記録!$F$12:$F$2664,MATCH("OUT_"&amp;ウォレット!$DA$2&amp;MONTH(ウォレット!$B27)&amp;"/"&amp;DAY(ウォレット!$B27)&amp;"_"&amp;ウォレット!EF$3,プレー記録!$U$12:$U$2664,0),1))=TRUE,0,-INDEX(プレー記録!$F$12:$F$2664,MATCH("OUT_"&amp;ウォレット!$DA$2&amp;MONTH(ウォレット!$B27)&amp;"/"&amp;DAY(ウォレット!$B27)&amp;"_"&amp;ウォレット!EF$3,プレー記録!$U$12:$U$2664,0),1))</f>
        <v>0</v>
      </c>
      <c r="EG27" s="298">
        <f>IF(ISNA(INDEX(プレー記録!$F$12:$F$2664,MATCH("OUT_"&amp;ウォレット!$DA$2&amp;MONTH(ウォレット!$B27)&amp;"/"&amp;DAY(ウォレット!$B27)&amp;"_"&amp;ウォレット!EG$3,プレー記録!$U$12:$U$2664,0),1))=TRUE,0,-INDEX(プレー記録!$F$12:$F$2664,MATCH("OUT_"&amp;ウォレット!$DA$2&amp;MONTH(ウォレット!$B27)&amp;"/"&amp;DAY(ウォレット!$B27)&amp;"_"&amp;ウォレット!EG$3,プレー記録!$U$12:$U$2664,0),1))</f>
        <v>0</v>
      </c>
      <c r="EH27" s="160"/>
      <c r="EI27" s="127">
        <f t="shared" si="5"/>
        <v>0</v>
      </c>
      <c r="EJ27" s="128">
        <f t="shared" si="15"/>
        <v>0</v>
      </c>
      <c r="EK27" s="133">
        <f>IF(ISNA(INDEX(プレー記録!$G$14:$G$2664,MATCH("IN_"&amp;ウォレット!$EI$2&amp;MONTH(ウォレット!$B27)&amp;"/"&amp;DAY(ウォレット!$B27)&amp;"_"&amp;ウォレット!EK$3,プレー記録!$U$14:$U$2664,0),1))=TRUE,0,INDEX(プレー記録!$G$14:$G$2664,MATCH("IN_"&amp;ウォレット!$EI$2&amp;MONTH(ウォレット!$B27)&amp;"/"&amp;DAY(ウォレット!$B27)&amp;"_"&amp;ウォレット!EK$3,プレー記録!$U$14:$U$2664,0),1))</f>
        <v>0</v>
      </c>
      <c r="EL27" s="122">
        <f>IF(ISNA(INDEX(プレー記録!$G$14:$G$2664,MATCH("IN_"&amp;ウォレット!$EI$2&amp;MONTH(ウォレット!$B27)&amp;"/"&amp;DAY(ウォレット!$B27)&amp;"_"&amp;ウォレット!EL$3,プレー記録!$U$14:$U$2664,0),1))=TRUE,0,INDEX(プレー記録!$G$14:$G$2664,MATCH("IN_"&amp;ウォレット!$EI$2&amp;MONTH(ウォレット!$B27)&amp;"/"&amp;DAY(ウォレット!$B27)&amp;"_"&amp;ウォレット!EL$3,プレー記録!$U$14:$U$2664,0),1))</f>
        <v>0</v>
      </c>
      <c r="EM27" s="122">
        <f>IF(ISNA(INDEX(プレー記録!$G$14:$G$2664,MATCH("IN_"&amp;ウォレット!$EI$2&amp;MONTH(ウォレット!$B27)&amp;"/"&amp;DAY(ウォレット!$B27)&amp;"_"&amp;ウォレット!EM$3,プレー記録!$U$14:$U$2664,0),1))=TRUE,0,INDEX(プレー記録!$G$14:$G$2664,MATCH("IN_"&amp;ウォレット!$EI$2&amp;MONTH(ウォレット!$B27)&amp;"/"&amp;DAY(ウォレット!$B27)&amp;"_"&amp;ウォレット!EM$3,プレー記録!$U$14:$U$2664,0),1))</f>
        <v>0</v>
      </c>
      <c r="EN27" s="122">
        <f>IF(ISNA(INDEX(プレー記録!$G$14:$G$2664,MATCH("IN_"&amp;ウォレット!$EI$2&amp;MONTH(ウォレット!$B27)&amp;"/"&amp;DAY(ウォレット!$B27)&amp;"_"&amp;ウォレット!EN$3,プレー記録!$U$14:$U$2664,0),1))=TRUE,0,INDEX(プレー記録!$G$14:$G$2664,MATCH("IN_"&amp;ウォレット!$EI$2&amp;MONTH(ウォレット!$B27)&amp;"/"&amp;DAY(ウォレット!$B27)&amp;"_"&amp;ウォレット!EN$3,プレー記録!$U$14:$U$2664,0),1))</f>
        <v>0</v>
      </c>
      <c r="EO27" s="122">
        <f>IF(ISNA(INDEX(プレー記録!$G$14:$G$2664,MATCH("IN_"&amp;ウォレット!$EI$2&amp;MONTH(ウォレット!$B27)&amp;"/"&amp;DAY(ウォレット!$B27)&amp;"_"&amp;ウォレット!EO$3,プレー記録!$U$14:$U$2664,0),1))=TRUE,0,INDEX(プレー記録!$G$14:$G$2664,MATCH("IN_"&amp;ウォレット!$EI$2&amp;MONTH(ウォレット!$B27)&amp;"/"&amp;DAY(ウォレット!$B27)&amp;"_"&amp;ウォレット!EO$3,プレー記録!$U$14:$U$2664,0),1))</f>
        <v>0</v>
      </c>
      <c r="EP27" s="122">
        <f>IF(ISNA(INDEX(プレー記録!$G$14:$G$2664,MATCH("IN_"&amp;ウォレット!$EI$2&amp;MONTH(ウォレット!$B27)&amp;"/"&amp;DAY(ウォレット!$B27)&amp;"_"&amp;ウォレット!EP$3,プレー記録!$U$14:$U$2664,0),1))=TRUE,0,INDEX(プレー記録!$G$14:$G$2664,MATCH("IN_"&amp;ウォレット!$EI$2&amp;MONTH(ウォレット!$B27)&amp;"/"&amp;DAY(ウォレット!$B27)&amp;"_"&amp;ウォレット!EP$3,プレー記録!$U$14:$U$2664,0),1))</f>
        <v>0</v>
      </c>
      <c r="EQ27" s="122">
        <f>IF(ISNA(INDEX(プレー記録!$G$14:$G$2664,MATCH("IN_"&amp;ウォレット!$EI$2&amp;MONTH(ウォレット!$B27)&amp;"/"&amp;DAY(ウォレット!$B27)&amp;"_"&amp;ウォレット!EQ$3,プレー記録!$U$14:$U$2664,0),1))=TRUE,0,INDEX(プレー記録!$G$14:$G$2664,MATCH("IN_"&amp;ウォレット!$EI$2&amp;MONTH(ウォレット!$B27)&amp;"/"&amp;DAY(ウォレット!$B27)&amp;"_"&amp;ウォレット!EQ$3,プレー記録!$U$14:$U$2664,0),1))</f>
        <v>0</v>
      </c>
      <c r="ER27" s="296">
        <f>IF(ISNA(INDEX(プレー記録!$G$14:$G$2664,MATCH("IN_"&amp;ウォレット!$EI$2&amp;MONTH(ウォレット!$B27)&amp;"/"&amp;DAY(ウォレット!$B27)&amp;"_"&amp;ウォレット!ER$3,プレー記録!$U$14:$U$2664,0),1))=TRUE,0,INDEX(プレー記録!$G$14:$G$2664,MATCH("IN_"&amp;ウォレット!$EI$2&amp;MONTH(ウォレット!$B27)&amp;"/"&amp;DAY(ウォレット!$B27)&amp;"_"&amp;ウォレット!ER$3,プレー記録!$U$14:$U$2664,0),1))</f>
        <v>0</v>
      </c>
      <c r="ES27" s="296">
        <f>IF(ISNA(INDEX(プレー記録!$G$14:$G$2664,MATCH("IN_"&amp;ウォレット!$EI$2&amp;MONTH(ウォレット!$B27)&amp;"/"&amp;DAY(ウォレット!$B27)&amp;"_"&amp;ウォレット!ES$3,プレー記録!$U$14:$U$2664,0),1))=TRUE,0,INDEX(プレー記録!$G$14:$G$2664,MATCH("IN_"&amp;ウォレット!$EI$2&amp;MONTH(ウォレット!$B27)&amp;"/"&amp;DAY(ウォレット!$B27)&amp;"_"&amp;ウォレット!ES$3,プレー記録!$U$14:$U$2664,0),1))</f>
        <v>0</v>
      </c>
      <c r="ET27" s="296">
        <f>IF(ISNA(INDEX(プレー記録!$G$14:$G$2664,MATCH("IN_"&amp;ウォレット!$EI$2&amp;MONTH(ウォレット!$B27)&amp;"/"&amp;DAY(ウォレット!$B27)&amp;"_"&amp;ウォレット!ET$3,プレー記録!$U$14:$U$2664,0),1))=TRUE,0,INDEX(プレー記録!$G$14:$G$2664,MATCH("IN_"&amp;ウォレット!$EI$2&amp;MONTH(ウォレット!$B27)&amp;"/"&amp;DAY(ウォレット!$B27)&amp;"_"&amp;ウォレット!ET$3,プレー記録!$U$14:$U$2664,0),1))</f>
        <v>0</v>
      </c>
      <c r="EU27" s="296">
        <f>IF(ISNA(INDEX(プレー記録!$G$14:$G$2664,MATCH("IN_"&amp;ウォレット!$EI$2&amp;MONTH(ウォレット!$B27)&amp;"/"&amp;DAY(ウォレット!$B27)&amp;"_"&amp;ウォレット!EU$3,プレー記録!$U$14:$U$2664,0),1))=TRUE,0,INDEX(プレー記録!$G$14:$G$2664,MATCH("IN_"&amp;ウォレット!$EI$2&amp;MONTH(ウォレット!$B27)&amp;"/"&amp;DAY(ウォレット!$B27)&amp;"_"&amp;ウォレット!EU$3,プレー記録!$U$14:$U$2664,0),1))</f>
        <v>0</v>
      </c>
      <c r="EV27" s="296">
        <f>IF(ISNA(INDEX(プレー記録!$G$14:$G$2664,MATCH("IN_"&amp;ウォレット!$EI$2&amp;MONTH(ウォレット!$B27)&amp;"/"&amp;DAY(ウォレット!$B27)&amp;"_"&amp;ウォレット!EV$3,プレー記録!$U$14:$U$2664,0),1))=TRUE,0,INDEX(プレー記録!$G$14:$G$2664,MATCH("IN_"&amp;ウォレット!$EI$2&amp;MONTH(ウォレット!$B27)&amp;"/"&amp;DAY(ウォレット!$B27)&amp;"_"&amp;ウォレット!EV$3,プレー記録!$U$14:$U$2664,0),1))</f>
        <v>0</v>
      </c>
      <c r="EW27" s="296">
        <f>IF(ISNA(INDEX(プレー記録!$G$14:$G$2664,MATCH("IN_"&amp;ウォレット!$EI$2&amp;MONTH(ウォレット!$B27)&amp;"/"&amp;DAY(ウォレット!$B27)&amp;"_"&amp;ウォレット!EW$3,プレー記録!$U$14:$U$2664,0),1))=TRUE,0,INDEX(プレー記録!$G$14:$G$2664,MATCH("IN_"&amp;ウォレット!$EI$2&amp;MONTH(ウォレット!$B27)&amp;"/"&amp;DAY(ウォレット!$B27)&amp;"_"&amp;ウォレット!EW$3,プレー記録!$U$14:$U$2664,0),1))</f>
        <v>0</v>
      </c>
      <c r="EX27" s="296">
        <f>IF(ISNA(INDEX(プレー記録!$G$14:$G$2664,MATCH("IN_"&amp;ウォレット!$EI$2&amp;MONTH(ウォレット!$B27)&amp;"/"&amp;DAY(ウォレット!$B27)&amp;"_"&amp;ウォレット!EX$3,プレー記録!$U$14:$U$2664,0),1))=TRUE,0,INDEX(プレー記録!$G$14:$G$2664,MATCH("IN_"&amp;ウォレット!$EI$2&amp;MONTH(ウォレット!$B27)&amp;"/"&amp;DAY(ウォレット!$B27)&amp;"_"&amp;ウォレット!EX$3,プレー記録!$U$14:$U$2664,0),1))</f>
        <v>0</v>
      </c>
      <c r="EY27" s="296">
        <f>IF(ISNA(INDEX(プレー記録!$G$14:$G$2664,MATCH("IN_"&amp;ウォレット!$EI$2&amp;MONTH(ウォレット!$B27)&amp;"/"&amp;DAY(ウォレット!$B27)&amp;"_"&amp;ウォレット!EY$3,プレー記録!$U$14:$U$2664,0),1))=TRUE,0,INDEX(プレー記録!$G$14:$G$2664,MATCH("IN_"&amp;ウォレット!$EI$2&amp;MONTH(ウォレット!$B27)&amp;"/"&amp;DAY(ウォレット!$B27)&amp;"_"&amp;ウォレット!EY$3,プレー記録!$U$14:$U$2664,0),1))</f>
        <v>0</v>
      </c>
      <c r="EZ27" s="158"/>
      <c r="FA27" s="131">
        <f>IF(ISNA(INDEX(プレー記録!$F$12:$F$2664,MATCH("OUT_"&amp;ウォレット!$EI$2&amp;MONTH(ウォレット!$B27)&amp;"/"&amp;DAY(ウォレット!$B27)&amp;"_"&amp;ウォレット!FA$3,プレー記録!$U$12:$U$2664,0),1))=TRUE,0,-INDEX(プレー記録!$F$12:$F$2664,MATCH("OUT_"&amp;ウォレット!$EI$2&amp;MONTH(ウォレット!$B27)&amp;"/"&amp;DAY(ウォレット!$B27)&amp;"_"&amp;ウォレット!FA$3,プレー記録!$U$12:$U$2664,0),1))</f>
        <v>0</v>
      </c>
      <c r="FB27" s="123">
        <f>IF(ISNA(INDEX(プレー記録!$F$12:$F$2664,MATCH("OUT_"&amp;ウォレット!$EI$2&amp;MONTH(ウォレット!$B27)&amp;"/"&amp;DAY(ウォレット!$B27)&amp;"_"&amp;ウォレット!FB$3,プレー記録!$U$12:$U$2664,0),1))=TRUE,0,-INDEX(プレー記録!$F$12:$F$2664,MATCH("OUT_"&amp;ウォレット!$EI$2&amp;MONTH(ウォレット!$B27)&amp;"/"&amp;DAY(ウォレット!$B27)&amp;"_"&amp;ウォレット!FB$3,プレー記録!$U$12:$U$2664,0),1))</f>
        <v>0</v>
      </c>
      <c r="FC27" s="123">
        <f>IF(ISNA(INDEX(プレー記録!$F$12:$F$2664,MATCH("OUT_"&amp;ウォレット!$EI$2&amp;MONTH(ウォレット!$B27)&amp;"/"&amp;DAY(ウォレット!$B27)&amp;"_"&amp;ウォレット!FC$3,プレー記録!$U$12:$U$2664,0),1))=TRUE,0,-INDEX(プレー記録!$F$12:$F$2664,MATCH("OUT_"&amp;ウォレット!$EI$2&amp;MONTH(ウォレット!$B27)&amp;"/"&amp;DAY(ウォレット!$B27)&amp;"_"&amp;ウォレット!FC$3,プレー記録!$U$12:$U$2664,0),1))</f>
        <v>0</v>
      </c>
      <c r="FD27" s="123">
        <f>IF(ISNA(INDEX(プレー記録!$F$12:$F$2664,MATCH("OUT_"&amp;ウォレット!$EI$2&amp;MONTH(ウォレット!$B27)&amp;"/"&amp;DAY(ウォレット!$B27)&amp;"_"&amp;ウォレット!FD$3,プレー記録!$U$12:$U$2664,0),1))=TRUE,0,-INDEX(プレー記録!$F$12:$F$2664,MATCH("OUT_"&amp;ウォレット!$EI$2&amp;MONTH(ウォレット!$B27)&amp;"/"&amp;DAY(ウォレット!$B27)&amp;"_"&amp;ウォレット!FD$3,プレー記録!$U$12:$U$2664,0),1))</f>
        <v>0</v>
      </c>
      <c r="FE27" s="123">
        <f>IF(ISNA(INDEX(プレー記録!$F$12:$F$2664,MATCH("OUT_"&amp;ウォレット!$EI$2&amp;MONTH(ウォレット!$B27)&amp;"/"&amp;DAY(ウォレット!$B27)&amp;"_"&amp;ウォレット!FE$3,プレー記録!$U$12:$U$2664,0),1))=TRUE,0,-INDEX(プレー記録!$F$12:$F$2664,MATCH("OUT_"&amp;ウォレット!$EI$2&amp;MONTH(ウォレット!$B27)&amp;"/"&amp;DAY(ウォレット!$B27)&amp;"_"&amp;ウォレット!FE$3,プレー記録!$U$12:$U$2664,0),1))</f>
        <v>0</v>
      </c>
      <c r="FF27" s="123">
        <f>IF(ISNA(INDEX(プレー記録!$F$12:$F$2664,MATCH("OUT_"&amp;ウォレット!$EI$2&amp;MONTH(ウォレット!$B27)&amp;"/"&amp;DAY(ウォレット!$B27)&amp;"_"&amp;ウォレット!FF$3,プレー記録!$U$12:$U$2664,0),1))=TRUE,0,-INDEX(プレー記録!$F$12:$F$2664,MATCH("OUT_"&amp;ウォレット!$EI$2&amp;MONTH(ウォレット!$B27)&amp;"/"&amp;DAY(ウォレット!$B27)&amp;"_"&amp;ウォレット!FF$3,プレー記録!$U$12:$U$2664,0),1))</f>
        <v>0</v>
      </c>
      <c r="FG27" s="123">
        <f>IF(ISNA(INDEX(プレー記録!$F$12:$F$2664,MATCH("OUT_"&amp;ウォレット!$EI$2&amp;MONTH(ウォレット!$B27)&amp;"/"&amp;DAY(ウォレット!$B27)&amp;"_"&amp;ウォレット!FG$3,プレー記録!$U$12:$U$2664,0),1))=TRUE,0,-INDEX(プレー記録!$F$12:$F$2664,MATCH("OUT_"&amp;ウォレット!$EI$2&amp;MONTH(ウォレット!$B27)&amp;"/"&amp;DAY(ウォレット!$B27)&amp;"_"&amp;ウォレット!FG$3,プレー記録!$U$12:$U$2664,0),1))</f>
        <v>0</v>
      </c>
      <c r="FH27" s="298">
        <f>IF(ISNA(INDEX(プレー記録!$F$12:$F$2664,MATCH("OUT_"&amp;ウォレット!$EI$2&amp;MONTH(ウォレット!$B27)&amp;"/"&amp;DAY(ウォレット!$B27)&amp;"_"&amp;ウォレット!FH$3,プレー記録!$U$12:$U$2664,0),1))=TRUE,0,-INDEX(プレー記録!$F$12:$F$2664,MATCH("OUT_"&amp;ウォレット!$EI$2&amp;MONTH(ウォレット!$B27)&amp;"/"&amp;DAY(ウォレット!$B27)&amp;"_"&amp;ウォレット!FH$3,プレー記録!$U$12:$U$2664,0),1))</f>
        <v>0</v>
      </c>
      <c r="FI27" s="298">
        <f>IF(ISNA(INDEX(プレー記録!$F$12:$F$2664,MATCH("OUT_"&amp;ウォレット!$EI$2&amp;MONTH(ウォレット!$B27)&amp;"/"&amp;DAY(ウォレット!$B27)&amp;"_"&amp;ウォレット!FI$3,プレー記録!$U$12:$U$2664,0),1))=TRUE,0,-INDEX(プレー記録!$F$12:$F$2664,MATCH("OUT_"&amp;ウォレット!$EI$2&amp;MONTH(ウォレット!$B27)&amp;"/"&amp;DAY(ウォレット!$B27)&amp;"_"&amp;ウォレット!FI$3,プレー記録!$U$12:$U$2664,0),1))</f>
        <v>0</v>
      </c>
      <c r="FJ27" s="298">
        <f>IF(ISNA(INDEX(プレー記録!$F$12:$F$2664,MATCH("OUT_"&amp;ウォレット!$EI$2&amp;MONTH(ウォレット!$B27)&amp;"/"&amp;DAY(ウォレット!$B27)&amp;"_"&amp;ウォレット!FJ$3,プレー記録!$U$12:$U$2664,0),1))=TRUE,0,-INDEX(プレー記録!$F$12:$F$2664,MATCH("OUT_"&amp;ウォレット!$EI$2&amp;MONTH(ウォレット!$B27)&amp;"/"&amp;DAY(ウォレット!$B27)&amp;"_"&amp;ウォレット!FJ$3,プレー記録!$U$12:$U$2664,0),1))</f>
        <v>0</v>
      </c>
      <c r="FK27" s="298">
        <f>IF(ISNA(INDEX(プレー記録!$F$12:$F$2664,MATCH("OUT_"&amp;ウォレット!$EI$2&amp;MONTH(ウォレット!$B27)&amp;"/"&amp;DAY(ウォレット!$B27)&amp;"_"&amp;ウォレット!FK$3,プレー記録!$U$12:$U$2664,0),1))=TRUE,0,-INDEX(プレー記録!$F$12:$F$2664,MATCH("OUT_"&amp;ウォレット!$EI$2&amp;MONTH(ウォレット!$B27)&amp;"/"&amp;DAY(ウォレット!$B27)&amp;"_"&amp;ウォレット!FK$3,プレー記録!$U$12:$U$2664,0),1))</f>
        <v>0</v>
      </c>
      <c r="FL27" s="298">
        <f>IF(ISNA(INDEX(プレー記録!$F$12:$F$2664,MATCH("OUT_"&amp;ウォレット!$EI$2&amp;MONTH(ウォレット!$B27)&amp;"/"&amp;DAY(ウォレット!$B27)&amp;"_"&amp;ウォレット!FL$3,プレー記録!$U$12:$U$2664,0),1))=TRUE,0,-INDEX(プレー記録!$F$12:$F$2664,MATCH("OUT_"&amp;ウォレット!$EI$2&amp;MONTH(ウォレット!$B27)&amp;"/"&amp;DAY(ウォレット!$B27)&amp;"_"&amp;ウォレット!FL$3,プレー記録!$U$12:$U$2664,0),1))</f>
        <v>0</v>
      </c>
      <c r="FM27" s="298">
        <f>IF(ISNA(INDEX(プレー記録!$F$12:$F$2664,MATCH("OUT_"&amp;ウォレット!$EI$2&amp;MONTH(ウォレット!$B27)&amp;"/"&amp;DAY(ウォレット!$B27)&amp;"_"&amp;ウォレット!FM$3,プレー記録!$U$12:$U$2664,0),1))=TRUE,0,-INDEX(プレー記録!$F$12:$F$2664,MATCH("OUT_"&amp;ウォレット!$EI$2&amp;MONTH(ウォレット!$B27)&amp;"/"&amp;DAY(ウォレット!$B27)&amp;"_"&amp;ウォレット!FM$3,プレー記録!$U$12:$U$2664,0),1))</f>
        <v>0</v>
      </c>
      <c r="FN27" s="298">
        <f>IF(ISNA(INDEX(プレー記録!$F$12:$F$2664,MATCH("OUT_"&amp;ウォレット!$EI$2&amp;MONTH(ウォレット!$B27)&amp;"/"&amp;DAY(ウォレット!$B27)&amp;"_"&amp;ウォレット!FN$3,プレー記録!$U$12:$U$2664,0),1))=TRUE,0,-INDEX(プレー記録!$F$12:$F$2664,MATCH("OUT_"&amp;ウォレット!$EI$2&amp;MONTH(ウォレット!$B27)&amp;"/"&amp;DAY(ウォレット!$B27)&amp;"_"&amp;ウォレット!FN$3,プレー記録!$U$12:$U$2664,0),1))</f>
        <v>0</v>
      </c>
      <c r="FO27" s="298">
        <f>IF(ISNA(INDEX(プレー記録!$F$12:$F$2664,MATCH("OUT_"&amp;ウォレット!$EI$2&amp;MONTH(ウォレット!$B27)&amp;"/"&amp;DAY(ウォレット!$B27)&amp;"_"&amp;ウォレット!FO$3,プレー記録!$U$12:$U$2664,0),1))=TRUE,0,-INDEX(プレー記録!$F$12:$F$2664,MATCH("OUT_"&amp;ウォレット!$EI$2&amp;MONTH(ウォレット!$B27)&amp;"/"&amp;DAY(ウォレット!$B27)&amp;"_"&amp;ウォレット!FO$3,プレー記録!$U$12:$U$2664,0),1))</f>
        <v>0</v>
      </c>
      <c r="FP27" s="160"/>
      <c r="FQ27" s="127">
        <f t="shared" si="6"/>
        <v>0</v>
      </c>
      <c r="FR27" s="128">
        <f t="shared" si="16"/>
        <v>0</v>
      </c>
      <c r="FS27" s="133">
        <f>IF(ISNA(INDEX(プレー記録!$G$14:$G$2664,MATCH("IN_"&amp;ウォレット!$FQ$2&amp;MONTH(ウォレット!$B27)&amp;"/"&amp;DAY(ウォレット!$B27)&amp;"_"&amp;ウォレット!FS$3,プレー記録!$U$14:$U$2664,0),1))=TRUE,0,INDEX(プレー記録!$G$14:$G$2664,MATCH("IN_"&amp;ウォレット!$FQ$2&amp;MONTH(ウォレット!$B27)&amp;"/"&amp;DAY(ウォレット!$B27)&amp;"_"&amp;ウォレット!FS$3,プレー記録!$U$14:$U$2664,0),1))</f>
        <v>0</v>
      </c>
      <c r="FT27" s="122">
        <f>IF(ISNA(INDEX(プレー記録!$G$14:$G$2664,MATCH("IN_"&amp;ウォレット!$FQ$2&amp;MONTH(ウォレット!$B27)&amp;"/"&amp;DAY(ウォレット!$B27)&amp;"_"&amp;ウォレット!FT$3,プレー記録!$U$14:$U$2664,0),1))=TRUE,0,INDEX(プレー記録!$G$14:$G$2664,MATCH("IN_"&amp;ウォレット!$FQ$2&amp;MONTH(ウォレット!$B27)&amp;"/"&amp;DAY(ウォレット!$B27)&amp;"_"&amp;ウォレット!FT$3,プレー記録!$U$14:$U$2664,0),1))</f>
        <v>0</v>
      </c>
      <c r="FU27" s="122">
        <f>IF(ISNA(INDEX(プレー記録!$G$14:$G$2664,MATCH("IN_"&amp;ウォレット!$FQ$2&amp;MONTH(ウォレット!$B27)&amp;"/"&amp;DAY(ウォレット!$B27)&amp;"_"&amp;ウォレット!FU$3,プレー記録!$U$14:$U$2664,0),1))=TRUE,0,INDEX(プレー記録!$G$14:$G$2664,MATCH("IN_"&amp;ウォレット!$FQ$2&amp;MONTH(ウォレット!$B27)&amp;"/"&amp;DAY(ウォレット!$B27)&amp;"_"&amp;ウォレット!FU$3,プレー記録!$U$14:$U$2664,0),1))</f>
        <v>0</v>
      </c>
      <c r="FV27" s="122">
        <f>IF(ISNA(INDEX(プレー記録!$G$14:$G$2664,MATCH("IN_"&amp;ウォレット!$FQ$2&amp;MONTH(ウォレット!$B27)&amp;"/"&amp;DAY(ウォレット!$B27)&amp;"_"&amp;ウォレット!FV$3,プレー記録!$U$14:$U$2664,0),1))=TRUE,0,INDEX(プレー記録!$G$14:$G$2664,MATCH("IN_"&amp;ウォレット!$FQ$2&amp;MONTH(ウォレット!$B27)&amp;"/"&amp;DAY(ウォレット!$B27)&amp;"_"&amp;ウォレット!FV$3,プレー記録!$U$14:$U$2664,0),1))</f>
        <v>0</v>
      </c>
      <c r="FW27" s="122">
        <f>IF(ISNA(INDEX(プレー記録!$G$14:$G$2664,MATCH("IN_"&amp;ウォレット!$FQ$2&amp;MONTH(ウォレット!$B27)&amp;"/"&amp;DAY(ウォレット!$B27)&amp;"_"&amp;ウォレット!FW$3,プレー記録!$U$14:$U$2664,0),1))=TRUE,0,INDEX(プレー記録!$G$14:$G$2664,MATCH("IN_"&amp;ウォレット!$FQ$2&amp;MONTH(ウォレット!$B27)&amp;"/"&amp;DAY(ウォレット!$B27)&amp;"_"&amp;ウォレット!FW$3,プレー記録!$U$14:$U$2664,0),1))</f>
        <v>0</v>
      </c>
      <c r="FX27" s="122">
        <f>IF(ISNA(INDEX(プレー記録!$G$14:$G$2664,MATCH("IN_"&amp;ウォレット!$FQ$2&amp;MONTH(ウォレット!$B27)&amp;"/"&amp;DAY(ウォレット!$B27)&amp;"_"&amp;ウォレット!FX$3,プレー記録!$U$14:$U$2664,0),1))=TRUE,0,INDEX(プレー記録!$G$14:$G$2664,MATCH("IN_"&amp;ウォレット!$FQ$2&amp;MONTH(ウォレット!$B27)&amp;"/"&amp;DAY(ウォレット!$B27)&amp;"_"&amp;ウォレット!FX$3,プレー記録!$U$14:$U$2664,0),1))</f>
        <v>0</v>
      </c>
      <c r="FY27" s="122">
        <f>IF(ISNA(INDEX(プレー記録!$G$14:$G$2664,MATCH("IN_"&amp;ウォレット!$FQ$2&amp;MONTH(ウォレット!$B27)&amp;"/"&amp;DAY(ウォレット!$B27)&amp;"_"&amp;ウォレット!FY$3,プレー記録!$U$14:$U$2664,0),1))=TRUE,0,INDEX(プレー記録!$G$14:$G$2664,MATCH("IN_"&amp;ウォレット!$FQ$2&amp;MONTH(ウォレット!$B27)&amp;"/"&amp;DAY(ウォレット!$B27)&amp;"_"&amp;ウォレット!FY$3,プレー記録!$U$14:$U$2664,0),1))</f>
        <v>0</v>
      </c>
      <c r="FZ27" s="296">
        <f>IF(ISNA(INDEX(プレー記録!$G$14:$G$2664,MATCH("IN_"&amp;ウォレット!$FQ$2&amp;MONTH(ウォレット!$B27)&amp;"/"&amp;DAY(ウォレット!$B27)&amp;"_"&amp;ウォレット!FZ$3,プレー記録!$U$14:$U$2664,0),1))=TRUE,0,INDEX(プレー記録!$G$14:$G$2664,MATCH("IN_"&amp;ウォレット!$FQ$2&amp;MONTH(ウォレット!$B27)&amp;"/"&amp;DAY(ウォレット!$B27)&amp;"_"&amp;ウォレット!FZ$3,プレー記録!$U$14:$U$2664,0),1))</f>
        <v>0</v>
      </c>
      <c r="GA27" s="296">
        <f>IF(ISNA(INDEX(プレー記録!$G$14:$G$2664,MATCH("IN_"&amp;ウォレット!$FQ$2&amp;MONTH(ウォレット!$B27)&amp;"/"&amp;DAY(ウォレット!$B27)&amp;"_"&amp;ウォレット!GA$3,プレー記録!$U$14:$U$2664,0),1))=TRUE,0,INDEX(プレー記録!$G$14:$G$2664,MATCH("IN_"&amp;ウォレット!$FQ$2&amp;MONTH(ウォレット!$B27)&amp;"/"&amp;DAY(ウォレット!$B27)&amp;"_"&amp;ウォレット!GA$3,プレー記録!$U$14:$U$2664,0),1))</f>
        <v>0</v>
      </c>
      <c r="GB27" s="296">
        <f>IF(ISNA(INDEX(プレー記録!$G$14:$G$2664,MATCH("IN_"&amp;ウォレット!$FQ$2&amp;MONTH(ウォレット!$B27)&amp;"/"&amp;DAY(ウォレット!$B27)&amp;"_"&amp;ウォレット!GB$3,プレー記録!$U$14:$U$2664,0),1))=TRUE,0,INDEX(プレー記録!$G$14:$G$2664,MATCH("IN_"&amp;ウォレット!$FQ$2&amp;MONTH(ウォレット!$B27)&amp;"/"&amp;DAY(ウォレット!$B27)&amp;"_"&amp;ウォレット!GB$3,プレー記録!$U$14:$U$2664,0),1))</f>
        <v>0</v>
      </c>
      <c r="GC27" s="296">
        <f>IF(ISNA(INDEX(プレー記録!$G$14:$G$2664,MATCH("IN_"&amp;ウォレット!$FQ$2&amp;MONTH(ウォレット!$B27)&amp;"/"&amp;DAY(ウォレット!$B27)&amp;"_"&amp;ウォレット!GC$3,プレー記録!$U$14:$U$2664,0),1))=TRUE,0,INDEX(プレー記録!$G$14:$G$2664,MATCH("IN_"&amp;ウォレット!$FQ$2&amp;MONTH(ウォレット!$B27)&amp;"/"&amp;DAY(ウォレット!$B27)&amp;"_"&amp;ウォレット!GC$3,プレー記録!$U$14:$U$2664,0),1))</f>
        <v>0</v>
      </c>
      <c r="GD27" s="296">
        <f>IF(ISNA(INDEX(プレー記録!$G$14:$G$2664,MATCH("IN_"&amp;ウォレット!$FQ$2&amp;MONTH(ウォレット!$B27)&amp;"/"&amp;DAY(ウォレット!$B27)&amp;"_"&amp;ウォレット!GD$3,プレー記録!$U$14:$U$2664,0),1))=TRUE,0,INDEX(プレー記録!$G$14:$G$2664,MATCH("IN_"&amp;ウォレット!$FQ$2&amp;MONTH(ウォレット!$B27)&amp;"/"&amp;DAY(ウォレット!$B27)&amp;"_"&amp;ウォレット!GD$3,プレー記録!$U$14:$U$2664,0),1))</f>
        <v>0</v>
      </c>
      <c r="GE27" s="296">
        <f>IF(ISNA(INDEX(プレー記録!$G$14:$G$2664,MATCH("IN_"&amp;ウォレット!$FQ$2&amp;MONTH(ウォレット!$B27)&amp;"/"&amp;DAY(ウォレット!$B27)&amp;"_"&amp;ウォレット!GE$3,プレー記録!$U$14:$U$2664,0),1))=TRUE,0,INDEX(プレー記録!$G$14:$G$2664,MATCH("IN_"&amp;ウォレット!$FQ$2&amp;MONTH(ウォレット!$B27)&amp;"/"&amp;DAY(ウォレット!$B27)&amp;"_"&amp;ウォレット!GE$3,プレー記録!$U$14:$U$2664,0),1))</f>
        <v>0</v>
      </c>
      <c r="GF27" s="296">
        <f>IF(ISNA(INDEX(プレー記録!$G$14:$G$2664,MATCH("IN_"&amp;ウォレット!$FQ$2&amp;MONTH(ウォレット!$B27)&amp;"/"&amp;DAY(ウォレット!$B27)&amp;"_"&amp;ウォレット!GF$3,プレー記録!$U$14:$U$2664,0),1))=TRUE,0,INDEX(プレー記録!$G$14:$G$2664,MATCH("IN_"&amp;ウォレット!$FQ$2&amp;MONTH(ウォレット!$B27)&amp;"/"&amp;DAY(ウォレット!$B27)&amp;"_"&amp;ウォレット!GF$3,プレー記録!$U$14:$U$2664,0),1))</f>
        <v>0</v>
      </c>
      <c r="GG27" s="296">
        <f>IF(ISNA(INDEX(プレー記録!$G$14:$G$2664,MATCH("IN_"&amp;ウォレット!$FQ$2&amp;MONTH(ウォレット!$B27)&amp;"/"&amp;DAY(ウォレット!$B27)&amp;"_"&amp;ウォレット!GG$3,プレー記録!$U$14:$U$2664,0),1))=TRUE,0,INDEX(プレー記録!$G$14:$G$2664,MATCH("IN_"&amp;ウォレット!$FQ$2&amp;MONTH(ウォレット!$B27)&amp;"/"&amp;DAY(ウォレット!$B27)&amp;"_"&amp;ウォレット!GG$3,プレー記録!$U$14:$U$2664,0),1))</f>
        <v>0</v>
      </c>
      <c r="GH27" s="158"/>
      <c r="GI27" s="131">
        <f>IF(ISNA(INDEX(プレー記録!$F$12:$F$2664,MATCH("OUT_"&amp;ウォレット!$FQ$2&amp;MONTH(ウォレット!$B27)&amp;"/"&amp;DAY(ウォレット!$B27)&amp;"_"&amp;ウォレット!GI$3,プレー記録!$U$12:$U$2664,0),1))=TRUE,0,-INDEX(プレー記録!$F$12:$F$2664,MATCH("OUT_"&amp;ウォレット!$FQ$2&amp;MONTH(ウォレット!$B27)&amp;"/"&amp;DAY(ウォレット!$B27)&amp;"_"&amp;ウォレット!GI$3,プレー記録!$U$12:$U$2664,0),1))</f>
        <v>0</v>
      </c>
      <c r="GJ27" s="123">
        <f>IF(ISNA(INDEX(プレー記録!$F$12:$F$2664,MATCH("OUT_"&amp;ウォレット!$FQ$2&amp;MONTH(ウォレット!$B27)&amp;"/"&amp;DAY(ウォレット!$B27)&amp;"_"&amp;ウォレット!GJ$3,プレー記録!$U$12:$U$2664,0),1))=TRUE,0,-INDEX(プレー記録!$F$12:$F$2664,MATCH("OUT_"&amp;ウォレット!$FQ$2&amp;MONTH(ウォレット!$B27)&amp;"/"&amp;DAY(ウォレット!$B27)&amp;"_"&amp;ウォレット!GJ$3,プレー記録!$U$12:$U$2664,0),1))</f>
        <v>0</v>
      </c>
      <c r="GK27" s="123">
        <f>IF(ISNA(INDEX(プレー記録!$F$12:$F$2664,MATCH("OUT_"&amp;ウォレット!$FQ$2&amp;MONTH(ウォレット!$B27)&amp;"/"&amp;DAY(ウォレット!$B27)&amp;"_"&amp;ウォレット!GK$3,プレー記録!$U$12:$U$2664,0),1))=TRUE,0,-INDEX(プレー記録!$F$12:$F$2664,MATCH("OUT_"&amp;ウォレット!$FQ$2&amp;MONTH(ウォレット!$B27)&amp;"/"&amp;DAY(ウォレット!$B27)&amp;"_"&amp;ウォレット!GK$3,プレー記録!$U$12:$U$2664,0),1))</f>
        <v>0</v>
      </c>
      <c r="GL27" s="123">
        <f>IF(ISNA(INDEX(プレー記録!$F$12:$F$2664,MATCH("OUT_"&amp;ウォレット!$FQ$2&amp;MONTH(ウォレット!$B27)&amp;"/"&amp;DAY(ウォレット!$B27)&amp;"_"&amp;ウォレット!GL$3,プレー記録!$U$12:$U$2664,0),1))=TRUE,0,-INDEX(プレー記録!$F$12:$F$2664,MATCH("OUT_"&amp;ウォレット!$FQ$2&amp;MONTH(ウォレット!$B27)&amp;"/"&amp;DAY(ウォレット!$B27)&amp;"_"&amp;ウォレット!GL$3,プレー記録!$U$12:$U$2664,0),1))</f>
        <v>0</v>
      </c>
      <c r="GM27" s="123">
        <f>IF(ISNA(INDEX(プレー記録!$F$12:$F$2664,MATCH("OUT_"&amp;ウォレット!$FQ$2&amp;MONTH(ウォレット!$B27)&amp;"/"&amp;DAY(ウォレット!$B27)&amp;"_"&amp;ウォレット!GM$3,プレー記録!$U$12:$U$2664,0),1))=TRUE,0,-INDEX(プレー記録!$F$12:$F$2664,MATCH("OUT_"&amp;ウォレット!$FQ$2&amp;MONTH(ウォレット!$B27)&amp;"/"&amp;DAY(ウォレット!$B27)&amp;"_"&amp;ウォレット!GM$3,プレー記録!$U$12:$U$2664,0),1))</f>
        <v>0</v>
      </c>
      <c r="GN27" s="123">
        <f>IF(ISNA(INDEX(プレー記録!$F$12:$F$2664,MATCH("OUT_"&amp;ウォレット!$FQ$2&amp;MONTH(ウォレット!$B27)&amp;"/"&amp;DAY(ウォレット!$B27)&amp;"_"&amp;ウォレット!GN$3,プレー記録!$U$12:$U$2664,0),1))=TRUE,0,-INDEX(プレー記録!$F$12:$F$2664,MATCH("OUT_"&amp;ウォレット!$FQ$2&amp;MONTH(ウォレット!$B27)&amp;"/"&amp;DAY(ウォレット!$B27)&amp;"_"&amp;ウォレット!GN$3,プレー記録!$U$12:$U$2664,0),1))</f>
        <v>0</v>
      </c>
      <c r="GO27" s="123">
        <f>IF(ISNA(INDEX(プレー記録!$F$12:$F$2664,MATCH("OUT_"&amp;ウォレット!$FQ$2&amp;MONTH(ウォレット!$B27)&amp;"/"&amp;DAY(ウォレット!$B27)&amp;"_"&amp;ウォレット!GO$3,プレー記録!$U$12:$U$2664,0),1))=TRUE,0,-INDEX(プレー記録!$F$12:$F$2664,MATCH("OUT_"&amp;ウォレット!$FQ$2&amp;MONTH(ウォレット!$B27)&amp;"/"&amp;DAY(ウォレット!$B27)&amp;"_"&amp;ウォレット!GO$3,プレー記録!$U$12:$U$2664,0),1))</f>
        <v>0</v>
      </c>
      <c r="GP27" s="298">
        <f>IF(ISNA(INDEX(プレー記録!$F$12:$F$2664,MATCH("OUT_"&amp;ウォレット!$FQ$2&amp;MONTH(ウォレット!$B27)&amp;"/"&amp;DAY(ウォレット!$B27)&amp;"_"&amp;ウォレット!GP$3,プレー記録!$U$12:$U$2664,0),1))=TRUE,0,-INDEX(プレー記録!$F$12:$F$2664,MATCH("OUT_"&amp;ウォレット!$FQ$2&amp;MONTH(ウォレット!$B27)&amp;"/"&amp;DAY(ウォレット!$B27)&amp;"_"&amp;ウォレット!GP$3,プレー記録!$U$12:$U$2664,0),1))</f>
        <v>0</v>
      </c>
      <c r="GQ27" s="298">
        <f>IF(ISNA(INDEX(プレー記録!$F$12:$F$2664,MATCH("OUT_"&amp;ウォレット!$FQ$2&amp;MONTH(ウォレット!$B27)&amp;"/"&amp;DAY(ウォレット!$B27)&amp;"_"&amp;ウォレット!GQ$3,プレー記録!$U$12:$U$2664,0),1))=TRUE,0,-INDEX(プレー記録!$F$12:$F$2664,MATCH("OUT_"&amp;ウォレット!$FQ$2&amp;MONTH(ウォレット!$B27)&amp;"/"&amp;DAY(ウォレット!$B27)&amp;"_"&amp;ウォレット!GQ$3,プレー記録!$U$12:$U$2664,0),1))</f>
        <v>0</v>
      </c>
      <c r="GR27" s="298">
        <f>IF(ISNA(INDEX(プレー記録!$F$12:$F$2664,MATCH("OUT_"&amp;ウォレット!$FQ$2&amp;MONTH(ウォレット!$B27)&amp;"/"&amp;DAY(ウォレット!$B27)&amp;"_"&amp;ウォレット!GR$3,プレー記録!$U$12:$U$2664,0),1))=TRUE,0,-INDEX(プレー記録!$F$12:$F$2664,MATCH("OUT_"&amp;ウォレット!$FQ$2&amp;MONTH(ウォレット!$B27)&amp;"/"&amp;DAY(ウォレット!$B27)&amp;"_"&amp;ウォレット!GR$3,プレー記録!$U$12:$U$2664,0),1))</f>
        <v>0</v>
      </c>
      <c r="GS27" s="298">
        <f>IF(ISNA(INDEX(プレー記録!$F$12:$F$2664,MATCH("OUT_"&amp;ウォレット!$FQ$2&amp;MONTH(ウォレット!$B27)&amp;"/"&amp;DAY(ウォレット!$B27)&amp;"_"&amp;ウォレット!GS$3,プレー記録!$U$12:$U$2664,0),1))=TRUE,0,-INDEX(プレー記録!$F$12:$F$2664,MATCH("OUT_"&amp;ウォレット!$FQ$2&amp;MONTH(ウォレット!$B27)&amp;"/"&amp;DAY(ウォレット!$B27)&amp;"_"&amp;ウォレット!GS$3,プレー記録!$U$12:$U$2664,0),1))</f>
        <v>0</v>
      </c>
      <c r="GT27" s="298">
        <f>IF(ISNA(INDEX(プレー記録!$F$12:$F$2664,MATCH("OUT_"&amp;ウォレット!$FQ$2&amp;MONTH(ウォレット!$B27)&amp;"/"&amp;DAY(ウォレット!$B27)&amp;"_"&amp;ウォレット!GT$3,プレー記録!$U$12:$U$2664,0),1))=TRUE,0,-INDEX(プレー記録!$F$12:$F$2664,MATCH("OUT_"&amp;ウォレット!$FQ$2&amp;MONTH(ウォレット!$B27)&amp;"/"&amp;DAY(ウォレット!$B27)&amp;"_"&amp;ウォレット!GT$3,プレー記録!$U$12:$U$2664,0),1))</f>
        <v>0</v>
      </c>
      <c r="GU27" s="298">
        <f>IF(ISNA(INDEX(プレー記録!$F$12:$F$2664,MATCH("OUT_"&amp;ウォレット!$FQ$2&amp;MONTH(ウォレット!$B27)&amp;"/"&amp;DAY(ウォレット!$B27)&amp;"_"&amp;ウォレット!GU$3,プレー記録!$U$12:$U$2664,0),1))=TRUE,0,-INDEX(プレー記録!$F$12:$F$2664,MATCH("OUT_"&amp;ウォレット!$FQ$2&amp;MONTH(ウォレット!$B27)&amp;"/"&amp;DAY(ウォレット!$B27)&amp;"_"&amp;ウォレット!GU$3,プレー記録!$U$12:$U$2664,0),1))</f>
        <v>0</v>
      </c>
      <c r="GV27" s="298">
        <f>IF(ISNA(INDEX(プレー記録!$F$12:$F$2664,MATCH("OUT_"&amp;ウォレット!$FQ$2&amp;MONTH(ウォレット!$B27)&amp;"/"&amp;DAY(ウォレット!$B27)&amp;"_"&amp;ウォレット!GV$3,プレー記録!$U$12:$U$2664,0),1))=TRUE,0,-INDEX(プレー記録!$F$12:$F$2664,MATCH("OUT_"&amp;ウォレット!$FQ$2&amp;MONTH(ウォレット!$B27)&amp;"/"&amp;DAY(ウォレット!$B27)&amp;"_"&amp;ウォレット!GV$3,プレー記録!$U$12:$U$2664,0),1))</f>
        <v>0</v>
      </c>
      <c r="GW27" s="298">
        <f>IF(ISNA(INDEX(プレー記録!$F$12:$F$2664,MATCH("OUT_"&amp;ウォレット!$FQ$2&amp;MONTH(ウォレット!$B27)&amp;"/"&amp;DAY(ウォレット!$B27)&amp;"_"&amp;ウォレット!GW$3,プレー記録!$U$12:$U$2664,0),1))=TRUE,0,-INDEX(プレー記録!$F$12:$F$2664,MATCH("OUT_"&amp;ウォレット!$FQ$2&amp;MONTH(ウォレット!$B27)&amp;"/"&amp;DAY(ウォレット!$B27)&amp;"_"&amp;ウォレット!GW$3,プレー記録!$U$12:$U$2664,0),1))</f>
        <v>0</v>
      </c>
      <c r="GX27" s="160"/>
      <c r="GY27" s="127">
        <f t="shared" si="7"/>
        <v>0</v>
      </c>
      <c r="GZ27" s="128">
        <f t="shared" si="17"/>
        <v>0</v>
      </c>
      <c r="HA27" s="133">
        <f>IF(ISNA(INDEX(プレー記録!$G$14:$G$2664,MATCH("IN_"&amp;ウォレット!$GY$2&amp;MONTH(ウォレット!$B27)&amp;"/"&amp;DAY(ウォレット!$B27)&amp;"_"&amp;ウォレット!HA$3,プレー記録!$U$14:$U$2664,0),1))=TRUE,0,INDEX(プレー記録!$G$14:$G$2664,MATCH("IN_"&amp;ウォレット!$GY$2&amp;MONTH(ウォレット!$B27)&amp;"/"&amp;DAY(ウォレット!$B27)&amp;"_"&amp;ウォレット!HA$3,プレー記録!$U$14:$U$2664,0),1))</f>
        <v>0</v>
      </c>
      <c r="HB27" s="122">
        <f>IF(ISNA(INDEX(プレー記録!$G$14:$G$2664,MATCH("IN_"&amp;ウォレット!$GY$2&amp;MONTH(ウォレット!$B27)&amp;"/"&amp;DAY(ウォレット!$B27)&amp;"_"&amp;ウォレット!HB$3,プレー記録!$U$14:$U$2664,0),1))=TRUE,0,INDEX(プレー記録!$G$14:$G$2664,MATCH("IN_"&amp;ウォレット!$GY$2&amp;MONTH(ウォレット!$B27)&amp;"/"&amp;DAY(ウォレット!$B27)&amp;"_"&amp;ウォレット!HB$3,プレー記録!$U$14:$U$2664,0),1))</f>
        <v>0</v>
      </c>
      <c r="HC27" s="122">
        <f>IF(ISNA(INDEX(プレー記録!$G$14:$G$2664,MATCH("IN_"&amp;ウォレット!$GY$2&amp;MONTH(ウォレット!$B27)&amp;"/"&amp;DAY(ウォレット!$B27)&amp;"_"&amp;ウォレット!HC$3,プレー記録!$U$14:$U$2664,0),1))=TRUE,0,INDEX(プレー記録!$G$14:$G$2664,MATCH("IN_"&amp;ウォレット!$GY$2&amp;MONTH(ウォレット!$B27)&amp;"/"&amp;DAY(ウォレット!$B27)&amp;"_"&amp;ウォレット!HC$3,プレー記録!$U$14:$U$2664,0),1))</f>
        <v>0</v>
      </c>
      <c r="HD27" s="122">
        <f>IF(ISNA(INDEX(プレー記録!$G$14:$G$2664,MATCH("IN_"&amp;ウォレット!$GY$2&amp;MONTH(ウォレット!$B27)&amp;"/"&amp;DAY(ウォレット!$B27)&amp;"_"&amp;ウォレット!HD$3,プレー記録!$U$14:$U$2664,0),1))=TRUE,0,INDEX(プレー記録!$G$14:$G$2664,MATCH("IN_"&amp;ウォレット!$GY$2&amp;MONTH(ウォレット!$B27)&amp;"/"&amp;DAY(ウォレット!$B27)&amp;"_"&amp;ウォレット!HD$3,プレー記録!$U$14:$U$2664,0),1))</f>
        <v>0</v>
      </c>
      <c r="HE27" s="122">
        <f>IF(ISNA(INDEX(プレー記録!$G$14:$G$2664,MATCH("IN_"&amp;ウォレット!$GY$2&amp;MONTH(ウォレット!$B27)&amp;"/"&amp;DAY(ウォレット!$B27)&amp;"_"&amp;ウォレット!HE$3,プレー記録!$U$14:$U$2664,0),1))=TRUE,0,INDEX(プレー記録!$G$14:$G$2664,MATCH("IN_"&amp;ウォレット!$GY$2&amp;MONTH(ウォレット!$B27)&amp;"/"&amp;DAY(ウォレット!$B27)&amp;"_"&amp;ウォレット!HE$3,プレー記録!$U$14:$U$2664,0),1))</f>
        <v>0</v>
      </c>
      <c r="HF27" s="122">
        <f>IF(ISNA(INDEX(プレー記録!$G$14:$G$2664,MATCH("IN_"&amp;ウォレット!$GY$2&amp;MONTH(ウォレット!$B27)&amp;"/"&amp;DAY(ウォレット!$B27)&amp;"_"&amp;ウォレット!HF$3,プレー記録!$U$14:$U$2664,0),1))=TRUE,0,INDEX(プレー記録!$G$14:$G$2664,MATCH("IN_"&amp;ウォレット!$GY$2&amp;MONTH(ウォレット!$B27)&amp;"/"&amp;DAY(ウォレット!$B27)&amp;"_"&amp;ウォレット!HF$3,プレー記録!$U$14:$U$2664,0),1))</f>
        <v>0</v>
      </c>
      <c r="HG27" s="122">
        <f>IF(ISNA(INDEX(プレー記録!$G$14:$G$2664,MATCH("IN_"&amp;ウォレット!$GY$2&amp;MONTH(ウォレット!$B27)&amp;"/"&amp;DAY(ウォレット!$B27)&amp;"_"&amp;ウォレット!HG$3,プレー記録!$U$14:$U$2664,0),1))=TRUE,0,INDEX(プレー記録!$G$14:$G$2664,MATCH("IN_"&amp;ウォレット!$GY$2&amp;MONTH(ウォレット!$B27)&amp;"/"&amp;DAY(ウォレット!$B27)&amp;"_"&amp;ウォレット!HG$3,プレー記録!$U$14:$U$2664,0),1))</f>
        <v>0</v>
      </c>
      <c r="HH27" s="296">
        <f>IF(ISNA(INDEX(プレー記録!$G$14:$G$2664,MATCH("IN_"&amp;ウォレット!$GY$2&amp;MONTH(ウォレット!$B27)&amp;"/"&amp;DAY(ウォレット!$B27)&amp;"_"&amp;ウォレット!HH$3,プレー記録!$U$14:$U$2664,0),1))=TRUE,0,INDEX(プレー記録!$G$14:$G$2664,MATCH("IN_"&amp;ウォレット!$GY$2&amp;MONTH(ウォレット!$B27)&amp;"/"&amp;DAY(ウォレット!$B27)&amp;"_"&amp;ウォレット!HH$3,プレー記録!$U$14:$U$2664,0),1))</f>
        <v>0</v>
      </c>
      <c r="HI27" s="296">
        <f>IF(ISNA(INDEX(プレー記録!$G$14:$G$2664,MATCH("IN_"&amp;ウォレット!$GY$2&amp;MONTH(ウォレット!$B27)&amp;"/"&amp;DAY(ウォレット!$B27)&amp;"_"&amp;ウォレット!HI$3,プレー記録!$U$14:$U$2664,0),1))=TRUE,0,INDEX(プレー記録!$G$14:$G$2664,MATCH("IN_"&amp;ウォレット!$GY$2&amp;MONTH(ウォレット!$B27)&amp;"/"&amp;DAY(ウォレット!$B27)&amp;"_"&amp;ウォレット!HI$3,プレー記録!$U$14:$U$2664,0),1))</f>
        <v>0</v>
      </c>
      <c r="HJ27" s="296">
        <f>IF(ISNA(INDEX(プレー記録!$G$14:$G$2664,MATCH("IN_"&amp;ウォレット!$GY$2&amp;MONTH(ウォレット!$B27)&amp;"/"&amp;DAY(ウォレット!$B27)&amp;"_"&amp;ウォレット!HJ$3,プレー記録!$U$14:$U$2664,0),1))=TRUE,0,INDEX(プレー記録!$G$14:$G$2664,MATCH("IN_"&amp;ウォレット!$GY$2&amp;MONTH(ウォレット!$B27)&amp;"/"&amp;DAY(ウォレット!$B27)&amp;"_"&amp;ウォレット!HJ$3,プレー記録!$U$14:$U$2664,0),1))</f>
        <v>0</v>
      </c>
      <c r="HK27" s="296">
        <f>IF(ISNA(INDEX(プレー記録!$G$14:$G$2664,MATCH("IN_"&amp;ウォレット!$GY$2&amp;MONTH(ウォレット!$B27)&amp;"/"&amp;DAY(ウォレット!$B27)&amp;"_"&amp;ウォレット!HK$3,プレー記録!$U$14:$U$2664,0),1))=TRUE,0,INDEX(プレー記録!$G$14:$G$2664,MATCH("IN_"&amp;ウォレット!$GY$2&amp;MONTH(ウォレット!$B27)&amp;"/"&amp;DAY(ウォレット!$B27)&amp;"_"&amp;ウォレット!HK$3,プレー記録!$U$14:$U$2664,0),1))</f>
        <v>0</v>
      </c>
      <c r="HL27" s="296">
        <f>IF(ISNA(INDEX(プレー記録!$G$14:$G$2664,MATCH("IN_"&amp;ウォレット!$GY$2&amp;MONTH(ウォレット!$B27)&amp;"/"&amp;DAY(ウォレット!$B27)&amp;"_"&amp;ウォレット!HL$3,プレー記録!$U$14:$U$2664,0),1))=TRUE,0,INDEX(プレー記録!$G$14:$G$2664,MATCH("IN_"&amp;ウォレット!$GY$2&amp;MONTH(ウォレット!$B27)&amp;"/"&amp;DAY(ウォレット!$B27)&amp;"_"&amp;ウォレット!HL$3,プレー記録!$U$14:$U$2664,0),1))</f>
        <v>0</v>
      </c>
      <c r="HM27" s="296">
        <f>IF(ISNA(INDEX(プレー記録!$G$14:$G$2664,MATCH("IN_"&amp;ウォレット!$GY$2&amp;MONTH(ウォレット!$B27)&amp;"/"&amp;DAY(ウォレット!$B27)&amp;"_"&amp;ウォレット!HM$3,プレー記録!$U$14:$U$2664,0),1))=TRUE,0,INDEX(プレー記録!$G$14:$G$2664,MATCH("IN_"&amp;ウォレット!$GY$2&amp;MONTH(ウォレット!$B27)&amp;"/"&amp;DAY(ウォレット!$B27)&amp;"_"&amp;ウォレット!HM$3,プレー記録!$U$14:$U$2664,0),1))</f>
        <v>0</v>
      </c>
      <c r="HN27" s="296">
        <f>IF(ISNA(INDEX(プレー記録!$G$14:$G$2664,MATCH("IN_"&amp;ウォレット!$GY$2&amp;MONTH(ウォレット!$B27)&amp;"/"&amp;DAY(ウォレット!$B27)&amp;"_"&amp;ウォレット!HN$3,プレー記録!$U$14:$U$2664,0),1))=TRUE,0,INDEX(プレー記録!$G$14:$G$2664,MATCH("IN_"&amp;ウォレット!$GY$2&amp;MONTH(ウォレット!$B27)&amp;"/"&amp;DAY(ウォレット!$B27)&amp;"_"&amp;ウォレット!HN$3,プレー記録!$U$14:$U$2664,0),1))</f>
        <v>0</v>
      </c>
      <c r="HO27" s="296">
        <f>IF(ISNA(INDEX(プレー記録!$G$14:$G$2664,MATCH("IN_"&amp;ウォレット!$GY$2&amp;MONTH(ウォレット!$B27)&amp;"/"&amp;DAY(ウォレット!$B27)&amp;"_"&amp;ウォレット!HO$3,プレー記録!$U$14:$U$2664,0),1))=TRUE,0,INDEX(プレー記録!$G$14:$G$2664,MATCH("IN_"&amp;ウォレット!$GY$2&amp;MONTH(ウォレット!$B27)&amp;"/"&amp;DAY(ウォレット!$B27)&amp;"_"&amp;ウォレット!HO$3,プレー記録!$U$14:$U$2664,0),1))</f>
        <v>0</v>
      </c>
      <c r="HP27" s="158"/>
      <c r="HQ27" s="131">
        <f>IF(ISNA(INDEX(プレー記録!$F$12:$F$2664,MATCH("OUT_"&amp;ウォレット!$GY$2&amp;MONTH(ウォレット!$B27)&amp;"/"&amp;DAY(ウォレット!$B27)&amp;"_"&amp;ウォレット!HQ$3,プレー記録!$U$12:$U$2664,0),1))=TRUE,0,-INDEX(プレー記録!$F$12:$F$2664,MATCH("OUT_"&amp;ウォレット!$GY$2&amp;MONTH(ウォレット!$B27)&amp;"/"&amp;DAY(ウォレット!$B27)&amp;"_"&amp;ウォレット!HQ$3,プレー記録!$U$12:$U$2664,0),1))</f>
        <v>0</v>
      </c>
      <c r="HR27" s="123">
        <f>IF(ISNA(INDEX(プレー記録!$F$12:$F$2664,MATCH("OUT_"&amp;ウォレット!$GY$2&amp;MONTH(ウォレット!$B27)&amp;"/"&amp;DAY(ウォレット!$B27)&amp;"_"&amp;ウォレット!HR$3,プレー記録!$U$12:$U$2664,0),1))=TRUE,0,-INDEX(プレー記録!$F$12:$F$2664,MATCH("OUT_"&amp;ウォレット!$GY$2&amp;MONTH(ウォレット!$B27)&amp;"/"&amp;DAY(ウォレット!$B27)&amp;"_"&amp;ウォレット!HR$3,プレー記録!$U$12:$U$2664,0),1))</f>
        <v>0</v>
      </c>
      <c r="HS27" s="123">
        <f>IF(ISNA(INDEX(プレー記録!$F$12:$F$2664,MATCH("OUT_"&amp;ウォレット!$GY$2&amp;MONTH(ウォレット!$B27)&amp;"/"&amp;DAY(ウォレット!$B27)&amp;"_"&amp;ウォレット!HS$3,プレー記録!$U$12:$U$2664,0),1))=TRUE,0,-INDEX(プレー記録!$F$12:$F$2664,MATCH("OUT_"&amp;ウォレット!$GY$2&amp;MONTH(ウォレット!$B27)&amp;"/"&amp;DAY(ウォレット!$B27)&amp;"_"&amp;ウォレット!HS$3,プレー記録!$U$12:$U$2664,0),1))</f>
        <v>0</v>
      </c>
      <c r="HT27" s="123">
        <f>IF(ISNA(INDEX(プレー記録!$F$12:$F$2664,MATCH("OUT_"&amp;ウォレット!$GY$2&amp;MONTH(ウォレット!$B27)&amp;"/"&amp;DAY(ウォレット!$B27)&amp;"_"&amp;ウォレット!HT$3,プレー記録!$U$12:$U$2664,0),1))=TRUE,0,-INDEX(プレー記録!$F$12:$F$2664,MATCH("OUT_"&amp;ウォレット!$GY$2&amp;MONTH(ウォレット!$B27)&amp;"/"&amp;DAY(ウォレット!$B27)&amp;"_"&amp;ウォレット!HT$3,プレー記録!$U$12:$U$2664,0),1))</f>
        <v>0</v>
      </c>
      <c r="HU27" s="123">
        <f>IF(ISNA(INDEX(プレー記録!$F$12:$F$2664,MATCH("OUT_"&amp;ウォレット!$GY$2&amp;MONTH(ウォレット!$B27)&amp;"/"&amp;DAY(ウォレット!$B27)&amp;"_"&amp;ウォレット!HU$3,プレー記録!$U$12:$U$2664,0),1))=TRUE,0,-INDEX(プレー記録!$F$12:$F$2664,MATCH("OUT_"&amp;ウォレット!$GY$2&amp;MONTH(ウォレット!$B27)&amp;"/"&amp;DAY(ウォレット!$B27)&amp;"_"&amp;ウォレット!HU$3,プレー記録!$U$12:$U$2664,0),1))</f>
        <v>0</v>
      </c>
      <c r="HV27" s="123">
        <f>IF(ISNA(INDEX(プレー記録!$F$12:$F$2664,MATCH("OUT_"&amp;ウォレット!$GY$2&amp;MONTH(ウォレット!$B27)&amp;"/"&amp;DAY(ウォレット!$B27)&amp;"_"&amp;ウォレット!HV$3,プレー記録!$U$12:$U$2664,0),1))=TRUE,0,-INDEX(プレー記録!$F$12:$F$2664,MATCH("OUT_"&amp;ウォレット!$GY$2&amp;MONTH(ウォレット!$B27)&amp;"/"&amp;DAY(ウォレット!$B27)&amp;"_"&amp;ウォレット!HV$3,プレー記録!$U$12:$U$2664,0),1))</f>
        <v>0</v>
      </c>
      <c r="HW27" s="123">
        <f>IF(ISNA(INDEX(プレー記録!$F$12:$F$2664,MATCH("OUT_"&amp;ウォレット!$GY$2&amp;MONTH(ウォレット!$B27)&amp;"/"&amp;DAY(ウォレット!$B27)&amp;"_"&amp;ウォレット!HW$3,プレー記録!$U$12:$U$2664,0),1))=TRUE,0,-INDEX(プレー記録!$F$12:$F$2664,MATCH("OUT_"&amp;ウォレット!$GY$2&amp;MONTH(ウォレット!$B27)&amp;"/"&amp;DAY(ウォレット!$B27)&amp;"_"&amp;ウォレット!HW$3,プレー記録!$U$12:$U$2664,0),1))</f>
        <v>0</v>
      </c>
      <c r="HX27" s="298">
        <f>IF(ISNA(INDEX(プレー記録!$F$12:$F$2664,MATCH("OUT_"&amp;ウォレット!$GY$2&amp;MONTH(ウォレット!$B27)&amp;"/"&amp;DAY(ウォレット!$B27)&amp;"_"&amp;ウォレット!HX$3,プレー記録!$U$12:$U$2664,0),1))=TRUE,0,-INDEX(プレー記録!$F$12:$F$2664,MATCH("OUT_"&amp;ウォレット!$GY$2&amp;MONTH(ウォレット!$B27)&amp;"/"&amp;DAY(ウォレット!$B27)&amp;"_"&amp;ウォレット!HX$3,プレー記録!$U$12:$U$2664,0),1))</f>
        <v>0</v>
      </c>
      <c r="HY27" s="298">
        <f>IF(ISNA(INDEX(プレー記録!$F$12:$F$2664,MATCH("OUT_"&amp;ウォレット!$GY$2&amp;MONTH(ウォレット!$B27)&amp;"/"&amp;DAY(ウォレット!$B27)&amp;"_"&amp;ウォレット!HY$3,プレー記録!$U$12:$U$2664,0),1))=TRUE,0,-INDEX(プレー記録!$F$12:$F$2664,MATCH("OUT_"&amp;ウォレット!$GY$2&amp;MONTH(ウォレット!$B27)&amp;"/"&amp;DAY(ウォレット!$B27)&amp;"_"&amp;ウォレット!HY$3,プレー記録!$U$12:$U$2664,0),1))</f>
        <v>0</v>
      </c>
      <c r="HZ27" s="298">
        <f>IF(ISNA(INDEX(プレー記録!$F$12:$F$2664,MATCH("OUT_"&amp;ウォレット!$GY$2&amp;MONTH(ウォレット!$B27)&amp;"/"&amp;DAY(ウォレット!$B27)&amp;"_"&amp;ウォレット!HZ$3,プレー記録!$U$12:$U$2664,0),1))=TRUE,0,-INDEX(プレー記録!$F$12:$F$2664,MATCH("OUT_"&amp;ウォレット!$GY$2&amp;MONTH(ウォレット!$B27)&amp;"/"&amp;DAY(ウォレット!$B27)&amp;"_"&amp;ウォレット!HZ$3,プレー記録!$U$12:$U$2664,0),1))</f>
        <v>0</v>
      </c>
      <c r="IA27" s="298">
        <f>IF(ISNA(INDEX(プレー記録!$F$12:$F$2664,MATCH("OUT_"&amp;ウォレット!$GY$2&amp;MONTH(ウォレット!$B27)&amp;"/"&amp;DAY(ウォレット!$B27)&amp;"_"&amp;ウォレット!IA$3,プレー記録!$U$12:$U$2664,0),1))=TRUE,0,-INDEX(プレー記録!$F$12:$F$2664,MATCH("OUT_"&amp;ウォレット!$GY$2&amp;MONTH(ウォレット!$B27)&amp;"/"&amp;DAY(ウォレット!$B27)&amp;"_"&amp;ウォレット!IA$3,プレー記録!$U$12:$U$2664,0),1))</f>
        <v>0</v>
      </c>
      <c r="IB27" s="298">
        <f>IF(ISNA(INDEX(プレー記録!$F$12:$F$2664,MATCH("OUT_"&amp;ウォレット!$GY$2&amp;MONTH(ウォレット!$B27)&amp;"/"&amp;DAY(ウォレット!$B27)&amp;"_"&amp;ウォレット!IB$3,プレー記録!$U$12:$U$2664,0),1))=TRUE,0,-INDEX(プレー記録!$F$12:$F$2664,MATCH("OUT_"&amp;ウォレット!$GY$2&amp;MONTH(ウォレット!$B27)&amp;"/"&amp;DAY(ウォレット!$B27)&amp;"_"&amp;ウォレット!IB$3,プレー記録!$U$12:$U$2664,0),1))</f>
        <v>0</v>
      </c>
      <c r="IC27" s="298">
        <f>IF(ISNA(INDEX(プレー記録!$F$12:$F$2664,MATCH("OUT_"&amp;ウォレット!$GY$2&amp;MONTH(ウォレット!$B27)&amp;"/"&amp;DAY(ウォレット!$B27)&amp;"_"&amp;ウォレット!IC$3,プレー記録!$U$12:$U$2664,0),1))=TRUE,0,-INDEX(プレー記録!$F$12:$F$2664,MATCH("OUT_"&amp;ウォレット!$GY$2&amp;MONTH(ウォレット!$B27)&amp;"/"&amp;DAY(ウォレット!$B27)&amp;"_"&amp;ウォレット!IC$3,プレー記録!$U$12:$U$2664,0),1))</f>
        <v>0</v>
      </c>
      <c r="ID27" s="298">
        <f>IF(ISNA(INDEX(プレー記録!$F$12:$F$2664,MATCH("OUT_"&amp;ウォレット!$GY$2&amp;MONTH(ウォレット!$B27)&amp;"/"&amp;DAY(ウォレット!$B27)&amp;"_"&amp;ウォレット!ID$3,プレー記録!$U$12:$U$2664,0),1))=TRUE,0,-INDEX(プレー記録!$F$12:$F$2664,MATCH("OUT_"&amp;ウォレット!$GY$2&amp;MONTH(ウォレット!$B27)&amp;"/"&amp;DAY(ウォレット!$B27)&amp;"_"&amp;ウォレット!ID$3,プレー記録!$U$12:$U$2664,0),1))</f>
        <v>0</v>
      </c>
      <c r="IE27" s="298">
        <f>IF(ISNA(INDEX(プレー記録!$F$12:$F$2664,MATCH("OUT_"&amp;ウォレット!$GY$2&amp;MONTH(ウォレット!$B27)&amp;"/"&amp;DAY(ウォレット!$B27)&amp;"_"&amp;ウォレット!IE$3,プレー記録!$U$12:$U$2664,0),1))=TRUE,0,-INDEX(プレー記録!$F$12:$F$2664,MATCH("OUT_"&amp;ウォレット!$GY$2&amp;MONTH(ウォレット!$B27)&amp;"/"&amp;DAY(ウォレット!$B27)&amp;"_"&amp;ウォレット!IE$3,プレー記録!$U$12:$U$2664,0),1))</f>
        <v>0</v>
      </c>
      <c r="IF27" s="160"/>
      <c r="IG27" s="127">
        <f t="shared" si="8"/>
        <v>0</v>
      </c>
      <c r="IH27" s="128">
        <f t="shared" si="18"/>
        <v>0</v>
      </c>
      <c r="II27" s="133">
        <f>IF(ISNA(INDEX(プレー記録!$G$14:$G$2664,MATCH("IN_"&amp;ウォレット!$IG$2&amp;MONTH(ウォレット!$B27)&amp;"/"&amp;DAY(ウォレット!$B27)&amp;"_"&amp;ウォレット!II$3,プレー記録!$U$14:$U$2664,0),1))=TRUE,0,INDEX(プレー記録!$G$14:$G$2664,MATCH("IN_"&amp;ウォレット!$IG$2&amp;MONTH(ウォレット!$B27)&amp;"/"&amp;DAY(ウォレット!$B27)&amp;"_"&amp;ウォレット!II$3,プレー記録!$U$14:$U$2664,0),1))</f>
        <v>0</v>
      </c>
      <c r="IJ27" s="122">
        <f>IF(ISNA(INDEX(プレー記録!$G$14:$G$2664,MATCH("IN_"&amp;ウォレット!$IG$2&amp;MONTH(ウォレット!$B27)&amp;"/"&amp;DAY(ウォレット!$B27)&amp;"_"&amp;ウォレット!IJ$3,プレー記録!$U$14:$U$2664,0),1))=TRUE,0,INDEX(プレー記録!$G$14:$G$2664,MATCH("IN_"&amp;ウォレット!$IG$2&amp;MONTH(ウォレット!$B27)&amp;"/"&amp;DAY(ウォレット!$B27)&amp;"_"&amp;ウォレット!IJ$3,プレー記録!$U$14:$U$2664,0),1))</f>
        <v>0</v>
      </c>
      <c r="IK27" s="122">
        <f>IF(ISNA(INDEX(プレー記録!$G$14:$G$2664,MATCH("IN_"&amp;ウォレット!$IG$2&amp;MONTH(ウォレット!$B27)&amp;"/"&amp;DAY(ウォレット!$B27)&amp;"_"&amp;ウォレット!IK$3,プレー記録!$U$14:$U$2664,0),1))=TRUE,0,INDEX(プレー記録!$G$14:$G$2664,MATCH("IN_"&amp;ウォレット!$IG$2&amp;MONTH(ウォレット!$B27)&amp;"/"&amp;DAY(ウォレット!$B27)&amp;"_"&amp;ウォレット!IK$3,プレー記録!$U$14:$U$2664,0),1))</f>
        <v>0</v>
      </c>
      <c r="IL27" s="122">
        <f>IF(ISNA(INDEX(プレー記録!$G$14:$G$2664,MATCH("IN_"&amp;ウォレット!$IG$2&amp;MONTH(ウォレット!$B27)&amp;"/"&amp;DAY(ウォレット!$B27)&amp;"_"&amp;ウォレット!IL$3,プレー記録!$U$14:$U$2664,0),1))=TRUE,0,INDEX(プレー記録!$G$14:$G$2664,MATCH("IN_"&amp;ウォレット!$IG$2&amp;MONTH(ウォレット!$B27)&amp;"/"&amp;DAY(ウォレット!$B27)&amp;"_"&amp;ウォレット!IL$3,プレー記録!$U$14:$U$2664,0),1))</f>
        <v>0</v>
      </c>
      <c r="IM27" s="122">
        <f>IF(ISNA(INDEX(プレー記録!$G$14:$G$2664,MATCH("IN_"&amp;ウォレット!$IG$2&amp;MONTH(ウォレット!$B27)&amp;"/"&amp;DAY(ウォレット!$B27)&amp;"_"&amp;ウォレット!IM$3,プレー記録!$U$14:$U$2664,0),1))=TRUE,0,INDEX(プレー記録!$G$14:$G$2664,MATCH("IN_"&amp;ウォレット!$IG$2&amp;MONTH(ウォレット!$B27)&amp;"/"&amp;DAY(ウォレット!$B27)&amp;"_"&amp;ウォレット!IM$3,プレー記録!$U$14:$U$2664,0),1))</f>
        <v>0</v>
      </c>
      <c r="IN27" s="122">
        <f>IF(ISNA(INDEX(プレー記録!$G$14:$G$2664,MATCH("IN_"&amp;ウォレット!$IG$2&amp;MONTH(ウォレット!$B27)&amp;"/"&amp;DAY(ウォレット!$B27)&amp;"_"&amp;ウォレット!IN$3,プレー記録!$U$14:$U$2664,0),1))=TRUE,0,INDEX(プレー記録!$G$14:$G$2664,MATCH("IN_"&amp;ウォレット!$IG$2&amp;MONTH(ウォレット!$B27)&amp;"/"&amp;DAY(ウォレット!$B27)&amp;"_"&amp;ウォレット!IN$3,プレー記録!$U$14:$U$2664,0),1))</f>
        <v>0</v>
      </c>
      <c r="IO27" s="122">
        <f>IF(ISNA(INDEX(プレー記録!$G$14:$G$2664,MATCH("IN_"&amp;ウォレット!$IG$2&amp;MONTH(ウォレット!$B27)&amp;"/"&amp;DAY(ウォレット!$B27)&amp;"_"&amp;ウォレット!IO$3,プレー記録!$U$14:$U$2664,0),1))=TRUE,0,INDEX(プレー記録!$G$14:$G$2664,MATCH("IN_"&amp;ウォレット!$IG$2&amp;MONTH(ウォレット!$B27)&amp;"/"&amp;DAY(ウォレット!$B27)&amp;"_"&amp;ウォレット!IO$3,プレー記録!$U$14:$U$2664,0),1))</f>
        <v>0</v>
      </c>
      <c r="IP27" s="296">
        <f>IF(ISNA(INDEX(プレー記録!$G$14:$G$2664,MATCH("IN_"&amp;ウォレット!$IG$2&amp;MONTH(ウォレット!$B27)&amp;"/"&amp;DAY(ウォレット!$B27)&amp;"_"&amp;ウォレット!IP$3,プレー記録!$U$14:$U$2664,0),1))=TRUE,0,INDEX(プレー記録!$G$14:$G$2664,MATCH("IN_"&amp;ウォレット!$IG$2&amp;MONTH(ウォレット!$B27)&amp;"/"&amp;DAY(ウォレット!$B27)&amp;"_"&amp;ウォレット!IP$3,プレー記録!$U$14:$U$2664,0),1))</f>
        <v>0</v>
      </c>
      <c r="IQ27" s="296">
        <f>IF(ISNA(INDEX(プレー記録!$G$14:$G$2664,MATCH("IN_"&amp;ウォレット!$IG$2&amp;MONTH(ウォレット!$B27)&amp;"/"&amp;DAY(ウォレット!$B27)&amp;"_"&amp;ウォレット!IQ$3,プレー記録!$U$14:$U$2664,0),1))=TRUE,0,INDEX(プレー記録!$G$14:$G$2664,MATCH("IN_"&amp;ウォレット!$IG$2&amp;MONTH(ウォレット!$B27)&amp;"/"&amp;DAY(ウォレット!$B27)&amp;"_"&amp;ウォレット!IQ$3,プレー記録!$U$14:$U$2664,0),1))</f>
        <v>0</v>
      </c>
      <c r="IR27" s="296">
        <f>IF(ISNA(INDEX(プレー記録!$G$14:$G$2664,MATCH("IN_"&amp;ウォレット!$IG$2&amp;MONTH(ウォレット!$B27)&amp;"/"&amp;DAY(ウォレット!$B27)&amp;"_"&amp;ウォレット!IR$3,プレー記録!$U$14:$U$2664,0),1))=TRUE,0,INDEX(プレー記録!$G$14:$G$2664,MATCH("IN_"&amp;ウォレット!$IG$2&amp;MONTH(ウォレット!$B27)&amp;"/"&amp;DAY(ウォレット!$B27)&amp;"_"&amp;ウォレット!IR$3,プレー記録!$U$14:$U$2664,0),1))</f>
        <v>0</v>
      </c>
      <c r="IS27" s="296">
        <f>IF(ISNA(INDEX(プレー記録!$G$14:$G$2664,MATCH("IN_"&amp;ウォレット!$IG$2&amp;MONTH(ウォレット!$B27)&amp;"/"&amp;DAY(ウォレット!$B27)&amp;"_"&amp;ウォレット!IS$3,プレー記録!$U$14:$U$2664,0),1))=TRUE,0,INDEX(プレー記録!$G$14:$G$2664,MATCH("IN_"&amp;ウォレット!$IG$2&amp;MONTH(ウォレット!$B27)&amp;"/"&amp;DAY(ウォレット!$B27)&amp;"_"&amp;ウォレット!IS$3,プレー記録!$U$14:$U$2664,0),1))</f>
        <v>0</v>
      </c>
      <c r="IT27" s="296">
        <f>IF(ISNA(INDEX(プレー記録!$G$14:$G$2664,MATCH("IN_"&amp;ウォレット!$IG$2&amp;MONTH(ウォレット!$B27)&amp;"/"&amp;DAY(ウォレット!$B27)&amp;"_"&amp;ウォレット!IT$3,プレー記録!$U$14:$U$2664,0),1))=TRUE,0,INDEX(プレー記録!$G$14:$G$2664,MATCH("IN_"&amp;ウォレット!$IG$2&amp;MONTH(ウォレット!$B27)&amp;"/"&amp;DAY(ウォレット!$B27)&amp;"_"&amp;ウォレット!IT$3,プレー記録!$U$14:$U$2664,0),1))</f>
        <v>0</v>
      </c>
      <c r="IU27" s="296">
        <f>IF(ISNA(INDEX(プレー記録!$G$14:$G$2664,MATCH("IN_"&amp;ウォレット!$IG$2&amp;MONTH(ウォレット!$B27)&amp;"/"&amp;DAY(ウォレット!$B27)&amp;"_"&amp;ウォレット!IU$3,プレー記録!$U$14:$U$2664,0),1))=TRUE,0,INDEX(プレー記録!$G$14:$G$2664,MATCH("IN_"&amp;ウォレット!$IG$2&amp;MONTH(ウォレット!$B27)&amp;"/"&amp;DAY(ウォレット!$B27)&amp;"_"&amp;ウォレット!IU$3,プレー記録!$U$14:$U$2664,0),1))</f>
        <v>0</v>
      </c>
      <c r="IV27" s="296">
        <f>IF(ISNA(INDEX(プレー記録!$G$14:$G$2664,MATCH("IN_"&amp;ウォレット!$IG$2&amp;MONTH(ウォレット!$B27)&amp;"/"&amp;DAY(ウォレット!$B27)&amp;"_"&amp;ウォレット!IV$3,プレー記録!$U$14:$U$2664,0),1))=TRUE,0,INDEX(プレー記録!$G$14:$G$2664,MATCH("IN_"&amp;ウォレット!$IG$2&amp;MONTH(ウォレット!$B27)&amp;"/"&amp;DAY(ウォレット!$B27)&amp;"_"&amp;ウォレット!IV$3,プレー記録!$U$14:$U$2664,0),1))</f>
        <v>0</v>
      </c>
      <c r="IW27" s="296">
        <f>IF(ISNA(INDEX(プレー記録!$G$14:$G$2664,MATCH("IN_"&amp;ウォレット!$IG$2&amp;MONTH(ウォレット!$B27)&amp;"/"&amp;DAY(ウォレット!$B27)&amp;"_"&amp;ウォレット!IW$3,プレー記録!$U$14:$U$2664,0),1))=TRUE,0,INDEX(プレー記録!$G$14:$G$2664,MATCH("IN_"&amp;ウォレット!$IG$2&amp;MONTH(ウォレット!$B27)&amp;"/"&amp;DAY(ウォレット!$B27)&amp;"_"&amp;ウォレット!IW$3,プレー記録!$U$14:$U$2664,0),1))</f>
        <v>0</v>
      </c>
      <c r="IX27" s="158"/>
      <c r="IY27" s="131">
        <f>IF(ISNA(INDEX(プレー記録!$F$12:$F$2664,MATCH("OUT_"&amp;ウォレット!$IG$2&amp;MONTH(ウォレット!$B27)&amp;"/"&amp;DAY(ウォレット!$B27)&amp;"_"&amp;ウォレット!IY$3,プレー記録!$U$12:$U$2664,0),1))=TRUE,0,-INDEX(プレー記録!$F$12:$F$2664,MATCH("OUT_"&amp;ウォレット!$IG$2&amp;MONTH(ウォレット!$B27)&amp;"/"&amp;DAY(ウォレット!$B27)&amp;"_"&amp;ウォレット!IY$3,プレー記録!$U$12:$U$2664,0),1))</f>
        <v>0</v>
      </c>
      <c r="IZ27" s="123">
        <f>IF(ISNA(INDEX(プレー記録!$F$12:$F$2664,MATCH("OUT_"&amp;ウォレット!$IG$2&amp;MONTH(ウォレット!$B27)&amp;"/"&amp;DAY(ウォレット!$B27)&amp;"_"&amp;ウォレット!IZ$3,プレー記録!$U$12:$U$2664,0),1))=TRUE,0,-INDEX(プレー記録!$F$12:$F$2664,MATCH("OUT_"&amp;ウォレット!$IG$2&amp;MONTH(ウォレット!$B27)&amp;"/"&amp;DAY(ウォレット!$B27)&amp;"_"&amp;ウォレット!IZ$3,プレー記録!$U$12:$U$2664,0),1))</f>
        <v>0</v>
      </c>
      <c r="JA27" s="123">
        <f>IF(ISNA(INDEX(プレー記録!$F$12:$F$2664,MATCH("OUT_"&amp;ウォレット!$IG$2&amp;MONTH(ウォレット!$B27)&amp;"/"&amp;DAY(ウォレット!$B27)&amp;"_"&amp;ウォレット!JA$3,プレー記録!$U$12:$U$2664,0),1))=TRUE,0,-INDEX(プレー記録!$F$12:$F$2664,MATCH("OUT_"&amp;ウォレット!$IG$2&amp;MONTH(ウォレット!$B27)&amp;"/"&amp;DAY(ウォレット!$B27)&amp;"_"&amp;ウォレット!JA$3,プレー記録!$U$12:$U$2664,0),1))</f>
        <v>0</v>
      </c>
      <c r="JB27" s="123">
        <f>IF(ISNA(INDEX(プレー記録!$F$12:$F$2664,MATCH("OUT_"&amp;ウォレット!$IG$2&amp;MONTH(ウォレット!$B27)&amp;"/"&amp;DAY(ウォレット!$B27)&amp;"_"&amp;ウォレット!JB$3,プレー記録!$U$12:$U$2664,0),1))=TRUE,0,-INDEX(プレー記録!$F$12:$F$2664,MATCH("OUT_"&amp;ウォレット!$IG$2&amp;MONTH(ウォレット!$B27)&amp;"/"&amp;DAY(ウォレット!$B27)&amp;"_"&amp;ウォレット!JB$3,プレー記録!$U$12:$U$2664,0),1))</f>
        <v>0</v>
      </c>
      <c r="JC27" s="123">
        <f>IF(ISNA(INDEX(プレー記録!$F$12:$F$2664,MATCH("OUT_"&amp;ウォレット!$IG$2&amp;MONTH(ウォレット!$B27)&amp;"/"&amp;DAY(ウォレット!$B27)&amp;"_"&amp;ウォレット!JC$3,プレー記録!$U$12:$U$2664,0),1))=TRUE,0,-INDEX(プレー記録!$F$12:$F$2664,MATCH("OUT_"&amp;ウォレット!$IG$2&amp;MONTH(ウォレット!$B27)&amp;"/"&amp;DAY(ウォレット!$B27)&amp;"_"&amp;ウォレット!JC$3,プレー記録!$U$12:$U$2664,0),1))</f>
        <v>0</v>
      </c>
      <c r="JD27" s="123">
        <f>IF(ISNA(INDEX(プレー記録!$F$12:$F$2664,MATCH("OUT_"&amp;ウォレット!$IG$2&amp;MONTH(ウォレット!$B27)&amp;"/"&amp;DAY(ウォレット!$B27)&amp;"_"&amp;ウォレット!JD$3,プレー記録!$U$12:$U$2664,0),1))=TRUE,0,-INDEX(プレー記録!$F$12:$F$2664,MATCH("OUT_"&amp;ウォレット!$IG$2&amp;MONTH(ウォレット!$B27)&amp;"/"&amp;DAY(ウォレット!$B27)&amp;"_"&amp;ウォレット!JD$3,プレー記録!$U$12:$U$2664,0),1))</f>
        <v>0</v>
      </c>
      <c r="JE27" s="123">
        <f>IF(ISNA(INDEX(プレー記録!$F$12:$F$2664,MATCH("OUT_"&amp;ウォレット!$IG$2&amp;MONTH(ウォレット!$B27)&amp;"/"&amp;DAY(ウォレット!$B27)&amp;"_"&amp;ウォレット!JE$3,プレー記録!$U$12:$U$2664,0),1))=TRUE,0,-INDEX(プレー記録!$F$12:$F$2664,MATCH("OUT_"&amp;ウォレット!$IG$2&amp;MONTH(ウォレット!$B27)&amp;"/"&amp;DAY(ウォレット!$B27)&amp;"_"&amp;ウォレット!JE$3,プレー記録!$U$12:$U$2664,0),1))</f>
        <v>0</v>
      </c>
      <c r="JF27" s="298">
        <f>IF(ISNA(INDEX(プレー記録!$F$12:$F$2664,MATCH("OUT_"&amp;ウォレット!$IG$2&amp;MONTH(ウォレット!$B27)&amp;"/"&amp;DAY(ウォレット!$B27)&amp;"_"&amp;ウォレット!JF$3,プレー記録!$U$12:$U$2664,0),1))=TRUE,0,-INDEX(プレー記録!$F$12:$F$2664,MATCH("OUT_"&amp;ウォレット!$IG$2&amp;MONTH(ウォレット!$B27)&amp;"/"&amp;DAY(ウォレット!$B27)&amp;"_"&amp;ウォレット!JF$3,プレー記録!$U$12:$U$2664,0),1))</f>
        <v>0</v>
      </c>
      <c r="JG27" s="298">
        <f>IF(ISNA(INDEX(プレー記録!$F$12:$F$2664,MATCH("OUT_"&amp;ウォレット!$IG$2&amp;MONTH(ウォレット!$B27)&amp;"/"&amp;DAY(ウォレット!$B27)&amp;"_"&amp;ウォレット!JG$3,プレー記録!$U$12:$U$2664,0),1))=TRUE,0,-INDEX(プレー記録!$F$12:$F$2664,MATCH("OUT_"&amp;ウォレット!$IG$2&amp;MONTH(ウォレット!$B27)&amp;"/"&amp;DAY(ウォレット!$B27)&amp;"_"&amp;ウォレット!JG$3,プレー記録!$U$12:$U$2664,0),1))</f>
        <v>0</v>
      </c>
      <c r="JH27" s="298">
        <f>IF(ISNA(INDEX(プレー記録!$F$12:$F$2664,MATCH("OUT_"&amp;ウォレット!$IG$2&amp;MONTH(ウォレット!$B27)&amp;"/"&amp;DAY(ウォレット!$B27)&amp;"_"&amp;ウォレット!JH$3,プレー記録!$U$12:$U$2664,0),1))=TRUE,0,-INDEX(プレー記録!$F$12:$F$2664,MATCH("OUT_"&amp;ウォレット!$IG$2&amp;MONTH(ウォレット!$B27)&amp;"/"&amp;DAY(ウォレット!$B27)&amp;"_"&amp;ウォレット!JH$3,プレー記録!$U$12:$U$2664,0),1))</f>
        <v>0</v>
      </c>
      <c r="JI27" s="298">
        <f>IF(ISNA(INDEX(プレー記録!$F$12:$F$2664,MATCH("OUT_"&amp;ウォレット!$IG$2&amp;MONTH(ウォレット!$B27)&amp;"/"&amp;DAY(ウォレット!$B27)&amp;"_"&amp;ウォレット!JI$3,プレー記録!$U$12:$U$2664,0),1))=TRUE,0,-INDEX(プレー記録!$F$12:$F$2664,MATCH("OUT_"&amp;ウォレット!$IG$2&amp;MONTH(ウォレット!$B27)&amp;"/"&amp;DAY(ウォレット!$B27)&amp;"_"&amp;ウォレット!JI$3,プレー記録!$U$12:$U$2664,0),1))</f>
        <v>0</v>
      </c>
      <c r="JJ27" s="298">
        <f>IF(ISNA(INDEX(プレー記録!$F$12:$F$2664,MATCH("OUT_"&amp;ウォレット!$IG$2&amp;MONTH(ウォレット!$B27)&amp;"/"&amp;DAY(ウォレット!$B27)&amp;"_"&amp;ウォレット!JJ$3,プレー記録!$U$12:$U$2664,0),1))=TRUE,0,-INDEX(プレー記録!$F$12:$F$2664,MATCH("OUT_"&amp;ウォレット!$IG$2&amp;MONTH(ウォレット!$B27)&amp;"/"&amp;DAY(ウォレット!$B27)&amp;"_"&amp;ウォレット!JJ$3,プレー記録!$U$12:$U$2664,0),1))</f>
        <v>0</v>
      </c>
      <c r="JK27" s="298">
        <f>IF(ISNA(INDEX(プレー記録!$F$12:$F$2664,MATCH("OUT_"&amp;ウォレット!$IG$2&amp;MONTH(ウォレット!$B27)&amp;"/"&amp;DAY(ウォレット!$B27)&amp;"_"&amp;ウォレット!JK$3,プレー記録!$U$12:$U$2664,0),1))=TRUE,0,-INDEX(プレー記録!$F$12:$F$2664,MATCH("OUT_"&amp;ウォレット!$IG$2&amp;MONTH(ウォレット!$B27)&amp;"/"&amp;DAY(ウォレット!$B27)&amp;"_"&amp;ウォレット!JK$3,プレー記録!$U$12:$U$2664,0),1))</f>
        <v>0</v>
      </c>
      <c r="JL27" s="298">
        <f>IF(ISNA(INDEX(プレー記録!$F$12:$F$2664,MATCH("OUT_"&amp;ウォレット!$IG$2&amp;MONTH(ウォレット!$B27)&amp;"/"&amp;DAY(ウォレット!$B27)&amp;"_"&amp;ウォレット!JL$3,プレー記録!$U$12:$U$2664,0),1))=TRUE,0,-INDEX(プレー記録!$F$12:$F$2664,MATCH("OUT_"&amp;ウォレット!$IG$2&amp;MONTH(ウォレット!$B27)&amp;"/"&amp;DAY(ウォレット!$B27)&amp;"_"&amp;ウォレット!JL$3,プレー記録!$U$12:$U$2664,0),1))</f>
        <v>0</v>
      </c>
      <c r="JM27" s="298">
        <f>IF(ISNA(INDEX(プレー記録!$F$12:$F$2664,MATCH("OUT_"&amp;ウォレット!$IG$2&amp;MONTH(ウォレット!$B27)&amp;"/"&amp;DAY(ウォレット!$B27)&amp;"_"&amp;ウォレット!JM$3,プレー記録!$U$12:$U$2664,0),1))=TRUE,0,-INDEX(プレー記録!$F$12:$F$2664,MATCH("OUT_"&amp;ウォレット!$IG$2&amp;MONTH(ウォレット!$B27)&amp;"/"&amp;DAY(ウォレット!$B27)&amp;"_"&amp;ウォレット!JM$3,プレー記録!$U$12:$U$2664,0),1))</f>
        <v>0</v>
      </c>
      <c r="JN27" s="160"/>
      <c r="JO27" s="127">
        <f t="shared" si="9"/>
        <v>0</v>
      </c>
      <c r="JP27" s="128">
        <f t="shared" si="19"/>
        <v>0</v>
      </c>
      <c r="JQ27" s="133">
        <f>IF(ISNA(INDEX(プレー記録!$G$14:$G$2664,MATCH("IN_"&amp;ウォレット!$JO$2&amp;MONTH(ウォレット!$B27)&amp;"/"&amp;DAY(ウォレット!$B27)&amp;"_"&amp;ウォレット!JQ$3,プレー記録!$U$14:$U$2664,0),1))=TRUE,0,INDEX(プレー記録!$G$14:$G$2664,MATCH("IN_"&amp;ウォレット!$JO$2&amp;MONTH(ウォレット!$B27)&amp;"/"&amp;DAY(ウォレット!$B27)&amp;"_"&amp;ウォレット!JQ$3,プレー記録!$U$14:$U$2664,0),1))</f>
        <v>0</v>
      </c>
      <c r="JR27" s="122">
        <f>IF(ISNA(INDEX(プレー記録!$G$14:$G$2664,MATCH("IN_"&amp;ウォレット!$JO$2&amp;MONTH(ウォレット!$B27)&amp;"/"&amp;DAY(ウォレット!$B27)&amp;"_"&amp;ウォレット!JR$3,プレー記録!$U$14:$U$2664,0),1))=TRUE,0,INDEX(プレー記録!$G$14:$G$2664,MATCH("IN_"&amp;ウォレット!$JO$2&amp;MONTH(ウォレット!$B27)&amp;"/"&amp;DAY(ウォレット!$B27)&amp;"_"&amp;ウォレット!JR$3,プレー記録!$U$14:$U$2664,0),1))</f>
        <v>0</v>
      </c>
      <c r="JS27" s="122">
        <f>IF(ISNA(INDEX(プレー記録!$G$14:$G$2664,MATCH("IN_"&amp;ウォレット!$JO$2&amp;MONTH(ウォレット!$B27)&amp;"/"&amp;DAY(ウォレット!$B27)&amp;"_"&amp;ウォレット!JS$3,プレー記録!$U$14:$U$2664,0),1))=TRUE,0,INDEX(プレー記録!$G$14:$G$2664,MATCH("IN_"&amp;ウォレット!$JO$2&amp;MONTH(ウォレット!$B27)&amp;"/"&amp;DAY(ウォレット!$B27)&amp;"_"&amp;ウォレット!JS$3,プレー記録!$U$14:$U$2664,0),1))</f>
        <v>0</v>
      </c>
      <c r="JT27" s="122">
        <f>IF(ISNA(INDEX(プレー記録!$G$14:$G$2664,MATCH("IN_"&amp;ウォレット!$JO$2&amp;MONTH(ウォレット!$B27)&amp;"/"&amp;DAY(ウォレット!$B27)&amp;"_"&amp;ウォレット!JT$3,プレー記録!$U$14:$U$2664,0),1))=TRUE,0,INDEX(プレー記録!$G$14:$G$2664,MATCH("IN_"&amp;ウォレット!$JO$2&amp;MONTH(ウォレット!$B27)&amp;"/"&amp;DAY(ウォレット!$B27)&amp;"_"&amp;ウォレット!JT$3,プレー記録!$U$14:$U$2664,0),1))</f>
        <v>0</v>
      </c>
      <c r="JU27" s="122">
        <f>IF(ISNA(INDEX(プレー記録!$G$14:$G$2664,MATCH("IN_"&amp;ウォレット!$JO$2&amp;MONTH(ウォレット!$B27)&amp;"/"&amp;DAY(ウォレット!$B27)&amp;"_"&amp;ウォレット!JU$3,プレー記録!$U$14:$U$2664,0),1))=TRUE,0,INDEX(プレー記録!$G$14:$G$2664,MATCH("IN_"&amp;ウォレット!$JO$2&amp;MONTH(ウォレット!$B27)&amp;"/"&amp;DAY(ウォレット!$B27)&amp;"_"&amp;ウォレット!JU$3,プレー記録!$U$14:$U$2664,0),1))</f>
        <v>0</v>
      </c>
      <c r="JV27" s="122">
        <f>IF(ISNA(INDEX(プレー記録!$G$14:$G$2664,MATCH("IN_"&amp;ウォレット!$JO$2&amp;MONTH(ウォレット!$B27)&amp;"/"&amp;DAY(ウォレット!$B27)&amp;"_"&amp;ウォレット!JV$3,プレー記録!$U$14:$U$2664,0),1))=TRUE,0,INDEX(プレー記録!$G$14:$G$2664,MATCH("IN_"&amp;ウォレット!$JO$2&amp;MONTH(ウォレット!$B27)&amp;"/"&amp;DAY(ウォレット!$B27)&amp;"_"&amp;ウォレット!JV$3,プレー記録!$U$14:$U$2664,0),1))</f>
        <v>0</v>
      </c>
      <c r="JW27" s="122">
        <f>IF(ISNA(INDEX(プレー記録!$G$14:$G$2664,MATCH("IN_"&amp;ウォレット!$JO$2&amp;MONTH(ウォレット!$B27)&amp;"/"&amp;DAY(ウォレット!$B27)&amp;"_"&amp;ウォレット!JW$3,プレー記録!$U$14:$U$2664,0),1))=TRUE,0,INDEX(プレー記録!$G$14:$G$2664,MATCH("IN_"&amp;ウォレット!$JO$2&amp;MONTH(ウォレット!$B27)&amp;"/"&amp;DAY(ウォレット!$B27)&amp;"_"&amp;ウォレット!JW$3,プレー記録!$U$14:$U$2664,0),1))</f>
        <v>0</v>
      </c>
      <c r="JX27" s="296">
        <f>IF(ISNA(INDEX(プレー記録!$G$14:$G$2664,MATCH("IN_"&amp;ウォレット!$JO$2&amp;MONTH(ウォレット!$B27)&amp;"/"&amp;DAY(ウォレット!$B27)&amp;"_"&amp;ウォレット!JX$3,プレー記録!$U$14:$U$2664,0),1))=TRUE,0,INDEX(プレー記録!$G$14:$G$2664,MATCH("IN_"&amp;ウォレット!$JO$2&amp;MONTH(ウォレット!$B27)&amp;"/"&amp;DAY(ウォレット!$B27)&amp;"_"&amp;ウォレット!JX$3,プレー記録!$U$14:$U$2664,0),1))</f>
        <v>0</v>
      </c>
      <c r="JY27" s="296">
        <f>IF(ISNA(INDEX(プレー記録!$G$14:$G$2664,MATCH("IN_"&amp;ウォレット!$JO$2&amp;MONTH(ウォレット!$B27)&amp;"/"&amp;DAY(ウォレット!$B27)&amp;"_"&amp;ウォレット!JY$3,プレー記録!$U$14:$U$2664,0),1))=TRUE,0,INDEX(プレー記録!$G$14:$G$2664,MATCH("IN_"&amp;ウォレット!$JO$2&amp;MONTH(ウォレット!$B27)&amp;"/"&amp;DAY(ウォレット!$B27)&amp;"_"&amp;ウォレット!JY$3,プレー記録!$U$14:$U$2664,0),1))</f>
        <v>0</v>
      </c>
      <c r="JZ27" s="296">
        <f>IF(ISNA(INDEX(プレー記録!$G$14:$G$2664,MATCH("IN_"&amp;ウォレット!$JO$2&amp;MONTH(ウォレット!$B27)&amp;"/"&amp;DAY(ウォレット!$B27)&amp;"_"&amp;ウォレット!JZ$3,プレー記録!$U$14:$U$2664,0),1))=TRUE,0,INDEX(プレー記録!$G$14:$G$2664,MATCH("IN_"&amp;ウォレット!$JO$2&amp;MONTH(ウォレット!$B27)&amp;"/"&amp;DAY(ウォレット!$B27)&amp;"_"&amp;ウォレット!JZ$3,プレー記録!$U$14:$U$2664,0),1))</f>
        <v>0</v>
      </c>
      <c r="KA27" s="296">
        <f>IF(ISNA(INDEX(プレー記録!$G$14:$G$2664,MATCH("IN_"&amp;ウォレット!$JO$2&amp;MONTH(ウォレット!$B27)&amp;"/"&amp;DAY(ウォレット!$B27)&amp;"_"&amp;ウォレット!KA$3,プレー記録!$U$14:$U$2664,0),1))=TRUE,0,INDEX(プレー記録!$G$14:$G$2664,MATCH("IN_"&amp;ウォレット!$JO$2&amp;MONTH(ウォレット!$B27)&amp;"/"&amp;DAY(ウォレット!$B27)&amp;"_"&amp;ウォレット!KA$3,プレー記録!$U$14:$U$2664,0),1))</f>
        <v>0</v>
      </c>
      <c r="KB27" s="296">
        <f>IF(ISNA(INDEX(プレー記録!$G$14:$G$2664,MATCH("IN_"&amp;ウォレット!$JO$2&amp;MONTH(ウォレット!$B27)&amp;"/"&amp;DAY(ウォレット!$B27)&amp;"_"&amp;ウォレット!KB$3,プレー記録!$U$14:$U$2664,0),1))=TRUE,0,INDEX(プレー記録!$G$14:$G$2664,MATCH("IN_"&amp;ウォレット!$JO$2&amp;MONTH(ウォレット!$B27)&amp;"/"&amp;DAY(ウォレット!$B27)&amp;"_"&amp;ウォレット!KB$3,プレー記録!$U$14:$U$2664,0),1))</f>
        <v>0</v>
      </c>
      <c r="KC27" s="296">
        <f>IF(ISNA(INDEX(プレー記録!$G$14:$G$2664,MATCH("IN_"&amp;ウォレット!$JO$2&amp;MONTH(ウォレット!$B27)&amp;"/"&amp;DAY(ウォレット!$B27)&amp;"_"&amp;ウォレット!KC$3,プレー記録!$U$14:$U$2664,0),1))=TRUE,0,INDEX(プレー記録!$G$14:$G$2664,MATCH("IN_"&amp;ウォレット!$JO$2&amp;MONTH(ウォレット!$B27)&amp;"/"&amp;DAY(ウォレット!$B27)&amp;"_"&amp;ウォレット!KC$3,プレー記録!$U$14:$U$2664,0),1))</f>
        <v>0</v>
      </c>
      <c r="KD27" s="296">
        <f>IF(ISNA(INDEX(プレー記録!$G$14:$G$2664,MATCH("IN_"&amp;ウォレット!$JO$2&amp;MONTH(ウォレット!$B27)&amp;"/"&amp;DAY(ウォレット!$B27)&amp;"_"&amp;ウォレット!KD$3,プレー記録!$U$14:$U$2664,0),1))=TRUE,0,INDEX(プレー記録!$G$14:$G$2664,MATCH("IN_"&amp;ウォレット!$JO$2&amp;MONTH(ウォレット!$B27)&amp;"/"&amp;DAY(ウォレット!$B27)&amp;"_"&amp;ウォレット!KD$3,プレー記録!$U$14:$U$2664,0),1))</f>
        <v>0</v>
      </c>
      <c r="KE27" s="296">
        <f>IF(ISNA(INDEX(プレー記録!$G$14:$G$2664,MATCH("IN_"&amp;ウォレット!$JO$2&amp;MONTH(ウォレット!$B27)&amp;"/"&amp;DAY(ウォレット!$B27)&amp;"_"&amp;ウォレット!KE$3,プレー記録!$U$14:$U$2664,0),1))=TRUE,0,INDEX(プレー記録!$G$14:$G$2664,MATCH("IN_"&amp;ウォレット!$JO$2&amp;MONTH(ウォレット!$B27)&amp;"/"&amp;DAY(ウォレット!$B27)&amp;"_"&amp;ウォレット!KE$3,プレー記録!$U$14:$U$2664,0),1))</f>
        <v>0</v>
      </c>
      <c r="KF27" s="158"/>
      <c r="KG27" s="131">
        <f>IF(ISNA(INDEX(プレー記録!$F$12:$F$2664,MATCH("OUT_"&amp;ウォレット!$JO$2&amp;MONTH(ウォレット!$B27)&amp;"/"&amp;DAY(ウォレット!$B27)&amp;"_"&amp;ウォレット!KG$3,プレー記録!$U$12:$U$2664,0),1))=TRUE,0,-INDEX(プレー記録!$F$12:$F$2664,MATCH("OUT_"&amp;ウォレット!$JO$2&amp;MONTH(ウォレット!$B27)&amp;"/"&amp;DAY(ウォレット!$B27)&amp;"_"&amp;ウォレット!KG$3,プレー記録!$U$12:$U$2664,0),1))</f>
        <v>0</v>
      </c>
      <c r="KH27" s="123">
        <f>IF(ISNA(INDEX(プレー記録!$F$12:$F$2664,MATCH("OUT_"&amp;ウォレット!$JO$2&amp;MONTH(ウォレット!$B27)&amp;"/"&amp;DAY(ウォレット!$B27)&amp;"_"&amp;ウォレット!KH$3,プレー記録!$U$12:$U$2664,0),1))=TRUE,0,-INDEX(プレー記録!$F$12:$F$2664,MATCH("OUT_"&amp;ウォレット!$JO$2&amp;MONTH(ウォレット!$B27)&amp;"/"&amp;DAY(ウォレット!$B27)&amp;"_"&amp;ウォレット!KH$3,プレー記録!$U$12:$U$2664,0),1))</f>
        <v>0</v>
      </c>
      <c r="KI27" s="123">
        <f>IF(ISNA(INDEX(プレー記録!$F$12:$F$2664,MATCH("OUT_"&amp;ウォレット!$JO$2&amp;MONTH(ウォレット!$B27)&amp;"/"&amp;DAY(ウォレット!$B27)&amp;"_"&amp;ウォレット!KI$3,プレー記録!$U$12:$U$2664,0),1))=TRUE,0,-INDEX(プレー記録!$F$12:$F$2664,MATCH("OUT_"&amp;ウォレット!$JO$2&amp;MONTH(ウォレット!$B27)&amp;"/"&amp;DAY(ウォレット!$B27)&amp;"_"&amp;ウォレット!KI$3,プレー記録!$U$12:$U$2664,0),1))</f>
        <v>0</v>
      </c>
      <c r="KJ27" s="123">
        <f>IF(ISNA(INDEX(プレー記録!$F$12:$F$2664,MATCH("OUT_"&amp;ウォレット!$JO$2&amp;MONTH(ウォレット!$B27)&amp;"/"&amp;DAY(ウォレット!$B27)&amp;"_"&amp;ウォレット!KJ$3,プレー記録!$U$12:$U$2664,0),1))=TRUE,0,-INDEX(プレー記録!$F$12:$F$2664,MATCH("OUT_"&amp;ウォレット!$JO$2&amp;MONTH(ウォレット!$B27)&amp;"/"&amp;DAY(ウォレット!$B27)&amp;"_"&amp;ウォレット!KJ$3,プレー記録!$U$12:$U$2664,0),1))</f>
        <v>0</v>
      </c>
      <c r="KK27" s="123">
        <f>IF(ISNA(INDEX(プレー記録!$F$12:$F$2664,MATCH("OUT_"&amp;ウォレット!$JO$2&amp;MONTH(ウォレット!$B27)&amp;"/"&amp;DAY(ウォレット!$B27)&amp;"_"&amp;ウォレット!KK$3,プレー記録!$U$12:$U$2664,0),1))=TRUE,0,-INDEX(プレー記録!$F$12:$F$2664,MATCH("OUT_"&amp;ウォレット!$JO$2&amp;MONTH(ウォレット!$B27)&amp;"/"&amp;DAY(ウォレット!$B27)&amp;"_"&amp;ウォレット!KK$3,プレー記録!$U$12:$U$2664,0),1))</f>
        <v>0</v>
      </c>
      <c r="KL27" s="123">
        <f>IF(ISNA(INDEX(プレー記録!$F$12:$F$2664,MATCH("OUT_"&amp;ウォレット!$JO$2&amp;MONTH(ウォレット!$B27)&amp;"/"&amp;DAY(ウォレット!$B27)&amp;"_"&amp;ウォレット!KL$3,プレー記録!$U$12:$U$2664,0),1))=TRUE,0,-INDEX(プレー記録!$F$12:$F$2664,MATCH("OUT_"&amp;ウォレット!$JO$2&amp;MONTH(ウォレット!$B27)&amp;"/"&amp;DAY(ウォレット!$B27)&amp;"_"&amp;ウォレット!KL$3,プレー記録!$U$12:$U$2664,0),1))</f>
        <v>0</v>
      </c>
      <c r="KM27" s="123">
        <f>IF(ISNA(INDEX(プレー記録!$F$12:$F$2664,MATCH("OUT_"&amp;ウォレット!$JO$2&amp;MONTH(ウォレット!$B27)&amp;"/"&amp;DAY(ウォレット!$B27)&amp;"_"&amp;ウォレット!KM$3,プレー記録!$U$12:$U$2664,0),1))=TRUE,0,-INDEX(プレー記録!$F$12:$F$2664,MATCH("OUT_"&amp;ウォレット!$JO$2&amp;MONTH(ウォレット!$B27)&amp;"/"&amp;DAY(ウォレット!$B27)&amp;"_"&amp;ウォレット!KM$3,プレー記録!$U$12:$U$2664,0),1))</f>
        <v>0</v>
      </c>
      <c r="KN27" s="298">
        <f>IF(ISNA(INDEX(プレー記録!$F$12:$F$2664,MATCH("OUT_"&amp;ウォレット!$JO$2&amp;MONTH(ウォレット!$B27)&amp;"/"&amp;DAY(ウォレット!$B27)&amp;"_"&amp;ウォレット!KN$3,プレー記録!$U$12:$U$2664,0),1))=TRUE,0,-INDEX(プレー記録!$F$12:$F$2664,MATCH("OUT_"&amp;ウォレット!$JO$2&amp;MONTH(ウォレット!$B27)&amp;"/"&amp;DAY(ウォレット!$B27)&amp;"_"&amp;ウォレット!KN$3,プレー記録!$U$12:$U$2664,0),1))</f>
        <v>0</v>
      </c>
      <c r="KO27" s="298">
        <f>IF(ISNA(INDEX(プレー記録!$F$12:$F$2664,MATCH("OUT_"&amp;ウォレット!$JO$2&amp;MONTH(ウォレット!$B27)&amp;"/"&amp;DAY(ウォレット!$B27)&amp;"_"&amp;ウォレット!KO$3,プレー記録!$U$12:$U$2664,0),1))=TRUE,0,-INDEX(プレー記録!$F$12:$F$2664,MATCH("OUT_"&amp;ウォレット!$JO$2&amp;MONTH(ウォレット!$B27)&amp;"/"&amp;DAY(ウォレット!$B27)&amp;"_"&amp;ウォレット!KO$3,プレー記録!$U$12:$U$2664,0),1))</f>
        <v>0</v>
      </c>
      <c r="KP27" s="298">
        <f>IF(ISNA(INDEX(プレー記録!$F$12:$F$2664,MATCH("OUT_"&amp;ウォレット!$JO$2&amp;MONTH(ウォレット!$B27)&amp;"/"&amp;DAY(ウォレット!$B27)&amp;"_"&amp;ウォレット!KP$3,プレー記録!$U$12:$U$2664,0),1))=TRUE,0,-INDEX(プレー記録!$F$12:$F$2664,MATCH("OUT_"&amp;ウォレット!$JO$2&amp;MONTH(ウォレット!$B27)&amp;"/"&amp;DAY(ウォレット!$B27)&amp;"_"&amp;ウォレット!KP$3,プレー記録!$U$12:$U$2664,0),1))</f>
        <v>0</v>
      </c>
      <c r="KQ27" s="298">
        <f>IF(ISNA(INDEX(プレー記録!$F$12:$F$2664,MATCH("OUT_"&amp;ウォレット!$JO$2&amp;MONTH(ウォレット!$B27)&amp;"/"&amp;DAY(ウォレット!$B27)&amp;"_"&amp;ウォレット!KQ$3,プレー記録!$U$12:$U$2664,0),1))=TRUE,0,-INDEX(プレー記録!$F$12:$F$2664,MATCH("OUT_"&amp;ウォレット!$JO$2&amp;MONTH(ウォレット!$B27)&amp;"/"&amp;DAY(ウォレット!$B27)&amp;"_"&amp;ウォレット!KQ$3,プレー記録!$U$12:$U$2664,0),1))</f>
        <v>0</v>
      </c>
      <c r="KR27" s="298">
        <f>IF(ISNA(INDEX(プレー記録!$F$12:$F$2664,MATCH("OUT_"&amp;ウォレット!$JO$2&amp;MONTH(ウォレット!$B27)&amp;"/"&amp;DAY(ウォレット!$B27)&amp;"_"&amp;ウォレット!KR$3,プレー記録!$U$12:$U$2664,0),1))=TRUE,0,-INDEX(プレー記録!$F$12:$F$2664,MATCH("OUT_"&amp;ウォレット!$JO$2&amp;MONTH(ウォレット!$B27)&amp;"/"&amp;DAY(ウォレット!$B27)&amp;"_"&amp;ウォレット!KR$3,プレー記録!$U$12:$U$2664,0),1))</f>
        <v>0</v>
      </c>
      <c r="KS27" s="298">
        <f>IF(ISNA(INDEX(プレー記録!$F$12:$F$2664,MATCH("OUT_"&amp;ウォレット!$JO$2&amp;MONTH(ウォレット!$B27)&amp;"/"&amp;DAY(ウォレット!$B27)&amp;"_"&amp;ウォレット!KS$3,プレー記録!$U$12:$U$2664,0),1))=TRUE,0,-INDEX(プレー記録!$F$12:$F$2664,MATCH("OUT_"&amp;ウォレット!$JO$2&amp;MONTH(ウォレット!$B27)&amp;"/"&amp;DAY(ウォレット!$B27)&amp;"_"&amp;ウォレット!KS$3,プレー記録!$U$12:$U$2664,0),1))</f>
        <v>0</v>
      </c>
      <c r="KT27" s="298">
        <f>IF(ISNA(INDEX(プレー記録!$F$12:$F$2664,MATCH("OUT_"&amp;ウォレット!$JO$2&amp;MONTH(ウォレット!$B27)&amp;"/"&amp;DAY(ウォレット!$B27)&amp;"_"&amp;ウォレット!KT$3,プレー記録!$U$12:$U$2664,0),1))=TRUE,0,-INDEX(プレー記録!$F$12:$F$2664,MATCH("OUT_"&amp;ウォレット!$JO$2&amp;MONTH(ウォレット!$B27)&amp;"/"&amp;DAY(ウォレット!$B27)&amp;"_"&amp;ウォレット!KT$3,プレー記録!$U$12:$U$2664,0),1))</f>
        <v>0</v>
      </c>
      <c r="KU27" s="298">
        <f>IF(ISNA(INDEX(プレー記録!$F$12:$F$2664,MATCH("OUT_"&amp;ウォレット!$JO$2&amp;MONTH(ウォレット!$B27)&amp;"/"&amp;DAY(ウォレット!$B27)&amp;"_"&amp;ウォレット!KU$3,プレー記録!$U$12:$U$2664,0),1))=TRUE,0,-INDEX(プレー記録!$F$12:$F$2664,MATCH("OUT_"&amp;ウォレット!$JO$2&amp;MONTH(ウォレット!$B27)&amp;"/"&amp;DAY(ウォレット!$B27)&amp;"_"&amp;ウォレット!KU$3,プレー記録!$U$12:$U$2664,0),1))</f>
        <v>0</v>
      </c>
      <c r="KV27" s="160"/>
      <c r="KW27" s="127">
        <f t="shared" si="10"/>
        <v>0</v>
      </c>
      <c r="KX27" s="128">
        <f t="shared" si="20"/>
        <v>0</v>
      </c>
      <c r="KY27" s="133">
        <f>IF(ISNA(INDEX(プレー記録!$G$14:$G$2664,MATCH("IN_"&amp;ウォレット!$KW$2&amp;MONTH(ウォレット!$B27)&amp;"/"&amp;DAY(ウォレット!$B27)&amp;"_"&amp;ウォレット!KY$3,プレー記録!$U$14:$U$2664,0),1))=TRUE,0,INDEX(プレー記録!$G$14:$G$2664,MATCH("IN_"&amp;ウォレット!$KW$2&amp;MONTH(ウォレット!$B27)&amp;"/"&amp;DAY(ウォレット!$B27)&amp;"_"&amp;ウォレット!KY$3,プレー記録!$U$14:$U$2664,0),1))</f>
        <v>0</v>
      </c>
      <c r="KZ27" s="122">
        <f>IF(ISNA(INDEX(プレー記録!$G$14:$G$2664,MATCH("IN_"&amp;ウォレット!$KW$2&amp;MONTH(ウォレット!$B27)&amp;"/"&amp;DAY(ウォレット!$B27)&amp;"_"&amp;ウォレット!KZ$3,プレー記録!$U$14:$U$2664,0),1))=TRUE,0,INDEX(プレー記録!$G$14:$G$2664,MATCH("IN_"&amp;ウォレット!$KW$2&amp;MONTH(ウォレット!$B27)&amp;"/"&amp;DAY(ウォレット!$B27)&amp;"_"&amp;ウォレット!KZ$3,プレー記録!$U$14:$U$2664,0),1))</f>
        <v>0</v>
      </c>
      <c r="LA27" s="122">
        <f>IF(ISNA(INDEX(プレー記録!$G$14:$G$2664,MATCH("IN_"&amp;ウォレット!$KW$2&amp;MONTH(ウォレット!$B27)&amp;"/"&amp;DAY(ウォレット!$B27)&amp;"_"&amp;ウォレット!LA$3,プレー記録!$U$14:$U$2664,0),1))=TRUE,0,INDEX(プレー記録!$G$14:$G$2664,MATCH("IN_"&amp;ウォレット!$KW$2&amp;MONTH(ウォレット!$B27)&amp;"/"&amp;DAY(ウォレット!$B27)&amp;"_"&amp;ウォレット!LA$3,プレー記録!$U$14:$U$2664,0),1))</f>
        <v>0</v>
      </c>
      <c r="LB27" s="122">
        <f>IF(ISNA(INDEX(プレー記録!$G$14:$G$2664,MATCH("IN_"&amp;ウォレット!$KW$2&amp;MONTH(ウォレット!$B27)&amp;"/"&amp;DAY(ウォレット!$B27)&amp;"_"&amp;ウォレット!LB$3,プレー記録!$U$14:$U$2664,0),1))=TRUE,0,INDEX(プレー記録!$G$14:$G$2664,MATCH("IN_"&amp;ウォレット!$KW$2&amp;MONTH(ウォレット!$B27)&amp;"/"&amp;DAY(ウォレット!$B27)&amp;"_"&amp;ウォレット!LB$3,プレー記録!$U$14:$U$2664,0),1))</f>
        <v>0</v>
      </c>
      <c r="LC27" s="122">
        <f>IF(ISNA(INDEX(プレー記録!$G$14:$G$2664,MATCH("IN_"&amp;ウォレット!$KW$2&amp;MONTH(ウォレット!$B27)&amp;"/"&amp;DAY(ウォレット!$B27)&amp;"_"&amp;ウォレット!LC$3,プレー記録!$U$14:$U$2664,0),1))=TRUE,0,INDEX(プレー記録!$G$14:$G$2664,MATCH("IN_"&amp;ウォレット!$KW$2&amp;MONTH(ウォレット!$B27)&amp;"/"&amp;DAY(ウォレット!$B27)&amp;"_"&amp;ウォレット!LC$3,プレー記録!$U$14:$U$2664,0),1))</f>
        <v>0</v>
      </c>
      <c r="LD27" s="122">
        <f>IF(ISNA(INDEX(プレー記録!$G$14:$G$2664,MATCH("IN_"&amp;ウォレット!$KW$2&amp;MONTH(ウォレット!$B27)&amp;"/"&amp;DAY(ウォレット!$B27)&amp;"_"&amp;ウォレット!LD$3,プレー記録!$U$14:$U$2664,0),1))=TRUE,0,INDEX(プレー記録!$G$14:$G$2664,MATCH("IN_"&amp;ウォレット!$KW$2&amp;MONTH(ウォレット!$B27)&amp;"/"&amp;DAY(ウォレット!$B27)&amp;"_"&amp;ウォレット!LD$3,プレー記録!$U$14:$U$2664,0),1))</f>
        <v>0</v>
      </c>
      <c r="LE27" s="122">
        <f>IF(ISNA(INDEX(プレー記録!$G$14:$G$2664,MATCH("IN_"&amp;ウォレット!$KW$2&amp;MONTH(ウォレット!$B27)&amp;"/"&amp;DAY(ウォレット!$B27)&amp;"_"&amp;ウォレット!LE$3,プレー記録!$U$14:$U$2664,0),1))=TRUE,0,INDEX(プレー記録!$G$14:$G$2664,MATCH("IN_"&amp;ウォレット!$KW$2&amp;MONTH(ウォレット!$B27)&amp;"/"&amp;DAY(ウォレット!$B27)&amp;"_"&amp;ウォレット!LE$3,プレー記録!$U$14:$U$2664,0),1))</f>
        <v>0</v>
      </c>
      <c r="LF27" s="296">
        <f>IF(ISNA(INDEX(プレー記録!$G$14:$G$2664,MATCH("IN_"&amp;ウォレット!$KW$2&amp;MONTH(ウォレット!$B27)&amp;"/"&amp;DAY(ウォレット!$B27)&amp;"_"&amp;ウォレット!LF$3,プレー記録!$U$14:$U$2664,0),1))=TRUE,0,INDEX(プレー記録!$G$14:$G$2664,MATCH("IN_"&amp;ウォレット!$KW$2&amp;MONTH(ウォレット!$B27)&amp;"/"&amp;DAY(ウォレット!$B27)&amp;"_"&amp;ウォレット!LF$3,プレー記録!$U$14:$U$2664,0),1))</f>
        <v>0</v>
      </c>
      <c r="LG27" s="296">
        <f>IF(ISNA(INDEX(プレー記録!$G$14:$G$2664,MATCH("IN_"&amp;ウォレット!$KW$2&amp;MONTH(ウォレット!$B27)&amp;"/"&amp;DAY(ウォレット!$B27)&amp;"_"&amp;ウォレット!LG$3,プレー記録!$U$14:$U$2664,0),1))=TRUE,0,INDEX(プレー記録!$G$14:$G$2664,MATCH("IN_"&amp;ウォレット!$KW$2&amp;MONTH(ウォレット!$B27)&amp;"/"&amp;DAY(ウォレット!$B27)&amp;"_"&amp;ウォレット!LG$3,プレー記録!$U$14:$U$2664,0),1))</f>
        <v>0</v>
      </c>
      <c r="LH27" s="296">
        <f>IF(ISNA(INDEX(プレー記録!$G$14:$G$2664,MATCH("IN_"&amp;ウォレット!$KW$2&amp;MONTH(ウォレット!$B27)&amp;"/"&amp;DAY(ウォレット!$B27)&amp;"_"&amp;ウォレット!LH$3,プレー記録!$U$14:$U$2664,0),1))=TRUE,0,INDEX(プレー記録!$G$14:$G$2664,MATCH("IN_"&amp;ウォレット!$KW$2&amp;MONTH(ウォレット!$B27)&amp;"/"&amp;DAY(ウォレット!$B27)&amp;"_"&amp;ウォレット!LH$3,プレー記録!$U$14:$U$2664,0),1))</f>
        <v>0</v>
      </c>
      <c r="LI27" s="296">
        <f>IF(ISNA(INDEX(プレー記録!$G$14:$G$2664,MATCH("IN_"&amp;ウォレット!$KW$2&amp;MONTH(ウォレット!$B27)&amp;"/"&amp;DAY(ウォレット!$B27)&amp;"_"&amp;ウォレット!LI$3,プレー記録!$U$14:$U$2664,0),1))=TRUE,0,INDEX(プレー記録!$G$14:$G$2664,MATCH("IN_"&amp;ウォレット!$KW$2&amp;MONTH(ウォレット!$B27)&amp;"/"&amp;DAY(ウォレット!$B27)&amp;"_"&amp;ウォレット!LI$3,プレー記録!$U$14:$U$2664,0),1))</f>
        <v>0</v>
      </c>
      <c r="LJ27" s="296">
        <f>IF(ISNA(INDEX(プレー記録!$G$14:$G$2664,MATCH("IN_"&amp;ウォレット!$KW$2&amp;MONTH(ウォレット!$B27)&amp;"/"&amp;DAY(ウォレット!$B27)&amp;"_"&amp;ウォレット!LJ$3,プレー記録!$U$14:$U$2664,0),1))=TRUE,0,INDEX(プレー記録!$G$14:$G$2664,MATCH("IN_"&amp;ウォレット!$KW$2&amp;MONTH(ウォレット!$B27)&amp;"/"&amp;DAY(ウォレット!$B27)&amp;"_"&amp;ウォレット!LJ$3,プレー記録!$U$14:$U$2664,0),1))</f>
        <v>0</v>
      </c>
      <c r="LK27" s="296">
        <f>IF(ISNA(INDEX(プレー記録!$G$14:$G$2664,MATCH("IN_"&amp;ウォレット!$KW$2&amp;MONTH(ウォレット!$B27)&amp;"/"&amp;DAY(ウォレット!$B27)&amp;"_"&amp;ウォレット!LK$3,プレー記録!$U$14:$U$2664,0),1))=TRUE,0,INDEX(プレー記録!$G$14:$G$2664,MATCH("IN_"&amp;ウォレット!$KW$2&amp;MONTH(ウォレット!$B27)&amp;"/"&amp;DAY(ウォレット!$B27)&amp;"_"&amp;ウォレット!LK$3,プレー記録!$U$14:$U$2664,0),1))</f>
        <v>0</v>
      </c>
      <c r="LL27" s="296">
        <f>IF(ISNA(INDEX(プレー記録!$G$14:$G$2664,MATCH("IN_"&amp;ウォレット!$KW$2&amp;MONTH(ウォレット!$B27)&amp;"/"&amp;DAY(ウォレット!$B27)&amp;"_"&amp;ウォレット!LL$3,プレー記録!$U$14:$U$2664,0),1))=TRUE,0,INDEX(プレー記録!$G$14:$G$2664,MATCH("IN_"&amp;ウォレット!$KW$2&amp;MONTH(ウォレット!$B27)&amp;"/"&amp;DAY(ウォレット!$B27)&amp;"_"&amp;ウォレット!LL$3,プレー記録!$U$14:$U$2664,0),1))</f>
        <v>0</v>
      </c>
      <c r="LM27" s="296">
        <f>IF(ISNA(INDEX(プレー記録!$G$14:$G$2664,MATCH("IN_"&amp;ウォレット!$KW$2&amp;MONTH(ウォレット!$B27)&amp;"/"&amp;DAY(ウォレット!$B27)&amp;"_"&amp;ウォレット!LM$3,プレー記録!$U$14:$U$2664,0),1))=TRUE,0,INDEX(プレー記録!$G$14:$G$2664,MATCH("IN_"&amp;ウォレット!$KW$2&amp;MONTH(ウォレット!$B27)&amp;"/"&amp;DAY(ウォレット!$B27)&amp;"_"&amp;ウォレット!LM$3,プレー記録!$U$14:$U$2664,0),1))</f>
        <v>0</v>
      </c>
      <c r="LN27" s="158"/>
      <c r="LO27" s="131">
        <f>IF(ISNA(INDEX(プレー記録!$F$12:$F$2664,MATCH("OUT_"&amp;ウォレット!$KW$2&amp;MONTH(ウォレット!$B27)&amp;"/"&amp;DAY(ウォレット!$B27)&amp;"_"&amp;ウォレット!LO$3,プレー記録!$U$12:$U$2664,0),1))=TRUE,0,-INDEX(プレー記録!$F$12:$F$2664,MATCH("OUT_"&amp;ウォレット!$KW$2&amp;MONTH(ウォレット!$B27)&amp;"/"&amp;DAY(ウォレット!$B27)&amp;"_"&amp;ウォレット!LO$3,プレー記録!$U$12:$U$2664,0),1))</f>
        <v>0</v>
      </c>
      <c r="LP27" s="123">
        <f>IF(ISNA(INDEX(プレー記録!$F$12:$F$2664,MATCH("OUT_"&amp;ウォレット!$KW$2&amp;MONTH(ウォレット!$B27)&amp;"/"&amp;DAY(ウォレット!$B27)&amp;"_"&amp;ウォレット!LP$3,プレー記録!$U$12:$U$2664,0),1))=TRUE,0,-INDEX(プレー記録!$F$12:$F$2664,MATCH("OUT_"&amp;ウォレット!$KW$2&amp;MONTH(ウォレット!$B27)&amp;"/"&amp;DAY(ウォレット!$B27)&amp;"_"&amp;ウォレット!LP$3,プレー記録!$U$12:$U$2664,0),1))</f>
        <v>0</v>
      </c>
      <c r="LQ27" s="123">
        <f>IF(ISNA(INDEX(プレー記録!$F$12:$F$2664,MATCH("OUT_"&amp;ウォレット!$KW$2&amp;MONTH(ウォレット!$B27)&amp;"/"&amp;DAY(ウォレット!$B27)&amp;"_"&amp;ウォレット!LQ$3,プレー記録!$U$12:$U$2664,0),1))=TRUE,0,-INDEX(プレー記録!$F$12:$F$2664,MATCH("OUT_"&amp;ウォレット!$KW$2&amp;MONTH(ウォレット!$B27)&amp;"/"&amp;DAY(ウォレット!$B27)&amp;"_"&amp;ウォレット!LQ$3,プレー記録!$U$12:$U$2664,0),1))</f>
        <v>0</v>
      </c>
      <c r="LR27" s="123">
        <f>IF(ISNA(INDEX(プレー記録!$F$12:$F$2664,MATCH("OUT_"&amp;ウォレット!$KW$2&amp;MONTH(ウォレット!$B27)&amp;"/"&amp;DAY(ウォレット!$B27)&amp;"_"&amp;ウォレット!LR$3,プレー記録!$U$12:$U$2664,0),1))=TRUE,0,-INDEX(プレー記録!$F$12:$F$2664,MATCH("OUT_"&amp;ウォレット!$KW$2&amp;MONTH(ウォレット!$B27)&amp;"/"&amp;DAY(ウォレット!$B27)&amp;"_"&amp;ウォレット!LR$3,プレー記録!$U$12:$U$2664,0),1))</f>
        <v>0</v>
      </c>
      <c r="LS27" s="123">
        <f>IF(ISNA(INDEX(プレー記録!$F$12:$F$2664,MATCH("OUT_"&amp;ウォレット!$KW$2&amp;MONTH(ウォレット!$B27)&amp;"/"&amp;DAY(ウォレット!$B27)&amp;"_"&amp;ウォレット!LS$3,プレー記録!$U$12:$U$2664,0),1))=TRUE,0,-INDEX(プレー記録!$F$12:$F$2664,MATCH("OUT_"&amp;ウォレット!$KW$2&amp;MONTH(ウォレット!$B27)&amp;"/"&amp;DAY(ウォレット!$B27)&amp;"_"&amp;ウォレット!LS$3,プレー記録!$U$12:$U$2664,0),1))</f>
        <v>0</v>
      </c>
      <c r="LT27" s="123">
        <f>IF(ISNA(INDEX(プレー記録!$F$12:$F$2664,MATCH("OUT_"&amp;ウォレット!$KW$2&amp;MONTH(ウォレット!$B27)&amp;"/"&amp;DAY(ウォレット!$B27)&amp;"_"&amp;ウォレット!LT$3,プレー記録!$U$12:$U$2664,0),1))=TRUE,0,-INDEX(プレー記録!$F$12:$F$2664,MATCH("OUT_"&amp;ウォレット!$KW$2&amp;MONTH(ウォレット!$B27)&amp;"/"&amp;DAY(ウォレット!$B27)&amp;"_"&amp;ウォレット!LT$3,プレー記録!$U$12:$U$2664,0),1))</f>
        <v>0</v>
      </c>
      <c r="LU27" s="123">
        <f>IF(ISNA(INDEX(プレー記録!$F$12:$F$2664,MATCH("OUT_"&amp;ウォレット!$KW$2&amp;MONTH(ウォレット!$B27)&amp;"/"&amp;DAY(ウォレット!$B27)&amp;"_"&amp;ウォレット!LU$3,プレー記録!$U$12:$U$2664,0),1))=TRUE,0,-INDEX(プレー記録!$F$12:$F$2664,MATCH("OUT_"&amp;ウォレット!$KW$2&amp;MONTH(ウォレット!$B27)&amp;"/"&amp;DAY(ウォレット!$B27)&amp;"_"&amp;ウォレット!LU$3,プレー記録!$U$12:$U$2664,0),1))</f>
        <v>0</v>
      </c>
      <c r="LV27" s="298">
        <f>IF(ISNA(INDEX(プレー記録!$F$12:$F$2664,MATCH("OUT_"&amp;ウォレット!$KW$2&amp;MONTH(ウォレット!$B27)&amp;"/"&amp;DAY(ウォレット!$B27)&amp;"_"&amp;ウォレット!LV$3,プレー記録!$U$12:$U$2664,0),1))=TRUE,0,-INDEX(プレー記録!$F$12:$F$2664,MATCH("OUT_"&amp;ウォレット!$KW$2&amp;MONTH(ウォレット!$B27)&amp;"/"&amp;DAY(ウォレット!$B27)&amp;"_"&amp;ウォレット!LV$3,プレー記録!$U$12:$U$2664,0),1))</f>
        <v>0</v>
      </c>
      <c r="LW27" s="298">
        <f>IF(ISNA(INDEX(プレー記録!$F$12:$F$2664,MATCH("OUT_"&amp;ウォレット!$KW$2&amp;MONTH(ウォレット!$B27)&amp;"/"&amp;DAY(ウォレット!$B27)&amp;"_"&amp;ウォレット!LW$3,プレー記録!$U$12:$U$2664,0),1))=TRUE,0,-INDEX(プレー記録!$F$12:$F$2664,MATCH("OUT_"&amp;ウォレット!$KW$2&amp;MONTH(ウォレット!$B27)&amp;"/"&amp;DAY(ウォレット!$B27)&amp;"_"&amp;ウォレット!LW$3,プレー記録!$U$12:$U$2664,0),1))</f>
        <v>0</v>
      </c>
      <c r="LX27" s="298">
        <f>IF(ISNA(INDEX(プレー記録!$F$12:$F$2664,MATCH("OUT_"&amp;ウォレット!$KW$2&amp;MONTH(ウォレット!$B27)&amp;"/"&amp;DAY(ウォレット!$B27)&amp;"_"&amp;ウォレット!LX$3,プレー記録!$U$12:$U$2664,0),1))=TRUE,0,-INDEX(プレー記録!$F$12:$F$2664,MATCH("OUT_"&amp;ウォレット!$KW$2&amp;MONTH(ウォレット!$B27)&amp;"/"&amp;DAY(ウォレット!$B27)&amp;"_"&amp;ウォレット!LX$3,プレー記録!$U$12:$U$2664,0),1))</f>
        <v>0</v>
      </c>
      <c r="LY27" s="298">
        <f>IF(ISNA(INDEX(プレー記録!$F$12:$F$2664,MATCH("OUT_"&amp;ウォレット!$KW$2&amp;MONTH(ウォレット!$B27)&amp;"/"&amp;DAY(ウォレット!$B27)&amp;"_"&amp;ウォレット!LY$3,プレー記録!$U$12:$U$2664,0),1))=TRUE,0,-INDEX(プレー記録!$F$12:$F$2664,MATCH("OUT_"&amp;ウォレット!$KW$2&amp;MONTH(ウォレット!$B27)&amp;"/"&amp;DAY(ウォレット!$B27)&amp;"_"&amp;ウォレット!LY$3,プレー記録!$U$12:$U$2664,0),1))</f>
        <v>0</v>
      </c>
      <c r="LZ27" s="298">
        <f>IF(ISNA(INDEX(プレー記録!$F$12:$F$2664,MATCH("OUT_"&amp;ウォレット!$KW$2&amp;MONTH(ウォレット!$B27)&amp;"/"&amp;DAY(ウォレット!$B27)&amp;"_"&amp;ウォレット!LZ$3,プレー記録!$U$12:$U$2664,0),1))=TRUE,0,-INDEX(プレー記録!$F$12:$F$2664,MATCH("OUT_"&amp;ウォレット!$KW$2&amp;MONTH(ウォレット!$B27)&amp;"/"&amp;DAY(ウォレット!$B27)&amp;"_"&amp;ウォレット!LZ$3,プレー記録!$U$12:$U$2664,0),1))</f>
        <v>0</v>
      </c>
      <c r="MA27" s="298">
        <f>IF(ISNA(INDEX(プレー記録!$F$12:$F$2664,MATCH("OUT_"&amp;ウォレット!$KW$2&amp;MONTH(ウォレット!$B27)&amp;"/"&amp;DAY(ウォレット!$B27)&amp;"_"&amp;ウォレット!MA$3,プレー記録!$U$12:$U$2664,0),1))=TRUE,0,-INDEX(プレー記録!$F$12:$F$2664,MATCH("OUT_"&amp;ウォレット!$KW$2&amp;MONTH(ウォレット!$B27)&amp;"/"&amp;DAY(ウォレット!$B27)&amp;"_"&amp;ウォレット!MA$3,プレー記録!$U$12:$U$2664,0),1))</f>
        <v>0</v>
      </c>
      <c r="MB27" s="298">
        <f>IF(ISNA(INDEX(プレー記録!$F$12:$F$2664,MATCH("OUT_"&amp;ウォレット!$KW$2&amp;MONTH(ウォレット!$B27)&amp;"/"&amp;DAY(ウォレット!$B27)&amp;"_"&amp;ウォレット!MB$3,プレー記録!$U$12:$U$2664,0),1))=TRUE,0,-INDEX(プレー記録!$F$12:$F$2664,MATCH("OUT_"&amp;ウォレット!$KW$2&amp;MONTH(ウォレット!$B27)&amp;"/"&amp;DAY(ウォレット!$B27)&amp;"_"&amp;ウォレット!MB$3,プレー記録!$U$12:$U$2664,0),1))</f>
        <v>0</v>
      </c>
      <c r="MC27" s="298">
        <f>IF(ISNA(INDEX(プレー記録!$F$12:$F$2664,MATCH("OUT_"&amp;ウォレット!$KW$2&amp;MONTH(ウォレット!$B27)&amp;"/"&amp;DAY(ウォレット!$B27)&amp;"_"&amp;ウォレット!MC$3,プレー記録!$U$12:$U$2664,0),1))=TRUE,0,-INDEX(プレー記録!$F$12:$F$2664,MATCH("OUT_"&amp;ウォレット!$KW$2&amp;MONTH(ウォレット!$B27)&amp;"/"&amp;DAY(ウォレット!$B27)&amp;"_"&amp;ウォレット!MC$3,プレー記録!$U$12:$U$2664,0),1))</f>
        <v>0</v>
      </c>
      <c r="MD27" s="160"/>
    </row>
    <row r="28" spans="2:342">
      <c r="B28" s="24">
        <f t="shared" si="0"/>
        <v>23</v>
      </c>
      <c r="C28" s="127">
        <f t="shared" si="1"/>
        <v>0</v>
      </c>
      <c r="D28" s="128">
        <f t="shared" si="11"/>
        <v>0</v>
      </c>
      <c r="E28" s="133">
        <f>IF(ISNA(INDEX(プレー記録!$G$14:$G$2664,MATCH("IN_"&amp;ウォレット!$C$2&amp;MONTH(ウォレット!$B28)&amp;"/"&amp;DAY(ウォレット!$B28)&amp;"_"&amp;ウォレット!E$3,プレー記録!$U$14:$U$2664,0),1))=TRUE,0,INDEX(プレー記録!$G$14:$G$2664,MATCH("IN_"&amp;ウォレット!$C$2&amp;MONTH(ウォレット!$B28)&amp;"/"&amp;DAY(ウォレット!$B28)&amp;"_"&amp;ウォレット!E$3,プレー記録!$U$14:$U$2664,0),1))</f>
        <v>0</v>
      </c>
      <c r="F28" s="122">
        <f>IF(ISNA(INDEX(プレー記録!$G$14:$G$2664,MATCH("IN_"&amp;ウォレット!$C$2&amp;MONTH(ウォレット!$B28)&amp;"/"&amp;DAY(ウォレット!$B28)&amp;"_"&amp;ウォレット!F$3,プレー記録!$U$14:$U$2664,0),1))=TRUE,0,INDEX(プレー記録!$G$14:$G$2664,MATCH("IN_"&amp;ウォレット!$C$2&amp;MONTH(ウォレット!$B28)&amp;"/"&amp;DAY(ウォレット!$B28)&amp;"_"&amp;ウォレット!F$3,プレー記録!$U$14:$U$2664,0),1))</f>
        <v>0</v>
      </c>
      <c r="G28" s="122">
        <f>IF(ISNA(INDEX(プレー記録!$G$14:$G$2664,MATCH("IN_"&amp;ウォレット!$C$2&amp;MONTH(ウォレット!$B28)&amp;"/"&amp;DAY(ウォレット!$B28)&amp;"_"&amp;ウォレット!G$3,プレー記録!$U$14:$U$2664,0),1))=TRUE,0,INDEX(プレー記録!$G$14:$G$2664,MATCH("IN_"&amp;ウォレット!$C$2&amp;MONTH(ウォレット!$B28)&amp;"/"&amp;DAY(ウォレット!$B28)&amp;"_"&amp;ウォレット!G$3,プレー記録!$U$14:$U$2664,0),1))</f>
        <v>0</v>
      </c>
      <c r="H28" s="122">
        <f>IF(ISNA(INDEX(プレー記録!$G$14:$G$2664,MATCH("IN_"&amp;ウォレット!$C$2&amp;MONTH(ウォレット!$B28)&amp;"/"&amp;DAY(ウォレット!$B28)&amp;"_"&amp;ウォレット!H$3,プレー記録!$U$14:$U$2664,0),1))=TRUE,0,INDEX(プレー記録!$G$14:$G$2664,MATCH("IN_"&amp;ウォレット!$C$2&amp;MONTH(ウォレット!$B28)&amp;"/"&amp;DAY(ウォレット!$B28)&amp;"_"&amp;ウォレット!H$3,プレー記録!$U$14:$U$2664,0),1))</f>
        <v>0</v>
      </c>
      <c r="I28" s="122">
        <f>IF(ISNA(INDEX(プレー記録!$G$14:$G$2664,MATCH("IN_"&amp;ウォレット!$C$2&amp;MONTH(ウォレット!$B28)&amp;"/"&amp;DAY(ウォレット!$B28)&amp;"_"&amp;ウォレット!I$3,プレー記録!$U$14:$U$2664,0),1))=TRUE,0,INDEX(プレー記録!$G$14:$G$2664,MATCH("IN_"&amp;ウォレット!$C$2&amp;MONTH(ウォレット!$B28)&amp;"/"&amp;DAY(ウォレット!$B28)&amp;"_"&amp;ウォレット!I$3,プレー記録!$U$14:$U$2664,0),1))</f>
        <v>0</v>
      </c>
      <c r="J28" s="122">
        <f>IF(ISNA(INDEX(プレー記録!$G$14:$G$2664,MATCH("IN_"&amp;ウォレット!$C$2&amp;MONTH(ウォレット!$B28)&amp;"/"&amp;DAY(ウォレット!$B28)&amp;"_"&amp;ウォレット!J$3,プレー記録!$U$14:$U$2664,0),1))=TRUE,0,INDEX(プレー記録!$G$14:$G$2664,MATCH("IN_"&amp;ウォレット!$C$2&amp;MONTH(ウォレット!$B28)&amp;"/"&amp;DAY(ウォレット!$B28)&amp;"_"&amp;ウォレット!J$3,プレー記録!$U$14:$U$2664,0),1))</f>
        <v>0</v>
      </c>
      <c r="K28" s="122">
        <f>IF(ISNA(INDEX(プレー記録!$G$14:$G$2664,MATCH("IN_"&amp;ウォレット!$C$2&amp;MONTH(ウォレット!$B28)&amp;"/"&amp;DAY(ウォレット!$B28)&amp;"_"&amp;ウォレット!K$3,プレー記録!$U$14:$U$2664,0),1))=TRUE,0,INDEX(プレー記録!$G$14:$G$2664,MATCH("IN_"&amp;ウォレット!$C$2&amp;MONTH(ウォレット!$B28)&amp;"/"&amp;DAY(ウォレット!$B28)&amp;"_"&amp;ウォレット!K$3,プレー記録!$U$14:$U$2664,0),1))</f>
        <v>0</v>
      </c>
      <c r="L28" s="296">
        <f>IF(ISNA(INDEX(プレー記録!$G$14:$G$2664,MATCH("IN_"&amp;ウォレット!$C$2&amp;MONTH(ウォレット!$B28)&amp;"/"&amp;DAY(ウォレット!$B28)&amp;"_"&amp;ウォレット!L$3,プレー記録!$U$14:$U$2664,0),1))=TRUE,0,INDEX(プレー記録!$G$14:$G$2664,MATCH("IN_"&amp;ウォレット!$C$2&amp;MONTH(ウォレット!$B28)&amp;"/"&amp;DAY(ウォレット!$B28)&amp;"_"&amp;ウォレット!L$3,プレー記録!$U$14:$U$2664,0),1))</f>
        <v>0</v>
      </c>
      <c r="M28" s="296">
        <f>IF(ISNA(INDEX(プレー記録!$G$14:$G$2664,MATCH("IN_"&amp;ウォレット!$C$2&amp;MONTH(ウォレット!$B28)&amp;"/"&amp;DAY(ウォレット!$B28)&amp;"_"&amp;ウォレット!M$3,プレー記録!$U$14:$U$2664,0),1))=TRUE,0,INDEX(プレー記録!$G$14:$G$2664,MATCH("IN_"&amp;ウォレット!$C$2&amp;MONTH(ウォレット!$B28)&amp;"/"&amp;DAY(ウォレット!$B28)&amp;"_"&amp;ウォレット!M$3,プレー記録!$U$14:$U$2664,0),1))</f>
        <v>0</v>
      </c>
      <c r="N28" s="296">
        <f>IF(ISNA(INDEX(プレー記録!$G$14:$G$2664,MATCH("IN_"&amp;ウォレット!$C$2&amp;MONTH(ウォレット!$B28)&amp;"/"&amp;DAY(ウォレット!$B28)&amp;"_"&amp;ウォレット!N$3,プレー記録!$U$14:$U$2664,0),1))=TRUE,0,INDEX(プレー記録!$G$14:$G$2664,MATCH("IN_"&amp;ウォレット!$C$2&amp;MONTH(ウォレット!$B28)&amp;"/"&amp;DAY(ウォレット!$B28)&amp;"_"&amp;ウォレット!N$3,プレー記録!$U$14:$U$2664,0),1))</f>
        <v>0</v>
      </c>
      <c r="O28" s="296">
        <f>IF(ISNA(INDEX(プレー記録!$G$14:$G$2664,MATCH("IN_"&amp;ウォレット!$C$2&amp;MONTH(ウォレット!$B28)&amp;"/"&amp;DAY(ウォレット!$B28)&amp;"_"&amp;ウォレット!O$3,プレー記録!$U$14:$U$2664,0),1))=TRUE,0,INDEX(プレー記録!$G$14:$G$2664,MATCH("IN_"&amp;ウォレット!$C$2&amp;MONTH(ウォレット!$B28)&amp;"/"&amp;DAY(ウォレット!$B28)&amp;"_"&amp;ウォレット!O$3,プレー記録!$U$14:$U$2664,0),1))</f>
        <v>0</v>
      </c>
      <c r="P28" s="296">
        <f>IF(ISNA(INDEX(プレー記録!$G$14:$G$2664,MATCH("IN_"&amp;ウォレット!$C$2&amp;MONTH(ウォレット!$B28)&amp;"/"&amp;DAY(ウォレット!$B28)&amp;"_"&amp;ウォレット!P$3,プレー記録!$U$14:$U$2664,0),1))=TRUE,0,INDEX(プレー記録!$G$14:$G$2664,MATCH("IN_"&amp;ウォレット!$C$2&amp;MONTH(ウォレット!$B28)&amp;"/"&amp;DAY(ウォレット!$B28)&amp;"_"&amp;ウォレット!P$3,プレー記録!$U$14:$U$2664,0),1))</f>
        <v>0</v>
      </c>
      <c r="Q28" s="296">
        <f>IF(ISNA(INDEX(プレー記録!$G$14:$G$2664,MATCH("IN_"&amp;ウォレット!$C$2&amp;MONTH(ウォレット!$B28)&amp;"/"&amp;DAY(ウォレット!$B28)&amp;"_"&amp;ウォレット!Q$3,プレー記録!$U$14:$U$2664,0),1))=TRUE,0,INDEX(プレー記録!$G$14:$G$2664,MATCH("IN_"&amp;ウォレット!$C$2&amp;MONTH(ウォレット!$B28)&amp;"/"&amp;DAY(ウォレット!$B28)&amp;"_"&amp;ウォレット!Q$3,プレー記録!$U$14:$U$2664,0),1))</f>
        <v>0</v>
      </c>
      <c r="R28" s="296">
        <f>IF(ISNA(INDEX(プレー記録!$G$14:$G$2664,MATCH("IN_"&amp;ウォレット!$C$2&amp;MONTH(ウォレット!$B28)&amp;"/"&amp;DAY(ウォレット!$B28)&amp;"_"&amp;ウォレット!R$3,プレー記録!$U$14:$U$2664,0),1))=TRUE,0,INDEX(プレー記録!$G$14:$G$2664,MATCH("IN_"&amp;ウォレット!$C$2&amp;MONTH(ウォレット!$B28)&amp;"/"&amp;DAY(ウォレット!$B28)&amp;"_"&amp;ウォレット!R$3,プレー記録!$U$14:$U$2664,0),1))</f>
        <v>0</v>
      </c>
      <c r="S28" s="296">
        <f>IF(ISNA(INDEX(プレー記録!$G$14:$G$2664,MATCH("IN_"&amp;ウォレット!$C$2&amp;MONTH(ウォレット!$B28)&amp;"/"&amp;DAY(ウォレット!$B28)&amp;"_"&amp;ウォレット!S$3,プレー記録!$U$14:$U$2664,0),1))=TRUE,0,INDEX(プレー記録!$G$14:$G$2664,MATCH("IN_"&amp;ウォレット!$C$2&amp;MONTH(ウォレット!$B28)&amp;"/"&amp;DAY(ウォレット!$B28)&amp;"_"&amp;ウォレット!S$3,プレー記録!$U$14:$U$2664,0),1))</f>
        <v>0</v>
      </c>
      <c r="T28" s="158"/>
      <c r="U28" s="131">
        <f>IF(ISNA(INDEX(プレー記録!$F$12:$F$2664,MATCH("OUT_"&amp;ウォレット!$C$2&amp;MONTH(ウォレット!$B28)&amp;"/"&amp;DAY(ウォレット!$B28)&amp;"_"&amp;ウォレット!U$3,プレー記録!$U$12:$U$2664,0),1))=TRUE,0,-INDEX(プレー記録!$F$12:$F$2664,MATCH("OUT_"&amp;ウォレット!$C$2&amp;MONTH(ウォレット!$B28)&amp;"/"&amp;DAY(ウォレット!$B28)&amp;"_"&amp;ウォレット!U$3,プレー記録!$U$12:$U$2664,0),1))</f>
        <v>0</v>
      </c>
      <c r="V28" s="123">
        <f>IF(ISNA(INDEX(プレー記録!$F$12:$F$2664,MATCH("OUT_"&amp;ウォレット!$C$2&amp;MONTH(ウォレット!$B28)&amp;"/"&amp;DAY(ウォレット!$B28)&amp;"_"&amp;ウォレット!V$3,プレー記録!$U$12:$U$2664,0),1))=TRUE,0,-INDEX(プレー記録!$F$12:$F$2664,MATCH("OUT_"&amp;ウォレット!$C$2&amp;MONTH(ウォレット!$B28)&amp;"/"&amp;DAY(ウォレット!$B28)&amp;"_"&amp;ウォレット!V$3,プレー記録!$U$12:$U$2664,0),1))</f>
        <v>0</v>
      </c>
      <c r="W28" s="123">
        <f>IF(ISNA(INDEX(プレー記録!$F$12:$F$2664,MATCH("OUT_"&amp;ウォレット!$C$2&amp;MONTH(ウォレット!$B28)&amp;"/"&amp;DAY(ウォレット!$B28)&amp;"_"&amp;ウォレット!W$3,プレー記録!$U$12:$U$2664,0),1))=TRUE,0,-INDEX(プレー記録!$F$12:$F$2664,MATCH("OUT_"&amp;ウォレット!$C$2&amp;MONTH(ウォレット!$B28)&amp;"/"&amp;DAY(ウォレット!$B28)&amp;"_"&amp;ウォレット!W$3,プレー記録!$U$12:$U$2664,0),1))</f>
        <v>0</v>
      </c>
      <c r="X28" s="123">
        <f>IF(ISNA(INDEX(プレー記録!$F$12:$F$2664,MATCH("OUT_"&amp;ウォレット!$C$2&amp;MONTH(ウォレット!$B28)&amp;"/"&amp;DAY(ウォレット!$B28)&amp;"_"&amp;ウォレット!X$3,プレー記録!$U$12:$U$2664,0),1))=TRUE,0,-INDEX(プレー記録!$F$12:$F$2664,MATCH("OUT_"&amp;ウォレット!$C$2&amp;MONTH(ウォレット!$B28)&amp;"/"&amp;DAY(ウォレット!$B28)&amp;"_"&amp;ウォレット!X$3,プレー記録!$U$12:$U$2664,0),1))</f>
        <v>0</v>
      </c>
      <c r="Y28" s="123">
        <f>IF(ISNA(INDEX(プレー記録!$F$12:$F$2664,MATCH("OUT_"&amp;ウォレット!$C$2&amp;MONTH(ウォレット!$B28)&amp;"/"&amp;DAY(ウォレット!$B28)&amp;"_"&amp;ウォレット!Y$3,プレー記録!$U$12:$U$2664,0),1))=TRUE,0,-INDEX(プレー記録!$F$12:$F$2664,MATCH("OUT_"&amp;ウォレット!$C$2&amp;MONTH(ウォレット!$B28)&amp;"/"&amp;DAY(ウォレット!$B28)&amp;"_"&amp;ウォレット!Y$3,プレー記録!$U$12:$U$2664,0),1))</f>
        <v>0</v>
      </c>
      <c r="Z28" s="123">
        <f>IF(ISNA(INDEX(プレー記録!$F$12:$F$2664,MATCH("OUT_"&amp;ウォレット!$C$2&amp;MONTH(ウォレット!$B28)&amp;"/"&amp;DAY(ウォレット!$B28)&amp;"_"&amp;ウォレット!Z$3,プレー記録!$U$12:$U$2664,0),1))=TRUE,0,-INDEX(プレー記録!$F$12:$F$2664,MATCH("OUT_"&amp;ウォレット!$C$2&amp;MONTH(ウォレット!$B28)&amp;"/"&amp;DAY(ウォレット!$B28)&amp;"_"&amp;ウォレット!Z$3,プレー記録!$U$12:$U$2664,0),1))</f>
        <v>0</v>
      </c>
      <c r="AA28" s="123">
        <f>IF(ISNA(INDEX(プレー記録!$F$12:$F$2664,MATCH("OUT_"&amp;ウォレット!$C$2&amp;MONTH(ウォレット!$B28)&amp;"/"&amp;DAY(ウォレット!$B28)&amp;"_"&amp;ウォレット!AA$3,プレー記録!$U$12:$U$2664,0),1))=TRUE,0,-INDEX(プレー記録!$F$12:$F$2664,MATCH("OUT_"&amp;ウォレット!$C$2&amp;MONTH(ウォレット!$B28)&amp;"/"&amp;DAY(ウォレット!$B28)&amp;"_"&amp;ウォレット!AA$3,プレー記録!$U$12:$U$2664,0),1))</f>
        <v>0</v>
      </c>
      <c r="AB28" s="298">
        <f>IF(ISNA(INDEX(プレー記録!$F$12:$F$2664,MATCH("OUT_"&amp;ウォレット!$C$2&amp;MONTH(ウォレット!$B28)&amp;"/"&amp;DAY(ウォレット!$B28)&amp;"_"&amp;ウォレット!AB$3,プレー記録!$U$12:$U$2664,0),1))=TRUE,0,-INDEX(プレー記録!$F$12:$F$2664,MATCH("OUT_"&amp;ウォレット!$C$2&amp;MONTH(ウォレット!$B28)&amp;"/"&amp;DAY(ウォレット!$B28)&amp;"_"&amp;ウォレット!AB$3,プレー記録!$U$12:$U$2664,0),1))</f>
        <v>0</v>
      </c>
      <c r="AC28" s="298">
        <f>IF(ISNA(INDEX(プレー記録!$F$12:$F$2664,MATCH("OUT_"&amp;ウォレット!$C$2&amp;MONTH(ウォレット!$B28)&amp;"/"&amp;DAY(ウォレット!$B28)&amp;"_"&amp;ウォレット!AC$3,プレー記録!$U$12:$U$2664,0),1))=TRUE,0,-INDEX(プレー記録!$F$12:$F$2664,MATCH("OUT_"&amp;ウォレット!$C$2&amp;MONTH(ウォレット!$B28)&amp;"/"&amp;DAY(ウォレット!$B28)&amp;"_"&amp;ウォレット!AC$3,プレー記録!$U$12:$U$2664,0),1))</f>
        <v>0</v>
      </c>
      <c r="AD28" s="298">
        <f>IF(ISNA(INDEX(プレー記録!$F$12:$F$2664,MATCH("OUT_"&amp;ウォレット!$C$2&amp;MONTH(ウォレット!$B28)&amp;"/"&amp;DAY(ウォレット!$B28)&amp;"_"&amp;ウォレット!AD$3,プレー記録!$U$12:$U$2664,0),1))=TRUE,0,-INDEX(プレー記録!$F$12:$F$2664,MATCH("OUT_"&amp;ウォレット!$C$2&amp;MONTH(ウォレット!$B28)&amp;"/"&amp;DAY(ウォレット!$B28)&amp;"_"&amp;ウォレット!AD$3,プレー記録!$U$12:$U$2664,0),1))</f>
        <v>0</v>
      </c>
      <c r="AE28" s="298">
        <f>IF(ISNA(INDEX(プレー記録!$F$12:$F$2664,MATCH("OUT_"&amp;ウォレット!$C$2&amp;MONTH(ウォレット!$B28)&amp;"/"&amp;DAY(ウォレット!$B28)&amp;"_"&amp;ウォレット!AE$3,プレー記録!$U$12:$U$2664,0),1))=TRUE,0,-INDEX(プレー記録!$F$12:$F$2664,MATCH("OUT_"&amp;ウォレット!$C$2&amp;MONTH(ウォレット!$B28)&amp;"/"&amp;DAY(ウォレット!$B28)&amp;"_"&amp;ウォレット!AE$3,プレー記録!$U$12:$U$2664,0),1))</f>
        <v>0</v>
      </c>
      <c r="AF28" s="298">
        <f>IF(ISNA(INDEX(プレー記録!$F$12:$F$2664,MATCH("OUT_"&amp;ウォレット!$C$2&amp;MONTH(ウォレット!$B28)&amp;"/"&amp;DAY(ウォレット!$B28)&amp;"_"&amp;ウォレット!AF$3,プレー記録!$U$12:$U$2664,0),1))=TRUE,0,-INDEX(プレー記録!$F$12:$F$2664,MATCH("OUT_"&amp;ウォレット!$C$2&amp;MONTH(ウォレット!$B28)&amp;"/"&amp;DAY(ウォレット!$B28)&amp;"_"&amp;ウォレット!AF$3,プレー記録!$U$12:$U$2664,0),1))</f>
        <v>0</v>
      </c>
      <c r="AG28" s="298">
        <f>IF(ISNA(INDEX(プレー記録!$F$12:$F$2664,MATCH("OUT_"&amp;ウォレット!$C$2&amp;MONTH(ウォレット!$B28)&amp;"/"&amp;DAY(ウォレット!$B28)&amp;"_"&amp;ウォレット!AG$3,プレー記録!$U$12:$U$2664,0),1))=TRUE,0,-INDEX(プレー記録!$F$12:$F$2664,MATCH("OUT_"&amp;ウォレット!$C$2&amp;MONTH(ウォレット!$B28)&amp;"/"&amp;DAY(ウォレット!$B28)&amp;"_"&amp;ウォレット!AG$3,プレー記録!$U$12:$U$2664,0),1))</f>
        <v>0</v>
      </c>
      <c r="AH28" s="298">
        <f>IF(ISNA(INDEX(プレー記録!$F$12:$F$2664,MATCH("OUT_"&amp;ウォレット!$C$2&amp;MONTH(ウォレット!$B28)&amp;"/"&amp;DAY(ウォレット!$B28)&amp;"_"&amp;ウォレット!AH$3,プレー記録!$U$12:$U$2664,0),1))=TRUE,0,-INDEX(プレー記録!$F$12:$F$2664,MATCH("OUT_"&amp;ウォレット!$C$2&amp;MONTH(ウォレット!$B28)&amp;"/"&amp;DAY(ウォレット!$B28)&amp;"_"&amp;ウォレット!AH$3,プレー記録!$U$12:$U$2664,0),1))</f>
        <v>0</v>
      </c>
      <c r="AI28" s="298">
        <f>IF(ISNA(INDEX(プレー記録!$F$12:$F$2664,MATCH("OUT_"&amp;ウォレット!$C$2&amp;MONTH(ウォレット!$B28)&amp;"/"&amp;DAY(ウォレット!$B28)&amp;"_"&amp;ウォレット!AI$3,プレー記録!$U$12:$U$2664,0),1))=TRUE,0,-INDEX(プレー記録!$F$12:$F$2664,MATCH("OUT_"&amp;ウォレット!$C$2&amp;MONTH(ウォレット!$B28)&amp;"/"&amp;DAY(ウォレット!$B28)&amp;"_"&amp;ウォレット!AI$3,プレー記録!$U$12:$U$2664,0),1))</f>
        <v>0</v>
      </c>
      <c r="AJ28" s="160"/>
      <c r="AK28" s="127">
        <f t="shared" si="2"/>
        <v>0</v>
      </c>
      <c r="AL28" s="128">
        <f t="shared" si="12"/>
        <v>0</v>
      </c>
      <c r="AM28" s="133">
        <f>IF(ISNA(INDEX(プレー記録!$G$14:$G$2664,MATCH("IN_"&amp;ウォレット!$AK$2&amp;MONTH(ウォレット!$B28)&amp;"/"&amp;DAY(ウォレット!$B28)&amp;"_"&amp;ウォレット!AM$3,プレー記録!$U$14:$U$2664,0),1))=TRUE,0,INDEX(プレー記録!$G$14:$G$2664,MATCH("IN_"&amp;ウォレット!$AK$2&amp;MONTH(ウォレット!$B28)&amp;"/"&amp;DAY(ウォレット!$B28)&amp;"_"&amp;ウォレット!AM$3,プレー記録!$U$14:$U$2664,0),1))</f>
        <v>0</v>
      </c>
      <c r="AN28" s="122">
        <f>IF(ISNA(INDEX(プレー記録!$G$14:$G$2664,MATCH("IN_"&amp;ウォレット!$AK$2&amp;MONTH(ウォレット!$B28)&amp;"/"&amp;DAY(ウォレット!$B28)&amp;"_"&amp;ウォレット!AN$3,プレー記録!$U$14:$U$2664,0),1))=TRUE,0,INDEX(プレー記録!$G$14:$G$2664,MATCH("IN_"&amp;ウォレット!$AK$2&amp;MONTH(ウォレット!$B28)&amp;"/"&amp;DAY(ウォレット!$B28)&amp;"_"&amp;ウォレット!AN$3,プレー記録!$U$14:$U$2664,0),1))</f>
        <v>0</v>
      </c>
      <c r="AO28" s="122">
        <f>IF(ISNA(INDEX(プレー記録!$G$14:$G$2664,MATCH("IN_"&amp;ウォレット!$AK$2&amp;MONTH(ウォレット!$B28)&amp;"/"&amp;DAY(ウォレット!$B28)&amp;"_"&amp;ウォレット!AO$3,プレー記録!$U$14:$U$2664,0),1))=TRUE,0,INDEX(プレー記録!$G$14:$G$2664,MATCH("IN_"&amp;ウォレット!$AK$2&amp;MONTH(ウォレット!$B28)&amp;"/"&amp;DAY(ウォレット!$B28)&amp;"_"&amp;ウォレット!AO$3,プレー記録!$U$14:$U$2664,0),1))</f>
        <v>0</v>
      </c>
      <c r="AP28" s="122">
        <f>IF(ISNA(INDEX(プレー記録!$G$14:$G$2664,MATCH("IN_"&amp;ウォレット!$AK$2&amp;MONTH(ウォレット!$B28)&amp;"/"&amp;DAY(ウォレット!$B28)&amp;"_"&amp;ウォレット!AP$3,プレー記録!$U$14:$U$2664,0),1))=TRUE,0,INDEX(プレー記録!$G$14:$G$2664,MATCH("IN_"&amp;ウォレット!$AK$2&amp;MONTH(ウォレット!$B28)&amp;"/"&amp;DAY(ウォレット!$B28)&amp;"_"&amp;ウォレット!AP$3,プレー記録!$U$14:$U$2664,0),1))</f>
        <v>0</v>
      </c>
      <c r="AQ28" s="122">
        <f>IF(ISNA(INDEX(プレー記録!$G$14:$G$2664,MATCH("IN_"&amp;ウォレット!$AK$2&amp;MONTH(ウォレット!$B28)&amp;"/"&amp;DAY(ウォレット!$B28)&amp;"_"&amp;ウォレット!AQ$3,プレー記録!$U$14:$U$2664,0),1))=TRUE,0,INDEX(プレー記録!$G$14:$G$2664,MATCH("IN_"&amp;ウォレット!$AK$2&amp;MONTH(ウォレット!$B28)&amp;"/"&amp;DAY(ウォレット!$B28)&amp;"_"&amp;ウォレット!AQ$3,プレー記録!$U$14:$U$2664,0),1))</f>
        <v>0</v>
      </c>
      <c r="AR28" s="122">
        <f>IF(ISNA(INDEX(プレー記録!$G$14:$G$2664,MATCH("IN_"&amp;ウォレット!$AK$2&amp;MONTH(ウォレット!$B28)&amp;"/"&amp;DAY(ウォレット!$B28)&amp;"_"&amp;ウォレット!AR$3,プレー記録!$U$14:$U$2664,0),1))=TRUE,0,INDEX(プレー記録!$G$14:$G$2664,MATCH("IN_"&amp;ウォレット!$AK$2&amp;MONTH(ウォレット!$B28)&amp;"/"&amp;DAY(ウォレット!$B28)&amp;"_"&amp;ウォレット!AR$3,プレー記録!$U$14:$U$2664,0),1))</f>
        <v>0</v>
      </c>
      <c r="AS28" s="122">
        <f>IF(ISNA(INDEX(プレー記録!$G$14:$G$2664,MATCH("IN_"&amp;ウォレット!$AK$2&amp;MONTH(ウォレット!$B28)&amp;"/"&amp;DAY(ウォレット!$B28)&amp;"_"&amp;ウォレット!AS$3,プレー記録!$U$14:$U$2664,0),1))=TRUE,0,INDEX(プレー記録!$G$14:$G$2664,MATCH("IN_"&amp;ウォレット!$AK$2&amp;MONTH(ウォレット!$B28)&amp;"/"&amp;DAY(ウォレット!$B28)&amp;"_"&amp;ウォレット!AS$3,プレー記録!$U$14:$U$2664,0),1))</f>
        <v>0</v>
      </c>
      <c r="AT28" s="296">
        <f>IF(ISNA(INDEX(プレー記録!$G$14:$G$2664,MATCH("IN_"&amp;ウォレット!$AK$2&amp;MONTH(ウォレット!$B28)&amp;"/"&amp;DAY(ウォレット!$B28)&amp;"_"&amp;ウォレット!AT$3,プレー記録!$U$14:$U$2664,0),1))=TRUE,0,INDEX(プレー記録!$G$14:$G$2664,MATCH("IN_"&amp;ウォレット!$AK$2&amp;MONTH(ウォレット!$B28)&amp;"/"&amp;DAY(ウォレット!$B28)&amp;"_"&amp;ウォレット!AT$3,プレー記録!$U$14:$U$2664,0),1))</f>
        <v>0</v>
      </c>
      <c r="AU28" s="296">
        <f>IF(ISNA(INDEX(プレー記録!$G$14:$G$2664,MATCH("IN_"&amp;ウォレット!$AK$2&amp;MONTH(ウォレット!$B28)&amp;"/"&amp;DAY(ウォレット!$B28)&amp;"_"&amp;ウォレット!AU$3,プレー記録!$U$14:$U$2664,0),1))=TRUE,0,INDEX(プレー記録!$G$14:$G$2664,MATCH("IN_"&amp;ウォレット!$AK$2&amp;MONTH(ウォレット!$B28)&amp;"/"&amp;DAY(ウォレット!$B28)&amp;"_"&amp;ウォレット!AU$3,プレー記録!$U$14:$U$2664,0),1))</f>
        <v>0</v>
      </c>
      <c r="AV28" s="296">
        <f>IF(ISNA(INDEX(プレー記録!$G$14:$G$2664,MATCH("IN_"&amp;ウォレット!$AK$2&amp;MONTH(ウォレット!$B28)&amp;"/"&amp;DAY(ウォレット!$B28)&amp;"_"&amp;ウォレット!AV$3,プレー記録!$U$14:$U$2664,0),1))=TRUE,0,INDEX(プレー記録!$G$14:$G$2664,MATCH("IN_"&amp;ウォレット!$AK$2&amp;MONTH(ウォレット!$B28)&amp;"/"&amp;DAY(ウォレット!$B28)&amp;"_"&amp;ウォレット!AV$3,プレー記録!$U$14:$U$2664,0),1))</f>
        <v>0</v>
      </c>
      <c r="AW28" s="296">
        <f>IF(ISNA(INDEX(プレー記録!$G$14:$G$2664,MATCH("IN_"&amp;ウォレット!$AK$2&amp;MONTH(ウォレット!$B28)&amp;"/"&amp;DAY(ウォレット!$B28)&amp;"_"&amp;ウォレット!AW$3,プレー記録!$U$14:$U$2664,0),1))=TRUE,0,INDEX(プレー記録!$G$14:$G$2664,MATCH("IN_"&amp;ウォレット!$AK$2&amp;MONTH(ウォレット!$B28)&amp;"/"&amp;DAY(ウォレット!$B28)&amp;"_"&amp;ウォレット!AW$3,プレー記録!$U$14:$U$2664,0),1))</f>
        <v>0</v>
      </c>
      <c r="AX28" s="296">
        <f>IF(ISNA(INDEX(プレー記録!$G$14:$G$2664,MATCH("IN_"&amp;ウォレット!$AK$2&amp;MONTH(ウォレット!$B28)&amp;"/"&amp;DAY(ウォレット!$B28)&amp;"_"&amp;ウォレット!AX$3,プレー記録!$U$14:$U$2664,0),1))=TRUE,0,INDEX(プレー記録!$G$14:$G$2664,MATCH("IN_"&amp;ウォレット!$AK$2&amp;MONTH(ウォレット!$B28)&amp;"/"&amp;DAY(ウォレット!$B28)&amp;"_"&amp;ウォレット!AX$3,プレー記録!$U$14:$U$2664,0),1))</f>
        <v>0</v>
      </c>
      <c r="AY28" s="296">
        <f>IF(ISNA(INDEX(プレー記録!$G$14:$G$2664,MATCH("IN_"&amp;ウォレット!$AK$2&amp;MONTH(ウォレット!$B28)&amp;"/"&amp;DAY(ウォレット!$B28)&amp;"_"&amp;ウォレット!AY$3,プレー記録!$U$14:$U$2664,0),1))=TRUE,0,INDEX(プレー記録!$G$14:$G$2664,MATCH("IN_"&amp;ウォレット!$AK$2&amp;MONTH(ウォレット!$B28)&amp;"/"&amp;DAY(ウォレット!$B28)&amp;"_"&amp;ウォレット!AY$3,プレー記録!$U$14:$U$2664,0),1))</f>
        <v>0</v>
      </c>
      <c r="AZ28" s="296">
        <f>IF(ISNA(INDEX(プレー記録!$G$14:$G$2664,MATCH("IN_"&amp;ウォレット!$AK$2&amp;MONTH(ウォレット!$B28)&amp;"/"&amp;DAY(ウォレット!$B28)&amp;"_"&amp;ウォレット!AZ$3,プレー記録!$U$14:$U$2664,0),1))=TRUE,0,INDEX(プレー記録!$G$14:$G$2664,MATCH("IN_"&amp;ウォレット!$AK$2&amp;MONTH(ウォレット!$B28)&amp;"/"&amp;DAY(ウォレット!$B28)&amp;"_"&amp;ウォレット!AZ$3,プレー記録!$U$14:$U$2664,0),1))</f>
        <v>0</v>
      </c>
      <c r="BA28" s="296">
        <f>IF(ISNA(INDEX(プレー記録!$G$14:$G$2664,MATCH("IN_"&amp;ウォレット!$AK$2&amp;MONTH(ウォレット!$B28)&amp;"/"&amp;DAY(ウォレット!$B28)&amp;"_"&amp;ウォレット!BA$3,プレー記録!$U$14:$U$2664,0),1))=TRUE,0,INDEX(プレー記録!$G$14:$G$2664,MATCH("IN_"&amp;ウォレット!$AK$2&amp;MONTH(ウォレット!$B28)&amp;"/"&amp;DAY(ウォレット!$B28)&amp;"_"&amp;ウォレット!BA$3,プレー記録!$U$14:$U$2664,0),1))</f>
        <v>0</v>
      </c>
      <c r="BB28" s="158"/>
      <c r="BC28" s="131">
        <f>IF(ISNA(INDEX(プレー記録!$F$12:$F$2664,MATCH("OUT_"&amp;ウォレット!$AK$2&amp;MONTH(ウォレット!$B28)&amp;"/"&amp;DAY(ウォレット!$B28)&amp;"_"&amp;ウォレット!BC$3,プレー記録!$U$12:$U$2664,0),1))=TRUE,0,-INDEX(プレー記録!$F$12:$F$2664,MATCH("OUT_"&amp;ウォレット!$AK$2&amp;MONTH(ウォレット!$B28)&amp;"/"&amp;DAY(ウォレット!$B28)&amp;"_"&amp;ウォレット!BC$3,プレー記録!$U$12:$U$2664,0),1))</f>
        <v>0</v>
      </c>
      <c r="BD28" s="123">
        <f>IF(ISNA(INDEX(プレー記録!$F$12:$F$2664,MATCH("OUT_"&amp;ウォレット!$AK$2&amp;MONTH(ウォレット!$B28)&amp;"/"&amp;DAY(ウォレット!$B28)&amp;"_"&amp;ウォレット!BD$3,プレー記録!$U$12:$U$2664,0),1))=TRUE,0,-INDEX(プレー記録!$F$12:$F$2664,MATCH("OUT_"&amp;ウォレット!$AK$2&amp;MONTH(ウォレット!$B28)&amp;"/"&amp;DAY(ウォレット!$B28)&amp;"_"&amp;ウォレット!BD$3,プレー記録!$U$12:$U$2664,0),1))</f>
        <v>0</v>
      </c>
      <c r="BE28" s="123">
        <f>IF(ISNA(INDEX(プレー記録!$F$12:$F$2664,MATCH("OUT_"&amp;ウォレット!$AK$2&amp;MONTH(ウォレット!$B28)&amp;"/"&amp;DAY(ウォレット!$B28)&amp;"_"&amp;ウォレット!BE$3,プレー記録!$U$12:$U$2664,0),1))=TRUE,0,-INDEX(プレー記録!$F$12:$F$2664,MATCH("OUT_"&amp;ウォレット!$AK$2&amp;MONTH(ウォレット!$B28)&amp;"/"&amp;DAY(ウォレット!$B28)&amp;"_"&amp;ウォレット!BE$3,プレー記録!$U$12:$U$2664,0),1))</f>
        <v>0</v>
      </c>
      <c r="BF28" s="123">
        <f>IF(ISNA(INDEX(プレー記録!$F$12:$F$2664,MATCH("OUT_"&amp;ウォレット!$AK$2&amp;MONTH(ウォレット!$B28)&amp;"/"&amp;DAY(ウォレット!$B28)&amp;"_"&amp;ウォレット!BF$3,プレー記録!$U$12:$U$2664,0),1))=TRUE,0,-INDEX(プレー記録!$F$12:$F$2664,MATCH("OUT_"&amp;ウォレット!$AK$2&amp;MONTH(ウォレット!$B28)&amp;"/"&amp;DAY(ウォレット!$B28)&amp;"_"&amp;ウォレット!BF$3,プレー記録!$U$12:$U$2664,0),1))</f>
        <v>0</v>
      </c>
      <c r="BG28" s="123">
        <f>IF(ISNA(INDEX(プレー記録!$F$12:$F$2664,MATCH("OUT_"&amp;ウォレット!$AK$2&amp;MONTH(ウォレット!$B28)&amp;"/"&amp;DAY(ウォレット!$B28)&amp;"_"&amp;ウォレット!BG$3,プレー記録!$U$12:$U$2664,0),1))=TRUE,0,-INDEX(プレー記録!$F$12:$F$2664,MATCH("OUT_"&amp;ウォレット!$AK$2&amp;MONTH(ウォレット!$B28)&amp;"/"&amp;DAY(ウォレット!$B28)&amp;"_"&amp;ウォレット!BG$3,プレー記録!$U$12:$U$2664,0),1))</f>
        <v>0</v>
      </c>
      <c r="BH28" s="123">
        <f>IF(ISNA(INDEX(プレー記録!$F$12:$F$2664,MATCH("OUT_"&amp;ウォレット!$AK$2&amp;MONTH(ウォレット!$B28)&amp;"/"&amp;DAY(ウォレット!$B28)&amp;"_"&amp;ウォレット!BH$3,プレー記録!$U$12:$U$2664,0),1))=TRUE,0,-INDEX(プレー記録!$F$12:$F$2664,MATCH("OUT_"&amp;ウォレット!$AK$2&amp;MONTH(ウォレット!$B28)&amp;"/"&amp;DAY(ウォレット!$B28)&amp;"_"&amp;ウォレット!BH$3,プレー記録!$U$12:$U$2664,0),1))</f>
        <v>0</v>
      </c>
      <c r="BI28" s="123">
        <f>IF(ISNA(INDEX(プレー記録!$F$12:$F$2664,MATCH("OUT_"&amp;ウォレット!$AK$2&amp;MONTH(ウォレット!$B28)&amp;"/"&amp;DAY(ウォレット!$B28)&amp;"_"&amp;ウォレット!BI$3,プレー記録!$U$12:$U$2664,0),1))=TRUE,0,-INDEX(プレー記録!$F$12:$F$2664,MATCH("OUT_"&amp;ウォレット!$AK$2&amp;MONTH(ウォレット!$B28)&amp;"/"&amp;DAY(ウォレット!$B28)&amp;"_"&amp;ウォレット!BI$3,プレー記録!$U$12:$U$2664,0),1))</f>
        <v>0</v>
      </c>
      <c r="BJ28" s="298">
        <f>IF(ISNA(INDEX(プレー記録!$F$12:$F$2664,MATCH("OUT_"&amp;ウォレット!$AK$2&amp;MONTH(ウォレット!$B28)&amp;"/"&amp;DAY(ウォレット!$B28)&amp;"_"&amp;ウォレット!BJ$3,プレー記録!$U$12:$U$2664,0),1))=TRUE,0,-INDEX(プレー記録!$F$12:$F$2664,MATCH("OUT_"&amp;ウォレット!$AK$2&amp;MONTH(ウォレット!$B28)&amp;"/"&amp;DAY(ウォレット!$B28)&amp;"_"&amp;ウォレット!BJ$3,プレー記録!$U$12:$U$2664,0),1))</f>
        <v>0</v>
      </c>
      <c r="BK28" s="298">
        <f>IF(ISNA(INDEX(プレー記録!$F$12:$F$2664,MATCH("OUT_"&amp;ウォレット!$AK$2&amp;MONTH(ウォレット!$B28)&amp;"/"&amp;DAY(ウォレット!$B28)&amp;"_"&amp;ウォレット!BK$3,プレー記録!$U$12:$U$2664,0),1))=TRUE,0,-INDEX(プレー記録!$F$12:$F$2664,MATCH("OUT_"&amp;ウォレット!$AK$2&amp;MONTH(ウォレット!$B28)&amp;"/"&amp;DAY(ウォレット!$B28)&amp;"_"&amp;ウォレット!BK$3,プレー記録!$U$12:$U$2664,0),1))</f>
        <v>0</v>
      </c>
      <c r="BL28" s="298">
        <f>IF(ISNA(INDEX(プレー記録!$F$12:$F$2664,MATCH("OUT_"&amp;ウォレット!$AK$2&amp;MONTH(ウォレット!$B28)&amp;"/"&amp;DAY(ウォレット!$B28)&amp;"_"&amp;ウォレット!BL$3,プレー記録!$U$12:$U$2664,0),1))=TRUE,0,-INDEX(プレー記録!$F$12:$F$2664,MATCH("OUT_"&amp;ウォレット!$AK$2&amp;MONTH(ウォレット!$B28)&amp;"/"&amp;DAY(ウォレット!$B28)&amp;"_"&amp;ウォレット!BL$3,プレー記録!$U$12:$U$2664,0),1))</f>
        <v>0</v>
      </c>
      <c r="BM28" s="298">
        <f>IF(ISNA(INDEX(プレー記録!$F$12:$F$2664,MATCH("OUT_"&amp;ウォレット!$AK$2&amp;MONTH(ウォレット!$B28)&amp;"/"&amp;DAY(ウォレット!$B28)&amp;"_"&amp;ウォレット!BM$3,プレー記録!$U$12:$U$2664,0),1))=TRUE,0,-INDEX(プレー記録!$F$12:$F$2664,MATCH("OUT_"&amp;ウォレット!$AK$2&amp;MONTH(ウォレット!$B28)&amp;"/"&amp;DAY(ウォレット!$B28)&amp;"_"&amp;ウォレット!BM$3,プレー記録!$U$12:$U$2664,0),1))</f>
        <v>0</v>
      </c>
      <c r="BN28" s="298">
        <f>IF(ISNA(INDEX(プレー記録!$F$12:$F$2664,MATCH("OUT_"&amp;ウォレット!$AK$2&amp;MONTH(ウォレット!$B28)&amp;"/"&amp;DAY(ウォレット!$B28)&amp;"_"&amp;ウォレット!BN$3,プレー記録!$U$12:$U$2664,0),1))=TRUE,0,-INDEX(プレー記録!$F$12:$F$2664,MATCH("OUT_"&amp;ウォレット!$AK$2&amp;MONTH(ウォレット!$B28)&amp;"/"&amp;DAY(ウォレット!$B28)&amp;"_"&amp;ウォレット!BN$3,プレー記録!$U$12:$U$2664,0),1))</f>
        <v>0</v>
      </c>
      <c r="BO28" s="298">
        <f>IF(ISNA(INDEX(プレー記録!$F$12:$F$2664,MATCH("OUT_"&amp;ウォレット!$AK$2&amp;MONTH(ウォレット!$B28)&amp;"/"&amp;DAY(ウォレット!$B28)&amp;"_"&amp;ウォレット!BO$3,プレー記録!$U$12:$U$2664,0),1))=TRUE,0,-INDEX(プレー記録!$F$12:$F$2664,MATCH("OUT_"&amp;ウォレット!$AK$2&amp;MONTH(ウォレット!$B28)&amp;"/"&amp;DAY(ウォレット!$B28)&amp;"_"&amp;ウォレット!BO$3,プレー記録!$U$12:$U$2664,0),1))</f>
        <v>0</v>
      </c>
      <c r="BP28" s="298">
        <f>IF(ISNA(INDEX(プレー記録!$F$12:$F$2664,MATCH("OUT_"&amp;ウォレット!$AK$2&amp;MONTH(ウォレット!$B28)&amp;"/"&amp;DAY(ウォレット!$B28)&amp;"_"&amp;ウォレット!BP$3,プレー記録!$U$12:$U$2664,0),1))=TRUE,0,-INDEX(プレー記録!$F$12:$F$2664,MATCH("OUT_"&amp;ウォレット!$AK$2&amp;MONTH(ウォレット!$B28)&amp;"/"&amp;DAY(ウォレット!$B28)&amp;"_"&amp;ウォレット!BP$3,プレー記録!$U$12:$U$2664,0),1))</f>
        <v>0</v>
      </c>
      <c r="BQ28" s="298">
        <f>IF(ISNA(INDEX(プレー記録!$F$12:$F$2664,MATCH("OUT_"&amp;ウォレット!$AK$2&amp;MONTH(ウォレット!$B28)&amp;"/"&amp;DAY(ウォレット!$B28)&amp;"_"&amp;ウォレット!BQ$3,プレー記録!$U$12:$U$2664,0),1))=TRUE,0,-INDEX(プレー記録!$F$12:$F$2664,MATCH("OUT_"&amp;ウォレット!$AK$2&amp;MONTH(ウォレット!$B28)&amp;"/"&amp;DAY(ウォレット!$B28)&amp;"_"&amp;ウォレット!BQ$3,プレー記録!$U$12:$U$2664,0),1))</f>
        <v>0</v>
      </c>
      <c r="BR28" s="160"/>
      <c r="BS28" s="127">
        <f t="shared" si="3"/>
        <v>0</v>
      </c>
      <c r="BT28" s="128">
        <f t="shared" si="13"/>
        <v>0</v>
      </c>
      <c r="BU28" s="133">
        <f>IF(ISNA(INDEX(プレー記録!$G$14:$G$2664,MATCH("IN_"&amp;ウォレット!$BS$2&amp;MONTH(ウォレット!$B28)&amp;"/"&amp;DAY(ウォレット!$B28)&amp;"_"&amp;ウォレット!BU$3,プレー記録!$U$14:$U$2664,0),1))=TRUE,0,INDEX(プレー記録!$G$14:$G$2664,MATCH("IN_"&amp;ウォレット!$BS$2&amp;MONTH(ウォレット!$B28)&amp;"/"&amp;DAY(ウォレット!$B28)&amp;"_"&amp;ウォレット!BU$3,プレー記録!$U$14:$U$2664,0),1))</f>
        <v>0</v>
      </c>
      <c r="BV28" s="122">
        <f>IF(ISNA(INDEX(プレー記録!$G$14:$G$2664,MATCH("IN_"&amp;ウォレット!$BS$2&amp;MONTH(ウォレット!$B28)&amp;"/"&amp;DAY(ウォレット!$B28)&amp;"_"&amp;ウォレット!BV$3,プレー記録!$U$14:$U$2664,0),1))=TRUE,0,INDEX(プレー記録!$G$14:$G$2664,MATCH("IN_"&amp;ウォレット!$BS$2&amp;MONTH(ウォレット!$B28)&amp;"/"&amp;DAY(ウォレット!$B28)&amp;"_"&amp;ウォレット!BV$3,プレー記録!$U$14:$U$2664,0),1))</f>
        <v>0</v>
      </c>
      <c r="BW28" s="122">
        <f>IF(ISNA(INDEX(プレー記録!$G$14:$G$2664,MATCH("IN_"&amp;ウォレット!$BS$2&amp;MONTH(ウォレット!$B28)&amp;"/"&amp;DAY(ウォレット!$B28)&amp;"_"&amp;ウォレット!BW$3,プレー記録!$U$14:$U$2664,0),1))=TRUE,0,INDEX(プレー記録!$G$14:$G$2664,MATCH("IN_"&amp;ウォレット!$BS$2&amp;MONTH(ウォレット!$B28)&amp;"/"&amp;DAY(ウォレット!$B28)&amp;"_"&amp;ウォレット!BW$3,プレー記録!$U$14:$U$2664,0),1))</f>
        <v>0</v>
      </c>
      <c r="BX28" s="122">
        <f>IF(ISNA(INDEX(プレー記録!$G$14:$G$2664,MATCH("IN_"&amp;ウォレット!$BS$2&amp;MONTH(ウォレット!$B28)&amp;"/"&amp;DAY(ウォレット!$B28)&amp;"_"&amp;ウォレット!BX$3,プレー記録!$U$14:$U$2664,0),1))=TRUE,0,INDEX(プレー記録!$G$14:$G$2664,MATCH("IN_"&amp;ウォレット!$BS$2&amp;MONTH(ウォレット!$B28)&amp;"/"&amp;DAY(ウォレット!$B28)&amp;"_"&amp;ウォレット!BX$3,プレー記録!$U$14:$U$2664,0),1))</f>
        <v>0</v>
      </c>
      <c r="BY28" s="122">
        <f>IF(ISNA(INDEX(プレー記録!$G$14:$G$2664,MATCH("IN_"&amp;ウォレット!$BS$2&amp;MONTH(ウォレット!$B28)&amp;"/"&amp;DAY(ウォレット!$B28)&amp;"_"&amp;ウォレット!BY$3,プレー記録!$U$14:$U$2664,0),1))=TRUE,0,INDEX(プレー記録!$G$14:$G$2664,MATCH("IN_"&amp;ウォレット!$BS$2&amp;MONTH(ウォレット!$B28)&amp;"/"&amp;DAY(ウォレット!$B28)&amp;"_"&amp;ウォレット!BY$3,プレー記録!$U$14:$U$2664,0),1))</f>
        <v>0</v>
      </c>
      <c r="BZ28" s="122">
        <f>IF(ISNA(INDEX(プレー記録!$G$14:$G$2664,MATCH("IN_"&amp;ウォレット!$BS$2&amp;MONTH(ウォレット!$B28)&amp;"/"&amp;DAY(ウォレット!$B28)&amp;"_"&amp;ウォレット!BZ$3,プレー記録!$U$14:$U$2664,0),1))=TRUE,0,INDEX(プレー記録!$G$14:$G$2664,MATCH("IN_"&amp;ウォレット!$BS$2&amp;MONTH(ウォレット!$B28)&amp;"/"&amp;DAY(ウォレット!$B28)&amp;"_"&amp;ウォレット!BZ$3,プレー記録!$U$14:$U$2664,0),1))</f>
        <v>0</v>
      </c>
      <c r="CA28" s="122">
        <f>IF(ISNA(INDEX(プレー記録!$G$14:$G$2664,MATCH("IN_"&amp;ウォレット!$BS$2&amp;MONTH(ウォレット!$B28)&amp;"/"&amp;DAY(ウォレット!$B28)&amp;"_"&amp;ウォレット!CA$3,プレー記録!$U$14:$U$2664,0),1))=TRUE,0,INDEX(プレー記録!$G$14:$G$2664,MATCH("IN_"&amp;ウォレット!$BS$2&amp;MONTH(ウォレット!$B28)&amp;"/"&amp;DAY(ウォレット!$B28)&amp;"_"&amp;ウォレット!CA$3,プレー記録!$U$14:$U$2664,0),1))</f>
        <v>0</v>
      </c>
      <c r="CB28" s="296">
        <f>IF(ISNA(INDEX(プレー記録!$G$14:$G$2664,MATCH("IN_"&amp;ウォレット!$BS$2&amp;MONTH(ウォレット!$B28)&amp;"/"&amp;DAY(ウォレット!$B28)&amp;"_"&amp;ウォレット!CB$3,プレー記録!$U$14:$U$2664,0),1))=TRUE,0,INDEX(プレー記録!$G$14:$G$2664,MATCH("IN_"&amp;ウォレット!$BS$2&amp;MONTH(ウォレット!$B28)&amp;"/"&amp;DAY(ウォレット!$B28)&amp;"_"&amp;ウォレット!CB$3,プレー記録!$U$14:$U$2664,0),1))</f>
        <v>0</v>
      </c>
      <c r="CC28" s="296">
        <f>IF(ISNA(INDEX(プレー記録!$G$14:$G$2664,MATCH("IN_"&amp;ウォレット!$BS$2&amp;MONTH(ウォレット!$B28)&amp;"/"&amp;DAY(ウォレット!$B28)&amp;"_"&amp;ウォレット!CC$3,プレー記録!$U$14:$U$2664,0),1))=TRUE,0,INDEX(プレー記録!$G$14:$G$2664,MATCH("IN_"&amp;ウォレット!$BS$2&amp;MONTH(ウォレット!$B28)&amp;"/"&amp;DAY(ウォレット!$B28)&amp;"_"&amp;ウォレット!CC$3,プレー記録!$U$14:$U$2664,0),1))</f>
        <v>0</v>
      </c>
      <c r="CD28" s="296">
        <f>IF(ISNA(INDEX(プレー記録!$G$14:$G$2664,MATCH("IN_"&amp;ウォレット!$BS$2&amp;MONTH(ウォレット!$B28)&amp;"/"&amp;DAY(ウォレット!$B28)&amp;"_"&amp;ウォレット!CD$3,プレー記録!$U$14:$U$2664,0),1))=TRUE,0,INDEX(プレー記録!$G$14:$G$2664,MATCH("IN_"&amp;ウォレット!$BS$2&amp;MONTH(ウォレット!$B28)&amp;"/"&amp;DAY(ウォレット!$B28)&amp;"_"&amp;ウォレット!CD$3,プレー記録!$U$14:$U$2664,0),1))</f>
        <v>0</v>
      </c>
      <c r="CE28" s="296">
        <f>IF(ISNA(INDEX(プレー記録!$G$14:$G$2664,MATCH("IN_"&amp;ウォレット!$BS$2&amp;MONTH(ウォレット!$B28)&amp;"/"&amp;DAY(ウォレット!$B28)&amp;"_"&amp;ウォレット!CE$3,プレー記録!$U$14:$U$2664,0),1))=TRUE,0,INDEX(プレー記録!$G$14:$G$2664,MATCH("IN_"&amp;ウォレット!$BS$2&amp;MONTH(ウォレット!$B28)&amp;"/"&amp;DAY(ウォレット!$B28)&amp;"_"&amp;ウォレット!CE$3,プレー記録!$U$14:$U$2664,0),1))</f>
        <v>0</v>
      </c>
      <c r="CF28" s="296">
        <f>IF(ISNA(INDEX(プレー記録!$G$14:$G$2664,MATCH("IN_"&amp;ウォレット!$BS$2&amp;MONTH(ウォレット!$B28)&amp;"/"&amp;DAY(ウォレット!$B28)&amp;"_"&amp;ウォレット!CF$3,プレー記録!$U$14:$U$2664,0),1))=TRUE,0,INDEX(プレー記録!$G$14:$G$2664,MATCH("IN_"&amp;ウォレット!$BS$2&amp;MONTH(ウォレット!$B28)&amp;"/"&amp;DAY(ウォレット!$B28)&amp;"_"&amp;ウォレット!CF$3,プレー記録!$U$14:$U$2664,0),1))</f>
        <v>0</v>
      </c>
      <c r="CG28" s="296">
        <f>IF(ISNA(INDEX(プレー記録!$G$14:$G$2664,MATCH("IN_"&amp;ウォレット!$BS$2&amp;MONTH(ウォレット!$B28)&amp;"/"&amp;DAY(ウォレット!$B28)&amp;"_"&amp;ウォレット!CG$3,プレー記録!$U$14:$U$2664,0),1))=TRUE,0,INDEX(プレー記録!$G$14:$G$2664,MATCH("IN_"&amp;ウォレット!$BS$2&amp;MONTH(ウォレット!$B28)&amp;"/"&amp;DAY(ウォレット!$B28)&amp;"_"&amp;ウォレット!CG$3,プレー記録!$U$14:$U$2664,0),1))</f>
        <v>0</v>
      </c>
      <c r="CH28" s="296">
        <f>IF(ISNA(INDEX(プレー記録!$G$14:$G$2664,MATCH("IN_"&amp;ウォレット!$BS$2&amp;MONTH(ウォレット!$B28)&amp;"/"&amp;DAY(ウォレット!$B28)&amp;"_"&amp;ウォレット!CH$3,プレー記録!$U$14:$U$2664,0),1))=TRUE,0,INDEX(プレー記録!$G$14:$G$2664,MATCH("IN_"&amp;ウォレット!$BS$2&amp;MONTH(ウォレット!$B28)&amp;"/"&amp;DAY(ウォレット!$B28)&amp;"_"&amp;ウォレット!CH$3,プレー記録!$U$14:$U$2664,0),1))</f>
        <v>0</v>
      </c>
      <c r="CI28" s="296">
        <f>IF(ISNA(INDEX(プレー記録!$G$14:$G$2664,MATCH("IN_"&amp;ウォレット!$BS$2&amp;MONTH(ウォレット!$B28)&amp;"/"&amp;DAY(ウォレット!$B28)&amp;"_"&amp;ウォレット!CI$3,プレー記録!$U$14:$U$2664,0),1))=TRUE,0,INDEX(プレー記録!$G$14:$G$2664,MATCH("IN_"&amp;ウォレット!$BS$2&amp;MONTH(ウォレット!$B28)&amp;"/"&amp;DAY(ウォレット!$B28)&amp;"_"&amp;ウォレット!CI$3,プレー記録!$U$14:$U$2664,0),1))</f>
        <v>0</v>
      </c>
      <c r="CJ28" s="158"/>
      <c r="CK28" s="131">
        <f>IF(ISNA(INDEX(プレー記録!$F$12:$F$2664,MATCH("OUT_"&amp;ウォレット!$BS$2&amp;MONTH(ウォレット!$B28)&amp;"/"&amp;DAY(ウォレット!$B28)&amp;"_"&amp;ウォレット!CK$3,プレー記録!$U$12:$U$2664,0),1))=TRUE,0,-INDEX(プレー記録!$F$12:$F$2664,MATCH("OUT_"&amp;ウォレット!$BS$2&amp;MONTH(ウォレット!$B28)&amp;"/"&amp;DAY(ウォレット!$B28)&amp;"_"&amp;ウォレット!CK$3,プレー記録!$U$12:$U$2664,0),1))</f>
        <v>0</v>
      </c>
      <c r="CL28" s="123">
        <f>IF(ISNA(INDEX(プレー記録!$F$12:$F$2664,MATCH("OUT_"&amp;ウォレット!$BS$2&amp;MONTH(ウォレット!$B28)&amp;"/"&amp;DAY(ウォレット!$B28)&amp;"_"&amp;ウォレット!CL$3,プレー記録!$U$12:$U$2664,0),1))=TRUE,0,-INDEX(プレー記録!$F$12:$F$2664,MATCH("OUT_"&amp;ウォレット!$BS$2&amp;MONTH(ウォレット!$B28)&amp;"/"&amp;DAY(ウォレット!$B28)&amp;"_"&amp;ウォレット!CL$3,プレー記録!$U$12:$U$2664,0),1))</f>
        <v>0</v>
      </c>
      <c r="CM28" s="123">
        <f>IF(ISNA(INDEX(プレー記録!$F$12:$F$2664,MATCH("OUT_"&amp;ウォレット!$BS$2&amp;MONTH(ウォレット!$B28)&amp;"/"&amp;DAY(ウォレット!$B28)&amp;"_"&amp;ウォレット!CM$3,プレー記録!$U$12:$U$2664,0),1))=TRUE,0,-INDEX(プレー記録!$F$12:$F$2664,MATCH("OUT_"&amp;ウォレット!$BS$2&amp;MONTH(ウォレット!$B28)&amp;"/"&amp;DAY(ウォレット!$B28)&amp;"_"&amp;ウォレット!CM$3,プレー記録!$U$12:$U$2664,0),1))</f>
        <v>0</v>
      </c>
      <c r="CN28" s="123">
        <f>IF(ISNA(INDEX(プレー記録!$F$12:$F$2664,MATCH("OUT_"&amp;ウォレット!$BS$2&amp;MONTH(ウォレット!$B28)&amp;"/"&amp;DAY(ウォレット!$B28)&amp;"_"&amp;ウォレット!CN$3,プレー記録!$U$12:$U$2664,0),1))=TRUE,0,-INDEX(プレー記録!$F$12:$F$2664,MATCH("OUT_"&amp;ウォレット!$BS$2&amp;MONTH(ウォレット!$B28)&amp;"/"&amp;DAY(ウォレット!$B28)&amp;"_"&amp;ウォレット!CN$3,プレー記録!$U$12:$U$2664,0),1))</f>
        <v>0</v>
      </c>
      <c r="CO28" s="123">
        <f>IF(ISNA(INDEX(プレー記録!$F$12:$F$2664,MATCH("OUT_"&amp;ウォレット!$BS$2&amp;MONTH(ウォレット!$B28)&amp;"/"&amp;DAY(ウォレット!$B28)&amp;"_"&amp;ウォレット!CO$3,プレー記録!$U$12:$U$2664,0),1))=TRUE,0,-INDEX(プレー記録!$F$12:$F$2664,MATCH("OUT_"&amp;ウォレット!$BS$2&amp;MONTH(ウォレット!$B28)&amp;"/"&amp;DAY(ウォレット!$B28)&amp;"_"&amp;ウォレット!CO$3,プレー記録!$U$12:$U$2664,0),1))</f>
        <v>0</v>
      </c>
      <c r="CP28" s="123">
        <f>IF(ISNA(INDEX(プレー記録!$F$12:$F$2664,MATCH("OUT_"&amp;ウォレット!$BS$2&amp;MONTH(ウォレット!$B28)&amp;"/"&amp;DAY(ウォレット!$B28)&amp;"_"&amp;ウォレット!CP$3,プレー記録!$U$12:$U$2664,0),1))=TRUE,0,-INDEX(プレー記録!$F$12:$F$2664,MATCH("OUT_"&amp;ウォレット!$BS$2&amp;MONTH(ウォレット!$B28)&amp;"/"&amp;DAY(ウォレット!$B28)&amp;"_"&amp;ウォレット!CP$3,プレー記録!$U$12:$U$2664,0),1))</f>
        <v>0</v>
      </c>
      <c r="CQ28" s="123">
        <f>IF(ISNA(INDEX(プレー記録!$F$12:$F$2664,MATCH("OUT_"&amp;ウォレット!$BS$2&amp;MONTH(ウォレット!$B28)&amp;"/"&amp;DAY(ウォレット!$B28)&amp;"_"&amp;ウォレット!CQ$3,プレー記録!$U$12:$U$2664,0),1))=TRUE,0,-INDEX(プレー記録!$F$12:$F$2664,MATCH("OUT_"&amp;ウォレット!$BS$2&amp;MONTH(ウォレット!$B28)&amp;"/"&amp;DAY(ウォレット!$B28)&amp;"_"&amp;ウォレット!CQ$3,プレー記録!$U$12:$U$2664,0),1))</f>
        <v>0</v>
      </c>
      <c r="CR28" s="298">
        <f>IF(ISNA(INDEX(プレー記録!$F$12:$F$2664,MATCH("OUT_"&amp;ウォレット!$BS$2&amp;MONTH(ウォレット!$B28)&amp;"/"&amp;DAY(ウォレット!$B28)&amp;"_"&amp;ウォレット!CR$3,プレー記録!$U$12:$U$2664,0),1))=TRUE,0,-INDEX(プレー記録!$F$12:$F$2664,MATCH("OUT_"&amp;ウォレット!$BS$2&amp;MONTH(ウォレット!$B28)&amp;"/"&amp;DAY(ウォレット!$B28)&amp;"_"&amp;ウォレット!CR$3,プレー記録!$U$12:$U$2664,0),1))</f>
        <v>0</v>
      </c>
      <c r="CS28" s="298">
        <f>IF(ISNA(INDEX(プレー記録!$F$12:$F$2664,MATCH("OUT_"&amp;ウォレット!$BS$2&amp;MONTH(ウォレット!$B28)&amp;"/"&amp;DAY(ウォレット!$B28)&amp;"_"&amp;ウォレット!CS$3,プレー記録!$U$12:$U$2664,0),1))=TRUE,0,-INDEX(プレー記録!$F$12:$F$2664,MATCH("OUT_"&amp;ウォレット!$BS$2&amp;MONTH(ウォレット!$B28)&amp;"/"&amp;DAY(ウォレット!$B28)&amp;"_"&amp;ウォレット!CS$3,プレー記録!$U$12:$U$2664,0),1))</f>
        <v>0</v>
      </c>
      <c r="CT28" s="298">
        <f>IF(ISNA(INDEX(プレー記録!$F$12:$F$2664,MATCH("OUT_"&amp;ウォレット!$BS$2&amp;MONTH(ウォレット!$B28)&amp;"/"&amp;DAY(ウォレット!$B28)&amp;"_"&amp;ウォレット!CT$3,プレー記録!$U$12:$U$2664,0),1))=TRUE,0,-INDEX(プレー記録!$F$12:$F$2664,MATCH("OUT_"&amp;ウォレット!$BS$2&amp;MONTH(ウォレット!$B28)&amp;"/"&amp;DAY(ウォレット!$B28)&amp;"_"&amp;ウォレット!CT$3,プレー記録!$U$12:$U$2664,0),1))</f>
        <v>0</v>
      </c>
      <c r="CU28" s="298">
        <f>IF(ISNA(INDEX(プレー記録!$F$12:$F$2664,MATCH("OUT_"&amp;ウォレット!$BS$2&amp;MONTH(ウォレット!$B28)&amp;"/"&amp;DAY(ウォレット!$B28)&amp;"_"&amp;ウォレット!CU$3,プレー記録!$U$12:$U$2664,0),1))=TRUE,0,-INDEX(プレー記録!$F$12:$F$2664,MATCH("OUT_"&amp;ウォレット!$BS$2&amp;MONTH(ウォレット!$B28)&amp;"/"&amp;DAY(ウォレット!$B28)&amp;"_"&amp;ウォレット!CU$3,プレー記録!$U$12:$U$2664,0),1))</f>
        <v>0</v>
      </c>
      <c r="CV28" s="298">
        <f>IF(ISNA(INDEX(プレー記録!$F$12:$F$2664,MATCH("OUT_"&amp;ウォレット!$BS$2&amp;MONTH(ウォレット!$B28)&amp;"/"&amp;DAY(ウォレット!$B28)&amp;"_"&amp;ウォレット!CV$3,プレー記録!$U$12:$U$2664,0),1))=TRUE,0,-INDEX(プレー記録!$F$12:$F$2664,MATCH("OUT_"&amp;ウォレット!$BS$2&amp;MONTH(ウォレット!$B28)&amp;"/"&amp;DAY(ウォレット!$B28)&amp;"_"&amp;ウォレット!CV$3,プレー記録!$U$12:$U$2664,0),1))</f>
        <v>0</v>
      </c>
      <c r="CW28" s="298">
        <f>IF(ISNA(INDEX(プレー記録!$F$12:$F$2664,MATCH("OUT_"&amp;ウォレット!$BS$2&amp;MONTH(ウォレット!$B28)&amp;"/"&amp;DAY(ウォレット!$B28)&amp;"_"&amp;ウォレット!CW$3,プレー記録!$U$12:$U$2664,0),1))=TRUE,0,-INDEX(プレー記録!$F$12:$F$2664,MATCH("OUT_"&amp;ウォレット!$BS$2&amp;MONTH(ウォレット!$B28)&amp;"/"&amp;DAY(ウォレット!$B28)&amp;"_"&amp;ウォレット!CW$3,プレー記録!$U$12:$U$2664,0),1))</f>
        <v>0</v>
      </c>
      <c r="CX28" s="298">
        <f>IF(ISNA(INDEX(プレー記録!$F$12:$F$2664,MATCH("OUT_"&amp;ウォレット!$BS$2&amp;MONTH(ウォレット!$B28)&amp;"/"&amp;DAY(ウォレット!$B28)&amp;"_"&amp;ウォレット!CX$3,プレー記録!$U$12:$U$2664,0),1))=TRUE,0,-INDEX(プレー記録!$F$12:$F$2664,MATCH("OUT_"&amp;ウォレット!$BS$2&amp;MONTH(ウォレット!$B28)&amp;"/"&amp;DAY(ウォレット!$B28)&amp;"_"&amp;ウォレット!CX$3,プレー記録!$U$12:$U$2664,0),1))</f>
        <v>0</v>
      </c>
      <c r="CY28" s="298">
        <f>IF(ISNA(INDEX(プレー記録!$F$12:$F$2664,MATCH("OUT_"&amp;ウォレット!$BS$2&amp;MONTH(ウォレット!$B28)&amp;"/"&amp;DAY(ウォレット!$B28)&amp;"_"&amp;ウォレット!CY$3,プレー記録!$U$12:$U$2664,0),1))=TRUE,0,-INDEX(プレー記録!$F$12:$F$2664,MATCH("OUT_"&amp;ウォレット!$BS$2&amp;MONTH(ウォレット!$B28)&amp;"/"&amp;DAY(ウォレット!$B28)&amp;"_"&amp;ウォレット!CY$3,プレー記録!$U$12:$U$2664,0),1))</f>
        <v>0</v>
      </c>
      <c r="CZ28" s="160"/>
      <c r="DA28" s="127">
        <f t="shared" si="4"/>
        <v>0</v>
      </c>
      <c r="DB28" s="128">
        <f t="shared" si="14"/>
        <v>0</v>
      </c>
      <c r="DC28" s="133">
        <f>IF(ISNA(INDEX(プレー記録!$G$14:$G$2664,MATCH("IN_"&amp;ウォレット!$DA$2&amp;MONTH(ウォレット!$B28)&amp;"/"&amp;DAY(ウォレット!$B28)&amp;"_"&amp;ウォレット!DC$3,プレー記録!$U$14:$U$2664,0),1))=TRUE,0,INDEX(プレー記録!$G$14:$G$2664,MATCH("IN_"&amp;ウォレット!$DA$2&amp;MONTH(ウォレット!$B28)&amp;"/"&amp;DAY(ウォレット!$B28)&amp;"_"&amp;ウォレット!DC$3,プレー記録!$U$14:$U$2664,0),1))</f>
        <v>0</v>
      </c>
      <c r="DD28" s="122">
        <f>IF(ISNA(INDEX(プレー記録!$G$14:$G$2664,MATCH("IN_"&amp;ウォレット!$DA$2&amp;MONTH(ウォレット!$B28)&amp;"/"&amp;DAY(ウォレット!$B28)&amp;"_"&amp;ウォレット!DD$3,プレー記録!$U$14:$U$2664,0),1))=TRUE,0,INDEX(プレー記録!$G$14:$G$2664,MATCH("IN_"&amp;ウォレット!$DA$2&amp;MONTH(ウォレット!$B28)&amp;"/"&amp;DAY(ウォレット!$B28)&amp;"_"&amp;ウォレット!DD$3,プレー記録!$U$14:$U$2664,0),1))</f>
        <v>0</v>
      </c>
      <c r="DE28" s="122">
        <f>IF(ISNA(INDEX(プレー記録!$G$14:$G$2664,MATCH("IN_"&amp;ウォレット!$DA$2&amp;MONTH(ウォレット!$B28)&amp;"/"&amp;DAY(ウォレット!$B28)&amp;"_"&amp;ウォレット!DE$3,プレー記録!$U$14:$U$2664,0),1))=TRUE,0,INDEX(プレー記録!$G$14:$G$2664,MATCH("IN_"&amp;ウォレット!$DA$2&amp;MONTH(ウォレット!$B28)&amp;"/"&amp;DAY(ウォレット!$B28)&amp;"_"&amp;ウォレット!DE$3,プレー記録!$U$14:$U$2664,0),1))</f>
        <v>0</v>
      </c>
      <c r="DF28" s="122">
        <f>IF(ISNA(INDEX(プレー記録!$G$14:$G$2664,MATCH("IN_"&amp;ウォレット!$DA$2&amp;MONTH(ウォレット!$B28)&amp;"/"&amp;DAY(ウォレット!$B28)&amp;"_"&amp;ウォレット!DF$3,プレー記録!$U$14:$U$2664,0),1))=TRUE,0,INDEX(プレー記録!$G$14:$G$2664,MATCH("IN_"&amp;ウォレット!$DA$2&amp;MONTH(ウォレット!$B28)&amp;"/"&amp;DAY(ウォレット!$B28)&amp;"_"&amp;ウォレット!DF$3,プレー記録!$U$14:$U$2664,0),1))</f>
        <v>0</v>
      </c>
      <c r="DG28" s="122">
        <f>IF(ISNA(INDEX(プレー記録!$G$14:$G$2664,MATCH("IN_"&amp;ウォレット!$DA$2&amp;MONTH(ウォレット!$B28)&amp;"/"&amp;DAY(ウォレット!$B28)&amp;"_"&amp;ウォレット!DG$3,プレー記録!$U$14:$U$2664,0),1))=TRUE,0,INDEX(プレー記録!$G$14:$G$2664,MATCH("IN_"&amp;ウォレット!$DA$2&amp;MONTH(ウォレット!$B28)&amp;"/"&amp;DAY(ウォレット!$B28)&amp;"_"&amp;ウォレット!DG$3,プレー記録!$U$14:$U$2664,0),1))</f>
        <v>0</v>
      </c>
      <c r="DH28" s="122">
        <f>IF(ISNA(INDEX(プレー記録!$G$14:$G$2664,MATCH("IN_"&amp;ウォレット!$DA$2&amp;MONTH(ウォレット!$B28)&amp;"/"&amp;DAY(ウォレット!$B28)&amp;"_"&amp;ウォレット!DH$3,プレー記録!$U$14:$U$2664,0),1))=TRUE,0,INDEX(プレー記録!$G$14:$G$2664,MATCH("IN_"&amp;ウォレット!$DA$2&amp;MONTH(ウォレット!$B28)&amp;"/"&amp;DAY(ウォレット!$B28)&amp;"_"&amp;ウォレット!DH$3,プレー記録!$U$14:$U$2664,0),1))</f>
        <v>0</v>
      </c>
      <c r="DI28" s="122">
        <f>IF(ISNA(INDEX(プレー記録!$G$14:$G$2664,MATCH("IN_"&amp;ウォレット!$DA$2&amp;MONTH(ウォレット!$B28)&amp;"/"&amp;DAY(ウォレット!$B28)&amp;"_"&amp;ウォレット!DI$3,プレー記録!$U$14:$U$2664,0),1))=TRUE,0,INDEX(プレー記録!$G$14:$G$2664,MATCH("IN_"&amp;ウォレット!$DA$2&amp;MONTH(ウォレット!$B28)&amp;"/"&amp;DAY(ウォレット!$B28)&amp;"_"&amp;ウォレット!DI$3,プレー記録!$U$14:$U$2664,0),1))</f>
        <v>0</v>
      </c>
      <c r="DJ28" s="296">
        <f>IF(ISNA(INDEX(プレー記録!$G$14:$G$2664,MATCH("IN_"&amp;ウォレット!$DA$2&amp;MONTH(ウォレット!$B28)&amp;"/"&amp;DAY(ウォレット!$B28)&amp;"_"&amp;ウォレット!DJ$3,プレー記録!$U$14:$U$2664,0),1))=TRUE,0,INDEX(プレー記録!$G$14:$G$2664,MATCH("IN_"&amp;ウォレット!$DA$2&amp;MONTH(ウォレット!$B28)&amp;"/"&amp;DAY(ウォレット!$B28)&amp;"_"&amp;ウォレット!DJ$3,プレー記録!$U$14:$U$2664,0),1))</f>
        <v>0</v>
      </c>
      <c r="DK28" s="296">
        <f>IF(ISNA(INDEX(プレー記録!$G$14:$G$2664,MATCH("IN_"&amp;ウォレット!$DA$2&amp;MONTH(ウォレット!$B28)&amp;"/"&amp;DAY(ウォレット!$B28)&amp;"_"&amp;ウォレット!DK$3,プレー記録!$U$14:$U$2664,0),1))=TRUE,0,INDEX(プレー記録!$G$14:$G$2664,MATCH("IN_"&amp;ウォレット!$DA$2&amp;MONTH(ウォレット!$B28)&amp;"/"&amp;DAY(ウォレット!$B28)&amp;"_"&amp;ウォレット!DK$3,プレー記録!$U$14:$U$2664,0),1))</f>
        <v>0</v>
      </c>
      <c r="DL28" s="296">
        <f>IF(ISNA(INDEX(プレー記録!$G$14:$G$2664,MATCH("IN_"&amp;ウォレット!$DA$2&amp;MONTH(ウォレット!$B28)&amp;"/"&amp;DAY(ウォレット!$B28)&amp;"_"&amp;ウォレット!DL$3,プレー記録!$U$14:$U$2664,0),1))=TRUE,0,INDEX(プレー記録!$G$14:$G$2664,MATCH("IN_"&amp;ウォレット!$DA$2&amp;MONTH(ウォレット!$B28)&amp;"/"&amp;DAY(ウォレット!$B28)&amp;"_"&amp;ウォレット!DL$3,プレー記録!$U$14:$U$2664,0),1))</f>
        <v>0</v>
      </c>
      <c r="DM28" s="296">
        <f>IF(ISNA(INDEX(プレー記録!$G$14:$G$2664,MATCH("IN_"&amp;ウォレット!$DA$2&amp;MONTH(ウォレット!$B28)&amp;"/"&amp;DAY(ウォレット!$B28)&amp;"_"&amp;ウォレット!DM$3,プレー記録!$U$14:$U$2664,0),1))=TRUE,0,INDEX(プレー記録!$G$14:$G$2664,MATCH("IN_"&amp;ウォレット!$DA$2&amp;MONTH(ウォレット!$B28)&amp;"/"&amp;DAY(ウォレット!$B28)&amp;"_"&amp;ウォレット!DM$3,プレー記録!$U$14:$U$2664,0),1))</f>
        <v>0</v>
      </c>
      <c r="DN28" s="296">
        <f>IF(ISNA(INDEX(プレー記録!$G$14:$G$2664,MATCH("IN_"&amp;ウォレット!$DA$2&amp;MONTH(ウォレット!$B28)&amp;"/"&amp;DAY(ウォレット!$B28)&amp;"_"&amp;ウォレット!DN$3,プレー記録!$U$14:$U$2664,0),1))=TRUE,0,INDEX(プレー記録!$G$14:$G$2664,MATCH("IN_"&amp;ウォレット!$DA$2&amp;MONTH(ウォレット!$B28)&amp;"/"&amp;DAY(ウォレット!$B28)&amp;"_"&amp;ウォレット!DN$3,プレー記録!$U$14:$U$2664,0),1))</f>
        <v>0</v>
      </c>
      <c r="DO28" s="296">
        <f>IF(ISNA(INDEX(プレー記録!$G$14:$G$2664,MATCH("IN_"&amp;ウォレット!$DA$2&amp;MONTH(ウォレット!$B28)&amp;"/"&amp;DAY(ウォレット!$B28)&amp;"_"&amp;ウォレット!DO$3,プレー記録!$U$14:$U$2664,0),1))=TRUE,0,INDEX(プレー記録!$G$14:$G$2664,MATCH("IN_"&amp;ウォレット!$DA$2&amp;MONTH(ウォレット!$B28)&amp;"/"&amp;DAY(ウォレット!$B28)&amp;"_"&amp;ウォレット!DO$3,プレー記録!$U$14:$U$2664,0),1))</f>
        <v>0</v>
      </c>
      <c r="DP28" s="296">
        <f>IF(ISNA(INDEX(プレー記録!$G$14:$G$2664,MATCH("IN_"&amp;ウォレット!$DA$2&amp;MONTH(ウォレット!$B28)&amp;"/"&amp;DAY(ウォレット!$B28)&amp;"_"&amp;ウォレット!DP$3,プレー記録!$U$14:$U$2664,0),1))=TRUE,0,INDEX(プレー記録!$G$14:$G$2664,MATCH("IN_"&amp;ウォレット!$DA$2&amp;MONTH(ウォレット!$B28)&amp;"/"&amp;DAY(ウォレット!$B28)&amp;"_"&amp;ウォレット!DP$3,プレー記録!$U$14:$U$2664,0),1))</f>
        <v>0</v>
      </c>
      <c r="DQ28" s="296">
        <f>IF(ISNA(INDEX(プレー記録!$G$14:$G$2664,MATCH("IN_"&amp;ウォレット!$DA$2&amp;MONTH(ウォレット!$B28)&amp;"/"&amp;DAY(ウォレット!$B28)&amp;"_"&amp;ウォレット!DQ$3,プレー記録!$U$14:$U$2664,0),1))=TRUE,0,INDEX(プレー記録!$G$14:$G$2664,MATCH("IN_"&amp;ウォレット!$DA$2&amp;MONTH(ウォレット!$B28)&amp;"/"&amp;DAY(ウォレット!$B28)&amp;"_"&amp;ウォレット!DQ$3,プレー記録!$U$14:$U$2664,0),1))</f>
        <v>0</v>
      </c>
      <c r="DR28" s="158"/>
      <c r="DS28" s="131">
        <f>IF(ISNA(INDEX(プレー記録!$F$12:$F$2664,MATCH("OUT_"&amp;ウォレット!$DA$2&amp;MONTH(ウォレット!$B28)&amp;"/"&amp;DAY(ウォレット!$B28)&amp;"_"&amp;ウォレット!DS$3,プレー記録!$U$12:$U$2664,0),1))=TRUE,0,-INDEX(プレー記録!$F$12:$F$2664,MATCH("OUT_"&amp;ウォレット!$DA$2&amp;MONTH(ウォレット!$B28)&amp;"/"&amp;DAY(ウォレット!$B28)&amp;"_"&amp;ウォレット!DS$3,プレー記録!$U$12:$U$2664,0),1))</f>
        <v>0</v>
      </c>
      <c r="DT28" s="123">
        <f>IF(ISNA(INDEX(プレー記録!$F$12:$F$2664,MATCH("OUT_"&amp;ウォレット!$DA$2&amp;MONTH(ウォレット!$B28)&amp;"/"&amp;DAY(ウォレット!$B28)&amp;"_"&amp;ウォレット!DT$3,プレー記録!$U$12:$U$2664,0),1))=TRUE,0,-INDEX(プレー記録!$F$12:$F$2664,MATCH("OUT_"&amp;ウォレット!$DA$2&amp;MONTH(ウォレット!$B28)&amp;"/"&amp;DAY(ウォレット!$B28)&amp;"_"&amp;ウォレット!DT$3,プレー記録!$U$12:$U$2664,0),1))</f>
        <v>0</v>
      </c>
      <c r="DU28" s="123">
        <f>IF(ISNA(INDEX(プレー記録!$F$12:$F$2664,MATCH("OUT_"&amp;ウォレット!$DA$2&amp;MONTH(ウォレット!$B28)&amp;"/"&amp;DAY(ウォレット!$B28)&amp;"_"&amp;ウォレット!DU$3,プレー記録!$U$12:$U$2664,0),1))=TRUE,0,-INDEX(プレー記録!$F$12:$F$2664,MATCH("OUT_"&amp;ウォレット!$DA$2&amp;MONTH(ウォレット!$B28)&amp;"/"&amp;DAY(ウォレット!$B28)&amp;"_"&amp;ウォレット!DU$3,プレー記録!$U$12:$U$2664,0),1))</f>
        <v>0</v>
      </c>
      <c r="DV28" s="123">
        <f>IF(ISNA(INDEX(プレー記録!$F$12:$F$2664,MATCH("OUT_"&amp;ウォレット!$DA$2&amp;MONTH(ウォレット!$B28)&amp;"/"&amp;DAY(ウォレット!$B28)&amp;"_"&amp;ウォレット!DV$3,プレー記録!$U$12:$U$2664,0),1))=TRUE,0,-INDEX(プレー記録!$F$12:$F$2664,MATCH("OUT_"&amp;ウォレット!$DA$2&amp;MONTH(ウォレット!$B28)&amp;"/"&amp;DAY(ウォレット!$B28)&amp;"_"&amp;ウォレット!DV$3,プレー記録!$U$12:$U$2664,0),1))</f>
        <v>0</v>
      </c>
      <c r="DW28" s="123">
        <f>IF(ISNA(INDEX(プレー記録!$F$12:$F$2664,MATCH("OUT_"&amp;ウォレット!$DA$2&amp;MONTH(ウォレット!$B28)&amp;"/"&amp;DAY(ウォレット!$B28)&amp;"_"&amp;ウォレット!DW$3,プレー記録!$U$12:$U$2664,0),1))=TRUE,0,-INDEX(プレー記録!$F$12:$F$2664,MATCH("OUT_"&amp;ウォレット!$DA$2&amp;MONTH(ウォレット!$B28)&amp;"/"&amp;DAY(ウォレット!$B28)&amp;"_"&amp;ウォレット!DW$3,プレー記録!$U$12:$U$2664,0),1))</f>
        <v>0</v>
      </c>
      <c r="DX28" s="123">
        <f>IF(ISNA(INDEX(プレー記録!$F$12:$F$2664,MATCH("OUT_"&amp;ウォレット!$DA$2&amp;MONTH(ウォレット!$B28)&amp;"/"&amp;DAY(ウォレット!$B28)&amp;"_"&amp;ウォレット!DX$3,プレー記録!$U$12:$U$2664,0),1))=TRUE,0,-INDEX(プレー記録!$F$12:$F$2664,MATCH("OUT_"&amp;ウォレット!$DA$2&amp;MONTH(ウォレット!$B28)&amp;"/"&amp;DAY(ウォレット!$B28)&amp;"_"&amp;ウォレット!DX$3,プレー記録!$U$12:$U$2664,0),1))</f>
        <v>0</v>
      </c>
      <c r="DY28" s="123">
        <f>IF(ISNA(INDEX(プレー記録!$F$12:$F$2664,MATCH("OUT_"&amp;ウォレット!$DA$2&amp;MONTH(ウォレット!$B28)&amp;"/"&amp;DAY(ウォレット!$B28)&amp;"_"&amp;ウォレット!DY$3,プレー記録!$U$12:$U$2664,0),1))=TRUE,0,-INDEX(プレー記録!$F$12:$F$2664,MATCH("OUT_"&amp;ウォレット!$DA$2&amp;MONTH(ウォレット!$B28)&amp;"/"&amp;DAY(ウォレット!$B28)&amp;"_"&amp;ウォレット!DY$3,プレー記録!$U$12:$U$2664,0),1))</f>
        <v>0</v>
      </c>
      <c r="DZ28" s="298">
        <f>IF(ISNA(INDEX(プレー記録!$F$12:$F$2664,MATCH("OUT_"&amp;ウォレット!$DA$2&amp;MONTH(ウォレット!$B28)&amp;"/"&amp;DAY(ウォレット!$B28)&amp;"_"&amp;ウォレット!DZ$3,プレー記録!$U$12:$U$2664,0),1))=TRUE,0,-INDEX(プレー記録!$F$12:$F$2664,MATCH("OUT_"&amp;ウォレット!$DA$2&amp;MONTH(ウォレット!$B28)&amp;"/"&amp;DAY(ウォレット!$B28)&amp;"_"&amp;ウォレット!DZ$3,プレー記録!$U$12:$U$2664,0),1))</f>
        <v>0</v>
      </c>
      <c r="EA28" s="298">
        <f>IF(ISNA(INDEX(プレー記録!$F$12:$F$2664,MATCH("OUT_"&amp;ウォレット!$DA$2&amp;MONTH(ウォレット!$B28)&amp;"/"&amp;DAY(ウォレット!$B28)&amp;"_"&amp;ウォレット!EA$3,プレー記録!$U$12:$U$2664,0),1))=TRUE,0,-INDEX(プレー記録!$F$12:$F$2664,MATCH("OUT_"&amp;ウォレット!$DA$2&amp;MONTH(ウォレット!$B28)&amp;"/"&amp;DAY(ウォレット!$B28)&amp;"_"&amp;ウォレット!EA$3,プレー記録!$U$12:$U$2664,0),1))</f>
        <v>0</v>
      </c>
      <c r="EB28" s="298">
        <f>IF(ISNA(INDEX(プレー記録!$F$12:$F$2664,MATCH("OUT_"&amp;ウォレット!$DA$2&amp;MONTH(ウォレット!$B28)&amp;"/"&amp;DAY(ウォレット!$B28)&amp;"_"&amp;ウォレット!EB$3,プレー記録!$U$12:$U$2664,0),1))=TRUE,0,-INDEX(プレー記録!$F$12:$F$2664,MATCH("OUT_"&amp;ウォレット!$DA$2&amp;MONTH(ウォレット!$B28)&amp;"/"&amp;DAY(ウォレット!$B28)&amp;"_"&amp;ウォレット!EB$3,プレー記録!$U$12:$U$2664,0),1))</f>
        <v>0</v>
      </c>
      <c r="EC28" s="298">
        <f>IF(ISNA(INDEX(プレー記録!$F$12:$F$2664,MATCH("OUT_"&amp;ウォレット!$DA$2&amp;MONTH(ウォレット!$B28)&amp;"/"&amp;DAY(ウォレット!$B28)&amp;"_"&amp;ウォレット!EC$3,プレー記録!$U$12:$U$2664,0),1))=TRUE,0,-INDEX(プレー記録!$F$12:$F$2664,MATCH("OUT_"&amp;ウォレット!$DA$2&amp;MONTH(ウォレット!$B28)&amp;"/"&amp;DAY(ウォレット!$B28)&amp;"_"&amp;ウォレット!EC$3,プレー記録!$U$12:$U$2664,0),1))</f>
        <v>0</v>
      </c>
      <c r="ED28" s="298">
        <f>IF(ISNA(INDEX(プレー記録!$F$12:$F$2664,MATCH("OUT_"&amp;ウォレット!$DA$2&amp;MONTH(ウォレット!$B28)&amp;"/"&amp;DAY(ウォレット!$B28)&amp;"_"&amp;ウォレット!ED$3,プレー記録!$U$12:$U$2664,0),1))=TRUE,0,-INDEX(プレー記録!$F$12:$F$2664,MATCH("OUT_"&amp;ウォレット!$DA$2&amp;MONTH(ウォレット!$B28)&amp;"/"&amp;DAY(ウォレット!$B28)&amp;"_"&amp;ウォレット!ED$3,プレー記録!$U$12:$U$2664,0),1))</f>
        <v>0</v>
      </c>
      <c r="EE28" s="298">
        <f>IF(ISNA(INDEX(プレー記録!$F$12:$F$2664,MATCH("OUT_"&amp;ウォレット!$DA$2&amp;MONTH(ウォレット!$B28)&amp;"/"&amp;DAY(ウォレット!$B28)&amp;"_"&amp;ウォレット!EE$3,プレー記録!$U$12:$U$2664,0),1))=TRUE,0,-INDEX(プレー記録!$F$12:$F$2664,MATCH("OUT_"&amp;ウォレット!$DA$2&amp;MONTH(ウォレット!$B28)&amp;"/"&amp;DAY(ウォレット!$B28)&amp;"_"&amp;ウォレット!EE$3,プレー記録!$U$12:$U$2664,0),1))</f>
        <v>0</v>
      </c>
      <c r="EF28" s="298">
        <f>IF(ISNA(INDEX(プレー記録!$F$12:$F$2664,MATCH("OUT_"&amp;ウォレット!$DA$2&amp;MONTH(ウォレット!$B28)&amp;"/"&amp;DAY(ウォレット!$B28)&amp;"_"&amp;ウォレット!EF$3,プレー記録!$U$12:$U$2664,0),1))=TRUE,0,-INDEX(プレー記録!$F$12:$F$2664,MATCH("OUT_"&amp;ウォレット!$DA$2&amp;MONTH(ウォレット!$B28)&amp;"/"&amp;DAY(ウォレット!$B28)&amp;"_"&amp;ウォレット!EF$3,プレー記録!$U$12:$U$2664,0),1))</f>
        <v>0</v>
      </c>
      <c r="EG28" s="298">
        <f>IF(ISNA(INDEX(プレー記録!$F$12:$F$2664,MATCH("OUT_"&amp;ウォレット!$DA$2&amp;MONTH(ウォレット!$B28)&amp;"/"&amp;DAY(ウォレット!$B28)&amp;"_"&amp;ウォレット!EG$3,プレー記録!$U$12:$U$2664,0),1))=TRUE,0,-INDEX(プレー記録!$F$12:$F$2664,MATCH("OUT_"&amp;ウォレット!$DA$2&amp;MONTH(ウォレット!$B28)&amp;"/"&amp;DAY(ウォレット!$B28)&amp;"_"&amp;ウォレット!EG$3,プレー記録!$U$12:$U$2664,0),1))</f>
        <v>0</v>
      </c>
      <c r="EH28" s="160"/>
      <c r="EI28" s="127">
        <f t="shared" si="5"/>
        <v>0</v>
      </c>
      <c r="EJ28" s="128">
        <f t="shared" si="15"/>
        <v>0</v>
      </c>
      <c r="EK28" s="133">
        <f>IF(ISNA(INDEX(プレー記録!$G$14:$G$2664,MATCH("IN_"&amp;ウォレット!$EI$2&amp;MONTH(ウォレット!$B28)&amp;"/"&amp;DAY(ウォレット!$B28)&amp;"_"&amp;ウォレット!EK$3,プレー記録!$U$14:$U$2664,0),1))=TRUE,0,INDEX(プレー記録!$G$14:$G$2664,MATCH("IN_"&amp;ウォレット!$EI$2&amp;MONTH(ウォレット!$B28)&amp;"/"&amp;DAY(ウォレット!$B28)&amp;"_"&amp;ウォレット!EK$3,プレー記録!$U$14:$U$2664,0),1))</f>
        <v>0</v>
      </c>
      <c r="EL28" s="122">
        <f>IF(ISNA(INDEX(プレー記録!$G$14:$G$2664,MATCH("IN_"&amp;ウォレット!$EI$2&amp;MONTH(ウォレット!$B28)&amp;"/"&amp;DAY(ウォレット!$B28)&amp;"_"&amp;ウォレット!EL$3,プレー記録!$U$14:$U$2664,0),1))=TRUE,0,INDEX(プレー記録!$G$14:$G$2664,MATCH("IN_"&amp;ウォレット!$EI$2&amp;MONTH(ウォレット!$B28)&amp;"/"&amp;DAY(ウォレット!$B28)&amp;"_"&amp;ウォレット!EL$3,プレー記録!$U$14:$U$2664,0),1))</f>
        <v>0</v>
      </c>
      <c r="EM28" s="122">
        <f>IF(ISNA(INDEX(プレー記録!$G$14:$G$2664,MATCH("IN_"&amp;ウォレット!$EI$2&amp;MONTH(ウォレット!$B28)&amp;"/"&amp;DAY(ウォレット!$B28)&amp;"_"&amp;ウォレット!EM$3,プレー記録!$U$14:$U$2664,0),1))=TRUE,0,INDEX(プレー記録!$G$14:$G$2664,MATCH("IN_"&amp;ウォレット!$EI$2&amp;MONTH(ウォレット!$B28)&amp;"/"&amp;DAY(ウォレット!$B28)&amp;"_"&amp;ウォレット!EM$3,プレー記録!$U$14:$U$2664,0),1))</f>
        <v>0</v>
      </c>
      <c r="EN28" s="122">
        <f>IF(ISNA(INDEX(プレー記録!$G$14:$G$2664,MATCH("IN_"&amp;ウォレット!$EI$2&amp;MONTH(ウォレット!$B28)&amp;"/"&amp;DAY(ウォレット!$B28)&amp;"_"&amp;ウォレット!EN$3,プレー記録!$U$14:$U$2664,0),1))=TRUE,0,INDEX(プレー記録!$G$14:$G$2664,MATCH("IN_"&amp;ウォレット!$EI$2&amp;MONTH(ウォレット!$B28)&amp;"/"&amp;DAY(ウォレット!$B28)&amp;"_"&amp;ウォレット!EN$3,プレー記録!$U$14:$U$2664,0),1))</f>
        <v>0</v>
      </c>
      <c r="EO28" s="122">
        <f>IF(ISNA(INDEX(プレー記録!$G$14:$G$2664,MATCH("IN_"&amp;ウォレット!$EI$2&amp;MONTH(ウォレット!$B28)&amp;"/"&amp;DAY(ウォレット!$B28)&amp;"_"&amp;ウォレット!EO$3,プレー記録!$U$14:$U$2664,0),1))=TRUE,0,INDEX(プレー記録!$G$14:$G$2664,MATCH("IN_"&amp;ウォレット!$EI$2&amp;MONTH(ウォレット!$B28)&amp;"/"&amp;DAY(ウォレット!$B28)&amp;"_"&amp;ウォレット!EO$3,プレー記録!$U$14:$U$2664,0),1))</f>
        <v>0</v>
      </c>
      <c r="EP28" s="122">
        <f>IF(ISNA(INDEX(プレー記録!$G$14:$G$2664,MATCH("IN_"&amp;ウォレット!$EI$2&amp;MONTH(ウォレット!$B28)&amp;"/"&amp;DAY(ウォレット!$B28)&amp;"_"&amp;ウォレット!EP$3,プレー記録!$U$14:$U$2664,0),1))=TRUE,0,INDEX(プレー記録!$G$14:$G$2664,MATCH("IN_"&amp;ウォレット!$EI$2&amp;MONTH(ウォレット!$B28)&amp;"/"&amp;DAY(ウォレット!$B28)&amp;"_"&amp;ウォレット!EP$3,プレー記録!$U$14:$U$2664,0),1))</f>
        <v>0</v>
      </c>
      <c r="EQ28" s="122">
        <f>IF(ISNA(INDEX(プレー記録!$G$14:$G$2664,MATCH("IN_"&amp;ウォレット!$EI$2&amp;MONTH(ウォレット!$B28)&amp;"/"&amp;DAY(ウォレット!$B28)&amp;"_"&amp;ウォレット!EQ$3,プレー記録!$U$14:$U$2664,0),1))=TRUE,0,INDEX(プレー記録!$G$14:$G$2664,MATCH("IN_"&amp;ウォレット!$EI$2&amp;MONTH(ウォレット!$B28)&amp;"/"&amp;DAY(ウォレット!$B28)&amp;"_"&amp;ウォレット!EQ$3,プレー記録!$U$14:$U$2664,0),1))</f>
        <v>0</v>
      </c>
      <c r="ER28" s="296">
        <f>IF(ISNA(INDEX(プレー記録!$G$14:$G$2664,MATCH("IN_"&amp;ウォレット!$EI$2&amp;MONTH(ウォレット!$B28)&amp;"/"&amp;DAY(ウォレット!$B28)&amp;"_"&amp;ウォレット!ER$3,プレー記録!$U$14:$U$2664,0),1))=TRUE,0,INDEX(プレー記録!$G$14:$G$2664,MATCH("IN_"&amp;ウォレット!$EI$2&amp;MONTH(ウォレット!$B28)&amp;"/"&amp;DAY(ウォレット!$B28)&amp;"_"&amp;ウォレット!ER$3,プレー記録!$U$14:$U$2664,0),1))</f>
        <v>0</v>
      </c>
      <c r="ES28" s="296">
        <f>IF(ISNA(INDEX(プレー記録!$G$14:$G$2664,MATCH("IN_"&amp;ウォレット!$EI$2&amp;MONTH(ウォレット!$B28)&amp;"/"&amp;DAY(ウォレット!$B28)&amp;"_"&amp;ウォレット!ES$3,プレー記録!$U$14:$U$2664,0),1))=TRUE,0,INDEX(プレー記録!$G$14:$G$2664,MATCH("IN_"&amp;ウォレット!$EI$2&amp;MONTH(ウォレット!$B28)&amp;"/"&amp;DAY(ウォレット!$B28)&amp;"_"&amp;ウォレット!ES$3,プレー記録!$U$14:$U$2664,0),1))</f>
        <v>0</v>
      </c>
      <c r="ET28" s="296">
        <f>IF(ISNA(INDEX(プレー記録!$G$14:$G$2664,MATCH("IN_"&amp;ウォレット!$EI$2&amp;MONTH(ウォレット!$B28)&amp;"/"&amp;DAY(ウォレット!$B28)&amp;"_"&amp;ウォレット!ET$3,プレー記録!$U$14:$U$2664,0),1))=TRUE,0,INDEX(プレー記録!$G$14:$G$2664,MATCH("IN_"&amp;ウォレット!$EI$2&amp;MONTH(ウォレット!$B28)&amp;"/"&amp;DAY(ウォレット!$B28)&amp;"_"&amp;ウォレット!ET$3,プレー記録!$U$14:$U$2664,0),1))</f>
        <v>0</v>
      </c>
      <c r="EU28" s="296">
        <f>IF(ISNA(INDEX(プレー記録!$G$14:$G$2664,MATCH("IN_"&amp;ウォレット!$EI$2&amp;MONTH(ウォレット!$B28)&amp;"/"&amp;DAY(ウォレット!$B28)&amp;"_"&amp;ウォレット!EU$3,プレー記録!$U$14:$U$2664,0),1))=TRUE,0,INDEX(プレー記録!$G$14:$G$2664,MATCH("IN_"&amp;ウォレット!$EI$2&amp;MONTH(ウォレット!$B28)&amp;"/"&amp;DAY(ウォレット!$B28)&amp;"_"&amp;ウォレット!EU$3,プレー記録!$U$14:$U$2664,0),1))</f>
        <v>0</v>
      </c>
      <c r="EV28" s="296">
        <f>IF(ISNA(INDEX(プレー記録!$G$14:$G$2664,MATCH("IN_"&amp;ウォレット!$EI$2&amp;MONTH(ウォレット!$B28)&amp;"/"&amp;DAY(ウォレット!$B28)&amp;"_"&amp;ウォレット!EV$3,プレー記録!$U$14:$U$2664,0),1))=TRUE,0,INDEX(プレー記録!$G$14:$G$2664,MATCH("IN_"&amp;ウォレット!$EI$2&amp;MONTH(ウォレット!$B28)&amp;"/"&amp;DAY(ウォレット!$B28)&amp;"_"&amp;ウォレット!EV$3,プレー記録!$U$14:$U$2664,0),1))</f>
        <v>0</v>
      </c>
      <c r="EW28" s="296">
        <f>IF(ISNA(INDEX(プレー記録!$G$14:$G$2664,MATCH("IN_"&amp;ウォレット!$EI$2&amp;MONTH(ウォレット!$B28)&amp;"/"&amp;DAY(ウォレット!$B28)&amp;"_"&amp;ウォレット!EW$3,プレー記録!$U$14:$U$2664,0),1))=TRUE,0,INDEX(プレー記録!$G$14:$G$2664,MATCH("IN_"&amp;ウォレット!$EI$2&amp;MONTH(ウォレット!$B28)&amp;"/"&amp;DAY(ウォレット!$B28)&amp;"_"&amp;ウォレット!EW$3,プレー記録!$U$14:$U$2664,0),1))</f>
        <v>0</v>
      </c>
      <c r="EX28" s="296">
        <f>IF(ISNA(INDEX(プレー記録!$G$14:$G$2664,MATCH("IN_"&amp;ウォレット!$EI$2&amp;MONTH(ウォレット!$B28)&amp;"/"&amp;DAY(ウォレット!$B28)&amp;"_"&amp;ウォレット!EX$3,プレー記録!$U$14:$U$2664,0),1))=TRUE,0,INDEX(プレー記録!$G$14:$G$2664,MATCH("IN_"&amp;ウォレット!$EI$2&amp;MONTH(ウォレット!$B28)&amp;"/"&amp;DAY(ウォレット!$B28)&amp;"_"&amp;ウォレット!EX$3,プレー記録!$U$14:$U$2664,0),1))</f>
        <v>0</v>
      </c>
      <c r="EY28" s="296">
        <f>IF(ISNA(INDEX(プレー記録!$G$14:$G$2664,MATCH("IN_"&amp;ウォレット!$EI$2&amp;MONTH(ウォレット!$B28)&amp;"/"&amp;DAY(ウォレット!$B28)&amp;"_"&amp;ウォレット!EY$3,プレー記録!$U$14:$U$2664,0),1))=TRUE,0,INDEX(プレー記録!$G$14:$G$2664,MATCH("IN_"&amp;ウォレット!$EI$2&amp;MONTH(ウォレット!$B28)&amp;"/"&amp;DAY(ウォレット!$B28)&amp;"_"&amp;ウォレット!EY$3,プレー記録!$U$14:$U$2664,0),1))</f>
        <v>0</v>
      </c>
      <c r="EZ28" s="158"/>
      <c r="FA28" s="131">
        <f>IF(ISNA(INDEX(プレー記録!$F$12:$F$2664,MATCH("OUT_"&amp;ウォレット!$EI$2&amp;MONTH(ウォレット!$B28)&amp;"/"&amp;DAY(ウォレット!$B28)&amp;"_"&amp;ウォレット!FA$3,プレー記録!$U$12:$U$2664,0),1))=TRUE,0,-INDEX(プレー記録!$F$12:$F$2664,MATCH("OUT_"&amp;ウォレット!$EI$2&amp;MONTH(ウォレット!$B28)&amp;"/"&amp;DAY(ウォレット!$B28)&amp;"_"&amp;ウォレット!FA$3,プレー記録!$U$12:$U$2664,0),1))</f>
        <v>0</v>
      </c>
      <c r="FB28" s="123">
        <f>IF(ISNA(INDEX(プレー記録!$F$12:$F$2664,MATCH("OUT_"&amp;ウォレット!$EI$2&amp;MONTH(ウォレット!$B28)&amp;"/"&amp;DAY(ウォレット!$B28)&amp;"_"&amp;ウォレット!FB$3,プレー記録!$U$12:$U$2664,0),1))=TRUE,0,-INDEX(プレー記録!$F$12:$F$2664,MATCH("OUT_"&amp;ウォレット!$EI$2&amp;MONTH(ウォレット!$B28)&amp;"/"&amp;DAY(ウォレット!$B28)&amp;"_"&amp;ウォレット!FB$3,プレー記録!$U$12:$U$2664,0),1))</f>
        <v>0</v>
      </c>
      <c r="FC28" s="123">
        <f>IF(ISNA(INDEX(プレー記録!$F$12:$F$2664,MATCH("OUT_"&amp;ウォレット!$EI$2&amp;MONTH(ウォレット!$B28)&amp;"/"&amp;DAY(ウォレット!$B28)&amp;"_"&amp;ウォレット!FC$3,プレー記録!$U$12:$U$2664,0),1))=TRUE,0,-INDEX(プレー記録!$F$12:$F$2664,MATCH("OUT_"&amp;ウォレット!$EI$2&amp;MONTH(ウォレット!$B28)&amp;"/"&amp;DAY(ウォレット!$B28)&amp;"_"&amp;ウォレット!FC$3,プレー記録!$U$12:$U$2664,0),1))</f>
        <v>0</v>
      </c>
      <c r="FD28" s="123">
        <f>IF(ISNA(INDEX(プレー記録!$F$12:$F$2664,MATCH("OUT_"&amp;ウォレット!$EI$2&amp;MONTH(ウォレット!$B28)&amp;"/"&amp;DAY(ウォレット!$B28)&amp;"_"&amp;ウォレット!FD$3,プレー記録!$U$12:$U$2664,0),1))=TRUE,0,-INDEX(プレー記録!$F$12:$F$2664,MATCH("OUT_"&amp;ウォレット!$EI$2&amp;MONTH(ウォレット!$B28)&amp;"/"&amp;DAY(ウォレット!$B28)&amp;"_"&amp;ウォレット!FD$3,プレー記録!$U$12:$U$2664,0),1))</f>
        <v>0</v>
      </c>
      <c r="FE28" s="123">
        <f>IF(ISNA(INDEX(プレー記録!$F$12:$F$2664,MATCH("OUT_"&amp;ウォレット!$EI$2&amp;MONTH(ウォレット!$B28)&amp;"/"&amp;DAY(ウォレット!$B28)&amp;"_"&amp;ウォレット!FE$3,プレー記録!$U$12:$U$2664,0),1))=TRUE,0,-INDEX(プレー記録!$F$12:$F$2664,MATCH("OUT_"&amp;ウォレット!$EI$2&amp;MONTH(ウォレット!$B28)&amp;"/"&amp;DAY(ウォレット!$B28)&amp;"_"&amp;ウォレット!FE$3,プレー記録!$U$12:$U$2664,0),1))</f>
        <v>0</v>
      </c>
      <c r="FF28" s="123">
        <f>IF(ISNA(INDEX(プレー記録!$F$12:$F$2664,MATCH("OUT_"&amp;ウォレット!$EI$2&amp;MONTH(ウォレット!$B28)&amp;"/"&amp;DAY(ウォレット!$B28)&amp;"_"&amp;ウォレット!FF$3,プレー記録!$U$12:$U$2664,0),1))=TRUE,0,-INDEX(プレー記録!$F$12:$F$2664,MATCH("OUT_"&amp;ウォレット!$EI$2&amp;MONTH(ウォレット!$B28)&amp;"/"&amp;DAY(ウォレット!$B28)&amp;"_"&amp;ウォレット!FF$3,プレー記録!$U$12:$U$2664,0),1))</f>
        <v>0</v>
      </c>
      <c r="FG28" s="123">
        <f>IF(ISNA(INDEX(プレー記録!$F$12:$F$2664,MATCH("OUT_"&amp;ウォレット!$EI$2&amp;MONTH(ウォレット!$B28)&amp;"/"&amp;DAY(ウォレット!$B28)&amp;"_"&amp;ウォレット!FG$3,プレー記録!$U$12:$U$2664,0),1))=TRUE,0,-INDEX(プレー記録!$F$12:$F$2664,MATCH("OUT_"&amp;ウォレット!$EI$2&amp;MONTH(ウォレット!$B28)&amp;"/"&amp;DAY(ウォレット!$B28)&amp;"_"&amp;ウォレット!FG$3,プレー記録!$U$12:$U$2664,0),1))</f>
        <v>0</v>
      </c>
      <c r="FH28" s="298">
        <f>IF(ISNA(INDEX(プレー記録!$F$12:$F$2664,MATCH("OUT_"&amp;ウォレット!$EI$2&amp;MONTH(ウォレット!$B28)&amp;"/"&amp;DAY(ウォレット!$B28)&amp;"_"&amp;ウォレット!FH$3,プレー記録!$U$12:$U$2664,0),1))=TRUE,0,-INDEX(プレー記録!$F$12:$F$2664,MATCH("OUT_"&amp;ウォレット!$EI$2&amp;MONTH(ウォレット!$B28)&amp;"/"&amp;DAY(ウォレット!$B28)&amp;"_"&amp;ウォレット!FH$3,プレー記録!$U$12:$U$2664,0),1))</f>
        <v>0</v>
      </c>
      <c r="FI28" s="298">
        <f>IF(ISNA(INDEX(プレー記録!$F$12:$F$2664,MATCH("OUT_"&amp;ウォレット!$EI$2&amp;MONTH(ウォレット!$B28)&amp;"/"&amp;DAY(ウォレット!$B28)&amp;"_"&amp;ウォレット!FI$3,プレー記録!$U$12:$U$2664,0),1))=TRUE,0,-INDEX(プレー記録!$F$12:$F$2664,MATCH("OUT_"&amp;ウォレット!$EI$2&amp;MONTH(ウォレット!$B28)&amp;"/"&amp;DAY(ウォレット!$B28)&amp;"_"&amp;ウォレット!FI$3,プレー記録!$U$12:$U$2664,0),1))</f>
        <v>0</v>
      </c>
      <c r="FJ28" s="298">
        <f>IF(ISNA(INDEX(プレー記録!$F$12:$F$2664,MATCH("OUT_"&amp;ウォレット!$EI$2&amp;MONTH(ウォレット!$B28)&amp;"/"&amp;DAY(ウォレット!$B28)&amp;"_"&amp;ウォレット!FJ$3,プレー記録!$U$12:$U$2664,0),1))=TRUE,0,-INDEX(プレー記録!$F$12:$F$2664,MATCH("OUT_"&amp;ウォレット!$EI$2&amp;MONTH(ウォレット!$B28)&amp;"/"&amp;DAY(ウォレット!$B28)&amp;"_"&amp;ウォレット!FJ$3,プレー記録!$U$12:$U$2664,0),1))</f>
        <v>0</v>
      </c>
      <c r="FK28" s="298">
        <f>IF(ISNA(INDEX(プレー記録!$F$12:$F$2664,MATCH("OUT_"&amp;ウォレット!$EI$2&amp;MONTH(ウォレット!$B28)&amp;"/"&amp;DAY(ウォレット!$B28)&amp;"_"&amp;ウォレット!FK$3,プレー記録!$U$12:$U$2664,0),1))=TRUE,0,-INDEX(プレー記録!$F$12:$F$2664,MATCH("OUT_"&amp;ウォレット!$EI$2&amp;MONTH(ウォレット!$B28)&amp;"/"&amp;DAY(ウォレット!$B28)&amp;"_"&amp;ウォレット!FK$3,プレー記録!$U$12:$U$2664,0),1))</f>
        <v>0</v>
      </c>
      <c r="FL28" s="298">
        <f>IF(ISNA(INDEX(プレー記録!$F$12:$F$2664,MATCH("OUT_"&amp;ウォレット!$EI$2&amp;MONTH(ウォレット!$B28)&amp;"/"&amp;DAY(ウォレット!$B28)&amp;"_"&amp;ウォレット!FL$3,プレー記録!$U$12:$U$2664,0),1))=TRUE,0,-INDEX(プレー記録!$F$12:$F$2664,MATCH("OUT_"&amp;ウォレット!$EI$2&amp;MONTH(ウォレット!$B28)&amp;"/"&amp;DAY(ウォレット!$B28)&amp;"_"&amp;ウォレット!FL$3,プレー記録!$U$12:$U$2664,0),1))</f>
        <v>0</v>
      </c>
      <c r="FM28" s="298">
        <f>IF(ISNA(INDEX(プレー記録!$F$12:$F$2664,MATCH("OUT_"&amp;ウォレット!$EI$2&amp;MONTH(ウォレット!$B28)&amp;"/"&amp;DAY(ウォレット!$B28)&amp;"_"&amp;ウォレット!FM$3,プレー記録!$U$12:$U$2664,0),1))=TRUE,0,-INDEX(プレー記録!$F$12:$F$2664,MATCH("OUT_"&amp;ウォレット!$EI$2&amp;MONTH(ウォレット!$B28)&amp;"/"&amp;DAY(ウォレット!$B28)&amp;"_"&amp;ウォレット!FM$3,プレー記録!$U$12:$U$2664,0),1))</f>
        <v>0</v>
      </c>
      <c r="FN28" s="298">
        <f>IF(ISNA(INDEX(プレー記録!$F$12:$F$2664,MATCH("OUT_"&amp;ウォレット!$EI$2&amp;MONTH(ウォレット!$B28)&amp;"/"&amp;DAY(ウォレット!$B28)&amp;"_"&amp;ウォレット!FN$3,プレー記録!$U$12:$U$2664,0),1))=TRUE,0,-INDEX(プレー記録!$F$12:$F$2664,MATCH("OUT_"&amp;ウォレット!$EI$2&amp;MONTH(ウォレット!$B28)&amp;"/"&amp;DAY(ウォレット!$B28)&amp;"_"&amp;ウォレット!FN$3,プレー記録!$U$12:$U$2664,0),1))</f>
        <v>0</v>
      </c>
      <c r="FO28" s="298">
        <f>IF(ISNA(INDEX(プレー記録!$F$12:$F$2664,MATCH("OUT_"&amp;ウォレット!$EI$2&amp;MONTH(ウォレット!$B28)&amp;"/"&amp;DAY(ウォレット!$B28)&amp;"_"&amp;ウォレット!FO$3,プレー記録!$U$12:$U$2664,0),1))=TRUE,0,-INDEX(プレー記録!$F$12:$F$2664,MATCH("OUT_"&amp;ウォレット!$EI$2&amp;MONTH(ウォレット!$B28)&amp;"/"&amp;DAY(ウォレット!$B28)&amp;"_"&amp;ウォレット!FO$3,プレー記録!$U$12:$U$2664,0),1))</f>
        <v>0</v>
      </c>
      <c r="FP28" s="160"/>
      <c r="FQ28" s="127">
        <f t="shared" si="6"/>
        <v>0</v>
      </c>
      <c r="FR28" s="128">
        <f t="shared" si="16"/>
        <v>0</v>
      </c>
      <c r="FS28" s="133">
        <f>IF(ISNA(INDEX(プレー記録!$G$14:$G$2664,MATCH("IN_"&amp;ウォレット!$FQ$2&amp;MONTH(ウォレット!$B28)&amp;"/"&amp;DAY(ウォレット!$B28)&amp;"_"&amp;ウォレット!FS$3,プレー記録!$U$14:$U$2664,0),1))=TRUE,0,INDEX(プレー記録!$G$14:$G$2664,MATCH("IN_"&amp;ウォレット!$FQ$2&amp;MONTH(ウォレット!$B28)&amp;"/"&amp;DAY(ウォレット!$B28)&amp;"_"&amp;ウォレット!FS$3,プレー記録!$U$14:$U$2664,0),1))</f>
        <v>0</v>
      </c>
      <c r="FT28" s="122">
        <f>IF(ISNA(INDEX(プレー記録!$G$14:$G$2664,MATCH("IN_"&amp;ウォレット!$FQ$2&amp;MONTH(ウォレット!$B28)&amp;"/"&amp;DAY(ウォレット!$B28)&amp;"_"&amp;ウォレット!FT$3,プレー記録!$U$14:$U$2664,0),1))=TRUE,0,INDEX(プレー記録!$G$14:$G$2664,MATCH("IN_"&amp;ウォレット!$FQ$2&amp;MONTH(ウォレット!$B28)&amp;"/"&amp;DAY(ウォレット!$B28)&amp;"_"&amp;ウォレット!FT$3,プレー記録!$U$14:$U$2664,0),1))</f>
        <v>0</v>
      </c>
      <c r="FU28" s="122">
        <f>IF(ISNA(INDEX(プレー記録!$G$14:$G$2664,MATCH("IN_"&amp;ウォレット!$FQ$2&amp;MONTH(ウォレット!$B28)&amp;"/"&amp;DAY(ウォレット!$B28)&amp;"_"&amp;ウォレット!FU$3,プレー記録!$U$14:$U$2664,0),1))=TRUE,0,INDEX(プレー記録!$G$14:$G$2664,MATCH("IN_"&amp;ウォレット!$FQ$2&amp;MONTH(ウォレット!$B28)&amp;"/"&amp;DAY(ウォレット!$B28)&amp;"_"&amp;ウォレット!FU$3,プレー記録!$U$14:$U$2664,0),1))</f>
        <v>0</v>
      </c>
      <c r="FV28" s="122">
        <f>IF(ISNA(INDEX(プレー記録!$G$14:$G$2664,MATCH("IN_"&amp;ウォレット!$FQ$2&amp;MONTH(ウォレット!$B28)&amp;"/"&amp;DAY(ウォレット!$B28)&amp;"_"&amp;ウォレット!FV$3,プレー記録!$U$14:$U$2664,0),1))=TRUE,0,INDEX(プレー記録!$G$14:$G$2664,MATCH("IN_"&amp;ウォレット!$FQ$2&amp;MONTH(ウォレット!$B28)&amp;"/"&amp;DAY(ウォレット!$B28)&amp;"_"&amp;ウォレット!FV$3,プレー記録!$U$14:$U$2664,0),1))</f>
        <v>0</v>
      </c>
      <c r="FW28" s="122">
        <f>IF(ISNA(INDEX(プレー記録!$G$14:$G$2664,MATCH("IN_"&amp;ウォレット!$FQ$2&amp;MONTH(ウォレット!$B28)&amp;"/"&amp;DAY(ウォレット!$B28)&amp;"_"&amp;ウォレット!FW$3,プレー記録!$U$14:$U$2664,0),1))=TRUE,0,INDEX(プレー記録!$G$14:$G$2664,MATCH("IN_"&amp;ウォレット!$FQ$2&amp;MONTH(ウォレット!$B28)&amp;"/"&amp;DAY(ウォレット!$B28)&amp;"_"&amp;ウォレット!FW$3,プレー記録!$U$14:$U$2664,0),1))</f>
        <v>0</v>
      </c>
      <c r="FX28" s="122">
        <f>IF(ISNA(INDEX(プレー記録!$G$14:$G$2664,MATCH("IN_"&amp;ウォレット!$FQ$2&amp;MONTH(ウォレット!$B28)&amp;"/"&amp;DAY(ウォレット!$B28)&amp;"_"&amp;ウォレット!FX$3,プレー記録!$U$14:$U$2664,0),1))=TRUE,0,INDEX(プレー記録!$G$14:$G$2664,MATCH("IN_"&amp;ウォレット!$FQ$2&amp;MONTH(ウォレット!$B28)&amp;"/"&amp;DAY(ウォレット!$B28)&amp;"_"&amp;ウォレット!FX$3,プレー記録!$U$14:$U$2664,0),1))</f>
        <v>0</v>
      </c>
      <c r="FY28" s="122">
        <f>IF(ISNA(INDEX(プレー記録!$G$14:$G$2664,MATCH("IN_"&amp;ウォレット!$FQ$2&amp;MONTH(ウォレット!$B28)&amp;"/"&amp;DAY(ウォレット!$B28)&amp;"_"&amp;ウォレット!FY$3,プレー記録!$U$14:$U$2664,0),1))=TRUE,0,INDEX(プレー記録!$G$14:$G$2664,MATCH("IN_"&amp;ウォレット!$FQ$2&amp;MONTH(ウォレット!$B28)&amp;"/"&amp;DAY(ウォレット!$B28)&amp;"_"&amp;ウォレット!FY$3,プレー記録!$U$14:$U$2664,0),1))</f>
        <v>0</v>
      </c>
      <c r="FZ28" s="296">
        <f>IF(ISNA(INDEX(プレー記録!$G$14:$G$2664,MATCH("IN_"&amp;ウォレット!$FQ$2&amp;MONTH(ウォレット!$B28)&amp;"/"&amp;DAY(ウォレット!$B28)&amp;"_"&amp;ウォレット!FZ$3,プレー記録!$U$14:$U$2664,0),1))=TRUE,0,INDEX(プレー記録!$G$14:$G$2664,MATCH("IN_"&amp;ウォレット!$FQ$2&amp;MONTH(ウォレット!$B28)&amp;"/"&amp;DAY(ウォレット!$B28)&amp;"_"&amp;ウォレット!FZ$3,プレー記録!$U$14:$U$2664,0),1))</f>
        <v>0</v>
      </c>
      <c r="GA28" s="296">
        <f>IF(ISNA(INDEX(プレー記録!$G$14:$G$2664,MATCH("IN_"&amp;ウォレット!$FQ$2&amp;MONTH(ウォレット!$B28)&amp;"/"&amp;DAY(ウォレット!$B28)&amp;"_"&amp;ウォレット!GA$3,プレー記録!$U$14:$U$2664,0),1))=TRUE,0,INDEX(プレー記録!$G$14:$G$2664,MATCH("IN_"&amp;ウォレット!$FQ$2&amp;MONTH(ウォレット!$B28)&amp;"/"&amp;DAY(ウォレット!$B28)&amp;"_"&amp;ウォレット!GA$3,プレー記録!$U$14:$U$2664,0),1))</f>
        <v>0</v>
      </c>
      <c r="GB28" s="296">
        <f>IF(ISNA(INDEX(プレー記録!$G$14:$G$2664,MATCH("IN_"&amp;ウォレット!$FQ$2&amp;MONTH(ウォレット!$B28)&amp;"/"&amp;DAY(ウォレット!$B28)&amp;"_"&amp;ウォレット!GB$3,プレー記録!$U$14:$U$2664,0),1))=TRUE,0,INDEX(プレー記録!$G$14:$G$2664,MATCH("IN_"&amp;ウォレット!$FQ$2&amp;MONTH(ウォレット!$B28)&amp;"/"&amp;DAY(ウォレット!$B28)&amp;"_"&amp;ウォレット!GB$3,プレー記録!$U$14:$U$2664,0),1))</f>
        <v>0</v>
      </c>
      <c r="GC28" s="296">
        <f>IF(ISNA(INDEX(プレー記録!$G$14:$G$2664,MATCH("IN_"&amp;ウォレット!$FQ$2&amp;MONTH(ウォレット!$B28)&amp;"/"&amp;DAY(ウォレット!$B28)&amp;"_"&amp;ウォレット!GC$3,プレー記録!$U$14:$U$2664,0),1))=TRUE,0,INDEX(プレー記録!$G$14:$G$2664,MATCH("IN_"&amp;ウォレット!$FQ$2&amp;MONTH(ウォレット!$B28)&amp;"/"&amp;DAY(ウォレット!$B28)&amp;"_"&amp;ウォレット!GC$3,プレー記録!$U$14:$U$2664,0),1))</f>
        <v>0</v>
      </c>
      <c r="GD28" s="296">
        <f>IF(ISNA(INDEX(プレー記録!$G$14:$G$2664,MATCH("IN_"&amp;ウォレット!$FQ$2&amp;MONTH(ウォレット!$B28)&amp;"/"&amp;DAY(ウォレット!$B28)&amp;"_"&amp;ウォレット!GD$3,プレー記録!$U$14:$U$2664,0),1))=TRUE,0,INDEX(プレー記録!$G$14:$G$2664,MATCH("IN_"&amp;ウォレット!$FQ$2&amp;MONTH(ウォレット!$B28)&amp;"/"&amp;DAY(ウォレット!$B28)&amp;"_"&amp;ウォレット!GD$3,プレー記録!$U$14:$U$2664,0),1))</f>
        <v>0</v>
      </c>
      <c r="GE28" s="296">
        <f>IF(ISNA(INDEX(プレー記録!$G$14:$G$2664,MATCH("IN_"&amp;ウォレット!$FQ$2&amp;MONTH(ウォレット!$B28)&amp;"/"&amp;DAY(ウォレット!$B28)&amp;"_"&amp;ウォレット!GE$3,プレー記録!$U$14:$U$2664,0),1))=TRUE,0,INDEX(プレー記録!$G$14:$G$2664,MATCH("IN_"&amp;ウォレット!$FQ$2&amp;MONTH(ウォレット!$B28)&amp;"/"&amp;DAY(ウォレット!$B28)&amp;"_"&amp;ウォレット!GE$3,プレー記録!$U$14:$U$2664,0),1))</f>
        <v>0</v>
      </c>
      <c r="GF28" s="296">
        <f>IF(ISNA(INDEX(プレー記録!$G$14:$G$2664,MATCH("IN_"&amp;ウォレット!$FQ$2&amp;MONTH(ウォレット!$B28)&amp;"/"&amp;DAY(ウォレット!$B28)&amp;"_"&amp;ウォレット!GF$3,プレー記録!$U$14:$U$2664,0),1))=TRUE,0,INDEX(プレー記録!$G$14:$G$2664,MATCH("IN_"&amp;ウォレット!$FQ$2&amp;MONTH(ウォレット!$B28)&amp;"/"&amp;DAY(ウォレット!$B28)&amp;"_"&amp;ウォレット!GF$3,プレー記録!$U$14:$U$2664,0),1))</f>
        <v>0</v>
      </c>
      <c r="GG28" s="296">
        <f>IF(ISNA(INDEX(プレー記録!$G$14:$G$2664,MATCH("IN_"&amp;ウォレット!$FQ$2&amp;MONTH(ウォレット!$B28)&amp;"/"&amp;DAY(ウォレット!$B28)&amp;"_"&amp;ウォレット!GG$3,プレー記録!$U$14:$U$2664,0),1))=TRUE,0,INDEX(プレー記録!$G$14:$G$2664,MATCH("IN_"&amp;ウォレット!$FQ$2&amp;MONTH(ウォレット!$B28)&amp;"/"&amp;DAY(ウォレット!$B28)&amp;"_"&amp;ウォレット!GG$3,プレー記録!$U$14:$U$2664,0),1))</f>
        <v>0</v>
      </c>
      <c r="GH28" s="158"/>
      <c r="GI28" s="131">
        <f>IF(ISNA(INDEX(プレー記録!$F$12:$F$2664,MATCH("OUT_"&amp;ウォレット!$FQ$2&amp;MONTH(ウォレット!$B28)&amp;"/"&amp;DAY(ウォレット!$B28)&amp;"_"&amp;ウォレット!GI$3,プレー記録!$U$12:$U$2664,0),1))=TRUE,0,-INDEX(プレー記録!$F$12:$F$2664,MATCH("OUT_"&amp;ウォレット!$FQ$2&amp;MONTH(ウォレット!$B28)&amp;"/"&amp;DAY(ウォレット!$B28)&amp;"_"&amp;ウォレット!GI$3,プレー記録!$U$12:$U$2664,0),1))</f>
        <v>0</v>
      </c>
      <c r="GJ28" s="123">
        <f>IF(ISNA(INDEX(プレー記録!$F$12:$F$2664,MATCH("OUT_"&amp;ウォレット!$FQ$2&amp;MONTH(ウォレット!$B28)&amp;"/"&amp;DAY(ウォレット!$B28)&amp;"_"&amp;ウォレット!GJ$3,プレー記録!$U$12:$U$2664,0),1))=TRUE,0,-INDEX(プレー記録!$F$12:$F$2664,MATCH("OUT_"&amp;ウォレット!$FQ$2&amp;MONTH(ウォレット!$B28)&amp;"/"&amp;DAY(ウォレット!$B28)&amp;"_"&amp;ウォレット!GJ$3,プレー記録!$U$12:$U$2664,0),1))</f>
        <v>0</v>
      </c>
      <c r="GK28" s="123">
        <f>IF(ISNA(INDEX(プレー記録!$F$12:$F$2664,MATCH("OUT_"&amp;ウォレット!$FQ$2&amp;MONTH(ウォレット!$B28)&amp;"/"&amp;DAY(ウォレット!$B28)&amp;"_"&amp;ウォレット!GK$3,プレー記録!$U$12:$U$2664,0),1))=TRUE,0,-INDEX(プレー記録!$F$12:$F$2664,MATCH("OUT_"&amp;ウォレット!$FQ$2&amp;MONTH(ウォレット!$B28)&amp;"/"&amp;DAY(ウォレット!$B28)&amp;"_"&amp;ウォレット!GK$3,プレー記録!$U$12:$U$2664,0),1))</f>
        <v>0</v>
      </c>
      <c r="GL28" s="123">
        <f>IF(ISNA(INDEX(プレー記録!$F$12:$F$2664,MATCH("OUT_"&amp;ウォレット!$FQ$2&amp;MONTH(ウォレット!$B28)&amp;"/"&amp;DAY(ウォレット!$B28)&amp;"_"&amp;ウォレット!GL$3,プレー記録!$U$12:$U$2664,0),1))=TRUE,0,-INDEX(プレー記録!$F$12:$F$2664,MATCH("OUT_"&amp;ウォレット!$FQ$2&amp;MONTH(ウォレット!$B28)&amp;"/"&amp;DAY(ウォレット!$B28)&amp;"_"&amp;ウォレット!GL$3,プレー記録!$U$12:$U$2664,0),1))</f>
        <v>0</v>
      </c>
      <c r="GM28" s="123">
        <f>IF(ISNA(INDEX(プレー記録!$F$12:$F$2664,MATCH("OUT_"&amp;ウォレット!$FQ$2&amp;MONTH(ウォレット!$B28)&amp;"/"&amp;DAY(ウォレット!$B28)&amp;"_"&amp;ウォレット!GM$3,プレー記録!$U$12:$U$2664,0),1))=TRUE,0,-INDEX(プレー記録!$F$12:$F$2664,MATCH("OUT_"&amp;ウォレット!$FQ$2&amp;MONTH(ウォレット!$B28)&amp;"/"&amp;DAY(ウォレット!$B28)&amp;"_"&amp;ウォレット!GM$3,プレー記録!$U$12:$U$2664,0),1))</f>
        <v>0</v>
      </c>
      <c r="GN28" s="123">
        <f>IF(ISNA(INDEX(プレー記録!$F$12:$F$2664,MATCH("OUT_"&amp;ウォレット!$FQ$2&amp;MONTH(ウォレット!$B28)&amp;"/"&amp;DAY(ウォレット!$B28)&amp;"_"&amp;ウォレット!GN$3,プレー記録!$U$12:$U$2664,0),1))=TRUE,0,-INDEX(プレー記録!$F$12:$F$2664,MATCH("OUT_"&amp;ウォレット!$FQ$2&amp;MONTH(ウォレット!$B28)&amp;"/"&amp;DAY(ウォレット!$B28)&amp;"_"&amp;ウォレット!GN$3,プレー記録!$U$12:$U$2664,0),1))</f>
        <v>0</v>
      </c>
      <c r="GO28" s="123">
        <f>IF(ISNA(INDEX(プレー記録!$F$12:$F$2664,MATCH("OUT_"&amp;ウォレット!$FQ$2&amp;MONTH(ウォレット!$B28)&amp;"/"&amp;DAY(ウォレット!$B28)&amp;"_"&amp;ウォレット!GO$3,プレー記録!$U$12:$U$2664,0),1))=TRUE,0,-INDEX(プレー記録!$F$12:$F$2664,MATCH("OUT_"&amp;ウォレット!$FQ$2&amp;MONTH(ウォレット!$B28)&amp;"/"&amp;DAY(ウォレット!$B28)&amp;"_"&amp;ウォレット!GO$3,プレー記録!$U$12:$U$2664,0),1))</f>
        <v>0</v>
      </c>
      <c r="GP28" s="298">
        <f>IF(ISNA(INDEX(プレー記録!$F$12:$F$2664,MATCH("OUT_"&amp;ウォレット!$FQ$2&amp;MONTH(ウォレット!$B28)&amp;"/"&amp;DAY(ウォレット!$B28)&amp;"_"&amp;ウォレット!GP$3,プレー記録!$U$12:$U$2664,0),1))=TRUE,0,-INDEX(プレー記録!$F$12:$F$2664,MATCH("OUT_"&amp;ウォレット!$FQ$2&amp;MONTH(ウォレット!$B28)&amp;"/"&amp;DAY(ウォレット!$B28)&amp;"_"&amp;ウォレット!GP$3,プレー記録!$U$12:$U$2664,0),1))</f>
        <v>0</v>
      </c>
      <c r="GQ28" s="298">
        <f>IF(ISNA(INDEX(プレー記録!$F$12:$F$2664,MATCH("OUT_"&amp;ウォレット!$FQ$2&amp;MONTH(ウォレット!$B28)&amp;"/"&amp;DAY(ウォレット!$B28)&amp;"_"&amp;ウォレット!GQ$3,プレー記録!$U$12:$U$2664,0),1))=TRUE,0,-INDEX(プレー記録!$F$12:$F$2664,MATCH("OUT_"&amp;ウォレット!$FQ$2&amp;MONTH(ウォレット!$B28)&amp;"/"&amp;DAY(ウォレット!$B28)&amp;"_"&amp;ウォレット!GQ$3,プレー記録!$U$12:$U$2664,0),1))</f>
        <v>0</v>
      </c>
      <c r="GR28" s="298">
        <f>IF(ISNA(INDEX(プレー記録!$F$12:$F$2664,MATCH("OUT_"&amp;ウォレット!$FQ$2&amp;MONTH(ウォレット!$B28)&amp;"/"&amp;DAY(ウォレット!$B28)&amp;"_"&amp;ウォレット!GR$3,プレー記録!$U$12:$U$2664,0),1))=TRUE,0,-INDEX(プレー記録!$F$12:$F$2664,MATCH("OUT_"&amp;ウォレット!$FQ$2&amp;MONTH(ウォレット!$B28)&amp;"/"&amp;DAY(ウォレット!$B28)&amp;"_"&amp;ウォレット!GR$3,プレー記録!$U$12:$U$2664,0),1))</f>
        <v>0</v>
      </c>
      <c r="GS28" s="298">
        <f>IF(ISNA(INDEX(プレー記録!$F$12:$F$2664,MATCH("OUT_"&amp;ウォレット!$FQ$2&amp;MONTH(ウォレット!$B28)&amp;"/"&amp;DAY(ウォレット!$B28)&amp;"_"&amp;ウォレット!GS$3,プレー記録!$U$12:$U$2664,0),1))=TRUE,0,-INDEX(プレー記録!$F$12:$F$2664,MATCH("OUT_"&amp;ウォレット!$FQ$2&amp;MONTH(ウォレット!$B28)&amp;"/"&amp;DAY(ウォレット!$B28)&amp;"_"&amp;ウォレット!GS$3,プレー記録!$U$12:$U$2664,0),1))</f>
        <v>0</v>
      </c>
      <c r="GT28" s="298">
        <f>IF(ISNA(INDEX(プレー記録!$F$12:$F$2664,MATCH("OUT_"&amp;ウォレット!$FQ$2&amp;MONTH(ウォレット!$B28)&amp;"/"&amp;DAY(ウォレット!$B28)&amp;"_"&amp;ウォレット!GT$3,プレー記録!$U$12:$U$2664,0),1))=TRUE,0,-INDEX(プレー記録!$F$12:$F$2664,MATCH("OUT_"&amp;ウォレット!$FQ$2&amp;MONTH(ウォレット!$B28)&amp;"/"&amp;DAY(ウォレット!$B28)&amp;"_"&amp;ウォレット!GT$3,プレー記録!$U$12:$U$2664,0),1))</f>
        <v>0</v>
      </c>
      <c r="GU28" s="298">
        <f>IF(ISNA(INDEX(プレー記録!$F$12:$F$2664,MATCH("OUT_"&amp;ウォレット!$FQ$2&amp;MONTH(ウォレット!$B28)&amp;"/"&amp;DAY(ウォレット!$B28)&amp;"_"&amp;ウォレット!GU$3,プレー記録!$U$12:$U$2664,0),1))=TRUE,0,-INDEX(プレー記録!$F$12:$F$2664,MATCH("OUT_"&amp;ウォレット!$FQ$2&amp;MONTH(ウォレット!$B28)&amp;"/"&amp;DAY(ウォレット!$B28)&amp;"_"&amp;ウォレット!GU$3,プレー記録!$U$12:$U$2664,0),1))</f>
        <v>0</v>
      </c>
      <c r="GV28" s="298">
        <f>IF(ISNA(INDEX(プレー記録!$F$12:$F$2664,MATCH("OUT_"&amp;ウォレット!$FQ$2&amp;MONTH(ウォレット!$B28)&amp;"/"&amp;DAY(ウォレット!$B28)&amp;"_"&amp;ウォレット!GV$3,プレー記録!$U$12:$U$2664,0),1))=TRUE,0,-INDEX(プレー記録!$F$12:$F$2664,MATCH("OUT_"&amp;ウォレット!$FQ$2&amp;MONTH(ウォレット!$B28)&amp;"/"&amp;DAY(ウォレット!$B28)&amp;"_"&amp;ウォレット!GV$3,プレー記録!$U$12:$U$2664,0),1))</f>
        <v>0</v>
      </c>
      <c r="GW28" s="298">
        <f>IF(ISNA(INDEX(プレー記録!$F$12:$F$2664,MATCH("OUT_"&amp;ウォレット!$FQ$2&amp;MONTH(ウォレット!$B28)&amp;"/"&amp;DAY(ウォレット!$B28)&amp;"_"&amp;ウォレット!GW$3,プレー記録!$U$12:$U$2664,0),1))=TRUE,0,-INDEX(プレー記録!$F$12:$F$2664,MATCH("OUT_"&amp;ウォレット!$FQ$2&amp;MONTH(ウォレット!$B28)&amp;"/"&amp;DAY(ウォレット!$B28)&amp;"_"&amp;ウォレット!GW$3,プレー記録!$U$12:$U$2664,0),1))</f>
        <v>0</v>
      </c>
      <c r="GX28" s="160"/>
      <c r="GY28" s="127">
        <f t="shared" si="7"/>
        <v>0</v>
      </c>
      <c r="GZ28" s="128">
        <f t="shared" si="17"/>
        <v>0</v>
      </c>
      <c r="HA28" s="133">
        <f>IF(ISNA(INDEX(プレー記録!$G$14:$G$2664,MATCH("IN_"&amp;ウォレット!$GY$2&amp;MONTH(ウォレット!$B28)&amp;"/"&amp;DAY(ウォレット!$B28)&amp;"_"&amp;ウォレット!HA$3,プレー記録!$U$14:$U$2664,0),1))=TRUE,0,INDEX(プレー記録!$G$14:$G$2664,MATCH("IN_"&amp;ウォレット!$GY$2&amp;MONTH(ウォレット!$B28)&amp;"/"&amp;DAY(ウォレット!$B28)&amp;"_"&amp;ウォレット!HA$3,プレー記録!$U$14:$U$2664,0),1))</f>
        <v>0</v>
      </c>
      <c r="HB28" s="122">
        <f>IF(ISNA(INDEX(プレー記録!$G$14:$G$2664,MATCH("IN_"&amp;ウォレット!$GY$2&amp;MONTH(ウォレット!$B28)&amp;"/"&amp;DAY(ウォレット!$B28)&amp;"_"&amp;ウォレット!HB$3,プレー記録!$U$14:$U$2664,0),1))=TRUE,0,INDEX(プレー記録!$G$14:$G$2664,MATCH("IN_"&amp;ウォレット!$GY$2&amp;MONTH(ウォレット!$B28)&amp;"/"&amp;DAY(ウォレット!$B28)&amp;"_"&amp;ウォレット!HB$3,プレー記録!$U$14:$U$2664,0),1))</f>
        <v>0</v>
      </c>
      <c r="HC28" s="122">
        <f>IF(ISNA(INDEX(プレー記録!$G$14:$G$2664,MATCH("IN_"&amp;ウォレット!$GY$2&amp;MONTH(ウォレット!$B28)&amp;"/"&amp;DAY(ウォレット!$B28)&amp;"_"&amp;ウォレット!HC$3,プレー記録!$U$14:$U$2664,0),1))=TRUE,0,INDEX(プレー記録!$G$14:$G$2664,MATCH("IN_"&amp;ウォレット!$GY$2&amp;MONTH(ウォレット!$B28)&amp;"/"&amp;DAY(ウォレット!$B28)&amp;"_"&amp;ウォレット!HC$3,プレー記録!$U$14:$U$2664,0),1))</f>
        <v>0</v>
      </c>
      <c r="HD28" s="122">
        <f>IF(ISNA(INDEX(プレー記録!$G$14:$G$2664,MATCH("IN_"&amp;ウォレット!$GY$2&amp;MONTH(ウォレット!$B28)&amp;"/"&amp;DAY(ウォレット!$B28)&amp;"_"&amp;ウォレット!HD$3,プレー記録!$U$14:$U$2664,0),1))=TRUE,0,INDEX(プレー記録!$G$14:$G$2664,MATCH("IN_"&amp;ウォレット!$GY$2&amp;MONTH(ウォレット!$B28)&amp;"/"&amp;DAY(ウォレット!$B28)&amp;"_"&amp;ウォレット!HD$3,プレー記録!$U$14:$U$2664,0),1))</f>
        <v>0</v>
      </c>
      <c r="HE28" s="122">
        <f>IF(ISNA(INDEX(プレー記録!$G$14:$G$2664,MATCH("IN_"&amp;ウォレット!$GY$2&amp;MONTH(ウォレット!$B28)&amp;"/"&amp;DAY(ウォレット!$B28)&amp;"_"&amp;ウォレット!HE$3,プレー記録!$U$14:$U$2664,0),1))=TRUE,0,INDEX(プレー記録!$G$14:$G$2664,MATCH("IN_"&amp;ウォレット!$GY$2&amp;MONTH(ウォレット!$B28)&amp;"/"&amp;DAY(ウォレット!$B28)&amp;"_"&amp;ウォレット!HE$3,プレー記録!$U$14:$U$2664,0),1))</f>
        <v>0</v>
      </c>
      <c r="HF28" s="122">
        <f>IF(ISNA(INDEX(プレー記録!$G$14:$G$2664,MATCH("IN_"&amp;ウォレット!$GY$2&amp;MONTH(ウォレット!$B28)&amp;"/"&amp;DAY(ウォレット!$B28)&amp;"_"&amp;ウォレット!HF$3,プレー記録!$U$14:$U$2664,0),1))=TRUE,0,INDEX(プレー記録!$G$14:$G$2664,MATCH("IN_"&amp;ウォレット!$GY$2&amp;MONTH(ウォレット!$B28)&amp;"/"&amp;DAY(ウォレット!$B28)&amp;"_"&amp;ウォレット!HF$3,プレー記録!$U$14:$U$2664,0),1))</f>
        <v>0</v>
      </c>
      <c r="HG28" s="122">
        <f>IF(ISNA(INDEX(プレー記録!$G$14:$G$2664,MATCH("IN_"&amp;ウォレット!$GY$2&amp;MONTH(ウォレット!$B28)&amp;"/"&amp;DAY(ウォレット!$B28)&amp;"_"&amp;ウォレット!HG$3,プレー記録!$U$14:$U$2664,0),1))=TRUE,0,INDEX(プレー記録!$G$14:$G$2664,MATCH("IN_"&amp;ウォレット!$GY$2&amp;MONTH(ウォレット!$B28)&amp;"/"&amp;DAY(ウォレット!$B28)&amp;"_"&amp;ウォレット!HG$3,プレー記録!$U$14:$U$2664,0),1))</f>
        <v>0</v>
      </c>
      <c r="HH28" s="296">
        <f>IF(ISNA(INDEX(プレー記録!$G$14:$G$2664,MATCH("IN_"&amp;ウォレット!$GY$2&amp;MONTH(ウォレット!$B28)&amp;"/"&amp;DAY(ウォレット!$B28)&amp;"_"&amp;ウォレット!HH$3,プレー記録!$U$14:$U$2664,0),1))=TRUE,0,INDEX(プレー記録!$G$14:$G$2664,MATCH("IN_"&amp;ウォレット!$GY$2&amp;MONTH(ウォレット!$B28)&amp;"/"&amp;DAY(ウォレット!$B28)&amp;"_"&amp;ウォレット!HH$3,プレー記録!$U$14:$U$2664,0),1))</f>
        <v>0</v>
      </c>
      <c r="HI28" s="296">
        <f>IF(ISNA(INDEX(プレー記録!$G$14:$G$2664,MATCH("IN_"&amp;ウォレット!$GY$2&amp;MONTH(ウォレット!$B28)&amp;"/"&amp;DAY(ウォレット!$B28)&amp;"_"&amp;ウォレット!HI$3,プレー記録!$U$14:$U$2664,0),1))=TRUE,0,INDEX(プレー記録!$G$14:$G$2664,MATCH("IN_"&amp;ウォレット!$GY$2&amp;MONTH(ウォレット!$B28)&amp;"/"&amp;DAY(ウォレット!$B28)&amp;"_"&amp;ウォレット!HI$3,プレー記録!$U$14:$U$2664,0),1))</f>
        <v>0</v>
      </c>
      <c r="HJ28" s="296">
        <f>IF(ISNA(INDEX(プレー記録!$G$14:$G$2664,MATCH("IN_"&amp;ウォレット!$GY$2&amp;MONTH(ウォレット!$B28)&amp;"/"&amp;DAY(ウォレット!$B28)&amp;"_"&amp;ウォレット!HJ$3,プレー記録!$U$14:$U$2664,0),1))=TRUE,0,INDEX(プレー記録!$G$14:$G$2664,MATCH("IN_"&amp;ウォレット!$GY$2&amp;MONTH(ウォレット!$B28)&amp;"/"&amp;DAY(ウォレット!$B28)&amp;"_"&amp;ウォレット!HJ$3,プレー記録!$U$14:$U$2664,0),1))</f>
        <v>0</v>
      </c>
      <c r="HK28" s="296">
        <f>IF(ISNA(INDEX(プレー記録!$G$14:$G$2664,MATCH("IN_"&amp;ウォレット!$GY$2&amp;MONTH(ウォレット!$B28)&amp;"/"&amp;DAY(ウォレット!$B28)&amp;"_"&amp;ウォレット!HK$3,プレー記録!$U$14:$U$2664,0),1))=TRUE,0,INDEX(プレー記録!$G$14:$G$2664,MATCH("IN_"&amp;ウォレット!$GY$2&amp;MONTH(ウォレット!$B28)&amp;"/"&amp;DAY(ウォレット!$B28)&amp;"_"&amp;ウォレット!HK$3,プレー記録!$U$14:$U$2664,0),1))</f>
        <v>0</v>
      </c>
      <c r="HL28" s="296">
        <f>IF(ISNA(INDEX(プレー記録!$G$14:$G$2664,MATCH("IN_"&amp;ウォレット!$GY$2&amp;MONTH(ウォレット!$B28)&amp;"/"&amp;DAY(ウォレット!$B28)&amp;"_"&amp;ウォレット!HL$3,プレー記録!$U$14:$U$2664,0),1))=TRUE,0,INDEX(プレー記録!$G$14:$G$2664,MATCH("IN_"&amp;ウォレット!$GY$2&amp;MONTH(ウォレット!$B28)&amp;"/"&amp;DAY(ウォレット!$B28)&amp;"_"&amp;ウォレット!HL$3,プレー記録!$U$14:$U$2664,0),1))</f>
        <v>0</v>
      </c>
      <c r="HM28" s="296">
        <f>IF(ISNA(INDEX(プレー記録!$G$14:$G$2664,MATCH("IN_"&amp;ウォレット!$GY$2&amp;MONTH(ウォレット!$B28)&amp;"/"&amp;DAY(ウォレット!$B28)&amp;"_"&amp;ウォレット!HM$3,プレー記録!$U$14:$U$2664,0),1))=TRUE,0,INDEX(プレー記録!$G$14:$G$2664,MATCH("IN_"&amp;ウォレット!$GY$2&amp;MONTH(ウォレット!$B28)&amp;"/"&amp;DAY(ウォレット!$B28)&amp;"_"&amp;ウォレット!HM$3,プレー記録!$U$14:$U$2664,0),1))</f>
        <v>0</v>
      </c>
      <c r="HN28" s="296">
        <f>IF(ISNA(INDEX(プレー記録!$G$14:$G$2664,MATCH("IN_"&amp;ウォレット!$GY$2&amp;MONTH(ウォレット!$B28)&amp;"/"&amp;DAY(ウォレット!$B28)&amp;"_"&amp;ウォレット!HN$3,プレー記録!$U$14:$U$2664,0),1))=TRUE,0,INDEX(プレー記録!$G$14:$G$2664,MATCH("IN_"&amp;ウォレット!$GY$2&amp;MONTH(ウォレット!$B28)&amp;"/"&amp;DAY(ウォレット!$B28)&amp;"_"&amp;ウォレット!HN$3,プレー記録!$U$14:$U$2664,0),1))</f>
        <v>0</v>
      </c>
      <c r="HO28" s="296">
        <f>IF(ISNA(INDEX(プレー記録!$G$14:$G$2664,MATCH("IN_"&amp;ウォレット!$GY$2&amp;MONTH(ウォレット!$B28)&amp;"/"&amp;DAY(ウォレット!$B28)&amp;"_"&amp;ウォレット!HO$3,プレー記録!$U$14:$U$2664,0),1))=TRUE,0,INDEX(プレー記録!$G$14:$G$2664,MATCH("IN_"&amp;ウォレット!$GY$2&amp;MONTH(ウォレット!$B28)&amp;"/"&amp;DAY(ウォレット!$B28)&amp;"_"&amp;ウォレット!HO$3,プレー記録!$U$14:$U$2664,0),1))</f>
        <v>0</v>
      </c>
      <c r="HP28" s="158"/>
      <c r="HQ28" s="131">
        <f>IF(ISNA(INDEX(プレー記録!$F$12:$F$2664,MATCH("OUT_"&amp;ウォレット!$GY$2&amp;MONTH(ウォレット!$B28)&amp;"/"&amp;DAY(ウォレット!$B28)&amp;"_"&amp;ウォレット!HQ$3,プレー記録!$U$12:$U$2664,0),1))=TRUE,0,-INDEX(プレー記録!$F$12:$F$2664,MATCH("OUT_"&amp;ウォレット!$GY$2&amp;MONTH(ウォレット!$B28)&amp;"/"&amp;DAY(ウォレット!$B28)&amp;"_"&amp;ウォレット!HQ$3,プレー記録!$U$12:$U$2664,0),1))</f>
        <v>0</v>
      </c>
      <c r="HR28" s="123">
        <f>IF(ISNA(INDEX(プレー記録!$F$12:$F$2664,MATCH("OUT_"&amp;ウォレット!$GY$2&amp;MONTH(ウォレット!$B28)&amp;"/"&amp;DAY(ウォレット!$B28)&amp;"_"&amp;ウォレット!HR$3,プレー記録!$U$12:$U$2664,0),1))=TRUE,0,-INDEX(プレー記録!$F$12:$F$2664,MATCH("OUT_"&amp;ウォレット!$GY$2&amp;MONTH(ウォレット!$B28)&amp;"/"&amp;DAY(ウォレット!$B28)&amp;"_"&amp;ウォレット!HR$3,プレー記録!$U$12:$U$2664,0),1))</f>
        <v>0</v>
      </c>
      <c r="HS28" s="123">
        <f>IF(ISNA(INDEX(プレー記録!$F$12:$F$2664,MATCH("OUT_"&amp;ウォレット!$GY$2&amp;MONTH(ウォレット!$B28)&amp;"/"&amp;DAY(ウォレット!$B28)&amp;"_"&amp;ウォレット!HS$3,プレー記録!$U$12:$U$2664,0),1))=TRUE,0,-INDEX(プレー記録!$F$12:$F$2664,MATCH("OUT_"&amp;ウォレット!$GY$2&amp;MONTH(ウォレット!$B28)&amp;"/"&amp;DAY(ウォレット!$B28)&amp;"_"&amp;ウォレット!HS$3,プレー記録!$U$12:$U$2664,0),1))</f>
        <v>0</v>
      </c>
      <c r="HT28" s="123">
        <f>IF(ISNA(INDEX(プレー記録!$F$12:$F$2664,MATCH("OUT_"&amp;ウォレット!$GY$2&amp;MONTH(ウォレット!$B28)&amp;"/"&amp;DAY(ウォレット!$B28)&amp;"_"&amp;ウォレット!HT$3,プレー記録!$U$12:$U$2664,0),1))=TRUE,0,-INDEX(プレー記録!$F$12:$F$2664,MATCH("OUT_"&amp;ウォレット!$GY$2&amp;MONTH(ウォレット!$B28)&amp;"/"&amp;DAY(ウォレット!$B28)&amp;"_"&amp;ウォレット!HT$3,プレー記録!$U$12:$U$2664,0),1))</f>
        <v>0</v>
      </c>
      <c r="HU28" s="123">
        <f>IF(ISNA(INDEX(プレー記録!$F$12:$F$2664,MATCH("OUT_"&amp;ウォレット!$GY$2&amp;MONTH(ウォレット!$B28)&amp;"/"&amp;DAY(ウォレット!$B28)&amp;"_"&amp;ウォレット!HU$3,プレー記録!$U$12:$U$2664,0),1))=TRUE,0,-INDEX(プレー記録!$F$12:$F$2664,MATCH("OUT_"&amp;ウォレット!$GY$2&amp;MONTH(ウォレット!$B28)&amp;"/"&amp;DAY(ウォレット!$B28)&amp;"_"&amp;ウォレット!HU$3,プレー記録!$U$12:$U$2664,0),1))</f>
        <v>0</v>
      </c>
      <c r="HV28" s="123">
        <f>IF(ISNA(INDEX(プレー記録!$F$12:$F$2664,MATCH("OUT_"&amp;ウォレット!$GY$2&amp;MONTH(ウォレット!$B28)&amp;"/"&amp;DAY(ウォレット!$B28)&amp;"_"&amp;ウォレット!HV$3,プレー記録!$U$12:$U$2664,0),1))=TRUE,0,-INDEX(プレー記録!$F$12:$F$2664,MATCH("OUT_"&amp;ウォレット!$GY$2&amp;MONTH(ウォレット!$B28)&amp;"/"&amp;DAY(ウォレット!$B28)&amp;"_"&amp;ウォレット!HV$3,プレー記録!$U$12:$U$2664,0),1))</f>
        <v>0</v>
      </c>
      <c r="HW28" s="123">
        <f>IF(ISNA(INDEX(プレー記録!$F$12:$F$2664,MATCH("OUT_"&amp;ウォレット!$GY$2&amp;MONTH(ウォレット!$B28)&amp;"/"&amp;DAY(ウォレット!$B28)&amp;"_"&amp;ウォレット!HW$3,プレー記録!$U$12:$U$2664,0),1))=TRUE,0,-INDEX(プレー記録!$F$12:$F$2664,MATCH("OUT_"&amp;ウォレット!$GY$2&amp;MONTH(ウォレット!$B28)&amp;"/"&amp;DAY(ウォレット!$B28)&amp;"_"&amp;ウォレット!HW$3,プレー記録!$U$12:$U$2664,0),1))</f>
        <v>0</v>
      </c>
      <c r="HX28" s="298">
        <f>IF(ISNA(INDEX(プレー記録!$F$12:$F$2664,MATCH("OUT_"&amp;ウォレット!$GY$2&amp;MONTH(ウォレット!$B28)&amp;"/"&amp;DAY(ウォレット!$B28)&amp;"_"&amp;ウォレット!HX$3,プレー記録!$U$12:$U$2664,0),1))=TRUE,0,-INDEX(プレー記録!$F$12:$F$2664,MATCH("OUT_"&amp;ウォレット!$GY$2&amp;MONTH(ウォレット!$B28)&amp;"/"&amp;DAY(ウォレット!$B28)&amp;"_"&amp;ウォレット!HX$3,プレー記録!$U$12:$U$2664,0),1))</f>
        <v>0</v>
      </c>
      <c r="HY28" s="298">
        <f>IF(ISNA(INDEX(プレー記録!$F$12:$F$2664,MATCH("OUT_"&amp;ウォレット!$GY$2&amp;MONTH(ウォレット!$B28)&amp;"/"&amp;DAY(ウォレット!$B28)&amp;"_"&amp;ウォレット!HY$3,プレー記録!$U$12:$U$2664,0),1))=TRUE,0,-INDEX(プレー記録!$F$12:$F$2664,MATCH("OUT_"&amp;ウォレット!$GY$2&amp;MONTH(ウォレット!$B28)&amp;"/"&amp;DAY(ウォレット!$B28)&amp;"_"&amp;ウォレット!HY$3,プレー記録!$U$12:$U$2664,0),1))</f>
        <v>0</v>
      </c>
      <c r="HZ28" s="298">
        <f>IF(ISNA(INDEX(プレー記録!$F$12:$F$2664,MATCH("OUT_"&amp;ウォレット!$GY$2&amp;MONTH(ウォレット!$B28)&amp;"/"&amp;DAY(ウォレット!$B28)&amp;"_"&amp;ウォレット!HZ$3,プレー記録!$U$12:$U$2664,0),1))=TRUE,0,-INDEX(プレー記録!$F$12:$F$2664,MATCH("OUT_"&amp;ウォレット!$GY$2&amp;MONTH(ウォレット!$B28)&amp;"/"&amp;DAY(ウォレット!$B28)&amp;"_"&amp;ウォレット!HZ$3,プレー記録!$U$12:$U$2664,0),1))</f>
        <v>0</v>
      </c>
      <c r="IA28" s="298">
        <f>IF(ISNA(INDEX(プレー記録!$F$12:$F$2664,MATCH("OUT_"&amp;ウォレット!$GY$2&amp;MONTH(ウォレット!$B28)&amp;"/"&amp;DAY(ウォレット!$B28)&amp;"_"&amp;ウォレット!IA$3,プレー記録!$U$12:$U$2664,0),1))=TRUE,0,-INDEX(プレー記録!$F$12:$F$2664,MATCH("OUT_"&amp;ウォレット!$GY$2&amp;MONTH(ウォレット!$B28)&amp;"/"&amp;DAY(ウォレット!$B28)&amp;"_"&amp;ウォレット!IA$3,プレー記録!$U$12:$U$2664,0),1))</f>
        <v>0</v>
      </c>
      <c r="IB28" s="298">
        <f>IF(ISNA(INDEX(プレー記録!$F$12:$F$2664,MATCH("OUT_"&amp;ウォレット!$GY$2&amp;MONTH(ウォレット!$B28)&amp;"/"&amp;DAY(ウォレット!$B28)&amp;"_"&amp;ウォレット!IB$3,プレー記録!$U$12:$U$2664,0),1))=TRUE,0,-INDEX(プレー記録!$F$12:$F$2664,MATCH("OUT_"&amp;ウォレット!$GY$2&amp;MONTH(ウォレット!$B28)&amp;"/"&amp;DAY(ウォレット!$B28)&amp;"_"&amp;ウォレット!IB$3,プレー記録!$U$12:$U$2664,0),1))</f>
        <v>0</v>
      </c>
      <c r="IC28" s="298">
        <f>IF(ISNA(INDEX(プレー記録!$F$12:$F$2664,MATCH("OUT_"&amp;ウォレット!$GY$2&amp;MONTH(ウォレット!$B28)&amp;"/"&amp;DAY(ウォレット!$B28)&amp;"_"&amp;ウォレット!IC$3,プレー記録!$U$12:$U$2664,0),1))=TRUE,0,-INDEX(プレー記録!$F$12:$F$2664,MATCH("OUT_"&amp;ウォレット!$GY$2&amp;MONTH(ウォレット!$B28)&amp;"/"&amp;DAY(ウォレット!$B28)&amp;"_"&amp;ウォレット!IC$3,プレー記録!$U$12:$U$2664,0),1))</f>
        <v>0</v>
      </c>
      <c r="ID28" s="298">
        <f>IF(ISNA(INDEX(プレー記録!$F$12:$F$2664,MATCH("OUT_"&amp;ウォレット!$GY$2&amp;MONTH(ウォレット!$B28)&amp;"/"&amp;DAY(ウォレット!$B28)&amp;"_"&amp;ウォレット!ID$3,プレー記録!$U$12:$U$2664,0),1))=TRUE,0,-INDEX(プレー記録!$F$12:$F$2664,MATCH("OUT_"&amp;ウォレット!$GY$2&amp;MONTH(ウォレット!$B28)&amp;"/"&amp;DAY(ウォレット!$B28)&amp;"_"&amp;ウォレット!ID$3,プレー記録!$U$12:$U$2664,0),1))</f>
        <v>0</v>
      </c>
      <c r="IE28" s="298">
        <f>IF(ISNA(INDEX(プレー記録!$F$12:$F$2664,MATCH("OUT_"&amp;ウォレット!$GY$2&amp;MONTH(ウォレット!$B28)&amp;"/"&amp;DAY(ウォレット!$B28)&amp;"_"&amp;ウォレット!IE$3,プレー記録!$U$12:$U$2664,0),1))=TRUE,0,-INDEX(プレー記録!$F$12:$F$2664,MATCH("OUT_"&amp;ウォレット!$GY$2&amp;MONTH(ウォレット!$B28)&amp;"/"&amp;DAY(ウォレット!$B28)&amp;"_"&amp;ウォレット!IE$3,プレー記録!$U$12:$U$2664,0),1))</f>
        <v>0</v>
      </c>
      <c r="IF28" s="160"/>
      <c r="IG28" s="127">
        <f t="shared" si="8"/>
        <v>0</v>
      </c>
      <c r="IH28" s="128">
        <f t="shared" si="18"/>
        <v>0</v>
      </c>
      <c r="II28" s="133">
        <f>IF(ISNA(INDEX(プレー記録!$G$14:$G$2664,MATCH("IN_"&amp;ウォレット!$IG$2&amp;MONTH(ウォレット!$B28)&amp;"/"&amp;DAY(ウォレット!$B28)&amp;"_"&amp;ウォレット!II$3,プレー記録!$U$14:$U$2664,0),1))=TRUE,0,INDEX(プレー記録!$G$14:$G$2664,MATCH("IN_"&amp;ウォレット!$IG$2&amp;MONTH(ウォレット!$B28)&amp;"/"&amp;DAY(ウォレット!$B28)&amp;"_"&amp;ウォレット!II$3,プレー記録!$U$14:$U$2664,0),1))</f>
        <v>0</v>
      </c>
      <c r="IJ28" s="122">
        <f>IF(ISNA(INDEX(プレー記録!$G$14:$G$2664,MATCH("IN_"&amp;ウォレット!$IG$2&amp;MONTH(ウォレット!$B28)&amp;"/"&amp;DAY(ウォレット!$B28)&amp;"_"&amp;ウォレット!IJ$3,プレー記録!$U$14:$U$2664,0),1))=TRUE,0,INDEX(プレー記録!$G$14:$G$2664,MATCH("IN_"&amp;ウォレット!$IG$2&amp;MONTH(ウォレット!$B28)&amp;"/"&amp;DAY(ウォレット!$B28)&amp;"_"&amp;ウォレット!IJ$3,プレー記録!$U$14:$U$2664,0),1))</f>
        <v>0</v>
      </c>
      <c r="IK28" s="122">
        <f>IF(ISNA(INDEX(プレー記録!$G$14:$G$2664,MATCH("IN_"&amp;ウォレット!$IG$2&amp;MONTH(ウォレット!$B28)&amp;"/"&amp;DAY(ウォレット!$B28)&amp;"_"&amp;ウォレット!IK$3,プレー記録!$U$14:$U$2664,0),1))=TRUE,0,INDEX(プレー記録!$G$14:$G$2664,MATCH("IN_"&amp;ウォレット!$IG$2&amp;MONTH(ウォレット!$B28)&amp;"/"&amp;DAY(ウォレット!$B28)&amp;"_"&amp;ウォレット!IK$3,プレー記録!$U$14:$U$2664,0),1))</f>
        <v>0</v>
      </c>
      <c r="IL28" s="122">
        <f>IF(ISNA(INDEX(プレー記録!$G$14:$G$2664,MATCH("IN_"&amp;ウォレット!$IG$2&amp;MONTH(ウォレット!$B28)&amp;"/"&amp;DAY(ウォレット!$B28)&amp;"_"&amp;ウォレット!IL$3,プレー記録!$U$14:$U$2664,0),1))=TRUE,0,INDEX(プレー記録!$G$14:$G$2664,MATCH("IN_"&amp;ウォレット!$IG$2&amp;MONTH(ウォレット!$B28)&amp;"/"&amp;DAY(ウォレット!$B28)&amp;"_"&amp;ウォレット!IL$3,プレー記録!$U$14:$U$2664,0),1))</f>
        <v>0</v>
      </c>
      <c r="IM28" s="122">
        <f>IF(ISNA(INDEX(プレー記録!$G$14:$G$2664,MATCH("IN_"&amp;ウォレット!$IG$2&amp;MONTH(ウォレット!$B28)&amp;"/"&amp;DAY(ウォレット!$B28)&amp;"_"&amp;ウォレット!IM$3,プレー記録!$U$14:$U$2664,0),1))=TRUE,0,INDEX(プレー記録!$G$14:$G$2664,MATCH("IN_"&amp;ウォレット!$IG$2&amp;MONTH(ウォレット!$B28)&amp;"/"&amp;DAY(ウォレット!$B28)&amp;"_"&amp;ウォレット!IM$3,プレー記録!$U$14:$U$2664,0),1))</f>
        <v>0</v>
      </c>
      <c r="IN28" s="122">
        <f>IF(ISNA(INDEX(プレー記録!$G$14:$G$2664,MATCH("IN_"&amp;ウォレット!$IG$2&amp;MONTH(ウォレット!$B28)&amp;"/"&amp;DAY(ウォレット!$B28)&amp;"_"&amp;ウォレット!IN$3,プレー記録!$U$14:$U$2664,0),1))=TRUE,0,INDEX(プレー記録!$G$14:$G$2664,MATCH("IN_"&amp;ウォレット!$IG$2&amp;MONTH(ウォレット!$B28)&amp;"/"&amp;DAY(ウォレット!$B28)&amp;"_"&amp;ウォレット!IN$3,プレー記録!$U$14:$U$2664,0),1))</f>
        <v>0</v>
      </c>
      <c r="IO28" s="122">
        <f>IF(ISNA(INDEX(プレー記録!$G$14:$G$2664,MATCH("IN_"&amp;ウォレット!$IG$2&amp;MONTH(ウォレット!$B28)&amp;"/"&amp;DAY(ウォレット!$B28)&amp;"_"&amp;ウォレット!IO$3,プレー記録!$U$14:$U$2664,0),1))=TRUE,0,INDEX(プレー記録!$G$14:$G$2664,MATCH("IN_"&amp;ウォレット!$IG$2&amp;MONTH(ウォレット!$B28)&amp;"/"&amp;DAY(ウォレット!$B28)&amp;"_"&amp;ウォレット!IO$3,プレー記録!$U$14:$U$2664,0),1))</f>
        <v>0</v>
      </c>
      <c r="IP28" s="296">
        <f>IF(ISNA(INDEX(プレー記録!$G$14:$G$2664,MATCH("IN_"&amp;ウォレット!$IG$2&amp;MONTH(ウォレット!$B28)&amp;"/"&amp;DAY(ウォレット!$B28)&amp;"_"&amp;ウォレット!IP$3,プレー記録!$U$14:$U$2664,0),1))=TRUE,0,INDEX(プレー記録!$G$14:$G$2664,MATCH("IN_"&amp;ウォレット!$IG$2&amp;MONTH(ウォレット!$B28)&amp;"/"&amp;DAY(ウォレット!$B28)&amp;"_"&amp;ウォレット!IP$3,プレー記録!$U$14:$U$2664,0),1))</f>
        <v>0</v>
      </c>
      <c r="IQ28" s="296">
        <f>IF(ISNA(INDEX(プレー記録!$G$14:$G$2664,MATCH("IN_"&amp;ウォレット!$IG$2&amp;MONTH(ウォレット!$B28)&amp;"/"&amp;DAY(ウォレット!$B28)&amp;"_"&amp;ウォレット!IQ$3,プレー記録!$U$14:$U$2664,0),1))=TRUE,0,INDEX(プレー記録!$G$14:$G$2664,MATCH("IN_"&amp;ウォレット!$IG$2&amp;MONTH(ウォレット!$B28)&amp;"/"&amp;DAY(ウォレット!$B28)&amp;"_"&amp;ウォレット!IQ$3,プレー記録!$U$14:$U$2664,0),1))</f>
        <v>0</v>
      </c>
      <c r="IR28" s="296">
        <f>IF(ISNA(INDEX(プレー記録!$G$14:$G$2664,MATCH("IN_"&amp;ウォレット!$IG$2&amp;MONTH(ウォレット!$B28)&amp;"/"&amp;DAY(ウォレット!$B28)&amp;"_"&amp;ウォレット!IR$3,プレー記録!$U$14:$U$2664,0),1))=TRUE,0,INDEX(プレー記録!$G$14:$G$2664,MATCH("IN_"&amp;ウォレット!$IG$2&amp;MONTH(ウォレット!$B28)&amp;"/"&amp;DAY(ウォレット!$B28)&amp;"_"&amp;ウォレット!IR$3,プレー記録!$U$14:$U$2664,0),1))</f>
        <v>0</v>
      </c>
      <c r="IS28" s="296">
        <f>IF(ISNA(INDEX(プレー記録!$G$14:$G$2664,MATCH("IN_"&amp;ウォレット!$IG$2&amp;MONTH(ウォレット!$B28)&amp;"/"&amp;DAY(ウォレット!$B28)&amp;"_"&amp;ウォレット!IS$3,プレー記録!$U$14:$U$2664,0),1))=TRUE,0,INDEX(プレー記録!$G$14:$G$2664,MATCH("IN_"&amp;ウォレット!$IG$2&amp;MONTH(ウォレット!$B28)&amp;"/"&amp;DAY(ウォレット!$B28)&amp;"_"&amp;ウォレット!IS$3,プレー記録!$U$14:$U$2664,0),1))</f>
        <v>0</v>
      </c>
      <c r="IT28" s="296">
        <f>IF(ISNA(INDEX(プレー記録!$G$14:$G$2664,MATCH("IN_"&amp;ウォレット!$IG$2&amp;MONTH(ウォレット!$B28)&amp;"/"&amp;DAY(ウォレット!$B28)&amp;"_"&amp;ウォレット!IT$3,プレー記録!$U$14:$U$2664,0),1))=TRUE,0,INDEX(プレー記録!$G$14:$G$2664,MATCH("IN_"&amp;ウォレット!$IG$2&amp;MONTH(ウォレット!$B28)&amp;"/"&amp;DAY(ウォレット!$B28)&amp;"_"&amp;ウォレット!IT$3,プレー記録!$U$14:$U$2664,0),1))</f>
        <v>0</v>
      </c>
      <c r="IU28" s="296">
        <f>IF(ISNA(INDEX(プレー記録!$G$14:$G$2664,MATCH("IN_"&amp;ウォレット!$IG$2&amp;MONTH(ウォレット!$B28)&amp;"/"&amp;DAY(ウォレット!$B28)&amp;"_"&amp;ウォレット!IU$3,プレー記録!$U$14:$U$2664,0),1))=TRUE,0,INDEX(プレー記録!$G$14:$G$2664,MATCH("IN_"&amp;ウォレット!$IG$2&amp;MONTH(ウォレット!$B28)&amp;"/"&amp;DAY(ウォレット!$B28)&amp;"_"&amp;ウォレット!IU$3,プレー記録!$U$14:$U$2664,0),1))</f>
        <v>0</v>
      </c>
      <c r="IV28" s="296">
        <f>IF(ISNA(INDEX(プレー記録!$G$14:$G$2664,MATCH("IN_"&amp;ウォレット!$IG$2&amp;MONTH(ウォレット!$B28)&amp;"/"&amp;DAY(ウォレット!$B28)&amp;"_"&amp;ウォレット!IV$3,プレー記録!$U$14:$U$2664,0),1))=TRUE,0,INDEX(プレー記録!$G$14:$G$2664,MATCH("IN_"&amp;ウォレット!$IG$2&amp;MONTH(ウォレット!$B28)&amp;"/"&amp;DAY(ウォレット!$B28)&amp;"_"&amp;ウォレット!IV$3,プレー記録!$U$14:$U$2664,0),1))</f>
        <v>0</v>
      </c>
      <c r="IW28" s="296">
        <f>IF(ISNA(INDEX(プレー記録!$G$14:$G$2664,MATCH("IN_"&amp;ウォレット!$IG$2&amp;MONTH(ウォレット!$B28)&amp;"/"&amp;DAY(ウォレット!$B28)&amp;"_"&amp;ウォレット!IW$3,プレー記録!$U$14:$U$2664,0),1))=TRUE,0,INDEX(プレー記録!$G$14:$G$2664,MATCH("IN_"&amp;ウォレット!$IG$2&amp;MONTH(ウォレット!$B28)&amp;"/"&amp;DAY(ウォレット!$B28)&amp;"_"&amp;ウォレット!IW$3,プレー記録!$U$14:$U$2664,0),1))</f>
        <v>0</v>
      </c>
      <c r="IX28" s="158"/>
      <c r="IY28" s="131">
        <f>IF(ISNA(INDEX(プレー記録!$F$12:$F$2664,MATCH("OUT_"&amp;ウォレット!$IG$2&amp;MONTH(ウォレット!$B28)&amp;"/"&amp;DAY(ウォレット!$B28)&amp;"_"&amp;ウォレット!IY$3,プレー記録!$U$12:$U$2664,0),1))=TRUE,0,-INDEX(プレー記録!$F$12:$F$2664,MATCH("OUT_"&amp;ウォレット!$IG$2&amp;MONTH(ウォレット!$B28)&amp;"/"&amp;DAY(ウォレット!$B28)&amp;"_"&amp;ウォレット!IY$3,プレー記録!$U$12:$U$2664,0),1))</f>
        <v>0</v>
      </c>
      <c r="IZ28" s="123">
        <f>IF(ISNA(INDEX(プレー記録!$F$12:$F$2664,MATCH("OUT_"&amp;ウォレット!$IG$2&amp;MONTH(ウォレット!$B28)&amp;"/"&amp;DAY(ウォレット!$B28)&amp;"_"&amp;ウォレット!IZ$3,プレー記録!$U$12:$U$2664,0),1))=TRUE,0,-INDEX(プレー記録!$F$12:$F$2664,MATCH("OUT_"&amp;ウォレット!$IG$2&amp;MONTH(ウォレット!$B28)&amp;"/"&amp;DAY(ウォレット!$B28)&amp;"_"&amp;ウォレット!IZ$3,プレー記録!$U$12:$U$2664,0),1))</f>
        <v>0</v>
      </c>
      <c r="JA28" s="123">
        <f>IF(ISNA(INDEX(プレー記録!$F$12:$F$2664,MATCH("OUT_"&amp;ウォレット!$IG$2&amp;MONTH(ウォレット!$B28)&amp;"/"&amp;DAY(ウォレット!$B28)&amp;"_"&amp;ウォレット!JA$3,プレー記録!$U$12:$U$2664,0),1))=TRUE,0,-INDEX(プレー記録!$F$12:$F$2664,MATCH("OUT_"&amp;ウォレット!$IG$2&amp;MONTH(ウォレット!$B28)&amp;"/"&amp;DAY(ウォレット!$B28)&amp;"_"&amp;ウォレット!JA$3,プレー記録!$U$12:$U$2664,0),1))</f>
        <v>0</v>
      </c>
      <c r="JB28" s="123">
        <f>IF(ISNA(INDEX(プレー記録!$F$12:$F$2664,MATCH("OUT_"&amp;ウォレット!$IG$2&amp;MONTH(ウォレット!$B28)&amp;"/"&amp;DAY(ウォレット!$B28)&amp;"_"&amp;ウォレット!JB$3,プレー記録!$U$12:$U$2664,0),1))=TRUE,0,-INDEX(プレー記録!$F$12:$F$2664,MATCH("OUT_"&amp;ウォレット!$IG$2&amp;MONTH(ウォレット!$B28)&amp;"/"&amp;DAY(ウォレット!$B28)&amp;"_"&amp;ウォレット!JB$3,プレー記録!$U$12:$U$2664,0),1))</f>
        <v>0</v>
      </c>
      <c r="JC28" s="123">
        <f>IF(ISNA(INDEX(プレー記録!$F$12:$F$2664,MATCH("OUT_"&amp;ウォレット!$IG$2&amp;MONTH(ウォレット!$B28)&amp;"/"&amp;DAY(ウォレット!$B28)&amp;"_"&amp;ウォレット!JC$3,プレー記録!$U$12:$U$2664,0),1))=TRUE,0,-INDEX(プレー記録!$F$12:$F$2664,MATCH("OUT_"&amp;ウォレット!$IG$2&amp;MONTH(ウォレット!$B28)&amp;"/"&amp;DAY(ウォレット!$B28)&amp;"_"&amp;ウォレット!JC$3,プレー記録!$U$12:$U$2664,0),1))</f>
        <v>0</v>
      </c>
      <c r="JD28" s="123">
        <f>IF(ISNA(INDEX(プレー記録!$F$12:$F$2664,MATCH("OUT_"&amp;ウォレット!$IG$2&amp;MONTH(ウォレット!$B28)&amp;"/"&amp;DAY(ウォレット!$B28)&amp;"_"&amp;ウォレット!JD$3,プレー記録!$U$12:$U$2664,0),1))=TRUE,0,-INDEX(プレー記録!$F$12:$F$2664,MATCH("OUT_"&amp;ウォレット!$IG$2&amp;MONTH(ウォレット!$B28)&amp;"/"&amp;DAY(ウォレット!$B28)&amp;"_"&amp;ウォレット!JD$3,プレー記録!$U$12:$U$2664,0),1))</f>
        <v>0</v>
      </c>
      <c r="JE28" s="123">
        <f>IF(ISNA(INDEX(プレー記録!$F$12:$F$2664,MATCH("OUT_"&amp;ウォレット!$IG$2&amp;MONTH(ウォレット!$B28)&amp;"/"&amp;DAY(ウォレット!$B28)&amp;"_"&amp;ウォレット!JE$3,プレー記録!$U$12:$U$2664,0),1))=TRUE,0,-INDEX(プレー記録!$F$12:$F$2664,MATCH("OUT_"&amp;ウォレット!$IG$2&amp;MONTH(ウォレット!$B28)&amp;"/"&amp;DAY(ウォレット!$B28)&amp;"_"&amp;ウォレット!JE$3,プレー記録!$U$12:$U$2664,0),1))</f>
        <v>0</v>
      </c>
      <c r="JF28" s="298">
        <f>IF(ISNA(INDEX(プレー記録!$F$12:$F$2664,MATCH("OUT_"&amp;ウォレット!$IG$2&amp;MONTH(ウォレット!$B28)&amp;"/"&amp;DAY(ウォレット!$B28)&amp;"_"&amp;ウォレット!JF$3,プレー記録!$U$12:$U$2664,0),1))=TRUE,0,-INDEX(プレー記録!$F$12:$F$2664,MATCH("OUT_"&amp;ウォレット!$IG$2&amp;MONTH(ウォレット!$B28)&amp;"/"&amp;DAY(ウォレット!$B28)&amp;"_"&amp;ウォレット!JF$3,プレー記録!$U$12:$U$2664,0),1))</f>
        <v>0</v>
      </c>
      <c r="JG28" s="298">
        <f>IF(ISNA(INDEX(プレー記録!$F$12:$F$2664,MATCH("OUT_"&amp;ウォレット!$IG$2&amp;MONTH(ウォレット!$B28)&amp;"/"&amp;DAY(ウォレット!$B28)&amp;"_"&amp;ウォレット!JG$3,プレー記録!$U$12:$U$2664,0),1))=TRUE,0,-INDEX(プレー記録!$F$12:$F$2664,MATCH("OUT_"&amp;ウォレット!$IG$2&amp;MONTH(ウォレット!$B28)&amp;"/"&amp;DAY(ウォレット!$B28)&amp;"_"&amp;ウォレット!JG$3,プレー記録!$U$12:$U$2664,0),1))</f>
        <v>0</v>
      </c>
      <c r="JH28" s="298">
        <f>IF(ISNA(INDEX(プレー記録!$F$12:$F$2664,MATCH("OUT_"&amp;ウォレット!$IG$2&amp;MONTH(ウォレット!$B28)&amp;"/"&amp;DAY(ウォレット!$B28)&amp;"_"&amp;ウォレット!JH$3,プレー記録!$U$12:$U$2664,0),1))=TRUE,0,-INDEX(プレー記録!$F$12:$F$2664,MATCH("OUT_"&amp;ウォレット!$IG$2&amp;MONTH(ウォレット!$B28)&amp;"/"&amp;DAY(ウォレット!$B28)&amp;"_"&amp;ウォレット!JH$3,プレー記録!$U$12:$U$2664,0),1))</f>
        <v>0</v>
      </c>
      <c r="JI28" s="298">
        <f>IF(ISNA(INDEX(プレー記録!$F$12:$F$2664,MATCH("OUT_"&amp;ウォレット!$IG$2&amp;MONTH(ウォレット!$B28)&amp;"/"&amp;DAY(ウォレット!$B28)&amp;"_"&amp;ウォレット!JI$3,プレー記録!$U$12:$U$2664,0),1))=TRUE,0,-INDEX(プレー記録!$F$12:$F$2664,MATCH("OUT_"&amp;ウォレット!$IG$2&amp;MONTH(ウォレット!$B28)&amp;"/"&amp;DAY(ウォレット!$B28)&amp;"_"&amp;ウォレット!JI$3,プレー記録!$U$12:$U$2664,0),1))</f>
        <v>0</v>
      </c>
      <c r="JJ28" s="298">
        <f>IF(ISNA(INDEX(プレー記録!$F$12:$F$2664,MATCH("OUT_"&amp;ウォレット!$IG$2&amp;MONTH(ウォレット!$B28)&amp;"/"&amp;DAY(ウォレット!$B28)&amp;"_"&amp;ウォレット!JJ$3,プレー記録!$U$12:$U$2664,0),1))=TRUE,0,-INDEX(プレー記録!$F$12:$F$2664,MATCH("OUT_"&amp;ウォレット!$IG$2&amp;MONTH(ウォレット!$B28)&amp;"/"&amp;DAY(ウォレット!$B28)&amp;"_"&amp;ウォレット!JJ$3,プレー記録!$U$12:$U$2664,0),1))</f>
        <v>0</v>
      </c>
      <c r="JK28" s="298">
        <f>IF(ISNA(INDEX(プレー記録!$F$12:$F$2664,MATCH("OUT_"&amp;ウォレット!$IG$2&amp;MONTH(ウォレット!$B28)&amp;"/"&amp;DAY(ウォレット!$B28)&amp;"_"&amp;ウォレット!JK$3,プレー記録!$U$12:$U$2664,0),1))=TRUE,0,-INDEX(プレー記録!$F$12:$F$2664,MATCH("OUT_"&amp;ウォレット!$IG$2&amp;MONTH(ウォレット!$B28)&amp;"/"&amp;DAY(ウォレット!$B28)&amp;"_"&amp;ウォレット!JK$3,プレー記録!$U$12:$U$2664,0),1))</f>
        <v>0</v>
      </c>
      <c r="JL28" s="298">
        <f>IF(ISNA(INDEX(プレー記録!$F$12:$F$2664,MATCH("OUT_"&amp;ウォレット!$IG$2&amp;MONTH(ウォレット!$B28)&amp;"/"&amp;DAY(ウォレット!$B28)&amp;"_"&amp;ウォレット!JL$3,プレー記録!$U$12:$U$2664,0),1))=TRUE,0,-INDEX(プレー記録!$F$12:$F$2664,MATCH("OUT_"&amp;ウォレット!$IG$2&amp;MONTH(ウォレット!$B28)&amp;"/"&amp;DAY(ウォレット!$B28)&amp;"_"&amp;ウォレット!JL$3,プレー記録!$U$12:$U$2664,0),1))</f>
        <v>0</v>
      </c>
      <c r="JM28" s="298">
        <f>IF(ISNA(INDEX(プレー記録!$F$12:$F$2664,MATCH("OUT_"&amp;ウォレット!$IG$2&amp;MONTH(ウォレット!$B28)&amp;"/"&amp;DAY(ウォレット!$B28)&amp;"_"&amp;ウォレット!JM$3,プレー記録!$U$12:$U$2664,0),1))=TRUE,0,-INDEX(プレー記録!$F$12:$F$2664,MATCH("OUT_"&amp;ウォレット!$IG$2&amp;MONTH(ウォレット!$B28)&amp;"/"&amp;DAY(ウォレット!$B28)&amp;"_"&amp;ウォレット!JM$3,プレー記録!$U$12:$U$2664,0),1))</f>
        <v>0</v>
      </c>
      <c r="JN28" s="160"/>
      <c r="JO28" s="127">
        <f t="shared" si="9"/>
        <v>0</v>
      </c>
      <c r="JP28" s="128">
        <f t="shared" si="19"/>
        <v>0</v>
      </c>
      <c r="JQ28" s="133">
        <f>IF(ISNA(INDEX(プレー記録!$G$14:$G$2664,MATCH("IN_"&amp;ウォレット!$JO$2&amp;MONTH(ウォレット!$B28)&amp;"/"&amp;DAY(ウォレット!$B28)&amp;"_"&amp;ウォレット!JQ$3,プレー記録!$U$14:$U$2664,0),1))=TRUE,0,INDEX(プレー記録!$G$14:$G$2664,MATCH("IN_"&amp;ウォレット!$JO$2&amp;MONTH(ウォレット!$B28)&amp;"/"&amp;DAY(ウォレット!$B28)&amp;"_"&amp;ウォレット!JQ$3,プレー記録!$U$14:$U$2664,0),1))</f>
        <v>0</v>
      </c>
      <c r="JR28" s="122">
        <f>IF(ISNA(INDEX(プレー記録!$G$14:$G$2664,MATCH("IN_"&amp;ウォレット!$JO$2&amp;MONTH(ウォレット!$B28)&amp;"/"&amp;DAY(ウォレット!$B28)&amp;"_"&amp;ウォレット!JR$3,プレー記録!$U$14:$U$2664,0),1))=TRUE,0,INDEX(プレー記録!$G$14:$G$2664,MATCH("IN_"&amp;ウォレット!$JO$2&amp;MONTH(ウォレット!$B28)&amp;"/"&amp;DAY(ウォレット!$B28)&amp;"_"&amp;ウォレット!JR$3,プレー記録!$U$14:$U$2664,0),1))</f>
        <v>0</v>
      </c>
      <c r="JS28" s="122">
        <f>IF(ISNA(INDEX(プレー記録!$G$14:$G$2664,MATCH("IN_"&amp;ウォレット!$JO$2&amp;MONTH(ウォレット!$B28)&amp;"/"&amp;DAY(ウォレット!$B28)&amp;"_"&amp;ウォレット!JS$3,プレー記録!$U$14:$U$2664,0),1))=TRUE,0,INDEX(プレー記録!$G$14:$G$2664,MATCH("IN_"&amp;ウォレット!$JO$2&amp;MONTH(ウォレット!$B28)&amp;"/"&amp;DAY(ウォレット!$B28)&amp;"_"&amp;ウォレット!JS$3,プレー記録!$U$14:$U$2664,0),1))</f>
        <v>0</v>
      </c>
      <c r="JT28" s="122">
        <f>IF(ISNA(INDEX(プレー記録!$G$14:$G$2664,MATCH("IN_"&amp;ウォレット!$JO$2&amp;MONTH(ウォレット!$B28)&amp;"/"&amp;DAY(ウォレット!$B28)&amp;"_"&amp;ウォレット!JT$3,プレー記録!$U$14:$U$2664,0),1))=TRUE,0,INDEX(プレー記録!$G$14:$G$2664,MATCH("IN_"&amp;ウォレット!$JO$2&amp;MONTH(ウォレット!$B28)&amp;"/"&amp;DAY(ウォレット!$B28)&amp;"_"&amp;ウォレット!JT$3,プレー記録!$U$14:$U$2664,0),1))</f>
        <v>0</v>
      </c>
      <c r="JU28" s="122">
        <f>IF(ISNA(INDEX(プレー記録!$G$14:$G$2664,MATCH("IN_"&amp;ウォレット!$JO$2&amp;MONTH(ウォレット!$B28)&amp;"/"&amp;DAY(ウォレット!$B28)&amp;"_"&amp;ウォレット!JU$3,プレー記録!$U$14:$U$2664,0),1))=TRUE,0,INDEX(プレー記録!$G$14:$G$2664,MATCH("IN_"&amp;ウォレット!$JO$2&amp;MONTH(ウォレット!$B28)&amp;"/"&amp;DAY(ウォレット!$B28)&amp;"_"&amp;ウォレット!JU$3,プレー記録!$U$14:$U$2664,0),1))</f>
        <v>0</v>
      </c>
      <c r="JV28" s="122">
        <f>IF(ISNA(INDEX(プレー記録!$G$14:$G$2664,MATCH("IN_"&amp;ウォレット!$JO$2&amp;MONTH(ウォレット!$B28)&amp;"/"&amp;DAY(ウォレット!$B28)&amp;"_"&amp;ウォレット!JV$3,プレー記録!$U$14:$U$2664,0),1))=TRUE,0,INDEX(プレー記録!$G$14:$G$2664,MATCH("IN_"&amp;ウォレット!$JO$2&amp;MONTH(ウォレット!$B28)&amp;"/"&amp;DAY(ウォレット!$B28)&amp;"_"&amp;ウォレット!JV$3,プレー記録!$U$14:$U$2664,0),1))</f>
        <v>0</v>
      </c>
      <c r="JW28" s="122">
        <f>IF(ISNA(INDEX(プレー記録!$G$14:$G$2664,MATCH("IN_"&amp;ウォレット!$JO$2&amp;MONTH(ウォレット!$B28)&amp;"/"&amp;DAY(ウォレット!$B28)&amp;"_"&amp;ウォレット!JW$3,プレー記録!$U$14:$U$2664,0),1))=TRUE,0,INDEX(プレー記録!$G$14:$G$2664,MATCH("IN_"&amp;ウォレット!$JO$2&amp;MONTH(ウォレット!$B28)&amp;"/"&amp;DAY(ウォレット!$B28)&amp;"_"&amp;ウォレット!JW$3,プレー記録!$U$14:$U$2664,0),1))</f>
        <v>0</v>
      </c>
      <c r="JX28" s="296">
        <f>IF(ISNA(INDEX(プレー記録!$G$14:$G$2664,MATCH("IN_"&amp;ウォレット!$JO$2&amp;MONTH(ウォレット!$B28)&amp;"/"&amp;DAY(ウォレット!$B28)&amp;"_"&amp;ウォレット!JX$3,プレー記録!$U$14:$U$2664,0),1))=TRUE,0,INDEX(プレー記録!$G$14:$G$2664,MATCH("IN_"&amp;ウォレット!$JO$2&amp;MONTH(ウォレット!$B28)&amp;"/"&amp;DAY(ウォレット!$B28)&amp;"_"&amp;ウォレット!JX$3,プレー記録!$U$14:$U$2664,0),1))</f>
        <v>0</v>
      </c>
      <c r="JY28" s="296">
        <f>IF(ISNA(INDEX(プレー記録!$G$14:$G$2664,MATCH("IN_"&amp;ウォレット!$JO$2&amp;MONTH(ウォレット!$B28)&amp;"/"&amp;DAY(ウォレット!$B28)&amp;"_"&amp;ウォレット!JY$3,プレー記録!$U$14:$U$2664,0),1))=TRUE,0,INDEX(プレー記録!$G$14:$G$2664,MATCH("IN_"&amp;ウォレット!$JO$2&amp;MONTH(ウォレット!$B28)&amp;"/"&amp;DAY(ウォレット!$B28)&amp;"_"&amp;ウォレット!JY$3,プレー記録!$U$14:$U$2664,0),1))</f>
        <v>0</v>
      </c>
      <c r="JZ28" s="296">
        <f>IF(ISNA(INDEX(プレー記録!$G$14:$G$2664,MATCH("IN_"&amp;ウォレット!$JO$2&amp;MONTH(ウォレット!$B28)&amp;"/"&amp;DAY(ウォレット!$B28)&amp;"_"&amp;ウォレット!JZ$3,プレー記録!$U$14:$U$2664,0),1))=TRUE,0,INDEX(プレー記録!$G$14:$G$2664,MATCH("IN_"&amp;ウォレット!$JO$2&amp;MONTH(ウォレット!$B28)&amp;"/"&amp;DAY(ウォレット!$B28)&amp;"_"&amp;ウォレット!JZ$3,プレー記録!$U$14:$U$2664,0),1))</f>
        <v>0</v>
      </c>
      <c r="KA28" s="296">
        <f>IF(ISNA(INDEX(プレー記録!$G$14:$G$2664,MATCH("IN_"&amp;ウォレット!$JO$2&amp;MONTH(ウォレット!$B28)&amp;"/"&amp;DAY(ウォレット!$B28)&amp;"_"&amp;ウォレット!KA$3,プレー記録!$U$14:$U$2664,0),1))=TRUE,0,INDEX(プレー記録!$G$14:$G$2664,MATCH("IN_"&amp;ウォレット!$JO$2&amp;MONTH(ウォレット!$B28)&amp;"/"&amp;DAY(ウォレット!$B28)&amp;"_"&amp;ウォレット!KA$3,プレー記録!$U$14:$U$2664,0),1))</f>
        <v>0</v>
      </c>
      <c r="KB28" s="296">
        <f>IF(ISNA(INDEX(プレー記録!$G$14:$G$2664,MATCH("IN_"&amp;ウォレット!$JO$2&amp;MONTH(ウォレット!$B28)&amp;"/"&amp;DAY(ウォレット!$B28)&amp;"_"&amp;ウォレット!KB$3,プレー記録!$U$14:$U$2664,0),1))=TRUE,0,INDEX(プレー記録!$G$14:$G$2664,MATCH("IN_"&amp;ウォレット!$JO$2&amp;MONTH(ウォレット!$B28)&amp;"/"&amp;DAY(ウォレット!$B28)&amp;"_"&amp;ウォレット!KB$3,プレー記録!$U$14:$U$2664,0),1))</f>
        <v>0</v>
      </c>
      <c r="KC28" s="296">
        <f>IF(ISNA(INDEX(プレー記録!$G$14:$G$2664,MATCH("IN_"&amp;ウォレット!$JO$2&amp;MONTH(ウォレット!$B28)&amp;"/"&amp;DAY(ウォレット!$B28)&amp;"_"&amp;ウォレット!KC$3,プレー記録!$U$14:$U$2664,0),1))=TRUE,0,INDEX(プレー記録!$G$14:$G$2664,MATCH("IN_"&amp;ウォレット!$JO$2&amp;MONTH(ウォレット!$B28)&amp;"/"&amp;DAY(ウォレット!$B28)&amp;"_"&amp;ウォレット!KC$3,プレー記録!$U$14:$U$2664,0),1))</f>
        <v>0</v>
      </c>
      <c r="KD28" s="296">
        <f>IF(ISNA(INDEX(プレー記録!$G$14:$G$2664,MATCH("IN_"&amp;ウォレット!$JO$2&amp;MONTH(ウォレット!$B28)&amp;"/"&amp;DAY(ウォレット!$B28)&amp;"_"&amp;ウォレット!KD$3,プレー記録!$U$14:$U$2664,0),1))=TRUE,0,INDEX(プレー記録!$G$14:$G$2664,MATCH("IN_"&amp;ウォレット!$JO$2&amp;MONTH(ウォレット!$B28)&amp;"/"&amp;DAY(ウォレット!$B28)&amp;"_"&amp;ウォレット!KD$3,プレー記録!$U$14:$U$2664,0),1))</f>
        <v>0</v>
      </c>
      <c r="KE28" s="296">
        <f>IF(ISNA(INDEX(プレー記録!$G$14:$G$2664,MATCH("IN_"&amp;ウォレット!$JO$2&amp;MONTH(ウォレット!$B28)&amp;"/"&amp;DAY(ウォレット!$B28)&amp;"_"&amp;ウォレット!KE$3,プレー記録!$U$14:$U$2664,0),1))=TRUE,0,INDEX(プレー記録!$G$14:$G$2664,MATCH("IN_"&amp;ウォレット!$JO$2&amp;MONTH(ウォレット!$B28)&amp;"/"&amp;DAY(ウォレット!$B28)&amp;"_"&amp;ウォレット!KE$3,プレー記録!$U$14:$U$2664,0),1))</f>
        <v>0</v>
      </c>
      <c r="KF28" s="158"/>
      <c r="KG28" s="131">
        <f>IF(ISNA(INDEX(プレー記録!$F$12:$F$2664,MATCH("OUT_"&amp;ウォレット!$JO$2&amp;MONTH(ウォレット!$B28)&amp;"/"&amp;DAY(ウォレット!$B28)&amp;"_"&amp;ウォレット!KG$3,プレー記録!$U$12:$U$2664,0),1))=TRUE,0,-INDEX(プレー記録!$F$12:$F$2664,MATCH("OUT_"&amp;ウォレット!$JO$2&amp;MONTH(ウォレット!$B28)&amp;"/"&amp;DAY(ウォレット!$B28)&amp;"_"&amp;ウォレット!KG$3,プレー記録!$U$12:$U$2664,0),1))</f>
        <v>0</v>
      </c>
      <c r="KH28" s="123">
        <f>IF(ISNA(INDEX(プレー記録!$F$12:$F$2664,MATCH("OUT_"&amp;ウォレット!$JO$2&amp;MONTH(ウォレット!$B28)&amp;"/"&amp;DAY(ウォレット!$B28)&amp;"_"&amp;ウォレット!KH$3,プレー記録!$U$12:$U$2664,0),1))=TRUE,0,-INDEX(プレー記録!$F$12:$F$2664,MATCH("OUT_"&amp;ウォレット!$JO$2&amp;MONTH(ウォレット!$B28)&amp;"/"&amp;DAY(ウォレット!$B28)&amp;"_"&amp;ウォレット!KH$3,プレー記録!$U$12:$U$2664,0),1))</f>
        <v>0</v>
      </c>
      <c r="KI28" s="123">
        <f>IF(ISNA(INDEX(プレー記録!$F$12:$F$2664,MATCH("OUT_"&amp;ウォレット!$JO$2&amp;MONTH(ウォレット!$B28)&amp;"/"&amp;DAY(ウォレット!$B28)&amp;"_"&amp;ウォレット!KI$3,プレー記録!$U$12:$U$2664,0),1))=TRUE,0,-INDEX(プレー記録!$F$12:$F$2664,MATCH("OUT_"&amp;ウォレット!$JO$2&amp;MONTH(ウォレット!$B28)&amp;"/"&amp;DAY(ウォレット!$B28)&amp;"_"&amp;ウォレット!KI$3,プレー記録!$U$12:$U$2664,0),1))</f>
        <v>0</v>
      </c>
      <c r="KJ28" s="123">
        <f>IF(ISNA(INDEX(プレー記録!$F$12:$F$2664,MATCH("OUT_"&amp;ウォレット!$JO$2&amp;MONTH(ウォレット!$B28)&amp;"/"&amp;DAY(ウォレット!$B28)&amp;"_"&amp;ウォレット!KJ$3,プレー記録!$U$12:$U$2664,0),1))=TRUE,0,-INDEX(プレー記録!$F$12:$F$2664,MATCH("OUT_"&amp;ウォレット!$JO$2&amp;MONTH(ウォレット!$B28)&amp;"/"&amp;DAY(ウォレット!$B28)&amp;"_"&amp;ウォレット!KJ$3,プレー記録!$U$12:$U$2664,0),1))</f>
        <v>0</v>
      </c>
      <c r="KK28" s="123">
        <f>IF(ISNA(INDEX(プレー記録!$F$12:$F$2664,MATCH("OUT_"&amp;ウォレット!$JO$2&amp;MONTH(ウォレット!$B28)&amp;"/"&amp;DAY(ウォレット!$B28)&amp;"_"&amp;ウォレット!KK$3,プレー記録!$U$12:$U$2664,0),1))=TRUE,0,-INDEX(プレー記録!$F$12:$F$2664,MATCH("OUT_"&amp;ウォレット!$JO$2&amp;MONTH(ウォレット!$B28)&amp;"/"&amp;DAY(ウォレット!$B28)&amp;"_"&amp;ウォレット!KK$3,プレー記録!$U$12:$U$2664,0),1))</f>
        <v>0</v>
      </c>
      <c r="KL28" s="123">
        <f>IF(ISNA(INDEX(プレー記録!$F$12:$F$2664,MATCH("OUT_"&amp;ウォレット!$JO$2&amp;MONTH(ウォレット!$B28)&amp;"/"&amp;DAY(ウォレット!$B28)&amp;"_"&amp;ウォレット!KL$3,プレー記録!$U$12:$U$2664,0),1))=TRUE,0,-INDEX(プレー記録!$F$12:$F$2664,MATCH("OUT_"&amp;ウォレット!$JO$2&amp;MONTH(ウォレット!$B28)&amp;"/"&amp;DAY(ウォレット!$B28)&amp;"_"&amp;ウォレット!KL$3,プレー記録!$U$12:$U$2664,0),1))</f>
        <v>0</v>
      </c>
      <c r="KM28" s="123">
        <f>IF(ISNA(INDEX(プレー記録!$F$12:$F$2664,MATCH("OUT_"&amp;ウォレット!$JO$2&amp;MONTH(ウォレット!$B28)&amp;"/"&amp;DAY(ウォレット!$B28)&amp;"_"&amp;ウォレット!KM$3,プレー記録!$U$12:$U$2664,0),1))=TRUE,0,-INDEX(プレー記録!$F$12:$F$2664,MATCH("OUT_"&amp;ウォレット!$JO$2&amp;MONTH(ウォレット!$B28)&amp;"/"&amp;DAY(ウォレット!$B28)&amp;"_"&amp;ウォレット!KM$3,プレー記録!$U$12:$U$2664,0),1))</f>
        <v>0</v>
      </c>
      <c r="KN28" s="298">
        <f>IF(ISNA(INDEX(プレー記録!$F$12:$F$2664,MATCH("OUT_"&amp;ウォレット!$JO$2&amp;MONTH(ウォレット!$B28)&amp;"/"&amp;DAY(ウォレット!$B28)&amp;"_"&amp;ウォレット!KN$3,プレー記録!$U$12:$U$2664,0),1))=TRUE,0,-INDEX(プレー記録!$F$12:$F$2664,MATCH("OUT_"&amp;ウォレット!$JO$2&amp;MONTH(ウォレット!$B28)&amp;"/"&amp;DAY(ウォレット!$B28)&amp;"_"&amp;ウォレット!KN$3,プレー記録!$U$12:$U$2664,0),1))</f>
        <v>0</v>
      </c>
      <c r="KO28" s="298">
        <f>IF(ISNA(INDEX(プレー記録!$F$12:$F$2664,MATCH("OUT_"&amp;ウォレット!$JO$2&amp;MONTH(ウォレット!$B28)&amp;"/"&amp;DAY(ウォレット!$B28)&amp;"_"&amp;ウォレット!KO$3,プレー記録!$U$12:$U$2664,0),1))=TRUE,0,-INDEX(プレー記録!$F$12:$F$2664,MATCH("OUT_"&amp;ウォレット!$JO$2&amp;MONTH(ウォレット!$B28)&amp;"/"&amp;DAY(ウォレット!$B28)&amp;"_"&amp;ウォレット!KO$3,プレー記録!$U$12:$U$2664,0),1))</f>
        <v>0</v>
      </c>
      <c r="KP28" s="298">
        <f>IF(ISNA(INDEX(プレー記録!$F$12:$F$2664,MATCH("OUT_"&amp;ウォレット!$JO$2&amp;MONTH(ウォレット!$B28)&amp;"/"&amp;DAY(ウォレット!$B28)&amp;"_"&amp;ウォレット!KP$3,プレー記録!$U$12:$U$2664,0),1))=TRUE,0,-INDEX(プレー記録!$F$12:$F$2664,MATCH("OUT_"&amp;ウォレット!$JO$2&amp;MONTH(ウォレット!$B28)&amp;"/"&amp;DAY(ウォレット!$B28)&amp;"_"&amp;ウォレット!KP$3,プレー記録!$U$12:$U$2664,0),1))</f>
        <v>0</v>
      </c>
      <c r="KQ28" s="298">
        <f>IF(ISNA(INDEX(プレー記録!$F$12:$F$2664,MATCH("OUT_"&amp;ウォレット!$JO$2&amp;MONTH(ウォレット!$B28)&amp;"/"&amp;DAY(ウォレット!$B28)&amp;"_"&amp;ウォレット!KQ$3,プレー記録!$U$12:$U$2664,0),1))=TRUE,0,-INDEX(プレー記録!$F$12:$F$2664,MATCH("OUT_"&amp;ウォレット!$JO$2&amp;MONTH(ウォレット!$B28)&amp;"/"&amp;DAY(ウォレット!$B28)&amp;"_"&amp;ウォレット!KQ$3,プレー記録!$U$12:$U$2664,0),1))</f>
        <v>0</v>
      </c>
      <c r="KR28" s="298">
        <f>IF(ISNA(INDEX(プレー記録!$F$12:$F$2664,MATCH("OUT_"&amp;ウォレット!$JO$2&amp;MONTH(ウォレット!$B28)&amp;"/"&amp;DAY(ウォレット!$B28)&amp;"_"&amp;ウォレット!KR$3,プレー記録!$U$12:$U$2664,0),1))=TRUE,0,-INDEX(プレー記録!$F$12:$F$2664,MATCH("OUT_"&amp;ウォレット!$JO$2&amp;MONTH(ウォレット!$B28)&amp;"/"&amp;DAY(ウォレット!$B28)&amp;"_"&amp;ウォレット!KR$3,プレー記録!$U$12:$U$2664,0),1))</f>
        <v>0</v>
      </c>
      <c r="KS28" s="298">
        <f>IF(ISNA(INDEX(プレー記録!$F$12:$F$2664,MATCH("OUT_"&amp;ウォレット!$JO$2&amp;MONTH(ウォレット!$B28)&amp;"/"&amp;DAY(ウォレット!$B28)&amp;"_"&amp;ウォレット!KS$3,プレー記録!$U$12:$U$2664,0),1))=TRUE,0,-INDEX(プレー記録!$F$12:$F$2664,MATCH("OUT_"&amp;ウォレット!$JO$2&amp;MONTH(ウォレット!$B28)&amp;"/"&amp;DAY(ウォレット!$B28)&amp;"_"&amp;ウォレット!KS$3,プレー記録!$U$12:$U$2664,0),1))</f>
        <v>0</v>
      </c>
      <c r="KT28" s="298">
        <f>IF(ISNA(INDEX(プレー記録!$F$12:$F$2664,MATCH("OUT_"&amp;ウォレット!$JO$2&amp;MONTH(ウォレット!$B28)&amp;"/"&amp;DAY(ウォレット!$B28)&amp;"_"&amp;ウォレット!KT$3,プレー記録!$U$12:$U$2664,0),1))=TRUE,0,-INDEX(プレー記録!$F$12:$F$2664,MATCH("OUT_"&amp;ウォレット!$JO$2&amp;MONTH(ウォレット!$B28)&amp;"/"&amp;DAY(ウォレット!$B28)&amp;"_"&amp;ウォレット!KT$3,プレー記録!$U$12:$U$2664,0),1))</f>
        <v>0</v>
      </c>
      <c r="KU28" s="298">
        <f>IF(ISNA(INDEX(プレー記録!$F$12:$F$2664,MATCH("OUT_"&amp;ウォレット!$JO$2&amp;MONTH(ウォレット!$B28)&amp;"/"&amp;DAY(ウォレット!$B28)&amp;"_"&amp;ウォレット!KU$3,プレー記録!$U$12:$U$2664,0),1))=TRUE,0,-INDEX(プレー記録!$F$12:$F$2664,MATCH("OUT_"&amp;ウォレット!$JO$2&amp;MONTH(ウォレット!$B28)&amp;"/"&amp;DAY(ウォレット!$B28)&amp;"_"&amp;ウォレット!KU$3,プレー記録!$U$12:$U$2664,0),1))</f>
        <v>0</v>
      </c>
      <c r="KV28" s="160"/>
      <c r="KW28" s="127">
        <f t="shared" si="10"/>
        <v>0</v>
      </c>
      <c r="KX28" s="128">
        <f t="shared" si="20"/>
        <v>0</v>
      </c>
      <c r="KY28" s="133">
        <f>IF(ISNA(INDEX(プレー記録!$G$14:$G$2664,MATCH("IN_"&amp;ウォレット!$KW$2&amp;MONTH(ウォレット!$B28)&amp;"/"&amp;DAY(ウォレット!$B28)&amp;"_"&amp;ウォレット!KY$3,プレー記録!$U$14:$U$2664,0),1))=TRUE,0,INDEX(プレー記録!$G$14:$G$2664,MATCH("IN_"&amp;ウォレット!$KW$2&amp;MONTH(ウォレット!$B28)&amp;"/"&amp;DAY(ウォレット!$B28)&amp;"_"&amp;ウォレット!KY$3,プレー記録!$U$14:$U$2664,0),1))</f>
        <v>0</v>
      </c>
      <c r="KZ28" s="122">
        <f>IF(ISNA(INDEX(プレー記録!$G$14:$G$2664,MATCH("IN_"&amp;ウォレット!$KW$2&amp;MONTH(ウォレット!$B28)&amp;"/"&amp;DAY(ウォレット!$B28)&amp;"_"&amp;ウォレット!KZ$3,プレー記録!$U$14:$U$2664,0),1))=TRUE,0,INDEX(プレー記録!$G$14:$G$2664,MATCH("IN_"&amp;ウォレット!$KW$2&amp;MONTH(ウォレット!$B28)&amp;"/"&amp;DAY(ウォレット!$B28)&amp;"_"&amp;ウォレット!KZ$3,プレー記録!$U$14:$U$2664,0),1))</f>
        <v>0</v>
      </c>
      <c r="LA28" s="122">
        <f>IF(ISNA(INDEX(プレー記録!$G$14:$G$2664,MATCH("IN_"&amp;ウォレット!$KW$2&amp;MONTH(ウォレット!$B28)&amp;"/"&amp;DAY(ウォレット!$B28)&amp;"_"&amp;ウォレット!LA$3,プレー記録!$U$14:$U$2664,0),1))=TRUE,0,INDEX(プレー記録!$G$14:$G$2664,MATCH("IN_"&amp;ウォレット!$KW$2&amp;MONTH(ウォレット!$B28)&amp;"/"&amp;DAY(ウォレット!$B28)&amp;"_"&amp;ウォレット!LA$3,プレー記録!$U$14:$U$2664,0),1))</f>
        <v>0</v>
      </c>
      <c r="LB28" s="122">
        <f>IF(ISNA(INDEX(プレー記録!$G$14:$G$2664,MATCH("IN_"&amp;ウォレット!$KW$2&amp;MONTH(ウォレット!$B28)&amp;"/"&amp;DAY(ウォレット!$B28)&amp;"_"&amp;ウォレット!LB$3,プレー記録!$U$14:$U$2664,0),1))=TRUE,0,INDEX(プレー記録!$G$14:$G$2664,MATCH("IN_"&amp;ウォレット!$KW$2&amp;MONTH(ウォレット!$B28)&amp;"/"&amp;DAY(ウォレット!$B28)&amp;"_"&amp;ウォレット!LB$3,プレー記録!$U$14:$U$2664,0),1))</f>
        <v>0</v>
      </c>
      <c r="LC28" s="122">
        <f>IF(ISNA(INDEX(プレー記録!$G$14:$G$2664,MATCH("IN_"&amp;ウォレット!$KW$2&amp;MONTH(ウォレット!$B28)&amp;"/"&amp;DAY(ウォレット!$B28)&amp;"_"&amp;ウォレット!LC$3,プレー記録!$U$14:$U$2664,0),1))=TRUE,0,INDEX(プレー記録!$G$14:$G$2664,MATCH("IN_"&amp;ウォレット!$KW$2&amp;MONTH(ウォレット!$B28)&amp;"/"&amp;DAY(ウォレット!$B28)&amp;"_"&amp;ウォレット!LC$3,プレー記録!$U$14:$U$2664,0),1))</f>
        <v>0</v>
      </c>
      <c r="LD28" s="122">
        <f>IF(ISNA(INDEX(プレー記録!$G$14:$G$2664,MATCH("IN_"&amp;ウォレット!$KW$2&amp;MONTH(ウォレット!$B28)&amp;"/"&amp;DAY(ウォレット!$B28)&amp;"_"&amp;ウォレット!LD$3,プレー記録!$U$14:$U$2664,0),1))=TRUE,0,INDEX(プレー記録!$G$14:$G$2664,MATCH("IN_"&amp;ウォレット!$KW$2&amp;MONTH(ウォレット!$B28)&amp;"/"&amp;DAY(ウォレット!$B28)&amp;"_"&amp;ウォレット!LD$3,プレー記録!$U$14:$U$2664,0),1))</f>
        <v>0</v>
      </c>
      <c r="LE28" s="122">
        <f>IF(ISNA(INDEX(プレー記録!$G$14:$G$2664,MATCH("IN_"&amp;ウォレット!$KW$2&amp;MONTH(ウォレット!$B28)&amp;"/"&amp;DAY(ウォレット!$B28)&amp;"_"&amp;ウォレット!LE$3,プレー記録!$U$14:$U$2664,0),1))=TRUE,0,INDEX(プレー記録!$G$14:$G$2664,MATCH("IN_"&amp;ウォレット!$KW$2&amp;MONTH(ウォレット!$B28)&amp;"/"&amp;DAY(ウォレット!$B28)&amp;"_"&amp;ウォレット!LE$3,プレー記録!$U$14:$U$2664,0),1))</f>
        <v>0</v>
      </c>
      <c r="LF28" s="296">
        <f>IF(ISNA(INDEX(プレー記録!$G$14:$G$2664,MATCH("IN_"&amp;ウォレット!$KW$2&amp;MONTH(ウォレット!$B28)&amp;"/"&amp;DAY(ウォレット!$B28)&amp;"_"&amp;ウォレット!LF$3,プレー記録!$U$14:$U$2664,0),1))=TRUE,0,INDEX(プレー記録!$G$14:$G$2664,MATCH("IN_"&amp;ウォレット!$KW$2&amp;MONTH(ウォレット!$B28)&amp;"/"&amp;DAY(ウォレット!$B28)&amp;"_"&amp;ウォレット!LF$3,プレー記録!$U$14:$U$2664,0),1))</f>
        <v>0</v>
      </c>
      <c r="LG28" s="296">
        <f>IF(ISNA(INDEX(プレー記録!$G$14:$G$2664,MATCH("IN_"&amp;ウォレット!$KW$2&amp;MONTH(ウォレット!$B28)&amp;"/"&amp;DAY(ウォレット!$B28)&amp;"_"&amp;ウォレット!LG$3,プレー記録!$U$14:$U$2664,0),1))=TRUE,0,INDEX(プレー記録!$G$14:$G$2664,MATCH("IN_"&amp;ウォレット!$KW$2&amp;MONTH(ウォレット!$B28)&amp;"/"&amp;DAY(ウォレット!$B28)&amp;"_"&amp;ウォレット!LG$3,プレー記録!$U$14:$U$2664,0),1))</f>
        <v>0</v>
      </c>
      <c r="LH28" s="296">
        <f>IF(ISNA(INDEX(プレー記録!$G$14:$G$2664,MATCH("IN_"&amp;ウォレット!$KW$2&amp;MONTH(ウォレット!$B28)&amp;"/"&amp;DAY(ウォレット!$B28)&amp;"_"&amp;ウォレット!LH$3,プレー記録!$U$14:$U$2664,0),1))=TRUE,0,INDEX(プレー記録!$G$14:$G$2664,MATCH("IN_"&amp;ウォレット!$KW$2&amp;MONTH(ウォレット!$B28)&amp;"/"&amp;DAY(ウォレット!$B28)&amp;"_"&amp;ウォレット!LH$3,プレー記録!$U$14:$U$2664,0),1))</f>
        <v>0</v>
      </c>
      <c r="LI28" s="296">
        <f>IF(ISNA(INDEX(プレー記録!$G$14:$G$2664,MATCH("IN_"&amp;ウォレット!$KW$2&amp;MONTH(ウォレット!$B28)&amp;"/"&amp;DAY(ウォレット!$B28)&amp;"_"&amp;ウォレット!LI$3,プレー記録!$U$14:$U$2664,0),1))=TRUE,0,INDEX(プレー記録!$G$14:$G$2664,MATCH("IN_"&amp;ウォレット!$KW$2&amp;MONTH(ウォレット!$B28)&amp;"/"&amp;DAY(ウォレット!$B28)&amp;"_"&amp;ウォレット!LI$3,プレー記録!$U$14:$U$2664,0),1))</f>
        <v>0</v>
      </c>
      <c r="LJ28" s="296">
        <f>IF(ISNA(INDEX(プレー記録!$G$14:$G$2664,MATCH("IN_"&amp;ウォレット!$KW$2&amp;MONTH(ウォレット!$B28)&amp;"/"&amp;DAY(ウォレット!$B28)&amp;"_"&amp;ウォレット!LJ$3,プレー記録!$U$14:$U$2664,0),1))=TRUE,0,INDEX(プレー記録!$G$14:$G$2664,MATCH("IN_"&amp;ウォレット!$KW$2&amp;MONTH(ウォレット!$B28)&amp;"/"&amp;DAY(ウォレット!$B28)&amp;"_"&amp;ウォレット!LJ$3,プレー記録!$U$14:$U$2664,0),1))</f>
        <v>0</v>
      </c>
      <c r="LK28" s="296">
        <f>IF(ISNA(INDEX(プレー記録!$G$14:$G$2664,MATCH("IN_"&amp;ウォレット!$KW$2&amp;MONTH(ウォレット!$B28)&amp;"/"&amp;DAY(ウォレット!$B28)&amp;"_"&amp;ウォレット!LK$3,プレー記録!$U$14:$U$2664,0),1))=TRUE,0,INDEX(プレー記録!$G$14:$G$2664,MATCH("IN_"&amp;ウォレット!$KW$2&amp;MONTH(ウォレット!$B28)&amp;"/"&amp;DAY(ウォレット!$B28)&amp;"_"&amp;ウォレット!LK$3,プレー記録!$U$14:$U$2664,0),1))</f>
        <v>0</v>
      </c>
      <c r="LL28" s="296">
        <f>IF(ISNA(INDEX(プレー記録!$G$14:$G$2664,MATCH("IN_"&amp;ウォレット!$KW$2&amp;MONTH(ウォレット!$B28)&amp;"/"&amp;DAY(ウォレット!$B28)&amp;"_"&amp;ウォレット!LL$3,プレー記録!$U$14:$U$2664,0),1))=TRUE,0,INDEX(プレー記録!$G$14:$G$2664,MATCH("IN_"&amp;ウォレット!$KW$2&amp;MONTH(ウォレット!$B28)&amp;"/"&amp;DAY(ウォレット!$B28)&amp;"_"&amp;ウォレット!LL$3,プレー記録!$U$14:$U$2664,0),1))</f>
        <v>0</v>
      </c>
      <c r="LM28" s="296">
        <f>IF(ISNA(INDEX(プレー記録!$G$14:$G$2664,MATCH("IN_"&amp;ウォレット!$KW$2&amp;MONTH(ウォレット!$B28)&amp;"/"&amp;DAY(ウォレット!$B28)&amp;"_"&amp;ウォレット!LM$3,プレー記録!$U$14:$U$2664,0),1))=TRUE,0,INDEX(プレー記録!$G$14:$G$2664,MATCH("IN_"&amp;ウォレット!$KW$2&amp;MONTH(ウォレット!$B28)&amp;"/"&amp;DAY(ウォレット!$B28)&amp;"_"&amp;ウォレット!LM$3,プレー記録!$U$14:$U$2664,0),1))</f>
        <v>0</v>
      </c>
      <c r="LN28" s="158"/>
      <c r="LO28" s="131">
        <f>IF(ISNA(INDEX(プレー記録!$F$12:$F$2664,MATCH("OUT_"&amp;ウォレット!$KW$2&amp;MONTH(ウォレット!$B28)&amp;"/"&amp;DAY(ウォレット!$B28)&amp;"_"&amp;ウォレット!LO$3,プレー記録!$U$12:$U$2664,0),1))=TRUE,0,-INDEX(プレー記録!$F$12:$F$2664,MATCH("OUT_"&amp;ウォレット!$KW$2&amp;MONTH(ウォレット!$B28)&amp;"/"&amp;DAY(ウォレット!$B28)&amp;"_"&amp;ウォレット!LO$3,プレー記録!$U$12:$U$2664,0),1))</f>
        <v>0</v>
      </c>
      <c r="LP28" s="123">
        <f>IF(ISNA(INDEX(プレー記録!$F$12:$F$2664,MATCH("OUT_"&amp;ウォレット!$KW$2&amp;MONTH(ウォレット!$B28)&amp;"/"&amp;DAY(ウォレット!$B28)&amp;"_"&amp;ウォレット!LP$3,プレー記録!$U$12:$U$2664,0),1))=TRUE,0,-INDEX(プレー記録!$F$12:$F$2664,MATCH("OUT_"&amp;ウォレット!$KW$2&amp;MONTH(ウォレット!$B28)&amp;"/"&amp;DAY(ウォレット!$B28)&amp;"_"&amp;ウォレット!LP$3,プレー記録!$U$12:$U$2664,0),1))</f>
        <v>0</v>
      </c>
      <c r="LQ28" s="123">
        <f>IF(ISNA(INDEX(プレー記録!$F$12:$F$2664,MATCH("OUT_"&amp;ウォレット!$KW$2&amp;MONTH(ウォレット!$B28)&amp;"/"&amp;DAY(ウォレット!$B28)&amp;"_"&amp;ウォレット!LQ$3,プレー記録!$U$12:$U$2664,0),1))=TRUE,0,-INDEX(プレー記録!$F$12:$F$2664,MATCH("OUT_"&amp;ウォレット!$KW$2&amp;MONTH(ウォレット!$B28)&amp;"/"&amp;DAY(ウォレット!$B28)&amp;"_"&amp;ウォレット!LQ$3,プレー記録!$U$12:$U$2664,0),1))</f>
        <v>0</v>
      </c>
      <c r="LR28" s="123">
        <f>IF(ISNA(INDEX(プレー記録!$F$12:$F$2664,MATCH("OUT_"&amp;ウォレット!$KW$2&amp;MONTH(ウォレット!$B28)&amp;"/"&amp;DAY(ウォレット!$B28)&amp;"_"&amp;ウォレット!LR$3,プレー記録!$U$12:$U$2664,0),1))=TRUE,0,-INDEX(プレー記録!$F$12:$F$2664,MATCH("OUT_"&amp;ウォレット!$KW$2&amp;MONTH(ウォレット!$B28)&amp;"/"&amp;DAY(ウォレット!$B28)&amp;"_"&amp;ウォレット!LR$3,プレー記録!$U$12:$U$2664,0),1))</f>
        <v>0</v>
      </c>
      <c r="LS28" s="123">
        <f>IF(ISNA(INDEX(プレー記録!$F$12:$F$2664,MATCH("OUT_"&amp;ウォレット!$KW$2&amp;MONTH(ウォレット!$B28)&amp;"/"&amp;DAY(ウォレット!$B28)&amp;"_"&amp;ウォレット!LS$3,プレー記録!$U$12:$U$2664,0),1))=TRUE,0,-INDEX(プレー記録!$F$12:$F$2664,MATCH("OUT_"&amp;ウォレット!$KW$2&amp;MONTH(ウォレット!$B28)&amp;"/"&amp;DAY(ウォレット!$B28)&amp;"_"&amp;ウォレット!LS$3,プレー記録!$U$12:$U$2664,0),1))</f>
        <v>0</v>
      </c>
      <c r="LT28" s="123">
        <f>IF(ISNA(INDEX(プレー記録!$F$12:$F$2664,MATCH("OUT_"&amp;ウォレット!$KW$2&amp;MONTH(ウォレット!$B28)&amp;"/"&amp;DAY(ウォレット!$B28)&amp;"_"&amp;ウォレット!LT$3,プレー記録!$U$12:$U$2664,0),1))=TRUE,0,-INDEX(プレー記録!$F$12:$F$2664,MATCH("OUT_"&amp;ウォレット!$KW$2&amp;MONTH(ウォレット!$B28)&amp;"/"&amp;DAY(ウォレット!$B28)&amp;"_"&amp;ウォレット!LT$3,プレー記録!$U$12:$U$2664,0),1))</f>
        <v>0</v>
      </c>
      <c r="LU28" s="123">
        <f>IF(ISNA(INDEX(プレー記録!$F$12:$F$2664,MATCH("OUT_"&amp;ウォレット!$KW$2&amp;MONTH(ウォレット!$B28)&amp;"/"&amp;DAY(ウォレット!$B28)&amp;"_"&amp;ウォレット!LU$3,プレー記録!$U$12:$U$2664,0),1))=TRUE,0,-INDEX(プレー記録!$F$12:$F$2664,MATCH("OUT_"&amp;ウォレット!$KW$2&amp;MONTH(ウォレット!$B28)&amp;"/"&amp;DAY(ウォレット!$B28)&amp;"_"&amp;ウォレット!LU$3,プレー記録!$U$12:$U$2664,0),1))</f>
        <v>0</v>
      </c>
      <c r="LV28" s="298">
        <f>IF(ISNA(INDEX(プレー記録!$F$12:$F$2664,MATCH("OUT_"&amp;ウォレット!$KW$2&amp;MONTH(ウォレット!$B28)&amp;"/"&amp;DAY(ウォレット!$B28)&amp;"_"&amp;ウォレット!LV$3,プレー記録!$U$12:$U$2664,0),1))=TRUE,0,-INDEX(プレー記録!$F$12:$F$2664,MATCH("OUT_"&amp;ウォレット!$KW$2&amp;MONTH(ウォレット!$B28)&amp;"/"&amp;DAY(ウォレット!$B28)&amp;"_"&amp;ウォレット!LV$3,プレー記録!$U$12:$U$2664,0),1))</f>
        <v>0</v>
      </c>
      <c r="LW28" s="298">
        <f>IF(ISNA(INDEX(プレー記録!$F$12:$F$2664,MATCH("OUT_"&amp;ウォレット!$KW$2&amp;MONTH(ウォレット!$B28)&amp;"/"&amp;DAY(ウォレット!$B28)&amp;"_"&amp;ウォレット!LW$3,プレー記録!$U$12:$U$2664,0),1))=TRUE,0,-INDEX(プレー記録!$F$12:$F$2664,MATCH("OUT_"&amp;ウォレット!$KW$2&amp;MONTH(ウォレット!$B28)&amp;"/"&amp;DAY(ウォレット!$B28)&amp;"_"&amp;ウォレット!LW$3,プレー記録!$U$12:$U$2664,0),1))</f>
        <v>0</v>
      </c>
      <c r="LX28" s="298">
        <f>IF(ISNA(INDEX(プレー記録!$F$12:$F$2664,MATCH("OUT_"&amp;ウォレット!$KW$2&amp;MONTH(ウォレット!$B28)&amp;"/"&amp;DAY(ウォレット!$B28)&amp;"_"&amp;ウォレット!LX$3,プレー記録!$U$12:$U$2664,0),1))=TRUE,0,-INDEX(プレー記録!$F$12:$F$2664,MATCH("OUT_"&amp;ウォレット!$KW$2&amp;MONTH(ウォレット!$B28)&amp;"/"&amp;DAY(ウォレット!$B28)&amp;"_"&amp;ウォレット!LX$3,プレー記録!$U$12:$U$2664,0),1))</f>
        <v>0</v>
      </c>
      <c r="LY28" s="298">
        <f>IF(ISNA(INDEX(プレー記録!$F$12:$F$2664,MATCH("OUT_"&amp;ウォレット!$KW$2&amp;MONTH(ウォレット!$B28)&amp;"/"&amp;DAY(ウォレット!$B28)&amp;"_"&amp;ウォレット!LY$3,プレー記録!$U$12:$U$2664,0),1))=TRUE,0,-INDEX(プレー記録!$F$12:$F$2664,MATCH("OUT_"&amp;ウォレット!$KW$2&amp;MONTH(ウォレット!$B28)&amp;"/"&amp;DAY(ウォレット!$B28)&amp;"_"&amp;ウォレット!LY$3,プレー記録!$U$12:$U$2664,0),1))</f>
        <v>0</v>
      </c>
      <c r="LZ28" s="298">
        <f>IF(ISNA(INDEX(プレー記録!$F$12:$F$2664,MATCH("OUT_"&amp;ウォレット!$KW$2&amp;MONTH(ウォレット!$B28)&amp;"/"&amp;DAY(ウォレット!$B28)&amp;"_"&amp;ウォレット!LZ$3,プレー記録!$U$12:$U$2664,0),1))=TRUE,0,-INDEX(プレー記録!$F$12:$F$2664,MATCH("OUT_"&amp;ウォレット!$KW$2&amp;MONTH(ウォレット!$B28)&amp;"/"&amp;DAY(ウォレット!$B28)&amp;"_"&amp;ウォレット!LZ$3,プレー記録!$U$12:$U$2664,0),1))</f>
        <v>0</v>
      </c>
      <c r="MA28" s="298">
        <f>IF(ISNA(INDEX(プレー記録!$F$12:$F$2664,MATCH("OUT_"&amp;ウォレット!$KW$2&amp;MONTH(ウォレット!$B28)&amp;"/"&amp;DAY(ウォレット!$B28)&amp;"_"&amp;ウォレット!MA$3,プレー記録!$U$12:$U$2664,0),1))=TRUE,0,-INDEX(プレー記録!$F$12:$F$2664,MATCH("OUT_"&amp;ウォレット!$KW$2&amp;MONTH(ウォレット!$B28)&amp;"/"&amp;DAY(ウォレット!$B28)&amp;"_"&amp;ウォレット!MA$3,プレー記録!$U$12:$U$2664,0),1))</f>
        <v>0</v>
      </c>
      <c r="MB28" s="298">
        <f>IF(ISNA(INDEX(プレー記録!$F$12:$F$2664,MATCH("OUT_"&amp;ウォレット!$KW$2&amp;MONTH(ウォレット!$B28)&amp;"/"&amp;DAY(ウォレット!$B28)&amp;"_"&amp;ウォレット!MB$3,プレー記録!$U$12:$U$2664,0),1))=TRUE,0,-INDEX(プレー記録!$F$12:$F$2664,MATCH("OUT_"&amp;ウォレット!$KW$2&amp;MONTH(ウォレット!$B28)&amp;"/"&amp;DAY(ウォレット!$B28)&amp;"_"&amp;ウォレット!MB$3,プレー記録!$U$12:$U$2664,0),1))</f>
        <v>0</v>
      </c>
      <c r="MC28" s="298">
        <f>IF(ISNA(INDEX(プレー記録!$F$12:$F$2664,MATCH("OUT_"&amp;ウォレット!$KW$2&amp;MONTH(ウォレット!$B28)&amp;"/"&amp;DAY(ウォレット!$B28)&amp;"_"&amp;ウォレット!MC$3,プレー記録!$U$12:$U$2664,0),1))=TRUE,0,-INDEX(プレー記録!$F$12:$F$2664,MATCH("OUT_"&amp;ウォレット!$KW$2&amp;MONTH(ウォレット!$B28)&amp;"/"&amp;DAY(ウォレット!$B28)&amp;"_"&amp;ウォレット!MC$3,プレー記録!$U$12:$U$2664,0),1))</f>
        <v>0</v>
      </c>
      <c r="MD28" s="160"/>
    </row>
    <row r="29" spans="2:342">
      <c r="B29" s="24">
        <f t="shared" si="0"/>
        <v>24</v>
      </c>
      <c r="C29" s="127">
        <f t="shared" si="1"/>
        <v>0</v>
      </c>
      <c r="D29" s="128">
        <f t="shared" si="11"/>
        <v>0</v>
      </c>
      <c r="E29" s="133">
        <f>IF(ISNA(INDEX(プレー記録!$G$14:$G$2664,MATCH("IN_"&amp;ウォレット!$C$2&amp;MONTH(ウォレット!$B29)&amp;"/"&amp;DAY(ウォレット!$B29)&amp;"_"&amp;ウォレット!E$3,プレー記録!$U$14:$U$2664,0),1))=TRUE,0,INDEX(プレー記録!$G$14:$G$2664,MATCH("IN_"&amp;ウォレット!$C$2&amp;MONTH(ウォレット!$B29)&amp;"/"&amp;DAY(ウォレット!$B29)&amp;"_"&amp;ウォレット!E$3,プレー記録!$U$14:$U$2664,0),1))</f>
        <v>0</v>
      </c>
      <c r="F29" s="122">
        <f>IF(ISNA(INDEX(プレー記録!$G$14:$G$2664,MATCH("IN_"&amp;ウォレット!$C$2&amp;MONTH(ウォレット!$B29)&amp;"/"&amp;DAY(ウォレット!$B29)&amp;"_"&amp;ウォレット!F$3,プレー記録!$U$14:$U$2664,0),1))=TRUE,0,INDEX(プレー記録!$G$14:$G$2664,MATCH("IN_"&amp;ウォレット!$C$2&amp;MONTH(ウォレット!$B29)&amp;"/"&amp;DAY(ウォレット!$B29)&amp;"_"&amp;ウォレット!F$3,プレー記録!$U$14:$U$2664,0),1))</f>
        <v>0</v>
      </c>
      <c r="G29" s="122">
        <f>IF(ISNA(INDEX(プレー記録!$G$14:$G$2664,MATCH("IN_"&amp;ウォレット!$C$2&amp;MONTH(ウォレット!$B29)&amp;"/"&amp;DAY(ウォレット!$B29)&amp;"_"&amp;ウォレット!G$3,プレー記録!$U$14:$U$2664,0),1))=TRUE,0,INDEX(プレー記録!$G$14:$G$2664,MATCH("IN_"&amp;ウォレット!$C$2&amp;MONTH(ウォレット!$B29)&amp;"/"&amp;DAY(ウォレット!$B29)&amp;"_"&amp;ウォレット!G$3,プレー記録!$U$14:$U$2664,0),1))</f>
        <v>0</v>
      </c>
      <c r="H29" s="122">
        <f>IF(ISNA(INDEX(プレー記録!$G$14:$G$2664,MATCH("IN_"&amp;ウォレット!$C$2&amp;MONTH(ウォレット!$B29)&amp;"/"&amp;DAY(ウォレット!$B29)&amp;"_"&amp;ウォレット!H$3,プレー記録!$U$14:$U$2664,0),1))=TRUE,0,INDEX(プレー記録!$G$14:$G$2664,MATCH("IN_"&amp;ウォレット!$C$2&amp;MONTH(ウォレット!$B29)&amp;"/"&amp;DAY(ウォレット!$B29)&amp;"_"&amp;ウォレット!H$3,プレー記録!$U$14:$U$2664,0),1))</f>
        <v>0</v>
      </c>
      <c r="I29" s="122">
        <f>IF(ISNA(INDEX(プレー記録!$G$14:$G$2664,MATCH("IN_"&amp;ウォレット!$C$2&amp;MONTH(ウォレット!$B29)&amp;"/"&amp;DAY(ウォレット!$B29)&amp;"_"&amp;ウォレット!I$3,プレー記録!$U$14:$U$2664,0),1))=TRUE,0,INDEX(プレー記録!$G$14:$G$2664,MATCH("IN_"&amp;ウォレット!$C$2&amp;MONTH(ウォレット!$B29)&amp;"/"&amp;DAY(ウォレット!$B29)&amp;"_"&amp;ウォレット!I$3,プレー記録!$U$14:$U$2664,0),1))</f>
        <v>0</v>
      </c>
      <c r="J29" s="122">
        <f>IF(ISNA(INDEX(プレー記録!$G$14:$G$2664,MATCH("IN_"&amp;ウォレット!$C$2&amp;MONTH(ウォレット!$B29)&amp;"/"&amp;DAY(ウォレット!$B29)&amp;"_"&amp;ウォレット!J$3,プレー記録!$U$14:$U$2664,0),1))=TRUE,0,INDEX(プレー記録!$G$14:$G$2664,MATCH("IN_"&amp;ウォレット!$C$2&amp;MONTH(ウォレット!$B29)&amp;"/"&amp;DAY(ウォレット!$B29)&amp;"_"&amp;ウォレット!J$3,プレー記録!$U$14:$U$2664,0),1))</f>
        <v>0</v>
      </c>
      <c r="K29" s="122">
        <f>IF(ISNA(INDEX(プレー記録!$G$14:$G$2664,MATCH("IN_"&amp;ウォレット!$C$2&amp;MONTH(ウォレット!$B29)&amp;"/"&amp;DAY(ウォレット!$B29)&amp;"_"&amp;ウォレット!K$3,プレー記録!$U$14:$U$2664,0),1))=TRUE,0,INDEX(プレー記録!$G$14:$G$2664,MATCH("IN_"&amp;ウォレット!$C$2&amp;MONTH(ウォレット!$B29)&amp;"/"&amp;DAY(ウォレット!$B29)&amp;"_"&amp;ウォレット!K$3,プレー記録!$U$14:$U$2664,0),1))</f>
        <v>0</v>
      </c>
      <c r="L29" s="296">
        <f>IF(ISNA(INDEX(プレー記録!$G$14:$G$2664,MATCH("IN_"&amp;ウォレット!$C$2&amp;MONTH(ウォレット!$B29)&amp;"/"&amp;DAY(ウォレット!$B29)&amp;"_"&amp;ウォレット!L$3,プレー記録!$U$14:$U$2664,0),1))=TRUE,0,INDEX(プレー記録!$G$14:$G$2664,MATCH("IN_"&amp;ウォレット!$C$2&amp;MONTH(ウォレット!$B29)&amp;"/"&amp;DAY(ウォレット!$B29)&amp;"_"&amp;ウォレット!L$3,プレー記録!$U$14:$U$2664,0),1))</f>
        <v>0</v>
      </c>
      <c r="M29" s="296">
        <f>IF(ISNA(INDEX(プレー記録!$G$14:$G$2664,MATCH("IN_"&amp;ウォレット!$C$2&amp;MONTH(ウォレット!$B29)&amp;"/"&amp;DAY(ウォレット!$B29)&amp;"_"&amp;ウォレット!M$3,プレー記録!$U$14:$U$2664,0),1))=TRUE,0,INDEX(プレー記録!$G$14:$G$2664,MATCH("IN_"&amp;ウォレット!$C$2&amp;MONTH(ウォレット!$B29)&amp;"/"&amp;DAY(ウォレット!$B29)&amp;"_"&amp;ウォレット!M$3,プレー記録!$U$14:$U$2664,0),1))</f>
        <v>0</v>
      </c>
      <c r="N29" s="296">
        <f>IF(ISNA(INDEX(プレー記録!$G$14:$G$2664,MATCH("IN_"&amp;ウォレット!$C$2&amp;MONTH(ウォレット!$B29)&amp;"/"&amp;DAY(ウォレット!$B29)&amp;"_"&amp;ウォレット!N$3,プレー記録!$U$14:$U$2664,0),1))=TRUE,0,INDEX(プレー記録!$G$14:$G$2664,MATCH("IN_"&amp;ウォレット!$C$2&amp;MONTH(ウォレット!$B29)&amp;"/"&amp;DAY(ウォレット!$B29)&amp;"_"&amp;ウォレット!N$3,プレー記録!$U$14:$U$2664,0),1))</f>
        <v>0</v>
      </c>
      <c r="O29" s="296">
        <f>IF(ISNA(INDEX(プレー記録!$G$14:$G$2664,MATCH("IN_"&amp;ウォレット!$C$2&amp;MONTH(ウォレット!$B29)&amp;"/"&amp;DAY(ウォレット!$B29)&amp;"_"&amp;ウォレット!O$3,プレー記録!$U$14:$U$2664,0),1))=TRUE,0,INDEX(プレー記録!$G$14:$G$2664,MATCH("IN_"&amp;ウォレット!$C$2&amp;MONTH(ウォレット!$B29)&amp;"/"&amp;DAY(ウォレット!$B29)&amp;"_"&amp;ウォレット!O$3,プレー記録!$U$14:$U$2664,0),1))</f>
        <v>0</v>
      </c>
      <c r="P29" s="296">
        <f>IF(ISNA(INDEX(プレー記録!$G$14:$G$2664,MATCH("IN_"&amp;ウォレット!$C$2&amp;MONTH(ウォレット!$B29)&amp;"/"&amp;DAY(ウォレット!$B29)&amp;"_"&amp;ウォレット!P$3,プレー記録!$U$14:$U$2664,0),1))=TRUE,0,INDEX(プレー記録!$G$14:$G$2664,MATCH("IN_"&amp;ウォレット!$C$2&amp;MONTH(ウォレット!$B29)&amp;"/"&amp;DAY(ウォレット!$B29)&amp;"_"&amp;ウォレット!P$3,プレー記録!$U$14:$U$2664,0),1))</f>
        <v>0</v>
      </c>
      <c r="Q29" s="296">
        <f>IF(ISNA(INDEX(プレー記録!$G$14:$G$2664,MATCH("IN_"&amp;ウォレット!$C$2&amp;MONTH(ウォレット!$B29)&amp;"/"&amp;DAY(ウォレット!$B29)&amp;"_"&amp;ウォレット!Q$3,プレー記録!$U$14:$U$2664,0),1))=TRUE,0,INDEX(プレー記録!$G$14:$G$2664,MATCH("IN_"&amp;ウォレット!$C$2&amp;MONTH(ウォレット!$B29)&amp;"/"&amp;DAY(ウォレット!$B29)&amp;"_"&amp;ウォレット!Q$3,プレー記録!$U$14:$U$2664,0),1))</f>
        <v>0</v>
      </c>
      <c r="R29" s="296">
        <f>IF(ISNA(INDEX(プレー記録!$G$14:$G$2664,MATCH("IN_"&amp;ウォレット!$C$2&amp;MONTH(ウォレット!$B29)&amp;"/"&amp;DAY(ウォレット!$B29)&amp;"_"&amp;ウォレット!R$3,プレー記録!$U$14:$U$2664,0),1))=TRUE,0,INDEX(プレー記録!$G$14:$G$2664,MATCH("IN_"&amp;ウォレット!$C$2&amp;MONTH(ウォレット!$B29)&amp;"/"&amp;DAY(ウォレット!$B29)&amp;"_"&amp;ウォレット!R$3,プレー記録!$U$14:$U$2664,0),1))</f>
        <v>0</v>
      </c>
      <c r="S29" s="296">
        <f>IF(ISNA(INDEX(プレー記録!$G$14:$G$2664,MATCH("IN_"&amp;ウォレット!$C$2&amp;MONTH(ウォレット!$B29)&amp;"/"&amp;DAY(ウォレット!$B29)&amp;"_"&amp;ウォレット!S$3,プレー記録!$U$14:$U$2664,0),1))=TRUE,0,INDEX(プレー記録!$G$14:$G$2664,MATCH("IN_"&amp;ウォレット!$C$2&amp;MONTH(ウォレット!$B29)&amp;"/"&amp;DAY(ウォレット!$B29)&amp;"_"&amp;ウォレット!S$3,プレー記録!$U$14:$U$2664,0),1))</f>
        <v>0</v>
      </c>
      <c r="T29" s="158"/>
      <c r="U29" s="131">
        <f>IF(ISNA(INDEX(プレー記録!$F$12:$F$2664,MATCH("OUT_"&amp;ウォレット!$C$2&amp;MONTH(ウォレット!$B29)&amp;"/"&amp;DAY(ウォレット!$B29)&amp;"_"&amp;ウォレット!U$3,プレー記録!$U$12:$U$2664,0),1))=TRUE,0,-INDEX(プレー記録!$F$12:$F$2664,MATCH("OUT_"&amp;ウォレット!$C$2&amp;MONTH(ウォレット!$B29)&amp;"/"&amp;DAY(ウォレット!$B29)&amp;"_"&amp;ウォレット!U$3,プレー記録!$U$12:$U$2664,0),1))</f>
        <v>0</v>
      </c>
      <c r="V29" s="123">
        <f>IF(ISNA(INDEX(プレー記録!$F$12:$F$2664,MATCH("OUT_"&amp;ウォレット!$C$2&amp;MONTH(ウォレット!$B29)&amp;"/"&amp;DAY(ウォレット!$B29)&amp;"_"&amp;ウォレット!V$3,プレー記録!$U$12:$U$2664,0),1))=TRUE,0,-INDEX(プレー記録!$F$12:$F$2664,MATCH("OUT_"&amp;ウォレット!$C$2&amp;MONTH(ウォレット!$B29)&amp;"/"&amp;DAY(ウォレット!$B29)&amp;"_"&amp;ウォレット!V$3,プレー記録!$U$12:$U$2664,0),1))</f>
        <v>0</v>
      </c>
      <c r="W29" s="123">
        <f>IF(ISNA(INDEX(プレー記録!$F$12:$F$2664,MATCH("OUT_"&amp;ウォレット!$C$2&amp;MONTH(ウォレット!$B29)&amp;"/"&amp;DAY(ウォレット!$B29)&amp;"_"&amp;ウォレット!W$3,プレー記録!$U$12:$U$2664,0),1))=TRUE,0,-INDEX(プレー記録!$F$12:$F$2664,MATCH("OUT_"&amp;ウォレット!$C$2&amp;MONTH(ウォレット!$B29)&amp;"/"&amp;DAY(ウォレット!$B29)&amp;"_"&amp;ウォレット!W$3,プレー記録!$U$12:$U$2664,0),1))</f>
        <v>0</v>
      </c>
      <c r="X29" s="123">
        <f>IF(ISNA(INDEX(プレー記録!$F$12:$F$2664,MATCH("OUT_"&amp;ウォレット!$C$2&amp;MONTH(ウォレット!$B29)&amp;"/"&amp;DAY(ウォレット!$B29)&amp;"_"&amp;ウォレット!X$3,プレー記録!$U$12:$U$2664,0),1))=TRUE,0,-INDEX(プレー記録!$F$12:$F$2664,MATCH("OUT_"&amp;ウォレット!$C$2&amp;MONTH(ウォレット!$B29)&amp;"/"&amp;DAY(ウォレット!$B29)&amp;"_"&amp;ウォレット!X$3,プレー記録!$U$12:$U$2664,0),1))</f>
        <v>0</v>
      </c>
      <c r="Y29" s="123">
        <f>IF(ISNA(INDEX(プレー記録!$F$12:$F$2664,MATCH("OUT_"&amp;ウォレット!$C$2&amp;MONTH(ウォレット!$B29)&amp;"/"&amp;DAY(ウォレット!$B29)&amp;"_"&amp;ウォレット!Y$3,プレー記録!$U$12:$U$2664,0),1))=TRUE,0,-INDEX(プレー記録!$F$12:$F$2664,MATCH("OUT_"&amp;ウォレット!$C$2&amp;MONTH(ウォレット!$B29)&amp;"/"&amp;DAY(ウォレット!$B29)&amp;"_"&amp;ウォレット!Y$3,プレー記録!$U$12:$U$2664,0),1))</f>
        <v>0</v>
      </c>
      <c r="Z29" s="123">
        <f>IF(ISNA(INDEX(プレー記録!$F$12:$F$2664,MATCH("OUT_"&amp;ウォレット!$C$2&amp;MONTH(ウォレット!$B29)&amp;"/"&amp;DAY(ウォレット!$B29)&amp;"_"&amp;ウォレット!Z$3,プレー記録!$U$12:$U$2664,0),1))=TRUE,0,-INDEX(プレー記録!$F$12:$F$2664,MATCH("OUT_"&amp;ウォレット!$C$2&amp;MONTH(ウォレット!$B29)&amp;"/"&amp;DAY(ウォレット!$B29)&amp;"_"&amp;ウォレット!Z$3,プレー記録!$U$12:$U$2664,0),1))</f>
        <v>0</v>
      </c>
      <c r="AA29" s="123">
        <f>IF(ISNA(INDEX(プレー記録!$F$12:$F$2664,MATCH("OUT_"&amp;ウォレット!$C$2&amp;MONTH(ウォレット!$B29)&amp;"/"&amp;DAY(ウォレット!$B29)&amp;"_"&amp;ウォレット!AA$3,プレー記録!$U$12:$U$2664,0),1))=TRUE,0,-INDEX(プレー記録!$F$12:$F$2664,MATCH("OUT_"&amp;ウォレット!$C$2&amp;MONTH(ウォレット!$B29)&amp;"/"&amp;DAY(ウォレット!$B29)&amp;"_"&amp;ウォレット!AA$3,プレー記録!$U$12:$U$2664,0),1))</f>
        <v>0</v>
      </c>
      <c r="AB29" s="298">
        <f>IF(ISNA(INDEX(プレー記録!$F$12:$F$2664,MATCH("OUT_"&amp;ウォレット!$C$2&amp;MONTH(ウォレット!$B29)&amp;"/"&amp;DAY(ウォレット!$B29)&amp;"_"&amp;ウォレット!AB$3,プレー記録!$U$12:$U$2664,0),1))=TRUE,0,-INDEX(プレー記録!$F$12:$F$2664,MATCH("OUT_"&amp;ウォレット!$C$2&amp;MONTH(ウォレット!$B29)&amp;"/"&amp;DAY(ウォレット!$B29)&amp;"_"&amp;ウォレット!AB$3,プレー記録!$U$12:$U$2664,0),1))</f>
        <v>0</v>
      </c>
      <c r="AC29" s="298">
        <f>IF(ISNA(INDEX(プレー記録!$F$12:$F$2664,MATCH("OUT_"&amp;ウォレット!$C$2&amp;MONTH(ウォレット!$B29)&amp;"/"&amp;DAY(ウォレット!$B29)&amp;"_"&amp;ウォレット!AC$3,プレー記録!$U$12:$U$2664,0),1))=TRUE,0,-INDEX(プレー記録!$F$12:$F$2664,MATCH("OUT_"&amp;ウォレット!$C$2&amp;MONTH(ウォレット!$B29)&amp;"/"&amp;DAY(ウォレット!$B29)&amp;"_"&amp;ウォレット!AC$3,プレー記録!$U$12:$U$2664,0),1))</f>
        <v>0</v>
      </c>
      <c r="AD29" s="298">
        <f>IF(ISNA(INDEX(プレー記録!$F$12:$F$2664,MATCH("OUT_"&amp;ウォレット!$C$2&amp;MONTH(ウォレット!$B29)&amp;"/"&amp;DAY(ウォレット!$B29)&amp;"_"&amp;ウォレット!AD$3,プレー記録!$U$12:$U$2664,0),1))=TRUE,0,-INDEX(プレー記録!$F$12:$F$2664,MATCH("OUT_"&amp;ウォレット!$C$2&amp;MONTH(ウォレット!$B29)&amp;"/"&amp;DAY(ウォレット!$B29)&amp;"_"&amp;ウォレット!AD$3,プレー記録!$U$12:$U$2664,0),1))</f>
        <v>0</v>
      </c>
      <c r="AE29" s="298">
        <f>IF(ISNA(INDEX(プレー記録!$F$12:$F$2664,MATCH("OUT_"&amp;ウォレット!$C$2&amp;MONTH(ウォレット!$B29)&amp;"/"&amp;DAY(ウォレット!$B29)&amp;"_"&amp;ウォレット!AE$3,プレー記録!$U$12:$U$2664,0),1))=TRUE,0,-INDEX(プレー記録!$F$12:$F$2664,MATCH("OUT_"&amp;ウォレット!$C$2&amp;MONTH(ウォレット!$B29)&amp;"/"&amp;DAY(ウォレット!$B29)&amp;"_"&amp;ウォレット!AE$3,プレー記録!$U$12:$U$2664,0),1))</f>
        <v>0</v>
      </c>
      <c r="AF29" s="298">
        <f>IF(ISNA(INDEX(プレー記録!$F$12:$F$2664,MATCH("OUT_"&amp;ウォレット!$C$2&amp;MONTH(ウォレット!$B29)&amp;"/"&amp;DAY(ウォレット!$B29)&amp;"_"&amp;ウォレット!AF$3,プレー記録!$U$12:$U$2664,0),1))=TRUE,0,-INDEX(プレー記録!$F$12:$F$2664,MATCH("OUT_"&amp;ウォレット!$C$2&amp;MONTH(ウォレット!$B29)&amp;"/"&amp;DAY(ウォレット!$B29)&amp;"_"&amp;ウォレット!AF$3,プレー記録!$U$12:$U$2664,0),1))</f>
        <v>0</v>
      </c>
      <c r="AG29" s="298">
        <f>IF(ISNA(INDEX(プレー記録!$F$12:$F$2664,MATCH("OUT_"&amp;ウォレット!$C$2&amp;MONTH(ウォレット!$B29)&amp;"/"&amp;DAY(ウォレット!$B29)&amp;"_"&amp;ウォレット!AG$3,プレー記録!$U$12:$U$2664,0),1))=TRUE,0,-INDEX(プレー記録!$F$12:$F$2664,MATCH("OUT_"&amp;ウォレット!$C$2&amp;MONTH(ウォレット!$B29)&amp;"/"&amp;DAY(ウォレット!$B29)&amp;"_"&amp;ウォレット!AG$3,プレー記録!$U$12:$U$2664,0),1))</f>
        <v>0</v>
      </c>
      <c r="AH29" s="298">
        <f>IF(ISNA(INDEX(プレー記録!$F$12:$F$2664,MATCH("OUT_"&amp;ウォレット!$C$2&amp;MONTH(ウォレット!$B29)&amp;"/"&amp;DAY(ウォレット!$B29)&amp;"_"&amp;ウォレット!AH$3,プレー記録!$U$12:$U$2664,0),1))=TRUE,0,-INDEX(プレー記録!$F$12:$F$2664,MATCH("OUT_"&amp;ウォレット!$C$2&amp;MONTH(ウォレット!$B29)&amp;"/"&amp;DAY(ウォレット!$B29)&amp;"_"&amp;ウォレット!AH$3,プレー記録!$U$12:$U$2664,0),1))</f>
        <v>0</v>
      </c>
      <c r="AI29" s="298">
        <f>IF(ISNA(INDEX(プレー記録!$F$12:$F$2664,MATCH("OUT_"&amp;ウォレット!$C$2&amp;MONTH(ウォレット!$B29)&amp;"/"&amp;DAY(ウォレット!$B29)&amp;"_"&amp;ウォレット!AI$3,プレー記録!$U$12:$U$2664,0),1))=TRUE,0,-INDEX(プレー記録!$F$12:$F$2664,MATCH("OUT_"&amp;ウォレット!$C$2&amp;MONTH(ウォレット!$B29)&amp;"/"&amp;DAY(ウォレット!$B29)&amp;"_"&amp;ウォレット!AI$3,プレー記録!$U$12:$U$2664,0),1))</f>
        <v>0</v>
      </c>
      <c r="AJ29" s="160"/>
      <c r="AK29" s="127">
        <f t="shared" si="2"/>
        <v>0</v>
      </c>
      <c r="AL29" s="128">
        <f t="shared" si="12"/>
        <v>0</v>
      </c>
      <c r="AM29" s="133">
        <f>IF(ISNA(INDEX(プレー記録!$G$14:$G$2664,MATCH("IN_"&amp;ウォレット!$AK$2&amp;MONTH(ウォレット!$B29)&amp;"/"&amp;DAY(ウォレット!$B29)&amp;"_"&amp;ウォレット!AM$3,プレー記録!$U$14:$U$2664,0),1))=TRUE,0,INDEX(プレー記録!$G$14:$G$2664,MATCH("IN_"&amp;ウォレット!$AK$2&amp;MONTH(ウォレット!$B29)&amp;"/"&amp;DAY(ウォレット!$B29)&amp;"_"&amp;ウォレット!AM$3,プレー記録!$U$14:$U$2664,0),1))</f>
        <v>0</v>
      </c>
      <c r="AN29" s="122">
        <f>IF(ISNA(INDEX(プレー記録!$G$14:$G$2664,MATCH("IN_"&amp;ウォレット!$AK$2&amp;MONTH(ウォレット!$B29)&amp;"/"&amp;DAY(ウォレット!$B29)&amp;"_"&amp;ウォレット!AN$3,プレー記録!$U$14:$U$2664,0),1))=TRUE,0,INDEX(プレー記録!$G$14:$G$2664,MATCH("IN_"&amp;ウォレット!$AK$2&amp;MONTH(ウォレット!$B29)&amp;"/"&amp;DAY(ウォレット!$B29)&amp;"_"&amp;ウォレット!AN$3,プレー記録!$U$14:$U$2664,0),1))</f>
        <v>0</v>
      </c>
      <c r="AO29" s="122">
        <f>IF(ISNA(INDEX(プレー記録!$G$14:$G$2664,MATCH("IN_"&amp;ウォレット!$AK$2&amp;MONTH(ウォレット!$B29)&amp;"/"&amp;DAY(ウォレット!$B29)&amp;"_"&amp;ウォレット!AO$3,プレー記録!$U$14:$U$2664,0),1))=TRUE,0,INDEX(プレー記録!$G$14:$G$2664,MATCH("IN_"&amp;ウォレット!$AK$2&amp;MONTH(ウォレット!$B29)&amp;"/"&amp;DAY(ウォレット!$B29)&amp;"_"&amp;ウォレット!AO$3,プレー記録!$U$14:$U$2664,0),1))</f>
        <v>0</v>
      </c>
      <c r="AP29" s="122">
        <f>IF(ISNA(INDEX(プレー記録!$G$14:$G$2664,MATCH("IN_"&amp;ウォレット!$AK$2&amp;MONTH(ウォレット!$B29)&amp;"/"&amp;DAY(ウォレット!$B29)&amp;"_"&amp;ウォレット!AP$3,プレー記録!$U$14:$U$2664,0),1))=TRUE,0,INDEX(プレー記録!$G$14:$G$2664,MATCH("IN_"&amp;ウォレット!$AK$2&amp;MONTH(ウォレット!$B29)&amp;"/"&amp;DAY(ウォレット!$B29)&amp;"_"&amp;ウォレット!AP$3,プレー記録!$U$14:$U$2664,0),1))</f>
        <v>0</v>
      </c>
      <c r="AQ29" s="122">
        <f>IF(ISNA(INDEX(プレー記録!$G$14:$G$2664,MATCH("IN_"&amp;ウォレット!$AK$2&amp;MONTH(ウォレット!$B29)&amp;"/"&amp;DAY(ウォレット!$B29)&amp;"_"&amp;ウォレット!AQ$3,プレー記録!$U$14:$U$2664,0),1))=TRUE,0,INDEX(プレー記録!$G$14:$G$2664,MATCH("IN_"&amp;ウォレット!$AK$2&amp;MONTH(ウォレット!$B29)&amp;"/"&amp;DAY(ウォレット!$B29)&amp;"_"&amp;ウォレット!AQ$3,プレー記録!$U$14:$U$2664,0),1))</f>
        <v>0</v>
      </c>
      <c r="AR29" s="122">
        <f>IF(ISNA(INDEX(プレー記録!$G$14:$G$2664,MATCH("IN_"&amp;ウォレット!$AK$2&amp;MONTH(ウォレット!$B29)&amp;"/"&amp;DAY(ウォレット!$B29)&amp;"_"&amp;ウォレット!AR$3,プレー記録!$U$14:$U$2664,0),1))=TRUE,0,INDEX(プレー記録!$G$14:$G$2664,MATCH("IN_"&amp;ウォレット!$AK$2&amp;MONTH(ウォレット!$B29)&amp;"/"&amp;DAY(ウォレット!$B29)&amp;"_"&amp;ウォレット!AR$3,プレー記録!$U$14:$U$2664,0),1))</f>
        <v>0</v>
      </c>
      <c r="AS29" s="122">
        <f>IF(ISNA(INDEX(プレー記録!$G$14:$G$2664,MATCH("IN_"&amp;ウォレット!$AK$2&amp;MONTH(ウォレット!$B29)&amp;"/"&amp;DAY(ウォレット!$B29)&amp;"_"&amp;ウォレット!AS$3,プレー記録!$U$14:$U$2664,0),1))=TRUE,0,INDEX(プレー記録!$G$14:$G$2664,MATCH("IN_"&amp;ウォレット!$AK$2&amp;MONTH(ウォレット!$B29)&amp;"/"&amp;DAY(ウォレット!$B29)&amp;"_"&amp;ウォレット!AS$3,プレー記録!$U$14:$U$2664,0),1))</f>
        <v>0</v>
      </c>
      <c r="AT29" s="296">
        <f>IF(ISNA(INDEX(プレー記録!$G$14:$G$2664,MATCH("IN_"&amp;ウォレット!$AK$2&amp;MONTH(ウォレット!$B29)&amp;"/"&amp;DAY(ウォレット!$B29)&amp;"_"&amp;ウォレット!AT$3,プレー記録!$U$14:$U$2664,0),1))=TRUE,0,INDEX(プレー記録!$G$14:$G$2664,MATCH("IN_"&amp;ウォレット!$AK$2&amp;MONTH(ウォレット!$B29)&amp;"/"&amp;DAY(ウォレット!$B29)&amp;"_"&amp;ウォレット!AT$3,プレー記録!$U$14:$U$2664,0),1))</f>
        <v>0</v>
      </c>
      <c r="AU29" s="296">
        <f>IF(ISNA(INDEX(プレー記録!$G$14:$G$2664,MATCH("IN_"&amp;ウォレット!$AK$2&amp;MONTH(ウォレット!$B29)&amp;"/"&amp;DAY(ウォレット!$B29)&amp;"_"&amp;ウォレット!AU$3,プレー記録!$U$14:$U$2664,0),1))=TRUE,0,INDEX(プレー記録!$G$14:$G$2664,MATCH("IN_"&amp;ウォレット!$AK$2&amp;MONTH(ウォレット!$B29)&amp;"/"&amp;DAY(ウォレット!$B29)&amp;"_"&amp;ウォレット!AU$3,プレー記録!$U$14:$U$2664,0),1))</f>
        <v>0</v>
      </c>
      <c r="AV29" s="296">
        <f>IF(ISNA(INDEX(プレー記録!$G$14:$G$2664,MATCH("IN_"&amp;ウォレット!$AK$2&amp;MONTH(ウォレット!$B29)&amp;"/"&amp;DAY(ウォレット!$B29)&amp;"_"&amp;ウォレット!AV$3,プレー記録!$U$14:$U$2664,0),1))=TRUE,0,INDEX(プレー記録!$G$14:$G$2664,MATCH("IN_"&amp;ウォレット!$AK$2&amp;MONTH(ウォレット!$B29)&amp;"/"&amp;DAY(ウォレット!$B29)&amp;"_"&amp;ウォレット!AV$3,プレー記録!$U$14:$U$2664,0),1))</f>
        <v>0</v>
      </c>
      <c r="AW29" s="296">
        <f>IF(ISNA(INDEX(プレー記録!$G$14:$G$2664,MATCH("IN_"&amp;ウォレット!$AK$2&amp;MONTH(ウォレット!$B29)&amp;"/"&amp;DAY(ウォレット!$B29)&amp;"_"&amp;ウォレット!AW$3,プレー記録!$U$14:$U$2664,0),1))=TRUE,0,INDEX(プレー記録!$G$14:$G$2664,MATCH("IN_"&amp;ウォレット!$AK$2&amp;MONTH(ウォレット!$B29)&amp;"/"&amp;DAY(ウォレット!$B29)&amp;"_"&amp;ウォレット!AW$3,プレー記録!$U$14:$U$2664,0),1))</f>
        <v>0</v>
      </c>
      <c r="AX29" s="296">
        <f>IF(ISNA(INDEX(プレー記録!$G$14:$G$2664,MATCH("IN_"&amp;ウォレット!$AK$2&amp;MONTH(ウォレット!$B29)&amp;"/"&amp;DAY(ウォレット!$B29)&amp;"_"&amp;ウォレット!AX$3,プレー記録!$U$14:$U$2664,0),1))=TRUE,0,INDEX(プレー記録!$G$14:$G$2664,MATCH("IN_"&amp;ウォレット!$AK$2&amp;MONTH(ウォレット!$B29)&amp;"/"&amp;DAY(ウォレット!$B29)&amp;"_"&amp;ウォレット!AX$3,プレー記録!$U$14:$U$2664,0),1))</f>
        <v>0</v>
      </c>
      <c r="AY29" s="296">
        <f>IF(ISNA(INDEX(プレー記録!$G$14:$G$2664,MATCH("IN_"&amp;ウォレット!$AK$2&amp;MONTH(ウォレット!$B29)&amp;"/"&amp;DAY(ウォレット!$B29)&amp;"_"&amp;ウォレット!AY$3,プレー記録!$U$14:$U$2664,0),1))=TRUE,0,INDEX(プレー記録!$G$14:$G$2664,MATCH("IN_"&amp;ウォレット!$AK$2&amp;MONTH(ウォレット!$B29)&amp;"/"&amp;DAY(ウォレット!$B29)&amp;"_"&amp;ウォレット!AY$3,プレー記録!$U$14:$U$2664,0),1))</f>
        <v>0</v>
      </c>
      <c r="AZ29" s="296">
        <f>IF(ISNA(INDEX(プレー記録!$G$14:$G$2664,MATCH("IN_"&amp;ウォレット!$AK$2&amp;MONTH(ウォレット!$B29)&amp;"/"&amp;DAY(ウォレット!$B29)&amp;"_"&amp;ウォレット!AZ$3,プレー記録!$U$14:$U$2664,0),1))=TRUE,0,INDEX(プレー記録!$G$14:$G$2664,MATCH("IN_"&amp;ウォレット!$AK$2&amp;MONTH(ウォレット!$B29)&amp;"/"&amp;DAY(ウォレット!$B29)&amp;"_"&amp;ウォレット!AZ$3,プレー記録!$U$14:$U$2664,0),1))</f>
        <v>0</v>
      </c>
      <c r="BA29" s="296">
        <f>IF(ISNA(INDEX(プレー記録!$G$14:$G$2664,MATCH("IN_"&amp;ウォレット!$AK$2&amp;MONTH(ウォレット!$B29)&amp;"/"&amp;DAY(ウォレット!$B29)&amp;"_"&amp;ウォレット!BA$3,プレー記録!$U$14:$U$2664,0),1))=TRUE,0,INDEX(プレー記録!$G$14:$G$2664,MATCH("IN_"&amp;ウォレット!$AK$2&amp;MONTH(ウォレット!$B29)&amp;"/"&amp;DAY(ウォレット!$B29)&amp;"_"&amp;ウォレット!BA$3,プレー記録!$U$14:$U$2664,0),1))</f>
        <v>0</v>
      </c>
      <c r="BB29" s="158"/>
      <c r="BC29" s="131">
        <f>IF(ISNA(INDEX(プレー記録!$F$12:$F$2664,MATCH("OUT_"&amp;ウォレット!$AK$2&amp;MONTH(ウォレット!$B29)&amp;"/"&amp;DAY(ウォレット!$B29)&amp;"_"&amp;ウォレット!BC$3,プレー記録!$U$12:$U$2664,0),1))=TRUE,0,-INDEX(プレー記録!$F$12:$F$2664,MATCH("OUT_"&amp;ウォレット!$AK$2&amp;MONTH(ウォレット!$B29)&amp;"/"&amp;DAY(ウォレット!$B29)&amp;"_"&amp;ウォレット!BC$3,プレー記録!$U$12:$U$2664,0),1))</f>
        <v>0</v>
      </c>
      <c r="BD29" s="123">
        <f>IF(ISNA(INDEX(プレー記録!$F$12:$F$2664,MATCH("OUT_"&amp;ウォレット!$AK$2&amp;MONTH(ウォレット!$B29)&amp;"/"&amp;DAY(ウォレット!$B29)&amp;"_"&amp;ウォレット!BD$3,プレー記録!$U$12:$U$2664,0),1))=TRUE,0,-INDEX(プレー記録!$F$12:$F$2664,MATCH("OUT_"&amp;ウォレット!$AK$2&amp;MONTH(ウォレット!$B29)&amp;"/"&amp;DAY(ウォレット!$B29)&amp;"_"&amp;ウォレット!BD$3,プレー記録!$U$12:$U$2664,0),1))</f>
        <v>0</v>
      </c>
      <c r="BE29" s="123">
        <f>IF(ISNA(INDEX(プレー記録!$F$12:$F$2664,MATCH("OUT_"&amp;ウォレット!$AK$2&amp;MONTH(ウォレット!$B29)&amp;"/"&amp;DAY(ウォレット!$B29)&amp;"_"&amp;ウォレット!BE$3,プレー記録!$U$12:$U$2664,0),1))=TRUE,0,-INDEX(プレー記録!$F$12:$F$2664,MATCH("OUT_"&amp;ウォレット!$AK$2&amp;MONTH(ウォレット!$B29)&amp;"/"&amp;DAY(ウォレット!$B29)&amp;"_"&amp;ウォレット!BE$3,プレー記録!$U$12:$U$2664,0),1))</f>
        <v>0</v>
      </c>
      <c r="BF29" s="123">
        <f>IF(ISNA(INDEX(プレー記録!$F$12:$F$2664,MATCH("OUT_"&amp;ウォレット!$AK$2&amp;MONTH(ウォレット!$B29)&amp;"/"&amp;DAY(ウォレット!$B29)&amp;"_"&amp;ウォレット!BF$3,プレー記録!$U$12:$U$2664,0),1))=TRUE,0,-INDEX(プレー記録!$F$12:$F$2664,MATCH("OUT_"&amp;ウォレット!$AK$2&amp;MONTH(ウォレット!$B29)&amp;"/"&amp;DAY(ウォレット!$B29)&amp;"_"&amp;ウォレット!BF$3,プレー記録!$U$12:$U$2664,0),1))</f>
        <v>0</v>
      </c>
      <c r="BG29" s="123">
        <f>IF(ISNA(INDEX(プレー記録!$F$12:$F$2664,MATCH("OUT_"&amp;ウォレット!$AK$2&amp;MONTH(ウォレット!$B29)&amp;"/"&amp;DAY(ウォレット!$B29)&amp;"_"&amp;ウォレット!BG$3,プレー記録!$U$12:$U$2664,0),1))=TRUE,0,-INDEX(プレー記録!$F$12:$F$2664,MATCH("OUT_"&amp;ウォレット!$AK$2&amp;MONTH(ウォレット!$B29)&amp;"/"&amp;DAY(ウォレット!$B29)&amp;"_"&amp;ウォレット!BG$3,プレー記録!$U$12:$U$2664,0),1))</f>
        <v>0</v>
      </c>
      <c r="BH29" s="123">
        <f>IF(ISNA(INDEX(プレー記録!$F$12:$F$2664,MATCH("OUT_"&amp;ウォレット!$AK$2&amp;MONTH(ウォレット!$B29)&amp;"/"&amp;DAY(ウォレット!$B29)&amp;"_"&amp;ウォレット!BH$3,プレー記録!$U$12:$U$2664,0),1))=TRUE,0,-INDEX(プレー記録!$F$12:$F$2664,MATCH("OUT_"&amp;ウォレット!$AK$2&amp;MONTH(ウォレット!$B29)&amp;"/"&amp;DAY(ウォレット!$B29)&amp;"_"&amp;ウォレット!BH$3,プレー記録!$U$12:$U$2664,0),1))</f>
        <v>0</v>
      </c>
      <c r="BI29" s="123">
        <f>IF(ISNA(INDEX(プレー記録!$F$12:$F$2664,MATCH("OUT_"&amp;ウォレット!$AK$2&amp;MONTH(ウォレット!$B29)&amp;"/"&amp;DAY(ウォレット!$B29)&amp;"_"&amp;ウォレット!BI$3,プレー記録!$U$12:$U$2664,0),1))=TRUE,0,-INDEX(プレー記録!$F$12:$F$2664,MATCH("OUT_"&amp;ウォレット!$AK$2&amp;MONTH(ウォレット!$B29)&amp;"/"&amp;DAY(ウォレット!$B29)&amp;"_"&amp;ウォレット!BI$3,プレー記録!$U$12:$U$2664,0),1))</f>
        <v>0</v>
      </c>
      <c r="BJ29" s="298">
        <f>IF(ISNA(INDEX(プレー記録!$F$12:$F$2664,MATCH("OUT_"&amp;ウォレット!$AK$2&amp;MONTH(ウォレット!$B29)&amp;"/"&amp;DAY(ウォレット!$B29)&amp;"_"&amp;ウォレット!BJ$3,プレー記録!$U$12:$U$2664,0),1))=TRUE,0,-INDEX(プレー記録!$F$12:$F$2664,MATCH("OUT_"&amp;ウォレット!$AK$2&amp;MONTH(ウォレット!$B29)&amp;"/"&amp;DAY(ウォレット!$B29)&amp;"_"&amp;ウォレット!BJ$3,プレー記録!$U$12:$U$2664,0),1))</f>
        <v>0</v>
      </c>
      <c r="BK29" s="298">
        <f>IF(ISNA(INDEX(プレー記録!$F$12:$F$2664,MATCH("OUT_"&amp;ウォレット!$AK$2&amp;MONTH(ウォレット!$B29)&amp;"/"&amp;DAY(ウォレット!$B29)&amp;"_"&amp;ウォレット!BK$3,プレー記録!$U$12:$U$2664,0),1))=TRUE,0,-INDEX(プレー記録!$F$12:$F$2664,MATCH("OUT_"&amp;ウォレット!$AK$2&amp;MONTH(ウォレット!$B29)&amp;"/"&amp;DAY(ウォレット!$B29)&amp;"_"&amp;ウォレット!BK$3,プレー記録!$U$12:$U$2664,0),1))</f>
        <v>0</v>
      </c>
      <c r="BL29" s="298">
        <f>IF(ISNA(INDEX(プレー記録!$F$12:$F$2664,MATCH("OUT_"&amp;ウォレット!$AK$2&amp;MONTH(ウォレット!$B29)&amp;"/"&amp;DAY(ウォレット!$B29)&amp;"_"&amp;ウォレット!BL$3,プレー記録!$U$12:$U$2664,0),1))=TRUE,0,-INDEX(プレー記録!$F$12:$F$2664,MATCH("OUT_"&amp;ウォレット!$AK$2&amp;MONTH(ウォレット!$B29)&amp;"/"&amp;DAY(ウォレット!$B29)&amp;"_"&amp;ウォレット!BL$3,プレー記録!$U$12:$U$2664,0),1))</f>
        <v>0</v>
      </c>
      <c r="BM29" s="298">
        <f>IF(ISNA(INDEX(プレー記録!$F$12:$F$2664,MATCH("OUT_"&amp;ウォレット!$AK$2&amp;MONTH(ウォレット!$B29)&amp;"/"&amp;DAY(ウォレット!$B29)&amp;"_"&amp;ウォレット!BM$3,プレー記録!$U$12:$U$2664,0),1))=TRUE,0,-INDEX(プレー記録!$F$12:$F$2664,MATCH("OUT_"&amp;ウォレット!$AK$2&amp;MONTH(ウォレット!$B29)&amp;"/"&amp;DAY(ウォレット!$B29)&amp;"_"&amp;ウォレット!BM$3,プレー記録!$U$12:$U$2664,0),1))</f>
        <v>0</v>
      </c>
      <c r="BN29" s="298">
        <f>IF(ISNA(INDEX(プレー記録!$F$12:$F$2664,MATCH("OUT_"&amp;ウォレット!$AK$2&amp;MONTH(ウォレット!$B29)&amp;"/"&amp;DAY(ウォレット!$B29)&amp;"_"&amp;ウォレット!BN$3,プレー記録!$U$12:$U$2664,0),1))=TRUE,0,-INDEX(プレー記録!$F$12:$F$2664,MATCH("OUT_"&amp;ウォレット!$AK$2&amp;MONTH(ウォレット!$B29)&amp;"/"&amp;DAY(ウォレット!$B29)&amp;"_"&amp;ウォレット!BN$3,プレー記録!$U$12:$U$2664,0),1))</f>
        <v>0</v>
      </c>
      <c r="BO29" s="298">
        <f>IF(ISNA(INDEX(プレー記録!$F$12:$F$2664,MATCH("OUT_"&amp;ウォレット!$AK$2&amp;MONTH(ウォレット!$B29)&amp;"/"&amp;DAY(ウォレット!$B29)&amp;"_"&amp;ウォレット!BO$3,プレー記録!$U$12:$U$2664,0),1))=TRUE,0,-INDEX(プレー記録!$F$12:$F$2664,MATCH("OUT_"&amp;ウォレット!$AK$2&amp;MONTH(ウォレット!$B29)&amp;"/"&amp;DAY(ウォレット!$B29)&amp;"_"&amp;ウォレット!BO$3,プレー記録!$U$12:$U$2664,0),1))</f>
        <v>0</v>
      </c>
      <c r="BP29" s="298">
        <f>IF(ISNA(INDEX(プレー記録!$F$12:$F$2664,MATCH("OUT_"&amp;ウォレット!$AK$2&amp;MONTH(ウォレット!$B29)&amp;"/"&amp;DAY(ウォレット!$B29)&amp;"_"&amp;ウォレット!BP$3,プレー記録!$U$12:$U$2664,0),1))=TRUE,0,-INDEX(プレー記録!$F$12:$F$2664,MATCH("OUT_"&amp;ウォレット!$AK$2&amp;MONTH(ウォレット!$B29)&amp;"/"&amp;DAY(ウォレット!$B29)&amp;"_"&amp;ウォレット!BP$3,プレー記録!$U$12:$U$2664,0),1))</f>
        <v>0</v>
      </c>
      <c r="BQ29" s="298">
        <f>IF(ISNA(INDEX(プレー記録!$F$12:$F$2664,MATCH("OUT_"&amp;ウォレット!$AK$2&amp;MONTH(ウォレット!$B29)&amp;"/"&amp;DAY(ウォレット!$B29)&amp;"_"&amp;ウォレット!BQ$3,プレー記録!$U$12:$U$2664,0),1))=TRUE,0,-INDEX(プレー記録!$F$12:$F$2664,MATCH("OUT_"&amp;ウォレット!$AK$2&amp;MONTH(ウォレット!$B29)&amp;"/"&amp;DAY(ウォレット!$B29)&amp;"_"&amp;ウォレット!BQ$3,プレー記録!$U$12:$U$2664,0),1))</f>
        <v>0</v>
      </c>
      <c r="BR29" s="160"/>
      <c r="BS29" s="127">
        <f t="shared" si="3"/>
        <v>0</v>
      </c>
      <c r="BT29" s="128">
        <f t="shared" si="13"/>
        <v>0</v>
      </c>
      <c r="BU29" s="133">
        <f>IF(ISNA(INDEX(プレー記録!$G$14:$G$2664,MATCH("IN_"&amp;ウォレット!$BS$2&amp;MONTH(ウォレット!$B29)&amp;"/"&amp;DAY(ウォレット!$B29)&amp;"_"&amp;ウォレット!BU$3,プレー記録!$U$14:$U$2664,0),1))=TRUE,0,INDEX(プレー記録!$G$14:$G$2664,MATCH("IN_"&amp;ウォレット!$BS$2&amp;MONTH(ウォレット!$B29)&amp;"/"&amp;DAY(ウォレット!$B29)&amp;"_"&amp;ウォレット!BU$3,プレー記録!$U$14:$U$2664,0),1))</f>
        <v>0</v>
      </c>
      <c r="BV29" s="122">
        <f>IF(ISNA(INDEX(プレー記録!$G$14:$G$2664,MATCH("IN_"&amp;ウォレット!$BS$2&amp;MONTH(ウォレット!$B29)&amp;"/"&amp;DAY(ウォレット!$B29)&amp;"_"&amp;ウォレット!BV$3,プレー記録!$U$14:$U$2664,0),1))=TRUE,0,INDEX(プレー記録!$G$14:$G$2664,MATCH("IN_"&amp;ウォレット!$BS$2&amp;MONTH(ウォレット!$B29)&amp;"/"&amp;DAY(ウォレット!$B29)&amp;"_"&amp;ウォレット!BV$3,プレー記録!$U$14:$U$2664,0),1))</f>
        <v>0</v>
      </c>
      <c r="BW29" s="122">
        <f>IF(ISNA(INDEX(プレー記録!$G$14:$G$2664,MATCH("IN_"&amp;ウォレット!$BS$2&amp;MONTH(ウォレット!$B29)&amp;"/"&amp;DAY(ウォレット!$B29)&amp;"_"&amp;ウォレット!BW$3,プレー記録!$U$14:$U$2664,0),1))=TRUE,0,INDEX(プレー記録!$G$14:$G$2664,MATCH("IN_"&amp;ウォレット!$BS$2&amp;MONTH(ウォレット!$B29)&amp;"/"&amp;DAY(ウォレット!$B29)&amp;"_"&amp;ウォレット!BW$3,プレー記録!$U$14:$U$2664,0),1))</f>
        <v>0</v>
      </c>
      <c r="BX29" s="122">
        <f>IF(ISNA(INDEX(プレー記録!$G$14:$G$2664,MATCH("IN_"&amp;ウォレット!$BS$2&amp;MONTH(ウォレット!$B29)&amp;"/"&amp;DAY(ウォレット!$B29)&amp;"_"&amp;ウォレット!BX$3,プレー記録!$U$14:$U$2664,0),1))=TRUE,0,INDEX(プレー記録!$G$14:$G$2664,MATCH("IN_"&amp;ウォレット!$BS$2&amp;MONTH(ウォレット!$B29)&amp;"/"&amp;DAY(ウォレット!$B29)&amp;"_"&amp;ウォレット!BX$3,プレー記録!$U$14:$U$2664,0),1))</f>
        <v>0</v>
      </c>
      <c r="BY29" s="122">
        <f>IF(ISNA(INDEX(プレー記録!$G$14:$G$2664,MATCH("IN_"&amp;ウォレット!$BS$2&amp;MONTH(ウォレット!$B29)&amp;"/"&amp;DAY(ウォレット!$B29)&amp;"_"&amp;ウォレット!BY$3,プレー記録!$U$14:$U$2664,0),1))=TRUE,0,INDEX(プレー記録!$G$14:$G$2664,MATCH("IN_"&amp;ウォレット!$BS$2&amp;MONTH(ウォレット!$B29)&amp;"/"&amp;DAY(ウォレット!$B29)&amp;"_"&amp;ウォレット!BY$3,プレー記録!$U$14:$U$2664,0),1))</f>
        <v>0</v>
      </c>
      <c r="BZ29" s="122">
        <f>IF(ISNA(INDEX(プレー記録!$G$14:$G$2664,MATCH("IN_"&amp;ウォレット!$BS$2&amp;MONTH(ウォレット!$B29)&amp;"/"&amp;DAY(ウォレット!$B29)&amp;"_"&amp;ウォレット!BZ$3,プレー記録!$U$14:$U$2664,0),1))=TRUE,0,INDEX(プレー記録!$G$14:$G$2664,MATCH("IN_"&amp;ウォレット!$BS$2&amp;MONTH(ウォレット!$B29)&amp;"/"&amp;DAY(ウォレット!$B29)&amp;"_"&amp;ウォレット!BZ$3,プレー記録!$U$14:$U$2664,0),1))</f>
        <v>0</v>
      </c>
      <c r="CA29" s="122">
        <f>IF(ISNA(INDEX(プレー記録!$G$14:$G$2664,MATCH("IN_"&amp;ウォレット!$BS$2&amp;MONTH(ウォレット!$B29)&amp;"/"&amp;DAY(ウォレット!$B29)&amp;"_"&amp;ウォレット!CA$3,プレー記録!$U$14:$U$2664,0),1))=TRUE,0,INDEX(プレー記録!$G$14:$G$2664,MATCH("IN_"&amp;ウォレット!$BS$2&amp;MONTH(ウォレット!$B29)&amp;"/"&amp;DAY(ウォレット!$B29)&amp;"_"&amp;ウォレット!CA$3,プレー記録!$U$14:$U$2664,0),1))</f>
        <v>0</v>
      </c>
      <c r="CB29" s="296">
        <f>IF(ISNA(INDEX(プレー記録!$G$14:$G$2664,MATCH("IN_"&amp;ウォレット!$BS$2&amp;MONTH(ウォレット!$B29)&amp;"/"&amp;DAY(ウォレット!$B29)&amp;"_"&amp;ウォレット!CB$3,プレー記録!$U$14:$U$2664,0),1))=TRUE,0,INDEX(プレー記録!$G$14:$G$2664,MATCH("IN_"&amp;ウォレット!$BS$2&amp;MONTH(ウォレット!$B29)&amp;"/"&amp;DAY(ウォレット!$B29)&amp;"_"&amp;ウォレット!CB$3,プレー記録!$U$14:$U$2664,0),1))</f>
        <v>0</v>
      </c>
      <c r="CC29" s="296">
        <f>IF(ISNA(INDEX(プレー記録!$G$14:$G$2664,MATCH("IN_"&amp;ウォレット!$BS$2&amp;MONTH(ウォレット!$B29)&amp;"/"&amp;DAY(ウォレット!$B29)&amp;"_"&amp;ウォレット!CC$3,プレー記録!$U$14:$U$2664,0),1))=TRUE,0,INDEX(プレー記録!$G$14:$G$2664,MATCH("IN_"&amp;ウォレット!$BS$2&amp;MONTH(ウォレット!$B29)&amp;"/"&amp;DAY(ウォレット!$B29)&amp;"_"&amp;ウォレット!CC$3,プレー記録!$U$14:$U$2664,0),1))</f>
        <v>0</v>
      </c>
      <c r="CD29" s="296">
        <f>IF(ISNA(INDEX(プレー記録!$G$14:$G$2664,MATCH("IN_"&amp;ウォレット!$BS$2&amp;MONTH(ウォレット!$B29)&amp;"/"&amp;DAY(ウォレット!$B29)&amp;"_"&amp;ウォレット!CD$3,プレー記録!$U$14:$U$2664,0),1))=TRUE,0,INDEX(プレー記録!$G$14:$G$2664,MATCH("IN_"&amp;ウォレット!$BS$2&amp;MONTH(ウォレット!$B29)&amp;"/"&amp;DAY(ウォレット!$B29)&amp;"_"&amp;ウォレット!CD$3,プレー記録!$U$14:$U$2664,0),1))</f>
        <v>0</v>
      </c>
      <c r="CE29" s="296">
        <f>IF(ISNA(INDEX(プレー記録!$G$14:$G$2664,MATCH("IN_"&amp;ウォレット!$BS$2&amp;MONTH(ウォレット!$B29)&amp;"/"&amp;DAY(ウォレット!$B29)&amp;"_"&amp;ウォレット!CE$3,プレー記録!$U$14:$U$2664,0),1))=TRUE,0,INDEX(プレー記録!$G$14:$G$2664,MATCH("IN_"&amp;ウォレット!$BS$2&amp;MONTH(ウォレット!$B29)&amp;"/"&amp;DAY(ウォレット!$B29)&amp;"_"&amp;ウォレット!CE$3,プレー記録!$U$14:$U$2664,0),1))</f>
        <v>0</v>
      </c>
      <c r="CF29" s="296">
        <f>IF(ISNA(INDEX(プレー記録!$G$14:$G$2664,MATCH("IN_"&amp;ウォレット!$BS$2&amp;MONTH(ウォレット!$B29)&amp;"/"&amp;DAY(ウォレット!$B29)&amp;"_"&amp;ウォレット!CF$3,プレー記録!$U$14:$U$2664,0),1))=TRUE,0,INDEX(プレー記録!$G$14:$G$2664,MATCH("IN_"&amp;ウォレット!$BS$2&amp;MONTH(ウォレット!$B29)&amp;"/"&amp;DAY(ウォレット!$B29)&amp;"_"&amp;ウォレット!CF$3,プレー記録!$U$14:$U$2664,0),1))</f>
        <v>0</v>
      </c>
      <c r="CG29" s="296">
        <f>IF(ISNA(INDEX(プレー記録!$G$14:$G$2664,MATCH("IN_"&amp;ウォレット!$BS$2&amp;MONTH(ウォレット!$B29)&amp;"/"&amp;DAY(ウォレット!$B29)&amp;"_"&amp;ウォレット!CG$3,プレー記録!$U$14:$U$2664,0),1))=TRUE,0,INDEX(プレー記録!$G$14:$G$2664,MATCH("IN_"&amp;ウォレット!$BS$2&amp;MONTH(ウォレット!$B29)&amp;"/"&amp;DAY(ウォレット!$B29)&amp;"_"&amp;ウォレット!CG$3,プレー記録!$U$14:$U$2664,0),1))</f>
        <v>0</v>
      </c>
      <c r="CH29" s="296">
        <f>IF(ISNA(INDEX(プレー記録!$G$14:$G$2664,MATCH("IN_"&amp;ウォレット!$BS$2&amp;MONTH(ウォレット!$B29)&amp;"/"&amp;DAY(ウォレット!$B29)&amp;"_"&amp;ウォレット!CH$3,プレー記録!$U$14:$U$2664,0),1))=TRUE,0,INDEX(プレー記録!$G$14:$G$2664,MATCH("IN_"&amp;ウォレット!$BS$2&amp;MONTH(ウォレット!$B29)&amp;"/"&amp;DAY(ウォレット!$B29)&amp;"_"&amp;ウォレット!CH$3,プレー記録!$U$14:$U$2664,0),1))</f>
        <v>0</v>
      </c>
      <c r="CI29" s="296">
        <f>IF(ISNA(INDEX(プレー記録!$G$14:$G$2664,MATCH("IN_"&amp;ウォレット!$BS$2&amp;MONTH(ウォレット!$B29)&amp;"/"&amp;DAY(ウォレット!$B29)&amp;"_"&amp;ウォレット!CI$3,プレー記録!$U$14:$U$2664,0),1))=TRUE,0,INDEX(プレー記録!$G$14:$G$2664,MATCH("IN_"&amp;ウォレット!$BS$2&amp;MONTH(ウォレット!$B29)&amp;"/"&amp;DAY(ウォレット!$B29)&amp;"_"&amp;ウォレット!CI$3,プレー記録!$U$14:$U$2664,0),1))</f>
        <v>0</v>
      </c>
      <c r="CJ29" s="158"/>
      <c r="CK29" s="131">
        <f>IF(ISNA(INDEX(プレー記録!$F$12:$F$2664,MATCH("OUT_"&amp;ウォレット!$BS$2&amp;MONTH(ウォレット!$B29)&amp;"/"&amp;DAY(ウォレット!$B29)&amp;"_"&amp;ウォレット!CK$3,プレー記録!$U$12:$U$2664,0),1))=TRUE,0,-INDEX(プレー記録!$F$12:$F$2664,MATCH("OUT_"&amp;ウォレット!$BS$2&amp;MONTH(ウォレット!$B29)&amp;"/"&amp;DAY(ウォレット!$B29)&amp;"_"&amp;ウォレット!CK$3,プレー記録!$U$12:$U$2664,0),1))</f>
        <v>0</v>
      </c>
      <c r="CL29" s="123">
        <f>IF(ISNA(INDEX(プレー記録!$F$12:$F$2664,MATCH("OUT_"&amp;ウォレット!$BS$2&amp;MONTH(ウォレット!$B29)&amp;"/"&amp;DAY(ウォレット!$B29)&amp;"_"&amp;ウォレット!CL$3,プレー記録!$U$12:$U$2664,0),1))=TRUE,0,-INDEX(プレー記録!$F$12:$F$2664,MATCH("OUT_"&amp;ウォレット!$BS$2&amp;MONTH(ウォレット!$B29)&amp;"/"&amp;DAY(ウォレット!$B29)&amp;"_"&amp;ウォレット!CL$3,プレー記録!$U$12:$U$2664,0),1))</f>
        <v>0</v>
      </c>
      <c r="CM29" s="123">
        <f>IF(ISNA(INDEX(プレー記録!$F$12:$F$2664,MATCH("OUT_"&amp;ウォレット!$BS$2&amp;MONTH(ウォレット!$B29)&amp;"/"&amp;DAY(ウォレット!$B29)&amp;"_"&amp;ウォレット!CM$3,プレー記録!$U$12:$U$2664,0),1))=TRUE,0,-INDEX(プレー記録!$F$12:$F$2664,MATCH("OUT_"&amp;ウォレット!$BS$2&amp;MONTH(ウォレット!$B29)&amp;"/"&amp;DAY(ウォレット!$B29)&amp;"_"&amp;ウォレット!CM$3,プレー記録!$U$12:$U$2664,0),1))</f>
        <v>0</v>
      </c>
      <c r="CN29" s="123">
        <f>IF(ISNA(INDEX(プレー記録!$F$12:$F$2664,MATCH("OUT_"&amp;ウォレット!$BS$2&amp;MONTH(ウォレット!$B29)&amp;"/"&amp;DAY(ウォレット!$B29)&amp;"_"&amp;ウォレット!CN$3,プレー記録!$U$12:$U$2664,0),1))=TRUE,0,-INDEX(プレー記録!$F$12:$F$2664,MATCH("OUT_"&amp;ウォレット!$BS$2&amp;MONTH(ウォレット!$B29)&amp;"/"&amp;DAY(ウォレット!$B29)&amp;"_"&amp;ウォレット!CN$3,プレー記録!$U$12:$U$2664,0),1))</f>
        <v>0</v>
      </c>
      <c r="CO29" s="123">
        <f>IF(ISNA(INDEX(プレー記録!$F$12:$F$2664,MATCH("OUT_"&amp;ウォレット!$BS$2&amp;MONTH(ウォレット!$B29)&amp;"/"&amp;DAY(ウォレット!$B29)&amp;"_"&amp;ウォレット!CO$3,プレー記録!$U$12:$U$2664,0),1))=TRUE,0,-INDEX(プレー記録!$F$12:$F$2664,MATCH("OUT_"&amp;ウォレット!$BS$2&amp;MONTH(ウォレット!$B29)&amp;"/"&amp;DAY(ウォレット!$B29)&amp;"_"&amp;ウォレット!CO$3,プレー記録!$U$12:$U$2664,0),1))</f>
        <v>0</v>
      </c>
      <c r="CP29" s="123">
        <f>IF(ISNA(INDEX(プレー記録!$F$12:$F$2664,MATCH("OUT_"&amp;ウォレット!$BS$2&amp;MONTH(ウォレット!$B29)&amp;"/"&amp;DAY(ウォレット!$B29)&amp;"_"&amp;ウォレット!CP$3,プレー記録!$U$12:$U$2664,0),1))=TRUE,0,-INDEX(プレー記録!$F$12:$F$2664,MATCH("OUT_"&amp;ウォレット!$BS$2&amp;MONTH(ウォレット!$B29)&amp;"/"&amp;DAY(ウォレット!$B29)&amp;"_"&amp;ウォレット!CP$3,プレー記録!$U$12:$U$2664,0),1))</f>
        <v>0</v>
      </c>
      <c r="CQ29" s="123">
        <f>IF(ISNA(INDEX(プレー記録!$F$12:$F$2664,MATCH("OUT_"&amp;ウォレット!$BS$2&amp;MONTH(ウォレット!$B29)&amp;"/"&amp;DAY(ウォレット!$B29)&amp;"_"&amp;ウォレット!CQ$3,プレー記録!$U$12:$U$2664,0),1))=TRUE,0,-INDEX(プレー記録!$F$12:$F$2664,MATCH("OUT_"&amp;ウォレット!$BS$2&amp;MONTH(ウォレット!$B29)&amp;"/"&amp;DAY(ウォレット!$B29)&amp;"_"&amp;ウォレット!CQ$3,プレー記録!$U$12:$U$2664,0),1))</f>
        <v>0</v>
      </c>
      <c r="CR29" s="298">
        <f>IF(ISNA(INDEX(プレー記録!$F$12:$F$2664,MATCH("OUT_"&amp;ウォレット!$BS$2&amp;MONTH(ウォレット!$B29)&amp;"/"&amp;DAY(ウォレット!$B29)&amp;"_"&amp;ウォレット!CR$3,プレー記録!$U$12:$U$2664,0),1))=TRUE,0,-INDEX(プレー記録!$F$12:$F$2664,MATCH("OUT_"&amp;ウォレット!$BS$2&amp;MONTH(ウォレット!$B29)&amp;"/"&amp;DAY(ウォレット!$B29)&amp;"_"&amp;ウォレット!CR$3,プレー記録!$U$12:$U$2664,0),1))</f>
        <v>0</v>
      </c>
      <c r="CS29" s="298">
        <f>IF(ISNA(INDEX(プレー記録!$F$12:$F$2664,MATCH("OUT_"&amp;ウォレット!$BS$2&amp;MONTH(ウォレット!$B29)&amp;"/"&amp;DAY(ウォレット!$B29)&amp;"_"&amp;ウォレット!CS$3,プレー記録!$U$12:$U$2664,0),1))=TRUE,0,-INDEX(プレー記録!$F$12:$F$2664,MATCH("OUT_"&amp;ウォレット!$BS$2&amp;MONTH(ウォレット!$B29)&amp;"/"&amp;DAY(ウォレット!$B29)&amp;"_"&amp;ウォレット!CS$3,プレー記録!$U$12:$U$2664,0),1))</f>
        <v>0</v>
      </c>
      <c r="CT29" s="298">
        <f>IF(ISNA(INDEX(プレー記録!$F$12:$F$2664,MATCH("OUT_"&amp;ウォレット!$BS$2&amp;MONTH(ウォレット!$B29)&amp;"/"&amp;DAY(ウォレット!$B29)&amp;"_"&amp;ウォレット!CT$3,プレー記録!$U$12:$U$2664,0),1))=TRUE,0,-INDEX(プレー記録!$F$12:$F$2664,MATCH("OUT_"&amp;ウォレット!$BS$2&amp;MONTH(ウォレット!$B29)&amp;"/"&amp;DAY(ウォレット!$B29)&amp;"_"&amp;ウォレット!CT$3,プレー記録!$U$12:$U$2664,0),1))</f>
        <v>0</v>
      </c>
      <c r="CU29" s="298">
        <f>IF(ISNA(INDEX(プレー記録!$F$12:$F$2664,MATCH("OUT_"&amp;ウォレット!$BS$2&amp;MONTH(ウォレット!$B29)&amp;"/"&amp;DAY(ウォレット!$B29)&amp;"_"&amp;ウォレット!CU$3,プレー記録!$U$12:$U$2664,0),1))=TRUE,0,-INDEX(プレー記録!$F$12:$F$2664,MATCH("OUT_"&amp;ウォレット!$BS$2&amp;MONTH(ウォレット!$B29)&amp;"/"&amp;DAY(ウォレット!$B29)&amp;"_"&amp;ウォレット!CU$3,プレー記録!$U$12:$U$2664,0),1))</f>
        <v>0</v>
      </c>
      <c r="CV29" s="298">
        <f>IF(ISNA(INDEX(プレー記録!$F$12:$F$2664,MATCH("OUT_"&amp;ウォレット!$BS$2&amp;MONTH(ウォレット!$B29)&amp;"/"&amp;DAY(ウォレット!$B29)&amp;"_"&amp;ウォレット!CV$3,プレー記録!$U$12:$U$2664,0),1))=TRUE,0,-INDEX(プレー記録!$F$12:$F$2664,MATCH("OUT_"&amp;ウォレット!$BS$2&amp;MONTH(ウォレット!$B29)&amp;"/"&amp;DAY(ウォレット!$B29)&amp;"_"&amp;ウォレット!CV$3,プレー記録!$U$12:$U$2664,0),1))</f>
        <v>0</v>
      </c>
      <c r="CW29" s="298">
        <f>IF(ISNA(INDEX(プレー記録!$F$12:$F$2664,MATCH("OUT_"&amp;ウォレット!$BS$2&amp;MONTH(ウォレット!$B29)&amp;"/"&amp;DAY(ウォレット!$B29)&amp;"_"&amp;ウォレット!CW$3,プレー記録!$U$12:$U$2664,0),1))=TRUE,0,-INDEX(プレー記録!$F$12:$F$2664,MATCH("OUT_"&amp;ウォレット!$BS$2&amp;MONTH(ウォレット!$B29)&amp;"/"&amp;DAY(ウォレット!$B29)&amp;"_"&amp;ウォレット!CW$3,プレー記録!$U$12:$U$2664,0),1))</f>
        <v>0</v>
      </c>
      <c r="CX29" s="298">
        <f>IF(ISNA(INDEX(プレー記録!$F$12:$F$2664,MATCH("OUT_"&amp;ウォレット!$BS$2&amp;MONTH(ウォレット!$B29)&amp;"/"&amp;DAY(ウォレット!$B29)&amp;"_"&amp;ウォレット!CX$3,プレー記録!$U$12:$U$2664,0),1))=TRUE,0,-INDEX(プレー記録!$F$12:$F$2664,MATCH("OUT_"&amp;ウォレット!$BS$2&amp;MONTH(ウォレット!$B29)&amp;"/"&amp;DAY(ウォレット!$B29)&amp;"_"&amp;ウォレット!CX$3,プレー記録!$U$12:$U$2664,0),1))</f>
        <v>0</v>
      </c>
      <c r="CY29" s="298">
        <f>IF(ISNA(INDEX(プレー記録!$F$12:$F$2664,MATCH("OUT_"&amp;ウォレット!$BS$2&amp;MONTH(ウォレット!$B29)&amp;"/"&amp;DAY(ウォレット!$B29)&amp;"_"&amp;ウォレット!CY$3,プレー記録!$U$12:$U$2664,0),1))=TRUE,0,-INDEX(プレー記録!$F$12:$F$2664,MATCH("OUT_"&amp;ウォレット!$BS$2&amp;MONTH(ウォレット!$B29)&amp;"/"&amp;DAY(ウォレット!$B29)&amp;"_"&amp;ウォレット!CY$3,プレー記録!$U$12:$U$2664,0),1))</f>
        <v>0</v>
      </c>
      <c r="CZ29" s="160"/>
      <c r="DA29" s="127">
        <f t="shared" si="4"/>
        <v>0</v>
      </c>
      <c r="DB29" s="128">
        <f t="shared" si="14"/>
        <v>0</v>
      </c>
      <c r="DC29" s="133">
        <f>IF(ISNA(INDEX(プレー記録!$G$14:$G$2664,MATCH("IN_"&amp;ウォレット!$DA$2&amp;MONTH(ウォレット!$B29)&amp;"/"&amp;DAY(ウォレット!$B29)&amp;"_"&amp;ウォレット!DC$3,プレー記録!$U$14:$U$2664,0),1))=TRUE,0,INDEX(プレー記録!$G$14:$G$2664,MATCH("IN_"&amp;ウォレット!$DA$2&amp;MONTH(ウォレット!$B29)&amp;"/"&amp;DAY(ウォレット!$B29)&amp;"_"&amp;ウォレット!DC$3,プレー記録!$U$14:$U$2664,0),1))</f>
        <v>0</v>
      </c>
      <c r="DD29" s="122">
        <f>IF(ISNA(INDEX(プレー記録!$G$14:$G$2664,MATCH("IN_"&amp;ウォレット!$DA$2&amp;MONTH(ウォレット!$B29)&amp;"/"&amp;DAY(ウォレット!$B29)&amp;"_"&amp;ウォレット!DD$3,プレー記録!$U$14:$U$2664,0),1))=TRUE,0,INDEX(プレー記録!$G$14:$G$2664,MATCH("IN_"&amp;ウォレット!$DA$2&amp;MONTH(ウォレット!$B29)&amp;"/"&amp;DAY(ウォレット!$B29)&amp;"_"&amp;ウォレット!DD$3,プレー記録!$U$14:$U$2664,0),1))</f>
        <v>0</v>
      </c>
      <c r="DE29" s="122">
        <f>IF(ISNA(INDEX(プレー記録!$G$14:$G$2664,MATCH("IN_"&amp;ウォレット!$DA$2&amp;MONTH(ウォレット!$B29)&amp;"/"&amp;DAY(ウォレット!$B29)&amp;"_"&amp;ウォレット!DE$3,プレー記録!$U$14:$U$2664,0),1))=TRUE,0,INDEX(プレー記録!$G$14:$G$2664,MATCH("IN_"&amp;ウォレット!$DA$2&amp;MONTH(ウォレット!$B29)&amp;"/"&amp;DAY(ウォレット!$B29)&amp;"_"&amp;ウォレット!DE$3,プレー記録!$U$14:$U$2664,0),1))</f>
        <v>0</v>
      </c>
      <c r="DF29" s="122">
        <f>IF(ISNA(INDEX(プレー記録!$G$14:$G$2664,MATCH("IN_"&amp;ウォレット!$DA$2&amp;MONTH(ウォレット!$B29)&amp;"/"&amp;DAY(ウォレット!$B29)&amp;"_"&amp;ウォレット!DF$3,プレー記録!$U$14:$U$2664,0),1))=TRUE,0,INDEX(プレー記録!$G$14:$G$2664,MATCH("IN_"&amp;ウォレット!$DA$2&amp;MONTH(ウォレット!$B29)&amp;"/"&amp;DAY(ウォレット!$B29)&amp;"_"&amp;ウォレット!DF$3,プレー記録!$U$14:$U$2664,0),1))</f>
        <v>0</v>
      </c>
      <c r="DG29" s="122">
        <f>IF(ISNA(INDEX(プレー記録!$G$14:$G$2664,MATCH("IN_"&amp;ウォレット!$DA$2&amp;MONTH(ウォレット!$B29)&amp;"/"&amp;DAY(ウォレット!$B29)&amp;"_"&amp;ウォレット!DG$3,プレー記録!$U$14:$U$2664,0),1))=TRUE,0,INDEX(プレー記録!$G$14:$G$2664,MATCH("IN_"&amp;ウォレット!$DA$2&amp;MONTH(ウォレット!$B29)&amp;"/"&amp;DAY(ウォレット!$B29)&amp;"_"&amp;ウォレット!DG$3,プレー記録!$U$14:$U$2664,0),1))</f>
        <v>0</v>
      </c>
      <c r="DH29" s="122">
        <f>IF(ISNA(INDEX(プレー記録!$G$14:$G$2664,MATCH("IN_"&amp;ウォレット!$DA$2&amp;MONTH(ウォレット!$B29)&amp;"/"&amp;DAY(ウォレット!$B29)&amp;"_"&amp;ウォレット!DH$3,プレー記録!$U$14:$U$2664,0),1))=TRUE,0,INDEX(プレー記録!$G$14:$G$2664,MATCH("IN_"&amp;ウォレット!$DA$2&amp;MONTH(ウォレット!$B29)&amp;"/"&amp;DAY(ウォレット!$B29)&amp;"_"&amp;ウォレット!DH$3,プレー記録!$U$14:$U$2664,0),1))</f>
        <v>0</v>
      </c>
      <c r="DI29" s="122">
        <f>IF(ISNA(INDEX(プレー記録!$G$14:$G$2664,MATCH("IN_"&amp;ウォレット!$DA$2&amp;MONTH(ウォレット!$B29)&amp;"/"&amp;DAY(ウォレット!$B29)&amp;"_"&amp;ウォレット!DI$3,プレー記録!$U$14:$U$2664,0),1))=TRUE,0,INDEX(プレー記録!$G$14:$G$2664,MATCH("IN_"&amp;ウォレット!$DA$2&amp;MONTH(ウォレット!$B29)&amp;"/"&amp;DAY(ウォレット!$B29)&amp;"_"&amp;ウォレット!DI$3,プレー記録!$U$14:$U$2664,0),1))</f>
        <v>0</v>
      </c>
      <c r="DJ29" s="296">
        <f>IF(ISNA(INDEX(プレー記録!$G$14:$G$2664,MATCH("IN_"&amp;ウォレット!$DA$2&amp;MONTH(ウォレット!$B29)&amp;"/"&amp;DAY(ウォレット!$B29)&amp;"_"&amp;ウォレット!DJ$3,プレー記録!$U$14:$U$2664,0),1))=TRUE,0,INDEX(プレー記録!$G$14:$G$2664,MATCH("IN_"&amp;ウォレット!$DA$2&amp;MONTH(ウォレット!$B29)&amp;"/"&amp;DAY(ウォレット!$B29)&amp;"_"&amp;ウォレット!DJ$3,プレー記録!$U$14:$U$2664,0),1))</f>
        <v>0</v>
      </c>
      <c r="DK29" s="296">
        <f>IF(ISNA(INDEX(プレー記録!$G$14:$G$2664,MATCH("IN_"&amp;ウォレット!$DA$2&amp;MONTH(ウォレット!$B29)&amp;"/"&amp;DAY(ウォレット!$B29)&amp;"_"&amp;ウォレット!DK$3,プレー記録!$U$14:$U$2664,0),1))=TRUE,0,INDEX(プレー記録!$G$14:$G$2664,MATCH("IN_"&amp;ウォレット!$DA$2&amp;MONTH(ウォレット!$B29)&amp;"/"&amp;DAY(ウォレット!$B29)&amp;"_"&amp;ウォレット!DK$3,プレー記録!$U$14:$U$2664,0),1))</f>
        <v>0</v>
      </c>
      <c r="DL29" s="296">
        <f>IF(ISNA(INDEX(プレー記録!$G$14:$G$2664,MATCH("IN_"&amp;ウォレット!$DA$2&amp;MONTH(ウォレット!$B29)&amp;"/"&amp;DAY(ウォレット!$B29)&amp;"_"&amp;ウォレット!DL$3,プレー記録!$U$14:$U$2664,0),1))=TRUE,0,INDEX(プレー記録!$G$14:$G$2664,MATCH("IN_"&amp;ウォレット!$DA$2&amp;MONTH(ウォレット!$B29)&amp;"/"&amp;DAY(ウォレット!$B29)&amp;"_"&amp;ウォレット!DL$3,プレー記録!$U$14:$U$2664,0),1))</f>
        <v>0</v>
      </c>
      <c r="DM29" s="296">
        <f>IF(ISNA(INDEX(プレー記録!$G$14:$G$2664,MATCH("IN_"&amp;ウォレット!$DA$2&amp;MONTH(ウォレット!$B29)&amp;"/"&amp;DAY(ウォレット!$B29)&amp;"_"&amp;ウォレット!DM$3,プレー記録!$U$14:$U$2664,0),1))=TRUE,0,INDEX(プレー記録!$G$14:$G$2664,MATCH("IN_"&amp;ウォレット!$DA$2&amp;MONTH(ウォレット!$B29)&amp;"/"&amp;DAY(ウォレット!$B29)&amp;"_"&amp;ウォレット!DM$3,プレー記録!$U$14:$U$2664,0),1))</f>
        <v>0</v>
      </c>
      <c r="DN29" s="296">
        <f>IF(ISNA(INDEX(プレー記録!$G$14:$G$2664,MATCH("IN_"&amp;ウォレット!$DA$2&amp;MONTH(ウォレット!$B29)&amp;"/"&amp;DAY(ウォレット!$B29)&amp;"_"&amp;ウォレット!DN$3,プレー記録!$U$14:$U$2664,0),1))=TRUE,0,INDEX(プレー記録!$G$14:$G$2664,MATCH("IN_"&amp;ウォレット!$DA$2&amp;MONTH(ウォレット!$B29)&amp;"/"&amp;DAY(ウォレット!$B29)&amp;"_"&amp;ウォレット!DN$3,プレー記録!$U$14:$U$2664,0),1))</f>
        <v>0</v>
      </c>
      <c r="DO29" s="296">
        <f>IF(ISNA(INDEX(プレー記録!$G$14:$G$2664,MATCH("IN_"&amp;ウォレット!$DA$2&amp;MONTH(ウォレット!$B29)&amp;"/"&amp;DAY(ウォレット!$B29)&amp;"_"&amp;ウォレット!DO$3,プレー記録!$U$14:$U$2664,0),1))=TRUE,0,INDEX(プレー記録!$G$14:$G$2664,MATCH("IN_"&amp;ウォレット!$DA$2&amp;MONTH(ウォレット!$B29)&amp;"/"&amp;DAY(ウォレット!$B29)&amp;"_"&amp;ウォレット!DO$3,プレー記録!$U$14:$U$2664,0),1))</f>
        <v>0</v>
      </c>
      <c r="DP29" s="296">
        <f>IF(ISNA(INDEX(プレー記録!$G$14:$G$2664,MATCH("IN_"&amp;ウォレット!$DA$2&amp;MONTH(ウォレット!$B29)&amp;"/"&amp;DAY(ウォレット!$B29)&amp;"_"&amp;ウォレット!DP$3,プレー記録!$U$14:$U$2664,0),1))=TRUE,0,INDEX(プレー記録!$G$14:$G$2664,MATCH("IN_"&amp;ウォレット!$DA$2&amp;MONTH(ウォレット!$B29)&amp;"/"&amp;DAY(ウォレット!$B29)&amp;"_"&amp;ウォレット!DP$3,プレー記録!$U$14:$U$2664,0),1))</f>
        <v>0</v>
      </c>
      <c r="DQ29" s="296">
        <f>IF(ISNA(INDEX(プレー記録!$G$14:$G$2664,MATCH("IN_"&amp;ウォレット!$DA$2&amp;MONTH(ウォレット!$B29)&amp;"/"&amp;DAY(ウォレット!$B29)&amp;"_"&amp;ウォレット!DQ$3,プレー記録!$U$14:$U$2664,0),1))=TRUE,0,INDEX(プレー記録!$G$14:$G$2664,MATCH("IN_"&amp;ウォレット!$DA$2&amp;MONTH(ウォレット!$B29)&amp;"/"&amp;DAY(ウォレット!$B29)&amp;"_"&amp;ウォレット!DQ$3,プレー記録!$U$14:$U$2664,0),1))</f>
        <v>0</v>
      </c>
      <c r="DR29" s="158"/>
      <c r="DS29" s="131">
        <f>IF(ISNA(INDEX(プレー記録!$F$12:$F$2664,MATCH("OUT_"&amp;ウォレット!$DA$2&amp;MONTH(ウォレット!$B29)&amp;"/"&amp;DAY(ウォレット!$B29)&amp;"_"&amp;ウォレット!DS$3,プレー記録!$U$12:$U$2664,0),1))=TRUE,0,-INDEX(プレー記録!$F$12:$F$2664,MATCH("OUT_"&amp;ウォレット!$DA$2&amp;MONTH(ウォレット!$B29)&amp;"/"&amp;DAY(ウォレット!$B29)&amp;"_"&amp;ウォレット!DS$3,プレー記録!$U$12:$U$2664,0),1))</f>
        <v>0</v>
      </c>
      <c r="DT29" s="123">
        <f>IF(ISNA(INDEX(プレー記録!$F$12:$F$2664,MATCH("OUT_"&amp;ウォレット!$DA$2&amp;MONTH(ウォレット!$B29)&amp;"/"&amp;DAY(ウォレット!$B29)&amp;"_"&amp;ウォレット!DT$3,プレー記録!$U$12:$U$2664,0),1))=TRUE,0,-INDEX(プレー記録!$F$12:$F$2664,MATCH("OUT_"&amp;ウォレット!$DA$2&amp;MONTH(ウォレット!$B29)&amp;"/"&amp;DAY(ウォレット!$B29)&amp;"_"&amp;ウォレット!DT$3,プレー記録!$U$12:$U$2664,0),1))</f>
        <v>0</v>
      </c>
      <c r="DU29" s="123">
        <f>IF(ISNA(INDEX(プレー記録!$F$12:$F$2664,MATCH("OUT_"&amp;ウォレット!$DA$2&amp;MONTH(ウォレット!$B29)&amp;"/"&amp;DAY(ウォレット!$B29)&amp;"_"&amp;ウォレット!DU$3,プレー記録!$U$12:$U$2664,0),1))=TRUE,0,-INDEX(プレー記録!$F$12:$F$2664,MATCH("OUT_"&amp;ウォレット!$DA$2&amp;MONTH(ウォレット!$B29)&amp;"/"&amp;DAY(ウォレット!$B29)&amp;"_"&amp;ウォレット!DU$3,プレー記録!$U$12:$U$2664,0),1))</f>
        <v>0</v>
      </c>
      <c r="DV29" s="123">
        <f>IF(ISNA(INDEX(プレー記録!$F$12:$F$2664,MATCH("OUT_"&amp;ウォレット!$DA$2&amp;MONTH(ウォレット!$B29)&amp;"/"&amp;DAY(ウォレット!$B29)&amp;"_"&amp;ウォレット!DV$3,プレー記録!$U$12:$U$2664,0),1))=TRUE,0,-INDEX(プレー記録!$F$12:$F$2664,MATCH("OUT_"&amp;ウォレット!$DA$2&amp;MONTH(ウォレット!$B29)&amp;"/"&amp;DAY(ウォレット!$B29)&amp;"_"&amp;ウォレット!DV$3,プレー記録!$U$12:$U$2664,0),1))</f>
        <v>0</v>
      </c>
      <c r="DW29" s="123">
        <f>IF(ISNA(INDEX(プレー記録!$F$12:$F$2664,MATCH("OUT_"&amp;ウォレット!$DA$2&amp;MONTH(ウォレット!$B29)&amp;"/"&amp;DAY(ウォレット!$B29)&amp;"_"&amp;ウォレット!DW$3,プレー記録!$U$12:$U$2664,0),1))=TRUE,0,-INDEX(プレー記録!$F$12:$F$2664,MATCH("OUT_"&amp;ウォレット!$DA$2&amp;MONTH(ウォレット!$B29)&amp;"/"&amp;DAY(ウォレット!$B29)&amp;"_"&amp;ウォレット!DW$3,プレー記録!$U$12:$U$2664,0),1))</f>
        <v>0</v>
      </c>
      <c r="DX29" s="123">
        <f>IF(ISNA(INDEX(プレー記録!$F$12:$F$2664,MATCH("OUT_"&amp;ウォレット!$DA$2&amp;MONTH(ウォレット!$B29)&amp;"/"&amp;DAY(ウォレット!$B29)&amp;"_"&amp;ウォレット!DX$3,プレー記録!$U$12:$U$2664,0),1))=TRUE,0,-INDEX(プレー記録!$F$12:$F$2664,MATCH("OUT_"&amp;ウォレット!$DA$2&amp;MONTH(ウォレット!$B29)&amp;"/"&amp;DAY(ウォレット!$B29)&amp;"_"&amp;ウォレット!DX$3,プレー記録!$U$12:$U$2664,0),1))</f>
        <v>0</v>
      </c>
      <c r="DY29" s="123">
        <f>IF(ISNA(INDEX(プレー記録!$F$12:$F$2664,MATCH("OUT_"&amp;ウォレット!$DA$2&amp;MONTH(ウォレット!$B29)&amp;"/"&amp;DAY(ウォレット!$B29)&amp;"_"&amp;ウォレット!DY$3,プレー記録!$U$12:$U$2664,0),1))=TRUE,0,-INDEX(プレー記録!$F$12:$F$2664,MATCH("OUT_"&amp;ウォレット!$DA$2&amp;MONTH(ウォレット!$B29)&amp;"/"&amp;DAY(ウォレット!$B29)&amp;"_"&amp;ウォレット!DY$3,プレー記録!$U$12:$U$2664,0),1))</f>
        <v>0</v>
      </c>
      <c r="DZ29" s="298">
        <f>IF(ISNA(INDEX(プレー記録!$F$12:$F$2664,MATCH("OUT_"&amp;ウォレット!$DA$2&amp;MONTH(ウォレット!$B29)&amp;"/"&amp;DAY(ウォレット!$B29)&amp;"_"&amp;ウォレット!DZ$3,プレー記録!$U$12:$U$2664,0),1))=TRUE,0,-INDEX(プレー記録!$F$12:$F$2664,MATCH("OUT_"&amp;ウォレット!$DA$2&amp;MONTH(ウォレット!$B29)&amp;"/"&amp;DAY(ウォレット!$B29)&amp;"_"&amp;ウォレット!DZ$3,プレー記録!$U$12:$U$2664,0),1))</f>
        <v>0</v>
      </c>
      <c r="EA29" s="298">
        <f>IF(ISNA(INDEX(プレー記録!$F$12:$F$2664,MATCH("OUT_"&amp;ウォレット!$DA$2&amp;MONTH(ウォレット!$B29)&amp;"/"&amp;DAY(ウォレット!$B29)&amp;"_"&amp;ウォレット!EA$3,プレー記録!$U$12:$U$2664,0),1))=TRUE,0,-INDEX(プレー記録!$F$12:$F$2664,MATCH("OUT_"&amp;ウォレット!$DA$2&amp;MONTH(ウォレット!$B29)&amp;"/"&amp;DAY(ウォレット!$B29)&amp;"_"&amp;ウォレット!EA$3,プレー記録!$U$12:$U$2664,0),1))</f>
        <v>0</v>
      </c>
      <c r="EB29" s="298">
        <f>IF(ISNA(INDEX(プレー記録!$F$12:$F$2664,MATCH("OUT_"&amp;ウォレット!$DA$2&amp;MONTH(ウォレット!$B29)&amp;"/"&amp;DAY(ウォレット!$B29)&amp;"_"&amp;ウォレット!EB$3,プレー記録!$U$12:$U$2664,0),1))=TRUE,0,-INDEX(プレー記録!$F$12:$F$2664,MATCH("OUT_"&amp;ウォレット!$DA$2&amp;MONTH(ウォレット!$B29)&amp;"/"&amp;DAY(ウォレット!$B29)&amp;"_"&amp;ウォレット!EB$3,プレー記録!$U$12:$U$2664,0),1))</f>
        <v>0</v>
      </c>
      <c r="EC29" s="298">
        <f>IF(ISNA(INDEX(プレー記録!$F$12:$F$2664,MATCH("OUT_"&amp;ウォレット!$DA$2&amp;MONTH(ウォレット!$B29)&amp;"/"&amp;DAY(ウォレット!$B29)&amp;"_"&amp;ウォレット!EC$3,プレー記録!$U$12:$U$2664,0),1))=TRUE,0,-INDEX(プレー記録!$F$12:$F$2664,MATCH("OUT_"&amp;ウォレット!$DA$2&amp;MONTH(ウォレット!$B29)&amp;"/"&amp;DAY(ウォレット!$B29)&amp;"_"&amp;ウォレット!EC$3,プレー記録!$U$12:$U$2664,0),1))</f>
        <v>0</v>
      </c>
      <c r="ED29" s="298">
        <f>IF(ISNA(INDEX(プレー記録!$F$12:$F$2664,MATCH("OUT_"&amp;ウォレット!$DA$2&amp;MONTH(ウォレット!$B29)&amp;"/"&amp;DAY(ウォレット!$B29)&amp;"_"&amp;ウォレット!ED$3,プレー記録!$U$12:$U$2664,0),1))=TRUE,0,-INDEX(プレー記録!$F$12:$F$2664,MATCH("OUT_"&amp;ウォレット!$DA$2&amp;MONTH(ウォレット!$B29)&amp;"/"&amp;DAY(ウォレット!$B29)&amp;"_"&amp;ウォレット!ED$3,プレー記録!$U$12:$U$2664,0),1))</f>
        <v>0</v>
      </c>
      <c r="EE29" s="298">
        <f>IF(ISNA(INDEX(プレー記録!$F$12:$F$2664,MATCH("OUT_"&amp;ウォレット!$DA$2&amp;MONTH(ウォレット!$B29)&amp;"/"&amp;DAY(ウォレット!$B29)&amp;"_"&amp;ウォレット!EE$3,プレー記録!$U$12:$U$2664,0),1))=TRUE,0,-INDEX(プレー記録!$F$12:$F$2664,MATCH("OUT_"&amp;ウォレット!$DA$2&amp;MONTH(ウォレット!$B29)&amp;"/"&amp;DAY(ウォレット!$B29)&amp;"_"&amp;ウォレット!EE$3,プレー記録!$U$12:$U$2664,0),1))</f>
        <v>0</v>
      </c>
      <c r="EF29" s="298">
        <f>IF(ISNA(INDEX(プレー記録!$F$12:$F$2664,MATCH("OUT_"&amp;ウォレット!$DA$2&amp;MONTH(ウォレット!$B29)&amp;"/"&amp;DAY(ウォレット!$B29)&amp;"_"&amp;ウォレット!EF$3,プレー記録!$U$12:$U$2664,0),1))=TRUE,0,-INDEX(プレー記録!$F$12:$F$2664,MATCH("OUT_"&amp;ウォレット!$DA$2&amp;MONTH(ウォレット!$B29)&amp;"/"&amp;DAY(ウォレット!$B29)&amp;"_"&amp;ウォレット!EF$3,プレー記録!$U$12:$U$2664,0),1))</f>
        <v>0</v>
      </c>
      <c r="EG29" s="298">
        <f>IF(ISNA(INDEX(プレー記録!$F$12:$F$2664,MATCH("OUT_"&amp;ウォレット!$DA$2&amp;MONTH(ウォレット!$B29)&amp;"/"&amp;DAY(ウォレット!$B29)&amp;"_"&amp;ウォレット!EG$3,プレー記録!$U$12:$U$2664,0),1))=TRUE,0,-INDEX(プレー記録!$F$12:$F$2664,MATCH("OUT_"&amp;ウォレット!$DA$2&amp;MONTH(ウォレット!$B29)&amp;"/"&amp;DAY(ウォレット!$B29)&amp;"_"&amp;ウォレット!EG$3,プレー記録!$U$12:$U$2664,0),1))</f>
        <v>0</v>
      </c>
      <c r="EH29" s="160"/>
      <c r="EI29" s="127">
        <f t="shared" si="5"/>
        <v>0</v>
      </c>
      <c r="EJ29" s="128">
        <f t="shared" si="15"/>
        <v>0</v>
      </c>
      <c r="EK29" s="133">
        <f>IF(ISNA(INDEX(プレー記録!$G$14:$G$2664,MATCH("IN_"&amp;ウォレット!$EI$2&amp;MONTH(ウォレット!$B29)&amp;"/"&amp;DAY(ウォレット!$B29)&amp;"_"&amp;ウォレット!EK$3,プレー記録!$U$14:$U$2664,0),1))=TRUE,0,INDEX(プレー記録!$G$14:$G$2664,MATCH("IN_"&amp;ウォレット!$EI$2&amp;MONTH(ウォレット!$B29)&amp;"/"&amp;DAY(ウォレット!$B29)&amp;"_"&amp;ウォレット!EK$3,プレー記録!$U$14:$U$2664,0),1))</f>
        <v>0</v>
      </c>
      <c r="EL29" s="122">
        <f>IF(ISNA(INDEX(プレー記録!$G$14:$G$2664,MATCH("IN_"&amp;ウォレット!$EI$2&amp;MONTH(ウォレット!$B29)&amp;"/"&amp;DAY(ウォレット!$B29)&amp;"_"&amp;ウォレット!EL$3,プレー記録!$U$14:$U$2664,0),1))=TRUE,0,INDEX(プレー記録!$G$14:$G$2664,MATCH("IN_"&amp;ウォレット!$EI$2&amp;MONTH(ウォレット!$B29)&amp;"/"&amp;DAY(ウォレット!$B29)&amp;"_"&amp;ウォレット!EL$3,プレー記録!$U$14:$U$2664,0),1))</f>
        <v>0</v>
      </c>
      <c r="EM29" s="122">
        <f>IF(ISNA(INDEX(プレー記録!$G$14:$G$2664,MATCH("IN_"&amp;ウォレット!$EI$2&amp;MONTH(ウォレット!$B29)&amp;"/"&amp;DAY(ウォレット!$B29)&amp;"_"&amp;ウォレット!EM$3,プレー記録!$U$14:$U$2664,0),1))=TRUE,0,INDEX(プレー記録!$G$14:$G$2664,MATCH("IN_"&amp;ウォレット!$EI$2&amp;MONTH(ウォレット!$B29)&amp;"/"&amp;DAY(ウォレット!$B29)&amp;"_"&amp;ウォレット!EM$3,プレー記録!$U$14:$U$2664,0),1))</f>
        <v>0</v>
      </c>
      <c r="EN29" s="122">
        <f>IF(ISNA(INDEX(プレー記録!$G$14:$G$2664,MATCH("IN_"&amp;ウォレット!$EI$2&amp;MONTH(ウォレット!$B29)&amp;"/"&amp;DAY(ウォレット!$B29)&amp;"_"&amp;ウォレット!EN$3,プレー記録!$U$14:$U$2664,0),1))=TRUE,0,INDEX(プレー記録!$G$14:$G$2664,MATCH("IN_"&amp;ウォレット!$EI$2&amp;MONTH(ウォレット!$B29)&amp;"/"&amp;DAY(ウォレット!$B29)&amp;"_"&amp;ウォレット!EN$3,プレー記録!$U$14:$U$2664,0),1))</f>
        <v>0</v>
      </c>
      <c r="EO29" s="122">
        <f>IF(ISNA(INDEX(プレー記録!$G$14:$G$2664,MATCH("IN_"&amp;ウォレット!$EI$2&amp;MONTH(ウォレット!$B29)&amp;"/"&amp;DAY(ウォレット!$B29)&amp;"_"&amp;ウォレット!EO$3,プレー記録!$U$14:$U$2664,0),1))=TRUE,0,INDEX(プレー記録!$G$14:$G$2664,MATCH("IN_"&amp;ウォレット!$EI$2&amp;MONTH(ウォレット!$B29)&amp;"/"&amp;DAY(ウォレット!$B29)&amp;"_"&amp;ウォレット!EO$3,プレー記録!$U$14:$U$2664,0),1))</f>
        <v>0</v>
      </c>
      <c r="EP29" s="122">
        <f>IF(ISNA(INDEX(プレー記録!$G$14:$G$2664,MATCH("IN_"&amp;ウォレット!$EI$2&amp;MONTH(ウォレット!$B29)&amp;"/"&amp;DAY(ウォレット!$B29)&amp;"_"&amp;ウォレット!EP$3,プレー記録!$U$14:$U$2664,0),1))=TRUE,0,INDEX(プレー記録!$G$14:$G$2664,MATCH("IN_"&amp;ウォレット!$EI$2&amp;MONTH(ウォレット!$B29)&amp;"/"&amp;DAY(ウォレット!$B29)&amp;"_"&amp;ウォレット!EP$3,プレー記録!$U$14:$U$2664,0),1))</f>
        <v>0</v>
      </c>
      <c r="EQ29" s="122">
        <f>IF(ISNA(INDEX(プレー記録!$G$14:$G$2664,MATCH("IN_"&amp;ウォレット!$EI$2&amp;MONTH(ウォレット!$B29)&amp;"/"&amp;DAY(ウォレット!$B29)&amp;"_"&amp;ウォレット!EQ$3,プレー記録!$U$14:$U$2664,0),1))=TRUE,0,INDEX(プレー記録!$G$14:$G$2664,MATCH("IN_"&amp;ウォレット!$EI$2&amp;MONTH(ウォレット!$B29)&amp;"/"&amp;DAY(ウォレット!$B29)&amp;"_"&amp;ウォレット!EQ$3,プレー記録!$U$14:$U$2664,0),1))</f>
        <v>0</v>
      </c>
      <c r="ER29" s="296">
        <f>IF(ISNA(INDEX(プレー記録!$G$14:$G$2664,MATCH("IN_"&amp;ウォレット!$EI$2&amp;MONTH(ウォレット!$B29)&amp;"/"&amp;DAY(ウォレット!$B29)&amp;"_"&amp;ウォレット!ER$3,プレー記録!$U$14:$U$2664,0),1))=TRUE,0,INDEX(プレー記録!$G$14:$G$2664,MATCH("IN_"&amp;ウォレット!$EI$2&amp;MONTH(ウォレット!$B29)&amp;"/"&amp;DAY(ウォレット!$B29)&amp;"_"&amp;ウォレット!ER$3,プレー記録!$U$14:$U$2664,0),1))</f>
        <v>0</v>
      </c>
      <c r="ES29" s="296">
        <f>IF(ISNA(INDEX(プレー記録!$G$14:$G$2664,MATCH("IN_"&amp;ウォレット!$EI$2&amp;MONTH(ウォレット!$B29)&amp;"/"&amp;DAY(ウォレット!$B29)&amp;"_"&amp;ウォレット!ES$3,プレー記録!$U$14:$U$2664,0),1))=TRUE,0,INDEX(プレー記録!$G$14:$G$2664,MATCH("IN_"&amp;ウォレット!$EI$2&amp;MONTH(ウォレット!$B29)&amp;"/"&amp;DAY(ウォレット!$B29)&amp;"_"&amp;ウォレット!ES$3,プレー記録!$U$14:$U$2664,0),1))</f>
        <v>0</v>
      </c>
      <c r="ET29" s="296">
        <f>IF(ISNA(INDEX(プレー記録!$G$14:$G$2664,MATCH("IN_"&amp;ウォレット!$EI$2&amp;MONTH(ウォレット!$B29)&amp;"/"&amp;DAY(ウォレット!$B29)&amp;"_"&amp;ウォレット!ET$3,プレー記録!$U$14:$U$2664,0),1))=TRUE,0,INDEX(プレー記録!$G$14:$G$2664,MATCH("IN_"&amp;ウォレット!$EI$2&amp;MONTH(ウォレット!$B29)&amp;"/"&amp;DAY(ウォレット!$B29)&amp;"_"&amp;ウォレット!ET$3,プレー記録!$U$14:$U$2664,0),1))</f>
        <v>0</v>
      </c>
      <c r="EU29" s="296">
        <f>IF(ISNA(INDEX(プレー記録!$G$14:$G$2664,MATCH("IN_"&amp;ウォレット!$EI$2&amp;MONTH(ウォレット!$B29)&amp;"/"&amp;DAY(ウォレット!$B29)&amp;"_"&amp;ウォレット!EU$3,プレー記録!$U$14:$U$2664,0),1))=TRUE,0,INDEX(プレー記録!$G$14:$G$2664,MATCH("IN_"&amp;ウォレット!$EI$2&amp;MONTH(ウォレット!$B29)&amp;"/"&amp;DAY(ウォレット!$B29)&amp;"_"&amp;ウォレット!EU$3,プレー記録!$U$14:$U$2664,0),1))</f>
        <v>0</v>
      </c>
      <c r="EV29" s="296">
        <f>IF(ISNA(INDEX(プレー記録!$G$14:$G$2664,MATCH("IN_"&amp;ウォレット!$EI$2&amp;MONTH(ウォレット!$B29)&amp;"/"&amp;DAY(ウォレット!$B29)&amp;"_"&amp;ウォレット!EV$3,プレー記録!$U$14:$U$2664,0),1))=TRUE,0,INDEX(プレー記録!$G$14:$G$2664,MATCH("IN_"&amp;ウォレット!$EI$2&amp;MONTH(ウォレット!$B29)&amp;"/"&amp;DAY(ウォレット!$B29)&amp;"_"&amp;ウォレット!EV$3,プレー記録!$U$14:$U$2664,0),1))</f>
        <v>0</v>
      </c>
      <c r="EW29" s="296">
        <f>IF(ISNA(INDEX(プレー記録!$G$14:$G$2664,MATCH("IN_"&amp;ウォレット!$EI$2&amp;MONTH(ウォレット!$B29)&amp;"/"&amp;DAY(ウォレット!$B29)&amp;"_"&amp;ウォレット!EW$3,プレー記録!$U$14:$U$2664,0),1))=TRUE,0,INDEX(プレー記録!$G$14:$G$2664,MATCH("IN_"&amp;ウォレット!$EI$2&amp;MONTH(ウォレット!$B29)&amp;"/"&amp;DAY(ウォレット!$B29)&amp;"_"&amp;ウォレット!EW$3,プレー記録!$U$14:$U$2664,0),1))</f>
        <v>0</v>
      </c>
      <c r="EX29" s="296">
        <f>IF(ISNA(INDEX(プレー記録!$G$14:$G$2664,MATCH("IN_"&amp;ウォレット!$EI$2&amp;MONTH(ウォレット!$B29)&amp;"/"&amp;DAY(ウォレット!$B29)&amp;"_"&amp;ウォレット!EX$3,プレー記録!$U$14:$U$2664,0),1))=TRUE,0,INDEX(プレー記録!$G$14:$G$2664,MATCH("IN_"&amp;ウォレット!$EI$2&amp;MONTH(ウォレット!$B29)&amp;"/"&amp;DAY(ウォレット!$B29)&amp;"_"&amp;ウォレット!EX$3,プレー記録!$U$14:$U$2664,0),1))</f>
        <v>0</v>
      </c>
      <c r="EY29" s="296">
        <f>IF(ISNA(INDEX(プレー記録!$G$14:$G$2664,MATCH("IN_"&amp;ウォレット!$EI$2&amp;MONTH(ウォレット!$B29)&amp;"/"&amp;DAY(ウォレット!$B29)&amp;"_"&amp;ウォレット!EY$3,プレー記録!$U$14:$U$2664,0),1))=TRUE,0,INDEX(プレー記録!$G$14:$G$2664,MATCH("IN_"&amp;ウォレット!$EI$2&amp;MONTH(ウォレット!$B29)&amp;"/"&amp;DAY(ウォレット!$B29)&amp;"_"&amp;ウォレット!EY$3,プレー記録!$U$14:$U$2664,0),1))</f>
        <v>0</v>
      </c>
      <c r="EZ29" s="158"/>
      <c r="FA29" s="131">
        <f>IF(ISNA(INDEX(プレー記録!$F$12:$F$2664,MATCH("OUT_"&amp;ウォレット!$EI$2&amp;MONTH(ウォレット!$B29)&amp;"/"&amp;DAY(ウォレット!$B29)&amp;"_"&amp;ウォレット!FA$3,プレー記録!$U$12:$U$2664,0),1))=TRUE,0,-INDEX(プレー記録!$F$12:$F$2664,MATCH("OUT_"&amp;ウォレット!$EI$2&amp;MONTH(ウォレット!$B29)&amp;"/"&amp;DAY(ウォレット!$B29)&amp;"_"&amp;ウォレット!FA$3,プレー記録!$U$12:$U$2664,0),1))</f>
        <v>0</v>
      </c>
      <c r="FB29" s="123">
        <f>IF(ISNA(INDEX(プレー記録!$F$12:$F$2664,MATCH("OUT_"&amp;ウォレット!$EI$2&amp;MONTH(ウォレット!$B29)&amp;"/"&amp;DAY(ウォレット!$B29)&amp;"_"&amp;ウォレット!FB$3,プレー記録!$U$12:$U$2664,0),1))=TRUE,0,-INDEX(プレー記録!$F$12:$F$2664,MATCH("OUT_"&amp;ウォレット!$EI$2&amp;MONTH(ウォレット!$B29)&amp;"/"&amp;DAY(ウォレット!$B29)&amp;"_"&amp;ウォレット!FB$3,プレー記録!$U$12:$U$2664,0),1))</f>
        <v>0</v>
      </c>
      <c r="FC29" s="123">
        <f>IF(ISNA(INDEX(プレー記録!$F$12:$F$2664,MATCH("OUT_"&amp;ウォレット!$EI$2&amp;MONTH(ウォレット!$B29)&amp;"/"&amp;DAY(ウォレット!$B29)&amp;"_"&amp;ウォレット!FC$3,プレー記録!$U$12:$U$2664,0),1))=TRUE,0,-INDEX(プレー記録!$F$12:$F$2664,MATCH("OUT_"&amp;ウォレット!$EI$2&amp;MONTH(ウォレット!$B29)&amp;"/"&amp;DAY(ウォレット!$B29)&amp;"_"&amp;ウォレット!FC$3,プレー記録!$U$12:$U$2664,0),1))</f>
        <v>0</v>
      </c>
      <c r="FD29" s="123">
        <f>IF(ISNA(INDEX(プレー記録!$F$12:$F$2664,MATCH("OUT_"&amp;ウォレット!$EI$2&amp;MONTH(ウォレット!$B29)&amp;"/"&amp;DAY(ウォレット!$B29)&amp;"_"&amp;ウォレット!FD$3,プレー記録!$U$12:$U$2664,0),1))=TRUE,0,-INDEX(プレー記録!$F$12:$F$2664,MATCH("OUT_"&amp;ウォレット!$EI$2&amp;MONTH(ウォレット!$B29)&amp;"/"&amp;DAY(ウォレット!$B29)&amp;"_"&amp;ウォレット!FD$3,プレー記録!$U$12:$U$2664,0),1))</f>
        <v>0</v>
      </c>
      <c r="FE29" s="123">
        <f>IF(ISNA(INDEX(プレー記録!$F$12:$F$2664,MATCH("OUT_"&amp;ウォレット!$EI$2&amp;MONTH(ウォレット!$B29)&amp;"/"&amp;DAY(ウォレット!$B29)&amp;"_"&amp;ウォレット!FE$3,プレー記録!$U$12:$U$2664,0),1))=TRUE,0,-INDEX(プレー記録!$F$12:$F$2664,MATCH("OUT_"&amp;ウォレット!$EI$2&amp;MONTH(ウォレット!$B29)&amp;"/"&amp;DAY(ウォレット!$B29)&amp;"_"&amp;ウォレット!FE$3,プレー記録!$U$12:$U$2664,0),1))</f>
        <v>0</v>
      </c>
      <c r="FF29" s="123">
        <f>IF(ISNA(INDEX(プレー記録!$F$12:$F$2664,MATCH("OUT_"&amp;ウォレット!$EI$2&amp;MONTH(ウォレット!$B29)&amp;"/"&amp;DAY(ウォレット!$B29)&amp;"_"&amp;ウォレット!FF$3,プレー記録!$U$12:$U$2664,0),1))=TRUE,0,-INDEX(プレー記録!$F$12:$F$2664,MATCH("OUT_"&amp;ウォレット!$EI$2&amp;MONTH(ウォレット!$B29)&amp;"/"&amp;DAY(ウォレット!$B29)&amp;"_"&amp;ウォレット!FF$3,プレー記録!$U$12:$U$2664,0),1))</f>
        <v>0</v>
      </c>
      <c r="FG29" s="123">
        <f>IF(ISNA(INDEX(プレー記録!$F$12:$F$2664,MATCH("OUT_"&amp;ウォレット!$EI$2&amp;MONTH(ウォレット!$B29)&amp;"/"&amp;DAY(ウォレット!$B29)&amp;"_"&amp;ウォレット!FG$3,プレー記録!$U$12:$U$2664,0),1))=TRUE,0,-INDEX(プレー記録!$F$12:$F$2664,MATCH("OUT_"&amp;ウォレット!$EI$2&amp;MONTH(ウォレット!$B29)&amp;"/"&amp;DAY(ウォレット!$B29)&amp;"_"&amp;ウォレット!FG$3,プレー記録!$U$12:$U$2664,0),1))</f>
        <v>0</v>
      </c>
      <c r="FH29" s="298">
        <f>IF(ISNA(INDEX(プレー記録!$F$12:$F$2664,MATCH("OUT_"&amp;ウォレット!$EI$2&amp;MONTH(ウォレット!$B29)&amp;"/"&amp;DAY(ウォレット!$B29)&amp;"_"&amp;ウォレット!FH$3,プレー記録!$U$12:$U$2664,0),1))=TRUE,0,-INDEX(プレー記録!$F$12:$F$2664,MATCH("OUT_"&amp;ウォレット!$EI$2&amp;MONTH(ウォレット!$B29)&amp;"/"&amp;DAY(ウォレット!$B29)&amp;"_"&amp;ウォレット!FH$3,プレー記録!$U$12:$U$2664,0),1))</f>
        <v>0</v>
      </c>
      <c r="FI29" s="298">
        <f>IF(ISNA(INDEX(プレー記録!$F$12:$F$2664,MATCH("OUT_"&amp;ウォレット!$EI$2&amp;MONTH(ウォレット!$B29)&amp;"/"&amp;DAY(ウォレット!$B29)&amp;"_"&amp;ウォレット!FI$3,プレー記録!$U$12:$U$2664,0),1))=TRUE,0,-INDEX(プレー記録!$F$12:$F$2664,MATCH("OUT_"&amp;ウォレット!$EI$2&amp;MONTH(ウォレット!$B29)&amp;"/"&amp;DAY(ウォレット!$B29)&amp;"_"&amp;ウォレット!FI$3,プレー記録!$U$12:$U$2664,0),1))</f>
        <v>0</v>
      </c>
      <c r="FJ29" s="298">
        <f>IF(ISNA(INDEX(プレー記録!$F$12:$F$2664,MATCH("OUT_"&amp;ウォレット!$EI$2&amp;MONTH(ウォレット!$B29)&amp;"/"&amp;DAY(ウォレット!$B29)&amp;"_"&amp;ウォレット!FJ$3,プレー記録!$U$12:$U$2664,0),1))=TRUE,0,-INDEX(プレー記録!$F$12:$F$2664,MATCH("OUT_"&amp;ウォレット!$EI$2&amp;MONTH(ウォレット!$B29)&amp;"/"&amp;DAY(ウォレット!$B29)&amp;"_"&amp;ウォレット!FJ$3,プレー記録!$U$12:$U$2664,0),1))</f>
        <v>0</v>
      </c>
      <c r="FK29" s="298">
        <f>IF(ISNA(INDEX(プレー記録!$F$12:$F$2664,MATCH("OUT_"&amp;ウォレット!$EI$2&amp;MONTH(ウォレット!$B29)&amp;"/"&amp;DAY(ウォレット!$B29)&amp;"_"&amp;ウォレット!FK$3,プレー記録!$U$12:$U$2664,0),1))=TRUE,0,-INDEX(プレー記録!$F$12:$F$2664,MATCH("OUT_"&amp;ウォレット!$EI$2&amp;MONTH(ウォレット!$B29)&amp;"/"&amp;DAY(ウォレット!$B29)&amp;"_"&amp;ウォレット!FK$3,プレー記録!$U$12:$U$2664,0),1))</f>
        <v>0</v>
      </c>
      <c r="FL29" s="298">
        <f>IF(ISNA(INDEX(プレー記録!$F$12:$F$2664,MATCH("OUT_"&amp;ウォレット!$EI$2&amp;MONTH(ウォレット!$B29)&amp;"/"&amp;DAY(ウォレット!$B29)&amp;"_"&amp;ウォレット!FL$3,プレー記録!$U$12:$U$2664,0),1))=TRUE,0,-INDEX(プレー記録!$F$12:$F$2664,MATCH("OUT_"&amp;ウォレット!$EI$2&amp;MONTH(ウォレット!$B29)&amp;"/"&amp;DAY(ウォレット!$B29)&amp;"_"&amp;ウォレット!FL$3,プレー記録!$U$12:$U$2664,0),1))</f>
        <v>0</v>
      </c>
      <c r="FM29" s="298">
        <f>IF(ISNA(INDEX(プレー記録!$F$12:$F$2664,MATCH("OUT_"&amp;ウォレット!$EI$2&amp;MONTH(ウォレット!$B29)&amp;"/"&amp;DAY(ウォレット!$B29)&amp;"_"&amp;ウォレット!FM$3,プレー記録!$U$12:$U$2664,0),1))=TRUE,0,-INDEX(プレー記録!$F$12:$F$2664,MATCH("OUT_"&amp;ウォレット!$EI$2&amp;MONTH(ウォレット!$B29)&amp;"/"&amp;DAY(ウォレット!$B29)&amp;"_"&amp;ウォレット!FM$3,プレー記録!$U$12:$U$2664,0),1))</f>
        <v>0</v>
      </c>
      <c r="FN29" s="298">
        <f>IF(ISNA(INDEX(プレー記録!$F$12:$F$2664,MATCH("OUT_"&amp;ウォレット!$EI$2&amp;MONTH(ウォレット!$B29)&amp;"/"&amp;DAY(ウォレット!$B29)&amp;"_"&amp;ウォレット!FN$3,プレー記録!$U$12:$U$2664,0),1))=TRUE,0,-INDEX(プレー記録!$F$12:$F$2664,MATCH("OUT_"&amp;ウォレット!$EI$2&amp;MONTH(ウォレット!$B29)&amp;"/"&amp;DAY(ウォレット!$B29)&amp;"_"&amp;ウォレット!FN$3,プレー記録!$U$12:$U$2664,0),1))</f>
        <v>0</v>
      </c>
      <c r="FO29" s="298">
        <f>IF(ISNA(INDEX(プレー記録!$F$12:$F$2664,MATCH("OUT_"&amp;ウォレット!$EI$2&amp;MONTH(ウォレット!$B29)&amp;"/"&amp;DAY(ウォレット!$B29)&amp;"_"&amp;ウォレット!FO$3,プレー記録!$U$12:$U$2664,0),1))=TRUE,0,-INDEX(プレー記録!$F$12:$F$2664,MATCH("OUT_"&amp;ウォレット!$EI$2&amp;MONTH(ウォレット!$B29)&amp;"/"&amp;DAY(ウォレット!$B29)&amp;"_"&amp;ウォレット!FO$3,プレー記録!$U$12:$U$2664,0),1))</f>
        <v>0</v>
      </c>
      <c r="FP29" s="160"/>
      <c r="FQ29" s="127">
        <f t="shared" si="6"/>
        <v>0</v>
      </c>
      <c r="FR29" s="128">
        <f t="shared" si="16"/>
        <v>0</v>
      </c>
      <c r="FS29" s="133">
        <f>IF(ISNA(INDEX(プレー記録!$G$14:$G$2664,MATCH("IN_"&amp;ウォレット!$FQ$2&amp;MONTH(ウォレット!$B29)&amp;"/"&amp;DAY(ウォレット!$B29)&amp;"_"&amp;ウォレット!FS$3,プレー記録!$U$14:$U$2664,0),1))=TRUE,0,INDEX(プレー記録!$G$14:$G$2664,MATCH("IN_"&amp;ウォレット!$FQ$2&amp;MONTH(ウォレット!$B29)&amp;"/"&amp;DAY(ウォレット!$B29)&amp;"_"&amp;ウォレット!FS$3,プレー記録!$U$14:$U$2664,0),1))</f>
        <v>0</v>
      </c>
      <c r="FT29" s="122">
        <f>IF(ISNA(INDEX(プレー記録!$G$14:$G$2664,MATCH("IN_"&amp;ウォレット!$FQ$2&amp;MONTH(ウォレット!$B29)&amp;"/"&amp;DAY(ウォレット!$B29)&amp;"_"&amp;ウォレット!FT$3,プレー記録!$U$14:$U$2664,0),1))=TRUE,0,INDEX(プレー記録!$G$14:$G$2664,MATCH("IN_"&amp;ウォレット!$FQ$2&amp;MONTH(ウォレット!$B29)&amp;"/"&amp;DAY(ウォレット!$B29)&amp;"_"&amp;ウォレット!FT$3,プレー記録!$U$14:$U$2664,0),1))</f>
        <v>0</v>
      </c>
      <c r="FU29" s="122">
        <f>IF(ISNA(INDEX(プレー記録!$G$14:$G$2664,MATCH("IN_"&amp;ウォレット!$FQ$2&amp;MONTH(ウォレット!$B29)&amp;"/"&amp;DAY(ウォレット!$B29)&amp;"_"&amp;ウォレット!FU$3,プレー記録!$U$14:$U$2664,0),1))=TRUE,0,INDEX(プレー記録!$G$14:$G$2664,MATCH("IN_"&amp;ウォレット!$FQ$2&amp;MONTH(ウォレット!$B29)&amp;"/"&amp;DAY(ウォレット!$B29)&amp;"_"&amp;ウォレット!FU$3,プレー記録!$U$14:$U$2664,0),1))</f>
        <v>0</v>
      </c>
      <c r="FV29" s="122">
        <f>IF(ISNA(INDEX(プレー記録!$G$14:$G$2664,MATCH("IN_"&amp;ウォレット!$FQ$2&amp;MONTH(ウォレット!$B29)&amp;"/"&amp;DAY(ウォレット!$B29)&amp;"_"&amp;ウォレット!FV$3,プレー記録!$U$14:$U$2664,0),1))=TRUE,0,INDEX(プレー記録!$G$14:$G$2664,MATCH("IN_"&amp;ウォレット!$FQ$2&amp;MONTH(ウォレット!$B29)&amp;"/"&amp;DAY(ウォレット!$B29)&amp;"_"&amp;ウォレット!FV$3,プレー記録!$U$14:$U$2664,0),1))</f>
        <v>0</v>
      </c>
      <c r="FW29" s="122">
        <f>IF(ISNA(INDEX(プレー記録!$G$14:$G$2664,MATCH("IN_"&amp;ウォレット!$FQ$2&amp;MONTH(ウォレット!$B29)&amp;"/"&amp;DAY(ウォレット!$B29)&amp;"_"&amp;ウォレット!FW$3,プレー記録!$U$14:$U$2664,0),1))=TRUE,0,INDEX(プレー記録!$G$14:$G$2664,MATCH("IN_"&amp;ウォレット!$FQ$2&amp;MONTH(ウォレット!$B29)&amp;"/"&amp;DAY(ウォレット!$B29)&amp;"_"&amp;ウォレット!FW$3,プレー記録!$U$14:$U$2664,0),1))</f>
        <v>0</v>
      </c>
      <c r="FX29" s="122">
        <f>IF(ISNA(INDEX(プレー記録!$G$14:$G$2664,MATCH("IN_"&amp;ウォレット!$FQ$2&amp;MONTH(ウォレット!$B29)&amp;"/"&amp;DAY(ウォレット!$B29)&amp;"_"&amp;ウォレット!FX$3,プレー記録!$U$14:$U$2664,0),1))=TRUE,0,INDEX(プレー記録!$G$14:$G$2664,MATCH("IN_"&amp;ウォレット!$FQ$2&amp;MONTH(ウォレット!$B29)&amp;"/"&amp;DAY(ウォレット!$B29)&amp;"_"&amp;ウォレット!FX$3,プレー記録!$U$14:$U$2664,0),1))</f>
        <v>0</v>
      </c>
      <c r="FY29" s="122">
        <f>IF(ISNA(INDEX(プレー記録!$G$14:$G$2664,MATCH("IN_"&amp;ウォレット!$FQ$2&amp;MONTH(ウォレット!$B29)&amp;"/"&amp;DAY(ウォレット!$B29)&amp;"_"&amp;ウォレット!FY$3,プレー記録!$U$14:$U$2664,0),1))=TRUE,0,INDEX(プレー記録!$G$14:$G$2664,MATCH("IN_"&amp;ウォレット!$FQ$2&amp;MONTH(ウォレット!$B29)&amp;"/"&amp;DAY(ウォレット!$B29)&amp;"_"&amp;ウォレット!FY$3,プレー記録!$U$14:$U$2664,0),1))</f>
        <v>0</v>
      </c>
      <c r="FZ29" s="296">
        <f>IF(ISNA(INDEX(プレー記録!$G$14:$G$2664,MATCH("IN_"&amp;ウォレット!$FQ$2&amp;MONTH(ウォレット!$B29)&amp;"/"&amp;DAY(ウォレット!$B29)&amp;"_"&amp;ウォレット!FZ$3,プレー記録!$U$14:$U$2664,0),1))=TRUE,0,INDEX(プレー記録!$G$14:$G$2664,MATCH("IN_"&amp;ウォレット!$FQ$2&amp;MONTH(ウォレット!$B29)&amp;"/"&amp;DAY(ウォレット!$B29)&amp;"_"&amp;ウォレット!FZ$3,プレー記録!$U$14:$U$2664,0),1))</f>
        <v>0</v>
      </c>
      <c r="GA29" s="296">
        <f>IF(ISNA(INDEX(プレー記録!$G$14:$G$2664,MATCH("IN_"&amp;ウォレット!$FQ$2&amp;MONTH(ウォレット!$B29)&amp;"/"&amp;DAY(ウォレット!$B29)&amp;"_"&amp;ウォレット!GA$3,プレー記録!$U$14:$U$2664,0),1))=TRUE,0,INDEX(プレー記録!$G$14:$G$2664,MATCH("IN_"&amp;ウォレット!$FQ$2&amp;MONTH(ウォレット!$B29)&amp;"/"&amp;DAY(ウォレット!$B29)&amp;"_"&amp;ウォレット!GA$3,プレー記録!$U$14:$U$2664,0),1))</f>
        <v>0</v>
      </c>
      <c r="GB29" s="296">
        <f>IF(ISNA(INDEX(プレー記録!$G$14:$G$2664,MATCH("IN_"&amp;ウォレット!$FQ$2&amp;MONTH(ウォレット!$B29)&amp;"/"&amp;DAY(ウォレット!$B29)&amp;"_"&amp;ウォレット!GB$3,プレー記録!$U$14:$U$2664,0),1))=TRUE,0,INDEX(プレー記録!$G$14:$G$2664,MATCH("IN_"&amp;ウォレット!$FQ$2&amp;MONTH(ウォレット!$B29)&amp;"/"&amp;DAY(ウォレット!$B29)&amp;"_"&amp;ウォレット!GB$3,プレー記録!$U$14:$U$2664,0),1))</f>
        <v>0</v>
      </c>
      <c r="GC29" s="296">
        <f>IF(ISNA(INDEX(プレー記録!$G$14:$G$2664,MATCH("IN_"&amp;ウォレット!$FQ$2&amp;MONTH(ウォレット!$B29)&amp;"/"&amp;DAY(ウォレット!$B29)&amp;"_"&amp;ウォレット!GC$3,プレー記録!$U$14:$U$2664,0),1))=TRUE,0,INDEX(プレー記録!$G$14:$G$2664,MATCH("IN_"&amp;ウォレット!$FQ$2&amp;MONTH(ウォレット!$B29)&amp;"/"&amp;DAY(ウォレット!$B29)&amp;"_"&amp;ウォレット!GC$3,プレー記録!$U$14:$U$2664,0),1))</f>
        <v>0</v>
      </c>
      <c r="GD29" s="296">
        <f>IF(ISNA(INDEX(プレー記録!$G$14:$G$2664,MATCH("IN_"&amp;ウォレット!$FQ$2&amp;MONTH(ウォレット!$B29)&amp;"/"&amp;DAY(ウォレット!$B29)&amp;"_"&amp;ウォレット!GD$3,プレー記録!$U$14:$U$2664,0),1))=TRUE,0,INDEX(プレー記録!$G$14:$G$2664,MATCH("IN_"&amp;ウォレット!$FQ$2&amp;MONTH(ウォレット!$B29)&amp;"/"&amp;DAY(ウォレット!$B29)&amp;"_"&amp;ウォレット!GD$3,プレー記録!$U$14:$U$2664,0),1))</f>
        <v>0</v>
      </c>
      <c r="GE29" s="296">
        <f>IF(ISNA(INDEX(プレー記録!$G$14:$G$2664,MATCH("IN_"&amp;ウォレット!$FQ$2&amp;MONTH(ウォレット!$B29)&amp;"/"&amp;DAY(ウォレット!$B29)&amp;"_"&amp;ウォレット!GE$3,プレー記録!$U$14:$U$2664,0),1))=TRUE,0,INDEX(プレー記録!$G$14:$G$2664,MATCH("IN_"&amp;ウォレット!$FQ$2&amp;MONTH(ウォレット!$B29)&amp;"/"&amp;DAY(ウォレット!$B29)&amp;"_"&amp;ウォレット!GE$3,プレー記録!$U$14:$U$2664,0),1))</f>
        <v>0</v>
      </c>
      <c r="GF29" s="296">
        <f>IF(ISNA(INDEX(プレー記録!$G$14:$G$2664,MATCH("IN_"&amp;ウォレット!$FQ$2&amp;MONTH(ウォレット!$B29)&amp;"/"&amp;DAY(ウォレット!$B29)&amp;"_"&amp;ウォレット!GF$3,プレー記録!$U$14:$U$2664,0),1))=TRUE,0,INDEX(プレー記録!$G$14:$G$2664,MATCH("IN_"&amp;ウォレット!$FQ$2&amp;MONTH(ウォレット!$B29)&amp;"/"&amp;DAY(ウォレット!$B29)&amp;"_"&amp;ウォレット!GF$3,プレー記録!$U$14:$U$2664,0),1))</f>
        <v>0</v>
      </c>
      <c r="GG29" s="296">
        <f>IF(ISNA(INDEX(プレー記録!$G$14:$G$2664,MATCH("IN_"&amp;ウォレット!$FQ$2&amp;MONTH(ウォレット!$B29)&amp;"/"&amp;DAY(ウォレット!$B29)&amp;"_"&amp;ウォレット!GG$3,プレー記録!$U$14:$U$2664,0),1))=TRUE,0,INDEX(プレー記録!$G$14:$G$2664,MATCH("IN_"&amp;ウォレット!$FQ$2&amp;MONTH(ウォレット!$B29)&amp;"/"&amp;DAY(ウォレット!$B29)&amp;"_"&amp;ウォレット!GG$3,プレー記録!$U$14:$U$2664,0),1))</f>
        <v>0</v>
      </c>
      <c r="GH29" s="158"/>
      <c r="GI29" s="131">
        <f>IF(ISNA(INDEX(プレー記録!$F$12:$F$2664,MATCH("OUT_"&amp;ウォレット!$FQ$2&amp;MONTH(ウォレット!$B29)&amp;"/"&amp;DAY(ウォレット!$B29)&amp;"_"&amp;ウォレット!GI$3,プレー記録!$U$12:$U$2664,0),1))=TRUE,0,-INDEX(プレー記録!$F$12:$F$2664,MATCH("OUT_"&amp;ウォレット!$FQ$2&amp;MONTH(ウォレット!$B29)&amp;"/"&amp;DAY(ウォレット!$B29)&amp;"_"&amp;ウォレット!GI$3,プレー記録!$U$12:$U$2664,0),1))</f>
        <v>0</v>
      </c>
      <c r="GJ29" s="123">
        <f>IF(ISNA(INDEX(プレー記録!$F$12:$F$2664,MATCH("OUT_"&amp;ウォレット!$FQ$2&amp;MONTH(ウォレット!$B29)&amp;"/"&amp;DAY(ウォレット!$B29)&amp;"_"&amp;ウォレット!GJ$3,プレー記録!$U$12:$U$2664,0),1))=TRUE,0,-INDEX(プレー記録!$F$12:$F$2664,MATCH("OUT_"&amp;ウォレット!$FQ$2&amp;MONTH(ウォレット!$B29)&amp;"/"&amp;DAY(ウォレット!$B29)&amp;"_"&amp;ウォレット!GJ$3,プレー記録!$U$12:$U$2664,0),1))</f>
        <v>0</v>
      </c>
      <c r="GK29" s="123">
        <f>IF(ISNA(INDEX(プレー記録!$F$12:$F$2664,MATCH("OUT_"&amp;ウォレット!$FQ$2&amp;MONTH(ウォレット!$B29)&amp;"/"&amp;DAY(ウォレット!$B29)&amp;"_"&amp;ウォレット!GK$3,プレー記録!$U$12:$U$2664,0),1))=TRUE,0,-INDEX(プレー記録!$F$12:$F$2664,MATCH("OUT_"&amp;ウォレット!$FQ$2&amp;MONTH(ウォレット!$B29)&amp;"/"&amp;DAY(ウォレット!$B29)&amp;"_"&amp;ウォレット!GK$3,プレー記録!$U$12:$U$2664,0),1))</f>
        <v>0</v>
      </c>
      <c r="GL29" s="123">
        <f>IF(ISNA(INDEX(プレー記録!$F$12:$F$2664,MATCH("OUT_"&amp;ウォレット!$FQ$2&amp;MONTH(ウォレット!$B29)&amp;"/"&amp;DAY(ウォレット!$B29)&amp;"_"&amp;ウォレット!GL$3,プレー記録!$U$12:$U$2664,0),1))=TRUE,0,-INDEX(プレー記録!$F$12:$F$2664,MATCH("OUT_"&amp;ウォレット!$FQ$2&amp;MONTH(ウォレット!$B29)&amp;"/"&amp;DAY(ウォレット!$B29)&amp;"_"&amp;ウォレット!GL$3,プレー記録!$U$12:$U$2664,0),1))</f>
        <v>0</v>
      </c>
      <c r="GM29" s="123">
        <f>IF(ISNA(INDEX(プレー記録!$F$12:$F$2664,MATCH("OUT_"&amp;ウォレット!$FQ$2&amp;MONTH(ウォレット!$B29)&amp;"/"&amp;DAY(ウォレット!$B29)&amp;"_"&amp;ウォレット!GM$3,プレー記録!$U$12:$U$2664,0),1))=TRUE,0,-INDEX(プレー記録!$F$12:$F$2664,MATCH("OUT_"&amp;ウォレット!$FQ$2&amp;MONTH(ウォレット!$B29)&amp;"/"&amp;DAY(ウォレット!$B29)&amp;"_"&amp;ウォレット!GM$3,プレー記録!$U$12:$U$2664,0),1))</f>
        <v>0</v>
      </c>
      <c r="GN29" s="123">
        <f>IF(ISNA(INDEX(プレー記録!$F$12:$F$2664,MATCH("OUT_"&amp;ウォレット!$FQ$2&amp;MONTH(ウォレット!$B29)&amp;"/"&amp;DAY(ウォレット!$B29)&amp;"_"&amp;ウォレット!GN$3,プレー記録!$U$12:$U$2664,0),1))=TRUE,0,-INDEX(プレー記録!$F$12:$F$2664,MATCH("OUT_"&amp;ウォレット!$FQ$2&amp;MONTH(ウォレット!$B29)&amp;"/"&amp;DAY(ウォレット!$B29)&amp;"_"&amp;ウォレット!GN$3,プレー記録!$U$12:$U$2664,0),1))</f>
        <v>0</v>
      </c>
      <c r="GO29" s="123">
        <f>IF(ISNA(INDEX(プレー記録!$F$12:$F$2664,MATCH("OUT_"&amp;ウォレット!$FQ$2&amp;MONTH(ウォレット!$B29)&amp;"/"&amp;DAY(ウォレット!$B29)&amp;"_"&amp;ウォレット!GO$3,プレー記録!$U$12:$U$2664,0),1))=TRUE,0,-INDEX(プレー記録!$F$12:$F$2664,MATCH("OUT_"&amp;ウォレット!$FQ$2&amp;MONTH(ウォレット!$B29)&amp;"/"&amp;DAY(ウォレット!$B29)&amp;"_"&amp;ウォレット!GO$3,プレー記録!$U$12:$U$2664,0),1))</f>
        <v>0</v>
      </c>
      <c r="GP29" s="298">
        <f>IF(ISNA(INDEX(プレー記録!$F$12:$F$2664,MATCH("OUT_"&amp;ウォレット!$FQ$2&amp;MONTH(ウォレット!$B29)&amp;"/"&amp;DAY(ウォレット!$B29)&amp;"_"&amp;ウォレット!GP$3,プレー記録!$U$12:$U$2664,0),1))=TRUE,0,-INDEX(プレー記録!$F$12:$F$2664,MATCH("OUT_"&amp;ウォレット!$FQ$2&amp;MONTH(ウォレット!$B29)&amp;"/"&amp;DAY(ウォレット!$B29)&amp;"_"&amp;ウォレット!GP$3,プレー記録!$U$12:$U$2664,0),1))</f>
        <v>0</v>
      </c>
      <c r="GQ29" s="298">
        <f>IF(ISNA(INDEX(プレー記録!$F$12:$F$2664,MATCH("OUT_"&amp;ウォレット!$FQ$2&amp;MONTH(ウォレット!$B29)&amp;"/"&amp;DAY(ウォレット!$B29)&amp;"_"&amp;ウォレット!GQ$3,プレー記録!$U$12:$U$2664,0),1))=TRUE,0,-INDEX(プレー記録!$F$12:$F$2664,MATCH("OUT_"&amp;ウォレット!$FQ$2&amp;MONTH(ウォレット!$B29)&amp;"/"&amp;DAY(ウォレット!$B29)&amp;"_"&amp;ウォレット!GQ$3,プレー記録!$U$12:$U$2664,0),1))</f>
        <v>0</v>
      </c>
      <c r="GR29" s="298">
        <f>IF(ISNA(INDEX(プレー記録!$F$12:$F$2664,MATCH("OUT_"&amp;ウォレット!$FQ$2&amp;MONTH(ウォレット!$B29)&amp;"/"&amp;DAY(ウォレット!$B29)&amp;"_"&amp;ウォレット!GR$3,プレー記録!$U$12:$U$2664,0),1))=TRUE,0,-INDEX(プレー記録!$F$12:$F$2664,MATCH("OUT_"&amp;ウォレット!$FQ$2&amp;MONTH(ウォレット!$B29)&amp;"/"&amp;DAY(ウォレット!$B29)&amp;"_"&amp;ウォレット!GR$3,プレー記録!$U$12:$U$2664,0),1))</f>
        <v>0</v>
      </c>
      <c r="GS29" s="298">
        <f>IF(ISNA(INDEX(プレー記録!$F$12:$F$2664,MATCH("OUT_"&amp;ウォレット!$FQ$2&amp;MONTH(ウォレット!$B29)&amp;"/"&amp;DAY(ウォレット!$B29)&amp;"_"&amp;ウォレット!GS$3,プレー記録!$U$12:$U$2664,0),1))=TRUE,0,-INDEX(プレー記録!$F$12:$F$2664,MATCH("OUT_"&amp;ウォレット!$FQ$2&amp;MONTH(ウォレット!$B29)&amp;"/"&amp;DAY(ウォレット!$B29)&amp;"_"&amp;ウォレット!GS$3,プレー記録!$U$12:$U$2664,0),1))</f>
        <v>0</v>
      </c>
      <c r="GT29" s="298">
        <f>IF(ISNA(INDEX(プレー記録!$F$12:$F$2664,MATCH("OUT_"&amp;ウォレット!$FQ$2&amp;MONTH(ウォレット!$B29)&amp;"/"&amp;DAY(ウォレット!$B29)&amp;"_"&amp;ウォレット!GT$3,プレー記録!$U$12:$U$2664,0),1))=TRUE,0,-INDEX(プレー記録!$F$12:$F$2664,MATCH("OUT_"&amp;ウォレット!$FQ$2&amp;MONTH(ウォレット!$B29)&amp;"/"&amp;DAY(ウォレット!$B29)&amp;"_"&amp;ウォレット!GT$3,プレー記録!$U$12:$U$2664,0),1))</f>
        <v>0</v>
      </c>
      <c r="GU29" s="298">
        <f>IF(ISNA(INDEX(プレー記録!$F$12:$F$2664,MATCH("OUT_"&amp;ウォレット!$FQ$2&amp;MONTH(ウォレット!$B29)&amp;"/"&amp;DAY(ウォレット!$B29)&amp;"_"&amp;ウォレット!GU$3,プレー記録!$U$12:$U$2664,0),1))=TRUE,0,-INDEX(プレー記録!$F$12:$F$2664,MATCH("OUT_"&amp;ウォレット!$FQ$2&amp;MONTH(ウォレット!$B29)&amp;"/"&amp;DAY(ウォレット!$B29)&amp;"_"&amp;ウォレット!GU$3,プレー記録!$U$12:$U$2664,0),1))</f>
        <v>0</v>
      </c>
      <c r="GV29" s="298">
        <f>IF(ISNA(INDEX(プレー記録!$F$12:$F$2664,MATCH("OUT_"&amp;ウォレット!$FQ$2&amp;MONTH(ウォレット!$B29)&amp;"/"&amp;DAY(ウォレット!$B29)&amp;"_"&amp;ウォレット!GV$3,プレー記録!$U$12:$U$2664,0),1))=TRUE,0,-INDEX(プレー記録!$F$12:$F$2664,MATCH("OUT_"&amp;ウォレット!$FQ$2&amp;MONTH(ウォレット!$B29)&amp;"/"&amp;DAY(ウォレット!$B29)&amp;"_"&amp;ウォレット!GV$3,プレー記録!$U$12:$U$2664,0),1))</f>
        <v>0</v>
      </c>
      <c r="GW29" s="298">
        <f>IF(ISNA(INDEX(プレー記録!$F$12:$F$2664,MATCH("OUT_"&amp;ウォレット!$FQ$2&amp;MONTH(ウォレット!$B29)&amp;"/"&amp;DAY(ウォレット!$B29)&amp;"_"&amp;ウォレット!GW$3,プレー記録!$U$12:$U$2664,0),1))=TRUE,0,-INDEX(プレー記録!$F$12:$F$2664,MATCH("OUT_"&amp;ウォレット!$FQ$2&amp;MONTH(ウォレット!$B29)&amp;"/"&amp;DAY(ウォレット!$B29)&amp;"_"&amp;ウォレット!GW$3,プレー記録!$U$12:$U$2664,0),1))</f>
        <v>0</v>
      </c>
      <c r="GX29" s="160"/>
      <c r="GY29" s="127">
        <f t="shared" si="7"/>
        <v>0</v>
      </c>
      <c r="GZ29" s="128">
        <f t="shared" si="17"/>
        <v>0</v>
      </c>
      <c r="HA29" s="133">
        <f>IF(ISNA(INDEX(プレー記録!$G$14:$G$2664,MATCH("IN_"&amp;ウォレット!$GY$2&amp;MONTH(ウォレット!$B29)&amp;"/"&amp;DAY(ウォレット!$B29)&amp;"_"&amp;ウォレット!HA$3,プレー記録!$U$14:$U$2664,0),1))=TRUE,0,INDEX(プレー記録!$G$14:$G$2664,MATCH("IN_"&amp;ウォレット!$GY$2&amp;MONTH(ウォレット!$B29)&amp;"/"&amp;DAY(ウォレット!$B29)&amp;"_"&amp;ウォレット!HA$3,プレー記録!$U$14:$U$2664,0),1))</f>
        <v>0</v>
      </c>
      <c r="HB29" s="122">
        <f>IF(ISNA(INDEX(プレー記録!$G$14:$G$2664,MATCH("IN_"&amp;ウォレット!$GY$2&amp;MONTH(ウォレット!$B29)&amp;"/"&amp;DAY(ウォレット!$B29)&amp;"_"&amp;ウォレット!HB$3,プレー記録!$U$14:$U$2664,0),1))=TRUE,0,INDEX(プレー記録!$G$14:$G$2664,MATCH("IN_"&amp;ウォレット!$GY$2&amp;MONTH(ウォレット!$B29)&amp;"/"&amp;DAY(ウォレット!$B29)&amp;"_"&amp;ウォレット!HB$3,プレー記録!$U$14:$U$2664,0),1))</f>
        <v>0</v>
      </c>
      <c r="HC29" s="122">
        <f>IF(ISNA(INDEX(プレー記録!$G$14:$G$2664,MATCH("IN_"&amp;ウォレット!$GY$2&amp;MONTH(ウォレット!$B29)&amp;"/"&amp;DAY(ウォレット!$B29)&amp;"_"&amp;ウォレット!HC$3,プレー記録!$U$14:$U$2664,0),1))=TRUE,0,INDEX(プレー記録!$G$14:$G$2664,MATCH("IN_"&amp;ウォレット!$GY$2&amp;MONTH(ウォレット!$B29)&amp;"/"&amp;DAY(ウォレット!$B29)&amp;"_"&amp;ウォレット!HC$3,プレー記録!$U$14:$U$2664,0),1))</f>
        <v>0</v>
      </c>
      <c r="HD29" s="122">
        <f>IF(ISNA(INDEX(プレー記録!$G$14:$G$2664,MATCH("IN_"&amp;ウォレット!$GY$2&amp;MONTH(ウォレット!$B29)&amp;"/"&amp;DAY(ウォレット!$B29)&amp;"_"&amp;ウォレット!HD$3,プレー記録!$U$14:$U$2664,0),1))=TRUE,0,INDEX(プレー記録!$G$14:$G$2664,MATCH("IN_"&amp;ウォレット!$GY$2&amp;MONTH(ウォレット!$B29)&amp;"/"&amp;DAY(ウォレット!$B29)&amp;"_"&amp;ウォレット!HD$3,プレー記録!$U$14:$U$2664,0),1))</f>
        <v>0</v>
      </c>
      <c r="HE29" s="122">
        <f>IF(ISNA(INDEX(プレー記録!$G$14:$G$2664,MATCH("IN_"&amp;ウォレット!$GY$2&amp;MONTH(ウォレット!$B29)&amp;"/"&amp;DAY(ウォレット!$B29)&amp;"_"&amp;ウォレット!HE$3,プレー記録!$U$14:$U$2664,0),1))=TRUE,0,INDEX(プレー記録!$G$14:$G$2664,MATCH("IN_"&amp;ウォレット!$GY$2&amp;MONTH(ウォレット!$B29)&amp;"/"&amp;DAY(ウォレット!$B29)&amp;"_"&amp;ウォレット!HE$3,プレー記録!$U$14:$U$2664,0),1))</f>
        <v>0</v>
      </c>
      <c r="HF29" s="122">
        <f>IF(ISNA(INDEX(プレー記録!$G$14:$G$2664,MATCH("IN_"&amp;ウォレット!$GY$2&amp;MONTH(ウォレット!$B29)&amp;"/"&amp;DAY(ウォレット!$B29)&amp;"_"&amp;ウォレット!HF$3,プレー記録!$U$14:$U$2664,0),1))=TRUE,0,INDEX(プレー記録!$G$14:$G$2664,MATCH("IN_"&amp;ウォレット!$GY$2&amp;MONTH(ウォレット!$B29)&amp;"/"&amp;DAY(ウォレット!$B29)&amp;"_"&amp;ウォレット!HF$3,プレー記録!$U$14:$U$2664,0),1))</f>
        <v>0</v>
      </c>
      <c r="HG29" s="122">
        <f>IF(ISNA(INDEX(プレー記録!$G$14:$G$2664,MATCH("IN_"&amp;ウォレット!$GY$2&amp;MONTH(ウォレット!$B29)&amp;"/"&amp;DAY(ウォレット!$B29)&amp;"_"&amp;ウォレット!HG$3,プレー記録!$U$14:$U$2664,0),1))=TRUE,0,INDEX(プレー記録!$G$14:$G$2664,MATCH("IN_"&amp;ウォレット!$GY$2&amp;MONTH(ウォレット!$B29)&amp;"/"&amp;DAY(ウォレット!$B29)&amp;"_"&amp;ウォレット!HG$3,プレー記録!$U$14:$U$2664,0),1))</f>
        <v>0</v>
      </c>
      <c r="HH29" s="296">
        <f>IF(ISNA(INDEX(プレー記録!$G$14:$G$2664,MATCH("IN_"&amp;ウォレット!$GY$2&amp;MONTH(ウォレット!$B29)&amp;"/"&amp;DAY(ウォレット!$B29)&amp;"_"&amp;ウォレット!HH$3,プレー記録!$U$14:$U$2664,0),1))=TRUE,0,INDEX(プレー記録!$G$14:$G$2664,MATCH("IN_"&amp;ウォレット!$GY$2&amp;MONTH(ウォレット!$B29)&amp;"/"&amp;DAY(ウォレット!$B29)&amp;"_"&amp;ウォレット!HH$3,プレー記録!$U$14:$U$2664,0),1))</f>
        <v>0</v>
      </c>
      <c r="HI29" s="296">
        <f>IF(ISNA(INDEX(プレー記録!$G$14:$G$2664,MATCH("IN_"&amp;ウォレット!$GY$2&amp;MONTH(ウォレット!$B29)&amp;"/"&amp;DAY(ウォレット!$B29)&amp;"_"&amp;ウォレット!HI$3,プレー記録!$U$14:$U$2664,0),1))=TRUE,0,INDEX(プレー記録!$G$14:$G$2664,MATCH("IN_"&amp;ウォレット!$GY$2&amp;MONTH(ウォレット!$B29)&amp;"/"&amp;DAY(ウォレット!$B29)&amp;"_"&amp;ウォレット!HI$3,プレー記録!$U$14:$U$2664,0),1))</f>
        <v>0</v>
      </c>
      <c r="HJ29" s="296">
        <f>IF(ISNA(INDEX(プレー記録!$G$14:$G$2664,MATCH("IN_"&amp;ウォレット!$GY$2&amp;MONTH(ウォレット!$B29)&amp;"/"&amp;DAY(ウォレット!$B29)&amp;"_"&amp;ウォレット!HJ$3,プレー記録!$U$14:$U$2664,0),1))=TRUE,0,INDEX(プレー記録!$G$14:$G$2664,MATCH("IN_"&amp;ウォレット!$GY$2&amp;MONTH(ウォレット!$B29)&amp;"/"&amp;DAY(ウォレット!$B29)&amp;"_"&amp;ウォレット!HJ$3,プレー記録!$U$14:$U$2664,0),1))</f>
        <v>0</v>
      </c>
      <c r="HK29" s="296">
        <f>IF(ISNA(INDEX(プレー記録!$G$14:$G$2664,MATCH("IN_"&amp;ウォレット!$GY$2&amp;MONTH(ウォレット!$B29)&amp;"/"&amp;DAY(ウォレット!$B29)&amp;"_"&amp;ウォレット!HK$3,プレー記録!$U$14:$U$2664,0),1))=TRUE,0,INDEX(プレー記録!$G$14:$G$2664,MATCH("IN_"&amp;ウォレット!$GY$2&amp;MONTH(ウォレット!$B29)&amp;"/"&amp;DAY(ウォレット!$B29)&amp;"_"&amp;ウォレット!HK$3,プレー記録!$U$14:$U$2664,0),1))</f>
        <v>0</v>
      </c>
      <c r="HL29" s="296">
        <f>IF(ISNA(INDEX(プレー記録!$G$14:$G$2664,MATCH("IN_"&amp;ウォレット!$GY$2&amp;MONTH(ウォレット!$B29)&amp;"/"&amp;DAY(ウォレット!$B29)&amp;"_"&amp;ウォレット!HL$3,プレー記録!$U$14:$U$2664,0),1))=TRUE,0,INDEX(プレー記録!$G$14:$G$2664,MATCH("IN_"&amp;ウォレット!$GY$2&amp;MONTH(ウォレット!$B29)&amp;"/"&amp;DAY(ウォレット!$B29)&amp;"_"&amp;ウォレット!HL$3,プレー記録!$U$14:$U$2664,0),1))</f>
        <v>0</v>
      </c>
      <c r="HM29" s="296">
        <f>IF(ISNA(INDEX(プレー記録!$G$14:$G$2664,MATCH("IN_"&amp;ウォレット!$GY$2&amp;MONTH(ウォレット!$B29)&amp;"/"&amp;DAY(ウォレット!$B29)&amp;"_"&amp;ウォレット!HM$3,プレー記録!$U$14:$U$2664,0),1))=TRUE,0,INDEX(プレー記録!$G$14:$G$2664,MATCH("IN_"&amp;ウォレット!$GY$2&amp;MONTH(ウォレット!$B29)&amp;"/"&amp;DAY(ウォレット!$B29)&amp;"_"&amp;ウォレット!HM$3,プレー記録!$U$14:$U$2664,0),1))</f>
        <v>0</v>
      </c>
      <c r="HN29" s="296">
        <f>IF(ISNA(INDEX(プレー記録!$G$14:$G$2664,MATCH("IN_"&amp;ウォレット!$GY$2&amp;MONTH(ウォレット!$B29)&amp;"/"&amp;DAY(ウォレット!$B29)&amp;"_"&amp;ウォレット!HN$3,プレー記録!$U$14:$U$2664,0),1))=TRUE,0,INDEX(プレー記録!$G$14:$G$2664,MATCH("IN_"&amp;ウォレット!$GY$2&amp;MONTH(ウォレット!$B29)&amp;"/"&amp;DAY(ウォレット!$B29)&amp;"_"&amp;ウォレット!HN$3,プレー記録!$U$14:$U$2664,0),1))</f>
        <v>0</v>
      </c>
      <c r="HO29" s="296">
        <f>IF(ISNA(INDEX(プレー記録!$G$14:$G$2664,MATCH("IN_"&amp;ウォレット!$GY$2&amp;MONTH(ウォレット!$B29)&amp;"/"&amp;DAY(ウォレット!$B29)&amp;"_"&amp;ウォレット!HO$3,プレー記録!$U$14:$U$2664,0),1))=TRUE,0,INDEX(プレー記録!$G$14:$G$2664,MATCH("IN_"&amp;ウォレット!$GY$2&amp;MONTH(ウォレット!$B29)&amp;"/"&amp;DAY(ウォレット!$B29)&amp;"_"&amp;ウォレット!HO$3,プレー記録!$U$14:$U$2664,0),1))</f>
        <v>0</v>
      </c>
      <c r="HP29" s="158"/>
      <c r="HQ29" s="131">
        <f>IF(ISNA(INDEX(プレー記録!$F$12:$F$2664,MATCH("OUT_"&amp;ウォレット!$GY$2&amp;MONTH(ウォレット!$B29)&amp;"/"&amp;DAY(ウォレット!$B29)&amp;"_"&amp;ウォレット!HQ$3,プレー記録!$U$12:$U$2664,0),1))=TRUE,0,-INDEX(プレー記録!$F$12:$F$2664,MATCH("OUT_"&amp;ウォレット!$GY$2&amp;MONTH(ウォレット!$B29)&amp;"/"&amp;DAY(ウォレット!$B29)&amp;"_"&amp;ウォレット!HQ$3,プレー記録!$U$12:$U$2664,0),1))</f>
        <v>0</v>
      </c>
      <c r="HR29" s="123">
        <f>IF(ISNA(INDEX(プレー記録!$F$12:$F$2664,MATCH("OUT_"&amp;ウォレット!$GY$2&amp;MONTH(ウォレット!$B29)&amp;"/"&amp;DAY(ウォレット!$B29)&amp;"_"&amp;ウォレット!HR$3,プレー記録!$U$12:$U$2664,0),1))=TRUE,0,-INDEX(プレー記録!$F$12:$F$2664,MATCH("OUT_"&amp;ウォレット!$GY$2&amp;MONTH(ウォレット!$B29)&amp;"/"&amp;DAY(ウォレット!$B29)&amp;"_"&amp;ウォレット!HR$3,プレー記録!$U$12:$U$2664,0),1))</f>
        <v>0</v>
      </c>
      <c r="HS29" s="123">
        <f>IF(ISNA(INDEX(プレー記録!$F$12:$F$2664,MATCH("OUT_"&amp;ウォレット!$GY$2&amp;MONTH(ウォレット!$B29)&amp;"/"&amp;DAY(ウォレット!$B29)&amp;"_"&amp;ウォレット!HS$3,プレー記録!$U$12:$U$2664,0),1))=TRUE,0,-INDEX(プレー記録!$F$12:$F$2664,MATCH("OUT_"&amp;ウォレット!$GY$2&amp;MONTH(ウォレット!$B29)&amp;"/"&amp;DAY(ウォレット!$B29)&amp;"_"&amp;ウォレット!HS$3,プレー記録!$U$12:$U$2664,0),1))</f>
        <v>0</v>
      </c>
      <c r="HT29" s="123">
        <f>IF(ISNA(INDEX(プレー記録!$F$12:$F$2664,MATCH("OUT_"&amp;ウォレット!$GY$2&amp;MONTH(ウォレット!$B29)&amp;"/"&amp;DAY(ウォレット!$B29)&amp;"_"&amp;ウォレット!HT$3,プレー記録!$U$12:$U$2664,0),1))=TRUE,0,-INDEX(プレー記録!$F$12:$F$2664,MATCH("OUT_"&amp;ウォレット!$GY$2&amp;MONTH(ウォレット!$B29)&amp;"/"&amp;DAY(ウォレット!$B29)&amp;"_"&amp;ウォレット!HT$3,プレー記録!$U$12:$U$2664,0),1))</f>
        <v>0</v>
      </c>
      <c r="HU29" s="123">
        <f>IF(ISNA(INDEX(プレー記録!$F$12:$F$2664,MATCH("OUT_"&amp;ウォレット!$GY$2&amp;MONTH(ウォレット!$B29)&amp;"/"&amp;DAY(ウォレット!$B29)&amp;"_"&amp;ウォレット!HU$3,プレー記録!$U$12:$U$2664,0),1))=TRUE,0,-INDEX(プレー記録!$F$12:$F$2664,MATCH("OUT_"&amp;ウォレット!$GY$2&amp;MONTH(ウォレット!$B29)&amp;"/"&amp;DAY(ウォレット!$B29)&amp;"_"&amp;ウォレット!HU$3,プレー記録!$U$12:$U$2664,0),1))</f>
        <v>0</v>
      </c>
      <c r="HV29" s="123">
        <f>IF(ISNA(INDEX(プレー記録!$F$12:$F$2664,MATCH("OUT_"&amp;ウォレット!$GY$2&amp;MONTH(ウォレット!$B29)&amp;"/"&amp;DAY(ウォレット!$B29)&amp;"_"&amp;ウォレット!HV$3,プレー記録!$U$12:$U$2664,0),1))=TRUE,0,-INDEX(プレー記録!$F$12:$F$2664,MATCH("OUT_"&amp;ウォレット!$GY$2&amp;MONTH(ウォレット!$B29)&amp;"/"&amp;DAY(ウォレット!$B29)&amp;"_"&amp;ウォレット!HV$3,プレー記録!$U$12:$U$2664,0),1))</f>
        <v>0</v>
      </c>
      <c r="HW29" s="123">
        <f>IF(ISNA(INDEX(プレー記録!$F$12:$F$2664,MATCH("OUT_"&amp;ウォレット!$GY$2&amp;MONTH(ウォレット!$B29)&amp;"/"&amp;DAY(ウォレット!$B29)&amp;"_"&amp;ウォレット!HW$3,プレー記録!$U$12:$U$2664,0),1))=TRUE,0,-INDEX(プレー記録!$F$12:$F$2664,MATCH("OUT_"&amp;ウォレット!$GY$2&amp;MONTH(ウォレット!$B29)&amp;"/"&amp;DAY(ウォレット!$B29)&amp;"_"&amp;ウォレット!HW$3,プレー記録!$U$12:$U$2664,0),1))</f>
        <v>0</v>
      </c>
      <c r="HX29" s="298">
        <f>IF(ISNA(INDEX(プレー記録!$F$12:$F$2664,MATCH("OUT_"&amp;ウォレット!$GY$2&amp;MONTH(ウォレット!$B29)&amp;"/"&amp;DAY(ウォレット!$B29)&amp;"_"&amp;ウォレット!HX$3,プレー記録!$U$12:$U$2664,0),1))=TRUE,0,-INDEX(プレー記録!$F$12:$F$2664,MATCH("OUT_"&amp;ウォレット!$GY$2&amp;MONTH(ウォレット!$B29)&amp;"/"&amp;DAY(ウォレット!$B29)&amp;"_"&amp;ウォレット!HX$3,プレー記録!$U$12:$U$2664,0),1))</f>
        <v>0</v>
      </c>
      <c r="HY29" s="298">
        <f>IF(ISNA(INDEX(プレー記録!$F$12:$F$2664,MATCH("OUT_"&amp;ウォレット!$GY$2&amp;MONTH(ウォレット!$B29)&amp;"/"&amp;DAY(ウォレット!$B29)&amp;"_"&amp;ウォレット!HY$3,プレー記録!$U$12:$U$2664,0),1))=TRUE,0,-INDEX(プレー記録!$F$12:$F$2664,MATCH("OUT_"&amp;ウォレット!$GY$2&amp;MONTH(ウォレット!$B29)&amp;"/"&amp;DAY(ウォレット!$B29)&amp;"_"&amp;ウォレット!HY$3,プレー記録!$U$12:$U$2664,0),1))</f>
        <v>0</v>
      </c>
      <c r="HZ29" s="298">
        <f>IF(ISNA(INDEX(プレー記録!$F$12:$F$2664,MATCH("OUT_"&amp;ウォレット!$GY$2&amp;MONTH(ウォレット!$B29)&amp;"/"&amp;DAY(ウォレット!$B29)&amp;"_"&amp;ウォレット!HZ$3,プレー記録!$U$12:$U$2664,0),1))=TRUE,0,-INDEX(プレー記録!$F$12:$F$2664,MATCH("OUT_"&amp;ウォレット!$GY$2&amp;MONTH(ウォレット!$B29)&amp;"/"&amp;DAY(ウォレット!$B29)&amp;"_"&amp;ウォレット!HZ$3,プレー記録!$U$12:$U$2664,0),1))</f>
        <v>0</v>
      </c>
      <c r="IA29" s="298">
        <f>IF(ISNA(INDEX(プレー記録!$F$12:$F$2664,MATCH("OUT_"&amp;ウォレット!$GY$2&amp;MONTH(ウォレット!$B29)&amp;"/"&amp;DAY(ウォレット!$B29)&amp;"_"&amp;ウォレット!IA$3,プレー記録!$U$12:$U$2664,0),1))=TRUE,0,-INDEX(プレー記録!$F$12:$F$2664,MATCH("OUT_"&amp;ウォレット!$GY$2&amp;MONTH(ウォレット!$B29)&amp;"/"&amp;DAY(ウォレット!$B29)&amp;"_"&amp;ウォレット!IA$3,プレー記録!$U$12:$U$2664,0),1))</f>
        <v>0</v>
      </c>
      <c r="IB29" s="298">
        <f>IF(ISNA(INDEX(プレー記録!$F$12:$F$2664,MATCH("OUT_"&amp;ウォレット!$GY$2&amp;MONTH(ウォレット!$B29)&amp;"/"&amp;DAY(ウォレット!$B29)&amp;"_"&amp;ウォレット!IB$3,プレー記録!$U$12:$U$2664,0),1))=TRUE,0,-INDEX(プレー記録!$F$12:$F$2664,MATCH("OUT_"&amp;ウォレット!$GY$2&amp;MONTH(ウォレット!$B29)&amp;"/"&amp;DAY(ウォレット!$B29)&amp;"_"&amp;ウォレット!IB$3,プレー記録!$U$12:$U$2664,0),1))</f>
        <v>0</v>
      </c>
      <c r="IC29" s="298">
        <f>IF(ISNA(INDEX(プレー記録!$F$12:$F$2664,MATCH("OUT_"&amp;ウォレット!$GY$2&amp;MONTH(ウォレット!$B29)&amp;"/"&amp;DAY(ウォレット!$B29)&amp;"_"&amp;ウォレット!IC$3,プレー記録!$U$12:$U$2664,0),1))=TRUE,0,-INDEX(プレー記録!$F$12:$F$2664,MATCH("OUT_"&amp;ウォレット!$GY$2&amp;MONTH(ウォレット!$B29)&amp;"/"&amp;DAY(ウォレット!$B29)&amp;"_"&amp;ウォレット!IC$3,プレー記録!$U$12:$U$2664,0),1))</f>
        <v>0</v>
      </c>
      <c r="ID29" s="298">
        <f>IF(ISNA(INDEX(プレー記録!$F$12:$F$2664,MATCH("OUT_"&amp;ウォレット!$GY$2&amp;MONTH(ウォレット!$B29)&amp;"/"&amp;DAY(ウォレット!$B29)&amp;"_"&amp;ウォレット!ID$3,プレー記録!$U$12:$U$2664,0),1))=TRUE,0,-INDEX(プレー記録!$F$12:$F$2664,MATCH("OUT_"&amp;ウォレット!$GY$2&amp;MONTH(ウォレット!$B29)&amp;"/"&amp;DAY(ウォレット!$B29)&amp;"_"&amp;ウォレット!ID$3,プレー記録!$U$12:$U$2664,0),1))</f>
        <v>0</v>
      </c>
      <c r="IE29" s="298">
        <f>IF(ISNA(INDEX(プレー記録!$F$12:$F$2664,MATCH("OUT_"&amp;ウォレット!$GY$2&amp;MONTH(ウォレット!$B29)&amp;"/"&amp;DAY(ウォレット!$B29)&amp;"_"&amp;ウォレット!IE$3,プレー記録!$U$12:$U$2664,0),1))=TRUE,0,-INDEX(プレー記録!$F$12:$F$2664,MATCH("OUT_"&amp;ウォレット!$GY$2&amp;MONTH(ウォレット!$B29)&amp;"/"&amp;DAY(ウォレット!$B29)&amp;"_"&amp;ウォレット!IE$3,プレー記録!$U$12:$U$2664,0),1))</f>
        <v>0</v>
      </c>
      <c r="IF29" s="160"/>
      <c r="IG29" s="127">
        <f t="shared" si="8"/>
        <v>0</v>
      </c>
      <c r="IH29" s="128">
        <f t="shared" si="18"/>
        <v>0</v>
      </c>
      <c r="II29" s="133">
        <f>IF(ISNA(INDEX(プレー記録!$G$14:$G$2664,MATCH("IN_"&amp;ウォレット!$IG$2&amp;MONTH(ウォレット!$B29)&amp;"/"&amp;DAY(ウォレット!$B29)&amp;"_"&amp;ウォレット!II$3,プレー記録!$U$14:$U$2664,0),1))=TRUE,0,INDEX(プレー記録!$G$14:$G$2664,MATCH("IN_"&amp;ウォレット!$IG$2&amp;MONTH(ウォレット!$B29)&amp;"/"&amp;DAY(ウォレット!$B29)&amp;"_"&amp;ウォレット!II$3,プレー記録!$U$14:$U$2664,0),1))</f>
        <v>0</v>
      </c>
      <c r="IJ29" s="122">
        <f>IF(ISNA(INDEX(プレー記録!$G$14:$G$2664,MATCH("IN_"&amp;ウォレット!$IG$2&amp;MONTH(ウォレット!$B29)&amp;"/"&amp;DAY(ウォレット!$B29)&amp;"_"&amp;ウォレット!IJ$3,プレー記録!$U$14:$U$2664,0),1))=TRUE,0,INDEX(プレー記録!$G$14:$G$2664,MATCH("IN_"&amp;ウォレット!$IG$2&amp;MONTH(ウォレット!$B29)&amp;"/"&amp;DAY(ウォレット!$B29)&amp;"_"&amp;ウォレット!IJ$3,プレー記録!$U$14:$U$2664,0),1))</f>
        <v>0</v>
      </c>
      <c r="IK29" s="122">
        <f>IF(ISNA(INDEX(プレー記録!$G$14:$G$2664,MATCH("IN_"&amp;ウォレット!$IG$2&amp;MONTH(ウォレット!$B29)&amp;"/"&amp;DAY(ウォレット!$B29)&amp;"_"&amp;ウォレット!IK$3,プレー記録!$U$14:$U$2664,0),1))=TRUE,0,INDEX(プレー記録!$G$14:$G$2664,MATCH("IN_"&amp;ウォレット!$IG$2&amp;MONTH(ウォレット!$B29)&amp;"/"&amp;DAY(ウォレット!$B29)&amp;"_"&amp;ウォレット!IK$3,プレー記録!$U$14:$U$2664,0),1))</f>
        <v>0</v>
      </c>
      <c r="IL29" s="122">
        <f>IF(ISNA(INDEX(プレー記録!$G$14:$G$2664,MATCH("IN_"&amp;ウォレット!$IG$2&amp;MONTH(ウォレット!$B29)&amp;"/"&amp;DAY(ウォレット!$B29)&amp;"_"&amp;ウォレット!IL$3,プレー記録!$U$14:$U$2664,0),1))=TRUE,0,INDEX(プレー記録!$G$14:$G$2664,MATCH("IN_"&amp;ウォレット!$IG$2&amp;MONTH(ウォレット!$B29)&amp;"/"&amp;DAY(ウォレット!$B29)&amp;"_"&amp;ウォレット!IL$3,プレー記録!$U$14:$U$2664,0),1))</f>
        <v>0</v>
      </c>
      <c r="IM29" s="122">
        <f>IF(ISNA(INDEX(プレー記録!$G$14:$G$2664,MATCH("IN_"&amp;ウォレット!$IG$2&amp;MONTH(ウォレット!$B29)&amp;"/"&amp;DAY(ウォレット!$B29)&amp;"_"&amp;ウォレット!IM$3,プレー記録!$U$14:$U$2664,0),1))=TRUE,0,INDEX(プレー記録!$G$14:$G$2664,MATCH("IN_"&amp;ウォレット!$IG$2&amp;MONTH(ウォレット!$B29)&amp;"/"&amp;DAY(ウォレット!$B29)&amp;"_"&amp;ウォレット!IM$3,プレー記録!$U$14:$U$2664,0),1))</f>
        <v>0</v>
      </c>
      <c r="IN29" s="122">
        <f>IF(ISNA(INDEX(プレー記録!$G$14:$G$2664,MATCH("IN_"&amp;ウォレット!$IG$2&amp;MONTH(ウォレット!$B29)&amp;"/"&amp;DAY(ウォレット!$B29)&amp;"_"&amp;ウォレット!IN$3,プレー記録!$U$14:$U$2664,0),1))=TRUE,0,INDEX(プレー記録!$G$14:$G$2664,MATCH("IN_"&amp;ウォレット!$IG$2&amp;MONTH(ウォレット!$B29)&amp;"/"&amp;DAY(ウォレット!$B29)&amp;"_"&amp;ウォレット!IN$3,プレー記録!$U$14:$U$2664,0),1))</f>
        <v>0</v>
      </c>
      <c r="IO29" s="122">
        <f>IF(ISNA(INDEX(プレー記録!$G$14:$G$2664,MATCH("IN_"&amp;ウォレット!$IG$2&amp;MONTH(ウォレット!$B29)&amp;"/"&amp;DAY(ウォレット!$B29)&amp;"_"&amp;ウォレット!IO$3,プレー記録!$U$14:$U$2664,0),1))=TRUE,0,INDEX(プレー記録!$G$14:$G$2664,MATCH("IN_"&amp;ウォレット!$IG$2&amp;MONTH(ウォレット!$B29)&amp;"/"&amp;DAY(ウォレット!$B29)&amp;"_"&amp;ウォレット!IO$3,プレー記録!$U$14:$U$2664,0),1))</f>
        <v>0</v>
      </c>
      <c r="IP29" s="296">
        <f>IF(ISNA(INDEX(プレー記録!$G$14:$G$2664,MATCH("IN_"&amp;ウォレット!$IG$2&amp;MONTH(ウォレット!$B29)&amp;"/"&amp;DAY(ウォレット!$B29)&amp;"_"&amp;ウォレット!IP$3,プレー記録!$U$14:$U$2664,0),1))=TRUE,0,INDEX(プレー記録!$G$14:$G$2664,MATCH("IN_"&amp;ウォレット!$IG$2&amp;MONTH(ウォレット!$B29)&amp;"/"&amp;DAY(ウォレット!$B29)&amp;"_"&amp;ウォレット!IP$3,プレー記録!$U$14:$U$2664,0),1))</f>
        <v>0</v>
      </c>
      <c r="IQ29" s="296">
        <f>IF(ISNA(INDEX(プレー記録!$G$14:$G$2664,MATCH("IN_"&amp;ウォレット!$IG$2&amp;MONTH(ウォレット!$B29)&amp;"/"&amp;DAY(ウォレット!$B29)&amp;"_"&amp;ウォレット!IQ$3,プレー記録!$U$14:$U$2664,0),1))=TRUE,0,INDEX(プレー記録!$G$14:$G$2664,MATCH("IN_"&amp;ウォレット!$IG$2&amp;MONTH(ウォレット!$B29)&amp;"/"&amp;DAY(ウォレット!$B29)&amp;"_"&amp;ウォレット!IQ$3,プレー記録!$U$14:$U$2664,0),1))</f>
        <v>0</v>
      </c>
      <c r="IR29" s="296">
        <f>IF(ISNA(INDEX(プレー記録!$G$14:$G$2664,MATCH("IN_"&amp;ウォレット!$IG$2&amp;MONTH(ウォレット!$B29)&amp;"/"&amp;DAY(ウォレット!$B29)&amp;"_"&amp;ウォレット!IR$3,プレー記録!$U$14:$U$2664,0),1))=TRUE,0,INDEX(プレー記録!$G$14:$G$2664,MATCH("IN_"&amp;ウォレット!$IG$2&amp;MONTH(ウォレット!$B29)&amp;"/"&amp;DAY(ウォレット!$B29)&amp;"_"&amp;ウォレット!IR$3,プレー記録!$U$14:$U$2664,0),1))</f>
        <v>0</v>
      </c>
      <c r="IS29" s="296">
        <f>IF(ISNA(INDEX(プレー記録!$G$14:$G$2664,MATCH("IN_"&amp;ウォレット!$IG$2&amp;MONTH(ウォレット!$B29)&amp;"/"&amp;DAY(ウォレット!$B29)&amp;"_"&amp;ウォレット!IS$3,プレー記録!$U$14:$U$2664,0),1))=TRUE,0,INDEX(プレー記録!$G$14:$G$2664,MATCH("IN_"&amp;ウォレット!$IG$2&amp;MONTH(ウォレット!$B29)&amp;"/"&amp;DAY(ウォレット!$B29)&amp;"_"&amp;ウォレット!IS$3,プレー記録!$U$14:$U$2664,0),1))</f>
        <v>0</v>
      </c>
      <c r="IT29" s="296">
        <f>IF(ISNA(INDEX(プレー記録!$G$14:$G$2664,MATCH("IN_"&amp;ウォレット!$IG$2&amp;MONTH(ウォレット!$B29)&amp;"/"&amp;DAY(ウォレット!$B29)&amp;"_"&amp;ウォレット!IT$3,プレー記録!$U$14:$U$2664,0),1))=TRUE,0,INDEX(プレー記録!$G$14:$G$2664,MATCH("IN_"&amp;ウォレット!$IG$2&amp;MONTH(ウォレット!$B29)&amp;"/"&amp;DAY(ウォレット!$B29)&amp;"_"&amp;ウォレット!IT$3,プレー記録!$U$14:$U$2664,0),1))</f>
        <v>0</v>
      </c>
      <c r="IU29" s="296">
        <f>IF(ISNA(INDEX(プレー記録!$G$14:$G$2664,MATCH("IN_"&amp;ウォレット!$IG$2&amp;MONTH(ウォレット!$B29)&amp;"/"&amp;DAY(ウォレット!$B29)&amp;"_"&amp;ウォレット!IU$3,プレー記録!$U$14:$U$2664,0),1))=TRUE,0,INDEX(プレー記録!$G$14:$G$2664,MATCH("IN_"&amp;ウォレット!$IG$2&amp;MONTH(ウォレット!$B29)&amp;"/"&amp;DAY(ウォレット!$B29)&amp;"_"&amp;ウォレット!IU$3,プレー記録!$U$14:$U$2664,0),1))</f>
        <v>0</v>
      </c>
      <c r="IV29" s="296">
        <f>IF(ISNA(INDEX(プレー記録!$G$14:$G$2664,MATCH("IN_"&amp;ウォレット!$IG$2&amp;MONTH(ウォレット!$B29)&amp;"/"&amp;DAY(ウォレット!$B29)&amp;"_"&amp;ウォレット!IV$3,プレー記録!$U$14:$U$2664,0),1))=TRUE,0,INDEX(プレー記録!$G$14:$G$2664,MATCH("IN_"&amp;ウォレット!$IG$2&amp;MONTH(ウォレット!$B29)&amp;"/"&amp;DAY(ウォレット!$B29)&amp;"_"&amp;ウォレット!IV$3,プレー記録!$U$14:$U$2664,0),1))</f>
        <v>0</v>
      </c>
      <c r="IW29" s="296">
        <f>IF(ISNA(INDEX(プレー記録!$G$14:$G$2664,MATCH("IN_"&amp;ウォレット!$IG$2&amp;MONTH(ウォレット!$B29)&amp;"/"&amp;DAY(ウォレット!$B29)&amp;"_"&amp;ウォレット!IW$3,プレー記録!$U$14:$U$2664,0),1))=TRUE,0,INDEX(プレー記録!$G$14:$G$2664,MATCH("IN_"&amp;ウォレット!$IG$2&amp;MONTH(ウォレット!$B29)&amp;"/"&amp;DAY(ウォレット!$B29)&amp;"_"&amp;ウォレット!IW$3,プレー記録!$U$14:$U$2664,0),1))</f>
        <v>0</v>
      </c>
      <c r="IX29" s="158"/>
      <c r="IY29" s="131">
        <f>IF(ISNA(INDEX(プレー記録!$F$12:$F$2664,MATCH("OUT_"&amp;ウォレット!$IG$2&amp;MONTH(ウォレット!$B29)&amp;"/"&amp;DAY(ウォレット!$B29)&amp;"_"&amp;ウォレット!IY$3,プレー記録!$U$12:$U$2664,0),1))=TRUE,0,-INDEX(プレー記録!$F$12:$F$2664,MATCH("OUT_"&amp;ウォレット!$IG$2&amp;MONTH(ウォレット!$B29)&amp;"/"&amp;DAY(ウォレット!$B29)&amp;"_"&amp;ウォレット!IY$3,プレー記録!$U$12:$U$2664,0),1))</f>
        <v>0</v>
      </c>
      <c r="IZ29" s="123">
        <f>IF(ISNA(INDEX(プレー記録!$F$12:$F$2664,MATCH("OUT_"&amp;ウォレット!$IG$2&amp;MONTH(ウォレット!$B29)&amp;"/"&amp;DAY(ウォレット!$B29)&amp;"_"&amp;ウォレット!IZ$3,プレー記録!$U$12:$U$2664,0),1))=TRUE,0,-INDEX(プレー記録!$F$12:$F$2664,MATCH("OUT_"&amp;ウォレット!$IG$2&amp;MONTH(ウォレット!$B29)&amp;"/"&amp;DAY(ウォレット!$B29)&amp;"_"&amp;ウォレット!IZ$3,プレー記録!$U$12:$U$2664,0),1))</f>
        <v>0</v>
      </c>
      <c r="JA29" s="123">
        <f>IF(ISNA(INDEX(プレー記録!$F$12:$F$2664,MATCH("OUT_"&amp;ウォレット!$IG$2&amp;MONTH(ウォレット!$B29)&amp;"/"&amp;DAY(ウォレット!$B29)&amp;"_"&amp;ウォレット!JA$3,プレー記録!$U$12:$U$2664,0),1))=TRUE,0,-INDEX(プレー記録!$F$12:$F$2664,MATCH("OUT_"&amp;ウォレット!$IG$2&amp;MONTH(ウォレット!$B29)&amp;"/"&amp;DAY(ウォレット!$B29)&amp;"_"&amp;ウォレット!JA$3,プレー記録!$U$12:$U$2664,0),1))</f>
        <v>0</v>
      </c>
      <c r="JB29" s="123">
        <f>IF(ISNA(INDEX(プレー記録!$F$12:$F$2664,MATCH("OUT_"&amp;ウォレット!$IG$2&amp;MONTH(ウォレット!$B29)&amp;"/"&amp;DAY(ウォレット!$B29)&amp;"_"&amp;ウォレット!JB$3,プレー記録!$U$12:$U$2664,0),1))=TRUE,0,-INDEX(プレー記録!$F$12:$F$2664,MATCH("OUT_"&amp;ウォレット!$IG$2&amp;MONTH(ウォレット!$B29)&amp;"/"&amp;DAY(ウォレット!$B29)&amp;"_"&amp;ウォレット!JB$3,プレー記録!$U$12:$U$2664,0),1))</f>
        <v>0</v>
      </c>
      <c r="JC29" s="123">
        <f>IF(ISNA(INDEX(プレー記録!$F$12:$F$2664,MATCH("OUT_"&amp;ウォレット!$IG$2&amp;MONTH(ウォレット!$B29)&amp;"/"&amp;DAY(ウォレット!$B29)&amp;"_"&amp;ウォレット!JC$3,プレー記録!$U$12:$U$2664,0),1))=TRUE,0,-INDEX(プレー記録!$F$12:$F$2664,MATCH("OUT_"&amp;ウォレット!$IG$2&amp;MONTH(ウォレット!$B29)&amp;"/"&amp;DAY(ウォレット!$B29)&amp;"_"&amp;ウォレット!JC$3,プレー記録!$U$12:$U$2664,0),1))</f>
        <v>0</v>
      </c>
      <c r="JD29" s="123">
        <f>IF(ISNA(INDEX(プレー記録!$F$12:$F$2664,MATCH("OUT_"&amp;ウォレット!$IG$2&amp;MONTH(ウォレット!$B29)&amp;"/"&amp;DAY(ウォレット!$B29)&amp;"_"&amp;ウォレット!JD$3,プレー記録!$U$12:$U$2664,0),1))=TRUE,0,-INDEX(プレー記録!$F$12:$F$2664,MATCH("OUT_"&amp;ウォレット!$IG$2&amp;MONTH(ウォレット!$B29)&amp;"/"&amp;DAY(ウォレット!$B29)&amp;"_"&amp;ウォレット!JD$3,プレー記録!$U$12:$U$2664,0),1))</f>
        <v>0</v>
      </c>
      <c r="JE29" s="123">
        <f>IF(ISNA(INDEX(プレー記録!$F$12:$F$2664,MATCH("OUT_"&amp;ウォレット!$IG$2&amp;MONTH(ウォレット!$B29)&amp;"/"&amp;DAY(ウォレット!$B29)&amp;"_"&amp;ウォレット!JE$3,プレー記録!$U$12:$U$2664,0),1))=TRUE,0,-INDEX(プレー記録!$F$12:$F$2664,MATCH("OUT_"&amp;ウォレット!$IG$2&amp;MONTH(ウォレット!$B29)&amp;"/"&amp;DAY(ウォレット!$B29)&amp;"_"&amp;ウォレット!JE$3,プレー記録!$U$12:$U$2664,0),1))</f>
        <v>0</v>
      </c>
      <c r="JF29" s="298">
        <f>IF(ISNA(INDEX(プレー記録!$F$12:$F$2664,MATCH("OUT_"&amp;ウォレット!$IG$2&amp;MONTH(ウォレット!$B29)&amp;"/"&amp;DAY(ウォレット!$B29)&amp;"_"&amp;ウォレット!JF$3,プレー記録!$U$12:$U$2664,0),1))=TRUE,0,-INDEX(プレー記録!$F$12:$F$2664,MATCH("OUT_"&amp;ウォレット!$IG$2&amp;MONTH(ウォレット!$B29)&amp;"/"&amp;DAY(ウォレット!$B29)&amp;"_"&amp;ウォレット!JF$3,プレー記録!$U$12:$U$2664,0),1))</f>
        <v>0</v>
      </c>
      <c r="JG29" s="298">
        <f>IF(ISNA(INDEX(プレー記録!$F$12:$F$2664,MATCH("OUT_"&amp;ウォレット!$IG$2&amp;MONTH(ウォレット!$B29)&amp;"/"&amp;DAY(ウォレット!$B29)&amp;"_"&amp;ウォレット!JG$3,プレー記録!$U$12:$U$2664,0),1))=TRUE,0,-INDEX(プレー記録!$F$12:$F$2664,MATCH("OUT_"&amp;ウォレット!$IG$2&amp;MONTH(ウォレット!$B29)&amp;"/"&amp;DAY(ウォレット!$B29)&amp;"_"&amp;ウォレット!JG$3,プレー記録!$U$12:$U$2664,0),1))</f>
        <v>0</v>
      </c>
      <c r="JH29" s="298">
        <f>IF(ISNA(INDEX(プレー記録!$F$12:$F$2664,MATCH("OUT_"&amp;ウォレット!$IG$2&amp;MONTH(ウォレット!$B29)&amp;"/"&amp;DAY(ウォレット!$B29)&amp;"_"&amp;ウォレット!JH$3,プレー記録!$U$12:$U$2664,0),1))=TRUE,0,-INDEX(プレー記録!$F$12:$F$2664,MATCH("OUT_"&amp;ウォレット!$IG$2&amp;MONTH(ウォレット!$B29)&amp;"/"&amp;DAY(ウォレット!$B29)&amp;"_"&amp;ウォレット!JH$3,プレー記録!$U$12:$U$2664,0),1))</f>
        <v>0</v>
      </c>
      <c r="JI29" s="298">
        <f>IF(ISNA(INDEX(プレー記録!$F$12:$F$2664,MATCH("OUT_"&amp;ウォレット!$IG$2&amp;MONTH(ウォレット!$B29)&amp;"/"&amp;DAY(ウォレット!$B29)&amp;"_"&amp;ウォレット!JI$3,プレー記録!$U$12:$U$2664,0),1))=TRUE,0,-INDEX(プレー記録!$F$12:$F$2664,MATCH("OUT_"&amp;ウォレット!$IG$2&amp;MONTH(ウォレット!$B29)&amp;"/"&amp;DAY(ウォレット!$B29)&amp;"_"&amp;ウォレット!JI$3,プレー記録!$U$12:$U$2664,0),1))</f>
        <v>0</v>
      </c>
      <c r="JJ29" s="298">
        <f>IF(ISNA(INDEX(プレー記録!$F$12:$F$2664,MATCH("OUT_"&amp;ウォレット!$IG$2&amp;MONTH(ウォレット!$B29)&amp;"/"&amp;DAY(ウォレット!$B29)&amp;"_"&amp;ウォレット!JJ$3,プレー記録!$U$12:$U$2664,0),1))=TRUE,0,-INDEX(プレー記録!$F$12:$F$2664,MATCH("OUT_"&amp;ウォレット!$IG$2&amp;MONTH(ウォレット!$B29)&amp;"/"&amp;DAY(ウォレット!$B29)&amp;"_"&amp;ウォレット!JJ$3,プレー記録!$U$12:$U$2664,0),1))</f>
        <v>0</v>
      </c>
      <c r="JK29" s="298">
        <f>IF(ISNA(INDEX(プレー記録!$F$12:$F$2664,MATCH("OUT_"&amp;ウォレット!$IG$2&amp;MONTH(ウォレット!$B29)&amp;"/"&amp;DAY(ウォレット!$B29)&amp;"_"&amp;ウォレット!JK$3,プレー記録!$U$12:$U$2664,0),1))=TRUE,0,-INDEX(プレー記録!$F$12:$F$2664,MATCH("OUT_"&amp;ウォレット!$IG$2&amp;MONTH(ウォレット!$B29)&amp;"/"&amp;DAY(ウォレット!$B29)&amp;"_"&amp;ウォレット!JK$3,プレー記録!$U$12:$U$2664,0),1))</f>
        <v>0</v>
      </c>
      <c r="JL29" s="298">
        <f>IF(ISNA(INDEX(プレー記録!$F$12:$F$2664,MATCH("OUT_"&amp;ウォレット!$IG$2&amp;MONTH(ウォレット!$B29)&amp;"/"&amp;DAY(ウォレット!$B29)&amp;"_"&amp;ウォレット!JL$3,プレー記録!$U$12:$U$2664,0),1))=TRUE,0,-INDEX(プレー記録!$F$12:$F$2664,MATCH("OUT_"&amp;ウォレット!$IG$2&amp;MONTH(ウォレット!$B29)&amp;"/"&amp;DAY(ウォレット!$B29)&amp;"_"&amp;ウォレット!JL$3,プレー記録!$U$12:$U$2664,0),1))</f>
        <v>0</v>
      </c>
      <c r="JM29" s="298">
        <f>IF(ISNA(INDEX(プレー記録!$F$12:$F$2664,MATCH("OUT_"&amp;ウォレット!$IG$2&amp;MONTH(ウォレット!$B29)&amp;"/"&amp;DAY(ウォレット!$B29)&amp;"_"&amp;ウォレット!JM$3,プレー記録!$U$12:$U$2664,0),1))=TRUE,0,-INDEX(プレー記録!$F$12:$F$2664,MATCH("OUT_"&amp;ウォレット!$IG$2&amp;MONTH(ウォレット!$B29)&amp;"/"&amp;DAY(ウォレット!$B29)&amp;"_"&amp;ウォレット!JM$3,プレー記録!$U$12:$U$2664,0),1))</f>
        <v>0</v>
      </c>
      <c r="JN29" s="160"/>
      <c r="JO29" s="127">
        <f t="shared" si="9"/>
        <v>0</v>
      </c>
      <c r="JP29" s="128">
        <f t="shared" si="19"/>
        <v>0</v>
      </c>
      <c r="JQ29" s="133">
        <f>IF(ISNA(INDEX(プレー記録!$G$14:$G$2664,MATCH("IN_"&amp;ウォレット!$JO$2&amp;MONTH(ウォレット!$B29)&amp;"/"&amp;DAY(ウォレット!$B29)&amp;"_"&amp;ウォレット!JQ$3,プレー記録!$U$14:$U$2664,0),1))=TRUE,0,INDEX(プレー記録!$G$14:$G$2664,MATCH("IN_"&amp;ウォレット!$JO$2&amp;MONTH(ウォレット!$B29)&amp;"/"&amp;DAY(ウォレット!$B29)&amp;"_"&amp;ウォレット!JQ$3,プレー記録!$U$14:$U$2664,0),1))</f>
        <v>0</v>
      </c>
      <c r="JR29" s="122">
        <f>IF(ISNA(INDEX(プレー記録!$G$14:$G$2664,MATCH("IN_"&amp;ウォレット!$JO$2&amp;MONTH(ウォレット!$B29)&amp;"/"&amp;DAY(ウォレット!$B29)&amp;"_"&amp;ウォレット!JR$3,プレー記録!$U$14:$U$2664,0),1))=TRUE,0,INDEX(プレー記録!$G$14:$G$2664,MATCH("IN_"&amp;ウォレット!$JO$2&amp;MONTH(ウォレット!$B29)&amp;"/"&amp;DAY(ウォレット!$B29)&amp;"_"&amp;ウォレット!JR$3,プレー記録!$U$14:$U$2664,0),1))</f>
        <v>0</v>
      </c>
      <c r="JS29" s="122">
        <f>IF(ISNA(INDEX(プレー記録!$G$14:$G$2664,MATCH("IN_"&amp;ウォレット!$JO$2&amp;MONTH(ウォレット!$B29)&amp;"/"&amp;DAY(ウォレット!$B29)&amp;"_"&amp;ウォレット!JS$3,プレー記録!$U$14:$U$2664,0),1))=TRUE,0,INDEX(プレー記録!$G$14:$G$2664,MATCH("IN_"&amp;ウォレット!$JO$2&amp;MONTH(ウォレット!$B29)&amp;"/"&amp;DAY(ウォレット!$B29)&amp;"_"&amp;ウォレット!JS$3,プレー記録!$U$14:$U$2664,0),1))</f>
        <v>0</v>
      </c>
      <c r="JT29" s="122">
        <f>IF(ISNA(INDEX(プレー記録!$G$14:$G$2664,MATCH("IN_"&amp;ウォレット!$JO$2&amp;MONTH(ウォレット!$B29)&amp;"/"&amp;DAY(ウォレット!$B29)&amp;"_"&amp;ウォレット!JT$3,プレー記録!$U$14:$U$2664,0),1))=TRUE,0,INDEX(プレー記録!$G$14:$G$2664,MATCH("IN_"&amp;ウォレット!$JO$2&amp;MONTH(ウォレット!$B29)&amp;"/"&amp;DAY(ウォレット!$B29)&amp;"_"&amp;ウォレット!JT$3,プレー記録!$U$14:$U$2664,0),1))</f>
        <v>0</v>
      </c>
      <c r="JU29" s="122">
        <f>IF(ISNA(INDEX(プレー記録!$G$14:$G$2664,MATCH("IN_"&amp;ウォレット!$JO$2&amp;MONTH(ウォレット!$B29)&amp;"/"&amp;DAY(ウォレット!$B29)&amp;"_"&amp;ウォレット!JU$3,プレー記録!$U$14:$U$2664,0),1))=TRUE,0,INDEX(プレー記録!$G$14:$G$2664,MATCH("IN_"&amp;ウォレット!$JO$2&amp;MONTH(ウォレット!$B29)&amp;"/"&amp;DAY(ウォレット!$B29)&amp;"_"&amp;ウォレット!JU$3,プレー記録!$U$14:$U$2664,0),1))</f>
        <v>0</v>
      </c>
      <c r="JV29" s="122">
        <f>IF(ISNA(INDEX(プレー記録!$G$14:$G$2664,MATCH("IN_"&amp;ウォレット!$JO$2&amp;MONTH(ウォレット!$B29)&amp;"/"&amp;DAY(ウォレット!$B29)&amp;"_"&amp;ウォレット!JV$3,プレー記録!$U$14:$U$2664,0),1))=TRUE,0,INDEX(プレー記録!$G$14:$G$2664,MATCH("IN_"&amp;ウォレット!$JO$2&amp;MONTH(ウォレット!$B29)&amp;"/"&amp;DAY(ウォレット!$B29)&amp;"_"&amp;ウォレット!JV$3,プレー記録!$U$14:$U$2664,0),1))</f>
        <v>0</v>
      </c>
      <c r="JW29" s="122">
        <f>IF(ISNA(INDEX(プレー記録!$G$14:$G$2664,MATCH("IN_"&amp;ウォレット!$JO$2&amp;MONTH(ウォレット!$B29)&amp;"/"&amp;DAY(ウォレット!$B29)&amp;"_"&amp;ウォレット!JW$3,プレー記録!$U$14:$U$2664,0),1))=TRUE,0,INDEX(プレー記録!$G$14:$G$2664,MATCH("IN_"&amp;ウォレット!$JO$2&amp;MONTH(ウォレット!$B29)&amp;"/"&amp;DAY(ウォレット!$B29)&amp;"_"&amp;ウォレット!JW$3,プレー記録!$U$14:$U$2664,0),1))</f>
        <v>0</v>
      </c>
      <c r="JX29" s="296">
        <f>IF(ISNA(INDEX(プレー記録!$G$14:$G$2664,MATCH("IN_"&amp;ウォレット!$JO$2&amp;MONTH(ウォレット!$B29)&amp;"/"&amp;DAY(ウォレット!$B29)&amp;"_"&amp;ウォレット!JX$3,プレー記録!$U$14:$U$2664,0),1))=TRUE,0,INDEX(プレー記録!$G$14:$G$2664,MATCH("IN_"&amp;ウォレット!$JO$2&amp;MONTH(ウォレット!$B29)&amp;"/"&amp;DAY(ウォレット!$B29)&amp;"_"&amp;ウォレット!JX$3,プレー記録!$U$14:$U$2664,0),1))</f>
        <v>0</v>
      </c>
      <c r="JY29" s="296">
        <f>IF(ISNA(INDEX(プレー記録!$G$14:$G$2664,MATCH("IN_"&amp;ウォレット!$JO$2&amp;MONTH(ウォレット!$B29)&amp;"/"&amp;DAY(ウォレット!$B29)&amp;"_"&amp;ウォレット!JY$3,プレー記録!$U$14:$U$2664,0),1))=TRUE,0,INDEX(プレー記録!$G$14:$G$2664,MATCH("IN_"&amp;ウォレット!$JO$2&amp;MONTH(ウォレット!$B29)&amp;"/"&amp;DAY(ウォレット!$B29)&amp;"_"&amp;ウォレット!JY$3,プレー記録!$U$14:$U$2664,0),1))</f>
        <v>0</v>
      </c>
      <c r="JZ29" s="296">
        <f>IF(ISNA(INDEX(プレー記録!$G$14:$G$2664,MATCH("IN_"&amp;ウォレット!$JO$2&amp;MONTH(ウォレット!$B29)&amp;"/"&amp;DAY(ウォレット!$B29)&amp;"_"&amp;ウォレット!JZ$3,プレー記録!$U$14:$U$2664,0),1))=TRUE,0,INDEX(プレー記録!$G$14:$G$2664,MATCH("IN_"&amp;ウォレット!$JO$2&amp;MONTH(ウォレット!$B29)&amp;"/"&amp;DAY(ウォレット!$B29)&amp;"_"&amp;ウォレット!JZ$3,プレー記録!$U$14:$U$2664,0),1))</f>
        <v>0</v>
      </c>
      <c r="KA29" s="296">
        <f>IF(ISNA(INDEX(プレー記録!$G$14:$G$2664,MATCH("IN_"&amp;ウォレット!$JO$2&amp;MONTH(ウォレット!$B29)&amp;"/"&amp;DAY(ウォレット!$B29)&amp;"_"&amp;ウォレット!KA$3,プレー記録!$U$14:$U$2664,0),1))=TRUE,0,INDEX(プレー記録!$G$14:$G$2664,MATCH("IN_"&amp;ウォレット!$JO$2&amp;MONTH(ウォレット!$B29)&amp;"/"&amp;DAY(ウォレット!$B29)&amp;"_"&amp;ウォレット!KA$3,プレー記録!$U$14:$U$2664,0),1))</f>
        <v>0</v>
      </c>
      <c r="KB29" s="296">
        <f>IF(ISNA(INDEX(プレー記録!$G$14:$G$2664,MATCH("IN_"&amp;ウォレット!$JO$2&amp;MONTH(ウォレット!$B29)&amp;"/"&amp;DAY(ウォレット!$B29)&amp;"_"&amp;ウォレット!KB$3,プレー記録!$U$14:$U$2664,0),1))=TRUE,0,INDEX(プレー記録!$G$14:$G$2664,MATCH("IN_"&amp;ウォレット!$JO$2&amp;MONTH(ウォレット!$B29)&amp;"/"&amp;DAY(ウォレット!$B29)&amp;"_"&amp;ウォレット!KB$3,プレー記録!$U$14:$U$2664,0),1))</f>
        <v>0</v>
      </c>
      <c r="KC29" s="296">
        <f>IF(ISNA(INDEX(プレー記録!$G$14:$G$2664,MATCH("IN_"&amp;ウォレット!$JO$2&amp;MONTH(ウォレット!$B29)&amp;"/"&amp;DAY(ウォレット!$B29)&amp;"_"&amp;ウォレット!KC$3,プレー記録!$U$14:$U$2664,0),1))=TRUE,0,INDEX(プレー記録!$G$14:$G$2664,MATCH("IN_"&amp;ウォレット!$JO$2&amp;MONTH(ウォレット!$B29)&amp;"/"&amp;DAY(ウォレット!$B29)&amp;"_"&amp;ウォレット!KC$3,プレー記録!$U$14:$U$2664,0),1))</f>
        <v>0</v>
      </c>
      <c r="KD29" s="296">
        <f>IF(ISNA(INDEX(プレー記録!$G$14:$G$2664,MATCH("IN_"&amp;ウォレット!$JO$2&amp;MONTH(ウォレット!$B29)&amp;"/"&amp;DAY(ウォレット!$B29)&amp;"_"&amp;ウォレット!KD$3,プレー記録!$U$14:$U$2664,0),1))=TRUE,0,INDEX(プレー記録!$G$14:$G$2664,MATCH("IN_"&amp;ウォレット!$JO$2&amp;MONTH(ウォレット!$B29)&amp;"/"&amp;DAY(ウォレット!$B29)&amp;"_"&amp;ウォレット!KD$3,プレー記録!$U$14:$U$2664,0),1))</f>
        <v>0</v>
      </c>
      <c r="KE29" s="296">
        <f>IF(ISNA(INDEX(プレー記録!$G$14:$G$2664,MATCH("IN_"&amp;ウォレット!$JO$2&amp;MONTH(ウォレット!$B29)&amp;"/"&amp;DAY(ウォレット!$B29)&amp;"_"&amp;ウォレット!KE$3,プレー記録!$U$14:$U$2664,0),1))=TRUE,0,INDEX(プレー記録!$G$14:$G$2664,MATCH("IN_"&amp;ウォレット!$JO$2&amp;MONTH(ウォレット!$B29)&amp;"/"&amp;DAY(ウォレット!$B29)&amp;"_"&amp;ウォレット!KE$3,プレー記録!$U$14:$U$2664,0),1))</f>
        <v>0</v>
      </c>
      <c r="KF29" s="158"/>
      <c r="KG29" s="131">
        <f>IF(ISNA(INDEX(プレー記録!$F$12:$F$2664,MATCH("OUT_"&amp;ウォレット!$JO$2&amp;MONTH(ウォレット!$B29)&amp;"/"&amp;DAY(ウォレット!$B29)&amp;"_"&amp;ウォレット!KG$3,プレー記録!$U$12:$U$2664,0),1))=TRUE,0,-INDEX(プレー記録!$F$12:$F$2664,MATCH("OUT_"&amp;ウォレット!$JO$2&amp;MONTH(ウォレット!$B29)&amp;"/"&amp;DAY(ウォレット!$B29)&amp;"_"&amp;ウォレット!KG$3,プレー記録!$U$12:$U$2664,0),1))</f>
        <v>0</v>
      </c>
      <c r="KH29" s="123">
        <f>IF(ISNA(INDEX(プレー記録!$F$12:$F$2664,MATCH("OUT_"&amp;ウォレット!$JO$2&amp;MONTH(ウォレット!$B29)&amp;"/"&amp;DAY(ウォレット!$B29)&amp;"_"&amp;ウォレット!KH$3,プレー記録!$U$12:$U$2664,0),1))=TRUE,0,-INDEX(プレー記録!$F$12:$F$2664,MATCH("OUT_"&amp;ウォレット!$JO$2&amp;MONTH(ウォレット!$B29)&amp;"/"&amp;DAY(ウォレット!$B29)&amp;"_"&amp;ウォレット!KH$3,プレー記録!$U$12:$U$2664,0),1))</f>
        <v>0</v>
      </c>
      <c r="KI29" s="123">
        <f>IF(ISNA(INDEX(プレー記録!$F$12:$F$2664,MATCH("OUT_"&amp;ウォレット!$JO$2&amp;MONTH(ウォレット!$B29)&amp;"/"&amp;DAY(ウォレット!$B29)&amp;"_"&amp;ウォレット!KI$3,プレー記録!$U$12:$U$2664,0),1))=TRUE,0,-INDEX(プレー記録!$F$12:$F$2664,MATCH("OUT_"&amp;ウォレット!$JO$2&amp;MONTH(ウォレット!$B29)&amp;"/"&amp;DAY(ウォレット!$B29)&amp;"_"&amp;ウォレット!KI$3,プレー記録!$U$12:$U$2664,0),1))</f>
        <v>0</v>
      </c>
      <c r="KJ29" s="123">
        <f>IF(ISNA(INDEX(プレー記録!$F$12:$F$2664,MATCH("OUT_"&amp;ウォレット!$JO$2&amp;MONTH(ウォレット!$B29)&amp;"/"&amp;DAY(ウォレット!$B29)&amp;"_"&amp;ウォレット!KJ$3,プレー記録!$U$12:$U$2664,0),1))=TRUE,0,-INDEX(プレー記録!$F$12:$F$2664,MATCH("OUT_"&amp;ウォレット!$JO$2&amp;MONTH(ウォレット!$B29)&amp;"/"&amp;DAY(ウォレット!$B29)&amp;"_"&amp;ウォレット!KJ$3,プレー記録!$U$12:$U$2664,0),1))</f>
        <v>0</v>
      </c>
      <c r="KK29" s="123">
        <f>IF(ISNA(INDEX(プレー記録!$F$12:$F$2664,MATCH("OUT_"&amp;ウォレット!$JO$2&amp;MONTH(ウォレット!$B29)&amp;"/"&amp;DAY(ウォレット!$B29)&amp;"_"&amp;ウォレット!KK$3,プレー記録!$U$12:$U$2664,0),1))=TRUE,0,-INDEX(プレー記録!$F$12:$F$2664,MATCH("OUT_"&amp;ウォレット!$JO$2&amp;MONTH(ウォレット!$B29)&amp;"/"&amp;DAY(ウォレット!$B29)&amp;"_"&amp;ウォレット!KK$3,プレー記録!$U$12:$U$2664,0),1))</f>
        <v>0</v>
      </c>
      <c r="KL29" s="123">
        <f>IF(ISNA(INDEX(プレー記録!$F$12:$F$2664,MATCH("OUT_"&amp;ウォレット!$JO$2&amp;MONTH(ウォレット!$B29)&amp;"/"&amp;DAY(ウォレット!$B29)&amp;"_"&amp;ウォレット!KL$3,プレー記録!$U$12:$U$2664,0),1))=TRUE,0,-INDEX(プレー記録!$F$12:$F$2664,MATCH("OUT_"&amp;ウォレット!$JO$2&amp;MONTH(ウォレット!$B29)&amp;"/"&amp;DAY(ウォレット!$B29)&amp;"_"&amp;ウォレット!KL$3,プレー記録!$U$12:$U$2664,0),1))</f>
        <v>0</v>
      </c>
      <c r="KM29" s="123">
        <f>IF(ISNA(INDEX(プレー記録!$F$12:$F$2664,MATCH("OUT_"&amp;ウォレット!$JO$2&amp;MONTH(ウォレット!$B29)&amp;"/"&amp;DAY(ウォレット!$B29)&amp;"_"&amp;ウォレット!KM$3,プレー記録!$U$12:$U$2664,0),1))=TRUE,0,-INDEX(プレー記録!$F$12:$F$2664,MATCH("OUT_"&amp;ウォレット!$JO$2&amp;MONTH(ウォレット!$B29)&amp;"/"&amp;DAY(ウォレット!$B29)&amp;"_"&amp;ウォレット!KM$3,プレー記録!$U$12:$U$2664,0),1))</f>
        <v>0</v>
      </c>
      <c r="KN29" s="298">
        <f>IF(ISNA(INDEX(プレー記録!$F$12:$F$2664,MATCH("OUT_"&amp;ウォレット!$JO$2&amp;MONTH(ウォレット!$B29)&amp;"/"&amp;DAY(ウォレット!$B29)&amp;"_"&amp;ウォレット!KN$3,プレー記録!$U$12:$U$2664,0),1))=TRUE,0,-INDEX(プレー記録!$F$12:$F$2664,MATCH("OUT_"&amp;ウォレット!$JO$2&amp;MONTH(ウォレット!$B29)&amp;"/"&amp;DAY(ウォレット!$B29)&amp;"_"&amp;ウォレット!KN$3,プレー記録!$U$12:$U$2664,0),1))</f>
        <v>0</v>
      </c>
      <c r="KO29" s="298">
        <f>IF(ISNA(INDEX(プレー記録!$F$12:$F$2664,MATCH("OUT_"&amp;ウォレット!$JO$2&amp;MONTH(ウォレット!$B29)&amp;"/"&amp;DAY(ウォレット!$B29)&amp;"_"&amp;ウォレット!KO$3,プレー記録!$U$12:$U$2664,0),1))=TRUE,0,-INDEX(プレー記録!$F$12:$F$2664,MATCH("OUT_"&amp;ウォレット!$JO$2&amp;MONTH(ウォレット!$B29)&amp;"/"&amp;DAY(ウォレット!$B29)&amp;"_"&amp;ウォレット!KO$3,プレー記録!$U$12:$U$2664,0),1))</f>
        <v>0</v>
      </c>
      <c r="KP29" s="298">
        <f>IF(ISNA(INDEX(プレー記録!$F$12:$F$2664,MATCH("OUT_"&amp;ウォレット!$JO$2&amp;MONTH(ウォレット!$B29)&amp;"/"&amp;DAY(ウォレット!$B29)&amp;"_"&amp;ウォレット!KP$3,プレー記録!$U$12:$U$2664,0),1))=TRUE,0,-INDEX(プレー記録!$F$12:$F$2664,MATCH("OUT_"&amp;ウォレット!$JO$2&amp;MONTH(ウォレット!$B29)&amp;"/"&amp;DAY(ウォレット!$B29)&amp;"_"&amp;ウォレット!KP$3,プレー記録!$U$12:$U$2664,0),1))</f>
        <v>0</v>
      </c>
      <c r="KQ29" s="298">
        <f>IF(ISNA(INDEX(プレー記録!$F$12:$F$2664,MATCH("OUT_"&amp;ウォレット!$JO$2&amp;MONTH(ウォレット!$B29)&amp;"/"&amp;DAY(ウォレット!$B29)&amp;"_"&amp;ウォレット!KQ$3,プレー記録!$U$12:$U$2664,0),1))=TRUE,0,-INDEX(プレー記録!$F$12:$F$2664,MATCH("OUT_"&amp;ウォレット!$JO$2&amp;MONTH(ウォレット!$B29)&amp;"/"&amp;DAY(ウォレット!$B29)&amp;"_"&amp;ウォレット!KQ$3,プレー記録!$U$12:$U$2664,0),1))</f>
        <v>0</v>
      </c>
      <c r="KR29" s="298">
        <f>IF(ISNA(INDEX(プレー記録!$F$12:$F$2664,MATCH("OUT_"&amp;ウォレット!$JO$2&amp;MONTH(ウォレット!$B29)&amp;"/"&amp;DAY(ウォレット!$B29)&amp;"_"&amp;ウォレット!KR$3,プレー記録!$U$12:$U$2664,0),1))=TRUE,0,-INDEX(プレー記録!$F$12:$F$2664,MATCH("OUT_"&amp;ウォレット!$JO$2&amp;MONTH(ウォレット!$B29)&amp;"/"&amp;DAY(ウォレット!$B29)&amp;"_"&amp;ウォレット!KR$3,プレー記録!$U$12:$U$2664,0),1))</f>
        <v>0</v>
      </c>
      <c r="KS29" s="298">
        <f>IF(ISNA(INDEX(プレー記録!$F$12:$F$2664,MATCH("OUT_"&amp;ウォレット!$JO$2&amp;MONTH(ウォレット!$B29)&amp;"/"&amp;DAY(ウォレット!$B29)&amp;"_"&amp;ウォレット!KS$3,プレー記録!$U$12:$U$2664,0),1))=TRUE,0,-INDEX(プレー記録!$F$12:$F$2664,MATCH("OUT_"&amp;ウォレット!$JO$2&amp;MONTH(ウォレット!$B29)&amp;"/"&amp;DAY(ウォレット!$B29)&amp;"_"&amp;ウォレット!KS$3,プレー記録!$U$12:$U$2664,0),1))</f>
        <v>0</v>
      </c>
      <c r="KT29" s="298">
        <f>IF(ISNA(INDEX(プレー記録!$F$12:$F$2664,MATCH("OUT_"&amp;ウォレット!$JO$2&amp;MONTH(ウォレット!$B29)&amp;"/"&amp;DAY(ウォレット!$B29)&amp;"_"&amp;ウォレット!KT$3,プレー記録!$U$12:$U$2664,0),1))=TRUE,0,-INDEX(プレー記録!$F$12:$F$2664,MATCH("OUT_"&amp;ウォレット!$JO$2&amp;MONTH(ウォレット!$B29)&amp;"/"&amp;DAY(ウォレット!$B29)&amp;"_"&amp;ウォレット!KT$3,プレー記録!$U$12:$U$2664,0),1))</f>
        <v>0</v>
      </c>
      <c r="KU29" s="298">
        <f>IF(ISNA(INDEX(プレー記録!$F$12:$F$2664,MATCH("OUT_"&amp;ウォレット!$JO$2&amp;MONTH(ウォレット!$B29)&amp;"/"&amp;DAY(ウォレット!$B29)&amp;"_"&amp;ウォレット!KU$3,プレー記録!$U$12:$U$2664,0),1))=TRUE,0,-INDEX(プレー記録!$F$12:$F$2664,MATCH("OUT_"&amp;ウォレット!$JO$2&amp;MONTH(ウォレット!$B29)&amp;"/"&amp;DAY(ウォレット!$B29)&amp;"_"&amp;ウォレット!KU$3,プレー記録!$U$12:$U$2664,0),1))</f>
        <v>0</v>
      </c>
      <c r="KV29" s="160"/>
      <c r="KW29" s="127">
        <f t="shared" si="10"/>
        <v>0</v>
      </c>
      <c r="KX29" s="128">
        <f t="shared" si="20"/>
        <v>0</v>
      </c>
      <c r="KY29" s="133">
        <f>IF(ISNA(INDEX(プレー記録!$G$14:$G$2664,MATCH("IN_"&amp;ウォレット!$KW$2&amp;MONTH(ウォレット!$B29)&amp;"/"&amp;DAY(ウォレット!$B29)&amp;"_"&amp;ウォレット!KY$3,プレー記録!$U$14:$U$2664,0),1))=TRUE,0,INDEX(プレー記録!$G$14:$G$2664,MATCH("IN_"&amp;ウォレット!$KW$2&amp;MONTH(ウォレット!$B29)&amp;"/"&amp;DAY(ウォレット!$B29)&amp;"_"&amp;ウォレット!KY$3,プレー記録!$U$14:$U$2664,0),1))</f>
        <v>0</v>
      </c>
      <c r="KZ29" s="122">
        <f>IF(ISNA(INDEX(プレー記録!$G$14:$G$2664,MATCH("IN_"&amp;ウォレット!$KW$2&amp;MONTH(ウォレット!$B29)&amp;"/"&amp;DAY(ウォレット!$B29)&amp;"_"&amp;ウォレット!KZ$3,プレー記録!$U$14:$U$2664,0),1))=TRUE,0,INDEX(プレー記録!$G$14:$G$2664,MATCH("IN_"&amp;ウォレット!$KW$2&amp;MONTH(ウォレット!$B29)&amp;"/"&amp;DAY(ウォレット!$B29)&amp;"_"&amp;ウォレット!KZ$3,プレー記録!$U$14:$U$2664,0),1))</f>
        <v>0</v>
      </c>
      <c r="LA29" s="122">
        <f>IF(ISNA(INDEX(プレー記録!$G$14:$G$2664,MATCH("IN_"&amp;ウォレット!$KW$2&amp;MONTH(ウォレット!$B29)&amp;"/"&amp;DAY(ウォレット!$B29)&amp;"_"&amp;ウォレット!LA$3,プレー記録!$U$14:$U$2664,0),1))=TRUE,0,INDEX(プレー記録!$G$14:$G$2664,MATCH("IN_"&amp;ウォレット!$KW$2&amp;MONTH(ウォレット!$B29)&amp;"/"&amp;DAY(ウォレット!$B29)&amp;"_"&amp;ウォレット!LA$3,プレー記録!$U$14:$U$2664,0),1))</f>
        <v>0</v>
      </c>
      <c r="LB29" s="122">
        <f>IF(ISNA(INDEX(プレー記録!$G$14:$G$2664,MATCH("IN_"&amp;ウォレット!$KW$2&amp;MONTH(ウォレット!$B29)&amp;"/"&amp;DAY(ウォレット!$B29)&amp;"_"&amp;ウォレット!LB$3,プレー記録!$U$14:$U$2664,0),1))=TRUE,0,INDEX(プレー記録!$G$14:$G$2664,MATCH("IN_"&amp;ウォレット!$KW$2&amp;MONTH(ウォレット!$B29)&amp;"/"&amp;DAY(ウォレット!$B29)&amp;"_"&amp;ウォレット!LB$3,プレー記録!$U$14:$U$2664,0),1))</f>
        <v>0</v>
      </c>
      <c r="LC29" s="122">
        <f>IF(ISNA(INDEX(プレー記録!$G$14:$G$2664,MATCH("IN_"&amp;ウォレット!$KW$2&amp;MONTH(ウォレット!$B29)&amp;"/"&amp;DAY(ウォレット!$B29)&amp;"_"&amp;ウォレット!LC$3,プレー記録!$U$14:$U$2664,0),1))=TRUE,0,INDEX(プレー記録!$G$14:$G$2664,MATCH("IN_"&amp;ウォレット!$KW$2&amp;MONTH(ウォレット!$B29)&amp;"/"&amp;DAY(ウォレット!$B29)&amp;"_"&amp;ウォレット!LC$3,プレー記録!$U$14:$U$2664,0),1))</f>
        <v>0</v>
      </c>
      <c r="LD29" s="122">
        <f>IF(ISNA(INDEX(プレー記録!$G$14:$G$2664,MATCH("IN_"&amp;ウォレット!$KW$2&amp;MONTH(ウォレット!$B29)&amp;"/"&amp;DAY(ウォレット!$B29)&amp;"_"&amp;ウォレット!LD$3,プレー記録!$U$14:$U$2664,0),1))=TRUE,0,INDEX(プレー記録!$G$14:$G$2664,MATCH("IN_"&amp;ウォレット!$KW$2&amp;MONTH(ウォレット!$B29)&amp;"/"&amp;DAY(ウォレット!$B29)&amp;"_"&amp;ウォレット!LD$3,プレー記録!$U$14:$U$2664,0),1))</f>
        <v>0</v>
      </c>
      <c r="LE29" s="122">
        <f>IF(ISNA(INDEX(プレー記録!$G$14:$G$2664,MATCH("IN_"&amp;ウォレット!$KW$2&amp;MONTH(ウォレット!$B29)&amp;"/"&amp;DAY(ウォレット!$B29)&amp;"_"&amp;ウォレット!LE$3,プレー記録!$U$14:$U$2664,0),1))=TRUE,0,INDEX(プレー記録!$G$14:$G$2664,MATCH("IN_"&amp;ウォレット!$KW$2&amp;MONTH(ウォレット!$B29)&amp;"/"&amp;DAY(ウォレット!$B29)&amp;"_"&amp;ウォレット!LE$3,プレー記録!$U$14:$U$2664,0),1))</f>
        <v>0</v>
      </c>
      <c r="LF29" s="296">
        <f>IF(ISNA(INDEX(プレー記録!$G$14:$G$2664,MATCH("IN_"&amp;ウォレット!$KW$2&amp;MONTH(ウォレット!$B29)&amp;"/"&amp;DAY(ウォレット!$B29)&amp;"_"&amp;ウォレット!LF$3,プレー記録!$U$14:$U$2664,0),1))=TRUE,0,INDEX(プレー記録!$G$14:$G$2664,MATCH("IN_"&amp;ウォレット!$KW$2&amp;MONTH(ウォレット!$B29)&amp;"/"&amp;DAY(ウォレット!$B29)&amp;"_"&amp;ウォレット!LF$3,プレー記録!$U$14:$U$2664,0),1))</f>
        <v>0</v>
      </c>
      <c r="LG29" s="296">
        <f>IF(ISNA(INDEX(プレー記録!$G$14:$G$2664,MATCH("IN_"&amp;ウォレット!$KW$2&amp;MONTH(ウォレット!$B29)&amp;"/"&amp;DAY(ウォレット!$B29)&amp;"_"&amp;ウォレット!LG$3,プレー記録!$U$14:$U$2664,0),1))=TRUE,0,INDEX(プレー記録!$G$14:$G$2664,MATCH("IN_"&amp;ウォレット!$KW$2&amp;MONTH(ウォレット!$B29)&amp;"/"&amp;DAY(ウォレット!$B29)&amp;"_"&amp;ウォレット!LG$3,プレー記録!$U$14:$U$2664,0),1))</f>
        <v>0</v>
      </c>
      <c r="LH29" s="296">
        <f>IF(ISNA(INDEX(プレー記録!$G$14:$G$2664,MATCH("IN_"&amp;ウォレット!$KW$2&amp;MONTH(ウォレット!$B29)&amp;"/"&amp;DAY(ウォレット!$B29)&amp;"_"&amp;ウォレット!LH$3,プレー記録!$U$14:$U$2664,0),1))=TRUE,0,INDEX(プレー記録!$G$14:$G$2664,MATCH("IN_"&amp;ウォレット!$KW$2&amp;MONTH(ウォレット!$B29)&amp;"/"&amp;DAY(ウォレット!$B29)&amp;"_"&amp;ウォレット!LH$3,プレー記録!$U$14:$U$2664,0),1))</f>
        <v>0</v>
      </c>
      <c r="LI29" s="296">
        <f>IF(ISNA(INDEX(プレー記録!$G$14:$G$2664,MATCH("IN_"&amp;ウォレット!$KW$2&amp;MONTH(ウォレット!$B29)&amp;"/"&amp;DAY(ウォレット!$B29)&amp;"_"&amp;ウォレット!LI$3,プレー記録!$U$14:$U$2664,0),1))=TRUE,0,INDEX(プレー記録!$G$14:$G$2664,MATCH("IN_"&amp;ウォレット!$KW$2&amp;MONTH(ウォレット!$B29)&amp;"/"&amp;DAY(ウォレット!$B29)&amp;"_"&amp;ウォレット!LI$3,プレー記録!$U$14:$U$2664,0),1))</f>
        <v>0</v>
      </c>
      <c r="LJ29" s="296">
        <f>IF(ISNA(INDEX(プレー記録!$G$14:$G$2664,MATCH("IN_"&amp;ウォレット!$KW$2&amp;MONTH(ウォレット!$B29)&amp;"/"&amp;DAY(ウォレット!$B29)&amp;"_"&amp;ウォレット!LJ$3,プレー記録!$U$14:$U$2664,0),1))=TRUE,0,INDEX(プレー記録!$G$14:$G$2664,MATCH("IN_"&amp;ウォレット!$KW$2&amp;MONTH(ウォレット!$B29)&amp;"/"&amp;DAY(ウォレット!$B29)&amp;"_"&amp;ウォレット!LJ$3,プレー記録!$U$14:$U$2664,0),1))</f>
        <v>0</v>
      </c>
      <c r="LK29" s="296">
        <f>IF(ISNA(INDEX(プレー記録!$G$14:$G$2664,MATCH("IN_"&amp;ウォレット!$KW$2&amp;MONTH(ウォレット!$B29)&amp;"/"&amp;DAY(ウォレット!$B29)&amp;"_"&amp;ウォレット!LK$3,プレー記録!$U$14:$U$2664,0),1))=TRUE,0,INDEX(プレー記録!$G$14:$G$2664,MATCH("IN_"&amp;ウォレット!$KW$2&amp;MONTH(ウォレット!$B29)&amp;"/"&amp;DAY(ウォレット!$B29)&amp;"_"&amp;ウォレット!LK$3,プレー記録!$U$14:$U$2664,0),1))</f>
        <v>0</v>
      </c>
      <c r="LL29" s="296">
        <f>IF(ISNA(INDEX(プレー記録!$G$14:$G$2664,MATCH("IN_"&amp;ウォレット!$KW$2&amp;MONTH(ウォレット!$B29)&amp;"/"&amp;DAY(ウォレット!$B29)&amp;"_"&amp;ウォレット!LL$3,プレー記録!$U$14:$U$2664,0),1))=TRUE,0,INDEX(プレー記録!$G$14:$G$2664,MATCH("IN_"&amp;ウォレット!$KW$2&amp;MONTH(ウォレット!$B29)&amp;"/"&amp;DAY(ウォレット!$B29)&amp;"_"&amp;ウォレット!LL$3,プレー記録!$U$14:$U$2664,0),1))</f>
        <v>0</v>
      </c>
      <c r="LM29" s="296">
        <f>IF(ISNA(INDEX(プレー記録!$G$14:$G$2664,MATCH("IN_"&amp;ウォレット!$KW$2&amp;MONTH(ウォレット!$B29)&amp;"/"&amp;DAY(ウォレット!$B29)&amp;"_"&amp;ウォレット!LM$3,プレー記録!$U$14:$U$2664,0),1))=TRUE,0,INDEX(プレー記録!$G$14:$G$2664,MATCH("IN_"&amp;ウォレット!$KW$2&amp;MONTH(ウォレット!$B29)&amp;"/"&amp;DAY(ウォレット!$B29)&amp;"_"&amp;ウォレット!LM$3,プレー記録!$U$14:$U$2664,0),1))</f>
        <v>0</v>
      </c>
      <c r="LN29" s="158"/>
      <c r="LO29" s="131">
        <f>IF(ISNA(INDEX(プレー記録!$F$12:$F$2664,MATCH("OUT_"&amp;ウォレット!$KW$2&amp;MONTH(ウォレット!$B29)&amp;"/"&amp;DAY(ウォレット!$B29)&amp;"_"&amp;ウォレット!LO$3,プレー記録!$U$12:$U$2664,0),1))=TRUE,0,-INDEX(プレー記録!$F$12:$F$2664,MATCH("OUT_"&amp;ウォレット!$KW$2&amp;MONTH(ウォレット!$B29)&amp;"/"&amp;DAY(ウォレット!$B29)&amp;"_"&amp;ウォレット!LO$3,プレー記録!$U$12:$U$2664,0),1))</f>
        <v>0</v>
      </c>
      <c r="LP29" s="123">
        <f>IF(ISNA(INDEX(プレー記録!$F$12:$F$2664,MATCH("OUT_"&amp;ウォレット!$KW$2&amp;MONTH(ウォレット!$B29)&amp;"/"&amp;DAY(ウォレット!$B29)&amp;"_"&amp;ウォレット!LP$3,プレー記録!$U$12:$U$2664,0),1))=TRUE,0,-INDEX(プレー記録!$F$12:$F$2664,MATCH("OUT_"&amp;ウォレット!$KW$2&amp;MONTH(ウォレット!$B29)&amp;"/"&amp;DAY(ウォレット!$B29)&amp;"_"&amp;ウォレット!LP$3,プレー記録!$U$12:$U$2664,0),1))</f>
        <v>0</v>
      </c>
      <c r="LQ29" s="123">
        <f>IF(ISNA(INDEX(プレー記録!$F$12:$F$2664,MATCH("OUT_"&amp;ウォレット!$KW$2&amp;MONTH(ウォレット!$B29)&amp;"/"&amp;DAY(ウォレット!$B29)&amp;"_"&amp;ウォレット!LQ$3,プレー記録!$U$12:$U$2664,0),1))=TRUE,0,-INDEX(プレー記録!$F$12:$F$2664,MATCH("OUT_"&amp;ウォレット!$KW$2&amp;MONTH(ウォレット!$B29)&amp;"/"&amp;DAY(ウォレット!$B29)&amp;"_"&amp;ウォレット!LQ$3,プレー記録!$U$12:$U$2664,0),1))</f>
        <v>0</v>
      </c>
      <c r="LR29" s="123">
        <f>IF(ISNA(INDEX(プレー記録!$F$12:$F$2664,MATCH("OUT_"&amp;ウォレット!$KW$2&amp;MONTH(ウォレット!$B29)&amp;"/"&amp;DAY(ウォレット!$B29)&amp;"_"&amp;ウォレット!LR$3,プレー記録!$U$12:$U$2664,0),1))=TRUE,0,-INDEX(プレー記録!$F$12:$F$2664,MATCH("OUT_"&amp;ウォレット!$KW$2&amp;MONTH(ウォレット!$B29)&amp;"/"&amp;DAY(ウォレット!$B29)&amp;"_"&amp;ウォレット!LR$3,プレー記録!$U$12:$U$2664,0),1))</f>
        <v>0</v>
      </c>
      <c r="LS29" s="123">
        <f>IF(ISNA(INDEX(プレー記録!$F$12:$F$2664,MATCH("OUT_"&amp;ウォレット!$KW$2&amp;MONTH(ウォレット!$B29)&amp;"/"&amp;DAY(ウォレット!$B29)&amp;"_"&amp;ウォレット!LS$3,プレー記録!$U$12:$U$2664,0),1))=TRUE,0,-INDEX(プレー記録!$F$12:$F$2664,MATCH("OUT_"&amp;ウォレット!$KW$2&amp;MONTH(ウォレット!$B29)&amp;"/"&amp;DAY(ウォレット!$B29)&amp;"_"&amp;ウォレット!LS$3,プレー記録!$U$12:$U$2664,0),1))</f>
        <v>0</v>
      </c>
      <c r="LT29" s="123">
        <f>IF(ISNA(INDEX(プレー記録!$F$12:$F$2664,MATCH("OUT_"&amp;ウォレット!$KW$2&amp;MONTH(ウォレット!$B29)&amp;"/"&amp;DAY(ウォレット!$B29)&amp;"_"&amp;ウォレット!LT$3,プレー記録!$U$12:$U$2664,0),1))=TRUE,0,-INDEX(プレー記録!$F$12:$F$2664,MATCH("OUT_"&amp;ウォレット!$KW$2&amp;MONTH(ウォレット!$B29)&amp;"/"&amp;DAY(ウォレット!$B29)&amp;"_"&amp;ウォレット!LT$3,プレー記録!$U$12:$U$2664,0),1))</f>
        <v>0</v>
      </c>
      <c r="LU29" s="123">
        <f>IF(ISNA(INDEX(プレー記録!$F$12:$F$2664,MATCH("OUT_"&amp;ウォレット!$KW$2&amp;MONTH(ウォレット!$B29)&amp;"/"&amp;DAY(ウォレット!$B29)&amp;"_"&amp;ウォレット!LU$3,プレー記録!$U$12:$U$2664,0),1))=TRUE,0,-INDEX(プレー記録!$F$12:$F$2664,MATCH("OUT_"&amp;ウォレット!$KW$2&amp;MONTH(ウォレット!$B29)&amp;"/"&amp;DAY(ウォレット!$B29)&amp;"_"&amp;ウォレット!LU$3,プレー記録!$U$12:$U$2664,0),1))</f>
        <v>0</v>
      </c>
      <c r="LV29" s="298">
        <f>IF(ISNA(INDEX(プレー記録!$F$12:$F$2664,MATCH("OUT_"&amp;ウォレット!$KW$2&amp;MONTH(ウォレット!$B29)&amp;"/"&amp;DAY(ウォレット!$B29)&amp;"_"&amp;ウォレット!LV$3,プレー記録!$U$12:$U$2664,0),1))=TRUE,0,-INDEX(プレー記録!$F$12:$F$2664,MATCH("OUT_"&amp;ウォレット!$KW$2&amp;MONTH(ウォレット!$B29)&amp;"/"&amp;DAY(ウォレット!$B29)&amp;"_"&amp;ウォレット!LV$3,プレー記録!$U$12:$U$2664,0),1))</f>
        <v>0</v>
      </c>
      <c r="LW29" s="298">
        <f>IF(ISNA(INDEX(プレー記録!$F$12:$F$2664,MATCH("OUT_"&amp;ウォレット!$KW$2&amp;MONTH(ウォレット!$B29)&amp;"/"&amp;DAY(ウォレット!$B29)&amp;"_"&amp;ウォレット!LW$3,プレー記録!$U$12:$U$2664,0),1))=TRUE,0,-INDEX(プレー記録!$F$12:$F$2664,MATCH("OUT_"&amp;ウォレット!$KW$2&amp;MONTH(ウォレット!$B29)&amp;"/"&amp;DAY(ウォレット!$B29)&amp;"_"&amp;ウォレット!LW$3,プレー記録!$U$12:$U$2664,0),1))</f>
        <v>0</v>
      </c>
      <c r="LX29" s="298">
        <f>IF(ISNA(INDEX(プレー記録!$F$12:$F$2664,MATCH("OUT_"&amp;ウォレット!$KW$2&amp;MONTH(ウォレット!$B29)&amp;"/"&amp;DAY(ウォレット!$B29)&amp;"_"&amp;ウォレット!LX$3,プレー記録!$U$12:$U$2664,0),1))=TRUE,0,-INDEX(プレー記録!$F$12:$F$2664,MATCH("OUT_"&amp;ウォレット!$KW$2&amp;MONTH(ウォレット!$B29)&amp;"/"&amp;DAY(ウォレット!$B29)&amp;"_"&amp;ウォレット!LX$3,プレー記録!$U$12:$U$2664,0),1))</f>
        <v>0</v>
      </c>
      <c r="LY29" s="298">
        <f>IF(ISNA(INDEX(プレー記録!$F$12:$F$2664,MATCH("OUT_"&amp;ウォレット!$KW$2&amp;MONTH(ウォレット!$B29)&amp;"/"&amp;DAY(ウォレット!$B29)&amp;"_"&amp;ウォレット!LY$3,プレー記録!$U$12:$U$2664,0),1))=TRUE,0,-INDEX(プレー記録!$F$12:$F$2664,MATCH("OUT_"&amp;ウォレット!$KW$2&amp;MONTH(ウォレット!$B29)&amp;"/"&amp;DAY(ウォレット!$B29)&amp;"_"&amp;ウォレット!LY$3,プレー記録!$U$12:$U$2664,0),1))</f>
        <v>0</v>
      </c>
      <c r="LZ29" s="298">
        <f>IF(ISNA(INDEX(プレー記録!$F$12:$F$2664,MATCH("OUT_"&amp;ウォレット!$KW$2&amp;MONTH(ウォレット!$B29)&amp;"/"&amp;DAY(ウォレット!$B29)&amp;"_"&amp;ウォレット!LZ$3,プレー記録!$U$12:$U$2664,0),1))=TRUE,0,-INDEX(プレー記録!$F$12:$F$2664,MATCH("OUT_"&amp;ウォレット!$KW$2&amp;MONTH(ウォレット!$B29)&amp;"/"&amp;DAY(ウォレット!$B29)&amp;"_"&amp;ウォレット!LZ$3,プレー記録!$U$12:$U$2664,0),1))</f>
        <v>0</v>
      </c>
      <c r="MA29" s="298">
        <f>IF(ISNA(INDEX(プレー記録!$F$12:$F$2664,MATCH("OUT_"&amp;ウォレット!$KW$2&amp;MONTH(ウォレット!$B29)&amp;"/"&amp;DAY(ウォレット!$B29)&amp;"_"&amp;ウォレット!MA$3,プレー記録!$U$12:$U$2664,0),1))=TRUE,0,-INDEX(プレー記録!$F$12:$F$2664,MATCH("OUT_"&amp;ウォレット!$KW$2&amp;MONTH(ウォレット!$B29)&amp;"/"&amp;DAY(ウォレット!$B29)&amp;"_"&amp;ウォレット!MA$3,プレー記録!$U$12:$U$2664,0),1))</f>
        <v>0</v>
      </c>
      <c r="MB29" s="298">
        <f>IF(ISNA(INDEX(プレー記録!$F$12:$F$2664,MATCH("OUT_"&amp;ウォレット!$KW$2&amp;MONTH(ウォレット!$B29)&amp;"/"&amp;DAY(ウォレット!$B29)&amp;"_"&amp;ウォレット!MB$3,プレー記録!$U$12:$U$2664,0),1))=TRUE,0,-INDEX(プレー記録!$F$12:$F$2664,MATCH("OUT_"&amp;ウォレット!$KW$2&amp;MONTH(ウォレット!$B29)&amp;"/"&amp;DAY(ウォレット!$B29)&amp;"_"&amp;ウォレット!MB$3,プレー記録!$U$12:$U$2664,0),1))</f>
        <v>0</v>
      </c>
      <c r="MC29" s="298">
        <f>IF(ISNA(INDEX(プレー記録!$F$12:$F$2664,MATCH("OUT_"&amp;ウォレット!$KW$2&amp;MONTH(ウォレット!$B29)&amp;"/"&amp;DAY(ウォレット!$B29)&amp;"_"&amp;ウォレット!MC$3,プレー記録!$U$12:$U$2664,0),1))=TRUE,0,-INDEX(プレー記録!$F$12:$F$2664,MATCH("OUT_"&amp;ウォレット!$KW$2&amp;MONTH(ウォレット!$B29)&amp;"/"&amp;DAY(ウォレット!$B29)&amp;"_"&amp;ウォレット!MC$3,プレー記録!$U$12:$U$2664,0),1))</f>
        <v>0</v>
      </c>
      <c r="MD29" s="160"/>
    </row>
    <row r="30" spans="2:342">
      <c r="B30" s="24">
        <f t="shared" si="0"/>
        <v>25</v>
      </c>
      <c r="C30" s="127">
        <f t="shared" si="1"/>
        <v>0</v>
      </c>
      <c r="D30" s="128">
        <f t="shared" si="11"/>
        <v>0</v>
      </c>
      <c r="E30" s="133">
        <f>IF(ISNA(INDEX(プレー記録!$G$14:$G$2664,MATCH("IN_"&amp;ウォレット!$C$2&amp;MONTH(ウォレット!$B30)&amp;"/"&amp;DAY(ウォレット!$B30)&amp;"_"&amp;ウォレット!E$3,プレー記録!$U$14:$U$2664,0),1))=TRUE,0,INDEX(プレー記録!$G$14:$G$2664,MATCH("IN_"&amp;ウォレット!$C$2&amp;MONTH(ウォレット!$B30)&amp;"/"&amp;DAY(ウォレット!$B30)&amp;"_"&amp;ウォレット!E$3,プレー記録!$U$14:$U$2664,0),1))</f>
        <v>0</v>
      </c>
      <c r="F30" s="122">
        <f>IF(ISNA(INDEX(プレー記録!$G$14:$G$2664,MATCH("IN_"&amp;ウォレット!$C$2&amp;MONTH(ウォレット!$B30)&amp;"/"&amp;DAY(ウォレット!$B30)&amp;"_"&amp;ウォレット!F$3,プレー記録!$U$14:$U$2664,0),1))=TRUE,0,INDEX(プレー記録!$G$14:$G$2664,MATCH("IN_"&amp;ウォレット!$C$2&amp;MONTH(ウォレット!$B30)&amp;"/"&amp;DAY(ウォレット!$B30)&amp;"_"&amp;ウォレット!F$3,プレー記録!$U$14:$U$2664,0),1))</f>
        <v>0</v>
      </c>
      <c r="G30" s="122">
        <f>IF(ISNA(INDEX(プレー記録!$G$14:$G$2664,MATCH("IN_"&amp;ウォレット!$C$2&amp;MONTH(ウォレット!$B30)&amp;"/"&amp;DAY(ウォレット!$B30)&amp;"_"&amp;ウォレット!G$3,プレー記録!$U$14:$U$2664,0),1))=TRUE,0,INDEX(プレー記録!$G$14:$G$2664,MATCH("IN_"&amp;ウォレット!$C$2&amp;MONTH(ウォレット!$B30)&amp;"/"&amp;DAY(ウォレット!$B30)&amp;"_"&amp;ウォレット!G$3,プレー記録!$U$14:$U$2664,0),1))</f>
        <v>0</v>
      </c>
      <c r="H30" s="122">
        <f>IF(ISNA(INDEX(プレー記録!$G$14:$G$2664,MATCH("IN_"&amp;ウォレット!$C$2&amp;MONTH(ウォレット!$B30)&amp;"/"&amp;DAY(ウォレット!$B30)&amp;"_"&amp;ウォレット!H$3,プレー記録!$U$14:$U$2664,0),1))=TRUE,0,INDEX(プレー記録!$G$14:$G$2664,MATCH("IN_"&amp;ウォレット!$C$2&amp;MONTH(ウォレット!$B30)&amp;"/"&amp;DAY(ウォレット!$B30)&amp;"_"&amp;ウォレット!H$3,プレー記録!$U$14:$U$2664,0),1))</f>
        <v>0</v>
      </c>
      <c r="I30" s="122">
        <f>IF(ISNA(INDEX(プレー記録!$G$14:$G$2664,MATCH("IN_"&amp;ウォレット!$C$2&amp;MONTH(ウォレット!$B30)&amp;"/"&amp;DAY(ウォレット!$B30)&amp;"_"&amp;ウォレット!I$3,プレー記録!$U$14:$U$2664,0),1))=TRUE,0,INDEX(プレー記録!$G$14:$G$2664,MATCH("IN_"&amp;ウォレット!$C$2&amp;MONTH(ウォレット!$B30)&amp;"/"&amp;DAY(ウォレット!$B30)&amp;"_"&amp;ウォレット!I$3,プレー記録!$U$14:$U$2664,0),1))</f>
        <v>0</v>
      </c>
      <c r="J30" s="122">
        <f>IF(ISNA(INDEX(プレー記録!$G$14:$G$2664,MATCH("IN_"&amp;ウォレット!$C$2&amp;MONTH(ウォレット!$B30)&amp;"/"&amp;DAY(ウォレット!$B30)&amp;"_"&amp;ウォレット!J$3,プレー記録!$U$14:$U$2664,0),1))=TRUE,0,INDEX(プレー記録!$G$14:$G$2664,MATCH("IN_"&amp;ウォレット!$C$2&amp;MONTH(ウォレット!$B30)&amp;"/"&amp;DAY(ウォレット!$B30)&amp;"_"&amp;ウォレット!J$3,プレー記録!$U$14:$U$2664,0),1))</f>
        <v>0</v>
      </c>
      <c r="K30" s="122">
        <f>IF(ISNA(INDEX(プレー記録!$G$14:$G$2664,MATCH("IN_"&amp;ウォレット!$C$2&amp;MONTH(ウォレット!$B30)&amp;"/"&amp;DAY(ウォレット!$B30)&amp;"_"&amp;ウォレット!K$3,プレー記録!$U$14:$U$2664,0),1))=TRUE,0,INDEX(プレー記録!$G$14:$G$2664,MATCH("IN_"&amp;ウォレット!$C$2&amp;MONTH(ウォレット!$B30)&amp;"/"&amp;DAY(ウォレット!$B30)&amp;"_"&amp;ウォレット!K$3,プレー記録!$U$14:$U$2664,0),1))</f>
        <v>0</v>
      </c>
      <c r="L30" s="296">
        <f>IF(ISNA(INDEX(プレー記録!$G$14:$G$2664,MATCH("IN_"&amp;ウォレット!$C$2&amp;MONTH(ウォレット!$B30)&amp;"/"&amp;DAY(ウォレット!$B30)&amp;"_"&amp;ウォレット!L$3,プレー記録!$U$14:$U$2664,0),1))=TRUE,0,INDEX(プレー記録!$G$14:$G$2664,MATCH("IN_"&amp;ウォレット!$C$2&amp;MONTH(ウォレット!$B30)&amp;"/"&amp;DAY(ウォレット!$B30)&amp;"_"&amp;ウォレット!L$3,プレー記録!$U$14:$U$2664,0),1))</f>
        <v>0</v>
      </c>
      <c r="M30" s="296">
        <f>IF(ISNA(INDEX(プレー記録!$G$14:$G$2664,MATCH("IN_"&amp;ウォレット!$C$2&amp;MONTH(ウォレット!$B30)&amp;"/"&amp;DAY(ウォレット!$B30)&amp;"_"&amp;ウォレット!M$3,プレー記録!$U$14:$U$2664,0),1))=TRUE,0,INDEX(プレー記録!$G$14:$G$2664,MATCH("IN_"&amp;ウォレット!$C$2&amp;MONTH(ウォレット!$B30)&amp;"/"&amp;DAY(ウォレット!$B30)&amp;"_"&amp;ウォレット!M$3,プレー記録!$U$14:$U$2664,0),1))</f>
        <v>0</v>
      </c>
      <c r="N30" s="296">
        <f>IF(ISNA(INDEX(プレー記録!$G$14:$G$2664,MATCH("IN_"&amp;ウォレット!$C$2&amp;MONTH(ウォレット!$B30)&amp;"/"&amp;DAY(ウォレット!$B30)&amp;"_"&amp;ウォレット!N$3,プレー記録!$U$14:$U$2664,0),1))=TRUE,0,INDEX(プレー記録!$G$14:$G$2664,MATCH("IN_"&amp;ウォレット!$C$2&amp;MONTH(ウォレット!$B30)&amp;"/"&amp;DAY(ウォレット!$B30)&amp;"_"&amp;ウォレット!N$3,プレー記録!$U$14:$U$2664,0),1))</f>
        <v>0</v>
      </c>
      <c r="O30" s="296">
        <f>IF(ISNA(INDEX(プレー記録!$G$14:$G$2664,MATCH("IN_"&amp;ウォレット!$C$2&amp;MONTH(ウォレット!$B30)&amp;"/"&amp;DAY(ウォレット!$B30)&amp;"_"&amp;ウォレット!O$3,プレー記録!$U$14:$U$2664,0),1))=TRUE,0,INDEX(プレー記録!$G$14:$G$2664,MATCH("IN_"&amp;ウォレット!$C$2&amp;MONTH(ウォレット!$B30)&amp;"/"&amp;DAY(ウォレット!$B30)&amp;"_"&amp;ウォレット!O$3,プレー記録!$U$14:$U$2664,0),1))</f>
        <v>0</v>
      </c>
      <c r="P30" s="296">
        <f>IF(ISNA(INDEX(プレー記録!$G$14:$G$2664,MATCH("IN_"&amp;ウォレット!$C$2&amp;MONTH(ウォレット!$B30)&amp;"/"&amp;DAY(ウォレット!$B30)&amp;"_"&amp;ウォレット!P$3,プレー記録!$U$14:$U$2664,0),1))=TRUE,0,INDEX(プレー記録!$G$14:$G$2664,MATCH("IN_"&amp;ウォレット!$C$2&amp;MONTH(ウォレット!$B30)&amp;"/"&amp;DAY(ウォレット!$B30)&amp;"_"&amp;ウォレット!P$3,プレー記録!$U$14:$U$2664,0),1))</f>
        <v>0</v>
      </c>
      <c r="Q30" s="296">
        <f>IF(ISNA(INDEX(プレー記録!$G$14:$G$2664,MATCH("IN_"&amp;ウォレット!$C$2&amp;MONTH(ウォレット!$B30)&amp;"/"&amp;DAY(ウォレット!$B30)&amp;"_"&amp;ウォレット!Q$3,プレー記録!$U$14:$U$2664,0),1))=TRUE,0,INDEX(プレー記録!$G$14:$G$2664,MATCH("IN_"&amp;ウォレット!$C$2&amp;MONTH(ウォレット!$B30)&amp;"/"&amp;DAY(ウォレット!$B30)&amp;"_"&amp;ウォレット!Q$3,プレー記録!$U$14:$U$2664,0),1))</f>
        <v>0</v>
      </c>
      <c r="R30" s="296">
        <f>IF(ISNA(INDEX(プレー記録!$G$14:$G$2664,MATCH("IN_"&amp;ウォレット!$C$2&amp;MONTH(ウォレット!$B30)&amp;"/"&amp;DAY(ウォレット!$B30)&amp;"_"&amp;ウォレット!R$3,プレー記録!$U$14:$U$2664,0),1))=TRUE,0,INDEX(プレー記録!$G$14:$G$2664,MATCH("IN_"&amp;ウォレット!$C$2&amp;MONTH(ウォレット!$B30)&amp;"/"&amp;DAY(ウォレット!$B30)&amp;"_"&amp;ウォレット!R$3,プレー記録!$U$14:$U$2664,0),1))</f>
        <v>0</v>
      </c>
      <c r="S30" s="296">
        <f>IF(ISNA(INDEX(プレー記録!$G$14:$G$2664,MATCH("IN_"&amp;ウォレット!$C$2&amp;MONTH(ウォレット!$B30)&amp;"/"&amp;DAY(ウォレット!$B30)&amp;"_"&amp;ウォレット!S$3,プレー記録!$U$14:$U$2664,0),1))=TRUE,0,INDEX(プレー記録!$G$14:$G$2664,MATCH("IN_"&amp;ウォレット!$C$2&amp;MONTH(ウォレット!$B30)&amp;"/"&amp;DAY(ウォレット!$B30)&amp;"_"&amp;ウォレット!S$3,プレー記録!$U$14:$U$2664,0),1))</f>
        <v>0</v>
      </c>
      <c r="T30" s="158"/>
      <c r="U30" s="131">
        <f>IF(ISNA(INDEX(プレー記録!$F$12:$F$2664,MATCH("OUT_"&amp;ウォレット!$C$2&amp;MONTH(ウォレット!$B30)&amp;"/"&amp;DAY(ウォレット!$B30)&amp;"_"&amp;ウォレット!U$3,プレー記録!$U$12:$U$2664,0),1))=TRUE,0,-INDEX(プレー記録!$F$12:$F$2664,MATCH("OUT_"&amp;ウォレット!$C$2&amp;MONTH(ウォレット!$B30)&amp;"/"&amp;DAY(ウォレット!$B30)&amp;"_"&amp;ウォレット!U$3,プレー記録!$U$12:$U$2664,0),1))</f>
        <v>0</v>
      </c>
      <c r="V30" s="123">
        <f>IF(ISNA(INDEX(プレー記録!$F$12:$F$2664,MATCH("OUT_"&amp;ウォレット!$C$2&amp;MONTH(ウォレット!$B30)&amp;"/"&amp;DAY(ウォレット!$B30)&amp;"_"&amp;ウォレット!V$3,プレー記録!$U$12:$U$2664,0),1))=TRUE,0,-INDEX(プレー記録!$F$12:$F$2664,MATCH("OUT_"&amp;ウォレット!$C$2&amp;MONTH(ウォレット!$B30)&amp;"/"&amp;DAY(ウォレット!$B30)&amp;"_"&amp;ウォレット!V$3,プレー記録!$U$12:$U$2664,0),1))</f>
        <v>0</v>
      </c>
      <c r="W30" s="123">
        <f>IF(ISNA(INDEX(プレー記録!$F$12:$F$2664,MATCH("OUT_"&amp;ウォレット!$C$2&amp;MONTH(ウォレット!$B30)&amp;"/"&amp;DAY(ウォレット!$B30)&amp;"_"&amp;ウォレット!W$3,プレー記録!$U$12:$U$2664,0),1))=TRUE,0,-INDEX(プレー記録!$F$12:$F$2664,MATCH("OUT_"&amp;ウォレット!$C$2&amp;MONTH(ウォレット!$B30)&amp;"/"&amp;DAY(ウォレット!$B30)&amp;"_"&amp;ウォレット!W$3,プレー記録!$U$12:$U$2664,0),1))</f>
        <v>0</v>
      </c>
      <c r="X30" s="123">
        <f>IF(ISNA(INDEX(プレー記録!$F$12:$F$2664,MATCH("OUT_"&amp;ウォレット!$C$2&amp;MONTH(ウォレット!$B30)&amp;"/"&amp;DAY(ウォレット!$B30)&amp;"_"&amp;ウォレット!X$3,プレー記録!$U$12:$U$2664,0),1))=TRUE,0,-INDEX(プレー記録!$F$12:$F$2664,MATCH("OUT_"&amp;ウォレット!$C$2&amp;MONTH(ウォレット!$B30)&amp;"/"&amp;DAY(ウォレット!$B30)&amp;"_"&amp;ウォレット!X$3,プレー記録!$U$12:$U$2664,0),1))</f>
        <v>0</v>
      </c>
      <c r="Y30" s="123">
        <f>IF(ISNA(INDEX(プレー記録!$F$12:$F$2664,MATCH("OUT_"&amp;ウォレット!$C$2&amp;MONTH(ウォレット!$B30)&amp;"/"&amp;DAY(ウォレット!$B30)&amp;"_"&amp;ウォレット!Y$3,プレー記録!$U$12:$U$2664,0),1))=TRUE,0,-INDEX(プレー記録!$F$12:$F$2664,MATCH("OUT_"&amp;ウォレット!$C$2&amp;MONTH(ウォレット!$B30)&amp;"/"&amp;DAY(ウォレット!$B30)&amp;"_"&amp;ウォレット!Y$3,プレー記録!$U$12:$U$2664,0),1))</f>
        <v>0</v>
      </c>
      <c r="Z30" s="123">
        <f>IF(ISNA(INDEX(プレー記録!$F$12:$F$2664,MATCH("OUT_"&amp;ウォレット!$C$2&amp;MONTH(ウォレット!$B30)&amp;"/"&amp;DAY(ウォレット!$B30)&amp;"_"&amp;ウォレット!Z$3,プレー記録!$U$12:$U$2664,0),1))=TRUE,0,-INDEX(プレー記録!$F$12:$F$2664,MATCH("OUT_"&amp;ウォレット!$C$2&amp;MONTH(ウォレット!$B30)&amp;"/"&amp;DAY(ウォレット!$B30)&amp;"_"&amp;ウォレット!Z$3,プレー記録!$U$12:$U$2664,0),1))</f>
        <v>0</v>
      </c>
      <c r="AA30" s="123">
        <f>IF(ISNA(INDEX(プレー記録!$F$12:$F$2664,MATCH("OUT_"&amp;ウォレット!$C$2&amp;MONTH(ウォレット!$B30)&amp;"/"&amp;DAY(ウォレット!$B30)&amp;"_"&amp;ウォレット!AA$3,プレー記録!$U$12:$U$2664,0),1))=TRUE,0,-INDEX(プレー記録!$F$12:$F$2664,MATCH("OUT_"&amp;ウォレット!$C$2&amp;MONTH(ウォレット!$B30)&amp;"/"&amp;DAY(ウォレット!$B30)&amp;"_"&amp;ウォレット!AA$3,プレー記録!$U$12:$U$2664,0),1))</f>
        <v>0</v>
      </c>
      <c r="AB30" s="298">
        <f>IF(ISNA(INDEX(プレー記録!$F$12:$F$2664,MATCH("OUT_"&amp;ウォレット!$C$2&amp;MONTH(ウォレット!$B30)&amp;"/"&amp;DAY(ウォレット!$B30)&amp;"_"&amp;ウォレット!AB$3,プレー記録!$U$12:$U$2664,0),1))=TRUE,0,-INDEX(プレー記録!$F$12:$F$2664,MATCH("OUT_"&amp;ウォレット!$C$2&amp;MONTH(ウォレット!$B30)&amp;"/"&amp;DAY(ウォレット!$B30)&amp;"_"&amp;ウォレット!AB$3,プレー記録!$U$12:$U$2664,0),1))</f>
        <v>0</v>
      </c>
      <c r="AC30" s="298">
        <f>IF(ISNA(INDEX(プレー記録!$F$12:$F$2664,MATCH("OUT_"&amp;ウォレット!$C$2&amp;MONTH(ウォレット!$B30)&amp;"/"&amp;DAY(ウォレット!$B30)&amp;"_"&amp;ウォレット!AC$3,プレー記録!$U$12:$U$2664,0),1))=TRUE,0,-INDEX(プレー記録!$F$12:$F$2664,MATCH("OUT_"&amp;ウォレット!$C$2&amp;MONTH(ウォレット!$B30)&amp;"/"&amp;DAY(ウォレット!$B30)&amp;"_"&amp;ウォレット!AC$3,プレー記録!$U$12:$U$2664,0),1))</f>
        <v>0</v>
      </c>
      <c r="AD30" s="298">
        <f>IF(ISNA(INDEX(プレー記録!$F$12:$F$2664,MATCH("OUT_"&amp;ウォレット!$C$2&amp;MONTH(ウォレット!$B30)&amp;"/"&amp;DAY(ウォレット!$B30)&amp;"_"&amp;ウォレット!AD$3,プレー記録!$U$12:$U$2664,0),1))=TRUE,0,-INDEX(プレー記録!$F$12:$F$2664,MATCH("OUT_"&amp;ウォレット!$C$2&amp;MONTH(ウォレット!$B30)&amp;"/"&amp;DAY(ウォレット!$B30)&amp;"_"&amp;ウォレット!AD$3,プレー記録!$U$12:$U$2664,0),1))</f>
        <v>0</v>
      </c>
      <c r="AE30" s="298">
        <f>IF(ISNA(INDEX(プレー記録!$F$12:$F$2664,MATCH("OUT_"&amp;ウォレット!$C$2&amp;MONTH(ウォレット!$B30)&amp;"/"&amp;DAY(ウォレット!$B30)&amp;"_"&amp;ウォレット!AE$3,プレー記録!$U$12:$U$2664,0),1))=TRUE,0,-INDEX(プレー記録!$F$12:$F$2664,MATCH("OUT_"&amp;ウォレット!$C$2&amp;MONTH(ウォレット!$B30)&amp;"/"&amp;DAY(ウォレット!$B30)&amp;"_"&amp;ウォレット!AE$3,プレー記録!$U$12:$U$2664,0),1))</f>
        <v>0</v>
      </c>
      <c r="AF30" s="298">
        <f>IF(ISNA(INDEX(プレー記録!$F$12:$F$2664,MATCH("OUT_"&amp;ウォレット!$C$2&amp;MONTH(ウォレット!$B30)&amp;"/"&amp;DAY(ウォレット!$B30)&amp;"_"&amp;ウォレット!AF$3,プレー記録!$U$12:$U$2664,0),1))=TRUE,0,-INDEX(プレー記録!$F$12:$F$2664,MATCH("OUT_"&amp;ウォレット!$C$2&amp;MONTH(ウォレット!$B30)&amp;"/"&amp;DAY(ウォレット!$B30)&amp;"_"&amp;ウォレット!AF$3,プレー記録!$U$12:$U$2664,0),1))</f>
        <v>0</v>
      </c>
      <c r="AG30" s="298">
        <f>IF(ISNA(INDEX(プレー記録!$F$12:$F$2664,MATCH("OUT_"&amp;ウォレット!$C$2&amp;MONTH(ウォレット!$B30)&amp;"/"&amp;DAY(ウォレット!$B30)&amp;"_"&amp;ウォレット!AG$3,プレー記録!$U$12:$U$2664,0),1))=TRUE,0,-INDEX(プレー記録!$F$12:$F$2664,MATCH("OUT_"&amp;ウォレット!$C$2&amp;MONTH(ウォレット!$B30)&amp;"/"&amp;DAY(ウォレット!$B30)&amp;"_"&amp;ウォレット!AG$3,プレー記録!$U$12:$U$2664,0),1))</f>
        <v>0</v>
      </c>
      <c r="AH30" s="298">
        <f>IF(ISNA(INDEX(プレー記録!$F$12:$F$2664,MATCH("OUT_"&amp;ウォレット!$C$2&amp;MONTH(ウォレット!$B30)&amp;"/"&amp;DAY(ウォレット!$B30)&amp;"_"&amp;ウォレット!AH$3,プレー記録!$U$12:$U$2664,0),1))=TRUE,0,-INDEX(プレー記録!$F$12:$F$2664,MATCH("OUT_"&amp;ウォレット!$C$2&amp;MONTH(ウォレット!$B30)&amp;"/"&amp;DAY(ウォレット!$B30)&amp;"_"&amp;ウォレット!AH$3,プレー記録!$U$12:$U$2664,0),1))</f>
        <v>0</v>
      </c>
      <c r="AI30" s="298">
        <f>IF(ISNA(INDEX(プレー記録!$F$12:$F$2664,MATCH("OUT_"&amp;ウォレット!$C$2&amp;MONTH(ウォレット!$B30)&amp;"/"&amp;DAY(ウォレット!$B30)&amp;"_"&amp;ウォレット!AI$3,プレー記録!$U$12:$U$2664,0),1))=TRUE,0,-INDEX(プレー記録!$F$12:$F$2664,MATCH("OUT_"&amp;ウォレット!$C$2&amp;MONTH(ウォレット!$B30)&amp;"/"&amp;DAY(ウォレット!$B30)&amp;"_"&amp;ウォレット!AI$3,プレー記録!$U$12:$U$2664,0),1))</f>
        <v>0</v>
      </c>
      <c r="AJ30" s="160"/>
      <c r="AK30" s="127">
        <f t="shared" si="2"/>
        <v>0</v>
      </c>
      <c r="AL30" s="128">
        <f t="shared" si="12"/>
        <v>0</v>
      </c>
      <c r="AM30" s="133">
        <f>IF(ISNA(INDEX(プレー記録!$G$14:$G$2664,MATCH("IN_"&amp;ウォレット!$AK$2&amp;MONTH(ウォレット!$B30)&amp;"/"&amp;DAY(ウォレット!$B30)&amp;"_"&amp;ウォレット!AM$3,プレー記録!$U$14:$U$2664,0),1))=TRUE,0,INDEX(プレー記録!$G$14:$G$2664,MATCH("IN_"&amp;ウォレット!$AK$2&amp;MONTH(ウォレット!$B30)&amp;"/"&amp;DAY(ウォレット!$B30)&amp;"_"&amp;ウォレット!AM$3,プレー記録!$U$14:$U$2664,0),1))</f>
        <v>0</v>
      </c>
      <c r="AN30" s="122">
        <f>IF(ISNA(INDEX(プレー記録!$G$14:$G$2664,MATCH("IN_"&amp;ウォレット!$AK$2&amp;MONTH(ウォレット!$B30)&amp;"/"&amp;DAY(ウォレット!$B30)&amp;"_"&amp;ウォレット!AN$3,プレー記録!$U$14:$U$2664,0),1))=TRUE,0,INDEX(プレー記録!$G$14:$G$2664,MATCH("IN_"&amp;ウォレット!$AK$2&amp;MONTH(ウォレット!$B30)&amp;"/"&amp;DAY(ウォレット!$B30)&amp;"_"&amp;ウォレット!AN$3,プレー記録!$U$14:$U$2664,0),1))</f>
        <v>0</v>
      </c>
      <c r="AO30" s="122">
        <f>IF(ISNA(INDEX(プレー記録!$G$14:$G$2664,MATCH("IN_"&amp;ウォレット!$AK$2&amp;MONTH(ウォレット!$B30)&amp;"/"&amp;DAY(ウォレット!$B30)&amp;"_"&amp;ウォレット!AO$3,プレー記録!$U$14:$U$2664,0),1))=TRUE,0,INDEX(プレー記録!$G$14:$G$2664,MATCH("IN_"&amp;ウォレット!$AK$2&amp;MONTH(ウォレット!$B30)&amp;"/"&amp;DAY(ウォレット!$B30)&amp;"_"&amp;ウォレット!AO$3,プレー記録!$U$14:$U$2664,0),1))</f>
        <v>0</v>
      </c>
      <c r="AP30" s="122">
        <f>IF(ISNA(INDEX(プレー記録!$G$14:$G$2664,MATCH("IN_"&amp;ウォレット!$AK$2&amp;MONTH(ウォレット!$B30)&amp;"/"&amp;DAY(ウォレット!$B30)&amp;"_"&amp;ウォレット!AP$3,プレー記録!$U$14:$U$2664,0),1))=TRUE,0,INDEX(プレー記録!$G$14:$G$2664,MATCH("IN_"&amp;ウォレット!$AK$2&amp;MONTH(ウォレット!$B30)&amp;"/"&amp;DAY(ウォレット!$B30)&amp;"_"&amp;ウォレット!AP$3,プレー記録!$U$14:$U$2664,0),1))</f>
        <v>0</v>
      </c>
      <c r="AQ30" s="122">
        <f>IF(ISNA(INDEX(プレー記録!$G$14:$G$2664,MATCH("IN_"&amp;ウォレット!$AK$2&amp;MONTH(ウォレット!$B30)&amp;"/"&amp;DAY(ウォレット!$B30)&amp;"_"&amp;ウォレット!AQ$3,プレー記録!$U$14:$U$2664,0),1))=TRUE,0,INDEX(プレー記録!$G$14:$G$2664,MATCH("IN_"&amp;ウォレット!$AK$2&amp;MONTH(ウォレット!$B30)&amp;"/"&amp;DAY(ウォレット!$B30)&amp;"_"&amp;ウォレット!AQ$3,プレー記録!$U$14:$U$2664,0),1))</f>
        <v>0</v>
      </c>
      <c r="AR30" s="122">
        <f>IF(ISNA(INDEX(プレー記録!$G$14:$G$2664,MATCH("IN_"&amp;ウォレット!$AK$2&amp;MONTH(ウォレット!$B30)&amp;"/"&amp;DAY(ウォレット!$B30)&amp;"_"&amp;ウォレット!AR$3,プレー記録!$U$14:$U$2664,0),1))=TRUE,0,INDEX(プレー記録!$G$14:$G$2664,MATCH("IN_"&amp;ウォレット!$AK$2&amp;MONTH(ウォレット!$B30)&amp;"/"&amp;DAY(ウォレット!$B30)&amp;"_"&amp;ウォレット!AR$3,プレー記録!$U$14:$U$2664,0),1))</f>
        <v>0</v>
      </c>
      <c r="AS30" s="122">
        <f>IF(ISNA(INDEX(プレー記録!$G$14:$G$2664,MATCH("IN_"&amp;ウォレット!$AK$2&amp;MONTH(ウォレット!$B30)&amp;"/"&amp;DAY(ウォレット!$B30)&amp;"_"&amp;ウォレット!AS$3,プレー記録!$U$14:$U$2664,0),1))=TRUE,0,INDEX(プレー記録!$G$14:$G$2664,MATCH("IN_"&amp;ウォレット!$AK$2&amp;MONTH(ウォレット!$B30)&amp;"/"&amp;DAY(ウォレット!$B30)&amp;"_"&amp;ウォレット!AS$3,プレー記録!$U$14:$U$2664,0),1))</f>
        <v>0</v>
      </c>
      <c r="AT30" s="296">
        <f>IF(ISNA(INDEX(プレー記録!$G$14:$G$2664,MATCH("IN_"&amp;ウォレット!$AK$2&amp;MONTH(ウォレット!$B30)&amp;"/"&amp;DAY(ウォレット!$B30)&amp;"_"&amp;ウォレット!AT$3,プレー記録!$U$14:$U$2664,0),1))=TRUE,0,INDEX(プレー記録!$G$14:$G$2664,MATCH("IN_"&amp;ウォレット!$AK$2&amp;MONTH(ウォレット!$B30)&amp;"/"&amp;DAY(ウォレット!$B30)&amp;"_"&amp;ウォレット!AT$3,プレー記録!$U$14:$U$2664,0),1))</f>
        <v>0</v>
      </c>
      <c r="AU30" s="296">
        <f>IF(ISNA(INDEX(プレー記録!$G$14:$G$2664,MATCH("IN_"&amp;ウォレット!$AK$2&amp;MONTH(ウォレット!$B30)&amp;"/"&amp;DAY(ウォレット!$B30)&amp;"_"&amp;ウォレット!AU$3,プレー記録!$U$14:$U$2664,0),1))=TRUE,0,INDEX(プレー記録!$G$14:$G$2664,MATCH("IN_"&amp;ウォレット!$AK$2&amp;MONTH(ウォレット!$B30)&amp;"/"&amp;DAY(ウォレット!$B30)&amp;"_"&amp;ウォレット!AU$3,プレー記録!$U$14:$U$2664,0),1))</f>
        <v>0</v>
      </c>
      <c r="AV30" s="296">
        <f>IF(ISNA(INDEX(プレー記録!$G$14:$G$2664,MATCH("IN_"&amp;ウォレット!$AK$2&amp;MONTH(ウォレット!$B30)&amp;"/"&amp;DAY(ウォレット!$B30)&amp;"_"&amp;ウォレット!AV$3,プレー記録!$U$14:$U$2664,0),1))=TRUE,0,INDEX(プレー記録!$G$14:$G$2664,MATCH("IN_"&amp;ウォレット!$AK$2&amp;MONTH(ウォレット!$B30)&amp;"/"&amp;DAY(ウォレット!$B30)&amp;"_"&amp;ウォレット!AV$3,プレー記録!$U$14:$U$2664,0),1))</f>
        <v>0</v>
      </c>
      <c r="AW30" s="296">
        <f>IF(ISNA(INDEX(プレー記録!$G$14:$G$2664,MATCH("IN_"&amp;ウォレット!$AK$2&amp;MONTH(ウォレット!$B30)&amp;"/"&amp;DAY(ウォレット!$B30)&amp;"_"&amp;ウォレット!AW$3,プレー記録!$U$14:$U$2664,0),1))=TRUE,0,INDEX(プレー記録!$G$14:$G$2664,MATCH("IN_"&amp;ウォレット!$AK$2&amp;MONTH(ウォレット!$B30)&amp;"/"&amp;DAY(ウォレット!$B30)&amp;"_"&amp;ウォレット!AW$3,プレー記録!$U$14:$U$2664,0),1))</f>
        <v>0</v>
      </c>
      <c r="AX30" s="296">
        <f>IF(ISNA(INDEX(プレー記録!$G$14:$G$2664,MATCH("IN_"&amp;ウォレット!$AK$2&amp;MONTH(ウォレット!$B30)&amp;"/"&amp;DAY(ウォレット!$B30)&amp;"_"&amp;ウォレット!AX$3,プレー記録!$U$14:$U$2664,0),1))=TRUE,0,INDEX(プレー記録!$G$14:$G$2664,MATCH("IN_"&amp;ウォレット!$AK$2&amp;MONTH(ウォレット!$B30)&amp;"/"&amp;DAY(ウォレット!$B30)&amp;"_"&amp;ウォレット!AX$3,プレー記録!$U$14:$U$2664,0),1))</f>
        <v>0</v>
      </c>
      <c r="AY30" s="296">
        <f>IF(ISNA(INDEX(プレー記録!$G$14:$G$2664,MATCH("IN_"&amp;ウォレット!$AK$2&amp;MONTH(ウォレット!$B30)&amp;"/"&amp;DAY(ウォレット!$B30)&amp;"_"&amp;ウォレット!AY$3,プレー記録!$U$14:$U$2664,0),1))=TRUE,0,INDEX(プレー記録!$G$14:$G$2664,MATCH("IN_"&amp;ウォレット!$AK$2&amp;MONTH(ウォレット!$B30)&amp;"/"&amp;DAY(ウォレット!$B30)&amp;"_"&amp;ウォレット!AY$3,プレー記録!$U$14:$U$2664,0),1))</f>
        <v>0</v>
      </c>
      <c r="AZ30" s="296">
        <f>IF(ISNA(INDEX(プレー記録!$G$14:$G$2664,MATCH("IN_"&amp;ウォレット!$AK$2&amp;MONTH(ウォレット!$B30)&amp;"/"&amp;DAY(ウォレット!$B30)&amp;"_"&amp;ウォレット!AZ$3,プレー記録!$U$14:$U$2664,0),1))=TRUE,0,INDEX(プレー記録!$G$14:$G$2664,MATCH("IN_"&amp;ウォレット!$AK$2&amp;MONTH(ウォレット!$B30)&amp;"/"&amp;DAY(ウォレット!$B30)&amp;"_"&amp;ウォレット!AZ$3,プレー記録!$U$14:$U$2664,0),1))</f>
        <v>0</v>
      </c>
      <c r="BA30" s="296">
        <f>IF(ISNA(INDEX(プレー記録!$G$14:$G$2664,MATCH("IN_"&amp;ウォレット!$AK$2&amp;MONTH(ウォレット!$B30)&amp;"/"&amp;DAY(ウォレット!$B30)&amp;"_"&amp;ウォレット!BA$3,プレー記録!$U$14:$U$2664,0),1))=TRUE,0,INDEX(プレー記録!$G$14:$G$2664,MATCH("IN_"&amp;ウォレット!$AK$2&amp;MONTH(ウォレット!$B30)&amp;"/"&amp;DAY(ウォレット!$B30)&amp;"_"&amp;ウォレット!BA$3,プレー記録!$U$14:$U$2664,0),1))</f>
        <v>0</v>
      </c>
      <c r="BB30" s="158"/>
      <c r="BC30" s="131">
        <f>IF(ISNA(INDEX(プレー記録!$F$12:$F$2664,MATCH("OUT_"&amp;ウォレット!$AK$2&amp;MONTH(ウォレット!$B30)&amp;"/"&amp;DAY(ウォレット!$B30)&amp;"_"&amp;ウォレット!BC$3,プレー記録!$U$12:$U$2664,0),1))=TRUE,0,-INDEX(プレー記録!$F$12:$F$2664,MATCH("OUT_"&amp;ウォレット!$AK$2&amp;MONTH(ウォレット!$B30)&amp;"/"&amp;DAY(ウォレット!$B30)&amp;"_"&amp;ウォレット!BC$3,プレー記録!$U$12:$U$2664,0),1))</f>
        <v>0</v>
      </c>
      <c r="BD30" s="123">
        <f>IF(ISNA(INDEX(プレー記録!$F$12:$F$2664,MATCH("OUT_"&amp;ウォレット!$AK$2&amp;MONTH(ウォレット!$B30)&amp;"/"&amp;DAY(ウォレット!$B30)&amp;"_"&amp;ウォレット!BD$3,プレー記録!$U$12:$U$2664,0),1))=TRUE,0,-INDEX(プレー記録!$F$12:$F$2664,MATCH("OUT_"&amp;ウォレット!$AK$2&amp;MONTH(ウォレット!$B30)&amp;"/"&amp;DAY(ウォレット!$B30)&amp;"_"&amp;ウォレット!BD$3,プレー記録!$U$12:$U$2664,0),1))</f>
        <v>0</v>
      </c>
      <c r="BE30" s="123">
        <f>IF(ISNA(INDEX(プレー記録!$F$12:$F$2664,MATCH("OUT_"&amp;ウォレット!$AK$2&amp;MONTH(ウォレット!$B30)&amp;"/"&amp;DAY(ウォレット!$B30)&amp;"_"&amp;ウォレット!BE$3,プレー記録!$U$12:$U$2664,0),1))=TRUE,0,-INDEX(プレー記録!$F$12:$F$2664,MATCH("OUT_"&amp;ウォレット!$AK$2&amp;MONTH(ウォレット!$B30)&amp;"/"&amp;DAY(ウォレット!$B30)&amp;"_"&amp;ウォレット!BE$3,プレー記録!$U$12:$U$2664,0),1))</f>
        <v>0</v>
      </c>
      <c r="BF30" s="123">
        <f>IF(ISNA(INDEX(プレー記録!$F$12:$F$2664,MATCH("OUT_"&amp;ウォレット!$AK$2&amp;MONTH(ウォレット!$B30)&amp;"/"&amp;DAY(ウォレット!$B30)&amp;"_"&amp;ウォレット!BF$3,プレー記録!$U$12:$U$2664,0),1))=TRUE,0,-INDEX(プレー記録!$F$12:$F$2664,MATCH("OUT_"&amp;ウォレット!$AK$2&amp;MONTH(ウォレット!$B30)&amp;"/"&amp;DAY(ウォレット!$B30)&amp;"_"&amp;ウォレット!BF$3,プレー記録!$U$12:$U$2664,0),1))</f>
        <v>0</v>
      </c>
      <c r="BG30" s="123">
        <f>IF(ISNA(INDEX(プレー記録!$F$12:$F$2664,MATCH("OUT_"&amp;ウォレット!$AK$2&amp;MONTH(ウォレット!$B30)&amp;"/"&amp;DAY(ウォレット!$B30)&amp;"_"&amp;ウォレット!BG$3,プレー記録!$U$12:$U$2664,0),1))=TRUE,0,-INDEX(プレー記録!$F$12:$F$2664,MATCH("OUT_"&amp;ウォレット!$AK$2&amp;MONTH(ウォレット!$B30)&amp;"/"&amp;DAY(ウォレット!$B30)&amp;"_"&amp;ウォレット!BG$3,プレー記録!$U$12:$U$2664,0),1))</f>
        <v>0</v>
      </c>
      <c r="BH30" s="123">
        <f>IF(ISNA(INDEX(プレー記録!$F$12:$F$2664,MATCH("OUT_"&amp;ウォレット!$AK$2&amp;MONTH(ウォレット!$B30)&amp;"/"&amp;DAY(ウォレット!$B30)&amp;"_"&amp;ウォレット!BH$3,プレー記録!$U$12:$U$2664,0),1))=TRUE,0,-INDEX(プレー記録!$F$12:$F$2664,MATCH("OUT_"&amp;ウォレット!$AK$2&amp;MONTH(ウォレット!$B30)&amp;"/"&amp;DAY(ウォレット!$B30)&amp;"_"&amp;ウォレット!BH$3,プレー記録!$U$12:$U$2664,0),1))</f>
        <v>0</v>
      </c>
      <c r="BI30" s="123">
        <f>IF(ISNA(INDEX(プレー記録!$F$12:$F$2664,MATCH("OUT_"&amp;ウォレット!$AK$2&amp;MONTH(ウォレット!$B30)&amp;"/"&amp;DAY(ウォレット!$B30)&amp;"_"&amp;ウォレット!BI$3,プレー記録!$U$12:$U$2664,0),1))=TRUE,0,-INDEX(プレー記録!$F$12:$F$2664,MATCH("OUT_"&amp;ウォレット!$AK$2&amp;MONTH(ウォレット!$B30)&amp;"/"&amp;DAY(ウォレット!$B30)&amp;"_"&amp;ウォレット!BI$3,プレー記録!$U$12:$U$2664,0),1))</f>
        <v>0</v>
      </c>
      <c r="BJ30" s="298">
        <f>IF(ISNA(INDEX(プレー記録!$F$12:$F$2664,MATCH("OUT_"&amp;ウォレット!$AK$2&amp;MONTH(ウォレット!$B30)&amp;"/"&amp;DAY(ウォレット!$B30)&amp;"_"&amp;ウォレット!BJ$3,プレー記録!$U$12:$U$2664,0),1))=TRUE,0,-INDEX(プレー記録!$F$12:$F$2664,MATCH("OUT_"&amp;ウォレット!$AK$2&amp;MONTH(ウォレット!$B30)&amp;"/"&amp;DAY(ウォレット!$B30)&amp;"_"&amp;ウォレット!BJ$3,プレー記録!$U$12:$U$2664,0),1))</f>
        <v>0</v>
      </c>
      <c r="BK30" s="298">
        <f>IF(ISNA(INDEX(プレー記録!$F$12:$F$2664,MATCH("OUT_"&amp;ウォレット!$AK$2&amp;MONTH(ウォレット!$B30)&amp;"/"&amp;DAY(ウォレット!$B30)&amp;"_"&amp;ウォレット!BK$3,プレー記録!$U$12:$U$2664,0),1))=TRUE,0,-INDEX(プレー記録!$F$12:$F$2664,MATCH("OUT_"&amp;ウォレット!$AK$2&amp;MONTH(ウォレット!$B30)&amp;"/"&amp;DAY(ウォレット!$B30)&amp;"_"&amp;ウォレット!BK$3,プレー記録!$U$12:$U$2664,0),1))</f>
        <v>0</v>
      </c>
      <c r="BL30" s="298">
        <f>IF(ISNA(INDEX(プレー記録!$F$12:$F$2664,MATCH("OUT_"&amp;ウォレット!$AK$2&amp;MONTH(ウォレット!$B30)&amp;"/"&amp;DAY(ウォレット!$B30)&amp;"_"&amp;ウォレット!BL$3,プレー記録!$U$12:$U$2664,0),1))=TRUE,0,-INDEX(プレー記録!$F$12:$F$2664,MATCH("OUT_"&amp;ウォレット!$AK$2&amp;MONTH(ウォレット!$B30)&amp;"/"&amp;DAY(ウォレット!$B30)&amp;"_"&amp;ウォレット!BL$3,プレー記録!$U$12:$U$2664,0),1))</f>
        <v>0</v>
      </c>
      <c r="BM30" s="298">
        <f>IF(ISNA(INDEX(プレー記録!$F$12:$F$2664,MATCH("OUT_"&amp;ウォレット!$AK$2&amp;MONTH(ウォレット!$B30)&amp;"/"&amp;DAY(ウォレット!$B30)&amp;"_"&amp;ウォレット!BM$3,プレー記録!$U$12:$U$2664,0),1))=TRUE,0,-INDEX(プレー記録!$F$12:$F$2664,MATCH("OUT_"&amp;ウォレット!$AK$2&amp;MONTH(ウォレット!$B30)&amp;"/"&amp;DAY(ウォレット!$B30)&amp;"_"&amp;ウォレット!BM$3,プレー記録!$U$12:$U$2664,0),1))</f>
        <v>0</v>
      </c>
      <c r="BN30" s="298">
        <f>IF(ISNA(INDEX(プレー記録!$F$12:$F$2664,MATCH("OUT_"&amp;ウォレット!$AK$2&amp;MONTH(ウォレット!$B30)&amp;"/"&amp;DAY(ウォレット!$B30)&amp;"_"&amp;ウォレット!BN$3,プレー記録!$U$12:$U$2664,0),1))=TRUE,0,-INDEX(プレー記録!$F$12:$F$2664,MATCH("OUT_"&amp;ウォレット!$AK$2&amp;MONTH(ウォレット!$B30)&amp;"/"&amp;DAY(ウォレット!$B30)&amp;"_"&amp;ウォレット!BN$3,プレー記録!$U$12:$U$2664,0),1))</f>
        <v>0</v>
      </c>
      <c r="BO30" s="298">
        <f>IF(ISNA(INDEX(プレー記録!$F$12:$F$2664,MATCH("OUT_"&amp;ウォレット!$AK$2&amp;MONTH(ウォレット!$B30)&amp;"/"&amp;DAY(ウォレット!$B30)&amp;"_"&amp;ウォレット!BO$3,プレー記録!$U$12:$U$2664,0),1))=TRUE,0,-INDEX(プレー記録!$F$12:$F$2664,MATCH("OUT_"&amp;ウォレット!$AK$2&amp;MONTH(ウォレット!$B30)&amp;"/"&amp;DAY(ウォレット!$B30)&amp;"_"&amp;ウォレット!BO$3,プレー記録!$U$12:$U$2664,0),1))</f>
        <v>0</v>
      </c>
      <c r="BP30" s="298">
        <f>IF(ISNA(INDEX(プレー記録!$F$12:$F$2664,MATCH("OUT_"&amp;ウォレット!$AK$2&amp;MONTH(ウォレット!$B30)&amp;"/"&amp;DAY(ウォレット!$B30)&amp;"_"&amp;ウォレット!BP$3,プレー記録!$U$12:$U$2664,0),1))=TRUE,0,-INDEX(プレー記録!$F$12:$F$2664,MATCH("OUT_"&amp;ウォレット!$AK$2&amp;MONTH(ウォレット!$B30)&amp;"/"&amp;DAY(ウォレット!$B30)&amp;"_"&amp;ウォレット!BP$3,プレー記録!$U$12:$U$2664,0),1))</f>
        <v>0</v>
      </c>
      <c r="BQ30" s="298">
        <f>IF(ISNA(INDEX(プレー記録!$F$12:$F$2664,MATCH("OUT_"&amp;ウォレット!$AK$2&amp;MONTH(ウォレット!$B30)&amp;"/"&amp;DAY(ウォレット!$B30)&amp;"_"&amp;ウォレット!BQ$3,プレー記録!$U$12:$U$2664,0),1))=TRUE,0,-INDEX(プレー記録!$F$12:$F$2664,MATCH("OUT_"&amp;ウォレット!$AK$2&amp;MONTH(ウォレット!$B30)&amp;"/"&amp;DAY(ウォレット!$B30)&amp;"_"&amp;ウォレット!BQ$3,プレー記録!$U$12:$U$2664,0),1))</f>
        <v>0</v>
      </c>
      <c r="BR30" s="160"/>
      <c r="BS30" s="127">
        <f t="shared" si="3"/>
        <v>0</v>
      </c>
      <c r="BT30" s="128">
        <f t="shared" si="13"/>
        <v>0</v>
      </c>
      <c r="BU30" s="133">
        <f>IF(ISNA(INDEX(プレー記録!$G$14:$G$2664,MATCH("IN_"&amp;ウォレット!$BS$2&amp;MONTH(ウォレット!$B30)&amp;"/"&amp;DAY(ウォレット!$B30)&amp;"_"&amp;ウォレット!BU$3,プレー記録!$U$14:$U$2664,0),1))=TRUE,0,INDEX(プレー記録!$G$14:$G$2664,MATCH("IN_"&amp;ウォレット!$BS$2&amp;MONTH(ウォレット!$B30)&amp;"/"&amp;DAY(ウォレット!$B30)&amp;"_"&amp;ウォレット!BU$3,プレー記録!$U$14:$U$2664,0),1))</f>
        <v>0</v>
      </c>
      <c r="BV30" s="122">
        <f>IF(ISNA(INDEX(プレー記録!$G$14:$G$2664,MATCH("IN_"&amp;ウォレット!$BS$2&amp;MONTH(ウォレット!$B30)&amp;"/"&amp;DAY(ウォレット!$B30)&amp;"_"&amp;ウォレット!BV$3,プレー記録!$U$14:$U$2664,0),1))=TRUE,0,INDEX(プレー記録!$G$14:$G$2664,MATCH("IN_"&amp;ウォレット!$BS$2&amp;MONTH(ウォレット!$B30)&amp;"/"&amp;DAY(ウォレット!$B30)&amp;"_"&amp;ウォレット!BV$3,プレー記録!$U$14:$U$2664,0),1))</f>
        <v>0</v>
      </c>
      <c r="BW30" s="122">
        <f>IF(ISNA(INDEX(プレー記録!$G$14:$G$2664,MATCH("IN_"&amp;ウォレット!$BS$2&amp;MONTH(ウォレット!$B30)&amp;"/"&amp;DAY(ウォレット!$B30)&amp;"_"&amp;ウォレット!BW$3,プレー記録!$U$14:$U$2664,0),1))=TRUE,0,INDEX(プレー記録!$G$14:$G$2664,MATCH("IN_"&amp;ウォレット!$BS$2&amp;MONTH(ウォレット!$B30)&amp;"/"&amp;DAY(ウォレット!$B30)&amp;"_"&amp;ウォレット!BW$3,プレー記録!$U$14:$U$2664,0),1))</f>
        <v>0</v>
      </c>
      <c r="BX30" s="122">
        <f>IF(ISNA(INDEX(プレー記録!$G$14:$G$2664,MATCH("IN_"&amp;ウォレット!$BS$2&amp;MONTH(ウォレット!$B30)&amp;"/"&amp;DAY(ウォレット!$B30)&amp;"_"&amp;ウォレット!BX$3,プレー記録!$U$14:$U$2664,0),1))=TRUE,0,INDEX(プレー記録!$G$14:$G$2664,MATCH("IN_"&amp;ウォレット!$BS$2&amp;MONTH(ウォレット!$B30)&amp;"/"&amp;DAY(ウォレット!$B30)&amp;"_"&amp;ウォレット!BX$3,プレー記録!$U$14:$U$2664,0),1))</f>
        <v>0</v>
      </c>
      <c r="BY30" s="122">
        <f>IF(ISNA(INDEX(プレー記録!$G$14:$G$2664,MATCH("IN_"&amp;ウォレット!$BS$2&amp;MONTH(ウォレット!$B30)&amp;"/"&amp;DAY(ウォレット!$B30)&amp;"_"&amp;ウォレット!BY$3,プレー記録!$U$14:$U$2664,0),1))=TRUE,0,INDEX(プレー記録!$G$14:$G$2664,MATCH("IN_"&amp;ウォレット!$BS$2&amp;MONTH(ウォレット!$B30)&amp;"/"&amp;DAY(ウォレット!$B30)&amp;"_"&amp;ウォレット!BY$3,プレー記録!$U$14:$U$2664,0),1))</f>
        <v>0</v>
      </c>
      <c r="BZ30" s="122">
        <f>IF(ISNA(INDEX(プレー記録!$G$14:$G$2664,MATCH("IN_"&amp;ウォレット!$BS$2&amp;MONTH(ウォレット!$B30)&amp;"/"&amp;DAY(ウォレット!$B30)&amp;"_"&amp;ウォレット!BZ$3,プレー記録!$U$14:$U$2664,0),1))=TRUE,0,INDEX(プレー記録!$G$14:$G$2664,MATCH("IN_"&amp;ウォレット!$BS$2&amp;MONTH(ウォレット!$B30)&amp;"/"&amp;DAY(ウォレット!$B30)&amp;"_"&amp;ウォレット!BZ$3,プレー記録!$U$14:$U$2664,0),1))</f>
        <v>0</v>
      </c>
      <c r="CA30" s="122">
        <f>IF(ISNA(INDEX(プレー記録!$G$14:$G$2664,MATCH("IN_"&amp;ウォレット!$BS$2&amp;MONTH(ウォレット!$B30)&amp;"/"&amp;DAY(ウォレット!$B30)&amp;"_"&amp;ウォレット!CA$3,プレー記録!$U$14:$U$2664,0),1))=TRUE,0,INDEX(プレー記録!$G$14:$G$2664,MATCH("IN_"&amp;ウォレット!$BS$2&amp;MONTH(ウォレット!$B30)&amp;"/"&amp;DAY(ウォレット!$B30)&amp;"_"&amp;ウォレット!CA$3,プレー記録!$U$14:$U$2664,0),1))</f>
        <v>0</v>
      </c>
      <c r="CB30" s="296">
        <f>IF(ISNA(INDEX(プレー記録!$G$14:$G$2664,MATCH("IN_"&amp;ウォレット!$BS$2&amp;MONTH(ウォレット!$B30)&amp;"/"&amp;DAY(ウォレット!$B30)&amp;"_"&amp;ウォレット!CB$3,プレー記録!$U$14:$U$2664,0),1))=TRUE,0,INDEX(プレー記録!$G$14:$G$2664,MATCH("IN_"&amp;ウォレット!$BS$2&amp;MONTH(ウォレット!$B30)&amp;"/"&amp;DAY(ウォレット!$B30)&amp;"_"&amp;ウォレット!CB$3,プレー記録!$U$14:$U$2664,0),1))</f>
        <v>0</v>
      </c>
      <c r="CC30" s="296">
        <f>IF(ISNA(INDEX(プレー記録!$G$14:$G$2664,MATCH("IN_"&amp;ウォレット!$BS$2&amp;MONTH(ウォレット!$B30)&amp;"/"&amp;DAY(ウォレット!$B30)&amp;"_"&amp;ウォレット!CC$3,プレー記録!$U$14:$U$2664,0),1))=TRUE,0,INDEX(プレー記録!$G$14:$G$2664,MATCH("IN_"&amp;ウォレット!$BS$2&amp;MONTH(ウォレット!$B30)&amp;"/"&amp;DAY(ウォレット!$B30)&amp;"_"&amp;ウォレット!CC$3,プレー記録!$U$14:$U$2664,0),1))</f>
        <v>0</v>
      </c>
      <c r="CD30" s="296">
        <f>IF(ISNA(INDEX(プレー記録!$G$14:$G$2664,MATCH("IN_"&amp;ウォレット!$BS$2&amp;MONTH(ウォレット!$B30)&amp;"/"&amp;DAY(ウォレット!$B30)&amp;"_"&amp;ウォレット!CD$3,プレー記録!$U$14:$U$2664,0),1))=TRUE,0,INDEX(プレー記録!$G$14:$G$2664,MATCH("IN_"&amp;ウォレット!$BS$2&amp;MONTH(ウォレット!$B30)&amp;"/"&amp;DAY(ウォレット!$B30)&amp;"_"&amp;ウォレット!CD$3,プレー記録!$U$14:$U$2664,0),1))</f>
        <v>0</v>
      </c>
      <c r="CE30" s="296">
        <f>IF(ISNA(INDEX(プレー記録!$G$14:$G$2664,MATCH("IN_"&amp;ウォレット!$BS$2&amp;MONTH(ウォレット!$B30)&amp;"/"&amp;DAY(ウォレット!$B30)&amp;"_"&amp;ウォレット!CE$3,プレー記録!$U$14:$U$2664,0),1))=TRUE,0,INDEX(プレー記録!$G$14:$G$2664,MATCH("IN_"&amp;ウォレット!$BS$2&amp;MONTH(ウォレット!$B30)&amp;"/"&amp;DAY(ウォレット!$B30)&amp;"_"&amp;ウォレット!CE$3,プレー記録!$U$14:$U$2664,0),1))</f>
        <v>0</v>
      </c>
      <c r="CF30" s="296">
        <f>IF(ISNA(INDEX(プレー記録!$G$14:$G$2664,MATCH("IN_"&amp;ウォレット!$BS$2&amp;MONTH(ウォレット!$B30)&amp;"/"&amp;DAY(ウォレット!$B30)&amp;"_"&amp;ウォレット!CF$3,プレー記録!$U$14:$U$2664,0),1))=TRUE,0,INDEX(プレー記録!$G$14:$G$2664,MATCH("IN_"&amp;ウォレット!$BS$2&amp;MONTH(ウォレット!$B30)&amp;"/"&amp;DAY(ウォレット!$B30)&amp;"_"&amp;ウォレット!CF$3,プレー記録!$U$14:$U$2664,0),1))</f>
        <v>0</v>
      </c>
      <c r="CG30" s="296">
        <f>IF(ISNA(INDEX(プレー記録!$G$14:$G$2664,MATCH("IN_"&amp;ウォレット!$BS$2&amp;MONTH(ウォレット!$B30)&amp;"/"&amp;DAY(ウォレット!$B30)&amp;"_"&amp;ウォレット!CG$3,プレー記録!$U$14:$U$2664,0),1))=TRUE,0,INDEX(プレー記録!$G$14:$G$2664,MATCH("IN_"&amp;ウォレット!$BS$2&amp;MONTH(ウォレット!$B30)&amp;"/"&amp;DAY(ウォレット!$B30)&amp;"_"&amp;ウォレット!CG$3,プレー記録!$U$14:$U$2664,0),1))</f>
        <v>0</v>
      </c>
      <c r="CH30" s="296">
        <f>IF(ISNA(INDEX(プレー記録!$G$14:$G$2664,MATCH("IN_"&amp;ウォレット!$BS$2&amp;MONTH(ウォレット!$B30)&amp;"/"&amp;DAY(ウォレット!$B30)&amp;"_"&amp;ウォレット!CH$3,プレー記録!$U$14:$U$2664,0),1))=TRUE,0,INDEX(プレー記録!$G$14:$G$2664,MATCH("IN_"&amp;ウォレット!$BS$2&amp;MONTH(ウォレット!$B30)&amp;"/"&amp;DAY(ウォレット!$B30)&amp;"_"&amp;ウォレット!CH$3,プレー記録!$U$14:$U$2664,0),1))</f>
        <v>0</v>
      </c>
      <c r="CI30" s="296">
        <f>IF(ISNA(INDEX(プレー記録!$G$14:$G$2664,MATCH("IN_"&amp;ウォレット!$BS$2&amp;MONTH(ウォレット!$B30)&amp;"/"&amp;DAY(ウォレット!$B30)&amp;"_"&amp;ウォレット!CI$3,プレー記録!$U$14:$U$2664,0),1))=TRUE,0,INDEX(プレー記録!$G$14:$G$2664,MATCH("IN_"&amp;ウォレット!$BS$2&amp;MONTH(ウォレット!$B30)&amp;"/"&amp;DAY(ウォレット!$B30)&amp;"_"&amp;ウォレット!CI$3,プレー記録!$U$14:$U$2664,0),1))</f>
        <v>0</v>
      </c>
      <c r="CJ30" s="158"/>
      <c r="CK30" s="131">
        <f>IF(ISNA(INDEX(プレー記録!$F$12:$F$2664,MATCH("OUT_"&amp;ウォレット!$BS$2&amp;MONTH(ウォレット!$B30)&amp;"/"&amp;DAY(ウォレット!$B30)&amp;"_"&amp;ウォレット!CK$3,プレー記録!$U$12:$U$2664,0),1))=TRUE,0,-INDEX(プレー記録!$F$12:$F$2664,MATCH("OUT_"&amp;ウォレット!$BS$2&amp;MONTH(ウォレット!$B30)&amp;"/"&amp;DAY(ウォレット!$B30)&amp;"_"&amp;ウォレット!CK$3,プレー記録!$U$12:$U$2664,0),1))</f>
        <v>0</v>
      </c>
      <c r="CL30" s="123">
        <f>IF(ISNA(INDEX(プレー記録!$F$12:$F$2664,MATCH("OUT_"&amp;ウォレット!$BS$2&amp;MONTH(ウォレット!$B30)&amp;"/"&amp;DAY(ウォレット!$B30)&amp;"_"&amp;ウォレット!CL$3,プレー記録!$U$12:$U$2664,0),1))=TRUE,0,-INDEX(プレー記録!$F$12:$F$2664,MATCH("OUT_"&amp;ウォレット!$BS$2&amp;MONTH(ウォレット!$B30)&amp;"/"&amp;DAY(ウォレット!$B30)&amp;"_"&amp;ウォレット!CL$3,プレー記録!$U$12:$U$2664,0),1))</f>
        <v>0</v>
      </c>
      <c r="CM30" s="123">
        <f>IF(ISNA(INDEX(プレー記録!$F$12:$F$2664,MATCH("OUT_"&amp;ウォレット!$BS$2&amp;MONTH(ウォレット!$B30)&amp;"/"&amp;DAY(ウォレット!$B30)&amp;"_"&amp;ウォレット!CM$3,プレー記録!$U$12:$U$2664,0),1))=TRUE,0,-INDEX(プレー記録!$F$12:$F$2664,MATCH("OUT_"&amp;ウォレット!$BS$2&amp;MONTH(ウォレット!$B30)&amp;"/"&amp;DAY(ウォレット!$B30)&amp;"_"&amp;ウォレット!CM$3,プレー記録!$U$12:$U$2664,0),1))</f>
        <v>0</v>
      </c>
      <c r="CN30" s="123">
        <f>IF(ISNA(INDEX(プレー記録!$F$12:$F$2664,MATCH("OUT_"&amp;ウォレット!$BS$2&amp;MONTH(ウォレット!$B30)&amp;"/"&amp;DAY(ウォレット!$B30)&amp;"_"&amp;ウォレット!CN$3,プレー記録!$U$12:$U$2664,0),1))=TRUE,0,-INDEX(プレー記録!$F$12:$F$2664,MATCH("OUT_"&amp;ウォレット!$BS$2&amp;MONTH(ウォレット!$B30)&amp;"/"&amp;DAY(ウォレット!$B30)&amp;"_"&amp;ウォレット!CN$3,プレー記録!$U$12:$U$2664,0),1))</f>
        <v>0</v>
      </c>
      <c r="CO30" s="123">
        <f>IF(ISNA(INDEX(プレー記録!$F$12:$F$2664,MATCH("OUT_"&amp;ウォレット!$BS$2&amp;MONTH(ウォレット!$B30)&amp;"/"&amp;DAY(ウォレット!$B30)&amp;"_"&amp;ウォレット!CO$3,プレー記録!$U$12:$U$2664,0),1))=TRUE,0,-INDEX(プレー記録!$F$12:$F$2664,MATCH("OUT_"&amp;ウォレット!$BS$2&amp;MONTH(ウォレット!$B30)&amp;"/"&amp;DAY(ウォレット!$B30)&amp;"_"&amp;ウォレット!CO$3,プレー記録!$U$12:$U$2664,0),1))</f>
        <v>0</v>
      </c>
      <c r="CP30" s="123">
        <f>IF(ISNA(INDEX(プレー記録!$F$12:$F$2664,MATCH("OUT_"&amp;ウォレット!$BS$2&amp;MONTH(ウォレット!$B30)&amp;"/"&amp;DAY(ウォレット!$B30)&amp;"_"&amp;ウォレット!CP$3,プレー記録!$U$12:$U$2664,0),1))=TRUE,0,-INDEX(プレー記録!$F$12:$F$2664,MATCH("OUT_"&amp;ウォレット!$BS$2&amp;MONTH(ウォレット!$B30)&amp;"/"&amp;DAY(ウォレット!$B30)&amp;"_"&amp;ウォレット!CP$3,プレー記録!$U$12:$U$2664,0),1))</f>
        <v>0</v>
      </c>
      <c r="CQ30" s="123">
        <f>IF(ISNA(INDEX(プレー記録!$F$12:$F$2664,MATCH("OUT_"&amp;ウォレット!$BS$2&amp;MONTH(ウォレット!$B30)&amp;"/"&amp;DAY(ウォレット!$B30)&amp;"_"&amp;ウォレット!CQ$3,プレー記録!$U$12:$U$2664,0),1))=TRUE,0,-INDEX(プレー記録!$F$12:$F$2664,MATCH("OUT_"&amp;ウォレット!$BS$2&amp;MONTH(ウォレット!$B30)&amp;"/"&amp;DAY(ウォレット!$B30)&amp;"_"&amp;ウォレット!CQ$3,プレー記録!$U$12:$U$2664,0),1))</f>
        <v>0</v>
      </c>
      <c r="CR30" s="298">
        <f>IF(ISNA(INDEX(プレー記録!$F$12:$F$2664,MATCH("OUT_"&amp;ウォレット!$BS$2&amp;MONTH(ウォレット!$B30)&amp;"/"&amp;DAY(ウォレット!$B30)&amp;"_"&amp;ウォレット!CR$3,プレー記録!$U$12:$U$2664,0),1))=TRUE,0,-INDEX(プレー記録!$F$12:$F$2664,MATCH("OUT_"&amp;ウォレット!$BS$2&amp;MONTH(ウォレット!$B30)&amp;"/"&amp;DAY(ウォレット!$B30)&amp;"_"&amp;ウォレット!CR$3,プレー記録!$U$12:$U$2664,0),1))</f>
        <v>0</v>
      </c>
      <c r="CS30" s="298">
        <f>IF(ISNA(INDEX(プレー記録!$F$12:$F$2664,MATCH("OUT_"&amp;ウォレット!$BS$2&amp;MONTH(ウォレット!$B30)&amp;"/"&amp;DAY(ウォレット!$B30)&amp;"_"&amp;ウォレット!CS$3,プレー記録!$U$12:$U$2664,0),1))=TRUE,0,-INDEX(プレー記録!$F$12:$F$2664,MATCH("OUT_"&amp;ウォレット!$BS$2&amp;MONTH(ウォレット!$B30)&amp;"/"&amp;DAY(ウォレット!$B30)&amp;"_"&amp;ウォレット!CS$3,プレー記録!$U$12:$U$2664,0),1))</f>
        <v>0</v>
      </c>
      <c r="CT30" s="298">
        <f>IF(ISNA(INDEX(プレー記録!$F$12:$F$2664,MATCH("OUT_"&amp;ウォレット!$BS$2&amp;MONTH(ウォレット!$B30)&amp;"/"&amp;DAY(ウォレット!$B30)&amp;"_"&amp;ウォレット!CT$3,プレー記録!$U$12:$U$2664,0),1))=TRUE,0,-INDEX(プレー記録!$F$12:$F$2664,MATCH("OUT_"&amp;ウォレット!$BS$2&amp;MONTH(ウォレット!$B30)&amp;"/"&amp;DAY(ウォレット!$B30)&amp;"_"&amp;ウォレット!CT$3,プレー記録!$U$12:$U$2664,0),1))</f>
        <v>0</v>
      </c>
      <c r="CU30" s="298">
        <f>IF(ISNA(INDEX(プレー記録!$F$12:$F$2664,MATCH("OUT_"&amp;ウォレット!$BS$2&amp;MONTH(ウォレット!$B30)&amp;"/"&amp;DAY(ウォレット!$B30)&amp;"_"&amp;ウォレット!CU$3,プレー記録!$U$12:$U$2664,0),1))=TRUE,0,-INDEX(プレー記録!$F$12:$F$2664,MATCH("OUT_"&amp;ウォレット!$BS$2&amp;MONTH(ウォレット!$B30)&amp;"/"&amp;DAY(ウォレット!$B30)&amp;"_"&amp;ウォレット!CU$3,プレー記録!$U$12:$U$2664,0),1))</f>
        <v>0</v>
      </c>
      <c r="CV30" s="298">
        <f>IF(ISNA(INDEX(プレー記録!$F$12:$F$2664,MATCH("OUT_"&amp;ウォレット!$BS$2&amp;MONTH(ウォレット!$B30)&amp;"/"&amp;DAY(ウォレット!$B30)&amp;"_"&amp;ウォレット!CV$3,プレー記録!$U$12:$U$2664,0),1))=TRUE,0,-INDEX(プレー記録!$F$12:$F$2664,MATCH("OUT_"&amp;ウォレット!$BS$2&amp;MONTH(ウォレット!$B30)&amp;"/"&amp;DAY(ウォレット!$B30)&amp;"_"&amp;ウォレット!CV$3,プレー記録!$U$12:$U$2664,0),1))</f>
        <v>0</v>
      </c>
      <c r="CW30" s="298">
        <f>IF(ISNA(INDEX(プレー記録!$F$12:$F$2664,MATCH("OUT_"&amp;ウォレット!$BS$2&amp;MONTH(ウォレット!$B30)&amp;"/"&amp;DAY(ウォレット!$B30)&amp;"_"&amp;ウォレット!CW$3,プレー記録!$U$12:$U$2664,0),1))=TRUE,0,-INDEX(プレー記録!$F$12:$F$2664,MATCH("OUT_"&amp;ウォレット!$BS$2&amp;MONTH(ウォレット!$B30)&amp;"/"&amp;DAY(ウォレット!$B30)&amp;"_"&amp;ウォレット!CW$3,プレー記録!$U$12:$U$2664,0),1))</f>
        <v>0</v>
      </c>
      <c r="CX30" s="298">
        <f>IF(ISNA(INDEX(プレー記録!$F$12:$F$2664,MATCH("OUT_"&amp;ウォレット!$BS$2&amp;MONTH(ウォレット!$B30)&amp;"/"&amp;DAY(ウォレット!$B30)&amp;"_"&amp;ウォレット!CX$3,プレー記録!$U$12:$U$2664,0),1))=TRUE,0,-INDEX(プレー記録!$F$12:$F$2664,MATCH("OUT_"&amp;ウォレット!$BS$2&amp;MONTH(ウォレット!$B30)&amp;"/"&amp;DAY(ウォレット!$B30)&amp;"_"&amp;ウォレット!CX$3,プレー記録!$U$12:$U$2664,0),1))</f>
        <v>0</v>
      </c>
      <c r="CY30" s="298">
        <f>IF(ISNA(INDEX(プレー記録!$F$12:$F$2664,MATCH("OUT_"&amp;ウォレット!$BS$2&amp;MONTH(ウォレット!$B30)&amp;"/"&amp;DAY(ウォレット!$B30)&amp;"_"&amp;ウォレット!CY$3,プレー記録!$U$12:$U$2664,0),1))=TRUE,0,-INDEX(プレー記録!$F$12:$F$2664,MATCH("OUT_"&amp;ウォレット!$BS$2&amp;MONTH(ウォレット!$B30)&amp;"/"&amp;DAY(ウォレット!$B30)&amp;"_"&amp;ウォレット!CY$3,プレー記録!$U$12:$U$2664,0),1))</f>
        <v>0</v>
      </c>
      <c r="CZ30" s="160"/>
      <c r="DA30" s="127">
        <f t="shared" si="4"/>
        <v>0</v>
      </c>
      <c r="DB30" s="128">
        <f t="shared" si="14"/>
        <v>0</v>
      </c>
      <c r="DC30" s="133">
        <f>IF(ISNA(INDEX(プレー記録!$G$14:$G$2664,MATCH("IN_"&amp;ウォレット!$DA$2&amp;MONTH(ウォレット!$B30)&amp;"/"&amp;DAY(ウォレット!$B30)&amp;"_"&amp;ウォレット!DC$3,プレー記録!$U$14:$U$2664,0),1))=TRUE,0,INDEX(プレー記録!$G$14:$G$2664,MATCH("IN_"&amp;ウォレット!$DA$2&amp;MONTH(ウォレット!$B30)&amp;"/"&amp;DAY(ウォレット!$B30)&amp;"_"&amp;ウォレット!DC$3,プレー記録!$U$14:$U$2664,0),1))</f>
        <v>0</v>
      </c>
      <c r="DD30" s="122">
        <f>IF(ISNA(INDEX(プレー記録!$G$14:$G$2664,MATCH("IN_"&amp;ウォレット!$DA$2&amp;MONTH(ウォレット!$B30)&amp;"/"&amp;DAY(ウォレット!$B30)&amp;"_"&amp;ウォレット!DD$3,プレー記録!$U$14:$U$2664,0),1))=TRUE,0,INDEX(プレー記録!$G$14:$G$2664,MATCH("IN_"&amp;ウォレット!$DA$2&amp;MONTH(ウォレット!$B30)&amp;"/"&amp;DAY(ウォレット!$B30)&amp;"_"&amp;ウォレット!DD$3,プレー記録!$U$14:$U$2664,0),1))</f>
        <v>0</v>
      </c>
      <c r="DE30" s="122">
        <f>IF(ISNA(INDEX(プレー記録!$G$14:$G$2664,MATCH("IN_"&amp;ウォレット!$DA$2&amp;MONTH(ウォレット!$B30)&amp;"/"&amp;DAY(ウォレット!$B30)&amp;"_"&amp;ウォレット!DE$3,プレー記録!$U$14:$U$2664,0),1))=TRUE,0,INDEX(プレー記録!$G$14:$G$2664,MATCH("IN_"&amp;ウォレット!$DA$2&amp;MONTH(ウォレット!$B30)&amp;"/"&amp;DAY(ウォレット!$B30)&amp;"_"&amp;ウォレット!DE$3,プレー記録!$U$14:$U$2664,0),1))</f>
        <v>0</v>
      </c>
      <c r="DF30" s="122">
        <f>IF(ISNA(INDEX(プレー記録!$G$14:$G$2664,MATCH("IN_"&amp;ウォレット!$DA$2&amp;MONTH(ウォレット!$B30)&amp;"/"&amp;DAY(ウォレット!$B30)&amp;"_"&amp;ウォレット!DF$3,プレー記録!$U$14:$U$2664,0),1))=TRUE,0,INDEX(プレー記録!$G$14:$G$2664,MATCH("IN_"&amp;ウォレット!$DA$2&amp;MONTH(ウォレット!$B30)&amp;"/"&amp;DAY(ウォレット!$B30)&amp;"_"&amp;ウォレット!DF$3,プレー記録!$U$14:$U$2664,0),1))</f>
        <v>0</v>
      </c>
      <c r="DG30" s="122">
        <f>IF(ISNA(INDEX(プレー記録!$G$14:$G$2664,MATCH("IN_"&amp;ウォレット!$DA$2&amp;MONTH(ウォレット!$B30)&amp;"/"&amp;DAY(ウォレット!$B30)&amp;"_"&amp;ウォレット!DG$3,プレー記録!$U$14:$U$2664,0),1))=TRUE,0,INDEX(プレー記録!$G$14:$G$2664,MATCH("IN_"&amp;ウォレット!$DA$2&amp;MONTH(ウォレット!$B30)&amp;"/"&amp;DAY(ウォレット!$B30)&amp;"_"&amp;ウォレット!DG$3,プレー記録!$U$14:$U$2664,0),1))</f>
        <v>0</v>
      </c>
      <c r="DH30" s="122">
        <f>IF(ISNA(INDEX(プレー記録!$G$14:$G$2664,MATCH("IN_"&amp;ウォレット!$DA$2&amp;MONTH(ウォレット!$B30)&amp;"/"&amp;DAY(ウォレット!$B30)&amp;"_"&amp;ウォレット!DH$3,プレー記録!$U$14:$U$2664,0),1))=TRUE,0,INDEX(プレー記録!$G$14:$G$2664,MATCH("IN_"&amp;ウォレット!$DA$2&amp;MONTH(ウォレット!$B30)&amp;"/"&amp;DAY(ウォレット!$B30)&amp;"_"&amp;ウォレット!DH$3,プレー記録!$U$14:$U$2664,0),1))</f>
        <v>0</v>
      </c>
      <c r="DI30" s="122">
        <f>IF(ISNA(INDEX(プレー記録!$G$14:$G$2664,MATCH("IN_"&amp;ウォレット!$DA$2&amp;MONTH(ウォレット!$B30)&amp;"/"&amp;DAY(ウォレット!$B30)&amp;"_"&amp;ウォレット!DI$3,プレー記録!$U$14:$U$2664,0),1))=TRUE,0,INDEX(プレー記録!$G$14:$G$2664,MATCH("IN_"&amp;ウォレット!$DA$2&amp;MONTH(ウォレット!$B30)&amp;"/"&amp;DAY(ウォレット!$B30)&amp;"_"&amp;ウォレット!DI$3,プレー記録!$U$14:$U$2664,0),1))</f>
        <v>0</v>
      </c>
      <c r="DJ30" s="296">
        <f>IF(ISNA(INDEX(プレー記録!$G$14:$G$2664,MATCH("IN_"&amp;ウォレット!$DA$2&amp;MONTH(ウォレット!$B30)&amp;"/"&amp;DAY(ウォレット!$B30)&amp;"_"&amp;ウォレット!DJ$3,プレー記録!$U$14:$U$2664,0),1))=TRUE,0,INDEX(プレー記録!$G$14:$G$2664,MATCH("IN_"&amp;ウォレット!$DA$2&amp;MONTH(ウォレット!$B30)&amp;"/"&amp;DAY(ウォレット!$B30)&amp;"_"&amp;ウォレット!DJ$3,プレー記録!$U$14:$U$2664,0),1))</f>
        <v>0</v>
      </c>
      <c r="DK30" s="296">
        <f>IF(ISNA(INDEX(プレー記録!$G$14:$G$2664,MATCH("IN_"&amp;ウォレット!$DA$2&amp;MONTH(ウォレット!$B30)&amp;"/"&amp;DAY(ウォレット!$B30)&amp;"_"&amp;ウォレット!DK$3,プレー記録!$U$14:$U$2664,0),1))=TRUE,0,INDEX(プレー記録!$G$14:$G$2664,MATCH("IN_"&amp;ウォレット!$DA$2&amp;MONTH(ウォレット!$B30)&amp;"/"&amp;DAY(ウォレット!$B30)&amp;"_"&amp;ウォレット!DK$3,プレー記録!$U$14:$U$2664,0),1))</f>
        <v>0</v>
      </c>
      <c r="DL30" s="296">
        <f>IF(ISNA(INDEX(プレー記録!$G$14:$G$2664,MATCH("IN_"&amp;ウォレット!$DA$2&amp;MONTH(ウォレット!$B30)&amp;"/"&amp;DAY(ウォレット!$B30)&amp;"_"&amp;ウォレット!DL$3,プレー記録!$U$14:$U$2664,0),1))=TRUE,0,INDEX(プレー記録!$G$14:$G$2664,MATCH("IN_"&amp;ウォレット!$DA$2&amp;MONTH(ウォレット!$B30)&amp;"/"&amp;DAY(ウォレット!$B30)&amp;"_"&amp;ウォレット!DL$3,プレー記録!$U$14:$U$2664,0),1))</f>
        <v>0</v>
      </c>
      <c r="DM30" s="296">
        <f>IF(ISNA(INDEX(プレー記録!$G$14:$G$2664,MATCH("IN_"&amp;ウォレット!$DA$2&amp;MONTH(ウォレット!$B30)&amp;"/"&amp;DAY(ウォレット!$B30)&amp;"_"&amp;ウォレット!DM$3,プレー記録!$U$14:$U$2664,0),1))=TRUE,0,INDEX(プレー記録!$G$14:$G$2664,MATCH("IN_"&amp;ウォレット!$DA$2&amp;MONTH(ウォレット!$B30)&amp;"/"&amp;DAY(ウォレット!$B30)&amp;"_"&amp;ウォレット!DM$3,プレー記録!$U$14:$U$2664,0),1))</f>
        <v>0</v>
      </c>
      <c r="DN30" s="296">
        <f>IF(ISNA(INDEX(プレー記録!$G$14:$G$2664,MATCH("IN_"&amp;ウォレット!$DA$2&amp;MONTH(ウォレット!$B30)&amp;"/"&amp;DAY(ウォレット!$B30)&amp;"_"&amp;ウォレット!DN$3,プレー記録!$U$14:$U$2664,0),1))=TRUE,0,INDEX(プレー記録!$G$14:$G$2664,MATCH("IN_"&amp;ウォレット!$DA$2&amp;MONTH(ウォレット!$B30)&amp;"/"&amp;DAY(ウォレット!$B30)&amp;"_"&amp;ウォレット!DN$3,プレー記録!$U$14:$U$2664,0),1))</f>
        <v>0</v>
      </c>
      <c r="DO30" s="296">
        <f>IF(ISNA(INDEX(プレー記録!$G$14:$G$2664,MATCH("IN_"&amp;ウォレット!$DA$2&amp;MONTH(ウォレット!$B30)&amp;"/"&amp;DAY(ウォレット!$B30)&amp;"_"&amp;ウォレット!DO$3,プレー記録!$U$14:$U$2664,0),1))=TRUE,0,INDEX(プレー記録!$G$14:$G$2664,MATCH("IN_"&amp;ウォレット!$DA$2&amp;MONTH(ウォレット!$B30)&amp;"/"&amp;DAY(ウォレット!$B30)&amp;"_"&amp;ウォレット!DO$3,プレー記録!$U$14:$U$2664,0),1))</f>
        <v>0</v>
      </c>
      <c r="DP30" s="296">
        <f>IF(ISNA(INDEX(プレー記録!$G$14:$G$2664,MATCH("IN_"&amp;ウォレット!$DA$2&amp;MONTH(ウォレット!$B30)&amp;"/"&amp;DAY(ウォレット!$B30)&amp;"_"&amp;ウォレット!DP$3,プレー記録!$U$14:$U$2664,0),1))=TRUE,0,INDEX(プレー記録!$G$14:$G$2664,MATCH("IN_"&amp;ウォレット!$DA$2&amp;MONTH(ウォレット!$B30)&amp;"/"&amp;DAY(ウォレット!$B30)&amp;"_"&amp;ウォレット!DP$3,プレー記録!$U$14:$U$2664,0),1))</f>
        <v>0</v>
      </c>
      <c r="DQ30" s="296">
        <f>IF(ISNA(INDEX(プレー記録!$G$14:$G$2664,MATCH("IN_"&amp;ウォレット!$DA$2&amp;MONTH(ウォレット!$B30)&amp;"/"&amp;DAY(ウォレット!$B30)&amp;"_"&amp;ウォレット!DQ$3,プレー記録!$U$14:$U$2664,0),1))=TRUE,0,INDEX(プレー記録!$G$14:$G$2664,MATCH("IN_"&amp;ウォレット!$DA$2&amp;MONTH(ウォレット!$B30)&amp;"/"&amp;DAY(ウォレット!$B30)&amp;"_"&amp;ウォレット!DQ$3,プレー記録!$U$14:$U$2664,0),1))</f>
        <v>0</v>
      </c>
      <c r="DR30" s="158"/>
      <c r="DS30" s="131">
        <f>IF(ISNA(INDEX(プレー記録!$F$12:$F$2664,MATCH("OUT_"&amp;ウォレット!$DA$2&amp;MONTH(ウォレット!$B30)&amp;"/"&amp;DAY(ウォレット!$B30)&amp;"_"&amp;ウォレット!DS$3,プレー記録!$U$12:$U$2664,0),1))=TRUE,0,-INDEX(プレー記録!$F$12:$F$2664,MATCH("OUT_"&amp;ウォレット!$DA$2&amp;MONTH(ウォレット!$B30)&amp;"/"&amp;DAY(ウォレット!$B30)&amp;"_"&amp;ウォレット!DS$3,プレー記録!$U$12:$U$2664,0),1))</f>
        <v>0</v>
      </c>
      <c r="DT30" s="123">
        <f>IF(ISNA(INDEX(プレー記録!$F$12:$F$2664,MATCH("OUT_"&amp;ウォレット!$DA$2&amp;MONTH(ウォレット!$B30)&amp;"/"&amp;DAY(ウォレット!$B30)&amp;"_"&amp;ウォレット!DT$3,プレー記録!$U$12:$U$2664,0),1))=TRUE,0,-INDEX(プレー記録!$F$12:$F$2664,MATCH("OUT_"&amp;ウォレット!$DA$2&amp;MONTH(ウォレット!$B30)&amp;"/"&amp;DAY(ウォレット!$B30)&amp;"_"&amp;ウォレット!DT$3,プレー記録!$U$12:$U$2664,0),1))</f>
        <v>0</v>
      </c>
      <c r="DU30" s="123">
        <f>IF(ISNA(INDEX(プレー記録!$F$12:$F$2664,MATCH("OUT_"&amp;ウォレット!$DA$2&amp;MONTH(ウォレット!$B30)&amp;"/"&amp;DAY(ウォレット!$B30)&amp;"_"&amp;ウォレット!DU$3,プレー記録!$U$12:$U$2664,0),1))=TRUE,0,-INDEX(プレー記録!$F$12:$F$2664,MATCH("OUT_"&amp;ウォレット!$DA$2&amp;MONTH(ウォレット!$B30)&amp;"/"&amp;DAY(ウォレット!$B30)&amp;"_"&amp;ウォレット!DU$3,プレー記録!$U$12:$U$2664,0),1))</f>
        <v>0</v>
      </c>
      <c r="DV30" s="123">
        <f>IF(ISNA(INDEX(プレー記録!$F$12:$F$2664,MATCH("OUT_"&amp;ウォレット!$DA$2&amp;MONTH(ウォレット!$B30)&amp;"/"&amp;DAY(ウォレット!$B30)&amp;"_"&amp;ウォレット!DV$3,プレー記録!$U$12:$U$2664,0),1))=TRUE,0,-INDEX(プレー記録!$F$12:$F$2664,MATCH("OUT_"&amp;ウォレット!$DA$2&amp;MONTH(ウォレット!$B30)&amp;"/"&amp;DAY(ウォレット!$B30)&amp;"_"&amp;ウォレット!DV$3,プレー記録!$U$12:$U$2664,0),1))</f>
        <v>0</v>
      </c>
      <c r="DW30" s="123">
        <f>IF(ISNA(INDEX(プレー記録!$F$12:$F$2664,MATCH("OUT_"&amp;ウォレット!$DA$2&amp;MONTH(ウォレット!$B30)&amp;"/"&amp;DAY(ウォレット!$B30)&amp;"_"&amp;ウォレット!DW$3,プレー記録!$U$12:$U$2664,0),1))=TRUE,0,-INDEX(プレー記録!$F$12:$F$2664,MATCH("OUT_"&amp;ウォレット!$DA$2&amp;MONTH(ウォレット!$B30)&amp;"/"&amp;DAY(ウォレット!$B30)&amp;"_"&amp;ウォレット!DW$3,プレー記録!$U$12:$U$2664,0),1))</f>
        <v>0</v>
      </c>
      <c r="DX30" s="123">
        <f>IF(ISNA(INDEX(プレー記録!$F$12:$F$2664,MATCH("OUT_"&amp;ウォレット!$DA$2&amp;MONTH(ウォレット!$B30)&amp;"/"&amp;DAY(ウォレット!$B30)&amp;"_"&amp;ウォレット!DX$3,プレー記録!$U$12:$U$2664,0),1))=TRUE,0,-INDEX(プレー記録!$F$12:$F$2664,MATCH("OUT_"&amp;ウォレット!$DA$2&amp;MONTH(ウォレット!$B30)&amp;"/"&amp;DAY(ウォレット!$B30)&amp;"_"&amp;ウォレット!DX$3,プレー記録!$U$12:$U$2664,0),1))</f>
        <v>0</v>
      </c>
      <c r="DY30" s="123">
        <f>IF(ISNA(INDEX(プレー記録!$F$12:$F$2664,MATCH("OUT_"&amp;ウォレット!$DA$2&amp;MONTH(ウォレット!$B30)&amp;"/"&amp;DAY(ウォレット!$B30)&amp;"_"&amp;ウォレット!DY$3,プレー記録!$U$12:$U$2664,0),1))=TRUE,0,-INDEX(プレー記録!$F$12:$F$2664,MATCH("OUT_"&amp;ウォレット!$DA$2&amp;MONTH(ウォレット!$B30)&amp;"/"&amp;DAY(ウォレット!$B30)&amp;"_"&amp;ウォレット!DY$3,プレー記録!$U$12:$U$2664,0),1))</f>
        <v>0</v>
      </c>
      <c r="DZ30" s="298">
        <f>IF(ISNA(INDEX(プレー記録!$F$12:$F$2664,MATCH("OUT_"&amp;ウォレット!$DA$2&amp;MONTH(ウォレット!$B30)&amp;"/"&amp;DAY(ウォレット!$B30)&amp;"_"&amp;ウォレット!DZ$3,プレー記録!$U$12:$U$2664,0),1))=TRUE,0,-INDEX(プレー記録!$F$12:$F$2664,MATCH("OUT_"&amp;ウォレット!$DA$2&amp;MONTH(ウォレット!$B30)&amp;"/"&amp;DAY(ウォレット!$B30)&amp;"_"&amp;ウォレット!DZ$3,プレー記録!$U$12:$U$2664,0),1))</f>
        <v>0</v>
      </c>
      <c r="EA30" s="298">
        <f>IF(ISNA(INDEX(プレー記録!$F$12:$F$2664,MATCH("OUT_"&amp;ウォレット!$DA$2&amp;MONTH(ウォレット!$B30)&amp;"/"&amp;DAY(ウォレット!$B30)&amp;"_"&amp;ウォレット!EA$3,プレー記録!$U$12:$U$2664,0),1))=TRUE,0,-INDEX(プレー記録!$F$12:$F$2664,MATCH("OUT_"&amp;ウォレット!$DA$2&amp;MONTH(ウォレット!$B30)&amp;"/"&amp;DAY(ウォレット!$B30)&amp;"_"&amp;ウォレット!EA$3,プレー記録!$U$12:$U$2664,0),1))</f>
        <v>0</v>
      </c>
      <c r="EB30" s="298">
        <f>IF(ISNA(INDEX(プレー記録!$F$12:$F$2664,MATCH("OUT_"&amp;ウォレット!$DA$2&amp;MONTH(ウォレット!$B30)&amp;"/"&amp;DAY(ウォレット!$B30)&amp;"_"&amp;ウォレット!EB$3,プレー記録!$U$12:$U$2664,0),1))=TRUE,0,-INDEX(プレー記録!$F$12:$F$2664,MATCH("OUT_"&amp;ウォレット!$DA$2&amp;MONTH(ウォレット!$B30)&amp;"/"&amp;DAY(ウォレット!$B30)&amp;"_"&amp;ウォレット!EB$3,プレー記録!$U$12:$U$2664,0),1))</f>
        <v>0</v>
      </c>
      <c r="EC30" s="298">
        <f>IF(ISNA(INDEX(プレー記録!$F$12:$F$2664,MATCH("OUT_"&amp;ウォレット!$DA$2&amp;MONTH(ウォレット!$B30)&amp;"/"&amp;DAY(ウォレット!$B30)&amp;"_"&amp;ウォレット!EC$3,プレー記録!$U$12:$U$2664,0),1))=TRUE,0,-INDEX(プレー記録!$F$12:$F$2664,MATCH("OUT_"&amp;ウォレット!$DA$2&amp;MONTH(ウォレット!$B30)&amp;"/"&amp;DAY(ウォレット!$B30)&amp;"_"&amp;ウォレット!EC$3,プレー記録!$U$12:$U$2664,0),1))</f>
        <v>0</v>
      </c>
      <c r="ED30" s="298">
        <f>IF(ISNA(INDEX(プレー記録!$F$12:$F$2664,MATCH("OUT_"&amp;ウォレット!$DA$2&amp;MONTH(ウォレット!$B30)&amp;"/"&amp;DAY(ウォレット!$B30)&amp;"_"&amp;ウォレット!ED$3,プレー記録!$U$12:$U$2664,0),1))=TRUE,0,-INDEX(プレー記録!$F$12:$F$2664,MATCH("OUT_"&amp;ウォレット!$DA$2&amp;MONTH(ウォレット!$B30)&amp;"/"&amp;DAY(ウォレット!$B30)&amp;"_"&amp;ウォレット!ED$3,プレー記録!$U$12:$U$2664,0),1))</f>
        <v>0</v>
      </c>
      <c r="EE30" s="298">
        <f>IF(ISNA(INDEX(プレー記録!$F$12:$F$2664,MATCH("OUT_"&amp;ウォレット!$DA$2&amp;MONTH(ウォレット!$B30)&amp;"/"&amp;DAY(ウォレット!$B30)&amp;"_"&amp;ウォレット!EE$3,プレー記録!$U$12:$U$2664,0),1))=TRUE,0,-INDEX(プレー記録!$F$12:$F$2664,MATCH("OUT_"&amp;ウォレット!$DA$2&amp;MONTH(ウォレット!$B30)&amp;"/"&amp;DAY(ウォレット!$B30)&amp;"_"&amp;ウォレット!EE$3,プレー記録!$U$12:$U$2664,0),1))</f>
        <v>0</v>
      </c>
      <c r="EF30" s="298">
        <f>IF(ISNA(INDEX(プレー記録!$F$12:$F$2664,MATCH("OUT_"&amp;ウォレット!$DA$2&amp;MONTH(ウォレット!$B30)&amp;"/"&amp;DAY(ウォレット!$B30)&amp;"_"&amp;ウォレット!EF$3,プレー記録!$U$12:$U$2664,0),1))=TRUE,0,-INDEX(プレー記録!$F$12:$F$2664,MATCH("OUT_"&amp;ウォレット!$DA$2&amp;MONTH(ウォレット!$B30)&amp;"/"&amp;DAY(ウォレット!$B30)&amp;"_"&amp;ウォレット!EF$3,プレー記録!$U$12:$U$2664,0),1))</f>
        <v>0</v>
      </c>
      <c r="EG30" s="298">
        <f>IF(ISNA(INDEX(プレー記録!$F$12:$F$2664,MATCH("OUT_"&amp;ウォレット!$DA$2&amp;MONTH(ウォレット!$B30)&amp;"/"&amp;DAY(ウォレット!$B30)&amp;"_"&amp;ウォレット!EG$3,プレー記録!$U$12:$U$2664,0),1))=TRUE,0,-INDEX(プレー記録!$F$12:$F$2664,MATCH("OUT_"&amp;ウォレット!$DA$2&amp;MONTH(ウォレット!$B30)&amp;"/"&amp;DAY(ウォレット!$B30)&amp;"_"&amp;ウォレット!EG$3,プレー記録!$U$12:$U$2664,0),1))</f>
        <v>0</v>
      </c>
      <c r="EH30" s="160"/>
      <c r="EI30" s="127">
        <f t="shared" si="5"/>
        <v>0</v>
      </c>
      <c r="EJ30" s="128">
        <f t="shared" si="15"/>
        <v>0</v>
      </c>
      <c r="EK30" s="133">
        <f>IF(ISNA(INDEX(プレー記録!$G$14:$G$2664,MATCH("IN_"&amp;ウォレット!$EI$2&amp;MONTH(ウォレット!$B30)&amp;"/"&amp;DAY(ウォレット!$B30)&amp;"_"&amp;ウォレット!EK$3,プレー記録!$U$14:$U$2664,0),1))=TRUE,0,INDEX(プレー記録!$G$14:$G$2664,MATCH("IN_"&amp;ウォレット!$EI$2&amp;MONTH(ウォレット!$B30)&amp;"/"&amp;DAY(ウォレット!$B30)&amp;"_"&amp;ウォレット!EK$3,プレー記録!$U$14:$U$2664,0),1))</f>
        <v>0</v>
      </c>
      <c r="EL30" s="122">
        <f>IF(ISNA(INDEX(プレー記録!$G$14:$G$2664,MATCH("IN_"&amp;ウォレット!$EI$2&amp;MONTH(ウォレット!$B30)&amp;"/"&amp;DAY(ウォレット!$B30)&amp;"_"&amp;ウォレット!EL$3,プレー記録!$U$14:$U$2664,0),1))=TRUE,0,INDEX(プレー記録!$G$14:$G$2664,MATCH("IN_"&amp;ウォレット!$EI$2&amp;MONTH(ウォレット!$B30)&amp;"/"&amp;DAY(ウォレット!$B30)&amp;"_"&amp;ウォレット!EL$3,プレー記録!$U$14:$U$2664,0),1))</f>
        <v>0</v>
      </c>
      <c r="EM30" s="122">
        <f>IF(ISNA(INDEX(プレー記録!$G$14:$G$2664,MATCH("IN_"&amp;ウォレット!$EI$2&amp;MONTH(ウォレット!$B30)&amp;"/"&amp;DAY(ウォレット!$B30)&amp;"_"&amp;ウォレット!EM$3,プレー記録!$U$14:$U$2664,0),1))=TRUE,0,INDEX(プレー記録!$G$14:$G$2664,MATCH("IN_"&amp;ウォレット!$EI$2&amp;MONTH(ウォレット!$B30)&amp;"/"&amp;DAY(ウォレット!$B30)&amp;"_"&amp;ウォレット!EM$3,プレー記録!$U$14:$U$2664,0),1))</f>
        <v>0</v>
      </c>
      <c r="EN30" s="122">
        <f>IF(ISNA(INDEX(プレー記録!$G$14:$G$2664,MATCH("IN_"&amp;ウォレット!$EI$2&amp;MONTH(ウォレット!$B30)&amp;"/"&amp;DAY(ウォレット!$B30)&amp;"_"&amp;ウォレット!EN$3,プレー記録!$U$14:$U$2664,0),1))=TRUE,0,INDEX(プレー記録!$G$14:$G$2664,MATCH("IN_"&amp;ウォレット!$EI$2&amp;MONTH(ウォレット!$B30)&amp;"/"&amp;DAY(ウォレット!$B30)&amp;"_"&amp;ウォレット!EN$3,プレー記録!$U$14:$U$2664,0),1))</f>
        <v>0</v>
      </c>
      <c r="EO30" s="122">
        <f>IF(ISNA(INDEX(プレー記録!$G$14:$G$2664,MATCH("IN_"&amp;ウォレット!$EI$2&amp;MONTH(ウォレット!$B30)&amp;"/"&amp;DAY(ウォレット!$B30)&amp;"_"&amp;ウォレット!EO$3,プレー記録!$U$14:$U$2664,0),1))=TRUE,0,INDEX(プレー記録!$G$14:$G$2664,MATCH("IN_"&amp;ウォレット!$EI$2&amp;MONTH(ウォレット!$B30)&amp;"/"&amp;DAY(ウォレット!$B30)&amp;"_"&amp;ウォレット!EO$3,プレー記録!$U$14:$U$2664,0),1))</f>
        <v>0</v>
      </c>
      <c r="EP30" s="122">
        <f>IF(ISNA(INDEX(プレー記録!$G$14:$G$2664,MATCH("IN_"&amp;ウォレット!$EI$2&amp;MONTH(ウォレット!$B30)&amp;"/"&amp;DAY(ウォレット!$B30)&amp;"_"&amp;ウォレット!EP$3,プレー記録!$U$14:$U$2664,0),1))=TRUE,0,INDEX(プレー記録!$G$14:$G$2664,MATCH("IN_"&amp;ウォレット!$EI$2&amp;MONTH(ウォレット!$B30)&amp;"/"&amp;DAY(ウォレット!$B30)&amp;"_"&amp;ウォレット!EP$3,プレー記録!$U$14:$U$2664,0),1))</f>
        <v>0</v>
      </c>
      <c r="EQ30" s="122">
        <f>IF(ISNA(INDEX(プレー記録!$G$14:$G$2664,MATCH("IN_"&amp;ウォレット!$EI$2&amp;MONTH(ウォレット!$B30)&amp;"/"&amp;DAY(ウォレット!$B30)&amp;"_"&amp;ウォレット!EQ$3,プレー記録!$U$14:$U$2664,0),1))=TRUE,0,INDEX(プレー記録!$G$14:$G$2664,MATCH("IN_"&amp;ウォレット!$EI$2&amp;MONTH(ウォレット!$B30)&amp;"/"&amp;DAY(ウォレット!$B30)&amp;"_"&amp;ウォレット!EQ$3,プレー記録!$U$14:$U$2664,0),1))</f>
        <v>0</v>
      </c>
      <c r="ER30" s="296">
        <f>IF(ISNA(INDEX(プレー記録!$G$14:$G$2664,MATCH("IN_"&amp;ウォレット!$EI$2&amp;MONTH(ウォレット!$B30)&amp;"/"&amp;DAY(ウォレット!$B30)&amp;"_"&amp;ウォレット!ER$3,プレー記録!$U$14:$U$2664,0),1))=TRUE,0,INDEX(プレー記録!$G$14:$G$2664,MATCH("IN_"&amp;ウォレット!$EI$2&amp;MONTH(ウォレット!$B30)&amp;"/"&amp;DAY(ウォレット!$B30)&amp;"_"&amp;ウォレット!ER$3,プレー記録!$U$14:$U$2664,0),1))</f>
        <v>0</v>
      </c>
      <c r="ES30" s="296">
        <f>IF(ISNA(INDEX(プレー記録!$G$14:$G$2664,MATCH("IN_"&amp;ウォレット!$EI$2&amp;MONTH(ウォレット!$B30)&amp;"/"&amp;DAY(ウォレット!$B30)&amp;"_"&amp;ウォレット!ES$3,プレー記録!$U$14:$U$2664,0),1))=TRUE,0,INDEX(プレー記録!$G$14:$G$2664,MATCH("IN_"&amp;ウォレット!$EI$2&amp;MONTH(ウォレット!$B30)&amp;"/"&amp;DAY(ウォレット!$B30)&amp;"_"&amp;ウォレット!ES$3,プレー記録!$U$14:$U$2664,0),1))</f>
        <v>0</v>
      </c>
      <c r="ET30" s="296">
        <f>IF(ISNA(INDEX(プレー記録!$G$14:$G$2664,MATCH("IN_"&amp;ウォレット!$EI$2&amp;MONTH(ウォレット!$B30)&amp;"/"&amp;DAY(ウォレット!$B30)&amp;"_"&amp;ウォレット!ET$3,プレー記録!$U$14:$U$2664,0),1))=TRUE,0,INDEX(プレー記録!$G$14:$G$2664,MATCH("IN_"&amp;ウォレット!$EI$2&amp;MONTH(ウォレット!$B30)&amp;"/"&amp;DAY(ウォレット!$B30)&amp;"_"&amp;ウォレット!ET$3,プレー記録!$U$14:$U$2664,0),1))</f>
        <v>0</v>
      </c>
      <c r="EU30" s="296">
        <f>IF(ISNA(INDEX(プレー記録!$G$14:$G$2664,MATCH("IN_"&amp;ウォレット!$EI$2&amp;MONTH(ウォレット!$B30)&amp;"/"&amp;DAY(ウォレット!$B30)&amp;"_"&amp;ウォレット!EU$3,プレー記録!$U$14:$U$2664,0),1))=TRUE,0,INDEX(プレー記録!$G$14:$G$2664,MATCH("IN_"&amp;ウォレット!$EI$2&amp;MONTH(ウォレット!$B30)&amp;"/"&amp;DAY(ウォレット!$B30)&amp;"_"&amp;ウォレット!EU$3,プレー記録!$U$14:$U$2664,0),1))</f>
        <v>0</v>
      </c>
      <c r="EV30" s="296">
        <f>IF(ISNA(INDEX(プレー記録!$G$14:$G$2664,MATCH("IN_"&amp;ウォレット!$EI$2&amp;MONTH(ウォレット!$B30)&amp;"/"&amp;DAY(ウォレット!$B30)&amp;"_"&amp;ウォレット!EV$3,プレー記録!$U$14:$U$2664,0),1))=TRUE,0,INDEX(プレー記録!$G$14:$G$2664,MATCH("IN_"&amp;ウォレット!$EI$2&amp;MONTH(ウォレット!$B30)&amp;"/"&amp;DAY(ウォレット!$B30)&amp;"_"&amp;ウォレット!EV$3,プレー記録!$U$14:$U$2664,0),1))</f>
        <v>0</v>
      </c>
      <c r="EW30" s="296">
        <f>IF(ISNA(INDEX(プレー記録!$G$14:$G$2664,MATCH("IN_"&amp;ウォレット!$EI$2&amp;MONTH(ウォレット!$B30)&amp;"/"&amp;DAY(ウォレット!$B30)&amp;"_"&amp;ウォレット!EW$3,プレー記録!$U$14:$U$2664,0),1))=TRUE,0,INDEX(プレー記録!$G$14:$G$2664,MATCH("IN_"&amp;ウォレット!$EI$2&amp;MONTH(ウォレット!$B30)&amp;"/"&amp;DAY(ウォレット!$B30)&amp;"_"&amp;ウォレット!EW$3,プレー記録!$U$14:$U$2664,0),1))</f>
        <v>0</v>
      </c>
      <c r="EX30" s="296">
        <f>IF(ISNA(INDEX(プレー記録!$G$14:$G$2664,MATCH("IN_"&amp;ウォレット!$EI$2&amp;MONTH(ウォレット!$B30)&amp;"/"&amp;DAY(ウォレット!$B30)&amp;"_"&amp;ウォレット!EX$3,プレー記録!$U$14:$U$2664,0),1))=TRUE,0,INDEX(プレー記録!$G$14:$G$2664,MATCH("IN_"&amp;ウォレット!$EI$2&amp;MONTH(ウォレット!$B30)&amp;"/"&amp;DAY(ウォレット!$B30)&amp;"_"&amp;ウォレット!EX$3,プレー記録!$U$14:$U$2664,0),1))</f>
        <v>0</v>
      </c>
      <c r="EY30" s="296">
        <f>IF(ISNA(INDEX(プレー記録!$G$14:$G$2664,MATCH("IN_"&amp;ウォレット!$EI$2&amp;MONTH(ウォレット!$B30)&amp;"/"&amp;DAY(ウォレット!$B30)&amp;"_"&amp;ウォレット!EY$3,プレー記録!$U$14:$U$2664,0),1))=TRUE,0,INDEX(プレー記録!$G$14:$G$2664,MATCH("IN_"&amp;ウォレット!$EI$2&amp;MONTH(ウォレット!$B30)&amp;"/"&amp;DAY(ウォレット!$B30)&amp;"_"&amp;ウォレット!EY$3,プレー記録!$U$14:$U$2664,0),1))</f>
        <v>0</v>
      </c>
      <c r="EZ30" s="158"/>
      <c r="FA30" s="131">
        <f>IF(ISNA(INDEX(プレー記録!$F$12:$F$2664,MATCH("OUT_"&amp;ウォレット!$EI$2&amp;MONTH(ウォレット!$B30)&amp;"/"&amp;DAY(ウォレット!$B30)&amp;"_"&amp;ウォレット!FA$3,プレー記録!$U$12:$U$2664,0),1))=TRUE,0,-INDEX(プレー記録!$F$12:$F$2664,MATCH("OUT_"&amp;ウォレット!$EI$2&amp;MONTH(ウォレット!$B30)&amp;"/"&amp;DAY(ウォレット!$B30)&amp;"_"&amp;ウォレット!FA$3,プレー記録!$U$12:$U$2664,0),1))</f>
        <v>0</v>
      </c>
      <c r="FB30" s="123">
        <f>IF(ISNA(INDEX(プレー記録!$F$12:$F$2664,MATCH("OUT_"&amp;ウォレット!$EI$2&amp;MONTH(ウォレット!$B30)&amp;"/"&amp;DAY(ウォレット!$B30)&amp;"_"&amp;ウォレット!FB$3,プレー記録!$U$12:$U$2664,0),1))=TRUE,0,-INDEX(プレー記録!$F$12:$F$2664,MATCH("OUT_"&amp;ウォレット!$EI$2&amp;MONTH(ウォレット!$B30)&amp;"/"&amp;DAY(ウォレット!$B30)&amp;"_"&amp;ウォレット!FB$3,プレー記録!$U$12:$U$2664,0),1))</f>
        <v>0</v>
      </c>
      <c r="FC30" s="123">
        <f>IF(ISNA(INDEX(プレー記録!$F$12:$F$2664,MATCH("OUT_"&amp;ウォレット!$EI$2&amp;MONTH(ウォレット!$B30)&amp;"/"&amp;DAY(ウォレット!$B30)&amp;"_"&amp;ウォレット!FC$3,プレー記録!$U$12:$U$2664,0),1))=TRUE,0,-INDEX(プレー記録!$F$12:$F$2664,MATCH("OUT_"&amp;ウォレット!$EI$2&amp;MONTH(ウォレット!$B30)&amp;"/"&amp;DAY(ウォレット!$B30)&amp;"_"&amp;ウォレット!FC$3,プレー記録!$U$12:$U$2664,0),1))</f>
        <v>0</v>
      </c>
      <c r="FD30" s="123">
        <f>IF(ISNA(INDEX(プレー記録!$F$12:$F$2664,MATCH("OUT_"&amp;ウォレット!$EI$2&amp;MONTH(ウォレット!$B30)&amp;"/"&amp;DAY(ウォレット!$B30)&amp;"_"&amp;ウォレット!FD$3,プレー記録!$U$12:$U$2664,0),1))=TRUE,0,-INDEX(プレー記録!$F$12:$F$2664,MATCH("OUT_"&amp;ウォレット!$EI$2&amp;MONTH(ウォレット!$B30)&amp;"/"&amp;DAY(ウォレット!$B30)&amp;"_"&amp;ウォレット!FD$3,プレー記録!$U$12:$U$2664,0),1))</f>
        <v>0</v>
      </c>
      <c r="FE30" s="123">
        <f>IF(ISNA(INDEX(プレー記録!$F$12:$F$2664,MATCH("OUT_"&amp;ウォレット!$EI$2&amp;MONTH(ウォレット!$B30)&amp;"/"&amp;DAY(ウォレット!$B30)&amp;"_"&amp;ウォレット!FE$3,プレー記録!$U$12:$U$2664,0),1))=TRUE,0,-INDEX(プレー記録!$F$12:$F$2664,MATCH("OUT_"&amp;ウォレット!$EI$2&amp;MONTH(ウォレット!$B30)&amp;"/"&amp;DAY(ウォレット!$B30)&amp;"_"&amp;ウォレット!FE$3,プレー記録!$U$12:$U$2664,0),1))</f>
        <v>0</v>
      </c>
      <c r="FF30" s="123">
        <f>IF(ISNA(INDEX(プレー記録!$F$12:$F$2664,MATCH("OUT_"&amp;ウォレット!$EI$2&amp;MONTH(ウォレット!$B30)&amp;"/"&amp;DAY(ウォレット!$B30)&amp;"_"&amp;ウォレット!FF$3,プレー記録!$U$12:$U$2664,0),1))=TRUE,0,-INDEX(プレー記録!$F$12:$F$2664,MATCH("OUT_"&amp;ウォレット!$EI$2&amp;MONTH(ウォレット!$B30)&amp;"/"&amp;DAY(ウォレット!$B30)&amp;"_"&amp;ウォレット!FF$3,プレー記録!$U$12:$U$2664,0),1))</f>
        <v>0</v>
      </c>
      <c r="FG30" s="123">
        <f>IF(ISNA(INDEX(プレー記録!$F$12:$F$2664,MATCH("OUT_"&amp;ウォレット!$EI$2&amp;MONTH(ウォレット!$B30)&amp;"/"&amp;DAY(ウォレット!$B30)&amp;"_"&amp;ウォレット!FG$3,プレー記録!$U$12:$U$2664,0),1))=TRUE,0,-INDEX(プレー記録!$F$12:$F$2664,MATCH("OUT_"&amp;ウォレット!$EI$2&amp;MONTH(ウォレット!$B30)&amp;"/"&amp;DAY(ウォレット!$B30)&amp;"_"&amp;ウォレット!FG$3,プレー記録!$U$12:$U$2664,0),1))</f>
        <v>0</v>
      </c>
      <c r="FH30" s="298">
        <f>IF(ISNA(INDEX(プレー記録!$F$12:$F$2664,MATCH("OUT_"&amp;ウォレット!$EI$2&amp;MONTH(ウォレット!$B30)&amp;"/"&amp;DAY(ウォレット!$B30)&amp;"_"&amp;ウォレット!FH$3,プレー記録!$U$12:$U$2664,0),1))=TRUE,0,-INDEX(プレー記録!$F$12:$F$2664,MATCH("OUT_"&amp;ウォレット!$EI$2&amp;MONTH(ウォレット!$B30)&amp;"/"&amp;DAY(ウォレット!$B30)&amp;"_"&amp;ウォレット!FH$3,プレー記録!$U$12:$U$2664,0),1))</f>
        <v>0</v>
      </c>
      <c r="FI30" s="298">
        <f>IF(ISNA(INDEX(プレー記録!$F$12:$F$2664,MATCH("OUT_"&amp;ウォレット!$EI$2&amp;MONTH(ウォレット!$B30)&amp;"/"&amp;DAY(ウォレット!$B30)&amp;"_"&amp;ウォレット!FI$3,プレー記録!$U$12:$U$2664,0),1))=TRUE,0,-INDEX(プレー記録!$F$12:$F$2664,MATCH("OUT_"&amp;ウォレット!$EI$2&amp;MONTH(ウォレット!$B30)&amp;"/"&amp;DAY(ウォレット!$B30)&amp;"_"&amp;ウォレット!FI$3,プレー記録!$U$12:$U$2664,0),1))</f>
        <v>0</v>
      </c>
      <c r="FJ30" s="298">
        <f>IF(ISNA(INDEX(プレー記録!$F$12:$F$2664,MATCH("OUT_"&amp;ウォレット!$EI$2&amp;MONTH(ウォレット!$B30)&amp;"/"&amp;DAY(ウォレット!$B30)&amp;"_"&amp;ウォレット!FJ$3,プレー記録!$U$12:$U$2664,0),1))=TRUE,0,-INDEX(プレー記録!$F$12:$F$2664,MATCH("OUT_"&amp;ウォレット!$EI$2&amp;MONTH(ウォレット!$B30)&amp;"/"&amp;DAY(ウォレット!$B30)&amp;"_"&amp;ウォレット!FJ$3,プレー記録!$U$12:$U$2664,0),1))</f>
        <v>0</v>
      </c>
      <c r="FK30" s="298">
        <f>IF(ISNA(INDEX(プレー記録!$F$12:$F$2664,MATCH("OUT_"&amp;ウォレット!$EI$2&amp;MONTH(ウォレット!$B30)&amp;"/"&amp;DAY(ウォレット!$B30)&amp;"_"&amp;ウォレット!FK$3,プレー記録!$U$12:$U$2664,0),1))=TRUE,0,-INDEX(プレー記録!$F$12:$F$2664,MATCH("OUT_"&amp;ウォレット!$EI$2&amp;MONTH(ウォレット!$B30)&amp;"/"&amp;DAY(ウォレット!$B30)&amp;"_"&amp;ウォレット!FK$3,プレー記録!$U$12:$U$2664,0),1))</f>
        <v>0</v>
      </c>
      <c r="FL30" s="298">
        <f>IF(ISNA(INDEX(プレー記録!$F$12:$F$2664,MATCH("OUT_"&amp;ウォレット!$EI$2&amp;MONTH(ウォレット!$B30)&amp;"/"&amp;DAY(ウォレット!$B30)&amp;"_"&amp;ウォレット!FL$3,プレー記録!$U$12:$U$2664,0),1))=TRUE,0,-INDEX(プレー記録!$F$12:$F$2664,MATCH("OUT_"&amp;ウォレット!$EI$2&amp;MONTH(ウォレット!$B30)&amp;"/"&amp;DAY(ウォレット!$B30)&amp;"_"&amp;ウォレット!FL$3,プレー記録!$U$12:$U$2664,0),1))</f>
        <v>0</v>
      </c>
      <c r="FM30" s="298">
        <f>IF(ISNA(INDEX(プレー記録!$F$12:$F$2664,MATCH("OUT_"&amp;ウォレット!$EI$2&amp;MONTH(ウォレット!$B30)&amp;"/"&amp;DAY(ウォレット!$B30)&amp;"_"&amp;ウォレット!FM$3,プレー記録!$U$12:$U$2664,0),1))=TRUE,0,-INDEX(プレー記録!$F$12:$F$2664,MATCH("OUT_"&amp;ウォレット!$EI$2&amp;MONTH(ウォレット!$B30)&amp;"/"&amp;DAY(ウォレット!$B30)&amp;"_"&amp;ウォレット!FM$3,プレー記録!$U$12:$U$2664,0),1))</f>
        <v>0</v>
      </c>
      <c r="FN30" s="298">
        <f>IF(ISNA(INDEX(プレー記録!$F$12:$F$2664,MATCH("OUT_"&amp;ウォレット!$EI$2&amp;MONTH(ウォレット!$B30)&amp;"/"&amp;DAY(ウォレット!$B30)&amp;"_"&amp;ウォレット!FN$3,プレー記録!$U$12:$U$2664,0),1))=TRUE,0,-INDEX(プレー記録!$F$12:$F$2664,MATCH("OUT_"&amp;ウォレット!$EI$2&amp;MONTH(ウォレット!$B30)&amp;"/"&amp;DAY(ウォレット!$B30)&amp;"_"&amp;ウォレット!FN$3,プレー記録!$U$12:$U$2664,0),1))</f>
        <v>0</v>
      </c>
      <c r="FO30" s="298">
        <f>IF(ISNA(INDEX(プレー記録!$F$12:$F$2664,MATCH("OUT_"&amp;ウォレット!$EI$2&amp;MONTH(ウォレット!$B30)&amp;"/"&amp;DAY(ウォレット!$B30)&amp;"_"&amp;ウォレット!FO$3,プレー記録!$U$12:$U$2664,0),1))=TRUE,0,-INDEX(プレー記録!$F$12:$F$2664,MATCH("OUT_"&amp;ウォレット!$EI$2&amp;MONTH(ウォレット!$B30)&amp;"/"&amp;DAY(ウォレット!$B30)&amp;"_"&amp;ウォレット!FO$3,プレー記録!$U$12:$U$2664,0),1))</f>
        <v>0</v>
      </c>
      <c r="FP30" s="160"/>
      <c r="FQ30" s="127">
        <f t="shared" si="6"/>
        <v>0</v>
      </c>
      <c r="FR30" s="128">
        <f t="shared" si="16"/>
        <v>0</v>
      </c>
      <c r="FS30" s="133">
        <f>IF(ISNA(INDEX(プレー記録!$G$14:$G$2664,MATCH("IN_"&amp;ウォレット!$FQ$2&amp;MONTH(ウォレット!$B30)&amp;"/"&amp;DAY(ウォレット!$B30)&amp;"_"&amp;ウォレット!FS$3,プレー記録!$U$14:$U$2664,0),1))=TRUE,0,INDEX(プレー記録!$G$14:$G$2664,MATCH("IN_"&amp;ウォレット!$FQ$2&amp;MONTH(ウォレット!$B30)&amp;"/"&amp;DAY(ウォレット!$B30)&amp;"_"&amp;ウォレット!FS$3,プレー記録!$U$14:$U$2664,0),1))</f>
        <v>0</v>
      </c>
      <c r="FT30" s="122">
        <f>IF(ISNA(INDEX(プレー記録!$G$14:$G$2664,MATCH("IN_"&amp;ウォレット!$FQ$2&amp;MONTH(ウォレット!$B30)&amp;"/"&amp;DAY(ウォレット!$B30)&amp;"_"&amp;ウォレット!FT$3,プレー記録!$U$14:$U$2664,0),1))=TRUE,0,INDEX(プレー記録!$G$14:$G$2664,MATCH("IN_"&amp;ウォレット!$FQ$2&amp;MONTH(ウォレット!$B30)&amp;"/"&amp;DAY(ウォレット!$B30)&amp;"_"&amp;ウォレット!FT$3,プレー記録!$U$14:$U$2664,0),1))</f>
        <v>0</v>
      </c>
      <c r="FU30" s="122">
        <f>IF(ISNA(INDEX(プレー記録!$G$14:$G$2664,MATCH("IN_"&amp;ウォレット!$FQ$2&amp;MONTH(ウォレット!$B30)&amp;"/"&amp;DAY(ウォレット!$B30)&amp;"_"&amp;ウォレット!FU$3,プレー記録!$U$14:$U$2664,0),1))=TRUE,0,INDEX(プレー記録!$G$14:$G$2664,MATCH("IN_"&amp;ウォレット!$FQ$2&amp;MONTH(ウォレット!$B30)&amp;"/"&amp;DAY(ウォレット!$B30)&amp;"_"&amp;ウォレット!FU$3,プレー記録!$U$14:$U$2664,0),1))</f>
        <v>0</v>
      </c>
      <c r="FV30" s="122">
        <f>IF(ISNA(INDEX(プレー記録!$G$14:$G$2664,MATCH("IN_"&amp;ウォレット!$FQ$2&amp;MONTH(ウォレット!$B30)&amp;"/"&amp;DAY(ウォレット!$B30)&amp;"_"&amp;ウォレット!FV$3,プレー記録!$U$14:$U$2664,0),1))=TRUE,0,INDEX(プレー記録!$G$14:$G$2664,MATCH("IN_"&amp;ウォレット!$FQ$2&amp;MONTH(ウォレット!$B30)&amp;"/"&amp;DAY(ウォレット!$B30)&amp;"_"&amp;ウォレット!FV$3,プレー記録!$U$14:$U$2664,0),1))</f>
        <v>0</v>
      </c>
      <c r="FW30" s="122">
        <f>IF(ISNA(INDEX(プレー記録!$G$14:$G$2664,MATCH("IN_"&amp;ウォレット!$FQ$2&amp;MONTH(ウォレット!$B30)&amp;"/"&amp;DAY(ウォレット!$B30)&amp;"_"&amp;ウォレット!FW$3,プレー記録!$U$14:$U$2664,0),1))=TRUE,0,INDEX(プレー記録!$G$14:$G$2664,MATCH("IN_"&amp;ウォレット!$FQ$2&amp;MONTH(ウォレット!$B30)&amp;"/"&amp;DAY(ウォレット!$B30)&amp;"_"&amp;ウォレット!FW$3,プレー記録!$U$14:$U$2664,0),1))</f>
        <v>0</v>
      </c>
      <c r="FX30" s="122">
        <f>IF(ISNA(INDEX(プレー記録!$G$14:$G$2664,MATCH("IN_"&amp;ウォレット!$FQ$2&amp;MONTH(ウォレット!$B30)&amp;"/"&amp;DAY(ウォレット!$B30)&amp;"_"&amp;ウォレット!FX$3,プレー記録!$U$14:$U$2664,0),1))=TRUE,0,INDEX(プレー記録!$G$14:$G$2664,MATCH("IN_"&amp;ウォレット!$FQ$2&amp;MONTH(ウォレット!$B30)&amp;"/"&amp;DAY(ウォレット!$B30)&amp;"_"&amp;ウォレット!FX$3,プレー記録!$U$14:$U$2664,0),1))</f>
        <v>0</v>
      </c>
      <c r="FY30" s="122">
        <f>IF(ISNA(INDEX(プレー記録!$G$14:$G$2664,MATCH("IN_"&amp;ウォレット!$FQ$2&amp;MONTH(ウォレット!$B30)&amp;"/"&amp;DAY(ウォレット!$B30)&amp;"_"&amp;ウォレット!FY$3,プレー記録!$U$14:$U$2664,0),1))=TRUE,0,INDEX(プレー記録!$G$14:$G$2664,MATCH("IN_"&amp;ウォレット!$FQ$2&amp;MONTH(ウォレット!$B30)&amp;"/"&amp;DAY(ウォレット!$B30)&amp;"_"&amp;ウォレット!FY$3,プレー記録!$U$14:$U$2664,0),1))</f>
        <v>0</v>
      </c>
      <c r="FZ30" s="296">
        <f>IF(ISNA(INDEX(プレー記録!$G$14:$G$2664,MATCH("IN_"&amp;ウォレット!$FQ$2&amp;MONTH(ウォレット!$B30)&amp;"/"&amp;DAY(ウォレット!$B30)&amp;"_"&amp;ウォレット!FZ$3,プレー記録!$U$14:$U$2664,0),1))=TRUE,0,INDEX(プレー記録!$G$14:$G$2664,MATCH("IN_"&amp;ウォレット!$FQ$2&amp;MONTH(ウォレット!$B30)&amp;"/"&amp;DAY(ウォレット!$B30)&amp;"_"&amp;ウォレット!FZ$3,プレー記録!$U$14:$U$2664,0),1))</f>
        <v>0</v>
      </c>
      <c r="GA30" s="296">
        <f>IF(ISNA(INDEX(プレー記録!$G$14:$G$2664,MATCH("IN_"&amp;ウォレット!$FQ$2&amp;MONTH(ウォレット!$B30)&amp;"/"&amp;DAY(ウォレット!$B30)&amp;"_"&amp;ウォレット!GA$3,プレー記録!$U$14:$U$2664,0),1))=TRUE,0,INDEX(プレー記録!$G$14:$G$2664,MATCH("IN_"&amp;ウォレット!$FQ$2&amp;MONTH(ウォレット!$B30)&amp;"/"&amp;DAY(ウォレット!$B30)&amp;"_"&amp;ウォレット!GA$3,プレー記録!$U$14:$U$2664,0),1))</f>
        <v>0</v>
      </c>
      <c r="GB30" s="296">
        <f>IF(ISNA(INDEX(プレー記録!$G$14:$G$2664,MATCH("IN_"&amp;ウォレット!$FQ$2&amp;MONTH(ウォレット!$B30)&amp;"/"&amp;DAY(ウォレット!$B30)&amp;"_"&amp;ウォレット!GB$3,プレー記録!$U$14:$U$2664,0),1))=TRUE,0,INDEX(プレー記録!$G$14:$G$2664,MATCH("IN_"&amp;ウォレット!$FQ$2&amp;MONTH(ウォレット!$B30)&amp;"/"&amp;DAY(ウォレット!$B30)&amp;"_"&amp;ウォレット!GB$3,プレー記録!$U$14:$U$2664,0),1))</f>
        <v>0</v>
      </c>
      <c r="GC30" s="296">
        <f>IF(ISNA(INDEX(プレー記録!$G$14:$G$2664,MATCH("IN_"&amp;ウォレット!$FQ$2&amp;MONTH(ウォレット!$B30)&amp;"/"&amp;DAY(ウォレット!$B30)&amp;"_"&amp;ウォレット!GC$3,プレー記録!$U$14:$U$2664,0),1))=TRUE,0,INDEX(プレー記録!$G$14:$G$2664,MATCH("IN_"&amp;ウォレット!$FQ$2&amp;MONTH(ウォレット!$B30)&amp;"/"&amp;DAY(ウォレット!$B30)&amp;"_"&amp;ウォレット!GC$3,プレー記録!$U$14:$U$2664,0),1))</f>
        <v>0</v>
      </c>
      <c r="GD30" s="296">
        <f>IF(ISNA(INDEX(プレー記録!$G$14:$G$2664,MATCH("IN_"&amp;ウォレット!$FQ$2&amp;MONTH(ウォレット!$B30)&amp;"/"&amp;DAY(ウォレット!$B30)&amp;"_"&amp;ウォレット!GD$3,プレー記録!$U$14:$U$2664,0),1))=TRUE,0,INDEX(プレー記録!$G$14:$G$2664,MATCH("IN_"&amp;ウォレット!$FQ$2&amp;MONTH(ウォレット!$B30)&amp;"/"&amp;DAY(ウォレット!$B30)&amp;"_"&amp;ウォレット!GD$3,プレー記録!$U$14:$U$2664,0),1))</f>
        <v>0</v>
      </c>
      <c r="GE30" s="296">
        <f>IF(ISNA(INDEX(プレー記録!$G$14:$G$2664,MATCH("IN_"&amp;ウォレット!$FQ$2&amp;MONTH(ウォレット!$B30)&amp;"/"&amp;DAY(ウォレット!$B30)&amp;"_"&amp;ウォレット!GE$3,プレー記録!$U$14:$U$2664,0),1))=TRUE,0,INDEX(プレー記録!$G$14:$G$2664,MATCH("IN_"&amp;ウォレット!$FQ$2&amp;MONTH(ウォレット!$B30)&amp;"/"&amp;DAY(ウォレット!$B30)&amp;"_"&amp;ウォレット!GE$3,プレー記録!$U$14:$U$2664,0),1))</f>
        <v>0</v>
      </c>
      <c r="GF30" s="296">
        <f>IF(ISNA(INDEX(プレー記録!$G$14:$G$2664,MATCH("IN_"&amp;ウォレット!$FQ$2&amp;MONTH(ウォレット!$B30)&amp;"/"&amp;DAY(ウォレット!$B30)&amp;"_"&amp;ウォレット!GF$3,プレー記録!$U$14:$U$2664,0),1))=TRUE,0,INDEX(プレー記録!$G$14:$G$2664,MATCH("IN_"&amp;ウォレット!$FQ$2&amp;MONTH(ウォレット!$B30)&amp;"/"&amp;DAY(ウォレット!$B30)&amp;"_"&amp;ウォレット!GF$3,プレー記録!$U$14:$U$2664,0),1))</f>
        <v>0</v>
      </c>
      <c r="GG30" s="296">
        <f>IF(ISNA(INDEX(プレー記録!$G$14:$G$2664,MATCH("IN_"&amp;ウォレット!$FQ$2&amp;MONTH(ウォレット!$B30)&amp;"/"&amp;DAY(ウォレット!$B30)&amp;"_"&amp;ウォレット!GG$3,プレー記録!$U$14:$U$2664,0),1))=TRUE,0,INDEX(プレー記録!$G$14:$G$2664,MATCH("IN_"&amp;ウォレット!$FQ$2&amp;MONTH(ウォレット!$B30)&amp;"/"&amp;DAY(ウォレット!$B30)&amp;"_"&amp;ウォレット!GG$3,プレー記録!$U$14:$U$2664,0),1))</f>
        <v>0</v>
      </c>
      <c r="GH30" s="158"/>
      <c r="GI30" s="131">
        <f>IF(ISNA(INDEX(プレー記録!$F$12:$F$2664,MATCH("OUT_"&amp;ウォレット!$FQ$2&amp;MONTH(ウォレット!$B30)&amp;"/"&amp;DAY(ウォレット!$B30)&amp;"_"&amp;ウォレット!GI$3,プレー記録!$U$12:$U$2664,0),1))=TRUE,0,-INDEX(プレー記録!$F$12:$F$2664,MATCH("OUT_"&amp;ウォレット!$FQ$2&amp;MONTH(ウォレット!$B30)&amp;"/"&amp;DAY(ウォレット!$B30)&amp;"_"&amp;ウォレット!GI$3,プレー記録!$U$12:$U$2664,0),1))</f>
        <v>0</v>
      </c>
      <c r="GJ30" s="123">
        <f>IF(ISNA(INDEX(プレー記録!$F$12:$F$2664,MATCH("OUT_"&amp;ウォレット!$FQ$2&amp;MONTH(ウォレット!$B30)&amp;"/"&amp;DAY(ウォレット!$B30)&amp;"_"&amp;ウォレット!GJ$3,プレー記録!$U$12:$U$2664,0),1))=TRUE,0,-INDEX(プレー記録!$F$12:$F$2664,MATCH("OUT_"&amp;ウォレット!$FQ$2&amp;MONTH(ウォレット!$B30)&amp;"/"&amp;DAY(ウォレット!$B30)&amp;"_"&amp;ウォレット!GJ$3,プレー記録!$U$12:$U$2664,0),1))</f>
        <v>0</v>
      </c>
      <c r="GK30" s="123">
        <f>IF(ISNA(INDEX(プレー記録!$F$12:$F$2664,MATCH("OUT_"&amp;ウォレット!$FQ$2&amp;MONTH(ウォレット!$B30)&amp;"/"&amp;DAY(ウォレット!$B30)&amp;"_"&amp;ウォレット!GK$3,プレー記録!$U$12:$U$2664,0),1))=TRUE,0,-INDEX(プレー記録!$F$12:$F$2664,MATCH("OUT_"&amp;ウォレット!$FQ$2&amp;MONTH(ウォレット!$B30)&amp;"/"&amp;DAY(ウォレット!$B30)&amp;"_"&amp;ウォレット!GK$3,プレー記録!$U$12:$U$2664,0),1))</f>
        <v>0</v>
      </c>
      <c r="GL30" s="123">
        <f>IF(ISNA(INDEX(プレー記録!$F$12:$F$2664,MATCH("OUT_"&amp;ウォレット!$FQ$2&amp;MONTH(ウォレット!$B30)&amp;"/"&amp;DAY(ウォレット!$B30)&amp;"_"&amp;ウォレット!GL$3,プレー記録!$U$12:$U$2664,0),1))=TRUE,0,-INDEX(プレー記録!$F$12:$F$2664,MATCH("OUT_"&amp;ウォレット!$FQ$2&amp;MONTH(ウォレット!$B30)&amp;"/"&amp;DAY(ウォレット!$B30)&amp;"_"&amp;ウォレット!GL$3,プレー記録!$U$12:$U$2664,0),1))</f>
        <v>0</v>
      </c>
      <c r="GM30" s="123">
        <f>IF(ISNA(INDEX(プレー記録!$F$12:$F$2664,MATCH("OUT_"&amp;ウォレット!$FQ$2&amp;MONTH(ウォレット!$B30)&amp;"/"&amp;DAY(ウォレット!$B30)&amp;"_"&amp;ウォレット!GM$3,プレー記録!$U$12:$U$2664,0),1))=TRUE,0,-INDEX(プレー記録!$F$12:$F$2664,MATCH("OUT_"&amp;ウォレット!$FQ$2&amp;MONTH(ウォレット!$B30)&amp;"/"&amp;DAY(ウォレット!$B30)&amp;"_"&amp;ウォレット!GM$3,プレー記録!$U$12:$U$2664,0),1))</f>
        <v>0</v>
      </c>
      <c r="GN30" s="123">
        <f>IF(ISNA(INDEX(プレー記録!$F$12:$F$2664,MATCH("OUT_"&amp;ウォレット!$FQ$2&amp;MONTH(ウォレット!$B30)&amp;"/"&amp;DAY(ウォレット!$B30)&amp;"_"&amp;ウォレット!GN$3,プレー記録!$U$12:$U$2664,0),1))=TRUE,0,-INDEX(プレー記録!$F$12:$F$2664,MATCH("OUT_"&amp;ウォレット!$FQ$2&amp;MONTH(ウォレット!$B30)&amp;"/"&amp;DAY(ウォレット!$B30)&amp;"_"&amp;ウォレット!GN$3,プレー記録!$U$12:$U$2664,0),1))</f>
        <v>0</v>
      </c>
      <c r="GO30" s="123">
        <f>IF(ISNA(INDEX(プレー記録!$F$12:$F$2664,MATCH("OUT_"&amp;ウォレット!$FQ$2&amp;MONTH(ウォレット!$B30)&amp;"/"&amp;DAY(ウォレット!$B30)&amp;"_"&amp;ウォレット!GO$3,プレー記録!$U$12:$U$2664,0),1))=TRUE,0,-INDEX(プレー記録!$F$12:$F$2664,MATCH("OUT_"&amp;ウォレット!$FQ$2&amp;MONTH(ウォレット!$B30)&amp;"/"&amp;DAY(ウォレット!$B30)&amp;"_"&amp;ウォレット!GO$3,プレー記録!$U$12:$U$2664,0),1))</f>
        <v>0</v>
      </c>
      <c r="GP30" s="298">
        <f>IF(ISNA(INDEX(プレー記録!$F$12:$F$2664,MATCH("OUT_"&amp;ウォレット!$FQ$2&amp;MONTH(ウォレット!$B30)&amp;"/"&amp;DAY(ウォレット!$B30)&amp;"_"&amp;ウォレット!GP$3,プレー記録!$U$12:$U$2664,0),1))=TRUE,0,-INDEX(プレー記録!$F$12:$F$2664,MATCH("OUT_"&amp;ウォレット!$FQ$2&amp;MONTH(ウォレット!$B30)&amp;"/"&amp;DAY(ウォレット!$B30)&amp;"_"&amp;ウォレット!GP$3,プレー記録!$U$12:$U$2664,0),1))</f>
        <v>0</v>
      </c>
      <c r="GQ30" s="298">
        <f>IF(ISNA(INDEX(プレー記録!$F$12:$F$2664,MATCH("OUT_"&amp;ウォレット!$FQ$2&amp;MONTH(ウォレット!$B30)&amp;"/"&amp;DAY(ウォレット!$B30)&amp;"_"&amp;ウォレット!GQ$3,プレー記録!$U$12:$U$2664,0),1))=TRUE,0,-INDEX(プレー記録!$F$12:$F$2664,MATCH("OUT_"&amp;ウォレット!$FQ$2&amp;MONTH(ウォレット!$B30)&amp;"/"&amp;DAY(ウォレット!$B30)&amp;"_"&amp;ウォレット!GQ$3,プレー記録!$U$12:$U$2664,0),1))</f>
        <v>0</v>
      </c>
      <c r="GR30" s="298">
        <f>IF(ISNA(INDEX(プレー記録!$F$12:$F$2664,MATCH("OUT_"&amp;ウォレット!$FQ$2&amp;MONTH(ウォレット!$B30)&amp;"/"&amp;DAY(ウォレット!$B30)&amp;"_"&amp;ウォレット!GR$3,プレー記録!$U$12:$U$2664,0),1))=TRUE,0,-INDEX(プレー記録!$F$12:$F$2664,MATCH("OUT_"&amp;ウォレット!$FQ$2&amp;MONTH(ウォレット!$B30)&amp;"/"&amp;DAY(ウォレット!$B30)&amp;"_"&amp;ウォレット!GR$3,プレー記録!$U$12:$U$2664,0),1))</f>
        <v>0</v>
      </c>
      <c r="GS30" s="298">
        <f>IF(ISNA(INDEX(プレー記録!$F$12:$F$2664,MATCH("OUT_"&amp;ウォレット!$FQ$2&amp;MONTH(ウォレット!$B30)&amp;"/"&amp;DAY(ウォレット!$B30)&amp;"_"&amp;ウォレット!GS$3,プレー記録!$U$12:$U$2664,0),1))=TRUE,0,-INDEX(プレー記録!$F$12:$F$2664,MATCH("OUT_"&amp;ウォレット!$FQ$2&amp;MONTH(ウォレット!$B30)&amp;"/"&amp;DAY(ウォレット!$B30)&amp;"_"&amp;ウォレット!GS$3,プレー記録!$U$12:$U$2664,0),1))</f>
        <v>0</v>
      </c>
      <c r="GT30" s="298">
        <f>IF(ISNA(INDEX(プレー記録!$F$12:$F$2664,MATCH("OUT_"&amp;ウォレット!$FQ$2&amp;MONTH(ウォレット!$B30)&amp;"/"&amp;DAY(ウォレット!$B30)&amp;"_"&amp;ウォレット!GT$3,プレー記録!$U$12:$U$2664,0),1))=TRUE,0,-INDEX(プレー記録!$F$12:$F$2664,MATCH("OUT_"&amp;ウォレット!$FQ$2&amp;MONTH(ウォレット!$B30)&amp;"/"&amp;DAY(ウォレット!$B30)&amp;"_"&amp;ウォレット!GT$3,プレー記録!$U$12:$U$2664,0),1))</f>
        <v>0</v>
      </c>
      <c r="GU30" s="298">
        <f>IF(ISNA(INDEX(プレー記録!$F$12:$F$2664,MATCH("OUT_"&amp;ウォレット!$FQ$2&amp;MONTH(ウォレット!$B30)&amp;"/"&amp;DAY(ウォレット!$B30)&amp;"_"&amp;ウォレット!GU$3,プレー記録!$U$12:$U$2664,0),1))=TRUE,0,-INDEX(プレー記録!$F$12:$F$2664,MATCH("OUT_"&amp;ウォレット!$FQ$2&amp;MONTH(ウォレット!$B30)&amp;"/"&amp;DAY(ウォレット!$B30)&amp;"_"&amp;ウォレット!GU$3,プレー記録!$U$12:$U$2664,0),1))</f>
        <v>0</v>
      </c>
      <c r="GV30" s="298">
        <f>IF(ISNA(INDEX(プレー記録!$F$12:$F$2664,MATCH("OUT_"&amp;ウォレット!$FQ$2&amp;MONTH(ウォレット!$B30)&amp;"/"&amp;DAY(ウォレット!$B30)&amp;"_"&amp;ウォレット!GV$3,プレー記録!$U$12:$U$2664,0),1))=TRUE,0,-INDEX(プレー記録!$F$12:$F$2664,MATCH("OUT_"&amp;ウォレット!$FQ$2&amp;MONTH(ウォレット!$B30)&amp;"/"&amp;DAY(ウォレット!$B30)&amp;"_"&amp;ウォレット!GV$3,プレー記録!$U$12:$U$2664,0),1))</f>
        <v>0</v>
      </c>
      <c r="GW30" s="298">
        <f>IF(ISNA(INDEX(プレー記録!$F$12:$F$2664,MATCH("OUT_"&amp;ウォレット!$FQ$2&amp;MONTH(ウォレット!$B30)&amp;"/"&amp;DAY(ウォレット!$B30)&amp;"_"&amp;ウォレット!GW$3,プレー記録!$U$12:$U$2664,0),1))=TRUE,0,-INDEX(プレー記録!$F$12:$F$2664,MATCH("OUT_"&amp;ウォレット!$FQ$2&amp;MONTH(ウォレット!$B30)&amp;"/"&amp;DAY(ウォレット!$B30)&amp;"_"&amp;ウォレット!GW$3,プレー記録!$U$12:$U$2664,0),1))</f>
        <v>0</v>
      </c>
      <c r="GX30" s="160"/>
      <c r="GY30" s="127">
        <f t="shared" si="7"/>
        <v>0</v>
      </c>
      <c r="GZ30" s="128">
        <f t="shared" si="17"/>
        <v>0</v>
      </c>
      <c r="HA30" s="133">
        <f>IF(ISNA(INDEX(プレー記録!$G$14:$G$2664,MATCH("IN_"&amp;ウォレット!$GY$2&amp;MONTH(ウォレット!$B30)&amp;"/"&amp;DAY(ウォレット!$B30)&amp;"_"&amp;ウォレット!HA$3,プレー記録!$U$14:$U$2664,0),1))=TRUE,0,INDEX(プレー記録!$G$14:$G$2664,MATCH("IN_"&amp;ウォレット!$GY$2&amp;MONTH(ウォレット!$B30)&amp;"/"&amp;DAY(ウォレット!$B30)&amp;"_"&amp;ウォレット!HA$3,プレー記録!$U$14:$U$2664,0),1))</f>
        <v>0</v>
      </c>
      <c r="HB30" s="122">
        <f>IF(ISNA(INDEX(プレー記録!$G$14:$G$2664,MATCH("IN_"&amp;ウォレット!$GY$2&amp;MONTH(ウォレット!$B30)&amp;"/"&amp;DAY(ウォレット!$B30)&amp;"_"&amp;ウォレット!HB$3,プレー記録!$U$14:$U$2664,0),1))=TRUE,0,INDEX(プレー記録!$G$14:$G$2664,MATCH("IN_"&amp;ウォレット!$GY$2&amp;MONTH(ウォレット!$B30)&amp;"/"&amp;DAY(ウォレット!$B30)&amp;"_"&amp;ウォレット!HB$3,プレー記録!$U$14:$U$2664,0),1))</f>
        <v>0</v>
      </c>
      <c r="HC30" s="122">
        <f>IF(ISNA(INDEX(プレー記録!$G$14:$G$2664,MATCH("IN_"&amp;ウォレット!$GY$2&amp;MONTH(ウォレット!$B30)&amp;"/"&amp;DAY(ウォレット!$B30)&amp;"_"&amp;ウォレット!HC$3,プレー記録!$U$14:$U$2664,0),1))=TRUE,0,INDEX(プレー記録!$G$14:$G$2664,MATCH("IN_"&amp;ウォレット!$GY$2&amp;MONTH(ウォレット!$B30)&amp;"/"&amp;DAY(ウォレット!$B30)&amp;"_"&amp;ウォレット!HC$3,プレー記録!$U$14:$U$2664,0),1))</f>
        <v>0</v>
      </c>
      <c r="HD30" s="122">
        <f>IF(ISNA(INDEX(プレー記録!$G$14:$G$2664,MATCH("IN_"&amp;ウォレット!$GY$2&amp;MONTH(ウォレット!$B30)&amp;"/"&amp;DAY(ウォレット!$B30)&amp;"_"&amp;ウォレット!HD$3,プレー記録!$U$14:$U$2664,0),1))=TRUE,0,INDEX(プレー記録!$G$14:$G$2664,MATCH("IN_"&amp;ウォレット!$GY$2&amp;MONTH(ウォレット!$B30)&amp;"/"&amp;DAY(ウォレット!$B30)&amp;"_"&amp;ウォレット!HD$3,プレー記録!$U$14:$U$2664,0),1))</f>
        <v>0</v>
      </c>
      <c r="HE30" s="122">
        <f>IF(ISNA(INDEX(プレー記録!$G$14:$G$2664,MATCH("IN_"&amp;ウォレット!$GY$2&amp;MONTH(ウォレット!$B30)&amp;"/"&amp;DAY(ウォレット!$B30)&amp;"_"&amp;ウォレット!HE$3,プレー記録!$U$14:$U$2664,0),1))=TRUE,0,INDEX(プレー記録!$G$14:$G$2664,MATCH("IN_"&amp;ウォレット!$GY$2&amp;MONTH(ウォレット!$B30)&amp;"/"&amp;DAY(ウォレット!$B30)&amp;"_"&amp;ウォレット!HE$3,プレー記録!$U$14:$U$2664,0),1))</f>
        <v>0</v>
      </c>
      <c r="HF30" s="122">
        <f>IF(ISNA(INDEX(プレー記録!$G$14:$G$2664,MATCH("IN_"&amp;ウォレット!$GY$2&amp;MONTH(ウォレット!$B30)&amp;"/"&amp;DAY(ウォレット!$B30)&amp;"_"&amp;ウォレット!HF$3,プレー記録!$U$14:$U$2664,0),1))=TRUE,0,INDEX(プレー記録!$G$14:$G$2664,MATCH("IN_"&amp;ウォレット!$GY$2&amp;MONTH(ウォレット!$B30)&amp;"/"&amp;DAY(ウォレット!$B30)&amp;"_"&amp;ウォレット!HF$3,プレー記録!$U$14:$U$2664,0),1))</f>
        <v>0</v>
      </c>
      <c r="HG30" s="122">
        <f>IF(ISNA(INDEX(プレー記録!$G$14:$G$2664,MATCH("IN_"&amp;ウォレット!$GY$2&amp;MONTH(ウォレット!$B30)&amp;"/"&amp;DAY(ウォレット!$B30)&amp;"_"&amp;ウォレット!HG$3,プレー記録!$U$14:$U$2664,0),1))=TRUE,0,INDEX(プレー記録!$G$14:$G$2664,MATCH("IN_"&amp;ウォレット!$GY$2&amp;MONTH(ウォレット!$B30)&amp;"/"&amp;DAY(ウォレット!$B30)&amp;"_"&amp;ウォレット!HG$3,プレー記録!$U$14:$U$2664,0),1))</f>
        <v>0</v>
      </c>
      <c r="HH30" s="296">
        <f>IF(ISNA(INDEX(プレー記録!$G$14:$G$2664,MATCH("IN_"&amp;ウォレット!$GY$2&amp;MONTH(ウォレット!$B30)&amp;"/"&amp;DAY(ウォレット!$B30)&amp;"_"&amp;ウォレット!HH$3,プレー記録!$U$14:$U$2664,0),1))=TRUE,0,INDEX(プレー記録!$G$14:$G$2664,MATCH("IN_"&amp;ウォレット!$GY$2&amp;MONTH(ウォレット!$B30)&amp;"/"&amp;DAY(ウォレット!$B30)&amp;"_"&amp;ウォレット!HH$3,プレー記録!$U$14:$U$2664,0),1))</f>
        <v>0</v>
      </c>
      <c r="HI30" s="296">
        <f>IF(ISNA(INDEX(プレー記録!$G$14:$G$2664,MATCH("IN_"&amp;ウォレット!$GY$2&amp;MONTH(ウォレット!$B30)&amp;"/"&amp;DAY(ウォレット!$B30)&amp;"_"&amp;ウォレット!HI$3,プレー記録!$U$14:$U$2664,0),1))=TRUE,0,INDEX(プレー記録!$G$14:$G$2664,MATCH("IN_"&amp;ウォレット!$GY$2&amp;MONTH(ウォレット!$B30)&amp;"/"&amp;DAY(ウォレット!$B30)&amp;"_"&amp;ウォレット!HI$3,プレー記録!$U$14:$U$2664,0),1))</f>
        <v>0</v>
      </c>
      <c r="HJ30" s="296">
        <f>IF(ISNA(INDEX(プレー記録!$G$14:$G$2664,MATCH("IN_"&amp;ウォレット!$GY$2&amp;MONTH(ウォレット!$B30)&amp;"/"&amp;DAY(ウォレット!$B30)&amp;"_"&amp;ウォレット!HJ$3,プレー記録!$U$14:$U$2664,0),1))=TRUE,0,INDEX(プレー記録!$G$14:$G$2664,MATCH("IN_"&amp;ウォレット!$GY$2&amp;MONTH(ウォレット!$B30)&amp;"/"&amp;DAY(ウォレット!$B30)&amp;"_"&amp;ウォレット!HJ$3,プレー記録!$U$14:$U$2664,0),1))</f>
        <v>0</v>
      </c>
      <c r="HK30" s="296">
        <f>IF(ISNA(INDEX(プレー記録!$G$14:$G$2664,MATCH("IN_"&amp;ウォレット!$GY$2&amp;MONTH(ウォレット!$B30)&amp;"/"&amp;DAY(ウォレット!$B30)&amp;"_"&amp;ウォレット!HK$3,プレー記録!$U$14:$U$2664,0),1))=TRUE,0,INDEX(プレー記録!$G$14:$G$2664,MATCH("IN_"&amp;ウォレット!$GY$2&amp;MONTH(ウォレット!$B30)&amp;"/"&amp;DAY(ウォレット!$B30)&amp;"_"&amp;ウォレット!HK$3,プレー記録!$U$14:$U$2664,0),1))</f>
        <v>0</v>
      </c>
      <c r="HL30" s="296">
        <f>IF(ISNA(INDEX(プレー記録!$G$14:$G$2664,MATCH("IN_"&amp;ウォレット!$GY$2&amp;MONTH(ウォレット!$B30)&amp;"/"&amp;DAY(ウォレット!$B30)&amp;"_"&amp;ウォレット!HL$3,プレー記録!$U$14:$U$2664,0),1))=TRUE,0,INDEX(プレー記録!$G$14:$G$2664,MATCH("IN_"&amp;ウォレット!$GY$2&amp;MONTH(ウォレット!$B30)&amp;"/"&amp;DAY(ウォレット!$B30)&amp;"_"&amp;ウォレット!HL$3,プレー記録!$U$14:$U$2664,0),1))</f>
        <v>0</v>
      </c>
      <c r="HM30" s="296">
        <f>IF(ISNA(INDEX(プレー記録!$G$14:$G$2664,MATCH("IN_"&amp;ウォレット!$GY$2&amp;MONTH(ウォレット!$B30)&amp;"/"&amp;DAY(ウォレット!$B30)&amp;"_"&amp;ウォレット!HM$3,プレー記録!$U$14:$U$2664,0),1))=TRUE,0,INDEX(プレー記録!$G$14:$G$2664,MATCH("IN_"&amp;ウォレット!$GY$2&amp;MONTH(ウォレット!$B30)&amp;"/"&amp;DAY(ウォレット!$B30)&amp;"_"&amp;ウォレット!HM$3,プレー記録!$U$14:$U$2664,0),1))</f>
        <v>0</v>
      </c>
      <c r="HN30" s="296">
        <f>IF(ISNA(INDEX(プレー記録!$G$14:$G$2664,MATCH("IN_"&amp;ウォレット!$GY$2&amp;MONTH(ウォレット!$B30)&amp;"/"&amp;DAY(ウォレット!$B30)&amp;"_"&amp;ウォレット!HN$3,プレー記録!$U$14:$U$2664,0),1))=TRUE,0,INDEX(プレー記録!$G$14:$G$2664,MATCH("IN_"&amp;ウォレット!$GY$2&amp;MONTH(ウォレット!$B30)&amp;"/"&amp;DAY(ウォレット!$B30)&amp;"_"&amp;ウォレット!HN$3,プレー記録!$U$14:$U$2664,0),1))</f>
        <v>0</v>
      </c>
      <c r="HO30" s="296">
        <f>IF(ISNA(INDEX(プレー記録!$G$14:$G$2664,MATCH("IN_"&amp;ウォレット!$GY$2&amp;MONTH(ウォレット!$B30)&amp;"/"&amp;DAY(ウォレット!$B30)&amp;"_"&amp;ウォレット!HO$3,プレー記録!$U$14:$U$2664,0),1))=TRUE,0,INDEX(プレー記録!$G$14:$G$2664,MATCH("IN_"&amp;ウォレット!$GY$2&amp;MONTH(ウォレット!$B30)&amp;"/"&amp;DAY(ウォレット!$B30)&amp;"_"&amp;ウォレット!HO$3,プレー記録!$U$14:$U$2664,0),1))</f>
        <v>0</v>
      </c>
      <c r="HP30" s="158"/>
      <c r="HQ30" s="131">
        <f>IF(ISNA(INDEX(プレー記録!$F$12:$F$2664,MATCH("OUT_"&amp;ウォレット!$GY$2&amp;MONTH(ウォレット!$B30)&amp;"/"&amp;DAY(ウォレット!$B30)&amp;"_"&amp;ウォレット!HQ$3,プレー記録!$U$12:$U$2664,0),1))=TRUE,0,-INDEX(プレー記録!$F$12:$F$2664,MATCH("OUT_"&amp;ウォレット!$GY$2&amp;MONTH(ウォレット!$B30)&amp;"/"&amp;DAY(ウォレット!$B30)&amp;"_"&amp;ウォレット!HQ$3,プレー記録!$U$12:$U$2664,0),1))</f>
        <v>0</v>
      </c>
      <c r="HR30" s="123">
        <f>IF(ISNA(INDEX(プレー記録!$F$12:$F$2664,MATCH("OUT_"&amp;ウォレット!$GY$2&amp;MONTH(ウォレット!$B30)&amp;"/"&amp;DAY(ウォレット!$B30)&amp;"_"&amp;ウォレット!HR$3,プレー記録!$U$12:$U$2664,0),1))=TRUE,0,-INDEX(プレー記録!$F$12:$F$2664,MATCH("OUT_"&amp;ウォレット!$GY$2&amp;MONTH(ウォレット!$B30)&amp;"/"&amp;DAY(ウォレット!$B30)&amp;"_"&amp;ウォレット!HR$3,プレー記録!$U$12:$U$2664,0),1))</f>
        <v>0</v>
      </c>
      <c r="HS30" s="123">
        <f>IF(ISNA(INDEX(プレー記録!$F$12:$F$2664,MATCH("OUT_"&amp;ウォレット!$GY$2&amp;MONTH(ウォレット!$B30)&amp;"/"&amp;DAY(ウォレット!$B30)&amp;"_"&amp;ウォレット!HS$3,プレー記録!$U$12:$U$2664,0),1))=TRUE,0,-INDEX(プレー記録!$F$12:$F$2664,MATCH("OUT_"&amp;ウォレット!$GY$2&amp;MONTH(ウォレット!$B30)&amp;"/"&amp;DAY(ウォレット!$B30)&amp;"_"&amp;ウォレット!HS$3,プレー記録!$U$12:$U$2664,0),1))</f>
        <v>0</v>
      </c>
      <c r="HT30" s="123">
        <f>IF(ISNA(INDEX(プレー記録!$F$12:$F$2664,MATCH("OUT_"&amp;ウォレット!$GY$2&amp;MONTH(ウォレット!$B30)&amp;"/"&amp;DAY(ウォレット!$B30)&amp;"_"&amp;ウォレット!HT$3,プレー記録!$U$12:$U$2664,0),1))=TRUE,0,-INDEX(プレー記録!$F$12:$F$2664,MATCH("OUT_"&amp;ウォレット!$GY$2&amp;MONTH(ウォレット!$B30)&amp;"/"&amp;DAY(ウォレット!$B30)&amp;"_"&amp;ウォレット!HT$3,プレー記録!$U$12:$U$2664,0),1))</f>
        <v>0</v>
      </c>
      <c r="HU30" s="123">
        <f>IF(ISNA(INDEX(プレー記録!$F$12:$F$2664,MATCH("OUT_"&amp;ウォレット!$GY$2&amp;MONTH(ウォレット!$B30)&amp;"/"&amp;DAY(ウォレット!$B30)&amp;"_"&amp;ウォレット!HU$3,プレー記録!$U$12:$U$2664,0),1))=TRUE,0,-INDEX(プレー記録!$F$12:$F$2664,MATCH("OUT_"&amp;ウォレット!$GY$2&amp;MONTH(ウォレット!$B30)&amp;"/"&amp;DAY(ウォレット!$B30)&amp;"_"&amp;ウォレット!HU$3,プレー記録!$U$12:$U$2664,0),1))</f>
        <v>0</v>
      </c>
      <c r="HV30" s="123">
        <f>IF(ISNA(INDEX(プレー記録!$F$12:$F$2664,MATCH("OUT_"&amp;ウォレット!$GY$2&amp;MONTH(ウォレット!$B30)&amp;"/"&amp;DAY(ウォレット!$B30)&amp;"_"&amp;ウォレット!HV$3,プレー記録!$U$12:$U$2664,0),1))=TRUE,0,-INDEX(プレー記録!$F$12:$F$2664,MATCH("OUT_"&amp;ウォレット!$GY$2&amp;MONTH(ウォレット!$B30)&amp;"/"&amp;DAY(ウォレット!$B30)&amp;"_"&amp;ウォレット!HV$3,プレー記録!$U$12:$U$2664,0),1))</f>
        <v>0</v>
      </c>
      <c r="HW30" s="123">
        <f>IF(ISNA(INDEX(プレー記録!$F$12:$F$2664,MATCH("OUT_"&amp;ウォレット!$GY$2&amp;MONTH(ウォレット!$B30)&amp;"/"&amp;DAY(ウォレット!$B30)&amp;"_"&amp;ウォレット!HW$3,プレー記録!$U$12:$U$2664,0),1))=TRUE,0,-INDEX(プレー記録!$F$12:$F$2664,MATCH("OUT_"&amp;ウォレット!$GY$2&amp;MONTH(ウォレット!$B30)&amp;"/"&amp;DAY(ウォレット!$B30)&amp;"_"&amp;ウォレット!HW$3,プレー記録!$U$12:$U$2664,0),1))</f>
        <v>0</v>
      </c>
      <c r="HX30" s="298">
        <f>IF(ISNA(INDEX(プレー記録!$F$12:$F$2664,MATCH("OUT_"&amp;ウォレット!$GY$2&amp;MONTH(ウォレット!$B30)&amp;"/"&amp;DAY(ウォレット!$B30)&amp;"_"&amp;ウォレット!HX$3,プレー記録!$U$12:$U$2664,0),1))=TRUE,0,-INDEX(プレー記録!$F$12:$F$2664,MATCH("OUT_"&amp;ウォレット!$GY$2&amp;MONTH(ウォレット!$B30)&amp;"/"&amp;DAY(ウォレット!$B30)&amp;"_"&amp;ウォレット!HX$3,プレー記録!$U$12:$U$2664,0),1))</f>
        <v>0</v>
      </c>
      <c r="HY30" s="298">
        <f>IF(ISNA(INDEX(プレー記録!$F$12:$F$2664,MATCH("OUT_"&amp;ウォレット!$GY$2&amp;MONTH(ウォレット!$B30)&amp;"/"&amp;DAY(ウォレット!$B30)&amp;"_"&amp;ウォレット!HY$3,プレー記録!$U$12:$U$2664,0),1))=TRUE,0,-INDEX(プレー記録!$F$12:$F$2664,MATCH("OUT_"&amp;ウォレット!$GY$2&amp;MONTH(ウォレット!$B30)&amp;"/"&amp;DAY(ウォレット!$B30)&amp;"_"&amp;ウォレット!HY$3,プレー記録!$U$12:$U$2664,0),1))</f>
        <v>0</v>
      </c>
      <c r="HZ30" s="298">
        <f>IF(ISNA(INDEX(プレー記録!$F$12:$F$2664,MATCH("OUT_"&amp;ウォレット!$GY$2&amp;MONTH(ウォレット!$B30)&amp;"/"&amp;DAY(ウォレット!$B30)&amp;"_"&amp;ウォレット!HZ$3,プレー記録!$U$12:$U$2664,0),1))=TRUE,0,-INDEX(プレー記録!$F$12:$F$2664,MATCH("OUT_"&amp;ウォレット!$GY$2&amp;MONTH(ウォレット!$B30)&amp;"/"&amp;DAY(ウォレット!$B30)&amp;"_"&amp;ウォレット!HZ$3,プレー記録!$U$12:$U$2664,0),1))</f>
        <v>0</v>
      </c>
      <c r="IA30" s="298">
        <f>IF(ISNA(INDEX(プレー記録!$F$12:$F$2664,MATCH("OUT_"&amp;ウォレット!$GY$2&amp;MONTH(ウォレット!$B30)&amp;"/"&amp;DAY(ウォレット!$B30)&amp;"_"&amp;ウォレット!IA$3,プレー記録!$U$12:$U$2664,0),1))=TRUE,0,-INDEX(プレー記録!$F$12:$F$2664,MATCH("OUT_"&amp;ウォレット!$GY$2&amp;MONTH(ウォレット!$B30)&amp;"/"&amp;DAY(ウォレット!$B30)&amp;"_"&amp;ウォレット!IA$3,プレー記録!$U$12:$U$2664,0),1))</f>
        <v>0</v>
      </c>
      <c r="IB30" s="298">
        <f>IF(ISNA(INDEX(プレー記録!$F$12:$F$2664,MATCH("OUT_"&amp;ウォレット!$GY$2&amp;MONTH(ウォレット!$B30)&amp;"/"&amp;DAY(ウォレット!$B30)&amp;"_"&amp;ウォレット!IB$3,プレー記録!$U$12:$U$2664,0),1))=TRUE,0,-INDEX(プレー記録!$F$12:$F$2664,MATCH("OUT_"&amp;ウォレット!$GY$2&amp;MONTH(ウォレット!$B30)&amp;"/"&amp;DAY(ウォレット!$B30)&amp;"_"&amp;ウォレット!IB$3,プレー記録!$U$12:$U$2664,0),1))</f>
        <v>0</v>
      </c>
      <c r="IC30" s="298">
        <f>IF(ISNA(INDEX(プレー記録!$F$12:$F$2664,MATCH("OUT_"&amp;ウォレット!$GY$2&amp;MONTH(ウォレット!$B30)&amp;"/"&amp;DAY(ウォレット!$B30)&amp;"_"&amp;ウォレット!IC$3,プレー記録!$U$12:$U$2664,0),1))=TRUE,0,-INDEX(プレー記録!$F$12:$F$2664,MATCH("OUT_"&amp;ウォレット!$GY$2&amp;MONTH(ウォレット!$B30)&amp;"/"&amp;DAY(ウォレット!$B30)&amp;"_"&amp;ウォレット!IC$3,プレー記録!$U$12:$U$2664,0),1))</f>
        <v>0</v>
      </c>
      <c r="ID30" s="298">
        <f>IF(ISNA(INDEX(プレー記録!$F$12:$F$2664,MATCH("OUT_"&amp;ウォレット!$GY$2&amp;MONTH(ウォレット!$B30)&amp;"/"&amp;DAY(ウォレット!$B30)&amp;"_"&amp;ウォレット!ID$3,プレー記録!$U$12:$U$2664,0),1))=TRUE,0,-INDEX(プレー記録!$F$12:$F$2664,MATCH("OUT_"&amp;ウォレット!$GY$2&amp;MONTH(ウォレット!$B30)&amp;"/"&amp;DAY(ウォレット!$B30)&amp;"_"&amp;ウォレット!ID$3,プレー記録!$U$12:$U$2664,0),1))</f>
        <v>0</v>
      </c>
      <c r="IE30" s="298">
        <f>IF(ISNA(INDEX(プレー記録!$F$12:$F$2664,MATCH("OUT_"&amp;ウォレット!$GY$2&amp;MONTH(ウォレット!$B30)&amp;"/"&amp;DAY(ウォレット!$B30)&amp;"_"&amp;ウォレット!IE$3,プレー記録!$U$12:$U$2664,0),1))=TRUE,0,-INDEX(プレー記録!$F$12:$F$2664,MATCH("OUT_"&amp;ウォレット!$GY$2&amp;MONTH(ウォレット!$B30)&amp;"/"&amp;DAY(ウォレット!$B30)&amp;"_"&amp;ウォレット!IE$3,プレー記録!$U$12:$U$2664,0),1))</f>
        <v>0</v>
      </c>
      <c r="IF30" s="160"/>
      <c r="IG30" s="127">
        <f t="shared" si="8"/>
        <v>0</v>
      </c>
      <c r="IH30" s="128">
        <f t="shared" si="18"/>
        <v>0</v>
      </c>
      <c r="II30" s="133">
        <f>IF(ISNA(INDEX(プレー記録!$G$14:$G$2664,MATCH("IN_"&amp;ウォレット!$IG$2&amp;MONTH(ウォレット!$B30)&amp;"/"&amp;DAY(ウォレット!$B30)&amp;"_"&amp;ウォレット!II$3,プレー記録!$U$14:$U$2664,0),1))=TRUE,0,INDEX(プレー記録!$G$14:$G$2664,MATCH("IN_"&amp;ウォレット!$IG$2&amp;MONTH(ウォレット!$B30)&amp;"/"&amp;DAY(ウォレット!$B30)&amp;"_"&amp;ウォレット!II$3,プレー記録!$U$14:$U$2664,0),1))</f>
        <v>0</v>
      </c>
      <c r="IJ30" s="122">
        <f>IF(ISNA(INDEX(プレー記録!$G$14:$G$2664,MATCH("IN_"&amp;ウォレット!$IG$2&amp;MONTH(ウォレット!$B30)&amp;"/"&amp;DAY(ウォレット!$B30)&amp;"_"&amp;ウォレット!IJ$3,プレー記録!$U$14:$U$2664,0),1))=TRUE,0,INDEX(プレー記録!$G$14:$G$2664,MATCH("IN_"&amp;ウォレット!$IG$2&amp;MONTH(ウォレット!$B30)&amp;"/"&amp;DAY(ウォレット!$B30)&amp;"_"&amp;ウォレット!IJ$3,プレー記録!$U$14:$U$2664,0),1))</f>
        <v>0</v>
      </c>
      <c r="IK30" s="122">
        <f>IF(ISNA(INDEX(プレー記録!$G$14:$G$2664,MATCH("IN_"&amp;ウォレット!$IG$2&amp;MONTH(ウォレット!$B30)&amp;"/"&amp;DAY(ウォレット!$B30)&amp;"_"&amp;ウォレット!IK$3,プレー記録!$U$14:$U$2664,0),1))=TRUE,0,INDEX(プレー記録!$G$14:$G$2664,MATCH("IN_"&amp;ウォレット!$IG$2&amp;MONTH(ウォレット!$B30)&amp;"/"&amp;DAY(ウォレット!$B30)&amp;"_"&amp;ウォレット!IK$3,プレー記録!$U$14:$U$2664,0),1))</f>
        <v>0</v>
      </c>
      <c r="IL30" s="122">
        <f>IF(ISNA(INDEX(プレー記録!$G$14:$G$2664,MATCH("IN_"&amp;ウォレット!$IG$2&amp;MONTH(ウォレット!$B30)&amp;"/"&amp;DAY(ウォレット!$B30)&amp;"_"&amp;ウォレット!IL$3,プレー記録!$U$14:$U$2664,0),1))=TRUE,0,INDEX(プレー記録!$G$14:$G$2664,MATCH("IN_"&amp;ウォレット!$IG$2&amp;MONTH(ウォレット!$B30)&amp;"/"&amp;DAY(ウォレット!$B30)&amp;"_"&amp;ウォレット!IL$3,プレー記録!$U$14:$U$2664,0),1))</f>
        <v>0</v>
      </c>
      <c r="IM30" s="122">
        <f>IF(ISNA(INDEX(プレー記録!$G$14:$G$2664,MATCH("IN_"&amp;ウォレット!$IG$2&amp;MONTH(ウォレット!$B30)&amp;"/"&amp;DAY(ウォレット!$B30)&amp;"_"&amp;ウォレット!IM$3,プレー記録!$U$14:$U$2664,0),1))=TRUE,0,INDEX(プレー記録!$G$14:$G$2664,MATCH("IN_"&amp;ウォレット!$IG$2&amp;MONTH(ウォレット!$B30)&amp;"/"&amp;DAY(ウォレット!$B30)&amp;"_"&amp;ウォレット!IM$3,プレー記録!$U$14:$U$2664,0),1))</f>
        <v>0</v>
      </c>
      <c r="IN30" s="122">
        <f>IF(ISNA(INDEX(プレー記録!$G$14:$G$2664,MATCH("IN_"&amp;ウォレット!$IG$2&amp;MONTH(ウォレット!$B30)&amp;"/"&amp;DAY(ウォレット!$B30)&amp;"_"&amp;ウォレット!IN$3,プレー記録!$U$14:$U$2664,0),1))=TRUE,0,INDEX(プレー記録!$G$14:$G$2664,MATCH("IN_"&amp;ウォレット!$IG$2&amp;MONTH(ウォレット!$B30)&amp;"/"&amp;DAY(ウォレット!$B30)&amp;"_"&amp;ウォレット!IN$3,プレー記録!$U$14:$U$2664,0),1))</f>
        <v>0</v>
      </c>
      <c r="IO30" s="122">
        <f>IF(ISNA(INDEX(プレー記録!$G$14:$G$2664,MATCH("IN_"&amp;ウォレット!$IG$2&amp;MONTH(ウォレット!$B30)&amp;"/"&amp;DAY(ウォレット!$B30)&amp;"_"&amp;ウォレット!IO$3,プレー記録!$U$14:$U$2664,0),1))=TRUE,0,INDEX(プレー記録!$G$14:$G$2664,MATCH("IN_"&amp;ウォレット!$IG$2&amp;MONTH(ウォレット!$B30)&amp;"/"&amp;DAY(ウォレット!$B30)&amp;"_"&amp;ウォレット!IO$3,プレー記録!$U$14:$U$2664,0),1))</f>
        <v>0</v>
      </c>
      <c r="IP30" s="296">
        <f>IF(ISNA(INDEX(プレー記録!$G$14:$G$2664,MATCH("IN_"&amp;ウォレット!$IG$2&amp;MONTH(ウォレット!$B30)&amp;"/"&amp;DAY(ウォレット!$B30)&amp;"_"&amp;ウォレット!IP$3,プレー記録!$U$14:$U$2664,0),1))=TRUE,0,INDEX(プレー記録!$G$14:$G$2664,MATCH("IN_"&amp;ウォレット!$IG$2&amp;MONTH(ウォレット!$B30)&amp;"/"&amp;DAY(ウォレット!$B30)&amp;"_"&amp;ウォレット!IP$3,プレー記録!$U$14:$U$2664,0),1))</f>
        <v>0</v>
      </c>
      <c r="IQ30" s="296">
        <f>IF(ISNA(INDEX(プレー記録!$G$14:$G$2664,MATCH("IN_"&amp;ウォレット!$IG$2&amp;MONTH(ウォレット!$B30)&amp;"/"&amp;DAY(ウォレット!$B30)&amp;"_"&amp;ウォレット!IQ$3,プレー記録!$U$14:$U$2664,0),1))=TRUE,0,INDEX(プレー記録!$G$14:$G$2664,MATCH("IN_"&amp;ウォレット!$IG$2&amp;MONTH(ウォレット!$B30)&amp;"/"&amp;DAY(ウォレット!$B30)&amp;"_"&amp;ウォレット!IQ$3,プレー記録!$U$14:$U$2664,0),1))</f>
        <v>0</v>
      </c>
      <c r="IR30" s="296">
        <f>IF(ISNA(INDEX(プレー記録!$G$14:$G$2664,MATCH("IN_"&amp;ウォレット!$IG$2&amp;MONTH(ウォレット!$B30)&amp;"/"&amp;DAY(ウォレット!$B30)&amp;"_"&amp;ウォレット!IR$3,プレー記録!$U$14:$U$2664,0),1))=TRUE,0,INDEX(プレー記録!$G$14:$G$2664,MATCH("IN_"&amp;ウォレット!$IG$2&amp;MONTH(ウォレット!$B30)&amp;"/"&amp;DAY(ウォレット!$B30)&amp;"_"&amp;ウォレット!IR$3,プレー記録!$U$14:$U$2664,0),1))</f>
        <v>0</v>
      </c>
      <c r="IS30" s="296">
        <f>IF(ISNA(INDEX(プレー記録!$G$14:$G$2664,MATCH("IN_"&amp;ウォレット!$IG$2&amp;MONTH(ウォレット!$B30)&amp;"/"&amp;DAY(ウォレット!$B30)&amp;"_"&amp;ウォレット!IS$3,プレー記録!$U$14:$U$2664,0),1))=TRUE,0,INDEX(プレー記録!$G$14:$G$2664,MATCH("IN_"&amp;ウォレット!$IG$2&amp;MONTH(ウォレット!$B30)&amp;"/"&amp;DAY(ウォレット!$B30)&amp;"_"&amp;ウォレット!IS$3,プレー記録!$U$14:$U$2664,0),1))</f>
        <v>0</v>
      </c>
      <c r="IT30" s="296">
        <f>IF(ISNA(INDEX(プレー記録!$G$14:$G$2664,MATCH("IN_"&amp;ウォレット!$IG$2&amp;MONTH(ウォレット!$B30)&amp;"/"&amp;DAY(ウォレット!$B30)&amp;"_"&amp;ウォレット!IT$3,プレー記録!$U$14:$U$2664,0),1))=TRUE,0,INDEX(プレー記録!$G$14:$G$2664,MATCH("IN_"&amp;ウォレット!$IG$2&amp;MONTH(ウォレット!$B30)&amp;"/"&amp;DAY(ウォレット!$B30)&amp;"_"&amp;ウォレット!IT$3,プレー記録!$U$14:$U$2664,0),1))</f>
        <v>0</v>
      </c>
      <c r="IU30" s="296">
        <f>IF(ISNA(INDEX(プレー記録!$G$14:$G$2664,MATCH("IN_"&amp;ウォレット!$IG$2&amp;MONTH(ウォレット!$B30)&amp;"/"&amp;DAY(ウォレット!$B30)&amp;"_"&amp;ウォレット!IU$3,プレー記録!$U$14:$U$2664,0),1))=TRUE,0,INDEX(プレー記録!$G$14:$G$2664,MATCH("IN_"&amp;ウォレット!$IG$2&amp;MONTH(ウォレット!$B30)&amp;"/"&amp;DAY(ウォレット!$B30)&amp;"_"&amp;ウォレット!IU$3,プレー記録!$U$14:$U$2664,0),1))</f>
        <v>0</v>
      </c>
      <c r="IV30" s="296">
        <f>IF(ISNA(INDEX(プレー記録!$G$14:$G$2664,MATCH("IN_"&amp;ウォレット!$IG$2&amp;MONTH(ウォレット!$B30)&amp;"/"&amp;DAY(ウォレット!$B30)&amp;"_"&amp;ウォレット!IV$3,プレー記録!$U$14:$U$2664,0),1))=TRUE,0,INDEX(プレー記録!$G$14:$G$2664,MATCH("IN_"&amp;ウォレット!$IG$2&amp;MONTH(ウォレット!$B30)&amp;"/"&amp;DAY(ウォレット!$B30)&amp;"_"&amp;ウォレット!IV$3,プレー記録!$U$14:$U$2664,0),1))</f>
        <v>0</v>
      </c>
      <c r="IW30" s="296">
        <f>IF(ISNA(INDEX(プレー記録!$G$14:$G$2664,MATCH("IN_"&amp;ウォレット!$IG$2&amp;MONTH(ウォレット!$B30)&amp;"/"&amp;DAY(ウォレット!$B30)&amp;"_"&amp;ウォレット!IW$3,プレー記録!$U$14:$U$2664,0),1))=TRUE,0,INDEX(プレー記録!$G$14:$G$2664,MATCH("IN_"&amp;ウォレット!$IG$2&amp;MONTH(ウォレット!$B30)&amp;"/"&amp;DAY(ウォレット!$B30)&amp;"_"&amp;ウォレット!IW$3,プレー記録!$U$14:$U$2664,0),1))</f>
        <v>0</v>
      </c>
      <c r="IX30" s="158"/>
      <c r="IY30" s="131">
        <f>IF(ISNA(INDEX(プレー記録!$F$12:$F$2664,MATCH("OUT_"&amp;ウォレット!$IG$2&amp;MONTH(ウォレット!$B30)&amp;"/"&amp;DAY(ウォレット!$B30)&amp;"_"&amp;ウォレット!IY$3,プレー記録!$U$12:$U$2664,0),1))=TRUE,0,-INDEX(プレー記録!$F$12:$F$2664,MATCH("OUT_"&amp;ウォレット!$IG$2&amp;MONTH(ウォレット!$B30)&amp;"/"&amp;DAY(ウォレット!$B30)&amp;"_"&amp;ウォレット!IY$3,プレー記録!$U$12:$U$2664,0),1))</f>
        <v>0</v>
      </c>
      <c r="IZ30" s="123">
        <f>IF(ISNA(INDEX(プレー記録!$F$12:$F$2664,MATCH("OUT_"&amp;ウォレット!$IG$2&amp;MONTH(ウォレット!$B30)&amp;"/"&amp;DAY(ウォレット!$B30)&amp;"_"&amp;ウォレット!IZ$3,プレー記録!$U$12:$U$2664,0),1))=TRUE,0,-INDEX(プレー記録!$F$12:$F$2664,MATCH("OUT_"&amp;ウォレット!$IG$2&amp;MONTH(ウォレット!$B30)&amp;"/"&amp;DAY(ウォレット!$B30)&amp;"_"&amp;ウォレット!IZ$3,プレー記録!$U$12:$U$2664,0),1))</f>
        <v>0</v>
      </c>
      <c r="JA30" s="123">
        <f>IF(ISNA(INDEX(プレー記録!$F$12:$F$2664,MATCH("OUT_"&amp;ウォレット!$IG$2&amp;MONTH(ウォレット!$B30)&amp;"/"&amp;DAY(ウォレット!$B30)&amp;"_"&amp;ウォレット!JA$3,プレー記録!$U$12:$U$2664,0),1))=TRUE,0,-INDEX(プレー記録!$F$12:$F$2664,MATCH("OUT_"&amp;ウォレット!$IG$2&amp;MONTH(ウォレット!$B30)&amp;"/"&amp;DAY(ウォレット!$B30)&amp;"_"&amp;ウォレット!JA$3,プレー記録!$U$12:$U$2664,0),1))</f>
        <v>0</v>
      </c>
      <c r="JB30" s="123">
        <f>IF(ISNA(INDEX(プレー記録!$F$12:$F$2664,MATCH("OUT_"&amp;ウォレット!$IG$2&amp;MONTH(ウォレット!$B30)&amp;"/"&amp;DAY(ウォレット!$B30)&amp;"_"&amp;ウォレット!JB$3,プレー記録!$U$12:$U$2664,0),1))=TRUE,0,-INDEX(プレー記録!$F$12:$F$2664,MATCH("OUT_"&amp;ウォレット!$IG$2&amp;MONTH(ウォレット!$B30)&amp;"/"&amp;DAY(ウォレット!$B30)&amp;"_"&amp;ウォレット!JB$3,プレー記録!$U$12:$U$2664,0),1))</f>
        <v>0</v>
      </c>
      <c r="JC30" s="123">
        <f>IF(ISNA(INDEX(プレー記録!$F$12:$F$2664,MATCH("OUT_"&amp;ウォレット!$IG$2&amp;MONTH(ウォレット!$B30)&amp;"/"&amp;DAY(ウォレット!$B30)&amp;"_"&amp;ウォレット!JC$3,プレー記録!$U$12:$U$2664,0),1))=TRUE,0,-INDEX(プレー記録!$F$12:$F$2664,MATCH("OUT_"&amp;ウォレット!$IG$2&amp;MONTH(ウォレット!$B30)&amp;"/"&amp;DAY(ウォレット!$B30)&amp;"_"&amp;ウォレット!JC$3,プレー記録!$U$12:$U$2664,0),1))</f>
        <v>0</v>
      </c>
      <c r="JD30" s="123">
        <f>IF(ISNA(INDEX(プレー記録!$F$12:$F$2664,MATCH("OUT_"&amp;ウォレット!$IG$2&amp;MONTH(ウォレット!$B30)&amp;"/"&amp;DAY(ウォレット!$B30)&amp;"_"&amp;ウォレット!JD$3,プレー記録!$U$12:$U$2664,0),1))=TRUE,0,-INDEX(プレー記録!$F$12:$F$2664,MATCH("OUT_"&amp;ウォレット!$IG$2&amp;MONTH(ウォレット!$B30)&amp;"/"&amp;DAY(ウォレット!$B30)&amp;"_"&amp;ウォレット!JD$3,プレー記録!$U$12:$U$2664,0),1))</f>
        <v>0</v>
      </c>
      <c r="JE30" s="123">
        <f>IF(ISNA(INDEX(プレー記録!$F$12:$F$2664,MATCH("OUT_"&amp;ウォレット!$IG$2&amp;MONTH(ウォレット!$B30)&amp;"/"&amp;DAY(ウォレット!$B30)&amp;"_"&amp;ウォレット!JE$3,プレー記録!$U$12:$U$2664,0),1))=TRUE,0,-INDEX(プレー記録!$F$12:$F$2664,MATCH("OUT_"&amp;ウォレット!$IG$2&amp;MONTH(ウォレット!$B30)&amp;"/"&amp;DAY(ウォレット!$B30)&amp;"_"&amp;ウォレット!JE$3,プレー記録!$U$12:$U$2664,0),1))</f>
        <v>0</v>
      </c>
      <c r="JF30" s="298">
        <f>IF(ISNA(INDEX(プレー記録!$F$12:$F$2664,MATCH("OUT_"&amp;ウォレット!$IG$2&amp;MONTH(ウォレット!$B30)&amp;"/"&amp;DAY(ウォレット!$B30)&amp;"_"&amp;ウォレット!JF$3,プレー記録!$U$12:$U$2664,0),1))=TRUE,0,-INDEX(プレー記録!$F$12:$F$2664,MATCH("OUT_"&amp;ウォレット!$IG$2&amp;MONTH(ウォレット!$B30)&amp;"/"&amp;DAY(ウォレット!$B30)&amp;"_"&amp;ウォレット!JF$3,プレー記録!$U$12:$U$2664,0),1))</f>
        <v>0</v>
      </c>
      <c r="JG30" s="298">
        <f>IF(ISNA(INDEX(プレー記録!$F$12:$F$2664,MATCH("OUT_"&amp;ウォレット!$IG$2&amp;MONTH(ウォレット!$B30)&amp;"/"&amp;DAY(ウォレット!$B30)&amp;"_"&amp;ウォレット!JG$3,プレー記録!$U$12:$U$2664,0),1))=TRUE,0,-INDEX(プレー記録!$F$12:$F$2664,MATCH("OUT_"&amp;ウォレット!$IG$2&amp;MONTH(ウォレット!$B30)&amp;"/"&amp;DAY(ウォレット!$B30)&amp;"_"&amp;ウォレット!JG$3,プレー記録!$U$12:$U$2664,0),1))</f>
        <v>0</v>
      </c>
      <c r="JH30" s="298">
        <f>IF(ISNA(INDEX(プレー記録!$F$12:$F$2664,MATCH("OUT_"&amp;ウォレット!$IG$2&amp;MONTH(ウォレット!$B30)&amp;"/"&amp;DAY(ウォレット!$B30)&amp;"_"&amp;ウォレット!JH$3,プレー記録!$U$12:$U$2664,0),1))=TRUE,0,-INDEX(プレー記録!$F$12:$F$2664,MATCH("OUT_"&amp;ウォレット!$IG$2&amp;MONTH(ウォレット!$B30)&amp;"/"&amp;DAY(ウォレット!$B30)&amp;"_"&amp;ウォレット!JH$3,プレー記録!$U$12:$U$2664,0),1))</f>
        <v>0</v>
      </c>
      <c r="JI30" s="298">
        <f>IF(ISNA(INDEX(プレー記録!$F$12:$F$2664,MATCH("OUT_"&amp;ウォレット!$IG$2&amp;MONTH(ウォレット!$B30)&amp;"/"&amp;DAY(ウォレット!$B30)&amp;"_"&amp;ウォレット!JI$3,プレー記録!$U$12:$U$2664,0),1))=TRUE,0,-INDEX(プレー記録!$F$12:$F$2664,MATCH("OUT_"&amp;ウォレット!$IG$2&amp;MONTH(ウォレット!$B30)&amp;"/"&amp;DAY(ウォレット!$B30)&amp;"_"&amp;ウォレット!JI$3,プレー記録!$U$12:$U$2664,0),1))</f>
        <v>0</v>
      </c>
      <c r="JJ30" s="298">
        <f>IF(ISNA(INDEX(プレー記録!$F$12:$F$2664,MATCH("OUT_"&amp;ウォレット!$IG$2&amp;MONTH(ウォレット!$B30)&amp;"/"&amp;DAY(ウォレット!$B30)&amp;"_"&amp;ウォレット!JJ$3,プレー記録!$U$12:$U$2664,0),1))=TRUE,0,-INDEX(プレー記録!$F$12:$F$2664,MATCH("OUT_"&amp;ウォレット!$IG$2&amp;MONTH(ウォレット!$B30)&amp;"/"&amp;DAY(ウォレット!$B30)&amp;"_"&amp;ウォレット!JJ$3,プレー記録!$U$12:$U$2664,0),1))</f>
        <v>0</v>
      </c>
      <c r="JK30" s="298">
        <f>IF(ISNA(INDEX(プレー記録!$F$12:$F$2664,MATCH("OUT_"&amp;ウォレット!$IG$2&amp;MONTH(ウォレット!$B30)&amp;"/"&amp;DAY(ウォレット!$B30)&amp;"_"&amp;ウォレット!JK$3,プレー記録!$U$12:$U$2664,0),1))=TRUE,0,-INDEX(プレー記録!$F$12:$F$2664,MATCH("OUT_"&amp;ウォレット!$IG$2&amp;MONTH(ウォレット!$B30)&amp;"/"&amp;DAY(ウォレット!$B30)&amp;"_"&amp;ウォレット!JK$3,プレー記録!$U$12:$U$2664,0),1))</f>
        <v>0</v>
      </c>
      <c r="JL30" s="298">
        <f>IF(ISNA(INDEX(プレー記録!$F$12:$F$2664,MATCH("OUT_"&amp;ウォレット!$IG$2&amp;MONTH(ウォレット!$B30)&amp;"/"&amp;DAY(ウォレット!$B30)&amp;"_"&amp;ウォレット!JL$3,プレー記録!$U$12:$U$2664,0),1))=TRUE,0,-INDEX(プレー記録!$F$12:$F$2664,MATCH("OUT_"&amp;ウォレット!$IG$2&amp;MONTH(ウォレット!$B30)&amp;"/"&amp;DAY(ウォレット!$B30)&amp;"_"&amp;ウォレット!JL$3,プレー記録!$U$12:$U$2664,0),1))</f>
        <v>0</v>
      </c>
      <c r="JM30" s="298">
        <f>IF(ISNA(INDEX(プレー記録!$F$12:$F$2664,MATCH("OUT_"&amp;ウォレット!$IG$2&amp;MONTH(ウォレット!$B30)&amp;"/"&amp;DAY(ウォレット!$B30)&amp;"_"&amp;ウォレット!JM$3,プレー記録!$U$12:$U$2664,0),1))=TRUE,0,-INDEX(プレー記録!$F$12:$F$2664,MATCH("OUT_"&amp;ウォレット!$IG$2&amp;MONTH(ウォレット!$B30)&amp;"/"&amp;DAY(ウォレット!$B30)&amp;"_"&amp;ウォレット!JM$3,プレー記録!$U$12:$U$2664,0),1))</f>
        <v>0</v>
      </c>
      <c r="JN30" s="160"/>
      <c r="JO30" s="127">
        <f t="shared" si="9"/>
        <v>0</v>
      </c>
      <c r="JP30" s="128">
        <f t="shared" si="19"/>
        <v>0</v>
      </c>
      <c r="JQ30" s="133">
        <f>IF(ISNA(INDEX(プレー記録!$G$14:$G$2664,MATCH("IN_"&amp;ウォレット!$JO$2&amp;MONTH(ウォレット!$B30)&amp;"/"&amp;DAY(ウォレット!$B30)&amp;"_"&amp;ウォレット!JQ$3,プレー記録!$U$14:$U$2664,0),1))=TRUE,0,INDEX(プレー記録!$G$14:$G$2664,MATCH("IN_"&amp;ウォレット!$JO$2&amp;MONTH(ウォレット!$B30)&amp;"/"&amp;DAY(ウォレット!$B30)&amp;"_"&amp;ウォレット!JQ$3,プレー記録!$U$14:$U$2664,0),1))</f>
        <v>0</v>
      </c>
      <c r="JR30" s="122">
        <f>IF(ISNA(INDEX(プレー記録!$G$14:$G$2664,MATCH("IN_"&amp;ウォレット!$JO$2&amp;MONTH(ウォレット!$B30)&amp;"/"&amp;DAY(ウォレット!$B30)&amp;"_"&amp;ウォレット!JR$3,プレー記録!$U$14:$U$2664,0),1))=TRUE,0,INDEX(プレー記録!$G$14:$G$2664,MATCH("IN_"&amp;ウォレット!$JO$2&amp;MONTH(ウォレット!$B30)&amp;"/"&amp;DAY(ウォレット!$B30)&amp;"_"&amp;ウォレット!JR$3,プレー記録!$U$14:$U$2664,0),1))</f>
        <v>0</v>
      </c>
      <c r="JS30" s="122">
        <f>IF(ISNA(INDEX(プレー記録!$G$14:$G$2664,MATCH("IN_"&amp;ウォレット!$JO$2&amp;MONTH(ウォレット!$B30)&amp;"/"&amp;DAY(ウォレット!$B30)&amp;"_"&amp;ウォレット!JS$3,プレー記録!$U$14:$U$2664,0),1))=TRUE,0,INDEX(プレー記録!$G$14:$G$2664,MATCH("IN_"&amp;ウォレット!$JO$2&amp;MONTH(ウォレット!$B30)&amp;"/"&amp;DAY(ウォレット!$B30)&amp;"_"&amp;ウォレット!JS$3,プレー記録!$U$14:$U$2664,0),1))</f>
        <v>0</v>
      </c>
      <c r="JT30" s="122">
        <f>IF(ISNA(INDEX(プレー記録!$G$14:$G$2664,MATCH("IN_"&amp;ウォレット!$JO$2&amp;MONTH(ウォレット!$B30)&amp;"/"&amp;DAY(ウォレット!$B30)&amp;"_"&amp;ウォレット!JT$3,プレー記録!$U$14:$U$2664,0),1))=TRUE,0,INDEX(プレー記録!$G$14:$G$2664,MATCH("IN_"&amp;ウォレット!$JO$2&amp;MONTH(ウォレット!$B30)&amp;"/"&amp;DAY(ウォレット!$B30)&amp;"_"&amp;ウォレット!JT$3,プレー記録!$U$14:$U$2664,0),1))</f>
        <v>0</v>
      </c>
      <c r="JU30" s="122">
        <f>IF(ISNA(INDEX(プレー記録!$G$14:$G$2664,MATCH("IN_"&amp;ウォレット!$JO$2&amp;MONTH(ウォレット!$B30)&amp;"/"&amp;DAY(ウォレット!$B30)&amp;"_"&amp;ウォレット!JU$3,プレー記録!$U$14:$U$2664,0),1))=TRUE,0,INDEX(プレー記録!$G$14:$G$2664,MATCH("IN_"&amp;ウォレット!$JO$2&amp;MONTH(ウォレット!$B30)&amp;"/"&amp;DAY(ウォレット!$B30)&amp;"_"&amp;ウォレット!JU$3,プレー記録!$U$14:$U$2664,0),1))</f>
        <v>0</v>
      </c>
      <c r="JV30" s="122">
        <f>IF(ISNA(INDEX(プレー記録!$G$14:$G$2664,MATCH("IN_"&amp;ウォレット!$JO$2&amp;MONTH(ウォレット!$B30)&amp;"/"&amp;DAY(ウォレット!$B30)&amp;"_"&amp;ウォレット!JV$3,プレー記録!$U$14:$U$2664,0),1))=TRUE,0,INDEX(プレー記録!$G$14:$G$2664,MATCH("IN_"&amp;ウォレット!$JO$2&amp;MONTH(ウォレット!$B30)&amp;"/"&amp;DAY(ウォレット!$B30)&amp;"_"&amp;ウォレット!JV$3,プレー記録!$U$14:$U$2664,0),1))</f>
        <v>0</v>
      </c>
      <c r="JW30" s="122">
        <f>IF(ISNA(INDEX(プレー記録!$G$14:$G$2664,MATCH("IN_"&amp;ウォレット!$JO$2&amp;MONTH(ウォレット!$B30)&amp;"/"&amp;DAY(ウォレット!$B30)&amp;"_"&amp;ウォレット!JW$3,プレー記録!$U$14:$U$2664,0),1))=TRUE,0,INDEX(プレー記録!$G$14:$G$2664,MATCH("IN_"&amp;ウォレット!$JO$2&amp;MONTH(ウォレット!$B30)&amp;"/"&amp;DAY(ウォレット!$B30)&amp;"_"&amp;ウォレット!JW$3,プレー記録!$U$14:$U$2664,0),1))</f>
        <v>0</v>
      </c>
      <c r="JX30" s="296">
        <f>IF(ISNA(INDEX(プレー記録!$G$14:$G$2664,MATCH("IN_"&amp;ウォレット!$JO$2&amp;MONTH(ウォレット!$B30)&amp;"/"&amp;DAY(ウォレット!$B30)&amp;"_"&amp;ウォレット!JX$3,プレー記録!$U$14:$U$2664,0),1))=TRUE,0,INDEX(プレー記録!$G$14:$G$2664,MATCH("IN_"&amp;ウォレット!$JO$2&amp;MONTH(ウォレット!$B30)&amp;"/"&amp;DAY(ウォレット!$B30)&amp;"_"&amp;ウォレット!JX$3,プレー記録!$U$14:$U$2664,0),1))</f>
        <v>0</v>
      </c>
      <c r="JY30" s="296">
        <f>IF(ISNA(INDEX(プレー記録!$G$14:$G$2664,MATCH("IN_"&amp;ウォレット!$JO$2&amp;MONTH(ウォレット!$B30)&amp;"/"&amp;DAY(ウォレット!$B30)&amp;"_"&amp;ウォレット!JY$3,プレー記録!$U$14:$U$2664,0),1))=TRUE,0,INDEX(プレー記録!$G$14:$G$2664,MATCH("IN_"&amp;ウォレット!$JO$2&amp;MONTH(ウォレット!$B30)&amp;"/"&amp;DAY(ウォレット!$B30)&amp;"_"&amp;ウォレット!JY$3,プレー記録!$U$14:$U$2664,0),1))</f>
        <v>0</v>
      </c>
      <c r="JZ30" s="296">
        <f>IF(ISNA(INDEX(プレー記録!$G$14:$G$2664,MATCH("IN_"&amp;ウォレット!$JO$2&amp;MONTH(ウォレット!$B30)&amp;"/"&amp;DAY(ウォレット!$B30)&amp;"_"&amp;ウォレット!JZ$3,プレー記録!$U$14:$U$2664,0),1))=TRUE,0,INDEX(プレー記録!$G$14:$G$2664,MATCH("IN_"&amp;ウォレット!$JO$2&amp;MONTH(ウォレット!$B30)&amp;"/"&amp;DAY(ウォレット!$B30)&amp;"_"&amp;ウォレット!JZ$3,プレー記録!$U$14:$U$2664,0),1))</f>
        <v>0</v>
      </c>
      <c r="KA30" s="296">
        <f>IF(ISNA(INDEX(プレー記録!$G$14:$G$2664,MATCH("IN_"&amp;ウォレット!$JO$2&amp;MONTH(ウォレット!$B30)&amp;"/"&amp;DAY(ウォレット!$B30)&amp;"_"&amp;ウォレット!KA$3,プレー記録!$U$14:$U$2664,0),1))=TRUE,0,INDEX(プレー記録!$G$14:$G$2664,MATCH("IN_"&amp;ウォレット!$JO$2&amp;MONTH(ウォレット!$B30)&amp;"/"&amp;DAY(ウォレット!$B30)&amp;"_"&amp;ウォレット!KA$3,プレー記録!$U$14:$U$2664,0),1))</f>
        <v>0</v>
      </c>
      <c r="KB30" s="296">
        <f>IF(ISNA(INDEX(プレー記録!$G$14:$G$2664,MATCH("IN_"&amp;ウォレット!$JO$2&amp;MONTH(ウォレット!$B30)&amp;"/"&amp;DAY(ウォレット!$B30)&amp;"_"&amp;ウォレット!KB$3,プレー記録!$U$14:$U$2664,0),1))=TRUE,0,INDEX(プレー記録!$G$14:$G$2664,MATCH("IN_"&amp;ウォレット!$JO$2&amp;MONTH(ウォレット!$B30)&amp;"/"&amp;DAY(ウォレット!$B30)&amp;"_"&amp;ウォレット!KB$3,プレー記録!$U$14:$U$2664,0),1))</f>
        <v>0</v>
      </c>
      <c r="KC30" s="296">
        <f>IF(ISNA(INDEX(プレー記録!$G$14:$G$2664,MATCH("IN_"&amp;ウォレット!$JO$2&amp;MONTH(ウォレット!$B30)&amp;"/"&amp;DAY(ウォレット!$B30)&amp;"_"&amp;ウォレット!KC$3,プレー記録!$U$14:$U$2664,0),1))=TRUE,0,INDEX(プレー記録!$G$14:$G$2664,MATCH("IN_"&amp;ウォレット!$JO$2&amp;MONTH(ウォレット!$B30)&amp;"/"&amp;DAY(ウォレット!$B30)&amp;"_"&amp;ウォレット!KC$3,プレー記録!$U$14:$U$2664,0),1))</f>
        <v>0</v>
      </c>
      <c r="KD30" s="296">
        <f>IF(ISNA(INDEX(プレー記録!$G$14:$G$2664,MATCH("IN_"&amp;ウォレット!$JO$2&amp;MONTH(ウォレット!$B30)&amp;"/"&amp;DAY(ウォレット!$B30)&amp;"_"&amp;ウォレット!KD$3,プレー記録!$U$14:$U$2664,0),1))=TRUE,0,INDEX(プレー記録!$G$14:$G$2664,MATCH("IN_"&amp;ウォレット!$JO$2&amp;MONTH(ウォレット!$B30)&amp;"/"&amp;DAY(ウォレット!$B30)&amp;"_"&amp;ウォレット!KD$3,プレー記録!$U$14:$U$2664,0),1))</f>
        <v>0</v>
      </c>
      <c r="KE30" s="296">
        <f>IF(ISNA(INDEX(プレー記録!$G$14:$G$2664,MATCH("IN_"&amp;ウォレット!$JO$2&amp;MONTH(ウォレット!$B30)&amp;"/"&amp;DAY(ウォレット!$B30)&amp;"_"&amp;ウォレット!KE$3,プレー記録!$U$14:$U$2664,0),1))=TRUE,0,INDEX(プレー記録!$G$14:$G$2664,MATCH("IN_"&amp;ウォレット!$JO$2&amp;MONTH(ウォレット!$B30)&amp;"/"&amp;DAY(ウォレット!$B30)&amp;"_"&amp;ウォレット!KE$3,プレー記録!$U$14:$U$2664,0),1))</f>
        <v>0</v>
      </c>
      <c r="KF30" s="158"/>
      <c r="KG30" s="131">
        <f>IF(ISNA(INDEX(プレー記録!$F$12:$F$2664,MATCH("OUT_"&amp;ウォレット!$JO$2&amp;MONTH(ウォレット!$B30)&amp;"/"&amp;DAY(ウォレット!$B30)&amp;"_"&amp;ウォレット!KG$3,プレー記録!$U$12:$U$2664,0),1))=TRUE,0,-INDEX(プレー記録!$F$12:$F$2664,MATCH("OUT_"&amp;ウォレット!$JO$2&amp;MONTH(ウォレット!$B30)&amp;"/"&amp;DAY(ウォレット!$B30)&amp;"_"&amp;ウォレット!KG$3,プレー記録!$U$12:$U$2664,0),1))</f>
        <v>0</v>
      </c>
      <c r="KH30" s="123">
        <f>IF(ISNA(INDEX(プレー記録!$F$12:$F$2664,MATCH("OUT_"&amp;ウォレット!$JO$2&amp;MONTH(ウォレット!$B30)&amp;"/"&amp;DAY(ウォレット!$B30)&amp;"_"&amp;ウォレット!KH$3,プレー記録!$U$12:$U$2664,0),1))=TRUE,0,-INDEX(プレー記録!$F$12:$F$2664,MATCH("OUT_"&amp;ウォレット!$JO$2&amp;MONTH(ウォレット!$B30)&amp;"/"&amp;DAY(ウォレット!$B30)&amp;"_"&amp;ウォレット!KH$3,プレー記録!$U$12:$U$2664,0),1))</f>
        <v>0</v>
      </c>
      <c r="KI30" s="123">
        <f>IF(ISNA(INDEX(プレー記録!$F$12:$F$2664,MATCH("OUT_"&amp;ウォレット!$JO$2&amp;MONTH(ウォレット!$B30)&amp;"/"&amp;DAY(ウォレット!$B30)&amp;"_"&amp;ウォレット!KI$3,プレー記録!$U$12:$U$2664,0),1))=TRUE,0,-INDEX(プレー記録!$F$12:$F$2664,MATCH("OUT_"&amp;ウォレット!$JO$2&amp;MONTH(ウォレット!$B30)&amp;"/"&amp;DAY(ウォレット!$B30)&amp;"_"&amp;ウォレット!KI$3,プレー記録!$U$12:$U$2664,0),1))</f>
        <v>0</v>
      </c>
      <c r="KJ30" s="123">
        <f>IF(ISNA(INDEX(プレー記録!$F$12:$F$2664,MATCH("OUT_"&amp;ウォレット!$JO$2&amp;MONTH(ウォレット!$B30)&amp;"/"&amp;DAY(ウォレット!$B30)&amp;"_"&amp;ウォレット!KJ$3,プレー記録!$U$12:$U$2664,0),1))=TRUE,0,-INDEX(プレー記録!$F$12:$F$2664,MATCH("OUT_"&amp;ウォレット!$JO$2&amp;MONTH(ウォレット!$B30)&amp;"/"&amp;DAY(ウォレット!$B30)&amp;"_"&amp;ウォレット!KJ$3,プレー記録!$U$12:$U$2664,0),1))</f>
        <v>0</v>
      </c>
      <c r="KK30" s="123">
        <f>IF(ISNA(INDEX(プレー記録!$F$12:$F$2664,MATCH("OUT_"&amp;ウォレット!$JO$2&amp;MONTH(ウォレット!$B30)&amp;"/"&amp;DAY(ウォレット!$B30)&amp;"_"&amp;ウォレット!KK$3,プレー記録!$U$12:$U$2664,0),1))=TRUE,0,-INDEX(プレー記録!$F$12:$F$2664,MATCH("OUT_"&amp;ウォレット!$JO$2&amp;MONTH(ウォレット!$B30)&amp;"/"&amp;DAY(ウォレット!$B30)&amp;"_"&amp;ウォレット!KK$3,プレー記録!$U$12:$U$2664,0),1))</f>
        <v>0</v>
      </c>
      <c r="KL30" s="123">
        <f>IF(ISNA(INDEX(プレー記録!$F$12:$F$2664,MATCH("OUT_"&amp;ウォレット!$JO$2&amp;MONTH(ウォレット!$B30)&amp;"/"&amp;DAY(ウォレット!$B30)&amp;"_"&amp;ウォレット!KL$3,プレー記録!$U$12:$U$2664,0),1))=TRUE,0,-INDEX(プレー記録!$F$12:$F$2664,MATCH("OUT_"&amp;ウォレット!$JO$2&amp;MONTH(ウォレット!$B30)&amp;"/"&amp;DAY(ウォレット!$B30)&amp;"_"&amp;ウォレット!KL$3,プレー記録!$U$12:$U$2664,0),1))</f>
        <v>0</v>
      </c>
      <c r="KM30" s="123">
        <f>IF(ISNA(INDEX(プレー記録!$F$12:$F$2664,MATCH("OUT_"&amp;ウォレット!$JO$2&amp;MONTH(ウォレット!$B30)&amp;"/"&amp;DAY(ウォレット!$B30)&amp;"_"&amp;ウォレット!KM$3,プレー記録!$U$12:$U$2664,0),1))=TRUE,0,-INDEX(プレー記録!$F$12:$F$2664,MATCH("OUT_"&amp;ウォレット!$JO$2&amp;MONTH(ウォレット!$B30)&amp;"/"&amp;DAY(ウォレット!$B30)&amp;"_"&amp;ウォレット!KM$3,プレー記録!$U$12:$U$2664,0),1))</f>
        <v>0</v>
      </c>
      <c r="KN30" s="298">
        <f>IF(ISNA(INDEX(プレー記録!$F$12:$F$2664,MATCH("OUT_"&amp;ウォレット!$JO$2&amp;MONTH(ウォレット!$B30)&amp;"/"&amp;DAY(ウォレット!$B30)&amp;"_"&amp;ウォレット!KN$3,プレー記録!$U$12:$U$2664,0),1))=TRUE,0,-INDEX(プレー記録!$F$12:$F$2664,MATCH("OUT_"&amp;ウォレット!$JO$2&amp;MONTH(ウォレット!$B30)&amp;"/"&amp;DAY(ウォレット!$B30)&amp;"_"&amp;ウォレット!KN$3,プレー記録!$U$12:$U$2664,0),1))</f>
        <v>0</v>
      </c>
      <c r="KO30" s="298">
        <f>IF(ISNA(INDEX(プレー記録!$F$12:$F$2664,MATCH("OUT_"&amp;ウォレット!$JO$2&amp;MONTH(ウォレット!$B30)&amp;"/"&amp;DAY(ウォレット!$B30)&amp;"_"&amp;ウォレット!KO$3,プレー記録!$U$12:$U$2664,0),1))=TRUE,0,-INDEX(プレー記録!$F$12:$F$2664,MATCH("OUT_"&amp;ウォレット!$JO$2&amp;MONTH(ウォレット!$B30)&amp;"/"&amp;DAY(ウォレット!$B30)&amp;"_"&amp;ウォレット!KO$3,プレー記録!$U$12:$U$2664,0),1))</f>
        <v>0</v>
      </c>
      <c r="KP30" s="298">
        <f>IF(ISNA(INDEX(プレー記録!$F$12:$F$2664,MATCH("OUT_"&amp;ウォレット!$JO$2&amp;MONTH(ウォレット!$B30)&amp;"/"&amp;DAY(ウォレット!$B30)&amp;"_"&amp;ウォレット!KP$3,プレー記録!$U$12:$U$2664,0),1))=TRUE,0,-INDEX(プレー記録!$F$12:$F$2664,MATCH("OUT_"&amp;ウォレット!$JO$2&amp;MONTH(ウォレット!$B30)&amp;"/"&amp;DAY(ウォレット!$B30)&amp;"_"&amp;ウォレット!KP$3,プレー記録!$U$12:$U$2664,0),1))</f>
        <v>0</v>
      </c>
      <c r="KQ30" s="298">
        <f>IF(ISNA(INDEX(プレー記録!$F$12:$F$2664,MATCH("OUT_"&amp;ウォレット!$JO$2&amp;MONTH(ウォレット!$B30)&amp;"/"&amp;DAY(ウォレット!$B30)&amp;"_"&amp;ウォレット!KQ$3,プレー記録!$U$12:$U$2664,0),1))=TRUE,0,-INDEX(プレー記録!$F$12:$F$2664,MATCH("OUT_"&amp;ウォレット!$JO$2&amp;MONTH(ウォレット!$B30)&amp;"/"&amp;DAY(ウォレット!$B30)&amp;"_"&amp;ウォレット!KQ$3,プレー記録!$U$12:$U$2664,0),1))</f>
        <v>0</v>
      </c>
      <c r="KR30" s="298">
        <f>IF(ISNA(INDEX(プレー記録!$F$12:$F$2664,MATCH("OUT_"&amp;ウォレット!$JO$2&amp;MONTH(ウォレット!$B30)&amp;"/"&amp;DAY(ウォレット!$B30)&amp;"_"&amp;ウォレット!KR$3,プレー記録!$U$12:$U$2664,0),1))=TRUE,0,-INDEX(プレー記録!$F$12:$F$2664,MATCH("OUT_"&amp;ウォレット!$JO$2&amp;MONTH(ウォレット!$B30)&amp;"/"&amp;DAY(ウォレット!$B30)&amp;"_"&amp;ウォレット!KR$3,プレー記録!$U$12:$U$2664,0),1))</f>
        <v>0</v>
      </c>
      <c r="KS30" s="298">
        <f>IF(ISNA(INDEX(プレー記録!$F$12:$F$2664,MATCH("OUT_"&amp;ウォレット!$JO$2&amp;MONTH(ウォレット!$B30)&amp;"/"&amp;DAY(ウォレット!$B30)&amp;"_"&amp;ウォレット!KS$3,プレー記録!$U$12:$U$2664,0),1))=TRUE,0,-INDEX(プレー記録!$F$12:$F$2664,MATCH("OUT_"&amp;ウォレット!$JO$2&amp;MONTH(ウォレット!$B30)&amp;"/"&amp;DAY(ウォレット!$B30)&amp;"_"&amp;ウォレット!KS$3,プレー記録!$U$12:$U$2664,0),1))</f>
        <v>0</v>
      </c>
      <c r="KT30" s="298">
        <f>IF(ISNA(INDEX(プレー記録!$F$12:$F$2664,MATCH("OUT_"&amp;ウォレット!$JO$2&amp;MONTH(ウォレット!$B30)&amp;"/"&amp;DAY(ウォレット!$B30)&amp;"_"&amp;ウォレット!KT$3,プレー記録!$U$12:$U$2664,0),1))=TRUE,0,-INDEX(プレー記録!$F$12:$F$2664,MATCH("OUT_"&amp;ウォレット!$JO$2&amp;MONTH(ウォレット!$B30)&amp;"/"&amp;DAY(ウォレット!$B30)&amp;"_"&amp;ウォレット!KT$3,プレー記録!$U$12:$U$2664,0),1))</f>
        <v>0</v>
      </c>
      <c r="KU30" s="298">
        <f>IF(ISNA(INDEX(プレー記録!$F$12:$F$2664,MATCH("OUT_"&amp;ウォレット!$JO$2&amp;MONTH(ウォレット!$B30)&amp;"/"&amp;DAY(ウォレット!$B30)&amp;"_"&amp;ウォレット!KU$3,プレー記録!$U$12:$U$2664,0),1))=TRUE,0,-INDEX(プレー記録!$F$12:$F$2664,MATCH("OUT_"&amp;ウォレット!$JO$2&amp;MONTH(ウォレット!$B30)&amp;"/"&amp;DAY(ウォレット!$B30)&amp;"_"&amp;ウォレット!KU$3,プレー記録!$U$12:$U$2664,0),1))</f>
        <v>0</v>
      </c>
      <c r="KV30" s="160"/>
      <c r="KW30" s="127">
        <f t="shared" si="10"/>
        <v>0</v>
      </c>
      <c r="KX30" s="128">
        <f t="shared" si="20"/>
        <v>0</v>
      </c>
      <c r="KY30" s="133">
        <f>IF(ISNA(INDEX(プレー記録!$G$14:$G$2664,MATCH("IN_"&amp;ウォレット!$KW$2&amp;MONTH(ウォレット!$B30)&amp;"/"&amp;DAY(ウォレット!$B30)&amp;"_"&amp;ウォレット!KY$3,プレー記録!$U$14:$U$2664,0),1))=TRUE,0,INDEX(プレー記録!$G$14:$G$2664,MATCH("IN_"&amp;ウォレット!$KW$2&amp;MONTH(ウォレット!$B30)&amp;"/"&amp;DAY(ウォレット!$B30)&amp;"_"&amp;ウォレット!KY$3,プレー記録!$U$14:$U$2664,0),1))</f>
        <v>0</v>
      </c>
      <c r="KZ30" s="122">
        <f>IF(ISNA(INDEX(プレー記録!$G$14:$G$2664,MATCH("IN_"&amp;ウォレット!$KW$2&amp;MONTH(ウォレット!$B30)&amp;"/"&amp;DAY(ウォレット!$B30)&amp;"_"&amp;ウォレット!KZ$3,プレー記録!$U$14:$U$2664,0),1))=TRUE,0,INDEX(プレー記録!$G$14:$G$2664,MATCH("IN_"&amp;ウォレット!$KW$2&amp;MONTH(ウォレット!$B30)&amp;"/"&amp;DAY(ウォレット!$B30)&amp;"_"&amp;ウォレット!KZ$3,プレー記録!$U$14:$U$2664,0),1))</f>
        <v>0</v>
      </c>
      <c r="LA30" s="122">
        <f>IF(ISNA(INDEX(プレー記録!$G$14:$G$2664,MATCH("IN_"&amp;ウォレット!$KW$2&amp;MONTH(ウォレット!$B30)&amp;"/"&amp;DAY(ウォレット!$B30)&amp;"_"&amp;ウォレット!LA$3,プレー記録!$U$14:$U$2664,0),1))=TRUE,0,INDEX(プレー記録!$G$14:$G$2664,MATCH("IN_"&amp;ウォレット!$KW$2&amp;MONTH(ウォレット!$B30)&amp;"/"&amp;DAY(ウォレット!$B30)&amp;"_"&amp;ウォレット!LA$3,プレー記録!$U$14:$U$2664,0),1))</f>
        <v>0</v>
      </c>
      <c r="LB30" s="122">
        <f>IF(ISNA(INDEX(プレー記録!$G$14:$G$2664,MATCH("IN_"&amp;ウォレット!$KW$2&amp;MONTH(ウォレット!$B30)&amp;"/"&amp;DAY(ウォレット!$B30)&amp;"_"&amp;ウォレット!LB$3,プレー記録!$U$14:$U$2664,0),1))=TRUE,0,INDEX(プレー記録!$G$14:$G$2664,MATCH("IN_"&amp;ウォレット!$KW$2&amp;MONTH(ウォレット!$B30)&amp;"/"&amp;DAY(ウォレット!$B30)&amp;"_"&amp;ウォレット!LB$3,プレー記録!$U$14:$U$2664,0),1))</f>
        <v>0</v>
      </c>
      <c r="LC30" s="122">
        <f>IF(ISNA(INDEX(プレー記録!$G$14:$G$2664,MATCH("IN_"&amp;ウォレット!$KW$2&amp;MONTH(ウォレット!$B30)&amp;"/"&amp;DAY(ウォレット!$B30)&amp;"_"&amp;ウォレット!LC$3,プレー記録!$U$14:$U$2664,0),1))=TRUE,0,INDEX(プレー記録!$G$14:$G$2664,MATCH("IN_"&amp;ウォレット!$KW$2&amp;MONTH(ウォレット!$B30)&amp;"/"&amp;DAY(ウォレット!$B30)&amp;"_"&amp;ウォレット!LC$3,プレー記録!$U$14:$U$2664,0),1))</f>
        <v>0</v>
      </c>
      <c r="LD30" s="122">
        <f>IF(ISNA(INDEX(プレー記録!$G$14:$G$2664,MATCH("IN_"&amp;ウォレット!$KW$2&amp;MONTH(ウォレット!$B30)&amp;"/"&amp;DAY(ウォレット!$B30)&amp;"_"&amp;ウォレット!LD$3,プレー記録!$U$14:$U$2664,0),1))=TRUE,0,INDEX(プレー記録!$G$14:$G$2664,MATCH("IN_"&amp;ウォレット!$KW$2&amp;MONTH(ウォレット!$B30)&amp;"/"&amp;DAY(ウォレット!$B30)&amp;"_"&amp;ウォレット!LD$3,プレー記録!$U$14:$U$2664,0),1))</f>
        <v>0</v>
      </c>
      <c r="LE30" s="122">
        <f>IF(ISNA(INDEX(プレー記録!$G$14:$G$2664,MATCH("IN_"&amp;ウォレット!$KW$2&amp;MONTH(ウォレット!$B30)&amp;"/"&amp;DAY(ウォレット!$B30)&amp;"_"&amp;ウォレット!LE$3,プレー記録!$U$14:$U$2664,0),1))=TRUE,0,INDEX(プレー記録!$G$14:$G$2664,MATCH("IN_"&amp;ウォレット!$KW$2&amp;MONTH(ウォレット!$B30)&amp;"/"&amp;DAY(ウォレット!$B30)&amp;"_"&amp;ウォレット!LE$3,プレー記録!$U$14:$U$2664,0),1))</f>
        <v>0</v>
      </c>
      <c r="LF30" s="296">
        <f>IF(ISNA(INDEX(プレー記録!$G$14:$G$2664,MATCH("IN_"&amp;ウォレット!$KW$2&amp;MONTH(ウォレット!$B30)&amp;"/"&amp;DAY(ウォレット!$B30)&amp;"_"&amp;ウォレット!LF$3,プレー記録!$U$14:$U$2664,0),1))=TRUE,0,INDEX(プレー記録!$G$14:$G$2664,MATCH("IN_"&amp;ウォレット!$KW$2&amp;MONTH(ウォレット!$B30)&amp;"/"&amp;DAY(ウォレット!$B30)&amp;"_"&amp;ウォレット!LF$3,プレー記録!$U$14:$U$2664,0),1))</f>
        <v>0</v>
      </c>
      <c r="LG30" s="296">
        <f>IF(ISNA(INDEX(プレー記録!$G$14:$G$2664,MATCH("IN_"&amp;ウォレット!$KW$2&amp;MONTH(ウォレット!$B30)&amp;"/"&amp;DAY(ウォレット!$B30)&amp;"_"&amp;ウォレット!LG$3,プレー記録!$U$14:$U$2664,0),1))=TRUE,0,INDEX(プレー記録!$G$14:$G$2664,MATCH("IN_"&amp;ウォレット!$KW$2&amp;MONTH(ウォレット!$B30)&amp;"/"&amp;DAY(ウォレット!$B30)&amp;"_"&amp;ウォレット!LG$3,プレー記録!$U$14:$U$2664,0),1))</f>
        <v>0</v>
      </c>
      <c r="LH30" s="296">
        <f>IF(ISNA(INDEX(プレー記録!$G$14:$G$2664,MATCH("IN_"&amp;ウォレット!$KW$2&amp;MONTH(ウォレット!$B30)&amp;"/"&amp;DAY(ウォレット!$B30)&amp;"_"&amp;ウォレット!LH$3,プレー記録!$U$14:$U$2664,0),1))=TRUE,0,INDEX(プレー記録!$G$14:$G$2664,MATCH("IN_"&amp;ウォレット!$KW$2&amp;MONTH(ウォレット!$B30)&amp;"/"&amp;DAY(ウォレット!$B30)&amp;"_"&amp;ウォレット!LH$3,プレー記録!$U$14:$U$2664,0),1))</f>
        <v>0</v>
      </c>
      <c r="LI30" s="296">
        <f>IF(ISNA(INDEX(プレー記録!$G$14:$G$2664,MATCH("IN_"&amp;ウォレット!$KW$2&amp;MONTH(ウォレット!$B30)&amp;"/"&amp;DAY(ウォレット!$B30)&amp;"_"&amp;ウォレット!LI$3,プレー記録!$U$14:$U$2664,0),1))=TRUE,0,INDEX(プレー記録!$G$14:$G$2664,MATCH("IN_"&amp;ウォレット!$KW$2&amp;MONTH(ウォレット!$B30)&amp;"/"&amp;DAY(ウォレット!$B30)&amp;"_"&amp;ウォレット!LI$3,プレー記録!$U$14:$U$2664,0),1))</f>
        <v>0</v>
      </c>
      <c r="LJ30" s="296">
        <f>IF(ISNA(INDEX(プレー記録!$G$14:$G$2664,MATCH("IN_"&amp;ウォレット!$KW$2&amp;MONTH(ウォレット!$B30)&amp;"/"&amp;DAY(ウォレット!$B30)&amp;"_"&amp;ウォレット!LJ$3,プレー記録!$U$14:$U$2664,0),1))=TRUE,0,INDEX(プレー記録!$G$14:$G$2664,MATCH("IN_"&amp;ウォレット!$KW$2&amp;MONTH(ウォレット!$B30)&amp;"/"&amp;DAY(ウォレット!$B30)&amp;"_"&amp;ウォレット!LJ$3,プレー記録!$U$14:$U$2664,0),1))</f>
        <v>0</v>
      </c>
      <c r="LK30" s="296">
        <f>IF(ISNA(INDEX(プレー記録!$G$14:$G$2664,MATCH("IN_"&amp;ウォレット!$KW$2&amp;MONTH(ウォレット!$B30)&amp;"/"&amp;DAY(ウォレット!$B30)&amp;"_"&amp;ウォレット!LK$3,プレー記録!$U$14:$U$2664,0),1))=TRUE,0,INDEX(プレー記録!$G$14:$G$2664,MATCH("IN_"&amp;ウォレット!$KW$2&amp;MONTH(ウォレット!$B30)&amp;"/"&amp;DAY(ウォレット!$B30)&amp;"_"&amp;ウォレット!LK$3,プレー記録!$U$14:$U$2664,0),1))</f>
        <v>0</v>
      </c>
      <c r="LL30" s="296">
        <f>IF(ISNA(INDEX(プレー記録!$G$14:$G$2664,MATCH("IN_"&amp;ウォレット!$KW$2&amp;MONTH(ウォレット!$B30)&amp;"/"&amp;DAY(ウォレット!$B30)&amp;"_"&amp;ウォレット!LL$3,プレー記録!$U$14:$U$2664,0),1))=TRUE,0,INDEX(プレー記録!$G$14:$G$2664,MATCH("IN_"&amp;ウォレット!$KW$2&amp;MONTH(ウォレット!$B30)&amp;"/"&amp;DAY(ウォレット!$B30)&amp;"_"&amp;ウォレット!LL$3,プレー記録!$U$14:$U$2664,0),1))</f>
        <v>0</v>
      </c>
      <c r="LM30" s="296">
        <f>IF(ISNA(INDEX(プレー記録!$G$14:$G$2664,MATCH("IN_"&amp;ウォレット!$KW$2&amp;MONTH(ウォレット!$B30)&amp;"/"&amp;DAY(ウォレット!$B30)&amp;"_"&amp;ウォレット!LM$3,プレー記録!$U$14:$U$2664,0),1))=TRUE,0,INDEX(プレー記録!$G$14:$G$2664,MATCH("IN_"&amp;ウォレット!$KW$2&amp;MONTH(ウォレット!$B30)&amp;"/"&amp;DAY(ウォレット!$B30)&amp;"_"&amp;ウォレット!LM$3,プレー記録!$U$14:$U$2664,0),1))</f>
        <v>0</v>
      </c>
      <c r="LN30" s="158"/>
      <c r="LO30" s="131">
        <f>IF(ISNA(INDEX(プレー記録!$F$12:$F$2664,MATCH("OUT_"&amp;ウォレット!$KW$2&amp;MONTH(ウォレット!$B30)&amp;"/"&amp;DAY(ウォレット!$B30)&amp;"_"&amp;ウォレット!LO$3,プレー記録!$U$12:$U$2664,0),1))=TRUE,0,-INDEX(プレー記録!$F$12:$F$2664,MATCH("OUT_"&amp;ウォレット!$KW$2&amp;MONTH(ウォレット!$B30)&amp;"/"&amp;DAY(ウォレット!$B30)&amp;"_"&amp;ウォレット!LO$3,プレー記録!$U$12:$U$2664,0),1))</f>
        <v>0</v>
      </c>
      <c r="LP30" s="123">
        <f>IF(ISNA(INDEX(プレー記録!$F$12:$F$2664,MATCH("OUT_"&amp;ウォレット!$KW$2&amp;MONTH(ウォレット!$B30)&amp;"/"&amp;DAY(ウォレット!$B30)&amp;"_"&amp;ウォレット!LP$3,プレー記録!$U$12:$U$2664,0),1))=TRUE,0,-INDEX(プレー記録!$F$12:$F$2664,MATCH("OUT_"&amp;ウォレット!$KW$2&amp;MONTH(ウォレット!$B30)&amp;"/"&amp;DAY(ウォレット!$B30)&amp;"_"&amp;ウォレット!LP$3,プレー記録!$U$12:$U$2664,0),1))</f>
        <v>0</v>
      </c>
      <c r="LQ30" s="123">
        <f>IF(ISNA(INDEX(プレー記録!$F$12:$F$2664,MATCH("OUT_"&amp;ウォレット!$KW$2&amp;MONTH(ウォレット!$B30)&amp;"/"&amp;DAY(ウォレット!$B30)&amp;"_"&amp;ウォレット!LQ$3,プレー記録!$U$12:$U$2664,0),1))=TRUE,0,-INDEX(プレー記録!$F$12:$F$2664,MATCH("OUT_"&amp;ウォレット!$KW$2&amp;MONTH(ウォレット!$B30)&amp;"/"&amp;DAY(ウォレット!$B30)&amp;"_"&amp;ウォレット!LQ$3,プレー記録!$U$12:$U$2664,0),1))</f>
        <v>0</v>
      </c>
      <c r="LR30" s="123">
        <f>IF(ISNA(INDEX(プレー記録!$F$12:$F$2664,MATCH("OUT_"&amp;ウォレット!$KW$2&amp;MONTH(ウォレット!$B30)&amp;"/"&amp;DAY(ウォレット!$B30)&amp;"_"&amp;ウォレット!LR$3,プレー記録!$U$12:$U$2664,0),1))=TRUE,0,-INDEX(プレー記録!$F$12:$F$2664,MATCH("OUT_"&amp;ウォレット!$KW$2&amp;MONTH(ウォレット!$B30)&amp;"/"&amp;DAY(ウォレット!$B30)&amp;"_"&amp;ウォレット!LR$3,プレー記録!$U$12:$U$2664,0),1))</f>
        <v>0</v>
      </c>
      <c r="LS30" s="123">
        <f>IF(ISNA(INDEX(プレー記録!$F$12:$F$2664,MATCH("OUT_"&amp;ウォレット!$KW$2&amp;MONTH(ウォレット!$B30)&amp;"/"&amp;DAY(ウォレット!$B30)&amp;"_"&amp;ウォレット!LS$3,プレー記録!$U$12:$U$2664,0),1))=TRUE,0,-INDEX(プレー記録!$F$12:$F$2664,MATCH("OUT_"&amp;ウォレット!$KW$2&amp;MONTH(ウォレット!$B30)&amp;"/"&amp;DAY(ウォレット!$B30)&amp;"_"&amp;ウォレット!LS$3,プレー記録!$U$12:$U$2664,0),1))</f>
        <v>0</v>
      </c>
      <c r="LT30" s="123">
        <f>IF(ISNA(INDEX(プレー記録!$F$12:$F$2664,MATCH("OUT_"&amp;ウォレット!$KW$2&amp;MONTH(ウォレット!$B30)&amp;"/"&amp;DAY(ウォレット!$B30)&amp;"_"&amp;ウォレット!LT$3,プレー記録!$U$12:$U$2664,0),1))=TRUE,0,-INDEX(プレー記録!$F$12:$F$2664,MATCH("OUT_"&amp;ウォレット!$KW$2&amp;MONTH(ウォレット!$B30)&amp;"/"&amp;DAY(ウォレット!$B30)&amp;"_"&amp;ウォレット!LT$3,プレー記録!$U$12:$U$2664,0),1))</f>
        <v>0</v>
      </c>
      <c r="LU30" s="123">
        <f>IF(ISNA(INDEX(プレー記録!$F$12:$F$2664,MATCH("OUT_"&amp;ウォレット!$KW$2&amp;MONTH(ウォレット!$B30)&amp;"/"&amp;DAY(ウォレット!$B30)&amp;"_"&amp;ウォレット!LU$3,プレー記録!$U$12:$U$2664,0),1))=TRUE,0,-INDEX(プレー記録!$F$12:$F$2664,MATCH("OUT_"&amp;ウォレット!$KW$2&amp;MONTH(ウォレット!$B30)&amp;"/"&amp;DAY(ウォレット!$B30)&amp;"_"&amp;ウォレット!LU$3,プレー記録!$U$12:$U$2664,0),1))</f>
        <v>0</v>
      </c>
      <c r="LV30" s="298">
        <f>IF(ISNA(INDEX(プレー記録!$F$12:$F$2664,MATCH("OUT_"&amp;ウォレット!$KW$2&amp;MONTH(ウォレット!$B30)&amp;"/"&amp;DAY(ウォレット!$B30)&amp;"_"&amp;ウォレット!LV$3,プレー記録!$U$12:$U$2664,0),1))=TRUE,0,-INDEX(プレー記録!$F$12:$F$2664,MATCH("OUT_"&amp;ウォレット!$KW$2&amp;MONTH(ウォレット!$B30)&amp;"/"&amp;DAY(ウォレット!$B30)&amp;"_"&amp;ウォレット!LV$3,プレー記録!$U$12:$U$2664,0),1))</f>
        <v>0</v>
      </c>
      <c r="LW30" s="298">
        <f>IF(ISNA(INDEX(プレー記録!$F$12:$F$2664,MATCH("OUT_"&amp;ウォレット!$KW$2&amp;MONTH(ウォレット!$B30)&amp;"/"&amp;DAY(ウォレット!$B30)&amp;"_"&amp;ウォレット!LW$3,プレー記録!$U$12:$U$2664,0),1))=TRUE,0,-INDEX(プレー記録!$F$12:$F$2664,MATCH("OUT_"&amp;ウォレット!$KW$2&amp;MONTH(ウォレット!$B30)&amp;"/"&amp;DAY(ウォレット!$B30)&amp;"_"&amp;ウォレット!LW$3,プレー記録!$U$12:$U$2664,0),1))</f>
        <v>0</v>
      </c>
      <c r="LX30" s="298">
        <f>IF(ISNA(INDEX(プレー記録!$F$12:$F$2664,MATCH("OUT_"&amp;ウォレット!$KW$2&amp;MONTH(ウォレット!$B30)&amp;"/"&amp;DAY(ウォレット!$B30)&amp;"_"&amp;ウォレット!LX$3,プレー記録!$U$12:$U$2664,0),1))=TRUE,0,-INDEX(プレー記録!$F$12:$F$2664,MATCH("OUT_"&amp;ウォレット!$KW$2&amp;MONTH(ウォレット!$B30)&amp;"/"&amp;DAY(ウォレット!$B30)&amp;"_"&amp;ウォレット!LX$3,プレー記録!$U$12:$U$2664,0),1))</f>
        <v>0</v>
      </c>
      <c r="LY30" s="298">
        <f>IF(ISNA(INDEX(プレー記録!$F$12:$F$2664,MATCH("OUT_"&amp;ウォレット!$KW$2&amp;MONTH(ウォレット!$B30)&amp;"/"&amp;DAY(ウォレット!$B30)&amp;"_"&amp;ウォレット!LY$3,プレー記録!$U$12:$U$2664,0),1))=TRUE,0,-INDEX(プレー記録!$F$12:$F$2664,MATCH("OUT_"&amp;ウォレット!$KW$2&amp;MONTH(ウォレット!$B30)&amp;"/"&amp;DAY(ウォレット!$B30)&amp;"_"&amp;ウォレット!LY$3,プレー記録!$U$12:$U$2664,0),1))</f>
        <v>0</v>
      </c>
      <c r="LZ30" s="298">
        <f>IF(ISNA(INDEX(プレー記録!$F$12:$F$2664,MATCH("OUT_"&amp;ウォレット!$KW$2&amp;MONTH(ウォレット!$B30)&amp;"/"&amp;DAY(ウォレット!$B30)&amp;"_"&amp;ウォレット!LZ$3,プレー記録!$U$12:$U$2664,0),1))=TRUE,0,-INDEX(プレー記録!$F$12:$F$2664,MATCH("OUT_"&amp;ウォレット!$KW$2&amp;MONTH(ウォレット!$B30)&amp;"/"&amp;DAY(ウォレット!$B30)&amp;"_"&amp;ウォレット!LZ$3,プレー記録!$U$12:$U$2664,0),1))</f>
        <v>0</v>
      </c>
      <c r="MA30" s="298">
        <f>IF(ISNA(INDEX(プレー記録!$F$12:$F$2664,MATCH("OUT_"&amp;ウォレット!$KW$2&amp;MONTH(ウォレット!$B30)&amp;"/"&amp;DAY(ウォレット!$B30)&amp;"_"&amp;ウォレット!MA$3,プレー記録!$U$12:$U$2664,0),1))=TRUE,0,-INDEX(プレー記録!$F$12:$F$2664,MATCH("OUT_"&amp;ウォレット!$KW$2&amp;MONTH(ウォレット!$B30)&amp;"/"&amp;DAY(ウォレット!$B30)&amp;"_"&amp;ウォレット!MA$3,プレー記録!$U$12:$U$2664,0),1))</f>
        <v>0</v>
      </c>
      <c r="MB30" s="298">
        <f>IF(ISNA(INDEX(プレー記録!$F$12:$F$2664,MATCH("OUT_"&amp;ウォレット!$KW$2&amp;MONTH(ウォレット!$B30)&amp;"/"&amp;DAY(ウォレット!$B30)&amp;"_"&amp;ウォレット!MB$3,プレー記録!$U$12:$U$2664,0),1))=TRUE,0,-INDEX(プレー記録!$F$12:$F$2664,MATCH("OUT_"&amp;ウォレット!$KW$2&amp;MONTH(ウォレット!$B30)&amp;"/"&amp;DAY(ウォレット!$B30)&amp;"_"&amp;ウォレット!MB$3,プレー記録!$U$12:$U$2664,0),1))</f>
        <v>0</v>
      </c>
      <c r="MC30" s="298">
        <f>IF(ISNA(INDEX(プレー記録!$F$12:$F$2664,MATCH("OUT_"&amp;ウォレット!$KW$2&amp;MONTH(ウォレット!$B30)&amp;"/"&amp;DAY(ウォレット!$B30)&amp;"_"&amp;ウォレット!MC$3,プレー記録!$U$12:$U$2664,0),1))=TRUE,0,-INDEX(プレー記録!$F$12:$F$2664,MATCH("OUT_"&amp;ウォレット!$KW$2&amp;MONTH(ウォレット!$B30)&amp;"/"&amp;DAY(ウォレット!$B30)&amp;"_"&amp;ウォレット!MC$3,プレー記録!$U$12:$U$2664,0),1))</f>
        <v>0</v>
      </c>
      <c r="MD30" s="160"/>
    </row>
    <row r="31" spans="2:342">
      <c r="B31" s="24">
        <f t="shared" si="0"/>
        <v>26</v>
      </c>
      <c r="C31" s="127">
        <f t="shared" si="1"/>
        <v>0</v>
      </c>
      <c r="D31" s="128">
        <f t="shared" si="11"/>
        <v>0</v>
      </c>
      <c r="E31" s="133">
        <f>IF(ISNA(INDEX(プレー記録!$G$14:$G$2664,MATCH("IN_"&amp;ウォレット!$C$2&amp;MONTH(ウォレット!$B31)&amp;"/"&amp;DAY(ウォレット!$B31)&amp;"_"&amp;ウォレット!E$3,プレー記録!$U$14:$U$2664,0),1))=TRUE,0,INDEX(プレー記録!$G$14:$G$2664,MATCH("IN_"&amp;ウォレット!$C$2&amp;MONTH(ウォレット!$B31)&amp;"/"&amp;DAY(ウォレット!$B31)&amp;"_"&amp;ウォレット!E$3,プレー記録!$U$14:$U$2664,0),1))</f>
        <v>0</v>
      </c>
      <c r="F31" s="122">
        <f>IF(ISNA(INDEX(プレー記録!$G$14:$G$2664,MATCH("IN_"&amp;ウォレット!$C$2&amp;MONTH(ウォレット!$B31)&amp;"/"&amp;DAY(ウォレット!$B31)&amp;"_"&amp;ウォレット!F$3,プレー記録!$U$14:$U$2664,0),1))=TRUE,0,INDEX(プレー記録!$G$14:$G$2664,MATCH("IN_"&amp;ウォレット!$C$2&amp;MONTH(ウォレット!$B31)&amp;"/"&amp;DAY(ウォレット!$B31)&amp;"_"&amp;ウォレット!F$3,プレー記録!$U$14:$U$2664,0),1))</f>
        <v>0</v>
      </c>
      <c r="G31" s="122">
        <f>IF(ISNA(INDEX(プレー記録!$G$14:$G$2664,MATCH("IN_"&amp;ウォレット!$C$2&amp;MONTH(ウォレット!$B31)&amp;"/"&amp;DAY(ウォレット!$B31)&amp;"_"&amp;ウォレット!G$3,プレー記録!$U$14:$U$2664,0),1))=TRUE,0,INDEX(プレー記録!$G$14:$G$2664,MATCH("IN_"&amp;ウォレット!$C$2&amp;MONTH(ウォレット!$B31)&amp;"/"&amp;DAY(ウォレット!$B31)&amp;"_"&amp;ウォレット!G$3,プレー記録!$U$14:$U$2664,0),1))</f>
        <v>0</v>
      </c>
      <c r="H31" s="122">
        <f>IF(ISNA(INDEX(プレー記録!$G$14:$G$2664,MATCH("IN_"&amp;ウォレット!$C$2&amp;MONTH(ウォレット!$B31)&amp;"/"&amp;DAY(ウォレット!$B31)&amp;"_"&amp;ウォレット!H$3,プレー記録!$U$14:$U$2664,0),1))=TRUE,0,INDEX(プレー記録!$G$14:$G$2664,MATCH("IN_"&amp;ウォレット!$C$2&amp;MONTH(ウォレット!$B31)&amp;"/"&amp;DAY(ウォレット!$B31)&amp;"_"&amp;ウォレット!H$3,プレー記録!$U$14:$U$2664,0),1))</f>
        <v>0</v>
      </c>
      <c r="I31" s="122">
        <f>IF(ISNA(INDEX(プレー記録!$G$14:$G$2664,MATCH("IN_"&amp;ウォレット!$C$2&amp;MONTH(ウォレット!$B31)&amp;"/"&amp;DAY(ウォレット!$B31)&amp;"_"&amp;ウォレット!I$3,プレー記録!$U$14:$U$2664,0),1))=TRUE,0,INDEX(プレー記録!$G$14:$G$2664,MATCH("IN_"&amp;ウォレット!$C$2&amp;MONTH(ウォレット!$B31)&amp;"/"&amp;DAY(ウォレット!$B31)&amp;"_"&amp;ウォレット!I$3,プレー記録!$U$14:$U$2664,0),1))</f>
        <v>0</v>
      </c>
      <c r="J31" s="122">
        <f>IF(ISNA(INDEX(プレー記録!$G$14:$G$2664,MATCH("IN_"&amp;ウォレット!$C$2&amp;MONTH(ウォレット!$B31)&amp;"/"&amp;DAY(ウォレット!$B31)&amp;"_"&amp;ウォレット!J$3,プレー記録!$U$14:$U$2664,0),1))=TRUE,0,INDEX(プレー記録!$G$14:$G$2664,MATCH("IN_"&amp;ウォレット!$C$2&amp;MONTH(ウォレット!$B31)&amp;"/"&amp;DAY(ウォレット!$B31)&amp;"_"&amp;ウォレット!J$3,プレー記録!$U$14:$U$2664,0),1))</f>
        <v>0</v>
      </c>
      <c r="K31" s="122">
        <f>IF(ISNA(INDEX(プレー記録!$G$14:$G$2664,MATCH("IN_"&amp;ウォレット!$C$2&amp;MONTH(ウォレット!$B31)&amp;"/"&amp;DAY(ウォレット!$B31)&amp;"_"&amp;ウォレット!K$3,プレー記録!$U$14:$U$2664,0),1))=TRUE,0,INDEX(プレー記録!$G$14:$G$2664,MATCH("IN_"&amp;ウォレット!$C$2&amp;MONTH(ウォレット!$B31)&amp;"/"&amp;DAY(ウォレット!$B31)&amp;"_"&amp;ウォレット!K$3,プレー記録!$U$14:$U$2664,0),1))</f>
        <v>0</v>
      </c>
      <c r="L31" s="296">
        <f>IF(ISNA(INDEX(プレー記録!$G$14:$G$2664,MATCH("IN_"&amp;ウォレット!$C$2&amp;MONTH(ウォレット!$B31)&amp;"/"&amp;DAY(ウォレット!$B31)&amp;"_"&amp;ウォレット!L$3,プレー記録!$U$14:$U$2664,0),1))=TRUE,0,INDEX(プレー記録!$G$14:$G$2664,MATCH("IN_"&amp;ウォレット!$C$2&amp;MONTH(ウォレット!$B31)&amp;"/"&amp;DAY(ウォレット!$B31)&amp;"_"&amp;ウォレット!L$3,プレー記録!$U$14:$U$2664,0),1))</f>
        <v>0</v>
      </c>
      <c r="M31" s="296">
        <f>IF(ISNA(INDEX(プレー記録!$G$14:$G$2664,MATCH("IN_"&amp;ウォレット!$C$2&amp;MONTH(ウォレット!$B31)&amp;"/"&amp;DAY(ウォレット!$B31)&amp;"_"&amp;ウォレット!M$3,プレー記録!$U$14:$U$2664,0),1))=TRUE,0,INDEX(プレー記録!$G$14:$G$2664,MATCH("IN_"&amp;ウォレット!$C$2&amp;MONTH(ウォレット!$B31)&amp;"/"&amp;DAY(ウォレット!$B31)&amp;"_"&amp;ウォレット!M$3,プレー記録!$U$14:$U$2664,0),1))</f>
        <v>0</v>
      </c>
      <c r="N31" s="296">
        <f>IF(ISNA(INDEX(プレー記録!$G$14:$G$2664,MATCH("IN_"&amp;ウォレット!$C$2&amp;MONTH(ウォレット!$B31)&amp;"/"&amp;DAY(ウォレット!$B31)&amp;"_"&amp;ウォレット!N$3,プレー記録!$U$14:$U$2664,0),1))=TRUE,0,INDEX(プレー記録!$G$14:$G$2664,MATCH("IN_"&amp;ウォレット!$C$2&amp;MONTH(ウォレット!$B31)&amp;"/"&amp;DAY(ウォレット!$B31)&amp;"_"&amp;ウォレット!N$3,プレー記録!$U$14:$U$2664,0),1))</f>
        <v>0</v>
      </c>
      <c r="O31" s="296">
        <f>IF(ISNA(INDEX(プレー記録!$G$14:$G$2664,MATCH("IN_"&amp;ウォレット!$C$2&amp;MONTH(ウォレット!$B31)&amp;"/"&amp;DAY(ウォレット!$B31)&amp;"_"&amp;ウォレット!O$3,プレー記録!$U$14:$U$2664,0),1))=TRUE,0,INDEX(プレー記録!$G$14:$G$2664,MATCH("IN_"&amp;ウォレット!$C$2&amp;MONTH(ウォレット!$B31)&amp;"/"&amp;DAY(ウォレット!$B31)&amp;"_"&amp;ウォレット!O$3,プレー記録!$U$14:$U$2664,0),1))</f>
        <v>0</v>
      </c>
      <c r="P31" s="296">
        <f>IF(ISNA(INDEX(プレー記録!$G$14:$G$2664,MATCH("IN_"&amp;ウォレット!$C$2&amp;MONTH(ウォレット!$B31)&amp;"/"&amp;DAY(ウォレット!$B31)&amp;"_"&amp;ウォレット!P$3,プレー記録!$U$14:$U$2664,0),1))=TRUE,0,INDEX(プレー記録!$G$14:$G$2664,MATCH("IN_"&amp;ウォレット!$C$2&amp;MONTH(ウォレット!$B31)&amp;"/"&amp;DAY(ウォレット!$B31)&amp;"_"&amp;ウォレット!P$3,プレー記録!$U$14:$U$2664,0),1))</f>
        <v>0</v>
      </c>
      <c r="Q31" s="296">
        <f>IF(ISNA(INDEX(プレー記録!$G$14:$G$2664,MATCH("IN_"&amp;ウォレット!$C$2&amp;MONTH(ウォレット!$B31)&amp;"/"&amp;DAY(ウォレット!$B31)&amp;"_"&amp;ウォレット!Q$3,プレー記録!$U$14:$U$2664,0),1))=TRUE,0,INDEX(プレー記録!$G$14:$G$2664,MATCH("IN_"&amp;ウォレット!$C$2&amp;MONTH(ウォレット!$B31)&amp;"/"&amp;DAY(ウォレット!$B31)&amp;"_"&amp;ウォレット!Q$3,プレー記録!$U$14:$U$2664,0),1))</f>
        <v>0</v>
      </c>
      <c r="R31" s="296">
        <f>IF(ISNA(INDEX(プレー記録!$G$14:$G$2664,MATCH("IN_"&amp;ウォレット!$C$2&amp;MONTH(ウォレット!$B31)&amp;"/"&amp;DAY(ウォレット!$B31)&amp;"_"&amp;ウォレット!R$3,プレー記録!$U$14:$U$2664,0),1))=TRUE,0,INDEX(プレー記録!$G$14:$G$2664,MATCH("IN_"&amp;ウォレット!$C$2&amp;MONTH(ウォレット!$B31)&amp;"/"&amp;DAY(ウォレット!$B31)&amp;"_"&amp;ウォレット!R$3,プレー記録!$U$14:$U$2664,0),1))</f>
        <v>0</v>
      </c>
      <c r="S31" s="296">
        <f>IF(ISNA(INDEX(プレー記録!$G$14:$G$2664,MATCH("IN_"&amp;ウォレット!$C$2&amp;MONTH(ウォレット!$B31)&amp;"/"&amp;DAY(ウォレット!$B31)&amp;"_"&amp;ウォレット!S$3,プレー記録!$U$14:$U$2664,0),1))=TRUE,0,INDEX(プレー記録!$G$14:$G$2664,MATCH("IN_"&amp;ウォレット!$C$2&amp;MONTH(ウォレット!$B31)&amp;"/"&amp;DAY(ウォレット!$B31)&amp;"_"&amp;ウォレット!S$3,プレー記録!$U$14:$U$2664,0),1))</f>
        <v>0</v>
      </c>
      <c r="T31" s="158"/>
      <c r="U31" s="131">
        <f>IF(ISNA(INDEX(プレー記録!$F$12:$F$2664,MATCH("OUT_"&amp;ウォレット!$C$2&amp;MONTH(ウォレット!$B31)&amp;"/"&amp;DAY(ウォレット!$B31)&amp;"_"&amp;ウォレット!U$3,プレー記録!$U$12:$U$2664,0),1))=TRUE,0,-INDEX(プレー記録!$F$12:$F$2664,MATCH("OUT_"&amp;ウォレット!$C$2&amp;MONTH(ウォレット!$B31)&amp;"/"&amp;DAY(ウォレット!$B31)&amp;"_"&amp;ウォレット!U$3,プレー記録!$U$12:$U$2664,0),1))</f>
        <v>0</v>
      </c>
      <c r="V31" s="123">
        <f>IF(ISNA(INDEX(プレー記録!$F$12:$F$2664,MATCH("OUT_"&amp;ウォレット!$C$2&amp;MONTH(ウォレット!$B31)&amp;"/"&amp;DAY(ウォレット!$B31)&amp;"_"&amp;ウォレット!V$3,プレー記録!$U$12:$U$2664,0),1))=TRUE,0,-INDEX(プレー記録!$F$12:$F$2664,MATCH("OUT_"&amp;ウォレット!$C$2&amp;MONTH(ウォレット!$B31)&amp;"/"&amp;DAY(ウォレット!$B31)&amp;"_"&amp;ウォレット!V$3,プレー記録!$U$12:$U$2664,0),1))</f>
        <v>0</v>
      </c>
      <c r="W31" s="123">
        <f>IF(ISNA(INDEX(プレー記録!$F$12:$F$2664,MATCH("OUT_"&amp;ウォレット!$C$2&amp;MONTH(ウォレット!$B31)&amp;"/"&amp;DAY(ウォレット!$B31)&amp;"_"&amp;ウォレット!W$3,プレー記録!$U$12:$U$2664,0),1))=TRUE,0,-INDEX(プレー記録!$F$12:$F$2664,MATCH("OUT_"&amp;ウォレット!$C$2&amp;MONTH(ウォレット!$B31)&amp;"/"&amp;DAY(ウォレット!$B31)&amp;"_"&amp;ウォレット!W$3,プレー記録!$U$12:$U$2664,0),1))</f>
        <v>0</v>
      </c>
      <c r="X31" s="123">
        <f>IF(ISNA(INDEX(プレー記録!$F$12:$F$2664,MATCH("OUT_"&amp;ウォレット!$C$2&amp;MONTH(ウォレット!$B31)&amp;"/"&amp;DAY(ウォレット!$B31)&amp;"_"&amp;ウォレット!X$3,プレー記録!$U$12:$U$2664,0),1))=TRUE,0,-INDEX(プレー記録!$F$12:$F$2664,MATCH("OUT_"&amp;ウォレット!$C$2&amp;MONTH(ウォレット!$B31)&amp;"/"&amp;DAY(ウォレット!$B31)&amp;"_"&amp;ウォレット!X$3,プレー記録!$U$12:$U$2664,0),1))</f>
        <v>0</v>
      </c>
      <c r="Y31" s="123">
        <f>IF(ISNA(INDEX(プレー記録!$F$12:$F$2664,MATCH("OUT_"&amp;ウォレット!$C$2&amp;MONTH(ウォレット!$B31)&amp;"/"&amp;DAY(ウォレット!$B31)&amp;"_"&amp;ウォレット!Y$3,プレー記録!$U$12:$U$2664,0),1))=TRUE,0,-INDEX(プレー記録!$F$12:$F$2664,MATCH("OUT_"&amp;ウォレット!$C$2&amp;MONTH(ウォレット!$B31)&amp;"/"&amp;DAY(ウォレット!$B31)&amp;"_"&amp;ウォレット!Y$3,プレー記録!$U$12:$U$2664,0),1))</f>
        <v>0</v>
      </c>
      <c r="Z31" s="123">
        <f>IF(ISNA(INDEX(プレー記録!$F$12:$F$2664,MATCH("OUT_"&amp;ウォレット!$C$2&amp;MONTH(ウォレット!$B31)&amp;"/"&amp;DAY(ウォレット!$B31)&amp;"_"&amp;ウォレット!Z$3,プレー記録!$U$12:$U$2664,0),1))=TRUE,0,-INDEX(プレー記録!$F$12:$F$2664,MATCH("OUT_"&amp;ウォレット!$C$2&amp;MONTH(ウォレット!$B31)&amp;"/"&amp;DAY(ウォレット!$B31)&amp;"_"&amp;ウォレット!Z$3,プレー記録!$U$12:$U$2664,0),1))</f>
        <v>0</v>
      </c>
      <c r="AA31" s="123">
        <f>IF(ISNA(INDEX(プレー記録!$F$12:$F$2664,MATCH("OUT_"&amp;ウォレット!$C$2&amp;MONTH(ウォレット!$B31)&amp;"/"&amp;DAY(ウォレット!$B31)&amp;"_"&amp;ウォレット!AA$3,プレー記録!$U$12:$U$2664,0),1))=TRUE,0,-INDEX(プレー記録!$F$12:$F$2664,MATCH("OUT_"&amp;ウォレット!$C$2&amp;MONTH(ウォレット!$B31)&amp;"/"&amp;DAY(ウォレット!$B31)&amp;"_"&amp;ウォレット!AA$3,プレー記録!$U$12:$U$2664,0),1))</f>
        <v>0</v>
      </c>
      <c r="AB31" s="298">
        <f>IF(ISNA(INDEX(プレー記録!$F$12:$F$2664,MATCH("OUT_"&amp;ウォレット!$C$2&amp;MONTH(ウォレット!$B31)&amp;"/"&amp;DAY(ウォレット!$B31)&amp;"_"&amp;ウォレット!AB$3,プレー記録!$U$12:$U$2664,0),1))=TRUE,0,-INDEX(プレー記録!$F$12:$F$2664,MATCH("OUT_"&amp;ウォレット!$C$2&amp;MONTH(ウォレット!$B31)&amp;"/"&amp;DAY(ウォレット!$B31)&amp;"_"&amp;ウォレット!AB$3,プレー記録!$U$12:$U$2664,0),1))</f>
        <v>0</v>
      </c>
      <c r="AC31" s="298">
        <f>IF(ISNA(INDEX(プレー記録!$F$12:$F$2664,MATCH("OUT_"&amp;ウォレット!$C$2&amp;MONTH(ウォレット!$B31)&amp;"/"&amp;DAY(ウォレット!$B31)&amp;"_"&amp;ウォレット!AC$3,プレー記録!$U$12:$U$2664,0),1))=TRUE,0,-INDEX(プレー記録!$F$12:$F$2664,MATCH("OUT_"&amp;ウォレット!$C$2&amp;MONTH(ウォレット!$B31)&amp;"/"&amp;DAY(ウォレット!$B31)&amp;"_"&amp;ウォレット!AC$3,プレー記録!$U$12:$U$2664,0),1))</f>
        <v>0</v>
      </c>
      <c r="AD31" s="298">
        <f>IF(ISNA(INDEX(プレー記録!$F$12:$F$2664,MATCH("OUT_"&amp;ウォレット!$C$2&amp;MONTH(ウォレット!$B31)&amp;"/"&amp;DAY(ウォレット!$B31)&amp;"_"&amp;ウォレット!AD$3,プレー記録!$U$12:$U$2664,0),1))=TRUE,0,-INDEX(プレー記録!$F$12:$F$2664,MATCH("OUT_"&amp;ウォレット!$C$2&amp;MONTH(ウォレット!$B31)&amp;"/"&amp;DAY(ウォレット!$B31)&amp;"_"&amp;ウォレット!AD$3,プレー記録!$U$12:$U$2664,0),1))</f>
        <v>0</v>
      </c>
      <c r="AE31" s="298">
        <f>IF(ISNA(INDEX(プレー記録!$F$12:$F$2664,MATCH("OUT_"&amp;ウォレット!$C$2&amp;MONTH(ウォレット!$B31)&amp;"/"&amp;DAY(ウォレット!$B31)&amp;"_"&amp;ウォレット!AE$3,プレー記録!$U$12:$U$2664,0),1))=TRUE,0,-INDEX(プレー記録!$F$12:$F$2664,MATCH("OUT_"&amp;ウォレット!$C$2&amp;MONTH(ウォレット!$B31)&amp;"/"&amp;DAY(ウォレット!$B31)&amp;"_"&amp;ウォレット!AE$3,プレー記録!$U$12:$U$2664,0),1))</f>
        <v>0</v>
      </c>
      <c r="AF31" s="298">
        <f>IF(ISNA(INDEX(プレー記録!$F$12:$F$2664,MATCH("OUT_"&amp;ウォレット!$C$2&amp;MONTH(ウォレット!$B31)&amp;"/"&amp;DAY(ウォレット!$B31)&amp;"_"&amp;ウォレット!AF$3,プレー記録!$U$12:$U$2664,0),1))=TRUE,0,-INDEX(プレー記録!$F$12:$F$2664,MATCH("OUT_"&amp;ウォレット!$C$2&amp;MONTH(ウォレット!$B31)&amp;"/"&amp;DAY(ウォレット!$B31)&amp;"_"&amp;ウォレット!AF$3,プレー記録!$U$12:$U$2664,0),1))</f>
        <v>0</v>
      </c>
      <c r="AG31" s="298">
        <f>IF(ISNA(INDEX(プレー記録!$F$12:$F$2664,MATCH("OUT_"&amp;ウォレット!$C$2&amp;MONTH(ウォレット!$B31)&amp;"/"&amp;DAY(ウォレット!$B31)&amp;"_"&amp;ウォレット!AG$3,プレー記録!$U$12:$U$2664,0),1))=TRUE,0,-INDEX(プレー記録!$F$12:$F$2664,MATCH("OUT_"&amp;ウォレット!$C$2&amp;MONTH(ウォレット!$B31)&amp;"/"&amp;DAY(ウォレット!$B31)&amp;"_"&amp;ウォレット!AG$3,プレー記録!$U$12:$U$2664,0),1))</f>
        <v>0</v>
      </c>
      <c r="AH31" s="298">
        <f>IF(ISNA(INDEX(プレー記録!$F$12:$F$2664,MATCH("OUT_"&amp;ウォレット!$C$2&amp;MONTH(ウォレット!$B31)&amp;"/"&amp;DAY(ウォレット!$B31)&amp;"_"&amp;ウォレット!AH$3,プレー記録!$U$12:$U$2664,0),1))=TRUE,0,-INDEX(プレー記録!$F$12:$F$2664,MATCH("OUT_"&amp;ウォレット!$C$2&amp;MONTH(ウォレット!$B31)&amp;"/"&amp;DAY(ウォレット!$B31)&amp;"_"&amp;ウォレット!AH$3,プレー記録!$U$12:$U$2664,0),1))</f>
        <v>0</v>
      </c>
      <c r="AI31" s="298">
        <f>IF(ISNA(INDEX(プレー記録!$F$12:$F$2664,MATCH("OUT_"&amp;ウォレット!$C$2&amp;MONTH(ウォレット!$B31)&amp;"/"&amp;DAY(ウォレット!$B31)&amp;"_"&amp;ウォレット!AI$3,プレー記録!$U$12:$U$2664,0),1))=TRUE,0,-INDEX(プレー記録!$F$12:$F$2664,MATCH("OUT_"&amp;ウォレット!$C$2&amp;MONTH(ウォレット!$B31)&amp;"/"&amp;DAY(ウォレット!$B31)&amp;"_"&amp;ウォレット!AI$3,プレー記録!$U$12:$U$2664,0),1))</f>
        <v>0</v>
      </c>
      <c r="AJ31" s="160"/>
      <c r="AK31" s="127">
        <f t="shared" si="2"/>
        <v>0</v>
      </c>
      <c r="AL31" s="128">
        <f t="shared" si="12"/>
        <v>0</v>
      </c>
      <c r="AM31" s="133">
        <f>IF(ISNA(INDEX(プレー記録!$G$14:$G$2664,MATCH("IN_"&amp;ウォレット!$AK$2&amp;MONTH(ウォレット!$B31)&amp;"/"&amp;DAY(ウォレット!$B31)&amp;"_"&amp;ウォレット!AM$3,プレー記録!$U$14:$U$2664,0),1))=TRUE,0,INDEX(プレー記録!$G$14:$G$2664,MATCH("IN_"&amp;ウォレット!$AK$2&amp;MONTH(ウォレット!$B31)&amp;"/"&amp;DAY(ウォレット!$B31)&amp;"_"&amp;ウォレット!AM$3,プレー記録!$U$14:$U$2664,0),1))</f>
        <v>0</v>
      </c>
      <c r="AN31" s="122">
        <f>IF(ISNA(INDEX(プレー記録!$G$14:$G$2664,MATCH("IN_"&amp;ウォレット!$AK$2&amp;MONTH(ウォレット!$B31)&amp;"/"&amp;DAY(ウォレット!$B31)&amp;"_"&amp;ウォレット!AN$3,プレー記録!$U$14:$U$2664,0),1))=TRUE,0,INDEX(プレー記録!$G$14:$G$2664,MATCH("IN_"&amp;ウォレット!$AK$2&amp;MONTH(ウォレット!$B31)&amp;"/"&amp;DAY(ウォレット!$B31)&amp;"_"&amp;ウォレット!AN$3,プレー記録!$U$14:$U$2664,0),1))</f>
        <v>0</v>
      </c>
      <c r="AO31" s="122">
        <f>IF(ISNA(INDEX(プレー記録!$G$14:$G$2664,MATCH("IN_"&amp;ウォレット!$AK$2&amp;MONTH(ウォレット!$B31)&amp;"/"&amp;DAY(ウォレット!$B31)&amp;"_"&amp;ウォレット!AO$3,プレー記録!$U$14:$U$2664,0),1))=TRUE,0,INDEX(プレー記録!$G$14:$G$2664,MATCH("IN_"&amp;ウォレット!$AK$2&amp;MONTH(ウォレット!$B31)&amp;"/"&amp;DAY(ウォレット!$B31)&amp;"_"&amp;ウォレット!AO$3,プレー記録!$U$14:$U$2664,0),1))</f>
        <v>0</v>
      </c>
      <c r="AP31" s="122">
        <f>IF(ISNA(INDEX(プレー記録!$G$14:$G$2664,MATCH("IN_"&amp;ウォレット!$AK$2&amp;MONTH(ウォレット!$B31)&amp;"/"&amp;DAY(ウォレット!$B31)&amp;"_"&amp;ウォレット!AP$3,プレー記録!$U$14:$U$2664,0),1))=TRUE,0,INDEX(プレー記録!$G$14:$G$2664,MATCH("IN_"&amp;ウォレット!$AK$2&amp;MONTH(ウォレット!$B31)&amp;"/"&amp;DAY(ウォレット!$B31)&amp;"_"&amp;ウォレット!AP$3,プレー記録!$U$14:$U$2664,0),1))</f>
        <v>0</v>
      </c>
      <c r="AQ31" s="122">
        <f>IF(ISNA(INDEX(プレー記録!$G$14:$G$2664,MATCH("IN_"&amp;ウォレット!$AK$2&amp;MONTH(ウォレット!$B31)&amp;"/"&amp;DAY(ウォレット!$B31)&amp;"_"&amp;ウォレット!AQ$3,プレー記録!$U$14:$U$2664,0),1))=TRUE,0,INDEX(プレー記録!$G$14:$G$2664,MATCH("IN_"&amp;ウォレット!$AK$2&amp;MONTH(ウォレット!$B31)&amp;"/"&amp;DAY(ウォレット!$B31)&amp;"_"&amp;ウォレット!AQ$3,プレー記録!$U$14:$U$2664,0),1))</f>
        <v>0</v>
      </c>
      <c r="AR31" s="122">
        <f>IF(ISNA(INDEX(プレー記録!$G$14:$G$2664,MATCH("IN_"&amp;ウォレット!$AK$2&amp;MONTH(ウォレット!$B31)&amp;"/"&amp;DAY(ウォレット!$B31)&amp;"_"&amp;ウォレット!AR$3,プレー記録!$U$14:$U$2664,0),1))=TRUE,0,INDEX(プレー記録!$G$14:$G$2664,MATCH("IN_"&amp;ウォレット!$AK$2&amp;MONTH(ウォレット!$B31)&amp;"/"&amp;DAY(ウォレット!$B31)&amp;"_"&amp;ウォレット!AR$3,プレー記録!$U$14:$U$2664,0),1))</f>
        <v>0</v>
      </c>
      <c r="AS31" s="122">
        <f>IF(ISNA(INDEX(プレー記録!$G$14:$G$2664,MATCH("IN_"&amp;ウォレット!$AK$2&amp;MONTH(ウォレット!$B31)&amp;"/"&amp;DAY(ウォレット!$B31)&amp;"_"&amp;ウォレット!AS$3,プレー記録!$U$14:$U$2664,0),1))=TRUE,0,INDEX(プレー記録!$G$14:$G$2664,MATCH("IN_"&amp;ウォレット!$AK$2&amp;MONTH(ウォレット!$B31)&amp;"/"&amp;DAY(ウォレット!$B31)&amp;"_"&amp;ウォレット!AS$3,プレー記録!$U$14:$U$2664,0),1))</f>
        <v>0</v>
      </c>
      <c r="AT31" s="296">
        <f>IF(ISNA(INDEX(プレー記録!$G$14:$G$2664,MATCH("IN_"&amp;ウォレット!$AK$2&amp;MONTH(ウォレット!$B31)&amp;"/"&amp;DAY(ウォレット!$B31)&amp;"_"&amp;ウォレット!AT$3,プレー記録!$U$14:$U$2664,0),1))=TRUE,0,INDEX(プレー記録!$G$14:$G$2664,MATCH("IN_"&amp;ウォレット!$AK$2&amp;MONTH(ウォレット!$B31)&amp;"/"&amp;DAY(ウォレット!$B31)&amp;"_"&amp;ウォレット!AT$3,プレー記録!$U$14:$U$2664,0),1))</f>
        <v>0</v>
      </c>
      <c r="AU31" s="296">
        <f>IF(ISNA(INDEX(プレー記録!$G$14:$G$2664,MATCH("IN_"&amp;ウォレット!$AK$2&amp;MONTH(ウォレット!$B31)&amp;"/"&amp;DAY(ウォレット!$B31)&amp;"_"&amp;ウォレット!AU$3,プレー記録!$U$14:$U$2664,0),1))=TRUE,0,INDEX(プレー記録!$G$14:$G$2664,MATCH("IN_"&amp;ウォレット!$AK$2&amp;MONTH(ウォレット!$B31)&amp;"/"&amp;DAY(ウォレット!$B31)&amp;"_"&amp;ウォレット!AU$3,プレー記録!$U$14:$U$2664,0),1))</f>
        <v>0</v>
      </c>
      <c r="AV31" s="296">
        <f>IF(ISNA(INDEX(プレー記録!$G$14:$G$2664,MATCH("IN_"&amp;ウォレット!$AK$2&amp;MONTH(ウォレット!$B31)&amp;"/"&amp;DAY(ウォレット!$B31)&amp;"_"&amp;ウォレット!AV$3,プレー記録!$U$14:$U$2664,0),1))=TRUE,0,INDEX(プレー記録!$G$14:$G$2664,MATCH("IN_"&amp;ウォレット!$AK$2&amp;MONTH(ウォレット!$B31)&amp;"/"&amp;DAY(ウォレット!$B31)&amp;"_"&amp;ウォレット!AV$3,プレー記録!$U$14:$U$2664,0),1))</f>
        <v>0</v>
      </c>
      <c r="AW31" s="296">
        <f>IF(ISNA(INDEX(プレー記録!$G$14:$G$2664,MATCH("IN_"&amp;ウォレット!$AK$2&amp;MONTH(ウォレット!$B31)&amp;"/"&amp;DAY(ウォレット!$B31)&amp;"_"&amp;ウォレット!AW$3,プレー記録!$U$14:$U$2664,0),1))=TRUE,0,INDEX(プレー記録!$G$14:$G$2664,MATCH("IN_"&amp;ウォレット!$AK$2&amp;MONTH(ウォレット!$B31)&amp;"/"&amp;DAY(ウォレット!$B31)&amp;"_"&amp;ウォレット!AW$3,プレー記録!$U$14:$U$2664,0),1))</f>
        <v>0</v>
      </c>
      <c r="AX31" s="296">
        <f>IF(ISNA(INDEX(プレー記録!$G$14:$G$2664,MATCH("IN_"&amp;ウォレット!$AK$2&amp;MONTH(ウォレット!$B31)&amp;"/"&amp;DAY(ウォレット!$B31)&amp;"_"&amp;ウォレット!AX$3,プレー記録!$U$14:$U$2664,0),1))=TRUE,0,INDEX(プレー記録!$G$14:$G$2664,MATCH("IN_"&amp;ウォレット!$AK$2&amp;MONTH(ウォレット!$B31)&amp;"/"&amp;DAY(ウォレット!$B31)&amp;"_"&amp;ウォレット!AX$3,プレー記録!$U$14:$U$2664,0),1))</f>
        <v>0</v>
      </c>
      <c r="AY31" s="296">
        <f>IF(ISNA(INDEX(プレー記録!$G$14:$G$2664,MATCH("IN_"&amp;ウォレット!$AK$2&amp;MONTH(ウォレット!$B31)&amp;"/"&amp;DAY(ウォレット!$B31)&amp;"_"&amp;ウォレット!AY$3,プレー記録!$U$14:$U$2664,0),1))=TRUE,0,INDEX(プレー記録!$G$14:$G$2664,MATCH("IN_"&amp;ウォレット!$AK$2&amp;MONTH(ウォレット!$B31)&amp;"/"&amp;DAY(ウォレット!$B31)&amp;"_"&amp;ウォレット!AY$3,プレー記録!$U$14:$U$2664,0),1))</f>
        <v>0</v>
      </c>
      <c r="AZ31" s="296">
        <f>IF(ISNA(INDEX(プレー記録!$G$14:$G$2664,MATCH("IN_"&amp;ウォレット!$AK$2&amp;MONTH(ウォレット!$B31)&amp;"/"&amp;DAY(ウォレット!$B31)&amp;"_"&amp;ウォレット!AZ$3,プレー記録!$U$14:$U$2664,0),1))=TRUE,0,INDEX(プレー記録!$G$14:$G$2664,MATCH("IN_"&amp;ウォレット!$AK$2&amp;MONTH(ウォレット!$B31)&amp;"/"&amp;DAY(ウォレット!$B31)&amp;"_"&amp;ウォレット!AZ$3,プレー記録!$U$14:$U$2664,0),1))</f>
        <v>0</v>
      </c>
      <c r="BA31" s="296">
        <f>IF(ISNA(INDEX(プレー記録!$G$14:$G$2664,MATCH("IN_"&amp;ウォレット!$AK$2&amp;MONTH(ウォレット!$B31)&amp;"/"&amp;DAY(ウォレット!$B31)&amp;"_"&amp;ウォレット!BA$3,プレー記録!$U$14:$U$2664,0),1))=TRUE,0,INDEX(プレー記録!$G$14:$G$2664,MATCH("IN_"&amp;ウォレット!$AK$2&amp;MONTH(ウォレット!$B31)&amp;"/"&amp;DAY(ウォレット!$B31)&amp;"_"&amp;ウォレット!BA$3,プレー記録!$U$14:$U$2664,0),1))</f>
        <v>0</v>
      </c>
      <c r="BB31" s="158"/>
      <c r="BC31" s="131">
        <f>IF(ISNA(INDEX(プレー記録!$F$12:$F$2664,MATCH("OUT_"&amp;ウォレット!$AK$2&amp;MONTH(ウォレット!$B31)&amp;"/"&amp;DAY(ウォレット!$B31)&amp;"_"&amp;ウォレット!BC$3,プレー記録!$U$12:$U$2664,0),1))=TRUE,0,-INDEX(プレー記録!$F$12:$F$2664,MATCH("OUT_"&amp;ウォレット!$AK$2&amp;MONTH(ウォレット!$B31)&amp;"/"&amp;DAY(ウォレット!$B31)&amp;"_"&amp;ウォレット!BC$3,プレー記録!$U$12:$U$2664,0),1))</f>
        <v>0</v>
      </c>
      <c r="BD31" s="123">
        <f>IF(ISNA(INDEX(プレー記録!$F$12:$F$2664,MATCH("OUT_"&amp;ウォレット!$AK$2&amp;MONTH(ウォレット!$B31)&amp;"/"&amp;DAY(ウォレット!$B31)&amp;"_"&amp;ウォレット!BD$3,プレー記録!$U$12:$U$2664,0),1))=TRUE,0,-INDEX(プレー記録!$F$12:$F$2664,MATCH("OUT_"&amp;ウォレット!$AK$2&amp;MONTH(ウォレット!$B31)&amp;"/"&amp;DAY(ウォレット!$B31)&amp;"_"&amp;ウォレット!BD$3,プレー記録!$U$12:$U$2664,0),1))</f>
        <v>0</v>
      </c>
      <c r="BE31" s="123">
        <f>IF(ISNA(INDEX(プレー記録!$F$12:$F$2664,MATCH("OUT_"&amp;ウォレット!$AK$2&amp;MONTH(ウォレット!$B31)&amp;"/"&amp;DAY(ウォレット!$B31)&amp;"_"&amp;ウォレット!BE$3,プレー記録!$U$12:$U$2664,0),1))=TRUE,0,-INDEX(プレー記録!$F$12:$F$2664,MATCH("OUT_"&amp;ウォレット!$AK$2&amp;MONTH(ウォレット!$B31)&amp;"/"&amp;DAY(ウォレット!$B31)&amp;"_"&amp;ウォレット!BE$3,プレー記録!$U$12:$U$2664,0),1))</f>
        <v>0</v>
      </c>
      <c r="BF31" s="123">
        <f>IF(ISNA(INDEX(プレー記録!$F$12:$F$2664,MATCH("OUT_"&amp;ウォレット!$AK$2&amp;MONTH(ウォレット!$B31)&amp;"/"&amp;DAY(ウォレット!$B31)&amp;"_"&amp;ウォレット!BF$3,プレー記録!$U$12:$U$2664,0),1))=TRUE,0,-INDEX(プレー記録!$F$12:$F$2664,MATCH("OUT_"&amp;ウォレット!$AK$2&amp;MONTH(ウォレット!$B31)&amp;"/"&amp;DAY(ウォレット!$B31)&amp;"_"&amp;ウォレット!BF$3,プレー記録!$U$12:$U$2664,0),1))</f>
        <v>0</v>
      </c>
      <c r="BG31" s="123">
        <f>IF(ISNA(INDEX(プレー記録!$F$12:$F$2664,MATCH("OUT_"&amp;ウォレット!$AK$2&amp;MONTH(ウォレット!$B31)&amp;"/"&amp;DAY(ウォレット!$B31)&amp;"_"&amp;ウォレット!BG$3,プレー記録!$U$12:$U$2664,0),1))=TRUE,0,-INDEX(プレー記録!$F$12:$F$2664,MATCH("OUT_"&amp;ウォレット!$AK$2&amp;MONTH(ウォレット!$B31)&amp;"/"&amp;DAY(ウォレット!$B31)&amp;"_"&amp;ウォレット!BG$3,プレー記録!$U$12:$U$2664,0),1))</f>
        <v>0</v>
      </c>
      <c r="BH31" s="123">
        <f>IF(ISNA(INDEX(プレー記録!$F$12:$F$2664,MATCH("OUT_"&amp;ウォレット!$AK$2&amp;MONTH(ウォレット!$B31)&amp;"/"&amp;DAY(ウォレット!$B31)&amp;"_"&amp;ウォレット!BH$3,プレー記録!$U$12:$U$2664,0),1))=TRUE,0,-INDEX(プレー記録!$F$12:$F$2664,MATCH("OUT_"&amp;ウォレット!$AK$2&amp;MONTH(ウォレット!$B31)&amp;"/"&amp;DAY(ウォレット!$B31)&amp;"_"&amp;ウォレット!BH$3,プレー記録!$U$12:$U$2664,0),1))</f>
        <v>0</v>
      </c>
      <c r="BI31" s="123">
        <f>IF(ISNA(INDEX(プレー記録!$F$12:$F$2664,MATCH("OUT_"&amp;ウォレット!$AK$2&amp;MONTH(ウォレット!$B31)&amp;"/"&amp;DAY(ウォレット!$B31)&amp;"_"&amp;ウォレット!BI$3,プレー記録!$U$12:$U$2664,0),1))=TRUE,0,-INDEX(プレー記録!$F$12:$F$2664,MATCH("OUT_"&amp;ウォレット!$AK$2&amp;MONTH(ウォレット!$B31)&amp;"/"&amp;DAY(ウォレット!$B31)&amp;"_"&amp;ウォレット!BI$3,プレー記録!$U$12:$U$2664,0),1))</f>
        <v>0</v>
      </c>
      <c r="BJ31" s="298">
        <f>IF(ISNA(INDEX(プレー記録!$F$12:$F$2664,MATCH("OUT_"&amp;ウォレット!$AK$2&amp;MONTH(ウォレット!$B31)&amp;"/"&amp;DAY(ウォレット!$B31)&amp;"_"&amp;ウォレット!BJ$3,プレー記録!$U$12:$U$2664,0),1))=TRUE,0,-INDEX(プレー記録!$F$12:$F$2664,MATCH("OUT_"&amp;ウォレット!$AK$2&amp;MONTH(ウォレット!$B31)&amp;"/"&amp;DAY(ウォレット!$B31)&amp;"_"&amp;ウォレット!BJ$3,プレー記録!$U$12:$U$2664,0),1))</f>
        <v>0</v>
      </c>
      <c r="BK31" s="298">
        <f>IF(ISNA(INDEX(プレー記録!$F$12:$F$2664,MATCH("OUT_"&amp;ウォレット!$AK$2&amp;MONTH(ウォレット!$B31)&amp;"/"&amp;DAY(ウォレット!$B31)&amp;"_"&amp;ウォレット!BK$3,プレー記録!$U$12:$U$2664,0),1))=TRUE,0,-INDEX(プレー記録!$F$12:$F$2664,MATCH("OUT_"&amp;ウォレット!$AK$2&amp;MONTH(ウォレット!$B31)&amp;"/"&amp;DAY(ウォレット!$B31)&amp;"_"&amp;ウォレット!BK$3,プレー記録!$U$12:$U$2664,0),1))</f>
        <v>0</v>
      </c>
      <c r="BL31" s="298">
        <f>IF(ISNA(INDEX(プレー記録!$F$12:$F$2664,MATCH("OUT_"&amp;ウォレット!$AK$2&amp;MONTH(ウォレット!$B31)&amp;"/"&amp;DAY(ウォレット!$B31)&amp;"_"&amp;ウォレット!BL$3,プレー記録!$U$12:$U$2664,0),1))=TRUE,0,-INDEX(プレー記録!$F$12:$F$2664,MATCH("OUT_"&amp;ウォレット!$AK$2&amp;MONTH(ウォレット!$B31)&amp;"/"&amp;DAY(ウォレット!$B31)&amp;"_"&amp;ウォレット!BL$3,プレー記録!$U$12:$U$2664,0),1))</f>
        <v>0</v>
      </c>
      <c r="BM31" s="298">
        <f>IF(ISNA(INDEX(プレー記録!$F$12:$F$2664,MATCH("OUT_"&amp;ウォレット!$AK$2&amp;MONTH(ウォレット!$B31)&amp;"/"&amp;DAY(ウォレット!$B31)&amp;"_"&amp;ウォレット!BM$3,プレー記録!$U$12:$U$2664,0),1))=TRUE,0,-INDEX(プレー記録!$F$12:$F$2664,MATCH("OUT_"&amp;ウォレット!$AK$2&amp;MONTH(ウォレット!$B31)&amp;"/"&amp;DAY(ウォレット!$B31)&amp;"_"&amp;ウォレット!BM$3,プレー記録!$U$12:$U$2664,0),1))</f>
        <v>0</v>
      </c>
      <c r="BN31" s="298">
        <f>IF(ISNA(INDEX(プレー記録!$F$12:$F$2664,MATCH("OUT_"&amp;ウォレット!$AK$2&amp;MONTH(ウォレット!$B31)&amp;"/"&amp;DAY(ウォレット!$B31)&amp;"_"&amp;ウォレット!BN$3,プレー記録!$U$12:$U$2664,0),1))=TRUE,0,-INDEX(プレー記録!$F$12:$F$2664,MATCH("OUT_"&amp;ウォレット!$AK$2&amp;MONTH(ウォレット!$B31)&amp;"/"&amp;DAY(ウォレット!$B31)&amp;"_"&amp;ウォレット!BN$3,プレー記録!$U$12:$U$2664,0),1))</f>
        <v>0</v>
      </c>
      <c r="BO31" s="298">
        <f>IF(ISNA(INDEX(プレー記録!$F$12:$F$2664,MATCH("OUT_"&amp;ウォレット!$AK$2&amp;MONTH(ウォレット!$B31)&amp;"/"&amp;DAY(ウォレット!$B31)&amp;"_"&amp;ウォレット!BO$3,プレー記録!$U$12:$U$2664,0),1))=TRUE,0,-INDEX(プレー記録!$F$12:$F$2664,MATCH("OUT_"&amp;ウォレット!$AK$2&amp;MONTH(ウォレット!$B31)&amp;"/"&amp;DAY(ウォレット!$B31)&amp;"_"&amp;ウォレット!BO$3,プレー記録!$U$12:$U$2664,0),1))</f>
        <v>0</v>
      </c>
      <c r="BP31" s="298">
        <f>IF(ISNA(INDEX(プレー記録!$F$12:$F$2664,MATCH("OUT_"&amp;ウォレット!$AK$2&amp;MONTH(ウォレット!$B31)&amp;"/"&amp;DAY(ウォレット!$B31)&amp;"_"&amp;ウォレット!BP$3,プレー記録!$U$12:$U$2664,0),1))=TRUE,0,-INDEX(プレー記録!$F$12:$F$2664,MATCH("OUT_"&amp;ウォレット!$AK$2&amp;MONTH(ウォレット!$B31)&amp;"/"&amp;DAY(ウォレット!$B31)&amp;"_"&amp;ウォレット!BP$3,プレー記録!$U$12:$U$2664,0),1))</f>
        <v>0</v>
      </c>
      <c r="BQ31" s="298">
        <f>IF(ISNA(INDEX(プレー記録!$F$12:$F$2664,MATCH("OUT_"&amp;ウォレット!$AK$2&amp;MONTH(ウォレット!$B31)&amp;"/"&amp;DAY(ウォレット!$B31)&amp;"_"&amp;ウォレット!BQ$3,プレー記録!$U$12:$U$2664,0),1))=TRUE,0,-INDEX(プレー記録!$F$12:$F$2664,MATCH("OUT_"&amp;ウォレット!$AK$2&amp;MONTH(ウォレット!$B31)&amp;"/"&amp;DAY(ウォレット!$B31)&amp;"_"&amp;ウォレット!BQ$3,プレー記録!$U$12:$U$2664,0),1))</f>
        <v>0</v>
      </c>
      <c r="BR31" s="160"/>
      <c r="BS31" s="127">
        <f t="shared" si="3"/>
        <v>0</v>
      </c>
      <c r="BT31" s="128">
        <f t="shared" si="13"/>
        <v>0</v>
      </c>
      <c r="BU31" s="133">
        <f>IF(ISNA(INDEX(プレー記録!$G$14:$G$2664,MATCH("IN_"&amp;ウォレット!$BS$2&amp;MONTH(ウォレット!$B31)&amp;"/"&amp;DAY(ウォレット!$B31)&amp;"_"&amp;ウォレット!BU$3,プレー記録!$U$14:$U$2664,0),1))=TRUE,0,INDEX(プレー記録!$G$14:$G$2664,MATCH("IN_"&amp;ウォレット!$BS$2&amp;MONTH(ウォレット!$B31)&amp;"/"&amp;DAY(ウォレット!$B31)&amp;"_"&amp;ウォレット!BU$3,プレー記録!$U$14:$U$2664,0),1))</f>
        <v>0</v>
      </c>
      <c r="BV31" s="122">
        <f>IF(ISNA(INDEX(プレー記録!$G$14:$G$2664,MATCH("IN_"&amp;ウォレット!$BS$2&amp;MONTH(ウォレット!$B31)&amp;"/"&amp;DAY(ウォレット!$B31)&amp;"_"&amp;ウォレット!BV$3,プレー記録!$U$14:$U$2664,0),1))=TRUE,0,INDEX(プレー記録!$G$14:$G$2664,MATCH("IN_"&amp;ウォレット!$BS$2&amp;MONTH(ウォレット!$B31)&amp;"/"&amp;DAY(ウォレット!$B31)&amp;"_"&amp;ウォレット!BV$3,プレー記録!$U$14:$U$2664,0),1))</f>
        <v>0</v>
      </c>
      <c r="BW31" s="122">
        <f>IF(ISNA(INDEX(プレー記録!$G$14:$G$2664,MATCH("IN_"&amp;ウォレット!$BS$2&amp;MONTH(ウォレット!$B31)&amp;"/"&amp;DAY(ウォレット!$B31)&amp;"_"&amp;ウォレット!BW$3,プレー記録!$U$14:$U$2664,0),1))=TRUE,0,INDEX(プレー記録!$G$14:$G$2664,MATCH("IN_"&amp;ウォレット!$BS$2&amp;MONTH(ウォレット!$B31)&amp;"/"&amp;DAY(ウォレット!$B31)&amp;"_"&amp;ウォレット!BW$3,プレー記録!$U$14:$U$2664,0),1))</f>
        <v>0</v>
      </c>
      <c r="BX31" s="122">
        <f>IF(ISNA(INDEX(プレー記録!$G$14:$G$2664,MATCH("IN_"&amp;ウォレット!$BS$2&amp;MONTH(ウォレット!$B31)&amp;"/"&amp;DAY(ウォレット!$B31)&amp;"_"&amp;ウォレット!BX$3,プレー記録!$U$14:$U$2664,0),1))=TRUE,0,INDEX(プレー記録!$G$14:$G$2664,MATCH("IN_"&amp;ウォレット!$BS$2&amp;MONTH(ウォレット!$B31)&amp;"/"&amp;DAY(ウォレット!$B31)&amp;"_"&amp;ウォレット!BX$3,プレー記録!$U$14:$U$2664,0),1))</f>
        <v>0</v>
      </c>
      <c r="BY31" s="122">
        <f>IF(ISNA(INDEX(プレー記録!$G$14:$G$2664,MATCH("IN_"&amp;ウォレット!$BS$2&amp;MONTH(ウォレット!$B31)&amp;"/"&amp;DAY(ウォレット!$B31)&amp;"_"&amp;ウォレット!BY$3,プレー記録!$U$14:$U$2664,0),1))=TRUE,0,INDEX(プレー記録!$G$14:$G$2664,MATCH("IN_"&amp;ウォレット!$BS$2&amp;MONTH(ウォレット!$B31)&amp;"/"&amp;DAY(ウォレット!$B31)&amp;"_"&amp;ウォレット!BY$3,プレー記録!$U$14:$U$2664,0),1))</f>
        <v>0</v>
      </c>
      <c r="BZ31" s="122">
        <f>IF(ISNA(INDEX(プレー記録!$G$14:$G$2664,MATCH("IN_"&amp;ウォレット!$BS$2&amp;MONTH(ウォレット!$B31)&amp;"/"&amp;DAY(ウォレット!$B31)&amp;"_"&amp;ウォレット!BZ$3,プレー記録!$U$14:$U$2664,0),1))=TRUE,0,INDEX(プレー記録!$G$14:$G$2664,MATCH("IN_"&amp;ウォレット!$BS$2&amp;MONTH(ウォレット!$B31)&amp;"/"&amp;DAY(ウォレット!$B31)&amp;"_"&amp;ウォレット!BZ$3,プレー記録!$U$14:$U$2664,0),1))</f>
        <v>0</v>
      </c>
      <c r="CA31" s="122">
        <f>IF(ISNA(INDEX(プレー記録!$G$14:$G$2664,MATCH("IN_"&amp;ウォレット!$BS$2&amp;MONTH(ウォレット!$B31)&amp;"/"&amp;DAY(ウォレット!$B31)&amp;"_"&amp;ウォレット!CA$3,プレー記録!$U$14:$U$2664,0),1))=TRUE,0,INDEX(プレー記録!$G$14:$G$2664,MATCH("IN_"&amp;ウォレット!$BS$2&amp;MONTH(ウォレット!$B31)&amp;"/"&amp;DAY(ウォレット!$B31)&amp;"_"&amp;ウォレット!CA$3,プレー記録!$U$14:$U$2664,0),1))</f>
        <v>0</v>
      </c>
      <c r="CB31" s="296">
        <f>IF(ISNA(INDEX(プレー記録!$G$14:$G$2664,MATCH("IN_"&amp;ウォレット!$BS$2&amp;MONTH(ウォレット!$B31)&amp;"/"&amp;DAY(ウォレット!$B31)&amp;"_"&amp;ウォレット!CB$3,プレー記録!$U$14:$U$2664,0),1))=TRUE,0,INDEX(プレー記録!$G$14:$G$2664,MATCH("IN_"&amp;ウォレット!$BS$2&amp;MONTH(ウォレット!$B31)&amp;"/"&amp;DAY(ウォレット!$B31)&amp;"_"&amp;ウォレット!CB$3,プレー記録!$U$14:$U$2664,0),1))</f>
        <v>0</v>
      </c>
      <c r="CC31" s="296">
        <f>IF(ISNA(INDEX(プレー記録!$G$14:$G$2664,MATCH("IN_"&amp;ウォレット!$BS$2&amp;MONTH(ウォレット!$B31)&amp;"/"&amp;DAY(ウォレット!$B31)&amp;"_"&amp;ウォレット!CC$3,プレー記録!$U$14:$U$2664,0),1))=TRUE,0,INDEX(プレー記録!$G$14:$G$2664,MATCH("IN_"&amp;ウォレット!$BS$2&amp;MONTH(ウォレット!$B31)&amp;"/"&amp;DAY(ウォレット!$B31)&amp;"_"&amp;ウォレット!CC$3,プレー記録!$U$14:$U$2664,0),1))</f>
        <v>0</v>
      </c>
      <c r="CD31" s="296">
        <f>IF(ISNA(INDEX(プレー記録!$G$14:$G$2664,MATCH("IN_"&amp;ウォレット!$BS$2&amp;MONTH(ウォレット!$B31)&amp;"/"&amp;DAY(ウォレット!$B31)&amp;"_"&amp;ウォレット!CD$3,プレー記録!$U$14:$U$2664,0),1))=TRUE,0,INDEX(プレー記録!$G$14:$G$2664,MATCH("IN_"&amp;ウォレット!$BS$2&amp;MONTH(ウォレット!$B31)&amp;"/"&amp;DAY(ウォレット!$B31)&amp;"_"&amp;ウォレット!CD$3,プレー記録!$U$14:$U$2664,0),1))</f>
        <v>0</v>
      </c>
      <c r="CE31" s="296">
        <f>IF(ISNA(INDEX(プレー記録!$G$14:$G$2664,MATCH("IN_"&amp;ウォレット!$BS$2&amp;MONTH(ウォレット!$B31)&amp;"/"&amp;DAY(ウォレット!$B31)&amp;"_"&amp;ウォレット!CE$3,プレー記録!$U$14:$U$2664,0),1))=TRUE,0,INDEX(プレー記録!$G$14:$G$2664,MATCH("IN_"&amp;ウォレット!$BS$2&amp;MONTH(ウォレット!$B31)&amp;"/"&amp;DAY(ウォレット!$B31)&amp;"_"&amp;ウォレット!CE$3,プレー記録!$U$14:$U$2664,0),1))</f>
        <v>0</v>
      </c>
      <c r="CF31" s="296">
        <f>IF(ISNA(INDEX(プレー記録!$G$14:$G$2664,MATCH("IN_"&amp;ウォレット!$BS$2&amp;MONTH(ウォレット!$B31)&amp;"/"&amp;DAY(ウォレット!$B31)&amp;"_"&amp;ウォレット!CF$3,プレー記録!$U$14:$U$2664,0),1))=TRUE,0,INDEX(プレー記録!$G$14:$G$2664,MATCH("IN_"&amp;ウォレット!$BS$2&amp;MONTH(ウォレット!$B31)&amp;"/"&amp;DAY(ウォレット!$B31)&amp;"_"&amp;ウォレット!CF$3,プレー記録!$U$14:$U$2664,0),1))</f>
        <v>0</v>
      </c>
      <c r="CG31" s="296">
        <f>IF(ISNA(INDEX(プレー記録!$G$14:$G$2664,MATCH("IN_"&amp;ウォレット!$BS$2&amp;MONTH(ウォレット!$B31)&amp;"/"&amp;DAY(ウォレット!$B31)&amp;"_"&amp;ウォレット!CG$3,プレー記録!$U$14:$U$2664,0),1))=TRUE,0,INDEX(プレー記録!$G$14:$G$2664,MATCH("IN_"&amp;ウォレット!$BS$2&amp;MONTH(ウォレット!$B31)&amp;"/"&amp;DAY(ウォレット!$B31)&amp;"_"&amp;ウォレット!CG$3,プレー記録!$U$14:$U$2664,0),1))</f>
        <v>0</v>
      </c>
      <c r="CH31" s="296">
        <f>IF(ISNA(INDEX(プレー記録!$G$14:$G$2664,MATCH("IN_"&amp;ウォレット!$BS$2&amp;MONTH(ウォレット!$B31)&amp;"/"&amp;DAY(ウォレット!$B31)&amp;"_"&amp;ウォレット!CH$3,プレー記録!$U$14:$U$2664,0),1))=TRUE,0,INDEX(プレー記録!$G$14:$G$2664,MATCH("IN_"&amp;ウォレット!$BS$2&amp;MONTH(ウォレット!$B31)&amp;"/"&amp;DAY(ウォレット!$B31)&amp;"_"&amp;ウォレット!CH$3,プレー記録!$U$14:$U$2664,0),1))</f>
        <v>0</v>
      </c>
      <c r="CI31" s="296">
        <f>IF(ISNA(INDEX(プレー記録!$G$14:$G$2664,MATCH("IN_"&amp;ウォレット!$BS$2&amp;MONTH(ウォレット!$B31)&amp;"/"&amp;DAY(ウォレット!$B31)&amp;"_"&amp;ウォレット!CI$3,プレー記録!$U$14:$U$2664,0),1))=TRUE,0,INDEX(プレー記録!$G$14:$G$2664,MATCH("IN_"&amp;ウォレット!$BS$2&amp;MONTH(ウォレット!$B31)&amp;"/"&amp;DAY(ウォレット!$B31)&amp;"_"&amp;ウォレット!CI$3,プレー記録!$U$14:$U$2664,0),1))</f>
        <v>0</v>
      </c>
      <c r="CJ31" s="158"/>
      <c r="CK31" s="131">
        <f>IF(ISNA(INDEX(プレー記録!$F$12:$F$2664,MATCH("OUT_"&amp;ウォレット!$BS$2&amp;MONTH(ウォレット!$B31)&amp;"/"&amp;DAY(ウォレット!$B31)&amp;"_"&amp;ウォレット!CK$3,プレー記録!$U$12:$U$2664,0),1))=TRUE,0,-INDEX(プレー記録!$F$12:$F$2664,MATCH("OUT_"&amp;ウォレット!$BS$2&amp;MONTH(ウォレット!$B31)&amp;"/"&amp;DAY(ウォレット!$B31)&amp;"_"&amp;ウォレット!CK$3,プレー記録!$U$12:$U$2664,0),1))</f>
        <v>0</v>
      </c>
      <c r="CL31" s="123">
        <f>IF(ISNA(INDEX(プレー記録!$F$12:$F$2664,MATCH("OUT_"&amp;ウォレット!$BS$2&amp;MONTH(ウォレット!$B31)&amp;"/"&amp;DAY(ウォレット!$B31)&amp;"_"&amp;ウォレット!CL$3,プレー記録!$U$12:$U$2664,0),1))=TRUE,0,-INDEX(プレー記録!$F$12:$F$2664,MATCH("OUT_"&amp;ウォレット!$BS$2&amp;MONTH(ウォレット!$B31)&amp;"/"&amp;DAY(ウォレット!$B31)&amp;"_"&amp;ウォレット!CL$3,プレー記録!$U$12:$U$2664,0),1))</f>
        <v>0</v>
      </c>
      <c r="CM31" s="123">
        <f>IF(ISNA(INDEX(プレー記録!$F$12:$F$2664,MATCH("OUT_"&amp;ウォレット!$BS$2&amp;MONTH(ウォレット!$B31)&amp;"/"&amp;DAY(ウォレット!$B31)&amp;"_"&amp;ウォレット!CM$3,プレー記録!$U$12:$U$2664,0),1))=TRUE,0,-INDEX(プレー記録!$F$12:$F$2664,MATCH("OUT_"&amp;ウォレット!$BS$2&amp;MONTH(ウォレット!$B31)&amp;"/"&amp;DAY(ウォレット!$B31)&amp;"_"&amp;ウォレット!CM$3,プレー記録!$U$12:$U$2664,0),1))</f>
        <v>0</v>
      </c>
      <c r="CN31" s="123">
        <f>IF(ISNA(INDEX(プレー記録!$F$12:$F$2664,MATCH("OUT_"&amp;ウォレット!$BS$2&amp;MONTH(ウォレット!$B31)&amp;"/"&amp;DAY(ウォレット!$B31)&amp;"_"&amp;ウォレット!CN$3,プレー記録!$U$12:$U$2664,0),1))=TRUE,0,-INDEX(プレー記録!$F$12:$F$2664,MATCH("OUT_"&amp;ウォレット!$BS$2&amp;MONTH(ウォレット!$B31)&amp;"/"&amp;DAY(ウォレット!$B31)&amp;"_"&amp;ウォレット!CN$3,プレー記録!$U$12:$U$2664,0),1))</f>
        <v>0</v>
      </c>
      <c r="CO31" s="123">
        <f>IF(ISNA(INDEX(プレー記録!$F$12:$F$2664,MATCH("OUT_"&amp;ウォレット!$BS$2&amp;MONTH(ウォレット!$B31)&amp;"/"&amp;DAY(ウォレット!$B31)&amp;"_"&amp;ウォレット!CO$3,プレー記録!$U$12:$U$2664,0),1))=TRUE,0,-INDEX(プレー記録!$F$12:$F$2664,MATCH("OUT_"&amp;ウォレット!$BS$2&amp;MONTH(ウォレット!$B31)&amp;"/"&amp;DAY(ウォレット!$B31)&amp;"_"&amp;ウォレット!CO$3,プレー記録!$U$12:$U$2664,0),1))</f>
        <v>0</v>
      </c>
      <c r="CP31" s="123">
        <f>IF(ISNA(INDEX(プレー記録!$F$12:$F$2664,MATCH("OUT_"&amp;ウォレット!$BS$2&amp;MONTH(ウォレット!$B31)&amp;"/"&amp;DAY(ウォレット!$B31)&amp;"_"&amp;ウォレット!CP$3,プレー記録!$U$12:$U$2664,0),1))=TRUE,0,-INDEX(プレー記録!$F$12:$F$2664,MATCH("OUT_"&amp;ウォレット!$BS$2&amp;MONTH(ウォレット!$B31)&amp;"/"&amp;DAY(ウォレット!$B31)&amp;"_"&amp;ウォレット!CP$3,プレー記録!$U$12:$U$2664,0),1))</f>
        <v>0</v>
      </c>
      <c r="CQ31" s="123">
        <f>IF(ISNA(INDEX(プレー記録!$F$12:$F$2664,MATCH("OUT_"&amp;ウォレット!$BS$2&amp;MONTH(ウォレット!$B31)&amp;"/"&amp;DAY(ウォレット!$B31)&amp;"_"&amp;ウォレット!CQ$3,プレー記録!$U$12:$U$2664,0),1))=TRUE,0,-INDEX(プレー記録!$F$12:$F$2664,MATCH("OUT_"&amp;ウォレット!$BS$2&amp;MONTH(ウォレット!$B31)&amp;"/"&amp;DAY(ウォレット!$B31)&amp;"_"&amp;ウォレット!CQ$3,プレー記録!$U$12:$U$2664,0),1))</f>
        <v>0</v>
      </c>
      <c r="CR31" s="298">
        <f>IF(ISNA(INDEX(プレー記録!$F$12:$F$2664,MATCH("OUT_"&amp;ウォレット!$BS$2&amp;MONTH(ウォレット!$B31)&amp;"/"&amp;DAY(ウォレット!$B31)&amp;"_"&amp;ウォレット!CR$3,プレー記録!$U$12:$U$2664,0),1))=TRUE,0,-INDEX(プレー記録!$F$12:$F$2664,MATCH("OUT_"&amp;ウォレット!$BS$2&amp;MONTH(ウォレット!$B31)&amp;"/"&amp;DAY(ウォレット!$B31)&amp;"_"&amp;ウォレット!CR$3,プレー記録!$U$12:$U$2664,0),1))</f>
        <v>0</v>
      </c>
      <c r="CS31" s="298">
        <f>IF(ISNA(INDEX(プレー記録!$F$12:$F$2664,MATCH("OUT_"&amp;ウォレット!$BS$2&amp;MONTH(ウォレット!$B31)&amp;"/"&amp;DAY(ウォレット!$B31)&amp;"_"&amp;ウォレット!CS$3,プレー記録!$U$12:$U$2664,0),1))=TRUE,0,-INDEX(プレー記録!$F$12:$F$2664,MATCH("OUT_"&amp;ウォレット!$BS$2&amp;MONTH(ウォレット!$B31)&amp;"/"&amp;DAY(ウォレット!$B31)&amp;"_"&amp;ウォレット!CS$3,プレー記録!$U$12:$U$2664,0),1))</f>
        <v>0</v>
      </c>
      <c r="CT31" s="298">
        <f>IF(ISNA(INDEX(プレー記録!$F$12:$F$2664,MATCH("OUT_"&amp;ウォレット!$BS$2&amp;MONTH(ウォレット!$B31)&amp;"/"&amp;DAY(ウォレット!$B31)&amp;"_"&amp;ウォレット!CT$3,プレー記録!$U$12:$U$2664,0),1))=TRUE,0,-INDEX(プレー記録!$F$12:$F$2664,MATCH("OUT_"&amp;ウォレット!$BS$2&amp;MONTH(ウォレット!$B31)&amp;"/"&amp;DAY(ウォレット!$B31)&amp;"_"&amp;ウォレット!CT$3,プレー記録!$U$12:$U$2664,0),1))</f>
        <v>0</v>
      </c>
      <c r="CU31" s="298">
        <f>IF(ISNA(INDEX(プレー記録!$F$12:$F$2664,MATCH("OUT_"&amp;ウォレット!$BS$2&amp;MONTH(ウォレット!$B31)&amp;"/"&amp;DAY(ウォレット!$B31)&amp;"_"&amp;ウォレット!CU$3,プレー記録!$U$12:$U$2664,0),1))=TRUE,0,-INDEX(プレー記録!$F$12:$F$2664,MATCH("OUT_"&amp;ウォレット!$BS$2&amp;MONTH(ウォレット!$B31)&amp;"/"&amp;DAY(ウォレット!$B31)&amp;"_"&amp;ウォレット!CU$3,プレー記録!$U$12:$U$2664,0),1))</f>
        <v>0</v>
      </c>
      <c r="CV31" s="298">
        <f>IF(ISNA(INDEX(プレー記録!$F$12:$F$2664,MATCH("OUT_"&amp;ウォレット!$BS$2&amp;MONTH(ウォレット!$B31)&amp;"/"&amp;DAY(ウォレット!$B31)&amp;"_"&amp;ウォレット!CV$3,プレー記録!$U$12:$U$2664,0),1))=TRUE,0,-INDEX(プレー記録!$F$12:$F$2664,MATCH("OUT_"&amp;ウォレット!$BS$2&amp;MONTH(ウォレット!$B31)&amp;"/"&amp;DAY(ウォレット!$B31)&amp;"_"&amp;ウォレット!CV$3,プレー記録!$U$12:$U$2664,0),1))</f>
        <v>0</v>
      </c>
      <c r="CW31" s="298">
        <f>IF(ISNA(INDEX(プレー記録!$F$12:$F$2664,MATCH("OUT_"&amp;ウォレット!$BS$2&amp;MONTH(ウォレット!$B31)&amp;"/"&amp;DAY(ウォレット!$B31)&amp;"_"&amp;ウォレット!CW$3,プレー記録!$U$12:$U$2664,0),1))=TRUE,0,-INDEX(プレー記録!$F$12:$F$2664,MATCH("OUT_"&amp;ウォレット!$BS$2&amp;MONTH(ウォレット!$B31)&amp;"/"&amp;DAY(ウォレット!$B31)&amp;"_"&amp;ウォレット!CW$3,プレー記録!$U$12:$U$2664,0),1))</f>
        <v>0</v>
      </c>
      <c r="CX31" s="298">
        <f>IF(ISNA(INDEX(プレー記録!$F$12:$F$2664,MATCH("OUT_"&amp;ウォレット!$BS$2&amp;MONTH(ウォレット!$B31)&amp;"/"&amp;DAY(ウォレット!$B31)&amp;"_"&amp;ウォレット!CX$3,プレー記録!$U$12:$U$2664,0),1))=TRUE,0,-INDEX(プレー記録!$F$12:$F$2664,MATCH("OUT_"&amp;ウォレット!$BS$2&amp;MONTH(ウォレット!$B31)&amp;"/"&amp;DAY(ウォレット!$B31)&amp;"_"&amp;ウォレット!CX$3,プレー記録!$U$12:$U$2664,0),1))</f>
        <v>0</v>
      </c>
      <c r="CY31" s="298">
        <f>IF(ISNA(INDEX(プレー記録!$F$12:$F$2664,MATCH("OUT_"&amp;ウォレット!$BS$2&amp;MONTH(ウォレット!$B31)&amp;"/"&amp;DAY(ウォレット!$B31)&amp;"_"&amp;ウォレット!CY$3,プレー記録!$U$12:$U$2664,0),1))=TRUE,0,-INDEX(プレー記録!$F$12:$F$2664,MATCH("OUT_"&amp;ウォレット!$BS$2&amp;MONTH(ウォレット!$B31)&amp;"/"&amp;DAY(ウォレット!$B31)&amp;"_"&amp;ウォレット!CY$3,プレー記録!$U$12:$U$2664,0),1))</f>
        <v>0</v>
      </c>
      <c r="CZ31" s="160"/>
      <c r="DA31" s="127">
        <f t="shared" si="4"/>
        <v>0</v>
      </c>
      <c r="DB31" s="128">
        <f t="shared" si="14"/>
        <v>0</v>
      </c>
      <c r="DC31" s="133">
        <f>IF(ISNA(INDEX(プレー記録!$G$14:$G$2664,MATCH("IN_"&amp;ウォレット!$DA$2&amp;MONTH(ウォレット!$B31)&amp;"/"&amp;DAY(ウォレット!$B31)&amp;"_"&amp;ウォレット!DC$3,プレー記録!$U$14:$U$2664,0),1))=TRUE,0,INDEX(プレー記録!$G$14:$G$2664,MATCH("IN_"&amp;ウォレット!$DA$2&amp;MONTH(ウォレット!$B31)&amp;"/"&amp;DAY(ウォレット!$B31)&amp;"_"&amp;ウォレット!DC$3,プレー記録!$U$14:$U$2664,0),1))</f>
        <v>0</v>
      </c>
      <c r="DD31" s="122">
        <f>IF(ISNA(INDEX(プレー記録!$G$14:$G$2664,MATCH("IN_"&amp;ウォレット!$DA$2&amp;MONTH(ウォレット!$B31)&amp;"/"&amp;DAY(ウォレット!$B31)&amp;"_"&amp;ウォレット!DD$3,プレー記録!$U$14:$U$2664,0),1))=TRUE,0,INDEX(プレー記録!$G$14:$G$2664,MATCH("IN_"&amp;ウォレット!$DA$2&amp;MONTH(ウォレット!$B31)&amp;"/"&amp;DAY(ウォレット!$B31)&amp;"_"&amp;ウォレット!DD$3,プレー記録!$U$14:$U$2664,0),1))</f>
        <v>0</v>
      </c>
      <c r="DE31" s="122">
        <f>IF(ISNA(INDEX(プレー記録!$G$14:$G$2664,MATCH("IN_"&amp;ウォレット!$DA$2&amp;MONTH(ウォレット!$B31)&amp;"/"&amp;DAY(ウォレット!$B31)&amp;"_"&amp;ウォレット!DE$3,プレー記録!$U$14:$U$2664,0),1))=TRUE,0,INDEX(プレー記録!$G$14:$G$2664,MATCH("IN_"&amp;ウォレット!$DA$2&amp;MONTH(ウォレット!$B31)&amp;"/"&amp;DAY(ウォレット!$B31)&amp;"_"&amp;ウォレット!DE$3,プレー記録!$U$14:$U$2664,0),1))</f>
        <v>0</v>
      </c>
      <c r="DF31" s="122">
        <f>IF(ISNA(INDEX(プレー記録!$G$14:$G$2664,MATCH("IN_"&amp;ウォレット!$DA$2&amp;MONTH(ウォレット!$B31)&amp;"/"&amp;DAY(ウォレット!$B31)&amp;"_"&amp;ウォレット!DF$3,プレー記録!$U$14:$U$2664,0),1))=TRUE,0,INDEX(プレー記録!$G$14:$G$2664,MATCH("IN_"&amp;ウォレット!$DA$2&amp;MONTH(ウォレット!$B31)&amp;"/"&amp;DAY(ウォレット!$B31)&amp;"_"&amp;ウォレット!DF$3,プレー記録!$U$14:$U$2664,0),1))</f>
        <v>0</v>
      </c>
      <c r="DG31" s="122">
        <f>IF(ISNA(INDEX(プレー記録!$G$14:$G$2664,MATCH("IN_"&amp;ウォレット!$DA$2&amp;MONTH(ウォレット!$B31)&amp;"/"&amp;DAY(ウォレット!$B31)&amp;"_"&amp;ウォレット!DG$3,プレー記録!$U$14:$U$2664,0),1))=TRUE,0,INDEX(プレー記録!$G$14:$G$2664,MATCH("IN_"&amp;ウォレット!$DA$2&amp;MONTH(ウォレット!$B31)&amp;"/"&amp;DAY(ウォレット!$B31)&amp;"_"&amp;ウォレット!DG$3,プレー記録!$U$14:$U$2664,0),1))</f>
        <v>0</v>
      </c>
      <c r="DH31" s="122">
        <f>IF(ISNA(INDEX(プレー記録!$G$14:$G$2664,MATCH("IN_"&amp;ウォレット!$DA$2&amp;MONTH(ウォレット!$B31)&amp;"/"&amp;DAY(ウォレット!$B31)&amp;"_"&amp;ウォレット!DH$3,プレー記録!$U$14:$U$2664,0),1))=TRUE,0,INDEX(プレー記録!$G$14:$G$2664,MATCH("IN_"&amp;ウォレット!$DA$2&amp;MONTH(ウォレット!$B31)&amp;"/"&amp;DAY(ウォレット!$B31)&amp;"_"&amp;ウォレット!DH$3,プレー記録!$U$14:$U$2664,0),1))</f>
        <v>0</v>
      </c>
      <c r="DI31" s="122">
        <f>IF(ISNA(INDEX(プレー記録!$G$14:$G$2664,MATCH("IN_"&amp;ウォレット!$DA$2&amp;MONTH(ウォレット!$B31)&amp;"/"&amp;DAY(ウォレット!$B31)&amp;"_"&amp;ウォレット!DI$3,プレー記録!$U$14:$U$2664,0),1))=TRUE,0,INDEX(プレー記録!$G$14:$G$2664,MATCH("IN_"&amp;ウォレット!$DA$2&amp;MONTH(ウォレット!$B31)&amp;"/"&amp;DAY(ウォレット!$B31)&amp;"_"&amp;ウォレット!DI$3,プレー記録!$U$14:$U$2664,0),1))</f>
        <v>0</v>
      </c>
      <c r="DJ31" s="296">
        <f>IF(ISNA(INDEX(プレー記録!$G$14:$G$2664,MATCH("IN_"&amp;ウォレット!$DA$2&amp;MONTH(ウォレット!$B31)&amp;"/"&amp;DAY(ウォレット!$B31)&amp;"_"&amp;ウォレット!DJ$3,プレー記録!$U$14:$U$2664,0),1))=TRUE,0,INDEX(プレー記録!$G$14:$G$2664,MATCH("IN_"&amp;ウォレット!$DA$2&amp;MONTH(ウォレット!$B31)&amp;"/"&amp;DAY(ウォレット!$B31)&amp;"_"&amp;ウォレット!DJ$3,プレー記録!$U$14:$U$2664,0),1))</f>
        <v>0</v>
      </c>
      <c r="DK31" s="296">
        <f>IF(ISNA(INDEX(プレー記録!$G$14:$G$2664,MATCH("IN_"&amp;ウォレット!$DA$2&amp;MONTH(ウォレット!$B31)&amp;"/"&amp;DAY(ウォレット!$B31)&amp;"_"&amp;ウォレット!DK$3,プレー記録!$U$14:$U$2664,0),1))=TRUE,0,INDEX(プレー記録!$G$14:$G$2664,MATCH("IN_"&amp;ウォレット!$DA$2&amp;MONTH(ウォレット!$B31)&amp;"/"&amp;DAY(ウォレット!$B31)&amp;"_"&amp;ウォレット!DK$3,プレー記録!$U$14:$U$2664,0),1))</f>
        <v>0</v>
      </c>
      <c r="DL31" s="296">
        <f>IF(ISNA(INDEX(プレー記録!$G$14:$G$2664,MATCH("IN_"&amp;ウォレット!$DA$2&amp;MONTH(ウォレット!$B31)&amp;"/"&amp;DAY(ウォレット!$B31)&amp;"_"&amp;ウォレット!DL$3,プレー記録!$U$14:$U$2664,0),1))=TRUE,0,INDEX(プレー記録!$G$14:$G$2664,MATCH("IN_"&amp;ウォレット!$DA$2&amp;MONTH(ウォレット!$B31)&amp;"/"&amp;DAY(ウォレット!$B31)&amp;"_"&amp;ウォレット!DL$3,プレー記録!$U$14:$U$2664,0),1))</f>
        <v>0</v>
      </c>
      <c r="DM31" s="296">
        <f>IF(ISNA(INDEX(プレー記録!$G$14:$G$2664,MATCH("IN_"&amp;ウォレット!$DA$2&amp;MONTH(ウォレット!$B31)&amp;"/"&amp;DAY(ウォレット!$B31)&amp;"_"&amp;ウォレット!DM$3,プレー記録!$U$14:$U$2664,0),1))=TRUE,0,INDEX(プレー記録!$G$14:$G$2664,MATCH("IN_"&amp;ウォレット!$DA$2&amp;MONTH(ウォレット!$B31)&amp;"/"&amp;DAY(ウォレット!$B31)&amp;"_"&amp;ウォレット!DM$3,プレー記録!$U$14:$U$2664,0),1))</f>
        <v>0</v>
      </c>
      <c r="DN31" s="296">
        <f>IF(ISNA(INDEX(プレー記録!$G$14:$G$2664,MATCH("IN_"&amp;ウォレット!$DA$2&amp;MONTH(ウォレット!$B31)&amp;"/"&amp;DAY(ウォレット!$B31)&amp;"_"&amp;ウォレット!DN$3,プレー記録!$U$14:$U$2664,0),1))=TRUE,0,INDEX(プレー記録!$G$14:$G$2664,MATCH("IN_"&amp;ウォレット!$DA$2&amp;MONTH(ウォレット!$B31)&amp;"/"&amp;DAY(ウォレット!$B31)&amp;"_"&amp;ウォレット!DN$3,プレー記録!$U$14:$U$2664,0),1))</f>
        <v>0</v>
      </c>
      <c r="DO31" s="296">
        <f>IF(ISNA(INDEX(プレー記録!$G$14:$G$2664,MATCH("IN_"&amp;ウォレット!$DA$2&amp;MONTH(ウォレット!$B31)&amp;"/"&amp;DAY(ウォレット!$B31)&amp;"_"&amp;ウォレット!DO$3,プレー記録!$U$14:$U$2664,0),1))=TRUE,0,INDEX(プレー記録!$G$14:$G$2664,MATCH("IN_"&amp;ウォレット!$DA$2&amp;MONTH(ウォレット!$B31)&amp;"/"&amp;DAY(ウォレット!$B31)&amp;"_"&amp;ウォレット!DO$3,プレー記録!$U$14:$U$2664,0),1))</f>
        <v>0</v>
      </c>
      <c r="DP31" s="296">
        <f>IF(ISNA(INDEX(プレー記録!$G$14:$G$2664,MATCH("IN_"&amp;ウォレット!$DA$2&amp;MONTH(ウォレット!$B31)&amp;"/"&amp;DAY(ウォレット!$B31)&amp;"_"&amp;ウォレット!DP$3,プレー記録!$U$14:$U$2664,0),1))=TRUE,0,INDEX(プレー記録!$G$14:$G$2664,MATCH("IN_"&amp;ウォレット!$DA$2&amp;MONTH(ウォレット!$B31)&amp;"/"&amp;DAY(ウォレット!$B31)&amp;"_"&amp;ウォレット!DP$3,プレー記録!$U$14:$U$2664,0),1))</f>
        <v>0</v>
      </c>
      <c r="DQ31" s="296">
        <f>IF(ISNA(INDEX(プレー記録!$G$14:$G$2664,MATCH("IN_"&amp;ウォレット!$DA$2&amp;MONTH(ウォレット!$B31)&amp;"/"&amp;DAY(ウォレット!$B31)&amp;"_"&amp;ウォレット!DQ$3,プレー記録!$U$14:$U$2664,0),1))=TRUE,0,INDEX(プレー記録!$G$14:$G$2664,MATCH("IN_"&amp;ウォレット!$DA$2&amp;MONTH(ウォレット!$B31)&amp;"/"&amp;DAY(ウォレット!$B31)&amp;"_"&amp;ウォレット!DQ$3,プレー記録!$U$14:$U$2664,0),1))</f>
        <v>0</v>
      </c>
      <c r="DR31" s="158"/>
      <c r="DS31" s="131">
        <f>IF(ISNA(INDEX(プレー記録!$F$12:$F$2664,MATCH("OUT_"&amp;ウォレット!$DA$2&amp;MONTH(ウォレット!$B31)&amp;"/"&amp;DAY(ウォレット!$B31)&amp;"_"&amp;ウォレット!DS$3,プレー記録!$U$12:$U$2664,0),1))=TRUE,0,-INDEX(プレー記録!$F$12:$F$2664,MATCH("OUT_"&amp;ウォレット!$DA$2&amp;MONTH(ウォレット!$B31)&amp;"/"&amp;DAY(ウォレット!$B31)&amp;"_"&amp;ウォレット!DS$3,プレー記録!$U$12:$U$2664,0),1))</f>
        <v>0</v>
      </c>
      <c r="DT31" s="123">
        <f>IF(ISNA(INDEX(プレー記録!$F$12:$F$2664,MATCH("OUT_"&amp;ウォレット!$DA$2&amp;MONTH(ウォレット!$B31)&amp;"/"&amp;DAY(ウォレット!$B31)&amp;"_"&amp;ウォレット!DT$3,プレー記録!$U$12:$U$2664,0),1))=TRUE,0,-INDEX(プレー記録!$F$12:$F$2664,MATCH("OUT_"&amp;ウォレット!$DA$2&amp;MONTH(ウォレット!$B31)&amp;"/"&amp;DAY(ウォレット!$B31)&amp;"_"&amp;ウォレット!DT$3,プレー記録!$U$12:$U$2664,0),1))</f>
        <v>0</v>
      </c>
      <c r="DU31" s="123">
        <f>IF(ISNA(INDEX(プレー記録!$F$12:$F$2664,MATCH("OUT_"&amp;ウォレット!$DA$2&amp;MONTH(ウォレット!$B31)&amp;"/"&amp;DAY(ウォレット!$B31)&amp;"_"&amp;ウォレット!DU$3,プレー記録!$U$12:$U$2664,0),1))=TRUE,0,-INDEX(プレー記録!$F$12:$F$2664,MATCH("OUT_"&amp;ウォレット!$DA$2&amp;MONTH(ウォレット!$B31)&amp;"/"&amp;DAY(ウォレット!$B31)&amp;"_"&amp;ウォレット!DU$3,プレー記録!$U$12:$U$2664,0),1))</f>
        <v>0</v>
      </c>
      <c r="DV31" s="123">
        <f>IF(ISNA(INDEX(プレー記録!$F$12:$F$2664,MATCH("OUT_"&amp;ウォレット!$DA$2&amp;MONTH(ウォレット!$B31)&amp;"/"&amp;DAY(ウォレット!$B31)&amp;"_"&amp;ウォレット!DV$3,プレー記録!$U$12:$U$2664,0),1))=TRUE,0,-INDEX(プレー記録!$F$12:$F$2664,MATCH("OUT_"&amp;ウォレット!$DA$2&amp;MONTH(ウォレット!$B31)&amp;"/"&amp;DAY(ウォレット!$B31)&amp;"_"&amp;ウォレット!DV$3,プレー記録!$U$12:$U$2664,0),1))</f>
        <v>0</v>
      </c>
      <c r="DW31" s="123">
        <f>IF(ISNA(INDEX(プレー記録!$F$12:$F$2664,MATCH("OUT_"&amp;ウォレット!$DA$2&amp;MONTH(ウォレット!$B31)&amp;"/"&amp;DAY(ウォレット!$B31)&amp;"_"&amp;ウォレット!DW$3,プレー記録!$U$12:$U$2664,0),1))=TRUE,0,-INDEX(プレー記録!$F$12:$F$2664,MATCH("OUT_"&amp;ウォレット!$DA$2&amp;MONTH(ウォレット!$B31)&amp;"/"&amp;DAY(ウォレット!$B31)&amp;"_"&amp;ウォレット!DW$3,プレー記録!$U$12:$U$2664,0),1))</f>
        <v>0</v>
      </c>
      <c r="DX31" s="123">
        <f>IF(ISNA(INDEX(プレー記録!$F$12:$F$2664,MATCH("OUT_"&amp;ウォレット!$DA$2&amp;MONTH(ウォレット!$B31)&amp;"/"&amp;DAY(ウォレット!$B31)&amp;"_"&amp;ウォレット!DX$3,プレー記録!$U$12:$U$2664,0),1))=TRUE,0,-INDEX(プレー記録!$F$12:$F$2664,MATCH("OUT_"&amp;ウォレット!$DA$2&amp;MONTH(ウォレット!$B31)&amp;"/"&amp;DAY(ウォレット!$B31)&amp;"_"&amp;ウォレット!DX$3,プレー記録!$U$12:$U$2664,0),1))</f>
        <v>0</v>
      </c>
      <c r="DY31" s="123">
        <f>IF(ISNA(INDEX(プレー記録!$F$12:$F$2664,MATCH("OUT_"&amp;ウォレット!$DA$2&amp;MONTH(ウォレット!$B31)&amp;"/"&amp;DAY(ウォレット!$B31)&amp;"_"&amp;ウォレット!DY$3,プレー記録!$U$12:$U$2664,0),1))=TRUE,0,-INDEX(プレー記録!$F$12:$F$2664,MATCH("OUT_"&amp;ウォレット!$DA$2&amp;MONTH(ウォレット!$B31)&amp;"/"&amp;DAY(ウォレット!$B31)&amp;"_"&amp;ウォレット!DY$3,プレー記録!$U$12:$U$2664,0),1))</f>
        <v>0</v>
      </c>
      <c r="DZ31" s="298">
        <f>IF(ISNA(INDEX(プレー記録!$F$12:$F$2664,MATCH("OUT_"&amp;ウォレット!$DA$2&amp;MONTH(ウォレット!$B31)&amp;"/"&amp;DAY(ウォレット!$B31)&amp;"_"&amp;ウォレット!DZ$3,プレー記録!$U$12:$U$2664,0),1))=TRUE,0,-INDEX(プレー記録!$F$12:$F$2664,MATCH("OUT_"&amp;ウォレット!$DA$2&amp;MONTH(ウォレット!$B31)&amp;"/"&amp;DAY(ウォレット!$B31)&amp;"_"&amp;ウォレット!DZ$3,プレー記録!$U$12:$U$2664,0),1))</f>
        <v>0</v>
      </c>
      <c r="EA31" s="298">
        <f>IF(ISNA(INDEX(プレー記録!$F$12:$F$2664,MATCH("OUT_"&amp;ウォレット!$DA$2&amp;MONTH(ウォレット!$B31)&amp;"/"&amp;DAY(ウォレット!$B31)&amp;"_"&amp;ウォレット!EA$3,プレー記録!$U$12:$U$2664,0),1))=TRUE,0,-INDEX(プレー記録!$F$12:$F$2664,MATCH("OUT_"&amp;ウォレット!$DA$2&amp;MONTH(ウォレット!$B31)&amp;"/"&amp;DAY(ウォレット!$B31)&amp;"_"&amp;ウォレット!EA$3,プレー記録!$U$12:$U$2664,0),1))</f>
        <v>0</v>
      </c>
      <c r="EB31" s="298">
        <f>IF(ISNA(INDEX(プレー記録!$F$12:$F$2664,MATCH("OUT_"&amp;ウォレット!$DA$2&amp;MONTH(ウォレット!$B31)&amp;"/"&amp;DAY(ウォレット!$B31)&amp;"_"&amp;ウォレット!EB$3,プレー記録!$U$12:$U$2664,0),1))=TRUE,0,-INDEX(プレー記録!$F$12:$F$2664,MATCH("OUT_"&amp;ウォレット!$DA$2&amp;MONTH(ウォレット!$B31)&amp;"/"&amp;DAY(ウォレット!$B31)&amp;"_"&amp;ウォレット!EB$3,プレー記録!$U$12:$U$2664,0),1))</f>
        <v>0</v>
      </c>
      <c r="EC31" s="298">
        <f>IF(ISNA(INDEX(プレー記録!$F$12:$F$2664,MATCH("OUT_"&amp;ウォレット!$DA$2&amp;MONTH(ウォレット!$B31)&amp;"/"&amp;DAY(ウォレット!$B31)&amp;"_"&amp;ウォレット!EC$3,プレー記録!$U$12:$U$2664,0),1))=TRUE,0,-INDEX(プレー記録!$F$12:$F$2664,MATCH("OUT_"&amp;ウォレット!$DA$2&amp;MONTH(ウォレット!$B31)&amp;"/"&amp;DAY(ウォレット!$B31)&amp;"_"&amp;ウォレット!EC$3,プレー記録!$U$12:$U$2664,0),1))</f>
        <v>0</v>
      </c>
      <c r="ED31" s="298">
        <f>IF(ISNA(INDEX(プレー記録!$F$12:$F$2664,MATCH("OUT_"&amp;ウォレット!$DA$2&amp;MONTH(ウォレット!$B31)&amp;"/"&amp;DAY(ウォレット!$B31)&amp;"_"&amp;ウォレット!ED$3,プレー記録!$U$12:$U$2664,0),1))=TRUE,0,-INDEX(プレー記録!$F$12:$F$2664,MATCH("OUT_"&amp;ウォレット!$DA$2&amp;MONTH(ウォレット!$B31)&amp;"/"&amp;DAY(ウォレット!$B31)&amp;"_"&amp;ウォレット!ED$3,プレー記録!$U$12:$U$2664,0),1))</f>
        <v>0</v>
      </c>
      <c r="EE31" s="298">
        <f>IF(ISNA(INDEX(プレー記録!$F$12:$F$2664,MATCH("OUT_"&amp;ウォレット!$DA$2&amp;MONTH(ウォレット!$B31)&amp;"/"&amp;DAY(ウォレット!$B31)&amp;"_"&amp;ウォレット!EE$3,プレー記録!$U$12:$U$2664,0),1))=TRUE,0,-INDEX(プレー記録!$F$12:$F$2664,MATCH("OUT_"&amp;ウォレット!$DA$2&amp;MONTH(ウォレット!$B31)&amp;"/"&amp;DAY(ウォレット!$B31)&amp;"_"&amp;ウォレット!EE$3,プレー記録!$U$12:$U$2664,0),1))</f>
        <v>0</v>
      </c>
      <c r="EF31" s="298">
        <f>IF(ISNA(INDEX(プレー記録!$F$12:$F$2664,MATCH("OUT_"&amp;ウォレット!$DA$2&amp;MONTH(ウォレット!$B31)&amp;"/"&amp;DAY(ウォレット!$B31)&amp;"_"&amp;ウォレット!EF$3,プレー記録!$U$12:$U$2664,0),1))=TRUE,0,-INDEX(プレー記録!$F$12:$F$2664,MATCH("OUT_"&amp;ウォレット!$DA$2&amp;MONTH(ウォレット!$B31)&amp;"/"&amp;DAY(ウォレット!$B31)&amp;"_"&amp;ウォレット!EF$3,プレー記録!$U$12:$U$2664,0),1))</f>
        <v>0</v>
      </c>
      <c r="EG31" s="298">
        <f>IF(ISNA(INDEX(プレー記録!$F$12:$F$2664,MATCH("OUT_"&amp;ウォレット!$DA$2&amp;MONTH(ウォレット!$B31)&amp;"/"&amp;DAY(ウォレット!$B31)&amp;"_"&amp;ウォレット!EG$3,プレー記録!$U$12:$U$2664,0),1))=TRUE,0,-INDEX(プレー記録!$F$12:$F$2664,MATCH("OUT_"&amp;ウォレット!$DA$2&amp;MONTH(ウォレット!$B31)&amp;"/"&amp;DAY(ウォレット!$B31)&amp;"_"&amp;ウォレット!EG$3,プレー記録!$U$12:$U$2664,0),1))</f>
        <v>0</v>
      </c>
      <c r="EH31" s="160"/>
      <c r="EI31" s="127">
        <f t="shared" si="5"/>
        <v>0</v>
      </c>
      <c r="EJ31" s="128">
        <f t="shared" si="15"/>
        <v>0</v>
      </c>
      <c r="EK31" s="133">
        <f>IF(ISNA(INDEX(プレー記録!$G$14:$G$2664,MATCH("IN_"&amp;ウォレット!$EI$2&amp;MONTH(ウォレット!$B31)&amp;"/"&amp;DAY(ウォレット!$B31)&amp;"_"&amp;ウォレット!EK$3,プレー記録!$U$14:$U$2664,0),1))=TRUE,0,INDEX(プレー記録!$G$14:$G$2664,MATCH("IN_"&amp;ウォレット!$EI$2&amp;MONTH(ウォレット!$B31)&amp;"/"&amp;DAY(ウォレット!$B31)&amp;"_"&amp;ウォレット!EK$3,プレー記録!$U$14:$U$2664,0),1))</f>
        <v>0</v>
      </c>
      <c r="EL31" s="122">
        <f>IF(ISNA(INDEX(プレー記録!$G$14:$G$2664,MATCH("IN_"&amp;ウォレット!$EI$2&amp;MONTH(ウォレット!$B31)&amp;"/"&amp;DAY(ウォレット!$B31)&amp;"_"&amp;ウォレット!EL$3,プレー記録!$U$14:$U$2664,0),1))=TRUE,0,INDEX(プレー記録!$G$14:$G$2664,MATCH("IN_"&amp;ウォレット!$EI$2&amp;MONTH(ウォレット!$B31)&amp;"/"&amp;DAY(ウォレット!$B31)&amp;"_"&amp;ウォレット!EL$3,プレー記録!$U$14:$U$2664,0),1))</f>
        <v>0</v>
      </c>
      <c r="EM31" s="122">
        <f>IF(ISNA(INDEX(プレー記録!$G$14:$G$2664,MATCH("IN_"&amp;ウォレット!$EI$2&amp;MONTH(ウォレット!$B31)&amp;"/"&amp;DAY(ウォレット!$B31)&amp;"_"&amp;ウォレット!EM$3,プレー記録!$U$14:$U$2664,0),1))=TRUE,0,INDEX(プレー記録!$G$14:$G$2664,MATCH("IN_"&amp;ウォレット!$EI$2&amp;MONTH(ウォレット!$B31)&amp;"/"&amp;DAY(ウォレット!$B31)&amp;"_"&amp;ウォレット!EM$3,プレー記録!$U$14:$U$2664,0),1))</f>
        <v>0</v>
      </c>
      <c r="EN31" s="122">
        <f>IF(ISNA(INDEX(プレー記録!$G$14:$G$2664,MATCH("IN_"&amp;ウォレット!$EI$2&amp;MONTH(ウォレット!$B31)&amp;"/"&amp;DAY(ウォレット!$B31)&amp;"_"&amp;ウォレット!EN$3,プレー記録!$U$14:$U$2664,0),1))=TRUE,0,INDEX(プレー記録!$G$14:$G$2664,MATCH("IN_"&amp;ウォレット!$EI$2&amp;MONTH(ウォレット!$B31)&amp;"/"&amp;DAY(ウォレット!$B31)&amp;"_"&amp;ウォレット!EN$3,プレー記録!$U$14:$U$2664,0),1))</f>
        <v>0</v>
      </c>
      <c r="EO31" s="122">
        <f>IF(ISNA(INDEX(プレー記録!$G$14:$G$2664,MATCH("IN_"&amp;ウォレット!$EI$2&amp;MONTH(ウォレット!$B31)&amp;"/"&amp;DAY(ウォレット!$B31)&amp;"_"&amp;ウォレット!EO$3,プレー記録!$U$14:$U$2664,0),1))=TRUE,0,INDEX(プレー記録!$G$14:$G$2664,MATCH("IN_"&amp;ウォレット!$EI$2&amp;MONTH(ウォレット!$B31)&amp;"/"&amp;DAY(ウォレット!$B31)&amp;"_"&amp;ウォレット!EO$3,プレー記録!$U$14:$U$2664,0),1))</f>
        <v>0</v>
      </c>
      <c r="EP31" s="122">
        <f>IF(ISNA(INDEX(プレー記録!$G$14:$G$2664,MATCH("IN_"&amp;ウォレット!$EI$2&amp;MONTH(ウォレット!$B31)&amp;"/"&amp;DAY(ウォレット!$B31)&amp;"_"&amp;ウォレット!EP$3,プレー記録!$U$14:$U$2664,0),1))=TRUE,0,INDEX(プレー記録!$G$14:$G$2664,MATCH("IN_"&amp;ウォレット!$EI$2&amp;MONTH(ウォレット!$B31)&amp;"/"&amp;DAY(ウォレット!$B31)&amp;"_"&amp;ウォレット!EP$3,プレー記録!$U$14:$U$2664,0),1))</f>
        <v>0</v>
      </c>
      <c r="EQ31" s="122">
        <f>IF(ISNA(INDEX(プレー記録!$G$14:$G$2664,MATCH("IN_"&amp;ウォレット!$EI$2&amp;MONTH(ウォレット!$B31)&amp;"/"&amp;DAY(ウォレット!$B31)&amp;"_"&amp;ウォレット!EQ$3,プレー記録!$U$14:$U$2664,0),1))=TRUE,0,INDEX(プレー記録!$G$14:$G$2664,MATCH("IN_"&amp;ウォレット!$EI$2&amp;MONTH(ウォレット!$B31)&amp;"/"&amp;DAY(ウォレット!$B31)&amp;"_"&amp;ウォレット!EQ$3,プレー記録!$U$14:$U$2664,0),1))</f>
        <v>0</v>
      </c>
      <c r="ER31" s="296">
        <f>IF(ISNA(INDEX(プレー記録!$G$14:$G$2664,MATCH("IN_"&amp;ウォレット!$EI$2&amp;MONTH(ウォレット!$B31)&amp;"/"&amp;DAY(ウォレット!$B31)&amp;"_"&amp;ウォレット!ER$3,プレー記録!$U$14:$U$2664,0),1))=TRUE,0,INDEX(プレー記録!$G$14:$G$2664,MATCH("IN_"&amp;ウォレット!$EI$2&amp;MONTH(ウォレット!$B31)&amp;"/"&amp;DAY(ウォレット!$B31)&amp;"_"&amp;ウォレット!ER$3,プレー記録!$U$14:$U$2664,0),1))</f>
        <v>0</v>
      </c>
      <c r="ES31" s="296">
        <f>IF(ISNA(INDEX(プレー記録!$G$14:$G$2664,MATCH("IN_"&amp;ウォレット!$EI$2&amp;MONTH(ウォレット!$B31)&amp;"/"&amp;DAY(ウォレット!$B31)&amp;"_"&amp;ウォレット!ES$3,プレー記録!$U$14:$U$2664,0),1))=TRUE,0,INDEX(プレー記録!$G$14:$G$2664,MATCH("IN_"&amp;ウォレット!$EI$2&amp;MONTH(ウォレット!$B31)&amp;"/"&amp;DAY(ウォレット!$B31)&amp;"_"&amp;ウォレット!ES$3,プレー記録!$U$14:$U$2664,0),1))</f>
        <v>0</v>
      </c>
      <c r="ET31" s="296">
        <f>IF(ISNA(INDEX(プレー記録!$G$14:$G$2664,MATCH("IN_"&amp;ウォレット!$EI$2&amp;MONTH(ウォレット!$B31)&amp;"/"&amp;DAY(ウォレット!$B31)&amp;"_"&amp;ウォレット!ET$3,プレー記録!$U$14:$U$2664,0),1))=TRUE,0,INDEX(プレー記録!$G$14:$G$2664,MATCH("IN_"&amp;ウォレット!$EI$2&amp;MONTH(ウォレット!$B31)&amp;"/"&amp;DAY(ウォレット!$B31)&amp;"_"&amp;ウォレット!ET$3,プレー記録!$U$14:$U$2664,0),1))</f>
        <v>0</v>
      </c>
      <c r="EU31" s="296">
        <f>IF(ISNA(INDEX(プレー記録!$G$14:$G$2664,MATCH("IN_"&amp;ウォレット!$EI$2&amp;MONTH(ウォレット!$B31)&amp;"/"&amp;DAY(ウォレット!$B31)&amp;"_"&amp;ウォレット!EU$3,プレー記録!$U$14:$U$2664,0),1))=TRUE,0,INDEX(プレー記録!$G$14:$G$2664,MATCH("IN_"&amp;ウォレット!$EI$2&amp;MONTH(ウォレット!$B31)&amp;"/"&amp;DAY(ウォレット!$B31)&amp;"_"&amp;ウォレット!EU$3,プレー記録!$U$14:$U$2664,0),1))</f>
        <v>0</v>
      </c>
      <c r="EV31" s="296">
        <f>IF(ISNA(INDEX(プレー記録!$G$14:$G$2664,MATCH("IN_"&amp;ウォレット!$EI$2&amp;MONTH(ウォレット!$B31)&amp;"/"&amp;DAY(ウォレット!$B31)&amp;"_"&amp;ウォレット!EV$3,プレー記録!$U$14:$U$2664,0),1))=TRUE,0,INDEX(プレー記録!$G$14:$G$2664,MATCH("IN_"&amp;ウォレット!$EI$2&amp;MONTH(ウォレット!$B31)&amp;"/"&amp;DAY(ウォレット!$B31)&amp;"_"&amp;ウォレット!EV$3,プレー記録!$U$14:$U$2664,0),1))</f>
        <v>0</v>
      </c>
      <c r="EW31" s="296">
        <f>IF(ISNA(INDEX(プレー記録!$G$14:$G$2664,MATCH("IN_"&amp;ウォレット!$EI$2&amp;MONTH(ウォレット!$B31)&amp;"/"&amp;DAY(ウォレット!$B31)&amp;"_"&amp;ウォレット!EW$3,プレー記録!$U$14:$U$2664,0),1))=TRUE,0,INDEX(プレー記録!$G$14:$G$2664,MATCH("IN_"&amp;ウォレット!$EI$2&amp;MONTH(ウォレット!$B31)&amp;"/"&amp;DAY(ウォレット!$B31)&amp;"_"&amp;ウォレット!EW$3,プレー記録!$U$14:$U$2664,0),1))</f>
        <v>0</v>
      </c>
      <c r="EX31" s="296">
        <f>IF(ISNA(INDEX(プレー記録!$G$14:$G$2664,MATCH("IN_"&amp;ウォレット!$EI$2&amp;MONTH(ウォレット!$B31)&amp;"/"&amp;DAY(ウォレット!$B31)&amp;"_"&amp;ウォレット!EX$3,プレー記録!$U$14:$U$2664,0),1))=TRUE,0,INDEX(プレー記録!$G$14:$G$2664,MATCH("IN_"&amp;ウォレット!$EI$2&amp;MONTH(ウォレット!$B31)&amp;"/"&amp;DAY(ウォレット!$B31)&amp;"_"&amp;ウォレット!EX$3,プレー記録!$U$14:$U$2664,0),1))</f>
        <v>0</v>
      </c>
      <c r="EY31" s="296">
        <f>IF(ISNA(INDEX(プレー記録!$G$14:$G$2664,MATCH("IN_"&amp;ウォレット!$EI$2&amp;MONTH(ウォレット!$B31)&amp;"/"&amp;DAY(ウォレット!$B31)&amp;"_"&amp;ウォレット!EY$3,プレー記録!$U$14:$U$2664,0),1))=TRUE,0,INDEX(プレー記録!$G$14:$G$2664,MATCH("IN_"&amp;ウォレット!$EI$2&amp;MONTH(ウォレット!$B31)&amp;"/"&amp;DAY(ウォレット!$B31)&amp;"_"&amp;ウォレット!EY$3,プレー記録!$U$14:$U$2664,0),1))</f>
        <v>0</v>
      </c>
      <c r="EZ31" s="158"/>
      <c r="FA31" s="131">
        <f>IF(ISNA(INDEX(プレー記録!$F$12:$F$2664,MATCH("OUT_"&amp;ウォレット!$EI$2&amp;MONTH(ウォレット!$B31)&amp;"/"&amp;DAY(ウォレット!$B31)&amp;"_"&amp;ウォレット!FA$3,プレー記録!$U$12:$U$2664,0),1))=TRUE,0,-INDEX(プレー記録!$F$12:$F$2664,MATCH("OUT_"&amp;ウォレット!$EI$2&amp;MONTH(ウォレット!$B31)&amp;"/"&amp;DAY(ウォレット!$B31)&amp;"_"&amp;ウォレット!FA$3,プレー記録!$U$12:$U$2664,0),1))</f>
        <v>0</v>
      </c>
      <c r="FB31" s="123">
        <f>IF(ISNA(INDEX(プレー記録!$F$12:$F$2664,MATCH("OUT_"&amp;ウォレット!$EI$2&amp;MONTH(ウォレット!$B31)&amp;"/"&amp;DAY(ウォレット!$B31)&amp;"_"&amp;ウォレット!FB$3,プレー記録!$U$12:$U$2664,0),1))=TRUE,0,-INDEX(プレー記録!$F$12:$F$2664,MATCH("OUT_"&amp;ウォレット!$EI$2&amp;MONTH(ウォレット!$B31)&amp;"/"&amp;DAY(ウォレット!$B31)&amp;"_"&amp;ウォレット!FB$3,プレー記録!$U$12:$U$2664,0),1))</f>
        <v>0</v>
      </c>
      <c r="FC31" s="123">
        <f>IF(ISNA(INDEX(プレー記録!$F$12:$F$2664,MATCH("OUT_"&amp;ウォレット!$EI$2&amp;MONTH(ウォレット!$B31)&amp;"/"&amp;DAY(ウォレット!$B31)&amp;"_"&amp;ウォレット!FC$3,プレー記録!$U$12:$U$2664,0),1))=TRUE,0,-INDEX(プレー記録!$F$12:$F$2664,MATCH("OUT_"&amp;ウォレット!$EI$2&amp;MONTH(ウォレット!$B31)&amp;"/"&amp;DAY(ウォレット!$B31)&amp;"_"&amp;ウォレット!FC$3,プレー記録!$U$12:$U$2664,0),1))</f>
        <v>0</v>
      </c>
      <c r="FD31" s="123">
        <f>IF(ISNA(INDEX(プレー記録!$F$12:$F$2664,MATCH("OUT_"&amp;ウォレット!$EI$2&amp;MONTH(ウォレット!$B31)&amp;"/"&amp;DAY(ウォレット!$B31)&amp;"_"&amp;ウォレット!FD$3,プレー記録!$U$12:$U$2664,0),1))=TRUE,0,-INDEX(プレー記録!$F$12:$F$2664,MATCH("OUT_"&amp;ウォレット!$EI$2&amp;MONTH(ウォレット!$B31)&amp;"/"&amp;DAY(ウォレット!$B31)&amp;"_"&amp;ウォレット!FD$3,プレー記録!$U$12:$U$2664,0),1))</f>
        <v>0</v>
      </c>
      <c r="FE31" s="123">
        <f>IF(ISNA(INDEX(プレー記録!$F$12:$F$2664,MATCH("OUT_"&amp;ウォレット!$EI$2&amp;MONTH(ウォレット!$B31)&amp;"/"&amp;DAY(ウォレット!$B31)&amp;"_"&amp;ウォレット!FE$3,プレー記録!$U$12:$U$2664,0),1))=TRUE,0,-INDEX(プレー記録!$F$12:$F$2664,MATCH("OUT_"&amp;ウォレット!$EI$2&amp;MONTH(ウォレット!$B31)&amp;"/"&amp;DAY(ウォレット!$B31)&amp;"_"&amp;ウォレット!FE$3,プレー記録!$U$12:$U$2664,0),1))</f>
        <v>0</v>
      </c>
      <c r="FF31" s="123">
        <f>IF(ISNA(INDEX(プレー記録!$F$12:$F$2664,MATCH("OUT_"&amp;ウォレット!$EI$2&amp;MONTH(ウォレット!$B31)&amp;"/"&amp;DAY(ウォレット!$B31)&amp;"_"&amp;ウォレット!FF$3,プレー記録!$U$12:$U$2664,0),1))=TRUE,0,-INDEX(プレー記録!$F$12:$F$2664,MATCH("OUT_"&amp;ウォレット!$EI$2&amp;MONTH(ウォレット!$B31)&amp;"/"&amp;DAY(ウォレット!$B31)&amp;"_"&amp;ウォレット!FF$3,プレー記録!$U$12:$U$2664,0),1))</f>
        <v>0</v>
      </c>
      <c r="FG31" s="123">
        <f>IF(ISNA(INDEX(プレー記録!$F$12:$F$2664,MATCH("OUT_"&amp;ウォレット!$EI$2&amp;MONTH(ウォレット!$B31)&amp;"/"&amp;DAY(ウォレット!$B31)&amp;"_"&amp;ウォレット!FG$3,プレー記録!$U$12:$U$2664,0),1))=TRUE,0,-INDEX(プレー記録!$F$12:$F$2664,MATCH("OUT_"&amp;ウォレット!$EI$2&amp;MONTH(ウォレット!$B31)&amp;"/"&amp;DAY(ウォレット!$B31)&amp;"_"&amp;ウォレット!FG$3,プレー記録!$U$12:$U$2664,0),1))</f>
        <v>0</v>
      </c>
      <c r="FH31" s="298">
        <f>IF(ISNA(INDEX(プレー記録!$F$12:$F$2664,MATCH("OUT_"&amp;ウォレット!$EI$2&amp;MONTH(ウォレット!$B31)&amp;"/"&amp;DAY(ウォレット!$B31)&amp;"_"&amp;ウォレット!FH$3,プレー記録!$U$12:$U$2664,0),1))=TRUE,0,-INDEX(プレー記録!$F$12:$F$2664,MATCH("OUT_"&amp;ウォレット!$EI$2&amp;MONTH(ウォレット!$B31)&amp;"/"&amp;DAY(ウォレット!$B31)&amp;"_"&amp;ウォレット!FH$3,プレー記録!$U$12:$U$2664,0),1))</f>
        <v>0</v>
      </c>
      <c r="FI31" s="298">
        <f>IF(ISNA(INDEX(プレー記録!$F$12:$F$2664,MATCH("OUT_"&amp;ウォレット!$EI$2&amp;MONTH(ウォレット!$B31)&amp;"/"&amp;DAY(ウォレット!$B31)&amp;"_"&amp;ウォレット!FI$3,プレー記録!$U$12:$U$2664,0),1))=TRUE,0,-INDEX(プレー記録!$F$12:$F$2664,MATCH("OUT_"&amp;ウォレット!$EI$2&amp;MONTH(ウォレット!$B31)&amp;"/"&amp;DAY(ウォレット!$B31)&amp;"_"&amp;ウォレット!FI$3,プレー記録!$U$12:$U$2664,0),1))</f>
        <v>0</v>
      </c>
      <c r="FJ31" s="298">
        <f>IF(ISNA(INDEX(プレー記録!$F$12:$F$2664,MATCH("OUT_"&amp;ウォレット!$EI$2&amp;MONTH(ウォレット!$B31)&amp;"/"&amp;DAY(ウォレット!$B31)&amp;"_"&amp;ウォレット!FJ$3,プレー記録!$U$12:$U$2664,0),1))=TRUE,0,-INDEX(プレー記録!$F$12:$F$2664,MATCH("OUT_"&amp;ウォレット!$EI$2&amp;MONTH(ウォレット!$B31)&amp;"/"&amp;DAY(ウォレット!$B31)&amp;"_"&amp;ウォレット!FJ$3,プレー記録!$U$12:$U$2664,0),1))</f>
        <v>0</v>
      </c>
      <c r="FK31" s="298">
        <f>IF(ISNA(INDEX(プレー記録!$F$12:$F$2664,MATCH("OUT_"&amp;ウォレット!$EI$2&amp;MONTH(ウォレット!$B31)&amp;"/"&amp;DAY(ウォレット!$B31)&amp;"_"&amp;ウォレット!FK$3,プレー記録!$U$12:$U$2664,0),1))=TRUE,0,-INDEX(プレー記録!$F$12:$F$2664,MATCH("OUT_"&amp;ウォレット!$EI$2&amp;MONTH(ウォレット!$B31)&amp;"/"&amp;DAY(ウォレット!$B31)&amp;"_"&amp;ウォレット!FK$3,プレー記録!$U$12:$U$2664,0),1))</f>
        <v>0</v>
      </c>
      <c r="FL31" s="298">
        <f>IF(ISNA(INDEX(プレー記録!$F$12:$F$2664,MATCH("OUT_"&amp;ウォレット!$EI$2&amp;MONTH(ウォレット!$B31)&amp;"/"&amp;DAY(ウォレット!$B31)&amp;"_"&amp;ウォレット!FL$3,プレー記録!$U$12:$U$2664,0),1))=TRUE,0,-INDEX(プレー記録!$F$12:$F$2664,MATCH("OUT_"&amp;ウォレット!$EI$2&amp;MONTH(ウォレット!$B31)&amp;"/"&amp;DAY(ウォレット!$B31)&amp;"_"&amp;ウォレット!FL$3,プレー記録!$U$12:$U$2664,0),1))</f>
        <v>0</v>
      </c>
      <c r="FM31" s="298">
        <f>IF(ISNA(INDEX(プレー記録!$F$12:$F$2664,MATCH("OUT_"&amp;ウォレット!$EI$2&amp;MONTH(ウォレット!$B31)&amp;"/"&amp;DAY(ウォレット!$B31)&amp;"_"&amp;ウォレット!FM$3,プレー記録!$U$12:$U$2664,0),1))=TRUE,0,-INDEX(プレー記録!$F$12:$F$2664,MATCH("OUT_"&amp;ウォレット!$EI$2&amp;MONTH(ウォレット!$B31)&amp;"/"&amp;DAY(ウォレット!$B31)&amp;"_"&amp;ウォレット!FM$3,プレー記録!$U$12:$U$2664,0),1))</f>
        <v>0</v>
      </c>
      <c r="FN31" s="298">
        <f>IF(ISNA(INDEX(プレー記録!$F$12:$F$2664,MATCH("OUT_"&amp;ウォレット!$EI$2&amp;MONTH(ウォレット!$B31)&amp;"/"&amp;DAY(ウォレット!$B31)&amp;"_"&amp;ウォレット!FN$3,プレー記録!$U$12:$U$2664,0),1))=TRUE,0,-INDEX(プレー記録!$F$12:$F$2664,MATCH("OUT_"&amp;ウォレット!$EI$2&amp;MONTH(ウォレット!$B31)&amp;"/"&amp;DAY(ウォレット!$B31)&amp;"_"&amp;ウォレット!FN$3,プレー記録!$U$12:$U$2664,0),1))</f>
        <v>0</v>
      </c>
      <c r="FO31" s="298">
        <f>IF(ISNA(INDEX(プレー記録!$F$12:$F$2664,MATCH("OUT_"&amp;ウォレット!$EI$2&amp;MONTH(ウォレット!$B31)&amp;"/"&amp;DAY(ウォレット!$B31)&amp;"_"&amp;ウォレット!FO$3,プレー記録!$U$12:$U$2664,0),1))=TRUE,0,-INDEX(プレー記録!$F$12:$F$2664,MATCH("OUT_"&amp;ウォレット!$EI$2&amp;MONTH(ウォレット!$B31)&amp;"/"&amp;DAY(ウォレット!$B31)&amp;"_"&amp;ウォレット!FO$3,プレー記録!$U$12:$U$2664,0),1))</f>
        <v>0</v>
      </c>
      <c r="FP31" s="160"/>
      <c r="FQ31" s="127">
        <f t="shared" si="6"/>
        <v>0</v>
      </c>
      <c r="FR31" s="128">
        <f t="shared" si="16"/>
        <v>0</v>
      </c>
      <c r="FS31" s="133">
        <f>IF(ISNA(INDEX(プレー記録!$G$14:$G$2664,MATCH("IN_"&amp;ウォレット!$FQ$2&amp;MONTH(ウォレット!$B31)&amp;"/"&amp;DAY(ウォレット!$B31)&amp;"_"&amp;ウォレット!FS$3,プレー記録!$U$14:$U$2664,0),1))=TRUE,0,INDEX(プレー記録!$G$14:$G$2664,MATCH("IN_"&amp;ウォレット!$FQ$2&amp;MONTH(ウォレット!$B31)&amp;"/"&amp;DAY(ウォレット!$B31)&amp;"_"&amp;ウォレット!FS$3,プレー記録!$U$14:$U$2664,0),1))</f>
        <v>0</v>
      </c>
      <c r="FT31" s="122">
        <f>IF(ISNA(INDEX(プレー記録!$G$14:$G$2664,MATCH("IN_"&amp;ウォレット!$FQ$2&amp;MONTH(ウォレット!$B31)&amp;"/"&amp;DAY(ウォレット!$B31)&amp;"_"&amp;ウォレット!FT$3,プレー記録!$U$14:$U$2664,0),1))=TRUE,0,INDEX(プレー記録!$G$14:$G$2664,MATCH("IN_"&amp;ウォレット!$FQ$2&amp;MONTH(ウォレット!$B31)&amp;"/"&amp;DAY(ウォレット!$B31)&amp;"_"&amp;ウォレット!FT$3,プレー記録!$U$14:$U$2664,0),1))</f>
        <v>0</v>
      </c>
      <c r="FU31" s="122">
        <f>IF(ISNA(INDEX(プレー記録!$G$14:$G$2664,MATCH("IN_"&amp;ウォレット!$FQ$2&amp;MONTH(ウォレット!$B31)&amp;"/"&amp;DAY(ウォレット!$B31)&amp;"_"&amp;ウォレット!FU$3,プレー記録!$U$14:$U$2664,0),1))=TRUE,0,INDEX(プレー記録!$G$14:$G$2664,MATCH("IN_"&amp;ウォレット!$FQ$2&amp;MONTH(ウォレット!$B31)&amp;"/"&amp;DAY(ウォレット!$B31)&amp;"_"&amp;ウォレット!FU$3,プレー記録!$U$14:$U$2664,0),1))</f>
        <v>0</v>
      </c>
      <c r="FV31" s="122">
        <f>IF(ISNA(INDEX(プレー記録!$G$14:$G$2664,MATCH("IN_"&amp;ウォレット!$FQ$2&amp;MONTH(ウォレット!$B31)&amp;"/"&amp;DAY(ウォレット!$B31)&amp;"_"&amp;ウォレット!FV$3,プレー記録!$U$14:$U$2664,0),1))=TRUE,0,INDEX(プレー記録!$G$14:$G$2664,MATCH("IN_"&amp;ウォレット!$FQ$2&amp;MONTH(ウォレット!$B31)&amp;"/"&amp;DAY(ウォレット!$B31)&amp;"_"&amp;ウォレット!FV$3,プレー記録!$U$14:$U$2664,0),1))</f>
        <v>0</v>
      </c>
      <c r="FW31" s="122">
        <f>IF(ISNA(INDEX(プレー記録!$G$14:$G$2664,MATCH("IN_"&amp;ウォレット!$FQ$2&amp;MONTH(ウォレット!$B31)&amp;"/"&amp;DAY(ウォレット!$B31)&amp;"_"&amp;ウォレット!FW$3,プレー記録!$U$14:$U$2664,0),1))=TRUE,0,INDEX(プレー記録!$G$14:$G$2664,MATCH("IN_"&amp;ウォレット!$FQ$2&amp;MONTH(ウォレット!$B31)&amp;"/"&amp;DAY(ウォレット!$B31)&amp;"_"&amp;ウォレット!FW$3,プレー記録!$U$14:$U$2664,0),1))</f>
        <v>0</v>
      </c>
      <c r="FX31" s="122">
        <f>IF(ISNA(INDEX(プレー記録!$G$14:$G$2664,MATCH("IN_"&amp;ウォレット!$FQ$2&amp;MONTH(ウォレット!$B31)&amp;"/"&amp;DAY(ウォレット!$B31)&amp;"_"&amp;ウォレット!FX$3,プレー記録!$U$14:$U$2664,0),1))=TRUE,0,INDEX(プレー記録!$G$14:$G$2664,MATCH("IN_"&amp;ウォレット!$FQ$2&amp;MONTH(ウォレット!$B31)&amp;"/"&amp;DAY(ウォレット!$B31)&amp;"_"&amp;ウォレット!FX$3,プレー記録!$U$14:$U$2664,0),1))</f>
        <v>0</v>
      </c>
      <c r="FY31" s="122">
        <f>IF(ISNA(INDEX(プレー記録!$G$14:$G$2664,MATCH("IN_"&amp;ウォレット!$FQ$2&amp;MONTH(ウォレット!$B31)&amp;"/"&amp;DAY(ウォレット!$B31)&amp;"_"&amp;ウォレット!FY$3,プレー記録!$U$14:$U$2664,0),1))=TRUE,0,INDEX(プレー記録!$G$14:$G$2664,MATCH("IN_"&amp;ウォレット!$FQ$2&amp;MONTH(ウォレット!$B31)&amp;"/"&amp;DAY(ウォレット!$B31)&amp;"_"&amp;ウォレット!FY$3,プレー記録!$U$14:$U$2664,0),1))</f>
        <v>0</v>
      </c>
      <c r="FZ31" s="296">
        <f>IF(ISNA(INDEX(プレー記録!$G$14:$G$2664,MATCH("IN_"&amp;ウォレット!$FQ$2&amp;MONTH(ウォレット!$B31)&amp;"/"&amp;DAY(ウォレット!$B31)&amp;"_"&amp;ウォレット!FZ$3,プレー記録!$U$14:$U$2664,0),1))=TRUE,0,INDEX(プレー記録!$G$14:$G$2664,MATCH("IN_"&amp;ウォレット!$FQ$2&amp;MONTH(ウォレット!$B31)&amp;"/"&amp;DAY(ウォレット!$B31)&amp;"_"&amp;ウォレット!FZ$3,プレー記録!$U$14:$U$2664,0),1))</f>
        <v>0</v>
      </c>
      <c r="GA31" s="296">
        <f>IF(ISNA(INDEX(プレー記録!$G$14:$G$2664,MATCH("IN_"&amp;ウォレット!$FQ$2&amp;MONTH(ウォレット!$B31)&amp;"/"&amp;DAY(ウォレット!$B31)&amp;"_"&amp;ウォレット!GA$3,プレー記録!$U$14:$U$2664,0),1))=TRUE,0,INDEX(プレー記録!$G$14:$G$2664,MATCH("IN_"&amp;ウォレット!$FQ$2&amp;MONTH(ウォレット!$B31)&amp;"/"&amp;DAY(ウォレット!$B31)&amp;"_"&amp;ウォレット!GA$3,プレー記録!$U$14:$U$2664,0),1))</f>
        <v>0</v>
      </c>
      <c r="GB31" s="296">
        <f>IF(ISNA(INDEX(プレー記録!$G$14:$G$2664,MATCH("IN_"&amp;ウォレット!$FQ$2&amp;MONTH(ウォレット!$B31)&amp;"/"&amp;DAY(ウォレット!$B31)&amp;"_"&amp;ウォレット!GB$3,プレー記録!$U$14:$U$2664,0),1))=TRUE,0,INDEX(プレー記録!$G$14:$G$2664,MATCH("IN_"&amp;ウォレット!$FQ$2&amp;MONTH(ウォレット!$B31)&amp;"/"&amp;DAY(ウォレット!$B31)&amp;"_"&amp;ウォレット!GB$3,プレー記録!$U$14:$U$2664,0),1))</f>
        <v>0</v>
      </c>
      <c r="GC31" s="296">
        <f>IF(ISNA(INDEX(プレー記録!$G$14:$G$2664,MATCH("IN_"&amp;ウォレット!$FQ$2&amp;MONTH(ウォレット!$B31)&amp;"/"&amp;DAY(ウォレット!$B31)&amp;"_"&amp;ウォレット!GC$3,プレー記録!$U$14:$U$2664,0),1))=TRUE,0,INDEX(プレー記録!$G$14:$G$2664,MATCH("IN_"&amp;ウォレット!$FQ$2&amp;MONTH(ウォレット!$B31)&amp;"/"&amp;DAY(ウォレット!$B31)&amp;"_"&amp;ウォレット!GC$3,プレー記録!$U$14:$U$2664,0),1))</f>
        <v>0</v>
      </c>
      <c r="GD31" s="296">
        <f>IF(ISNA(INDEX(プレー記録!$G$14:$G$2664,MATCH("IN_"&amp;ウォレット!$FQ$2&amp;MONTH(ウォレット!$B31)&amp;"/"&amp;DAY(ウォレット!$B31)&amp;"_"&amp;ウォレット!GD$3,プレー記録!$U$14:$U$2664,0),1))=TRUE,0,INDEX(プレー記録!$G$14:$G$2664,MATCH("IN_"&amp;ウォレット!$FQ$2&amp;MONTH(ウォレット!$B31)&amp;"/"&amp;DAY(ウォレット!$B31)&amp;"_"&amp;ウォレット!GD$3,プレー記録!$U$14:$U$2664,0),1))</f>
        <v>0</v>
      </c>
      <c r="GE31" s="296">
        <f>IF(ISNA(INDEX(プレー記録!$G$14:$G$2664,MATCH("IN_"&amp;ウォレット!$FQ$2&amp;MONTH(ウォレット!$B31)&amp;"/"&amp;DAY(ウォレット!$B31)&amp;"_"&amp;ウォレット!GE$3,プレー記録!$U$14:$U$2664,0),1))=TRUE,0,INDEX(プレー記録!$G$14:$G$2664,MATCH("IN_"&amp;ウォレット!$FQ$2&amp;MONTH(ウォレット!$B31)&amp;"/"&amp;DAY(ウォレット!$B31)&amp;"_"&amp;ウォレット!GE$3,プレー記録!$U$14:$U$2664,0),1))</f>
        <v>0</v>
      </c>
      <c r="GF31" s="296">
        <f>IF(ISNA(INDEX(プレー記録!$G$14:$G$2664,MATCH("IN_"&amp;ウォレット!$FQ$2&amp;MONTH(ウォレット!$B31)&amp;"/"&amp;DAY(ウォレット!$B31)&amp;"_"&amp;ウォレット!GF$3,プレー記録!$U$14:$U$2664,0),1))=TRUE,0,INDEX(プレー記録!$G$14:$G$2664,MATCH("IN_"&amp;ウォレット!$FQ$2&amp;MONTH(ウォレット!$B31)&amp;"/"&amp;DAY(ウォレット!$B31)&amp;"_"&amp;ウォレット!GF$3,プレー記録!$U$14:$U$2664,0),1))</f>
        <v>0</v>
      </c>
      <c r="GG31" s="296">
        <f>IF(ISNA(INDEX(プレー記録!$G$14:$G$2664,MATCH("IN_"&amp;ウォレット!$FQ$2&amp;MONTH(ウォレット!$B31)&amp;"/"&amp;DAY(ウォレット!$B31)&amp;"_"&amp;ウォレット!GG$3,プレー記録!$U$14:$U$2664,0),1))=TRUE,0,INDEX(プレー記録!$G$14:$G$2664,MATCH("IN_"&amp;ウォレット!$FQ$2&amp;MONTH(ウォレット!$B31)&amp;"/"&amp;DAY(ウォレット!$B31)&amp;"_"&amp;ウォレット!GG$3,プレー記録!$U$14:$U$2664,0),1))</f>
        <v>0</v>
      </c>
      <c r="GH31" s="158"/>
      <c r="GI31" s="131">
        <f>IF(ISNA(INDEX(プレー記録!$F$12:$F$2664,MATCH("OUT_"&amp;ウォレット!$FQ$2&amp;MONTH(ウォレット!$B31)&amp;"/"&amp;DAY(ウォレット!$B31)&amp;"_"&amp;ウォレット!GI$3,プレー記録!$U$12:$U$2664,0),1))=TRUE,0,-INDEX(プレー記録!$F$12:$F$2664,MATCH("OUT_"&amp;ウォレット!$FQ$2&amp;MONTH(ウォレット!$B31)&amp;"/"&amp;DAY(ウォレット!$B31)&amp;"_"&amp;ウォレット!GI$3,プレー記録!$U$12:$U$2664,0),1))</f>
        <v>0</v>
      </c>
      <c r="GJ31" s="123">
        <f>IF(ISNA(INDEX(プレー記録!$F$12:$F$2664,MATCH("OUT_"&amp;ウォレット!$FQ$2&amp;MONTH(ウォレット!$B31)&amp;"/"&amp;DAY(ウォレット!$B31)&amp;"_"&amp;ウォレット!GJ$3,プレー記録!$U$12:$U$2664,0),1))=TRUE,0,-INDEX(プレー記録!$F$12:$F$2664,MATCH("OUT_"&amp;ウォレット!$FQ$2&amp;MONTH(ウォレット!$B31)&amp;"/"&amp;DAY(ウォレット!$B31)&amp;"_"&amp;ウォレット!GJ$3,プレー記録!$U$12:$U$2664,0),1))</f>
        <v>0</v>
      </c>
      <c r="GK31" s="123">
        <f>IF(ISNA(INDEX(プレー記録!$F$12:$F$2664,MATCH("OUT_"&amp;ウォレット!$FQ$2&amp;MONTH(ウォレット!$B31)&amp;"/"&amp;DAY(ウォレット!$B31)&amp;"_"&amp;ウォレット!GK$3,プレー記録!$U$12:$U$2664,0),1))=TRUE,0,-INDEX(プレー記録!$F$12:$F$2664,MATCH("OUT_"&amp;ウォレット!$FQ$2&amp;MONTH(ウォレット!$B31)&amp;"/"&amp;DAY(ウォレット!$B31)&amp;"_"&amp;ウォレット!GK$3,プレー記録!$U$12:$U$2664,0),1))</f>
        <v>0</v>
      </c>
      <c r="GL31" s="123">
        <f>IF(ISNA(INDEX(プレー記録!$F$12:$F$2664,MATCH("OUT_"&amp;ウォレット!$FQ$2&amp;MONTH(ウォレット!$B31)&amp;"/"&amp;DAY(ウォレット!$B31)&amp;"_"&amp;ウォレット!GL$3,プレー記録!$U$12:$U$2664,0),1))=TRUE,0,-INDEX(プレー記録!$F$12:$F$2664,MATCH("OUT_"&amp;ウォレット!$FQ$2&amp;MONTH(ウォレット!$B31)&amp;"/"&amp;DAY(ウォレット!$B31)&amp;"_"&amp;ウォレット!GL$3,プレー記録!$U$12:$U$2664,0),1))</f>
        <v>0</v>
      </c>
      <c r="GM31" s="123">
        <f>IF(ISNA(INDEX(プレー記録!$F$12:$F$2664,MATCH("OUT_"&amp;ウォレット!$FQ$2&amp;MONTH(ウォレット!$B31)&amp;"/"&amp;DAY(ウォレット!$B31)&amp;"_"&amp;ウォレット!GM$3,プレー記録!$U$12:$U$2664,0),1))=TRUE,0,-INDEX(プレー記録!$F$12:$F$2664,MATCH("OUT_"&amp;ウォレット!$FQ$2&amp;MONTH(ウォレット!$B31)&amp;"/"&amp;DAY(ウォレット!$B31)&amp;"_"&amp;ウォレット!GM$3,プレー記録!$U$12:$U$2664,0),1))</f>
        <v>0</v>
      </c>
      <c r="GN31" s="123">
        <f>IF(ISNA(INDEX(プレー記録!$F$12:$F$2664,MATCH("OUT_"&amp;ウォレット!$FQ$2&amp;MONTH(ウォレット!$B31)&amp;"/"&amp;DAY(ウォレット!$B31)&amp;"_"&amp;ウォレット!GN$3,プレー記録!$U$12:$U$2664,0),1))=TRUE,0,-INDEX(プレー記録!$F$12:$F$2664,MATCH("OUT_"&amp;ウォレット!$FQ$2&amp;MONTH(ウォレット!$B31)&amp;"/"&amp;DAY(ウォレット!$B31)&amp;"_"&amp;ウォレット!GN$3,プレー記録!$U$12:$U$2664,0),1))</f>
        <v>0</v>
      </c>
      <c r="GO31" s="123">
        <f>IF(ISNA(INDEX(プレー記録!$F$12:$F$2664,MATCH("OUT_"&amp;ウォレット!$FQ$2&amp;MONTH(ウォレット!$B31)&amp;"/"&amp;DAY(ウォレット!$B31)&amp;"_"&amp;ウォレット!GO$3,プレー記録!$U$12:$U$2664,0),1))=TRUE,0,-INDEX(プレー記録!$F$12:$F$2664,MATCH("OUT_"&amp;ウォレット!$FQ$2&amp;MONTH(ウォレット!$B31)&amp;"/"&amp;DAY(ウォレット!$B31)&amp;"_"&amp;ウォレット!GO$3,プレー記録!$U$12:$U$2664,0),1))</f>
        <v>0</v>
      </c>
      <c r="GP31" s="298">
        <f>IF(ISNA(INDEX(プレー記録!$F$12:$F$2664,MATCH("OUT_"&amp;ウォレット!$FQ$2&amp;MONTH(ウォレット!$B31)&amp;"/"&amp;DAY(ウォレット!$B31)&amp;"_"&amp;ウォレット!GP$3,プレー記録!$U$12:$U$2664,0),1))=TRUE,0,-INDEX(プレー記録!$F$12:$F$2664,MATCH("OUT_"&amp;ウォレット!$FQ$2&amp;MONTH(ウォレット!$B31)&amp;"/"&amp;DAY(ウォレット!$B31)&amp;"_"&amp;ウォレット!GP$3,プレー記録!$U$12:$U$2664,0),1))</f>
        <v>0</v>
      </c>
      <c r="GQ31" s="298">
        <f>IF(ISNA(INDEX(プレー記録!$F$12:$F$2664,MATCH("OUT_"&amp;ウォレット!$FQ$2&amp;MONTH(ウォレット!$B31)&amp;"/"&amp;DAY(ウォレット!$B31)&amp;"_"&amp;ウォレット!GQ$3,プレー記録!$U$12:$U$2664,0),1))=TRUE,0,-INDEX(プレー記録!$F$12:$F$2664,MATCH("OUT_"&amp;ウォレット!$FQ$2&amp;MONTH(ウォレット!$B31)&amp;"/"&amp;DAY(ウォレット!$B31)&amp;"_"&amp;ウォレット!GQ$3,プレー記録!$U$12:$U$2664,0),1))</f>
        <v>0</v>
      </c>
      <c r="GR31" s="298">
        <f>IF(ISNA(INDEX(プレー記録!$F$12:$F$2664,MATCH("OUT_"&amp;ウォレット!$FQ$2&amp;MONTH(ウォレット!$B31)&amp;"/"&amp;DAY(ウォレット!$B31)&amp;"_"&amp;ウォレット!GR$3,プレー記録!$U$12:$U$2664,0),1))=TRUE,0,-INDEX(プレー記録!$F$12:$F$2664,MATCH("OUT_"&amp;ウォレット!$FQ$2&amp;MONTH(ウォレット!$B31)&amp;"/"&amp;DAY(ウォレット!$B31)&amp;"_"&amp;ウォレット!GR$3,プレー記録!$U$12:$U$2664,0),1))</f>
        <v>0</v>
      </c>
      <c r="GS31" s="298">
        <f>IF(ISNA(INDEX(プレー記録!$F$12:$F$2664,MATCH("OUT_"&amp;ウォレット!$FQ$2&amp;MONTH(ウォレット!$B31)&amp;"/"&amp;DAY(ウォレット!$B31)&amp;"_"&amp;ウォレット!GS$3,プレー記録!$U$12:$U$2664,0),1))=TRUE,0,-INDEX(プレー記録!$F$12:$F$2664,MATCH("OUT_"&amp;ウォレット!$FQ$2&amp;MONTH(ウォレット!$B31)&amp;"/"&amp;DAY(ウォレット!$B31)&amp;"_"&amp;ウォレット!GS$3,プレー記録!$U$12:$U$2664,0),1))</f>
        <v>0</v>
      </c>
      <c r="GT31" s="298">
        <f>IF(ISNA(INDEX(プレー記録!$F$12:$F$2664,MATCH("OUT_"&amp;ウォレット!$FQ$2&amp;MONTH(ウォレット!$B31)&amp;"/"&amp;DAY(ウォレット!$B31)&amp;"_"&amp;ウォレット!GT$3,プレー記録!$U$12:$U$2664,0),1))=TRUE,0,-INDEX(プレー記録!$F$12:$F$2664,MATCH("OUT_"&amp;ウォレット!$FQ$2&amp;MONTH(ウォレット!$B31)&amp;"/"&amp;DAY(ウォレット!$B31)&amp;"_"&amp;ウォレット!GT$3,プレー記録!$U$12:$U$2664,0),1))</f>
        <v>0</v>
      </c>
      <c r="GU31" s="298">
        <f>IF(ISNA(INDEX(プレー記録!$F$12:$F$2664,MATCH("OUT_"&amp;ウォレット!$FQ$2&amp;MONTH(ウォレット!$B31)&amp;"/"&amp;DAY(ウォレット!$B31)&amp;"_"&amp;ウォレット!GU$3,プレー記録!$U$12:$U$2664,0),1))=TRUE,0,-INDEX(プレー記録!$F$12:$F$2664,MATCH("OUT_"&amp;ウォレット!$FQ$2&amp;MONTH(ウォレット!$B31)&amp;"/"&amp;DAY(ウォレット!$B31)&amp;"_"&amp;ウォレット!GU$3,プレー記録!$U$12:$U$2664,0),1))</f>
        <v>0</v>
      </c>
      <c r="GV31" s="298">
        <f>IF(ISNA(INDEX(プレー記録!$F$12:$F$2664,MATCH("OUT_"&amp;ウォレット!$FQ$2&amp;MONTH(ウォレット!$B31)&amp;"/"&amp;DAY(ウォレット!$B31)&amp;"_"&amp;ウォレット!GV$3,プレー記録!$U$12:$U$2664,0),1))=TRUE,0,-INDEX(プレー記録!$F$12:$F$2664,MATCH("OUT_"&amp;ウォレット!$FQ$2&amp;MONTH(ウォレット!$B31)&amp;"/"&amp;DAY(ウォレット!$B31)&amp;"_"&amp;ウォレット!GV$3,プレー記録!$U$12:$U$2664,0),1))</f>
        <v>0</v>
      </c>
      <c r="GW31" s="298">
        <f>IF(ISNA(INDEX(プレー記録!$F$12:$F$2664,MATCH("OUT_"&amp;ウォレット!$FQ$2&amp;MONTH(ウォレット!$B31)&amp;"/"&amp;DAY(ウォレット!$B31)&amp;"_"&amp;ウォレット!GW$3,プレー記録!$U$12:$U$2664,0),1))=TRUE,0,-INDEX(プレー記録!$F$12:$F$2664,MATCH("OUT_"&amp;ウォレット!$FQ$2&amp;MONTH(ウォレット!$B31)&amp;"/"&amp;DAY(ウォレット!$B31)&amp;"_"&amp;ウォレット!GW$3,プレー記録!$U$12:$U$2664,0),1))</f>
        <v>0</v>
      </c>
      <c r="GX31" s="160"/>
      <c r="GY31" s="127">
        <f t="shared" si="7"/>
        <v>0</v>
      </c>
      <c r="GZ31" s="128">
        <f t="shared" si="17"/>
        <v>0</v>
      </c>
      <c r="HA31" s="133">
        <f>IF(ISNA(INDEX(プレー記録!$G$14:$G$2664,MATCH("IN_"&amp;ウォレット!$GY$2&amp;MONTH(ウォレット!$B31)&amp;"/"&amp;DAY(ウォレット!$B31)&amp;"_"&amp;ウォレット!HA$3,プレー記録!$U$14:$U$2664,0),1))=TRUE,0,INDEX(プレー記録!$G$14:$G$2664,MATCH("IN_"&amp;ウォレット!$GY$2&amp;MONTH(ウォレット!$B31)&amp;"/"&amp;DAY(ウォレット!$B31)&amp;"_"&amp;ウォレット!HA$3,プレー記録!$U$14:$U$2664,0),1))</f>
        <v>0</v>
      </c>
      <c r="HB31" s="122">
        <f>IF(ISNA(INDEX(プレー記録!$G$14:$G$2664,MATCH("IN_"&amp;ウォレット!$GY$2&amp;MONTH(ウォレット!$B31)&amp;"/"&amp;DAY(ウォレット!$B31)&amp;"_"&amp;ウォレット!HB$3,プレー記録!$U$14:$U$2664,0),1))=TRUE,0,INDEX(プレー記録!$G$14:$G$2664,MATCH("IN_"&amp;ウォレット!$GY$2&amp;MONTH(ウォレット!$B31)&amp;"/"&amp;DAY(ウォレット!$B31)&amp;"_"&amp;ウォレット!HB$3,プレー記録!$U$14:$U$2664,0),1))</f>
        <v>0</v>
      </c>
      <c r="HC31" s="122">
        <f>IF(ISNA(INDEX(プレー記録!$G$14:$G$2664,MATCH("IN_"&amp;ウォレット!$GY$2&amp;MONTH(ウォレット!$B31)&amp;"/"&amp;DAY(ウォレット!$B31)&amp;"_"&amp;ウォレット!HC$3,プレー記録!$U$14:$U$2664,0),1))=TRUE,0,INDEX(プレー記録!$G$14:$G$2664,MATCH("IN_"&amp;ウォレット!$GY$2&amp;MONTH(ウォレット!$B31)&amp;"/"&amp;DAY(ウォレット!$B31)&amp;"_"&amp;ウォレット!HC$3,プレー記録!$U$14:$U$2664,0),1))</f>
        <v>0</v>
      </c>
      <c r="HD31" s="122">
        <f>IF(ISNA(INDEX(プレー記録!$G$14:$G$2664,MATCH("IN_"&amp;ウォレット!$GY$2&amp;MONTH(ウォレット!$B31)&amp;"/"&amp;DAY(ウォレット!$B31)&amp;"_"&amp;ウォレット!HD$3,プレー記録!$U$14:$U$2664,0),1))=TRUE,0,INDEX(プレー記録!$G$14:$G$2664,MATCH("IN_"&amp;ウォレット!$GY$2&amp;MONTH(ウォレット!$B31)&amp;"/"&amp;DAY(ウォレット!$B31)&amp;"_"&amp;ウォレット!HD$3,プレー記録!$U$14:$U$2664,0),1))</f>
        <v>0</v>
      </c>
      <c r="HE31" s="122">
        <f>IF(ISNA(INDEX(プレー記録!$G$14:$G$2664,MATCH("IN_"&amp;ウォレット!$GY$2&amp;MONTH(ウォレット!$B31)&amp;"/"&amp;DAY(ウォレット!$B31)&amp;"_"&amp;ウォレット!HE$3,プレー記録!$U$14:$U$2664,0),1))=TRUE,0,INDEX(プレー記録!$G$14:$G$2664,MATCH("IN_"&amp;ウォレット!$GY$2&amp;MONTH(ウォレット!$B31)&amp;"/"&amp;DAY(ウォレット!$B31)&amp;"_"&amp;ウォレット!HE$3,プレー記録!$U$14:$U$2664,0),1))</f>
        <v>0</v>
      </c>
      <c r="HF31" s="122">
        <f>IF(ISNA(INDEX(プレー記録!$G$14:$G$2664,MATCH("IN_"&amp;ウォレット!$GY$2&amp;MONTH(ウォレット!$B31)&amp;"/"&amp;DAY(ウォレット!$B31)&amp;"_"&amp;ウォレット!HF$3,プレー記録!$U$14:$U$2664,0),1))=TRUE,0,INDEX(プレー記録!$G$14:$G$2664,MATCH("IN_"&amp;ウォレット!$GY$2&amp;MONTH(ウォレット!$B31)&amp;"/"&amp;DAY(ウォレット!$B31)&amp;"_"&amp;ウォレット!HF$3,プレー記録!$U$14:$U$2664,0),1))</f>
        <v>0</v>
      </c>
      <c r="HG31" s="122">
        <f>IF(ISNA(INDEX(プレー記録!$G$14:$G$2664,MATCH("IN_"&amp;ウォレット!$GY$2&amp;MONTH(ウォレット!$B31)&amp;"/"&amp;DAY(ウォレット!$B31)&amp;"_"&amp;ウォレット!HG$3,プレー記録!$U$14:$U$2664,0),1))=TRUE,0,INDEX(プレー記録!$G$14:$G$2664,MATCH("IN_"&amp;ウォレット!$GY$2&amp;MONTH(ウォレット!$B31)&amp;"/"&amp;DAY(ウォレット!$B31)&amp;"_"&amp;ウォレット!HG$3,プレー記録!$U$14:$U$2664,0),1))</f>
        <v>0</v>
      </c>
      <c r="HH31" s="296">
        <f>IF(ISNA(INDEX(プレー記録!$G$14:$G$2664,MATCH("IN_"&amp;ウォレット!$GY$2&amp;MONTH(ウォレット!$B31)&amp;"/"&amp;DAY(ウォレット!$B31)&amp;"_"&amp;ウォレット!HH$3,プレー記録!$U$14:$U$2664,0),1))=TRUE,0,INDEX(プレー記録!$G$14:$G$2664,MATCH("IN_"&amp;ウォレット!$GY$2&amp;MONTH(ウォレット!$B31)&amp;"/"&amp;DAY(ウォレット!$B31)&amp;"_"&amp;ウォレット!HH$3,プレー記録!$U$14:$U$2664,0),1))</f>
        <v>0</v>
      </c>
      <c r="HI31" s="296">
        <f>IF(ISNA(INDEX(プレー記録!$G$14:$G$2664,MATCH("IN_"&amp;ウォレット!$GY$2&amp;MONTH(ウォレット!$B31)&amp;"/"&amp;DAY(ウォレット!$B31)&amp;"_"&amp;ウォレット!HI$3,プレー記録!$U$14:$U$2664,0),1))=TRUE,0,INDEX(プレー記録!$G$14:$G$2664,MATCH("IN_"&amp;ウォレット!$GY$2&amp;MONTH(ウォレット!$B31)&amp;"/"&amp;DAY(ウォレット!$B31)&amp;"_"&amp;ウォレット!HI$3,プレー記録!$U$14:$U$2664,0),1))</f>
        <v>0</v>
      </c>
      <c r="HJ31" s="296">
        <f>IF(ISNA(INDEX(プレー記録!$G$14:$G$2664,MATCH("IN_"&amp;ウォレット!$GY$2&amp;MONTH(ウォレット!$B31)&amp;"/"&amp;DAY(ウォレット!$B31)&amp;"_"&amp;ウォレット!HJ$3,プレー記録!$U$14:$U$2664,0),1))=TRUE,0,INDEX(プレー記録!$G$14:$G$2664,MATCH("IN_"&amp;ウォレット!$GY$2&amp;MONTH(ウォレット!$B31)&amp;"/"&amp;DAY(ウォレット!$B31)&amp;"_"&amp;ウォレット!HJ$3,プレー記録!$U$14:$U$2664,0),1))</f>
        <v>0</v>
      </c>
      <c r="HK31" s="296">
        <f>IF(ISNA(INDEX(プレー記録!$G$14:$G$2664,MATCH("IN_"&amp;ウォレット!$GY$2&amp;MONTH(ウォレット!$B31)&amp;"/"&amp;DAY(ウォレット!$B31)&amp;"_"&amp;ウォレット!HK$3,プレー記録!$U$14:$U$2664,0),1))=TRUE,0,INDEX(プレー記録!$G$14:$G$2664,MATCH("IN_"&amp;ウォレット!$GY$2&amp;MONTH(ウォレット!$B31)&amp;"/"&amp;DAY(ウォレット!$B31)&amp;"_"&amp;ウォレット!HK$3,プレー記録!$U$14:$U$2664,0),1))</f>
        <v>0</v>
      </c>
      <c r="HL31" s="296">
        <f>IF(ISNA(INDEX(プレー記録!$G$14:$G$2664,MATCH("IN_"&amp;ウォレット!$GY$2&amp;MONTH(ウォレット!$B31)&amp;"/"&amp;DAY(ウォレット!$B31)&amp;"_"&amp;ウォレット!HL$3,プレー記録!$U$14:$U$2664,0),1))=TRUE,0,INDEX(プレー記録!$G$14:$G$2664,MATCH("IN_"&amp;ウォレット!$GY$2&amp;MONTH(ウォレット!$B31)&amp;"/"&amp;DAY(ウォレット!$B31)&amp;"_"&amp;ウォレット!HL$3,プレー記録!$U$14:$U$2664,0),1))</f>
        <v>0</v>
      </c>
      <c r="HM31" s="296">
        <f>IF(ISNA(INDEX(プレー記録!$G$14:$G$2664,MATCH("IN_"&amp;ウォレット!$GY$2&amp;MONTH(ウォレット!$B31)&amp;"/"&amp;DAY(ウォレット!$B31)&amp;"_"&amp;ウォレット!HM$3,プレー記録!$U$14:$U$2664,0),1))=TRUE,0,INDEX(プレー記録!$G$14:$G$2664,MATCH("IN_"&amp;ウォレット!$GY$2&amp;MONTH(ウォレット!$B31)&amp;"/"&amp;DAY(ウォレット!$B31)&amp;"_"&amp;ウォレット!HM$3,プレー記録!$U$14:$U$2664,0),1))</f>
        <v>0</v>
      </c>
      <c r="HN31" s="296">
        <f>IF(ISNA(INDEX(プレー記録!$G$14:$G$2664,MATCH("IN_"&amp;ウォレット!$GY$2&amp;MONTH(ウォレット!$B31)&amp;"/"&amp;DAY(ウォレット!$B31)&amp;"_"&amp;ウォレット!HN$3,プレー記録!$U$14:$U$2664,0),1))=TRUE,0,INDEX(プレー記録!$G$14:$G$2664,MATCH("IN_"&amp;ウォレット!$GY$2&amp;MONTH(ウォレット!$B31)&amp;"/"&amp;DAY(ウォレット!$B31)&amp;"_"&amp;ウォレット!HN$3,プレー記録!$U$14:$U$2664,0),1))</f>
        <v>0</v>
      </c>
      <c r="HO31" s="296">
        <f>IF(ISNA(INDEX(プレー記録!$G$14:$G$2664,MATCH("IN_"&amp;ウォレット!$GY$2&amp;MONTH(ウォレット!$B31)&amp;"/"&amp;DAY(ウォレット!$B31)&amp;"_"&amp;ウォレット!HO$3,プレー記録!$U$14:$U$2664,0),1))=TRUE,0,INDEX(プレー記録!$G$14:$G$2664,MATCH("IN_"&amp;ウォレット!$GY$2&amp;MONTH(ウォレット!$B31)&amp;"/"&amp;DAY(ウォレット!$B31)&amp;"_"&amp;ウォレット!HO$3,プレー記録!$U$14:$U$2664,0),1))</f>
        <v>0</v>
      </c>
      <c r="HP31" s="158"/>
      <c r="HQ31" s="131">
        <f>IF(ISNA(INDEX(プレー記録!$F$12:$F$2664,MATCH("OUT_"&amp;ウォレット!$GY$2&amp;MONTH(ウォレット!$B31)&amp;"/"&amp;DAY(ウォレット!$B31)&amp;"_"&amp;ウォレット!HQ$3,プレー記録!$U$12:$U$2664,0),1))=TRUE,0,-INDEX(プレー記録!$F$12:$F$2664,MATCH("OUT_"&amp;ウォレット!$GY$2&amp;MONTH(ウォレット!$B31)&amp;"/"&amp;DAY(ウォレット!$B31)&amp;"_"&amp;ウォレット!HQ$3,プレー記録!$U$12:$U$2664,0),1))</f>
        <v>0</v>
      </c>
      <c r="HR31" s="123">
        <f>IF(ISNA(INDEX(プレー記録!$F$12:$F$2664,MATCH("OUT_"&amp;ウォレット!$GY$2&amp;MONTH(ウォレット!$B31)&amp;"/"&amp;DAY(ウォレット!$B31)&amp;"_"&amp;ウォレット!HR$3,プレー記録!$U$12:$U$2664,0),1))=TRUE,0,-INDEX(プレー記録!$F$12:$F$2664,MATCH("OUT_"&amp;ウォレット!$GY$2&amp;MONTH(ウォレット!$B31)&amp;"/"&amp;DAY(ウォレット!$B31)&amp;"_"&amp;ウォレット!HR$3,プレー記録!$U$12:$U$2664,0),1))</f>
        <v>0</v>
      </c>
      <c r="HS31" s="123">
        <f>IF(ISNA(INDEX(プレー記録!$F$12:$F$2664,MATCH("OUT_"&amp;ウォレット!$GY$2&amp;MONTH(ウォレット!$B31)&amp;"/"&amp;DAY(ウォレット!$B31)&amp;"_"&amp;ウォレット!HS$3,プレー記録!$U$12:$U$2664,0),1))=TRUE,0,-INDEX(プレー記録!$F$12:$F$2664,MATCH("OUT_"&amp;ウォレット!$GY$2&amp;MONTH(ウォレット!$B31)&amp;"/"&amp;DAY(ウォレット!$B31)&amp;"_"&amp;ウォレット!HS$3,プレー記録!$U$12:$U$2664,0),1))</f>
        <v>0</v>
      </c>
      <c r="HT31" s="123">
        <f>IF(ISNA(INDEX(プレー記録!$F$12:$F$2664,MATCH("OUT_"&amp;ウォレット!$GY$2&amp;MONTH(ウォレット!$B31)&amp;"/"&amp;DAY(ウォレット!$B31)&amp;"_"&amp;ウォレット!HT$3,プレー記録!$U$12:$U$2664,0),1))=TRUE,0,-INDEX(プレー記録!$F$12:$F$2664,MATCH("OUT_"&amp;ウォレット!$GY$2&amp;MONTH(ウォレット!$B31)&amp;"/"&amp;DAY(ウォレット!$B31)&amp;"_"&amp;ウォレット!HT$3,プレー記録!$U$12:$U$2664,0),1))</f>
        <v>0</v>
      </c>
      <c r="HU31" s="123">
        <f>IF(ISNA(INDEX(プレー記録!$F$12:$F$2664,MATCH("OUT_"&amp;ウォレット!$GY$2&amp;MONTH(ウォレット!$B31)&amp;"/"&amp;DAY(ウォレット!$B31)&amp;"_"&amp;ウォレット!HU$3,プレー記録!$U$12:$U$2664,0),1))=TRUE,0,-INDEX(プレー記録!$F$12:$F$2664,MATCH("OUT_"&amp;ウォレット!$GY$2&amp;MONTH(ウォレット!$B31)&amp;"/"&amp;DAY(ウォレット!$B31)&amp;"_"&amp;ウォレット!HU$3,プレー記録!$U$12:$U$2664,0),1))</f>
        <v>0</v>
      </c>
      <c r="HV31" s="123">
        <f>IF(ISNA(INDEX(プレー記録!$F$12:$F$2664,MATCH("OUT_"&amp;ウォレット!$GY$2&amp;MONTH(ウォレット!$B31)&amp;"/"&amp;DAY(ウォレット!$B31)&amp;"_"&amp;ウォレット!HV$3,プレー記録!$U$12:$U$2664,0),1))=TRUE,0,-INDEX(プレー記録!$F$12:$F$2664,MATCH("OUT_"&amp;ウォレット!$GY$2&amp;MONTH(ウォレット!$B31)&amp;"/"&amp;DAY(ウォレット!$B31)&amp;"_"&amp;ウォレット!HV$3,プレー記録!$U$12:$U$2664,0),1))</f>
        <v>0</v>
      </c>
      <c r="HW31" s="123">
        <f>IF(ISNA(INDEX(プレー記録!$F$12:$F$2664,MATCH("OUT_"&amp;ウォレット!$GY$2&amp;MONTH(ウォレット!$B31)&amp;"/"&amp;DAY(ウォレット!$B31)&amp;"_"&amp;ウォレット!HW$3,プレー記録!$U$12:$U$2664,0),1))=TRUE,0,-INDEX(プレー記録!$F$12:$F$2664,MATCH("OUT_"&amp;ウォレット!$GY$2&amp;MONTH(ウォレット!$B31)&amp;"/"&amp;DAY(ウォレット!$B31)&amp;"_"&amp;ウォレット!HW$3,プレー記録!$U$12:$U$2664,0),1))</f>
        <v>0</v>
      </c>
      <c r="HX31" s="298">
        <f>IF(ISNA(INDEX(プレー記録!$F$12:$F$2664,MATCH("OUT_"&amp;ウォレット!$GY$2&amp;MONTH(ウォレット!$B31)&amp;"/"&amp;DAY(ウォレット!$B31)&amp;"_"&amp;ウォレット!HX$3,プレー記録!$U$12:$U$2664,0),1))=TRUE,0,-INDEX(プレー記録!$F$12:$F$2664,MATCH("OUT_"&amp;ウォレット!$GY$2&amp;MONTH(ウォレット!$B31)&amp;"/"&amp;DAY(ウォレット!$B31)&amp;"_"&amp;ウォレット!HX$3,プレー記録!$U$12:$U$2664,0),1))</f>
        <v>0</v>
      </c>
      <c r="HY31" s="298">
        <f>IF(ISNA(INDEX(プレー記録!$F$12:$F$2664,MATCH("OUT_"&amp;ウォレット!$GY$2&amp;MONTH(ウォレット!$B31)&amp;"/"&amp;DAY(ウォレット!$B31)&amp;"_"&amp;ウォレット!HY$3,プレー記録!$U$12:$U$2664,0),1))=TRUE,0,-INDEX(プレー記録!$F$12:$F$2664,MATCH("OUT_"&amp;ウォレット!$GY$2&amp;MONTH(ウォレット!$B31)&amp;"/"&amp;DAY(ウォレット!$B31)&amp;"_"&amp;ウォレット!HY$3,プレー記録!$U$12:$U$2664,0),1))</f>
        <v>0</v>
      </c>
      <c r="HZ31" s="298">
        <f>IF(ISNA(INDEX(プレー記録!$F$12:$F$2664,MATCH("OUT_"&amp;ウォレット!$GY$2&amp;MONTH(ウォレット!$B31)&amp;"/"&amp;DAY(ウォレット!$B31)&amp;"_"&amp;ウォレット!HZ$3,プレー記録!$U$12:$U$2664,0),1))=TRUE,0,-INDEX(プレー記録!$F$12:$F$2664,MATCH("OUT_"&amp;ウォレット!$GY$2&amp;MONTH(ウォレット!$B31)&amp;"/"&amp;DAY(ウォレット!$B31)&amp;"_"&amp;ウォレット!HZ$3,プレー記録!$U$12:$U$2664,0),1))</f>
        <v>0</v>
      </c>
      <c r="IA31" s="298">
        <f>IF(ISNA(INDEX(プレー記録!$F$12:$F$2664,MATCH("OUT_"&amp;ウォレット!$GY$2&amp;MONTH(ウォレット!$B31)&amp;"/"&amp;DAY(ウォレット!$B31)&amp;"_"&amp;ウォレット!IA$3,プレー記録!$U$12:$U$2664,0),1))=TRUE,0,-INDEX(プレー記録!$F$12:$F$2664,MATCH("OUT_"&amp;ウォレット!$GY$2&amp;MONTH(ウォレット!$B31)&amp;"/"&amp;DAY(ウォレット!$B31)&amp;"_"&amp;ウォレット!IA$3,プレー記録!$U$12:$U$2664,0),1))</f>
        <v>0</v>
      </c>
      <c r="IB31" s="298">
        <f>IF(ISNA(INDEX(プレー記録!$F$12:$F$2664,MATCH("OUT_"&amp;ウォレット!$GY$2&amp;MONTH(ウォレット!$B31)&amp;"/"&amp;DAY(ウォレット!$B31)&amp;"_"&amp;ウォレット!IB$3,プレー記録!$U$12:$U$2664,0),1))=TRUE,0,-INDEX(プレー記録!$F$12:$F$2664,MATCH("OUT_"&amp;ウォレット!$GY$2&amp;MONTH(ウォレット!$B31)&amp;"/"&amp;DAY(ウォレット!$B31)&amp;"_"&amp;ウォレット!IB$3,プレー記録!$U$12:$U$2664,0),1))</f>
        <v>0</v>
      </c>
      <c r="IC31" s="298">
        <f>IF(ISNA(INDEX(プレー記録!$F$12:$F$2664,MATCH("OUT_"&amp;ウォレット!$GY$2&amp;MONTH(ウォレット!$B31)&amp;"/"&amp;DAY(ウォレット!$B31)&amp;"_"&amp;ウォレット!IC$3,プレー記録!$U$12:$U$2664,0),1))=TRUE,0,-INDEX(プレー記録!$F$12:$F$2664,MATCH("OUT_"&amp;ウォレット!$GY$2&amp;MONTH(ウォレット!$B31)&amp;"/"&amp;DAY(ウォレット!$B31)&amp;"_"&amp;ウォレット!IC$3,プレー記録!$U$12:$U$2664,0),1))</f>
        <v>0</v>
      </c>
      <c r="ID31" s="298">
        <f>IF(ISNA(INDEX(プレー記録!$F$12:$F$2664,MATCH("OUT_"&amp;ウォレット!$GY$2&amp;MONTH(ウォレット!$B31)&amp;"/"&amp;DAY(ウォレット!$B31)&amp;"_"&amp;ウォレット!ID$3,プレー記録!$U$12:$U$2664,0),1))=TRUE,0,-INDEX(プレー記録!$F$12:$F$2664,MATCH("OUT_"&amp;ウォレット!$GY$2&amp;MONTH(ウォレット!$B31)&amp;"/"&amp;DAY(ウォレット!$B31)&amp;"_"&amp;ウォレット!ID$3,プレー記録!$U$12:$U$2664,0),1))</f>
        <v>0</v>
      </c>
      <c r="IE31" s="298">
        <f>IF(ISNA(INDEX(プレー記録!$F$12:$F$2664,MATCH("OUT_"&amp;ウォレット!$GY$2&amp;MONTH(ウォレット!$B31)&amp;"/"&amp;DAY(ウォレット!$B31)&amp;"_"&amp;ウォレット!IE$3,プレー記録!$U$12:$U$2664,0),1))=TRUE,0,-INDEX(プレー記録!$F$12:$F$2664,MATCH("OUT_"&amp;ウォレット!$GY$2&amp;MONTH(ウォレット!$B31)&amp;"/"&amp;DAY(ウォレット!$B31)&amp;"_"&amp;ウォレット!IE$3,プレー記録!$U$12:$U$2664,0),1))</f>
        <v>0</v>
      </c>
      <c r="IF31" s="160"/>
      <c r="IG31" s="127">
        <f t="shared" si="8"/>
        <v>0</v>
      </c>
      <c r="IH31" s="128">
        <f t="shared" si="18"/>
        <v>0</v>
      </c>
      <c r="II31" s="133">
        <f>IF(ISNA(INDEX(プレー記録!$G$14:$G$2664,MATCH("IN_"&amp;ウォレット!$IG$2&amp;MONTH(ウォレット!$B31)&amp;"/"&amp;DAY(ウォレット!$B31)&amp;"_"&amp;ウォレット!II$3,プレー記録!$U$14:$U$2664,0),1))=TRUE,0,INDEX(プレー記録!$G$14:$G$2664,MATCH("IN_"&amp;ウォレット!$IG$2&amp;MONTH(ウォレット!$B31)&amp;"/"&amp;DAY(ウォレット!$B31)&amp;"_"&amp;ウォレット!II$3,プレー記録!$U$14:$U$2664,0),1))</f>
        <v>0</v>
      </c>
      <c r="IJ31" s="122">
        <f>IF(ISNA(INDEX(プレー記録!$G$14:$G$2664,MATCH("IN_"&amp;ウォレット!$IG$2&amp;MONTH(ウォレット!$B31)&amp;"/"&amp;DAY(ウォレット!$B31)&amp;"_"&amp;ウォレット!IJ$3,プレー記録!$U$14:$U$2664,0),1))=TRUE,0,INDEX(プレー記録!$G$14:$G$2664,MATCH("IN_"&amp;ウォレット!$IG$2&amp;MONTH(ウォレット!$B31)&amp;"/"&amp;DAY(ウォレット!$B31)&amp;"_"&amp;ウォレット!IJ$3,プレー記録!$U$14:$U$2664,0),1))</f>
        <v>0</v>
      </c>
      <c r="IK31" s="122">
        <f>IF(ISNA(INDEX(プレー記録!$G$14:$G$2664,MATCH("IN_"&amp;ウォレット!$IG$2&amp;MONTH(ウォレット!$B31)&amp;"/"&amp;DAY(ウォレット!$B31)&amp;"_"&amp;ウォレット!IK$3,プレー記録!$U$14:$U$2664,0),1))=TRUE,0,INDEX(プレー記録!$G$14:$G$2664,MATCH("IN_"&amp;ウォレット!$IG$2&amp;MONTH(ウォレット!$B31)&amp;"/"&amp;DAY(ウォレット!$B31)&amp;"_"&amp;ウォレット!IK$3,プレー記録!$U$14:$U$2664,0),1))</f>
        <v>0</v>
      </c>
      <c r="IL31" s="122">
        <f>IF(ISNA(INDEX(プレー記録!$G$14:$G$2664,MATCH("IN_"&amp;ウォレット!$IG$2&amp;MONTH(ウォレット!$B31)&amp;"/"&amp;DAY(ウォレット!$B31)&amp;"_"&amp;ウォレット!IL$3,プレー記録!$U$14:$U$2664,0),1))=TRUE,0,INDEX(プレー記録!$G$14:$G$2664,MATCH("IN_"&amp;ウォレット!$IG$2&amp;MONTH(ウォレット!$B31)&amp;"/"&amp;DAY(ウォレット!$B31)&amp;"_"&amp;ウォレット!IL$3,プレー記録!$U$14:$U$2664,0),1))</f>
        <v>0</v>
      </c>
      <c r="IM31" s="122">
        <f>IF(ISNA(INDEX(プレー記録!$G$14:$G$2664,MATCH("IN_"&amp;ウォレット!$IG$2&amp;MONTH(ウォレット!$B31)&amp;"/"&amp;DAY(ウォレット!$B31)&amp;"_"&amp;ウォレット!IM$3,プレー記録!$U$14:$U$2664,0),1))=TRUE,0,INDEX(プレー記録!$G$14:$G$2664,MATCH("IN_"&amp;ウォレット!$IG$2&amp;MONTH(ウォレット!$B31)&amp;"/"&amp;DAY(ウォレット!$B31)&amp;"_"&amp;ウォレット!IM$3,プレー記録!$U$14:$U$2664,0),1))</f>
        <v>0</v>
      </c>
      <c r="IN31" s="122">
        <f>IF(ISNA(INDEX(プレー記録!$G$14:$G$2664,MATCH("IN_"&amp;ウォレット!$IG$2&amp;MONTH(ウォレット!$B31)&amp;"/"&amp;DAY(ウォレット!$B31)&amp;"_"&amp;ウォレット!IN$3,プレー記録!$U$14:$U$2664,0),1))=TRUE,0,INDEX(プレー記録!$G$14:$G$2664,MATCH("IN_"&amp;ウォレット!$IG$2&amp;MONTH(ウォレット!$B31)&amp;"/"&amp;DAY(ウォレット!$B31)&amp;"_"&amp;ウォレット!IN$3,プレー記録!$U$14:$U$2664,0),1))</f>
        <v>0</v>
      </c>
      <c r="IO31" s="122">
        <f>IF(ISNA(INDEX(プレー記録!$G$14:$G$2664,MATCH("IN_"&amp;ウォレット!$IG$2&amp;MONTH(ウォレット!$B31)&amp;"/"&amp;DAY(ウォレット!$B31)&amp;"_"&amp;ウォレット!IO$3,プレー記録!$U$14:$U$2664,0),1))=TRUE,0,INDEX(プレー記録!$G$14:$G$2664,MATCH("IN_"&amp;ウォレット!$IG$2&amp;MONTH(ウォレット!$B31)&amp;"/"&amp;DAY(ウォレット!$B31)&amp;"_"&amp;ウォレット!IO$3,プレー記録!$U$14:$U$2664,0),1))</f>
        <v>0</v>
      </c>
      <c r="IP31" s="296">
        <f>IF(ISNA(INDEX(プレー記録!$G$14:$G$2664,MATCH("IN_"&amp;ウォレット!$IG$2&amp;MONTH(ウォレット!$B31)&amp;"/"&amp;DAY(ウォレット!$B31)&amp;"_"&amp;ウォレット!IP$3,プレー記録!$U$14:$U$2664,0),1))=TRUE,0,INDEX(プレー記録!$G$14:$G$2664,MATCH("IN_"&amp;ウォレット!$IG$2&amp;MONTH(ウォレット!$B31)&amp;"/"&amp;DAY(ウォレット!$B31)&amp;"_"&amp;ウォレット!IP$3,プレー記録!$U$14:$U$2664,0),1))</f>
        <v>0</v>
      </c>
      <c r="IQ31" s="296">
        <f>IF(ISNA(INDEX(プレー記録!$G$14:$G$2664,MATCH("IN_"&amp;ウォレット!$IG$2&amp;MONTH(ウォレット!$B31)&amp;"/"&amp;DAY(ウォレット!$B31)&amp;"_"&amp;ウォレット!IQ$3,プレー記録!$U$14:$U$2664,0),1))=TRUE,0,INDEX(プレー記録!$G$14:$G$2664,MATCH("IN_"&amp;ウォレット!$IG$2&amp;MONTH(ウォレット!$B31)&amp;"/"&amp;DAY(ウォレット!$B31)&amp;"_"&amp;ウォレット!IQ$3,プレー記録!$U$14:$U$2664,0),1))</f>
        <v>0</v>
      </c>
      <c r="IR31" s="296">
        <f>IF(ISNA(INDEX(プレー記録!$G$14:$G$2664,MATCH("IN_"&amp;ウォレット!$IG$2&amp;MONTH(ウォレット!$B31)&amp;"/"&amp;DAY(ウォレット!$B31)&amp;"_"&amp;ウォレット!IR$3,プレー記録!$U$14:$U$2664,0),1))=TRUE,0,INDEX(プレー記録!$G$14:$G$2664,MATCH("IN_"&amp;ウォレット!$IG$2&amp;MONTH(ウォレット!$B31)&amp;"/"&amp;DAY(ウォレット!$B31)&amp;"_"&amp;ウォレット!IR$3,プレー記録!$U$14:$U$2664,0),1))</f>
        <v>0</v>
      </c>
      <c r="IS31" s="296">
        <f>IF(ISNA(INDEX(プレー記録!$G$14:$G$2664,MATCH("IN_"&amp;ウォレット!$IG$2&amp;MONTH(ウォレット!$B31)&amp;"/"&amp;DAY(ウォレット!$B31)&amp;"_"&amp;ウォレット!IS$3,プレー記録!$U$14:$U$2664,0),1))=TRUE,0,INDEX(プレー記録!$G$14:$G$2664,MATCH("IN_"&amp;ウォレット!$IG$2&amp;MONTH(ウォレット!$B31)&amp;"/"&amp;DAY(ウォレット!$B31)&amp;"_"&amp;ウォレット!IS$3,プレー記録!$U$14:$U$2664,0),1))</f>
        <v>0</v>
      </c>
      <c r="IT31" s="296">
        <f>IF(ISNA(INDEX(プレー記録!$G$14:$G$2664,MATCH("IN_"&amp;ウォレット!$IG$2&amp;MONTH(ウォレット!$B31)&amp;"/"&amp;DAY(ウォレット!$B31)&amp;"_"&amp;ウォレット!IT$3,プレー記録!$U$14:$U$2664,0),1))=TRUE,0,INDEX(プレー記録!$G$14:$G$2664,MATCH("IN_"&amp;ウォレット!$IG$2&amp;MONTH(ウォレット!$B31)&amp;"/"&amp;DAY(ウォレット!$B31)&amp;"_"&amp;ウォレット!IT$3,プレー記録!$U$14:$U$2664,0),1))</f>
        <v>0</v>
      </c>
      <c r="IU31" s="296">
        <f>IF(ISNA(INDEX(プレー記録!$G$14:$G$2664,MATCH("IN_"&amp;ウォレット!$IG$2&amp;MONTH(ウォレット!$B31)&amp;"/"&amp;DAY(ウォレット!$B31)&amp;"_"&amp;ウォレット!IU$3,プレー記録!$U$14:$U$2664,0),1))=TRUE,0,INDEX(プレー記録!$G$14:$G$2664,MATCH("IN_"&amp;ウォレット!$IG$2&amp;MONTH(ウォレット!$B31)&amp;"/"&amp;DAY(ウォレット!$B31)&amp;"_"&amp;ウォレット!IU$3,プレー記録!$U$14:$U$2664,0),1))</f>
        <v>0</v>
      </c>
      <c r="IV31" s="296">
        <f>IF(ISNA(INDEX(プレー記録!$G$14:$G$2664,MATCH("IN_"&amp;ウォレット!$IG$2&amp;MONTH(ウォレット!$B31)&amp;"/"&amp;DAY(ウォレット!$B31)&amp;"_"&amp;ウォレット!IV$3,プレー記録!$U$14:$U$2664,0),1))=TRUE,0,INDEX(プレー記録!$G$14:$G$2664,MATCH("IN_"&amp;ウォレット!$IG$2&amp;MONTH(ウォレット!$B31)&amp;"/"&amp;DAY(ウォレット!$B31)&amp;"_"&amp;ウォレット!IV$3,プレー記録!$U$14:$U$2664,0),1))</f>
        <v>0</v>
      </c>
      <c r="IW31" s="296">
        <f>IF(ISNA(INDEX(プレー記録!$G$14:$G$2664,MATCH("IN_"&amp;ウォレット!$IG$2&amp;MONTH(ウォレット!$B31)&amp;"/"&amp;DAY(ウォレット!$B31)&amp;"_"&amp;ウォレット!IW$3,プレー記録!$U$14:$U$2664,0),1))=TRUE,0,INDEX(プレー記録!$G$14:$G$2664,MATCH("IN_"&amp;ウォレット!$IG$2&amp;MONTH(ウォレット!$B31)&amp;"/"&amp;DAY(ウォレット!$B31)&amp;"_"&amp;ウォレット!IW$3,プレー記録!$U$14:$U$2664,0),1))</f>
        <v>0</v>
      </c>
      <c r="IX31" s="158"/>
      <c r="IY31" s="131">
        <f>IF(ISNA(INDEX(プレー記録!$F$12:$F$2664,MATCH("OUT_"&amp;ウォレット!$IG$2&amp;MONTH(ウォレット!$B31)&amp;"/"&amp;DAY(ウォレット!$B31)&amp;"_"&amp;ウォレット!IY$3,プレー記録!$U$12:$U$2664,0),1))=TRUE,0,-INDEX(プレー記録!$F$12:$F$2664,MATCH("OUT_"&amp;ウォレット!$IG$2&amp;MONTH(ウォレット!$B31)&amp;"/"&amp;DAY(ウォレット!$B31)&amp;"_"&amp;ウォレット!IY$3,プレー記録!$U$12:$U$2664,0),1))</f>
        <v>0</v>
      </c>
      <c r="IZ31" s="123">
        <f>IF(ISNA(INDEX(プレー記録!$F$12:$F$2664,MATCH("OUT_"&amp;ウォレット!$IG$2&amp;MONTH(ウォレット!$B31)&amp;"/"&amp;DAY(ウォレット!$B31)&amp;"_"&amp;ウォレット!IZ$3,プレー記録!$U$12:$U$2664,0),1))=TRUE,0,-INDEX(プレー記録!$F$12:$F$2664,MATCH("OUT_"&amp;ウォレット!$IG$2&amp;MONTH(ウォレット!$B31)&amp;"/"&amp;DAY(ウォレット!$B31)&amp;"_"&amp;ウォレット!IZ$3,プレー記録!$U$12:$U$2664,0),1))</f>
        <v>0</v>
      </c>
      <c r="JA31" s="123">
        <f>IF(ISNA(INDEX(プレー記録!$F$12:$F$2664,MATCH("OUT_"&amp;ウォレット!$IG$2&amp;MONTH(ウォレット!$B31)&amp;"/"&amp;DAY(ウォレット!$B31)&amp;"_"&amp;ウォレット!JA$3,プレー記録!$U$12:$U$2664,0),1))=TRUE,0,-INDEX(プレー記録!$F$12:$F$2664,MATCH("OUT_"&amp;ウォレット!$IG$2&amp;MONTH(ウォレット!$B31)&amp;"/"&amp;DAY(ウォレット!$B31)&amp;"_"&amp;ウォレット!JA$3,プレー記録!$U$12:$U$2664,0),1))</f>
        <v>0</v>
      </c>
      <c r="JB31" s="123">
        <f>IF(ISNA(INDEX(プレー記録!$F$12:$F$2664,MATCH("OUT_"&amp;ウォレット!$IG$2&amp;MONTH(ウォレット!$B31)&amp;"/"&amp;DAY(ウォレット!$B31)&amp;"_"&amp;ウォレット!JB$3,プレー記録!$U$12:$U$2664,0),1))=TRUE,0,-INDEX(プレー記録!$F$12:$F$2664,MATCH("OUT_"&amp;ウォレット!$IG$2&amp;MONTH(ウォレット!$B31)&amp;"/"&amp;DAY(ウォレット!$B31)&amp;"_"&amp;ウォレット!JB$3,プレー記録!$U$12:$U$2664,0),1))</f>
        <v>0</v>
      </c>
      <c r="JC31" s="123">
        <f>IF(ISNA(INDEX(プレー記録!$F$12:$F$2664,MATCH("OUT_"&amp;ウォレット!$IG$2&amp;MONTH(ウォレット!$B31)&amp;"/"&amp;DAY(ウォレット!$B31)&amp;"_"&amp;ウォレット!JC$3,プレー記録!$U$12:$U$2664,0),1))=TRUE,0,-INDEX(プレー記録!$F$12:$F$2664,MATCH("OUT_"&amp;ウォレット!$IG$2&amp;MONTH(ウォレット!$B31)&amp;"/"&amp;DAY(ウォレット!$B31)&amp;"_"&amp;ウォレット!JC$3,プレー記録!$U$12:$U$2664,0),1))</f>
        <v>0</v>
      </c>
      <c r="JD31" s="123">
        <f>IF(ISNA(INDEX(プレー記録!$F$12:$F$2664,MATCH("OUT_"&amp;ウォレット!$IG$2&amp;MONTH(ウォレット!$B31)&amp;"/"&amp;DAY(ウォレット!$B31)&amp;"_"&amp;ウォレット!JD$3,プレー記録!$U$12:$U$2664,0),1))=TRUE,0,-INDEX(プレー記録!$F$12:$F$2664,MATCH("OUT_"&amp;ウォレット!$IG$2&amp;MONTH(ウォレット!$B31)&amp;"/"&amp;DAY(ウォレット!$B31)&amp;"_"&amp;ウォレット!JD$3,プレー記録!$U$12:$U$2664,0),1))</f>
        <v>0</v>
      </c>
      <c r="JE31" s="123">
        <f>IF(ISNA(INDEX(プレー記録!$F$12:$F$2664,MATCH("OUT_"&amp;ウォレット!$IG$2&amp;MONTH(ウォレット!$B31)&amp;"/"&amp;DAY(ウォレット!$B31)&amp;"_"&amp;ウォレット!JE$3,プレー記録!$U$12:$U$2664,0),1))=TRUE,0,-INDEX(プレー記録!$F$12:$F$2664,MATCH("OUT_"&amp;ウォレット!$IG$2&amp;MONTH(ウォレット!$B31)&amp;"/"&amp;DAY(ウォレット!$B31)&amp;"_"&amp;ウォレット!JE$3,プレー記録!$U$12:$U$2664,0),1))</f>
        <v>0</v>
      </c>
      <c r="JF31" s="298">
        <f>IF(ISNA(INDEX(プレー記録!$F$12:$F$2664,MATCH("OUT_"&amp;ウォレット!$IG$2&amp;MONTH(ウォレット!$B31)&amp;"/"&amp;DAY(ウォレット!$B31)&amp;"_"&amp;ウォレット!JF$3,プレー記録!$U$12:$U$2664,0),1))=TRUE,0,-INDEX(プレー記録!$F$12:$F$2664,MATCH("OUT_"&amp;ウォレット!$IG$2&amp;MONTH(ウォレット!$B31)&amp;"/"&amp;DAY(ウォレット!$B31)&amp;"_"&amp;ウォレット!JF$3,プレー記録!$U$12:$U$2664,0),1))</f>
        <v>0</v>
      </c>
      <c r="JG31" s="298">
        <f>IF(ISNA(INDEX(プレー記録!$F$12:$F$2664,MATCH("OUT_"&amp;ウォレット!$IG$2&amp;MONTH(ウォレット!$B31)&amp;"/"&amp;DAY(ウォレット!$B31)&amp;"_"&amp;ウォレット!JG$3,プレー記録!$U$12:$U$2664,0),1))=TRUE,0,-INDEX(プレー記録!$F$12:$F$2664,MATCH("OUT_"&amp;ウォレット!$IG$2&amp;MONTH(ウォレット!$B31)&amp;"/"&amp;DAY(ウォレット!$B31)&amp;"_"&amp;ウォレット!JG$3,プレー記録!$U$12:$U$2664,0),1))</f>
        <v>0</v>
      </c>
      <c r="JH31" s="298">
        <f>IF(ISNA(INDEX(プレー記録!$F$12:$F$2664,MATCH("OUT_"&amp;ウォレット!$IG$2&amp;MONTH(ウォレット!$B31)&amp;"/"&amp;DAY(ウォレット!$B31)&amp;"_"&amp;ウォレット!JH$3,プレー記録!$U$12:$U$2664,0),1))=TRUE,0,-INDEX(プレー記録!$F$12:$F$2664,MATCH("OUT_"&amp;ウォレット!$IG$2&amp;MONTH(ウォレット!$B31)&amp;"/"&amp;DAY(ウォレット!$B31)&amp;"_"&amp;ウォレット!JH$3,プレー記録!$U$12:$U$2664,0),1))</f>
        <v>0</v>
      </c>
      <c r="JI31" s="298">
        <f>IF(ISNA(INDEX(プレー記録!$F$12:$F$2664,MATCH("OUT_"&amp;ウォレット!$IG$2&amp;MONTH(ウォレット!$B31)&amp;"/"&amp;DAY(ウォレット!$B31)&amp;"_"&amp;ウォレット!JI$3,プレー記録!$U$12:$U$2664,0),1))=TRUE,0,-INDEX(プレー記録!$F$12:$F$2664,MATCH("OUT_"&amp;ウォレット!$IG$2&amp;MONTH(ウォレット!$B31)&amp;"/"&amp;DAY(ウォレット!$B31)&amp;"_"&amp;ウォレット!JI$3,プレー記録!$U$12:$U$2664,0),1))</f>
        <v>0</v>
      </c>
      <c r="JJ31" s="298">
        <f>IF(ISNA(INDEX(プレー記録!$F$12:$F$2664,MATCH("OUT_"&amp;ウォレット!$IG$2&amp;MONTH(ウォレット!$B31)&amp;"/"&amp;DAY(ウォレット!$B31)&amp;"_"&amp;ウォレット!JJ$3,プレー記録!$U$12:$U$2664,0),1))=TRUE,0,-INDEX(プレー記録!$F$12:$F$2664,MATCH("OUT_"&amp;ウォレット!$IG$2&amp;MONTH(ウォレット!$B31)&amp;"/"&amp;DAY(ウォレット!$B31)&amp;"_"&amp;ウォレット!JJ$3,プレー記録!$U$12:$U$2664,0),1))</f>
        <v>0</v>
      </c>
      <c r="JK31" s="298">
        <f>IF(ISNA(INDEX(プレー記録!$F$12:$F$2664,MATCH("OUT_"&amp;ウォレット!$IG$2&amp;MONTH(ウォレット!$B31)&amp;"/"&amp;DAY(ウォレット!$B31)&amp;"_"&amp;ウォレット!JK$3,プレー記録!$U$12:$U$2664,0),1))=TRUE,0,-INDEX(プレー記録!$F$12:$F$2664,MATCH("OUT_"&amp;ウォレット!$IG$2&amp;MONTH(ウォレット!$B31)&amp;"/"&amp;DAY(ウォレット!$B31)&amp;"_"&amp;ウォレット!JK$3,プレー記録!$U$12:$U$2664,0),1))</f>
        <v>0</v>
      </c>
      <c r="JL31" s="298">
        <f>IF(ISNA(INDEX(プレー記録!$F$12:$F$2664,MATCH("OUT_"&amp;ウォレット!$IG$2&amp;MONTH(ウォレット!$B31)&amp;"/"&amp;DAY(ウォレット!$B31)&amp;"_"&amp;ウォレット!JL$3,プレー記録!$U$12:$U$2664,0),1))=TRUE,0,-INDEX(プレー記録!$F$12:$F$2664,MATCH("OUT_"&amp;ウォレット!$IG$2&amp;MONTH(ウォレット!$B31)&amp;"/"&amp;DAY(ウォレット!$B31)&amp;"_"&amp;ウォレット!JL$3,プレー記録!$U$12:$U$2664,0),1))</f>
        <v>0</v>
      </c>
      <c r="JM31" s="298">
        <f>IF(ISNA(INDEX(プレー記録!$F$12:$F$2664,MATCH("OUT_"&amp;ウォレット!$IG$2&amp;MONTH(ウォレット!$B31)&amp;"/"&amp;DAY(ウォレット!$B31)&amp;"_"&amp;ウォレット!JM$3,プレー記録!$U$12:$U$2664,0),1))=TRUE,0,-INDEX(プレー記録!$F$12:$F$2664,MATCH("OUT_"&amp;ウォレット!$IG$2&amp;MONTH(ウォレット!$B31)&amp;"/"&amp;DAY(ウォレット!$B31)&amp;"_"&amp;ウォレット!JM$3,プレー記録!$U$12:$U$2664,0),1))</f>
        <v>0</v>
      </c>
      <c r="JN31" s="160"/>
      <c r="JO31" s="127">
        <f t="shared" si="9"/>
        <v>0</v>
      </c>
      <c r="JP31" s="128">
        <f t="shared" si="19"/>
        <v>0</v>
      </c>
      <c r="JQ31" s="133">
        <f>IF(ISNA(INDEX(プレー記録!$G$14:$G$2664,MATCH("IN_"&amp;ウォレット!$JO$2&amp;MONTH(ウォレット!$B31)&amp;"/"&amp;DAY(ウォレット!$B31)&amp;"_"&amp;ウォレット!JQ$3,プレー記録!$U$14:$U$2664,0),1))=TRUE,0,INDEX(プレー記録!$G$14:$G$2664,MATCH("IN_"&amp;ウォレット!$JO$2&amp;MONTH(ウォレット!$B31)&amp;"/"&amp;DAY(ウォレット!$B31)&amp;"_"&amp;ウォレット!JQ$3,プレー記録!$U$14:$U$2664,0),1))</f>
        <v>0</v>
      </c>
      <c r="JR31" s="122">
        <f>IF(ISNA(INDEX(プレー記録!$G$14:$G$2664,MATCH("IN_"&amp;ウォレット!$JO$2&amp;MONTH(ウォレット!$B31)&amp;"/"&amp;DAY(ウォレット!$B31)&amp;"_"&amp;ウォレット!JR$3,プレー記録!$U$14:$U$2664,0),1))=TRUE,0,INDEX(プレー記録!$G$14:$G$2664,MATCH("IN_"&amp;ウォレット!$JO$2&amp;MONTH(ウォレット!$B31)&amp;"/"&amp;DAY(ウォレット!$B31)&amp;"_"&amp;ウォレット!JR$3,プレー記録!$U$14:$U$2664,0),1))</f>
        <v>0</v>
      </c>
      <c r="JS31" s="122">
        <f>IF(ISNA(INDEX(プレー記録!$G$14:$G$2664,MATCH("IN_"&amp;ウォレット!$JO$2&amp;MONTH(ウォレット!$B31)&amp;"/"&amp;DAY(ウォレット!$B31)&amp;"_"&amp;ウォレット!JS$3,プレー記録!$U$14:$U$2664,0),1))=TRUE,0,INDEX(プレー記録!$G$14:$G$2664,MATCH("IN_"&amp;ウォレット!$JO$2&amp;MONTH(ウォレット!$B31)&amp;"/"&amp;DAY(ウォレット!$B31)&amp;"_"&amp;ウォレット!JS$3,プレー記録!$U$14:$U$2664,0),1))</f>
        <v>0</v>
      </c>
      <c r="JT31" s="122">
        <f>IF(ISNA(INDEX(プレー記録!$G$14:$G$2664,MATCH("IN_"&amp;ウォレット!$JO$2&amp;MONTH(ウォレット!$B31)&amp;"/"&amp;DAY(ウォレット!$B31)&amp;"_"&amp;ウォレット!JT$3,プレー記録!$U$14:$U$2664,0),1))=TRUE,0,INDEX(プレー記録!$G$14:$G$2664,MATCH("IN_"&amp;ウォレット!$JO$2&amp;MONTH(ウォレット!$B31)&amp;"/"&amp;DAY(ウォレット!$B31)&amp;"_"&amp;ウォレット!JT$3,プレー記録!$U$14:$U$2664,0),1))</f>
        <v>0</v>
      </c>
      <c r="JU31" s="122">
        <f>IF(ISNA(INDEX(プレー記録!$G$14:$G$2664,MATCH("IN_"&amp;ウォレット!$JO$2&amp;MONTH(ウォレット!$B31)&amp;"/"&amp;DAY(ウォレット!$B31)&amp;"_"&amp;ウォレット!JU$3,プレー記録!$U$14:$U$2664,0),1))=TRUE,0,INDEX(プレー記録!$G$14:$G$2664,MATCH("IN_"&amp;ウォレット!$JO$2&amp;MONTH(ウォレット!$B31)&amp;"/"&amp;DAY(ウォレット!$B31)&amp;"_"&amp;ウォレット!JU$3,プレー記録!$U$14:$U$2664,0),1))</f>
        <v>0</v>
      </c>
      <c r="JV31" s="122">
        <f>IF(ISNA(INDEX(プレー記録!$G$14:$G$2664,MATCH("IN_"&amp;ウォレット!$JO$2&amp;MONTH(ウォレット!$B31)&amp;"/"&amp;DAY(ウォレット!$B31)&amp;"_"&amp;ウォレット!JV$3,プレー記録!$U$14:$U$2664,0),1))=TRUE,0,INDEX(プレー記録!$G$14:$G$2664,MATCH("IN_"&amp;ウォレット!$JO$2&amp;MONTH(ウォレット!$B31)&amp;"/"&amp;DAY(ウォレット!$B31)&amp;"_"&amp;ウォレット!JV$3,プレー記録!$U$14:$U$2664,0),1))</f>
        <v>0</v>
      </c>
      <c r="JW31" s="122">
        <f>IF(ISNA(INDEX(プレー記録!$G$14:$G$2664,MATCH("IN_"&amp;ウォレット!$JO$2&amp;MONTH(ウォレット!$B31)&amp;"/"&amp;DAY(ウォレット!$B31)&amp;"_"&amp;ウォレット!JW$3,プレー記録!$U$14:$U$2664,0),1))=TRUE,0,INDEX(プレー記録!$G$14:$G$2664,MATCH("IN_"&amp;ウォレット!$JO$2&amp;MONTH(ウォレット!$B31)&amp;"/"&amp;DAY(ウォレット!$B31)&amp;"_"&amp;ウォレット!JW$3,プレー記録!$U$14:$U$2664,0),1))</f>
        <v>0</v>
      </c>
      <c r="JX31" s="296">
        <f>IF(ISNA(INDEX(プレー記録!$G$14:$G$2664,MATCH("IN_"&amp;ウォレット!$JO$2&amp;MONTH(ウォレット!$B31)&amp;"/"&amp;DAY(ウォレット!$B31)&amp;"_"&amp;ウォレット!JX$3,プレー記録!$U$14:$U$2664,0),1))=TRUE,0,INDEX(プレー記録!$G$14:$G$2664,MATCH("IN_"&amp;ウォレット!$JO$2&amp;MONTH(ウォレット!$B31)&amp;"/"&amp;DAY(ウォレット!$B31)&amp;"_"&amp;ウォレット!JX$3,プレー記録!$U$14:$U$2664,0),1))</f>
        <v>0</v>
      </c>
      <c r="JY31" s="296">
        <f>IF(ISNA(INDEX(プレー記録!$G$14:$G$2664,MATCH("IN_"&amp;ウォレット!$JO$2&amp;MONTH(ウォレット!$B31)&amp;"/"&amp;DAY(ウォレット!$B31)&amp;"_"&amp;ウォレット!JY$3,プレー記録!$U$14:$U$2664,0),1))=TRUE,0,INDEX(プレー記録!$G$14:$G$2664,MATCH("IN_"&amp;ウォレット!$JO$2&amp;MONTH(ウォレット!$B31)&amp;"/"&amp;DAY(ウォレット!$B31)&amp;"_"&amp;ウォレット!JY$3,プレー記録!$U$14:$U$2664,0),1))</f>
        <v>0</v>
      </c>
      <c r="JZ31" s="296">
        <f>IF(ISNA(INDEX(プレー記録!$G$14:$G$2664,MATCH("IN_"&amp;ウォレット!$JO$2&amp;MONTH(ウォレット!$B31)&amp;"/"&amp;DAY(ウォレット!$B31)&amp;"_"&amp;ウォレット!JZ$3,プレー記録!$U$14:$U$2664,0),1))=TRUE,0,INDEX(プレー記録!$G$14:$G$2664,MATCH("IN_"&amp;ウォレット!$JO$2&amp;MONTH(ウォレット!$B31)&amp;"/"&amp;DAY(ウォレット!$B31)&amp;"_"&amp;ウォレット!JZ$3,プレー記録!$U$14:$U$2664,0),1))</f>
        <v>0</v>
      </c>
      <c r="KA31" s="296">
        <f>IF(ISNA(INDEX(プレー記録!$G$14:$G$2664,MATCH("IN_"&amp;ウォレット!$JO$2&amp;MONTH(ウォレット!$B31)&amp;"/"&amp;DAY(ウォレット!$B31)&amp;"_"&amp;ウォレット!KA$3,プレー記録!$U$14:$U$2664,0),1))=TRUE,0,INDEX(プレー記録!$G$14:$G$2664,MATCH("IN_"&amp;ウォレット!$JO$2&amp;MONTH(ウォレット!$B31)&amp;"/"&amp;DAY(ウォレット!$B31)&amp;"_"&amp;ウォレット!KA$3,プレー記録!$U$14:$U$2664,0),1))</f>
        <v>0</v>
      </c>
      <c r="KB31" s="296">
        <f>IF(ISNA(INDEX(プレー記録!$G$14:$G$2664,MATCH("IN_"&amp;ウォレット!$JO$2&amp;MONTH(ウォレット!$B31)&amp;"/"&amp;DAY(ウォレット!$B31)&amp;"_"&amp;ウォレット!KB$3,プレー記録!$U$14:$U$2664,0),1))=TRUE,0,INDEX(プレー記録!$G$14:$G$2664,MATCH("IN_"&amp;ウォレット!$JO$2&amp;MONTH(ウォレット!$B31)&amp;"/"&amp;DAY(ウォレット!$B31)&amp;"_"&amp;ウォレット!KB$3,プレー記録!$U$14:$U$2664,0),1))</f>
        <v>0</v>
      </c>
      <c r="KC31" s="296">
        <f>IF(ISNA(INDEX(プレー記録!$G$14:$G$2664,MATCH("IN_"&amp;ウォレット!$JO$2&amp;MONTH(ウォレット!$B31)&amp;"/"&amp;DAY(ウォレット!$B31)&amp;"_"&amp;ウォレット!KC$3,プレー記録!$U$14:$U$2664,0),1))=TRUE,0,INDEX(プレー記録!$G$14:$G$2664,MATCH("IN_"&amp;ウォレット!$JO$2&amp;MONTH(ウォレット!$B31)&amp;"/"&amp;DAY(ウォレット!$B31)&amp;"_"&amp;ウォレット!KC$3,プレー記録!$U$14:$U$2664,0),1))</f>
        <v>0</v>
      </c>
      <c r="KD31" s="296">
        <f>IF(ISNA(INDEX(プレー記録!$G$14:$G$2664,MATCH("IN_"&amp;ウォレット!$JO$2&amp;MONTH(ウォレット!$B31)&amp;"/"&amp;DAY(ウォレット!$B31)&amp;"_"&amp;ウォレット!KD$3,プレー記録!$U$14:$U$2664,0),1))=TRUE,0,INDEX(プレー記録!$G$14:$G$2664,MATCH("IN_"&amp;ウォレット!$JO$2&amp;MONTH(ウォレット!$B31)&amp;"/"&amp;DAY(ウォレット!$B31)&amp;"_"&amp;ウォレット!KD$3,プレー記録!$U$14:$U$2664,0),1))</f>
        <v>0</v>
      </c>
      <c r="KE31" s="296">
        <f>IF(ISNA(INDEX(プレー記録!$G$14:$G$2664,MATCH("IN_"&amp;ウォレット!$JO$2&amp;MONTH(ウォレット!$B31)&amp;"/"&amp;DAY(ウォレット!$B31)&amp;"_"&amp;ウォレット!KE$3,プレー記録!$U$14:$U$2664,0),1))=TRUE,0,INDEX(プレー記録!$G$14:$G$2664,MATCH("IN_"&amp;ウォレット!$JO$2&amp;MONTH(ウォレット!$B31)&amp;"/"&amp;DAY(ウォレット!$B31)&amp;"_"&amp;ウォレット!KE$3,プレー記録!$U$14:$U$2664,0),1))</f>
        <v>0</v>
      </c>
      <c r="KF31" s="158"/>
      <c r="KG31" s="131">
        <f>IF(ISNA(INDEX(プレー記録!$F$12:$F$2664,MATCH("OUT_"&amp;ウォレット!$JO$2&amp;MONTH(ウォレット!$B31)&amp;"/"&amp;DAY(ウォレット!$B31)&amp;"_"&amp;ウォレット!KG$3,プレー記録!$U$12:$U$2664,0),1))=TRUE,0,-INDEX(プレー記録!$F$12:$F$2664,MATCH("OUT_"&amp;ウォレット!$JO$2&amp;MONTH(ウォレット!$B31)&amp;"/"&amp;DAY(ウォレット!$B31)&amp;"_"&amp;ウォレット!KG$3,プレー記録!$U$12:$U$2664,0),1))</f>
        <v>0</v>
      </c>
      <c r="KH31" s="123">
        <f>IF(ISNA(INDEX(プレー記録!$F$12:$F$2664,MATCH("OUT_"&amp;ウォレット!$JO$2&amp;MONTH(ウォレット!$B31)&amp;"/"&amp;DAY(ウォレット!$B31)&amp;"_"&amp;ウォレット!KH$3,プレー記録!$U$12:$U$2664,0),1))=TRUE,0,-INDEX(プレー記録!$F$12:$F$2664,MATCH("OUT_"&amp;ウォレット!$JO$2&amp;MONTH(ウォレット!$B31)&amp;"/"&amp;DAY(ウォレット!$B31)&amp;"_"&amp;ウォレット!KH$3,プレー記録!$U$12:$U$2664,0),1))</f>
        <v>0</v>
      </c>
      <c r="KI31" s="123">
        <f>IF(ISNA(INDEX(プレー記録!$F$12:$F$2664,MATCH("OUT_"&amp;ウォレット!$JO$2&amp;MONTH(ウォレット!$B31)&amp;"/"&amp;DAY(ウォレット!$B31)&amp;"_"&amp;ウォレット!KI$3,プレー記録!$U$12:$U$2664,0),1))=TRUE,0,-INDEX(プレー記録!$F$12:$F$2664,MATCH("OUT_"&amp;ウォレット!$JO$2&amp;MONTH(ウォレット!$B31)&amp;"/"&amp;DAY(ウォレット!$B31)&amp;"_"&amp;ウォレット!KI$3,プレー記録!$U$12:$U$2664,0),1))</f>
        <v>0</v>
      </c>
      <c r="KJ31" s="123">
        <f>IF(ISNA(INDEX(プレー記録!$F$12:$F$2664,MATCH("OUT_"&amp;ウォレット!$JO$2&amp;MONTH(ウォレット!$B31)&amp;"/"&amp;DAY(ウォレット!$B31)&amp;"_"&amp;ウォレット!KJ$3,プレー記録!$U$12:$U$2664,0),1))=TRUE,0,-INDEX(プレー記録!$F$12:$F$2664,MATCH("OUT_"&amp;ウォレット!$JO$2&amp;MONTH(ウォレット!$B31)&amp;"/"&amp;DAY(ウォレット!$B31)&amp;"_"&amp;ウォレット!KJ$3,プレー記録!$U$12:$U$2664,0),1))</f>
        <v>0</v>
      </c>
      <c r="KK31" s="123">
        <f>IF(ISNA(INDEX(プレー記録!$F$12:$F$2664,MATCH("OUT_"&amp;ウォレット!$JO$2&amp;MONTH(ウォレット!$B31)&amp;"/"&amp;DAY(ウォレット!$B31)&amp;"_"&amp;ウォレット!KK$3,プレー記録!$U$12:$U$2664,0),1))=TRUE,0,-INDEX(プレー記録!$F$12:$F$2664,MATCH("OUT_"&amp;ウォレット!$JO$2&amp;MONTH(ウォレット!$B31)&amp;"/"&amp;DAY(ウォレット!$B31)&amp;"_"&amp;ウォレット!KK$3,プレー記録!$U$12:$U$2664,0),1))</f>
        <v>0</v>
      </c>
      <c r="KL31" s="123">
        <f>IF(ISNA(INDEX(プレー記録!$F$12:$F$2664,MATCH("OUT_"&amp;ウォレット!$JO$2&amp;MONTH(ウォレット!$B31)&amp;"/"&amp;DAY(ウォレット!$B31)&amp;"_"&amp;ウォレット!KL$3,プレー記録!$U$12:$U$2664,0),1))=TRUE,0,-INDEX(プレー記録!$F$12:$F$2664,MATCH("OUT_"&amp;ウォレット!$JO$2&amp;MONTH(ウォレット!$B31)&amp;"/"&amp;DAY(ウォレット!$B31)&amp;"_"&amp;ウォレット!KL$3,プレー記録!$U$12:$U$2664,0),1))</f>
        <v>0</v>
      </c>
      <c r="KM31" s="123">
        <f>IF(ISNA(INDEX(プレー記録!$F$12:$F$2664,MATCH("OUT_"&amp;ウォレット!$JO$2&amp;MONTH(ウォレット!$B31)&amp;"/"&amp;DAY(ウォレット!$B31)&amp;"_"&amp;ウォレット!KM$3,プレー記録!$U$12:$U$2664,0),1))=TRUE,0,-INDEX(プレー記録!$F$12:$F$2664,MATCH("OUT_"&amp;ウォレット!$JO$2&amp;MONTH(ウォレット!$B31)&amp;"/"&amp;DAY(ウォレット!$B31)&amp;"_"&amp;ウォレット!KM$3,プレー記録!$U$12:$U$2664,0),1))</f>
        <v>0</v>
      </c>
      <c r="KN31" s="298">
        <f>IF(ISNA(INDEX(プレー記録!$F$12:$F$2664,MATCH("OUT_"&amp;ウォレット!$JO$2&amp;MONTH(ウォレット!$B31)&amp;"/"&amp;DAY(ウォレット!$B31)&amp;"_"&amp;ウォレット!KN$3,プレー記録!$U$12:$U$2664,0),1))=TRUE,0,-INDEX(プレー記録!$F$12:$F$2664,MATCH("OUT_"&amp;ウォレット!$JO$2&amp;MONTH(ウォレット!$B31)&amp;"/"&amp;DAY(ウォレット!$B31)&amp;"_"&amp;ウォレット!KN$3,プレー記録!$U$12:$U$2664,0),1))</f>
        <v>0</v>
      </c>
      <c r="KO31" s="298">
        <f>IF(ISNA(INDEX(プレー記録!$F$12:$F$2664,MATCH("OUT_"&amp;ウォレット!$JO$2&amp;MONTH(ウォレット!$B31)&amp;"/"&amp;DAY(ウォレット!$B31)&amp;"_"&amp;ウォレット!KO$3,プレー記録!$U$12:$U$2664,0),1))=TRUE,0,-INDEX(プレー記録!$F$12:$F$2664,MATCH("OUT_"&amp;ウォレット!$JO$2&amp;MONTH(ウォレット!$B31)&amp;"/"&amp;DAY(ウォレット!$B31)&amp;"_"&amp;ウォレット!KO$3,プレー記録!$U$12:$U$2664,0),1))</f>
        <v>0</v>
      </c>
      <c r="KP31" s="298">
        <f>IF(ISNA(INDEX(プレー記録!$F$12:$F$2664,MATCH("OUT_"&amp;ウォレット!$JO$2&amp;MONTH(ウォレット!$B31)&amp;"/"&amp;DAY(ウォレット!$B31)&amp;"_"&amp;ウォレット!KP$3,プレー記録!$U$12:$U$2664,0),1))=TRUE,0,-INDEX(プレー記録!$F$12:$F$2664,MATCH("OUT_"&amp;ウォレット!$JO$2&amp;MONTH(ウォレット!$B31)&amp;"/"&amp;DAY(ウォレット!$B31)&amp;"_"&amp;ウォレット!KP$3,プレー記録!$U$12:$U$2664,0),1))</f>
        <v>0</v>
      </c>
      <c r="KQ31" s="298">
        <f>IF(ISNA(INDEX(プレー記録!$F$12:$F$2664,MATCH("OUT_"&amp;ウォレット!$JO$2&amp;MONTH(ウォレット!$B31)&amp;"/"&amp;DAY(ウォレット!$B31)&amp;"_"&amp;ウォレット!KQ$3,プレー記録!$U$12:$U$2664,0),1))=TRUE,0,-INDEX(プレー記録!$F$12:$F$2664,MATCH("OUT_"&amp;ウォレット!$JO$2&amp;MONTH(ウォレット!$B31)&amp;"/"&amp;DAY(ウォレット!$B31)&amp;"_"&amp;ウォレット!KQ$3,プレー記録!$U$12:$U$2664,0),1))</f>
        <v>0</v>
      </c>
      <c r="KR31" s="298">
        <f>IF(ISNA(INDEX(プレー記録!$F$12:$F$2664,MATCH("OUT_"&amp;ウォレット!$JO$2&amp;MONTH(ウォレット!$B31)&amp;"/"&amp;DAY(ウォレット!$B31)&amp;"_"&amp;ウォレット!KR$3,プレー記録!$U$12:$U$2664,0),1))=TRUE,0,-INDEX(プレー記録!$F$12:$F$2664,MATCH("OUT_"&amp;ウォレット!$JO$2&amp;MONTH(ウォレット!$B31)&amp;"/"&amp;DAY(ウォレット!$B31)&amp;"_"&amp;ウォレット!KR$3,プレー記録!$U$12:$U$2664,0),1))</f>
        <v>0</v>
      </c>
      <c r="KS31" s="298">
        <f>IF(ISNA(INDEX(プレー記録!$F$12:$F$2664,MATCH("OUT_"&amp;ウォレット!$JO$2&amp;MONTH(ウォレット!$B31)&amp;"/"&amp;DAY(ウォレット!$B31)&amp;"_"&amp;ウォレット!KS$3,プレー記録!$U$12:$U$2664,0),1))=TRUE,0,-INDEX(プレー記録!$F$12:$F$2664,MATCH("OUT_"&amp;ウォレット!$JO$2&amp;MONTH(ウォレット!$B31)&amp;"/"&amp;DAY(ウォレット!$B31)&amp;"_"&amp;ウォレット!KS$3,プレー記録!$U$12:$U$2664,0),1))</f>
        <v>0</v>
      </c>
      <c r="KT31" s="298">
        <f>IF(ISNA(INDEX(プレー記録!$F$12:$F$2664,MATCH("OUT_"&amp;ウォレット!$JO$2&amp;MONTH(ウォレット!$B31)&amp;"/"&amp;DAY(ウォレット!$B31)&amp;"_"&amp;ウォレット!KT$3,プレー記録!$U$12:$U$2664,0),1))=TRUE,0,-INDEX(プレー記録!$F$12:$F$2664,MATCH("OUT_"&amp;ウォレット!$JO$2&amp;MONTH(ウォレット!$B31)&amp;"/"&amp;DAY(ウォレット!$B31)&amp;"_"&amp;ウォレット!KT$3,プレー記録!$U$12:$U$2664,0),1))</f>
        <v>0</v>
      </c>
      <c r="KU31" s="298">
        <f>IF(ISNA(INDEX(プレー記録!$F$12:$F$2664,MATCH("OUT_"&amp;ウォレット!$JO$2&amp;MONTH(ウォレット!$B31)&amp;"/"&amp;DAY(ウォレット!$B31)&amp;"_"&amp;ウォレット!KU$3,プレー記録!$U$12:$U$2664,0),1))=TRUE,0,-INDEX(プレー記録!$F$12:$F$2664,MATCH("OUT_"&amp;ウォレット!$JO$2&amp;MONTH(ウォレット!$B31)&amp;"/"&amp;DAY(ウォレット!$B31)&amp;"_"&amp;ウォレット!KU$3,プレー記録!$U$12:$U$2664,0),1))</f>
        <v>0</v>
      </c>
      <c r="KV31" s="160"/>
      <c r="KW31" s="127">
        <f t="shared" si="10"/>
        <v>0</v>
      </c>
      <c r="KX31" s="128">
        <f t="shared" si="20"/>
        <v>0</v>
      </c>
      <c r="KY31" s="133">
        <f>IF(ISNA(INDEX(プレー記録!$G$14:$G$2664,MATCH("IN_"&amp;ウォレット!$KW$2&amp;MONTH(ウォレット!$B31)&amp;"/"&amp;DAY(ウォレット!$B31)&amp;"_"&amp;ウォレット!KY$3,プレー記録!$U$14:$U$2664,0),1))=TRUE,0,INDEX(プレー記録!$G$14:$G$2664,MATCH("IN_"&amp;ウォレット!$KW$2&amp;MONTH(ウォレット!$B31)&amp;"/"&amp;DAY(ウォレット!$B31)&amp;"_"&amp;ウォレット!KY$3,プレー記録!$U$14:$U$2664,0),1))</f>
        <v>0</v>
      </c>
      <c r="KZ31" s="122">
        <f>IF(ISNA(INDEX(プレー記録!$G$14:$G$2664,MATCH("IN_"&amp;ウォレット!$KW$2&amp;MONTH(ウォレット!$B31)&amp;"/"&amp;DAY(ウォレット!$B31)&amp;"_"&amp;ウォレット!KZ$3,プレー記録!$U$14:$U$2664,0),1))=TRUE,0,INDEX(プレー記録!$G$14:$G$2664,MATCH("IN_"&amp;ウォレット!$KW$2&amp;MONTH(ウォレット!$B31)&amp;"/"&amp;DAY(ウォレット!$B31)&amp;"_"&amp;ウォレット!KZ$3,プレー記録!$U$14:$U$2664,0),1))</f>
        <v>0</v>
      </c>
      <c r="LA31" s="122">
        <f>IF(ISNA(INDEX(プレー記録!$G$14:$G$2664,MATCH("IN_"&amp;ウォレット!$KW$2&amp;MONTH(ウォレット!$B31)&amp;"/"&amp;DAY(ウォレット!$B31)&amp;"_"&amp;ウォレット!LA$3,プレー記録!$U$14:$U$2664,0),1))=TRUE,0,INDEX(プレー記録!$G$14:$G$2664,MATCH("IN_"&amp;ウォレット!$KW$2&amp;MONTH(ウォレット!$B31)&amp;"/"&amp;DAY(ウォレット!$B31)&amp;"_"&amp;ウォレット!LA$3,プレー記録!$U$14:$U$2664,0),1))</f>
        <v>0</v>
      </c>
      <c r="LB31" s="122">
        <f>IF(ISNA(INDEX(プレー記録!$G$14:$G$2664,MATCH("IN_"&amp;ウォレット!$KW$2&amp;MONTH(ウォレット!$B31)&amp;"/"&amp;DAY(ウォレット!$B31)&amp;"_"&amp;ウォレット!LB$3,プレー記録!$U$14:$U$2664,0),1))=TRUE,0,INDEX(プレー記録!$G$14:$G$2664,MATCH("IN_"&amp;ウォレット!$KW$2&amp;MONTH(ウォレット!$B31)&amp;"/"&amp;DAY(ウォレット!$B31)&amp;"_"&amp;ウォレット!LB$3,プレー記録!$U$14:$U$2664,0),1))</f>
        <v>0</v>
      </c>
      <c r="LC31" s="122">
        <f>IF(ISNA(INDEX(プレー記録!$G$14:$G$2664,MATCH("IN_"&amp;ウォレット!$KW$2&amp;MONTH(ウォレット!$B31)&amp;"/"&amp;DAY(ウォレット!$B31)&amp;"_"&amp;ウォレット!LC$3,プレー記録!$U$14:$U$2664,0),1))=TRUE,0,INDEX(プレー記録!$G$14:$G$2664,MATCH("IN_"&amp;ウォレット!$KW$2&amp;MONTH(ウォレット!$B31)&amp;"/"&amp;DAY(ウォレット!$B31)&amp;"_"&amp;ウォレット!LC$3,プレー記録!$U$14:$U$2664,0),1))</f>
        <v>0</v>
      </c>
      <c r="LD31" s="122">
        <f>IF(ISNA(INDEX(プレー記録!$G$14:$G$2664,MATCH("IN_"&amp;ウォレット!$KW$2&amp;MONTH(ウォレット!$B31)&amp;"/"&amp;DAY(ウォレット!$B31)&amp;"_"&amp;ウォレット!LD$3,プレー記録!$U$14:$U$2664,0),1))=TRUE,0,INDEX(プレー記録!$G$14:$G$2664,MATCH("IN_"&amp;ウォレット!$KW$2&amp;MONTH(ウォレット!$B31)&amp;"/"&amp;DAY(ウォレット!$B31)&amp;"_"&amp;ウォレット!LD$3,プレー記録!$U$14:$U$2664,0),1))</f>
        <v>0</v>
      </c>
      <c r="LE31" s="122">
        <f>IF(ISNA(INDEX(プレー記録!$G$14:$G$2664,MATCH("IN_"&amp;ウォレット!$KW$2&amp;MONTH(ウォレット!$B31)&amp;"/"&amp;DAY(ウォレット!$B31)&amp;"_"&amp;ウォレット!LE$3,プレー記録!$U$14:$U$2664,0),1))=TRUE,0,INDEX(プレー記録!$G$14:$G$2664,MATCH("IN_"&amp;ウォレット!$KW$2&amp;MONTH(ウォレット!$B31)&amp;"/"&amp;DAY(ウォレット!$B31)&amp;"_"&amp;ウォレット!LE$3,プレー記録!$U$14:$U$2664,0),1))</f>
        <v>0</v>
      </c>
      <c r="LF31" s="296">
        <f>IF(ISNA(INDEX(プレー記録!$G$14:$G$2664,MATCH("IN_"&amp;ウォレット!$KW$2&amp;MONTH(ウォレット!$B31)&amp;"/"&amp;DAY(ウォレット!$B31)&amp;"_"&amp;ウォレット!LF$3,プレー記録!$U$14:$U$2664,0),1))=TRUE,0,INDEX(プレー記録!$G$14:$G$2664,MATCH("IN_"&amp;ウォレット!$KW$2&amp;MONTH(ウォレット!$B31)&amp;"/"&amp;DAY(ウォレット!$B31)&amp;"_"&amp;ウォレット!LF$3,プレー記録!$U$14:$U$2664,0),1))</f>
        <v>0</v>
      </c>
      <c r="LG31" s="296">
        <f>IF(ISNA(INDEX(プレー記録!$G$14:$G$2664,MATCH("IN_"&amp;ウォレット!$KW$2&amp;MONTH(ウォレット!$B31)&amp;"/"&amp;DAY(ウォレット!$B31)&amp;"_"&amp;ウォレット!LG$3,プレー記録!$U$14:$U$2664,0),1))=TRUE,0,INDEX(プレー記録!$G$14:$G$2664,MATCH("IN_"&amp;ウォレット!$KW$2&amp;MONTH(ウォレット!$B31)&amp;"/"&amp;DAY(ウォレット!$B31)&amp;"_"&amp;ウォレット!LG$3,プレー記録!$U$14:$U$2664,0),1))</f>
        <v>0</v>
      </c>
      <c r="LH31" s="296">
        <f>IF(ISNA(INDEX(プレー記録!$G$14:$G$2664,MATCH("IN_"&amp;ウォレット!$KW$2&amp;MONTH(ウォレット!$B31)&amp;"/"&amp;DAY(ウォレット!$B31)&amp;"_"&amp;ウォレット!LH$3,プレー記録!$U$14:$U$2664,0),1))=TRUE,0,INDEX(プレー記録!$G$14:$G$2664,MATCH("IN_"&amp;ウォレット!$KW$2&amp;MONTH(ウォレット!$B31)&amp;"/"&amp;DAY(ウォレット!$B31)&amp;"_"&amp;ウォレット!LH$3,プレー記録!$U$14:$U$2664,0),1))</f>
        <v>0</v>
      </c>
      <c r="LI31" s="296">
        <f>IF(ISNA(INDEX(プレー記録!$G$14:$G$2664,MATCH("IN_"&amp;ウォレット!$KW$2&amp;MONTH(ウォレット!$B31)&amp;"/"&amp;DAY(ウォレット!$B31)&amp;"_"&amp;ウォレット!LI$3,プレー記録!$U$14:$U$2664,0),1))=TRUE,0,INDEX(プレー記録!$G$14:$G$2664,MATCH("IN_"&amp;ウォレット!$KW$2&amp;MONTH(ウォレット!$B31)&amp;"/"&amp;DAY(ウォレット!$B31)&amp;"_"&amp;ウォレット!LI$3,プレー記録!$U$14:$U$2664,0),1))</f>
        <v>0</v>
      </c>
      <c r="LJ31" s="296">
        <f>IF(ISNA(INDEX(プレー記録!$G$14:$G$2664,MATCH("IN_"&amp;ウォレット!$KW$2&amp;MONTH(ウォレット!$B31)&amp;"/"&amp;DAY(ウォレット!$B31)&amp;"_"&amp;ウォレット!LJ$3,プレー記録!$U$14:$U$2664,0),1))=TRUE,0,INDEX(プレー記録!$G$14:$G$2664,MATCH("IN_"&amp;ウォレット!$KW$2&amp;MONTH(ウォレット!$B31)&amp;"/"&amp;DAY(ウォレット!$B31)&amp;"_"&amp;ウォレット!LJ$3,プレー記録!$U$14:$U$2664,0),1))</f>
        <v>0</v>
      </c>
      <c r="LK31" s="296">
        <f>IF(ISNA(INDEX(プレー記録!$G$14:$G$2664,MATCH("IN_"&amp;ウォレット!$KW$2&amp;MONTH(ウォレット!$B31)&amp;"/"&amp;DAY(ウォレット!$B31)&amp;"_"&amp;ウォレット!LK$3,プレー記録!$U$14:$U$2664,0),1))=TRUE,0,INDEX(プレー記録!$G$14:$G$2664,MATCH("IN_"&amp;ウォレット!$KW$2&amp;MONTH(ウォレット!$B31)&amp;"/"&amp;DAY(ウォレット!$B31)&amp;"_"&amp;ウォレット!LK$3,プレー記録!$U$14:$U$2664,0),1))</f>
        <v>0</v>
      </c>
      <c r="LL31" s="296">
        <f>IF(ISNA(INDEX(プレー記録!$G$14:$G$2664,MATCH("IN_"&amp;ウォレット!$KW$2&amp;MONTH(ウォレット!$B31)&amp;"/"&amp;DAY(ウォレット!$B31)&amp;"_"&amp;ウォレット!LL$3,プレー記録!$U$14:$U$2664,0),1))=TRUE,0,INDEX(プレー記録!$G$14:$G$2664,MATCH("IN_"&amp;ウォレット!$KW$2&amp;MONTH(ウォレット!$B31)&amp;"/"&amp;DAY(ウォレット!$B31)&amp;"_"&amp;ウォレット!LL$3,プレー記録!$U$14:$U$2664,0),1))</f>
        <v>0</v>
      </c>
      <c r="LM31" s="296">
        <f>IF(ISNA(INDEX(プレー記録!$G$14:$G$2664,MATCH("IN_"&amp;ウォレット!$KW$2&amp;MONTH(ウォレット!$B31)&amp;"/"&amp;DAY(ウォレット!$B31)&amp;"_"&amp;ウォレット!LM$3,プレー記録!$U$14:$U$2664,0),1))=TRUE,0,INDEX(プレー記録!$G$14:$G$2664,MATCH("IN_"&amp;ウォレット!$KW$2&amp;MONTH(ウォレット!$B31)&amp;"/"&amp;DAY(ウォレット!$B31)&amp;"_"&amp;ウォレット!LM$3,プレー記録!$U$14:$U$2664,0),1))</f>
        <v>0</v>
      </c>
      <c r="LN31" s="158"/>
      <c r="LO31" s="131">
        <f>IF(ISNA(INDEX(プレー記録!$F$12:$F$2664,MATCH("OUT_"&amp;ウォレット!$KW$2&amp;MONTH(ウォレット!$B31)&amp;"/"&amp;DAY(ウォレット!$B31)&amp;"_"&amp;ウォレット!LO$3,プレー記録!$U$12:$U$2664,0),1))=TRUE,0,-INDEX(プレー記録!$F$12:$F$2664,MATCH("OUT_"&amp;ウォレット!$KW$2&amp;MONTH(ウォレット!$B31)&amp;"/"&amp;DAY(ウォレット!$B31)&amp;"_"&amp;ウォレット!LO$3,プレー記録!$U$12:$U$2664,0),1))</f>
        <v>0</v>
      </c>
      <c r="LP31" s="123">
        <f>IF(ISNA(INDEX(プレー記録!$F$12:$F$2664,MATCH("OUT_"&amp;ウォレット!$KW$2&amp;MONTH(ウォレット!$B31)&amp;"/"&amp;DAY(ウォレット!$B31)&amp;"_"&amp;ウォレット!LP$3,プレー記録!$U$12:$U$2664,0),1))=TRUE,0,-INDEX(プレー記録!$F$12:$F$2664,MATCH("OUT_"&amp;ウォレット!$KW$2&amp;MONTH(ウォレット!$B31)&amp;"/"&amp;DAY(ウォレット!$B31)&amp;"_"&amp;ウォレット!LP$3,プレー記録!$U$12:$U$2664,0),1))</f>
        <v>0</v>
      </c>
      <c r="LQ31" s="123">
        <f>IF(ISNA(INDEX(プレー記録!$F$12:$F$2664,MATCH("OUT_"&amp;ウォレット!$KW$2&amp;MONTH(ウォレット!$B31)&amp;"/"&amp;DAY(ウォレット!$B31)&amp;"_"&amp;ウォレット!LQ$3,プレー記録!$U$12:$U$2664,0),1))=TRUE,0,-INDEX(プレー記録!$F$12:$F$2664,MATCH("OUT_"&amp;ウォレット!$KW$2&amp;MONTH(ウォレット!$B31)&amp;"/"&amp;DAY(ウォレット!$B31)&amp;"_"&amp;ウォレット!LQ$3,プレー記録!$U$12:$U$2664,0),1))</f>
        <v>0</v>
      </c>
      <c r="LR31" s="123">
        <f>IF(ISNA(INDEX(プレー記録!$F$12:$F$2664,MATCH("OUT_"&amp;ウォレット!$KW$2&amp;MONTH(ウォレット!$B31)&amp;"/"&amp;DAY(ウォレット!$B31)&amp;"_"&amp;ウォレット!LR$3,プレー記録!$U$12:$U$2664,0),1))=TRUE,0,-INDEX(プレー記録!$F$12:$F$2664,MATCH("OUT_"&amp;ウォレット!$KW$2&amp;MONTH(ウォレット!$B31)&amp;"/"&amp;DAY(ウォレット!$B31)&amp;"_"&amp;ウォレット!LR$3,プレー記録!$U$12:$U$2664,0),1))</f>
        <v>0</v>
      </c>
      <c r="LS31" s="123">
        <f>IF(ISNA(INDEX(プレー記録!$F$12:$F$2664,MATCH("OUT_"&amp;ウォレット!$KW$2&amp;MONTH(ウォレット!$B31)&amp;"/"&amp;DAY(ウォレット!$B31)&amp;"_"&amp;ウォレット!LS$3,プレー記録!$U$12:$U$2664,0),1))=TRUE,0,-INDEX(プレー記録!$F$12:$F$2664,MATCH("OUT_"&amp;ウォレット!$KW$2&amp;MONTH(ウォレット!$B31)&amp;"/"&amp;DAY(ウォレット!$B31)&amp;"_"&amp;ウォレット!LS$3,プレー記録!$U$12:$U$2664,0),1))</f>
        <v>0</v>
      </c>
      <c r="LT31" s="123">
        <f>IF(ISNA(INDEX(プレー記録!$F$12:$F$2664,MATCH("OUT_"&amp;ウォレット!$KW$2&amp;MONTH(ウォレット!$B31)&amp;"/"&amp;DAY(ウォレット!$B31)&amp;"_"&amp;ウォレット!LT$3,プレー記録!$U$12:$U$2664,0),1))=TRUE,0,-INDEX(プレー記録!$F$12:$F$2664,MATCH("OUT_"&amp;ウォレット!$KW$2&amp;MONTH(ウォレット!$B31)&amp;"/"&amp;DAY(ウォレット!$B31)&amp;"_"&amp;ウォレット!LT$3,プレー記録!$U$12:$U$2664,0),1))</f>
        <v>0</v>
      </c>
      <c r="LU31" s="123">
        <f>IF(ISNA(INDEX(プレー記録!$F$12:$F$2664,MATCH("OUT_"&amp;ウォレット!$KW$2&amp;MONTH(ウォレット!$B31)&amp;"/"&amp;DAY(ウォレット!$B31)&amp;"_"&amp;ウォレット!LU$3,プレー記録!$U$12:$U$2664,0),1))=TRUE,0,-INDEX(プレー記録!$F$12:$F$2664,MATCH("OUT_"&amp;ウォレット!$KW$2&amp;MONTH(ウォレット!$B31)&amp;"/"&amp;DAY(ウォレット!$B31)&amp;"_"&amp;ウォレット!LU$3,プレー記録!$U$12:$U$2664,0),1))</f>
        <v>0</v>
      </c>
      <c r="LV31" s="298">
        <f>IF(ISNA(INDEX(プレー記録!$F$12:$F$2664,MATCH("OUT_"&amp;ウォレット!$KW$2&amp;MONTH(ウォレット!$B31)&amp;"/"&amp;DAY(ウォレット!$B31)&amp;"_"&amp;ウォレット!LV$3,プレー記録!$U$12:$U$2664,0),1))=TRUE,0,-INDEX(プレー記録!$F$12:$F$2664,MATCH("OUT_"&amp;ウォレット!$KW$2&amp;MONTH(ウォレット!$B31)&amp;"/"&amp;DAY(ウォレット!$B31)&amp;"_"&amp;ウォレット!LV$3,プレー記録!$U$12:$U$2664,0),1))</f>
        <v>0</v>
      </c>
      <c r="LW31" s="298">
        <f>IF(ISNA(INDEX(プレー記録!$F$12:$F$2664,MATCH("OUT_"&amp;ウォレット!$KW$2&amp;MONTH(ウォレット!$B31)&amp;"/"&amp;DAY(ウォレット!$B31)&amp;"_"&amp;ウォレット!LW$3,プレー記録!$U$12:$U$2664,0),1))=TRUE,0,-INDEX(プレー記録!$F$12:$F$2664,MATCH("OUT_"&amp;ウォレット!$KW$2&amp;MONTH(ウォレット!$B31)&amp;"/"&amp;DAY(ウォレット!$B31)&amp;"_"&amp;ウォレット!LW$3,プレー記録!$U$12:$U$2664,0),1))</f>
        <v>0</v>
      </c>
      <c r="LX31" s="298">
        <f>IF(ISNA(INDEX(プレー記録!$F$12:$F$2664,MATCH("OUT_"&amp;ウォレット!$KW$2&amp;MONTH(ウォレット!$B31)&amp;"/"&amp;DAY(ウォレット!$B31)&amp;"_"&amp;ウォレット!LX$3,プレー記録!$U$12:$U$2664,0),1))=TRUE,0,-INDEX(プレー記録!$F$12:$F$2664,MATCH("OUT_"&amp;ウォレット!$KW$2&amp;MONTH(ウォレット!$B31)&amp;"/"&amp;DAY(ウォレット!$B31)&amp;"_"&amp;ウォレット!LX$3,プレー記録!$U$12:$U$2664,0),1))</f>
        <v>0</v>
      </c>
      <c r="LY31" s="298">
        <f>IF(ISNA(INDEX(プレー記録!$F$12:$F$2664,MATCH("OUT_"&amp;ウォレット!$KW$2&amp;MONTH(ウォレット!$B31)&amp;"/"&amp;DAY(ウォレット!$B31)&amp;"_"&amp;ウォレット!LY$3,プレー記録!$U$12:$U$2664,0),1))=TRUE,0,-INDEX(プレー記録!$F$12:$F$2664,MATCH("OUT_"&amp;ウォレット!$KW$2&amp;MONTH(ウォレット!$B31)&amp;"/"&amp;DAY(ウォレット!$B31)&amp;"_"&amp;ウォレット!LY$3,プレー記録!$U$12:$U$2664,0),1))</f>
        <v>0</v>
      </c>
      <c r="LZ31" s="298">
        <f>IF(ISNA(INDEX(プレー記録!$F$12:$F$2664,MATCH("OUT_"&amp;ウォレット!$KW$2&amp;MONTH(ウォレット!$B31)&amp;"/"&amp;DAY(ウォレット!$B31)&amp;"_"&amp;ウォレット!LZ$3,プレー記録!$U$12:$U$2664,0),1))=TRUE,0,-INDEX(プレー記録!$F$12:$F$2664,MATCH("OUT_"&amp;ウォレット!$KW$2&amp;MONTH(ウォレット!$B31)&amp;"/"&amp;DAY(ウォレット!$B31)&amp;"_"&amp;ウォレット!LZ$3,プレー記録!$U$12:$U$2664,0),1))</f>
        <v>0</v>
      </c>
      <c r="MA31" s="298">
        <f>IF(ISNA(INDEX(プレー記録!$F$12:$F$2664,MATCH("OUT_"&amp;ウォレット!$KW$2&amp;MONTH(ウォレット!$B31)&amp;"/"&amp;DAY(ウォレット!$B31)&amp;"_"&amp;ウォレット!MA$3,プレー記録!$U$12:$U$2664,0),1))=TRUE,0,-INDEX(プレー記録!$F$12:$F$2664,MATCH("OUT_"&amp;ウォレット!$KW$2&amp;MONTH(ウォレット!$B31)&amp;"/"&amp;DAY(ウォレット!$B31)&amp;"_"&amp;ウォレット!MA$3,プレー記録!$U$12:$U$2664,0),1))</f>
        <v>0</v>
      </c>
      <c r="MB31" s="298">
        <f>IF(ISNA(INDEX(プレー記録!$F$12:$F$2664,MATCH("OUT_"&amp;ウォレット!$KW$2&amp;MONTH(ウォレット!$B31)&amp;"/"&amp;DAY(ウォレット!$B31)&amp;"_"&amp;ウォレット!MB$3,プレー記録!$U$12:$U$2664,0),1))=TRUE,0,-INDEX(プレー記録!$F$12:$F$2664,MATCH("OUT_"&amp;ウォレット!$KW$2&amp;MONTH(ウォレット!$B31)&amp;"/"&amp;DAY(ウォレット!$B31)&amp;"_"&amp;ウォレット!MB$3,プレー記録!$U$12:$U$2664,0),1))</f>
        <v>0</v>
      </c>
      <c r="MC31" s="298">
        <f>IF(ISNA(INDEX(プレー記録!$F$12:$F$2664,MATCH("OUT_"&amp;ウォレット!$KW$2&amp;MONTH(ウォレット!$B31)&amp;"/"&amp;DAY(ウォレット!$B31)&amp;"_"&amp;ウォレット!MC$3,プレー記録!$U$12:$U$2664,0),1))=TRUE,0,-INDEX(プレー記録!$F$12:$F$2664,MATCH("OUT_"&amp;ウォレット!$KW$2&amp;MONTH(ウォレット!$B31)&amp;"/"&amp;DAY(ウォレット!$B31)&amp;"_"&amp;ウォレット!MC$3,プレー記録!$U$12:$U$2664,0),1))</f>
        <v>0</v>
      </c>
      <c r="MD31" s="160"/>
    </row>
    <row r="32" spans="2:342">
      <c r="B32" s="24">
        <f t="shared" si="0"/>
        <v>27</v>
      </c>
      <c r="C32" s="127">
        <f t="shared" si="1"/>
        <v>0</v>
      </c>
      <c r="D32" s="128">
        <f t="shared" si="11"/>
        <v>0</v>
      </c>
      <c r="E32" s="133">
        <f>IF(ISNA(INDEX(プレー記録!$G$14:$G$2664,MATCH("IN_"&amp;ウォレット!$C$2&amp;MONTH(ウォレット!$B32)&amp;"/"&amp;DAY(ウォレット!$B32)&amp;"_"&amp;ウォレット!E$3,プレー記録!$U$14:$U$2664,0),1))=TRUE,0,INDEX(プレー記録!$G$14:$G$2664,MATCH("IN_"&amp;ウォレット!$C$2&amp;MONTH(ウォレット!$B32)&amp;"/"&amp;DAY(ウォレット!$B32)&amp;"_"&amp;ウォレット!E$3,プレー記録!$U$14:$U$2664,0),1))</f>
        <v>0</v>
      </c>
      <c r="F32" s="122">
        <f>IF(ISNA(INDEX(プレー記録!$G$14:$G$2664,MATCH("IN_"&amp;ウォレット!$C$2&amp;MONTH(ウォレット!$B32)&amp;"/"&amp;DAY(ウォレット!$B32)&amp;"_"&amp;ウォレット!F$3,プレー記録!$U$14:$U$2664,0),1))=TRUE,0,INDEX(プレー記録!$G$14:$G$2664,MATCH("IN_"&amp;ウォレット!$C$2&amp;MONTH(ウォレット!$B32)&amp;"/"&amp;DAY(ウォレット!$B32)&amp;"_"&amp;ウォレット!F$3,プレー記録!$U$14:$U$2664,0),1))</f>
        <v>0</v>
      </c>
      <c r="G32" s="122">
        <f>IF(ISNA(INDEX(プレー記録!$G$14:$G$2664,MATCH("IN_"&amp;ウォレット!$C$2&amp;MONTH(ウォレット!$B32)&amp;"/"&amp;DAY(ウォレット!$B32)&amp;"_"&amp;ウォレット!G$3,プレー記録!$U$14:$U$2664,0),1))=TRUE,0,INDEX(プレー記録!$G$14:$G$2664,MATCH("IN_"&amp;ウォレット!$C$2&amp;MONTH(ウォレット!$B32)&amp;"/"&amp;DAY(ウォレット!$B32)&amp;"_"&amp;ウォレット!G$3,プレー記録!$U$14:$U$2664,0),1))</f>
        <v>0</v>
      </c>
      <c r="H32" s="122">
        <f>IF(ISNA(INDEX(プレー記録!$G$14:$G$2664,MATCH("IN_"&amp;ウォレット!$C$2&amp;MONTH(ウォレット!$B32)&amp;"/"&amp;DAY(ウォレット!$B32)&amp;"_"&amp;ウォレット!H$3,プレー記録!$U$14:$U$2664,0),1))=TRUE,0,INDEX(プレー記録!$G$14:$G$2664,MATCH("IN_"&amp;ウォレット!$C$2&amp;MONTH(ウォレット!$B32)&amp;"/"&amp;DAY(ウォレット!$B32)&amp;"_"&amp;ウォレット!H$3,プレー記録!$U$14:$U$2664,0),1))</f>
        <v>0</v>
      </c>
      <c r="I32" s="122">
        <f>IF(ISNA(INDEX(プレー記録!$G$14:$G$2664,MATCH("IN_"&amp;ウォレット!$C$2&amp;MONTH(ウォレット!$B32)&amp;"/"&amp;DAY(ウォレット!$B32)&amp;"_"&amp;ウォレット!I$3,プレー記録!$U$14:$U$2664,0),1))=TRUE,0,INDEX(プレー記録!$G$14:$G$2664,MATCH("IN_"&amp;ウォレット!$C$2&amp;MONTH(ウォレット!$B32)&amp;"/"&amp;DAY(ウォレット!$B32)&amp;"_"&amp;ウォレット!I$3,プレー記録!$U$14:$U$2664,0),1))</f>
        <v>0</v>
      </c>
      <c r="J32" s="122">
        <f>IF(ISNA(INDEX(プレー記録!$G$14:$G$2664,MATCH("IN_"&amp;ウォレット!$C$2&amp;MONTH(ウォレット!$B32)&amp;"/"&amp;DAY(ウォレット!$B32)&amp;"_"&amp;ウォレット!J$3,プレー記録!$U$14:$U$2664,0),1))=TRUE,0,INDEX(プレー記録!$G$14:$G$2664,MATCH("IN_"&amp;ウォレット!$C$2&amp;MONTH(ウォレット!$B32)&amp;"/"&amp;DAY(ウォレット!$B32)&amp;"_"&amp;ウォレット!J$3,プレー記録!$U$14:$U$2664,0),1))</f>
        <v>0</v>
      </c>
      <c r="K32" s="122">
        <f>IF(ISNA(INDEX(プレー記録!$G$14:$G$2664,MATCH("IN_"&amp;ウォレット!$C$2&amp;MONTH(ウォレット!$B32)&amp;"/"&amp;DAY(ウォレット!$B32)&amp;"_"&amp;ウォレット!K$3,プレー記録!$U$14:$U$2664,0),1))=TRUE,0,INDEX(プレー記録!$G$14:$G$2664,MATCH("IN_"&amp;ウォレット!$C$2&amp;MONTH(ウォレット!$B32)&amp;"/"&amp;DAY(ウォレット!$B32)&amp;"_"&amp;ウォレット!K$3,プレー記録!$U$14:$U$2664,0),1))</f>
        <v>0</v>
      </c>
      <c r="L32" s="296">
        <f>IF(ISNA(INDEX(プレー記録!$G$14:$G$2664,MATCH("IN_"&amp;ウォレット!$C$2&amp;MONTH(ウォレット!$B32)&amp;"/"&amp;DAY(ウォレット!$B32)&amp;"_"&amp;ウォレット!L$3,プレー記録!$U$14:$U$2664,0),1))=TRUE,0,INDEX(プレー記録!$G$14:$G$2664,MATCH("IN_"&amp;ウォレット!$C$2&amp;MONTH(ウォレット!$B32)&amp;"/"&amp;DAY(ウォレット!$B32)&amp;"_"&amp;ウォレット!L$3,プレー記録!$U$14:$U$2664,0),1))</f>
        <v>0</v>
      </c>
      <c r="M32" s="296">
        <f>IF(ISNA(INDEX(プレー記録!$G$14:$G$2664,MATCH("IN_"&amp;ウォレット!$C$2&amp;MONTH(ウォレット!$B32)&amp;"/"&amp;DAY(ウォレット!$B32)&amp;"_"&amp;ウォレット!M$3,プレー記録!$U$14:$U$2664,0),1))=TRUE,0,INDEX(プレー記録!$G$14:$G$2664,MATCH("IN_"&amp;ウォレット!$C$2&amp;MONTH(ウォレット!$B32)&amp;"/"&amp;DAY(ウォレット!$B32)&amp;"_"&amp;ウォレット!M$3,プレー記録!$U$14:$U$2664,0),1))</f>
        <v>0</v>
      </c>
      <c r="N32" s="296">
        <f>IF(ISNA(INDEX(プレー記録!$G$14:$G$2664,MATCH("IN_"&amp;ウォレット!$C$2&amp;MONTH(ウォレット!$B32)&amp;"/"&amp;DAY(ウォレット!$B32)&amp;"_"&amp;ウォレット!N$3,プレー記録!$U$14:$U$2664,0),1))=TRUE,0,INDEX(プレー記録!$G$14:$G$2664,MATCH("IN_"&amp;ウォレット!$C$2&amp;MONTH(ウォレット!$B32)&amp;"/"&amp;DAY(ウォレット!$B32)&amp;"_"&amp;ウォレット!N$3,プレー記録!$U$14:$U$2664,0),1))</f>
        <v>0</v>
      </c>
      <c r="O32" s="296">
        <f>IF(ISNA(INDEX(プレー記録!$G$14:$G$2664,MATCH("IN_"&amp;ウォレット!$C$2&amp;MONTH(ウォレット!$B32)&amp;"/"&amp;DAY(ウォレット!$B32)&amp;"_"&amp;ウォレット!O$3,プレー記録!$U$14:$U$2664,0),1))=TRUE,0,INDEX(プレー記録!$G$14:$G$2664,MATCH("IN_"&amp;ウォレット!$C$2&amp;MONTH(ウォレット!$B32)&amp;"/"&amp;DAY(ウォレット!$B32)&amp;"_"&amp;ウォレット!O$3,プレー記録!$U$14:$U$2664,0),1))</f>
        <v>0</v>
      </c>
      <c r="P32" s="296">
        <f>IF(ISNA(INDEX(プレー記録!$G$14:$G$2664,MATCH("IN_"&amp;ウォレット!$C$2&amp;MONTH(ウォレット!$B32)&amp;"/"&amp;DAY(ウォレット!$B32)&amp;"_"&amp;ウォレット!P$3,プレー記録!$U$14:$U$2664,0),1))=TRUE,0,INDEX(プレー記録!$G$14:$G$2664,MATCH("IN_"&amp;ウォレット!$C$2&amp;MONTH(ウォレット!$B32)&amp;"/"&amp;DAY(ウォレット!$B32)&amp;"_"&amp;ウォレット!P$3,プレー記録!$U$14:$U$2664,0),1))</f>
        <v>0</v>
      </c>
      <c r="Q32" s="296">
        <f>IF(ISNA(INDEX(プレー記録!$G$14:$G$2664,MATCH("IN_"&amp;ウォレット!$C$2&amp;MONTH(ウォレット!$B32)&amp;"/"&amp;DAY(ウォレット!$B32)&amp;"_"&amp;ウォレット!Q$3,プレー記録!$U$14:$U$2664,0),1))=TRUE,0,INDEX(プレー記録!$G$14:$G$2664,MATCH("IN_"&amp;ウォレット!$C$2&amp;MONTH(ウォレット!$B32)&amp;"/"&amp;DAY(ウォレット!$B32)&amp;"_"&amp;ウォレット!Q$3,プレー記録!$U$14:$U$2664,0),1))</f>
        <v>0</v>
      </c>
      <c r="R32" s="296">
        <f>IF(ISNA(INDEX(プレー記録!$G$14:$G$2664,MATCH("IN_"&amp;ウォレット!$C$2&amp;MONTH(ウォレット!$B32)&amp;"/"&amp;DAY(ウォレット!$B32)&amp;"_"&amp;ウォレット!R$3,プレー記録!$U$14:$U$2664,0),1))=TRUE,0,INDEX(プレー記録!$G$14:$G$2664,MATCH("IN_"&amp;ウォレット!$C$2&amp;MONTH(ウォレット!$B32)&amp;"/"&amp;DAY(ウォレット!$B32)&amp;"_"&amp;ウォレット!R$3,プレー記録!$U$14:$U$2664,0),1))</f>
        <v>0</v>
      </c>
      <c r="S32" s="296">
        <f>IF(ISNA(INDEX(プレー記録!$G$14:$G$2664,MATCH("IN_"&amp;ウォレット!$C$2&amp;MONTH(ウォレット!$B32)&amp;"/"&amp;DAY(ウォレット!$B32)&amp;"_"&amp;ウォレット!S$3,プレー記録!$U$14:$U$2664,0),1))=TRUE,0,INDEX(プレー記録!$G$14:$G$2664,MATCH("IN_"&amp;ウォレット!$C$2&amp;MONTH(ウォレット!$B32)&amp;"/"&amp;DAY(ウォレット!$B32)&amp;"_"&amp;ウォレット!S$3,プレー記録!$U$14:$U$2664,0),1))</f>
        <v>0</v>
      </c>
      <c r="T32" s="158"/>
      <c r="U32" s="131">
        <f>IF(ISNA(INDEX(プレー記録!$F$12:$F$2664,MATCH("OUT_"&amp;ウォレット!$C$2&amp;MONTH(ウォレット!$B32)&amp;"/"&amp;DAY(ウォレット!$B32)&amp;"_"&amp;ウォレット!U$3,プレー記録!$U$12:$U$2664,0),1))=TRUE,0,-INDEX(プレー記録!$F$12:$F$2664,MATCH("OUT_"&amp;ウォレット!$C$2&amp;MONTH(ウォレット!$B32)&amp;"/"&amp;DAY(ウォレット!$B32)&amp;"_"&amp;ウォレット!U$3,プレー記録!$U$12:$U$2664,0),1))</f>
        <v>0</v>
      </c>
      <c r="V32" s="123">
        <f>IF(ISNA(INDEX(プレー記録!$F$12:$F$2664,MATCH("OUT_"&amp;ウォレット!$C$2&amp;MONTH(ウォレット!$B32)&amp;"/"&amp;DAY(ウォレット!$B32)&amp;"_"&amp;ウォレット!V$3,プレー記録!$U$12:$U$2664,0),1))=TRUE,0,-INDEX(プレー記録!$F$12:$F$2664,MATCH("OUT_"&amp;ウォレット!$C$2&amp;MONTH(ウォレット!$B32)&amp;"/"&amp;DAY(ウォレット!$B32)&amp;"_"&amp;ウォレット!V$3,プレー記録!$U$12:$U$2664,0),1))</f>
        <v>0</v>
      </c>
      <c r="W32" s="123">
        <f>IF(ISNA(INDEX(プレー記録!$F$12:$F$2664,MATCH("OUT_"&amp;ウォレット!$C$2&amp;MONTH(ウォレット!$B32)&amp;"/"&amp;DAY(ウォレット!$B32)&amp;"_"&amp;ウォレット!W$3,プレー記録!$U$12:$U$2664,0),1))=TRUE,0,-INDEX(プレー記録!$F$12:$F$2664,MATCH("OUT_"&amp;ウォレット!$C$2&amp;MONTH(ウォレット!$B32)&amp;"/"&amp;DAY(ウォレット!$B32)&amp;"_"&amp;ウォレット!W$3,プレー記録!$U$12:$U$2664,0),1))</f>
        <v>0</v>
      </c>
      <c r="X32" s="123">
        <f>IF(ISNA(INDEX(プレー記録!$F$12:$F$2664,MATCH("OUT_"&amp;ウォレット!$C$2&amp;MONTH(ウォレット!$B32)&amp;"/"&amp;DAY(ウォレット!$B32)&amp;"_"&amp;ウォレット!X$3,プレー記録!$U$12:$U$2664,0),1))=TRUE,0,-INDEX(プレー記録!$F$12:$F$2664,MATCH("OUT_"&amp;ウォレット!$C$2&amp;MONTH(ウォレット!$B32)&amp;"/"&amp;DAY(ウォレット!$B32)&amp;"_"&amp;ウォレット!X$3,プレー記録!$U$12:$U$2664,0),1))</f>
        <v>0</v>
      </c>
      <c r="Y32" s="123">
        <f>IF(ISNA(INDEX(プレー記録!$F$12:$F$2664,MATCH("OUT_"&amp;ウォレット!$C$2&amp;MONTH(ウォレット!$B32)&amp;"/"&amp;DAY(ウォレット!$B32)&amp;"_"&amp;ウォレット!Y$3,プレー記録!$U$12:$U$2664,0),1))=TRUE,0,-INDEX(プレー記録!$F$12:$F$2664,MATCH("OUT_"&amp;ウォレット!$C$2&amp;MONTH(ウォレット!$B32)&amp;"/"&amp;DAY(ウォレット!$B32)&amp;"_"&amp;ウォレット!Y$3,プレー記録!$U$12:$U$2664,0),1))</f>
        <v>0</v>
      </c>
      <c r="Z32" s="123">
        <f>IF(ISNA(INDEX(プレー記録!$F$12:$F$2664,MATCH("OUT_"&amp;ウォレット!$C$2&amp;MONTH(ウォレット!$B32)&amp;"/"&amp;DAY(ウォレット!$B32)&amp;"_"&amp;ウォレット!Z$3,プレー記録!$U$12:$U$2664,0),1))=TRUE,0,-INDEX(プレー記録!$F$12:$F$2664,MATCH("OUT_"&amp;ウォレット!$C$2&amp;MONTH(ウォレット!$B32)&amp;"/"&amp;DAY(ウォレット!$B32)&amp;"_"&amp;ウォレット!Z$3,プレー記録!$U$12:$U$2664,0),1))</f>
        <v>0</v>
      </c>
      <c r="AA32" s="123">
        <f>IF(ISNA(INDEX(プレー記録!$F$12:$F$2664,MATCH("OUT_"&amp;ウォレット!$C$2&amp;MONTH(ウォレット!$B32)&amp;"/"&amp;DAY(ウォレット!$B32)&amp;"_"&amp;ウォレット!AA$3,プレー記録!$U$12:$U$2664,0),1))=TRUE,0,-INDEX(プレー記録!$F$12:$F$2664,MATCH("OUT_"&amp;ウォレット!$C$2&amp;MONTH(ウォレット!$B32)&amp;"/"&amp;DAY(ウォレット!$B32)&amp;"_"&amp;ウォレット!AA$3,プレー記録!$U$12:$U$2664,0),1))</f>
        <v>0</v>
      </c>
      <c r="AB32" s="298">
        <f>IF(ISNA(INDEX(プレー記録!$F$12:$F$2664,MATCH("OUT_"&amp;ウォレット!$C$2&amp;MONTH(ウォレット!$B32)&amp;"/"&amp;DAY(ウォレット!$B32)&amp;"_"&amp;ウォレット!AB$3,プレー記録!$U$12:$U$2664,0),1))=TRUE,0,-INDEX(プレー記録!$F$12:$F$2664,MATCH("OUT_"&amp;ウォレット!$C$2&amp;MONTH(ウォレット!$B32)&amp;"/"&amp;DAY(ウォレット!$B32)&amp;"_"&amp;ウォレット!AB$3,プレー記録!$U$12:$U$2664,0),1))</f>
        <v>0</v>
      </c>
      <c r="AC32" s="298">
        <f>IF(ISNA(INDEX(プレー記録!$F$12:$F$2664,MATCH("OUT_"&amp;ウォレット!$C$2&amp;MONTH(ウォレット!$B32)&amp;"/"&amp;DAY(ウォレット!$B32)&amp;"_"&amp;ウォレット!AC$3,プレー記録!$U$12:$U$2664,0),1))=TRUE,0,-INDEX(プレー記録!$F$12:$F$2664,MATCH("OUT_"&amp;ウォレット!$C$2&amp;MONTH(ウォレット!$B32)&amp;"/"&amp;DAY(ウォレット!$B32)&amp;"_"&amp;ウォレット!AC$3,プレー記録!$U$12:$U$2664,0),1))</f>
        <v>0</v>
      </c>
      <c r="AD32" s="298">
        <f>IF(ISNA(INDEX(プレー記録!$F$12:$F$2664,MATCH("OUT_"&amp;ウォレット!$C$2&amp;MONTH(ウォレット!$B32)&amp;"/"&amp;DAY(ウォレット!$B32)&amp;"_"&amp;ウォレット!AD$3,プレー記録!$U$12:$U$2664,0),1))=TRUE,0,-INDEX(プレー記録!$F$12:$F$2664,MATCH("OUT_"&amp;ウォレット!$C$2&amp;MONTH(ウォレット!$B32)&amp;"/"&amp;DAY(ウォレット!$B32)&amp;"_"&amp;ウォレット!AD$3,プレー記録!$U$12:$U$2664,0),1))</f>
        <v>0</v>
      </c>
      <c r="AE32" s="298">
        <f>IF(ISNA(INDEX(プレー記録!$F$12:$F$2664,MATCH("OUT_"&amp;ウォレット!$C$2&amp;MONTH(ウォレット!$B32)&amp;"/"&amp;DAY(ウォレット!$B32)&amp;"_"&amp;ウォレット!AE$3,プレー記録!$U$12:$U$2664,0),1))=TRUE,0,-INDEX(プレー記録!$F$12:$F$2664,MATCH("OUT_"&amp;ウォレット!$C$2&amp;MONTH(ウォレット!$B32)&amp;"/"&amp;DAY(ウォレット!$B32)&amp;"_"&amp;ウォレット!AE$3,プレー記録!$U$12:$U$2664,0),1))</f>
        <v>0</v>
      </c>
      <c r="AF32" s="298">
        <f>IF(ISNA(INDEX(プレー記録!$F$12:$F$2664,MATCH("OUT_"&amp;ウォレット!$C$2&amp;MONTH(ウォレット!$B32)&amp;"/"&amp;DAY(ウォレット!$B32)&amp;"_"&amp;ウォレット!AF$3,プレー記録!$U$12:$U$2664,0),1))=TRUE,0,-INDEX(プレー記録!$F$12:$F$2664,MATCH("OUT_"&amp;ウォレット!$C$2&amp;MONTH(ウォレット!$B32)&amp;"/"&amp;DAY(ウォレット!$B32)&amp;"_"&amp;ウォレット!AF$3,プレー記録!$U$12:$U$2664,0),1))</f>
        <v>0</v>
      </c>
      <c r="AG32" s="298">
        <f>IF(ISNA(INDEX(プレー記録!$F$12:$F$2664,MATCH("OUT_"&amp;ウォレット!$C$2&amp;MONTH(ウォレット!$B32)&amp;"/"&amp;DAY(ウォレット!$B32)&amp;"_"&amp;ウォレット!AG$3,プレー記録!$U$12:$U$2664,0),1))=TRUE,0,-INDEX(プレー記録!$F$12:$F$2664,MATCH("OUT_"&amp;ウォレット!$C$2&amp;MONTH(ウォレット!$B32)&amp;"/"&amp;DAY(ウォレット!$B32)&amp;"_"&amp;ウォレット!AG$3,プレー記録!$U$12:$U$2664,0),1))</f>
        <v>0</v>
      </c>
      <c r="AH32" s="298">
        <f>IF(ISNA(INDEX(プレー記録!$F$12:$F$2664,MATCH("OUT_"&amp;ウォレット!$C$2&amp;MONTH(ウォレット!$B32)&amp;"/"&amp;DAY(ウォレット!$B32)&amp;"_"&amp;ウォレット!AH$3,プレー記録!$U$12:$U$2664,0),1))=TRUE,0,-INDEX(プレー記録!$F$12:$F$2664,MATCH("OUT_"&amp;ウォレット!$C$2&amp;MONTH(ウォレット!$B32)&amp;"/"&amp;DAY(ウォレット!$B32)&amp;"_"&amp;ウォレット!AH$3,プレー記録!$U$12:$U$2664,0),1))</f>
        <v>0</v>
      </c>
      <c r="AI32" s="298">
        <f>IF(ISNA(INDEX(プレー記録!$F$12:$F$2664,MATCH("OUT_"&amp;ウォレット!$C$2&amp;MONTH(ウォレット!$B32)&amp;"/"&amp;DAY(ウォレット!$B32)&amp;"_"&amp;ウォレット!AI$3,プレー記録!$U$12:$U$2664,0),1))=TRUE,0,-INDEX(プレー記録!$F$12:$F$2664,MATCH("OUT_"&amp;ウォレット!$C$2&amp;MONTH(ウォレット!$B32)&amp;"/"&amp;DAY(ウォレット!$B32)&amp;"_"&amp;ウォレット!AI$3,プレー記録!$U$12:$U$2664,0),1))</f>
        <v>0</v>
      </c>
      <c r="AJ32" s="160"/>
      <c r="AK32" s="127">
        <f t="shared" si="2"/>
        <v>0</v>
      </c>
      <c r="AL32" s="128">
        <f t="shared" si="12"/>
        <v>0</v>
      </c>
      <c r="AM32" s="133">
        <f>IF(ISNA(INDEX(プレー記録!$G$14:$G$2664,MATCH("IN_"&amp;ウォレット!$AK$2&amp;MONTH(ウォレット!$B32)&amp;"/"&amp;DAY(ウォレット!$B32)&amp;"_"&amp;ウォレット!AM$3,プレー記録!$U$14:$U$2664,0),1))=TRUE,0,INDEX(プレー記録!$G$14:$G$2664,MATCH("IN_"&amp;ウォレット!$AK$2&amp;MONTH(ウォレット!$B32)&amp;"/"&amp;DAY(ウォレット!$B32)&amp;"_"&amp;ウォレット!AM$3,プレー記録!$U$14:$U$2664,0),1))</f>
        <v>0</v>
      </c>
      <c r="AN32" s="122">
        <f>IF(ISNA(INDEX(プレー記録!$G$14:$G$2664,MATCH("IN_"&amp;ウォレット!$AK$2&amp;MONTH(ウォレット!$B32)&amp;"/"&amp;DAY(ウォレット!$B32)&amp;"_"&amp;ウォレット!AN$3,プレー記録!$U$14:$U$2664,0),1))=TRUE,0,INDEX(プレー記録!$G$14:$G$2664,MATCH("IN_"&amp;ウォレット!$AK$2&amp;MONTH(ウォレット!$B32)&amp;"/"&amp;DAY(ウォレット!$B32)&amp;"_"&amp;ウォレット!AN$3,プレー記録!$U$14:$U$2664,0),1))</f>
        <v>0</v>
      </c>
      <c r="AO32" s="122">
        <f>IF(ISNA(INDEX(プレー記録!$G$14:$G$2664,MATCH("IN_"&amp;ウォレット!$AK$2&amp;MONTH(ウォレット!$B32)&amp;"/"&amp;DAY(ウォレット!$B32)&amp;"_"&amp;ウォレット!AO$3,プレー記録!$U$14:$U$2664,0),1))=TRUE,0,INDEX(プレー記録!$G$14:$G$2664,MATCH("IN_"&amp;ウォレット!$AK$2&amp;MONTH(ウォレット!$B32)&amp;"/"&amp;DAY(ウォレット!$B32)&amp;"_"&amp;ウォレット!AO$3,プレー記録!$U$14:$U$2664,0),1))</f>
        <v>0</v>
      </c>
      <c r="AP32" s="122">
        <f>IF(ISNA(INDEX(プレー記録!$G$14:$G$2664,MATCH("IN_"&amp;ウォレット!$AK$2&amp;MONTH(ウォレット!$B32)&amp;"/"&amp;DAY(ウォレット!$B32)&amp;"_"&amp;ウォレット!AP$3,プレー記録!$U$14:$U$2664,0),1))=TRUE,0,INDEX(プレー記録!$G$14:$G$2664,MATCH("IN_"&amp;ウォレット!$AK$2&amp;MONTH(ウォレット!$B32)&amp;"/"&amp;DAY(ウォレット!$B32)&amp;"_"&amp;ウォレット!AP$3,プレー記録!$U$14:$U$2664,0),1))</f>
        <v>0</v>
      </c>
      <c r="AQ32" s="122">
        <f>IF(ISNA(INDEX(プレー記録!$G$14:$G$2664,MATCH("IN_"&amp;ウォレット!$AK$2&amp;MONTH(ウォレット!$B32)&amp;"/"&amp;DAY(ウォレット!$B32)&amp;"_"&amp;ウォレット!AQ$3,プレー記録!$U$14:$U$2664,0),1))=TRUE,0,INDEX(プレー記録!$G$14:$G$2664,MATCH("IN_"&amp;ウォレット!$AK$2&amp;MONTH(ウォレット!$B32)&amp;"/"&amp;DAY(ウォレット!$B32)&amp;"_"&amp;ウォレット!AQ$3,プレー記録!$U$14:$U$2664,0),1))</f>
        <v>0</v>
      </c>
      <c r="AR32" s="122">
        <f>IF(ISNA(INDEX(プレー記録!$G$14:$G$2664,MATCH("IN_"&amp;ウォレット!$AK$2&amp;MONTH(ウォレット!$B32)&amp;"/"&amp;DAY(ウォレット!$B32)&amp;"_"&amp;ウォレット!AR$3,プレー記録!$U$14:$U$2664,0),1))=TRUE,0,INDEX(プレー記録!$G$14:$G$2664,MATCH("IN_"&amp;ウォレット!$AK$2&amp;MONTH(ウォレット!$B32)&amp;"/"&amp;DAY(ウォレット!$B32)&amp;"_"&amp;ウォレット!AR$3,プレー記録!$U$14:$U$2664,0),1))</f>
        <v>0</v>
      </c>
      <c r="AS32" s="122">
        <f>IF(ISNA(INDEX(プレー記録!$G$14:$G$2664,MATCH("IN_"&amp;ウォレット!$AK$2&amp;MONTH(ウォレット!$B32)&amp;"/"&amp;DAY(ウォレット!$B32)&amp;"_"&amp;ウォレット!AS$3,プレー記録!$U$14:$U$2664,0),1))=TRUE,0,INDEX(プレー記録!$G$14:$G$2664,MATCH("IN_"&amp;ウォレット!$AK$2&amp;MONTH(ウォレット!$B32)&amp;"/"&amp;DAY(ウォレット!$B32)&amp;"_"&amp;ウォレット!AS$3,プレー記録!$U$14:$U$2664,0),1))</f>
        <v>0</v>
      </c>
      <c r="AT32" s="296">
        <f>IF(ISNA(INDEX(プレー記録!$G$14:$G$2664,MATCH("IN_"&amp;ウォレット!$AK$2&amp;MONTH(ウォレット!$B32)&amp;"/"&amp;DAY(ウォレット!$B32)&amp;"_"&amp;ウォレット!AT$3,プレー記録!$U$14:$U$2664,0),1))=TRUE,0,INDEX(プレー記録!$G$14:$G$2664,MATCH("IN_"&amp;ウォレット!$AK$2&amp;MONTH(ウォレット!$B32)&amp;"/"&amp;DAY(ウォレット!$B32)&amp;"_"&amp;ウォレット!AT$3,プレー記録!$U$14:$U$2664,0),1))</f>
        <v>0</v>
      </c>
      <c r="AU32" s="296">
        <f>IF(ISNA(INDEX(プレー記録!$G$14:$G$2664,MATCH("IN_"&amp;ウォレット!$AK$2&amp;MONTH(ウォレット!$B32)&amp;"/"&amp;DAY(ウォレット!$B32)&amp;"_"&amp;ウォレット!AU$3,プレー記録!$U$14:$U$2664,0),1))=TRUE,0,INDEX(プレー記録!$G$14:$G$2664,MATCH("IN_"&amp;ウォレット!$AK$2&amp;MONTH(ウォレット!$B32)&amp;"/"&amp;DAY(ウォレット!$B32)&amp;"_"&amp;ウォレット!AU$3,プレー記録!$U$14:$U$2664,0),1))</f>
        <v>0</v>
      </c>
      <c r="AV32" s="296">
        <f>IF(ISNA(INDEX(プレー記録!$G$14:$G$2664,MATCH("IN_"&amp;ウォレット!$AK$2&amp;MONTH(ウォレット!$B32)&amp;"/"&amp;DAY(ウォレット!$B32)&amp;"_"&amp;ウォレット!AV$3,プレー記録!$U$14:$U$2664,0),1))=TRUE,0,INDEX(プレー記録!$G$14:$G$2664,MATCH("IN_"&amp;ウォレット!$AK$2&amp;MONTH(ウォレット!$B32)&amp;"/"&amp;DAY(ウォレット!$B32)&amp;"_"&amp;ウォレット!AV$3,プレー記録!$U$14:$U$2664,0),1))</f>
        <v>0</v>
      </c>
      <c r="AW32" s="296">
        <f>IF(ISNA(INDEX(プレー記録!$G$14:$G$2664,MATCH("IN_"&amp;ウォレット!$AK$2&amp;MONTH(ウォレット!$B32)&amp;"/"&amp;DAY(ウォレット!$B32)&amp;"_"&amp;ウォレット!AW$3,プレー記録!$U$14:$U$2664,0),1))=TRUE,0,INDEX(プレー記録!$G$14:$G$2664,MATCH("IN_"&amp;ウォレット!$AK$2&amp;MONTH(ウォレット!$B32)&amp;"/"&amp;DAY(ウォレット!$B32)&amp;"_"&amp;ウォレット!AW$3,プレー記録!$U$14:$U$2664,0),1))</f>
        <v>0</v>
      </c>
      <c r="AX32" s="296">
        <f>IF(ISNA(INDEX(プレー記録!$G$14:$G$2664,MATCH("IN_"&amp;ウォレット!$AK$2&amp;MONTH(ウォレット!$B32)&amp;"/"&amp;DAY(ウォレット!$B32)&amp;"_"&amp;ウォレット!AX$3,プレー記録!$U$14:$U$2664,0),1))=TRUE,0,INDEX(プレー記録!$G$14:$G$2664,MATCH("IN_"&amp;ウォレット!$AK$2&amp;MONTH(ウォレット!$B32)&amp;"/"&amp;DAY(ウォレット!$B32)&amp;"_"&amp;ウォレット!AX$3,プレー記録!$U$14:$U$2664,0),1))</f>
        <v>0</v>
      </c>
      <c r="AY32" s="296">
        <f>IF(ISNA(INDEX(プレー記録!$G$14:$G$2664,MATCH("IN_"&amp;ウォレット!$AK$2&amp;MONTH(ウォレット!$B32)&amp;"/"&amp;DAY(ウォレット!$B32)&amp;"_"&amp;ウォレット!AY$3,プレー記録!$U$14:$U$2664,0),1))=TRUE,0,INDEX(プレー記録!$G$14:$G$2664,MATCH("IN_"&amp;ウォレット!$AK$2&amp;MONTH(ウォレット!$B32)&amp;"/"&amp;DAY(ウォレット!$B32)&amp;"_"&amp;ウォレット!AY$3,プレー記録!$U$14:$U$2664,0),1))</f>
        <v>0</v>
      </c>
      <c r="AZ32" s="296">
        <f>IF(ISNA(INDEX(プレー記録!$G$14:$G$2664,MATCH("IN_"&amp;ウォレット!$AK$2&amp;MONTH(ウォレット!$B32)&amp;"/"&amp;DAY(ウォレット!$B32)&amp;"_"&amp;ウォレット!AZ$3,プレー記録!$U$14:$U$2664,0),1))=TRUE,0,INDEX(プレー記録!$G$14:$G$2664,MATCH("IN_"&amp;ウォレット!$AK$2&amp;MONTH(ウォレット!$B32)&amp;"/"&amp;DAY(ウォレット!$B32)&amp;"_"&amp;ウォレット!AZ$3,プレー記録!$U$14:$U$2664,0),1))</f>
        <v>0</v>
      </c>
      <c r="BA32" s="296">
        <f>IF(ISNA(INDEX(プレー記録!$G$14:$G$2664,MATCH("IN_"&amp;ウォレット!$AK$2&amp;MONTH(ウォレット!$B32)&amp;"/"&amp;DAY(ウォレット!$B32)&amp;"_"&amp;ウォレット!BA$3,プレー記録!$U$14:$U$2664,0),1))=TRUE,0,INDEX(プレー記録!$G$14:$G$2664,MATCH("IN_"&amp;ウォレット!$AK$2&amp;MONTH(ウォレット!$B32)&amp;"/"&amp;DAY(ウォレット!$B32)&amp;"_"&amp;ウォレット!BA$3,プレー記録!$U$14:$U$2664,0),1))</f>
        <v>0</v>
      </c>
      <c r="BB32" s="158"/>
      <c r="BC32" s="131">
        <f>IF(ISNA(INDEX(プレー記録!$F$12:$F$2664,MATCH("OUT_"&amp;ウォレット!$AK$2&amp;MONTH(ウォレット!$B32)&amp;"/"&amp;DAY(ウォレット!$B32)&amp;"_"&amp;ウォレット!BC$3,プレー記録!$U$12:$U$2664,0),1))=TRUE,0,-INDEX(プレー記録!$F$12:$F$2664,MATCH("OUT_"&amp;ウォレット!$AK$2&amp;MONTH(ウォレット!$B32)&amp;"/"&amp;DAY(ウォレット!$B32)&amp;"_"&amp;ウォレット!BC$3,プレー記録!$U$12:$U$2664,0),1))</f>
        <v>0</v>
      </c>
      <c r="BD32" s="123">
        <f>IF(ISNA(INDEX(プレー記録!$F$12:$F$2664,MATCH("OUT_"&amp;ウォレット!$AK$2&amp;MONTH(ウォレット!$B32)&amp;"/"&amp;DAY(ウォレット!$B32)&amp;"_"&amp;ウォレット!BD$3,プレー記録!$U$12:$U$2664,0),1))=TRUE,0,-INDEX(プレー記録!$F$12:$F$2664,MATCH("OUT_"&amp;ウォレット!$AK$2&amp;MONTH(ウォレット!$B32)&amp;"/"&amp;DAY(ウォレット!$B32)&amp;"_"&amp;ウォレット!BD$3,プレー記録!$U$12:$U$2664,0),1))</f>
        <v>0</v>
      </c>
      <c r="BE32" s="123">
        <f>IF(ISNA(INDEX(プレー記録!$F$12:$F$2664,MATCH("OUT_"&amp;ウォレット!$AK$2&amp;MONTH(ウォレット!$B32)&amp;"/"&amp;DAY(ウォレット!$B32)&amp;"_"&amp;ウォレット!BE$3,プレー記録!$U$12:$U$2664,0),1))=TRUE,0,-INDEX(プレー記録!$F$12:$F$2664,MATCH("OUT_"&amp;ウォレット!$AK$2&amp;MONTH(ウォレット!$B32)&amp;"/"&amp;DAY(ウォレット!$B32)&amp;"_"&amp;ウォレット!BE$3,プレー記録!$U$12:$U$2664,0),1))</f>
        <v>0</v>
      </c>
      <c r="BF32" s="123">
        <f>IF(ISNA(INDEX(プレー記録!$F$12:$F$2664,MATCH("OUT_"&amp;ウォレット!$AK$2&amp;MONTH(ウォレット!$B32)&amp;"/"&amp;DAY(ウォレット!$B32)&amp;"_"&amp;ウォレット!BF$3,プレー記録!$U$12:$U$2664,0),1))=TRUE,0,-INDEX(プレー記録!$F$12:$F$2664,MATCH("OUT_"&amp;ウォレット!$AK$2&amp;MONTH(ウォレット!$B32)&amp;"/"&amp;DAY(ウォレット!$B32)&amp;"_"&amp;ウォレット!BF$3,プレー記録!$U$12:$U$2664,0),1))</f>
        <v>0</v>
      </c>
      <c r="BG32" s="123">
        <f>IF(ISNA(INDEX(プレー記録!$F$12:$F$2664,MATCH("OUT_"&amp;ウォレット!$AK$2&amp;MONTH(ウォレット!$B32)&amp;"/"&amp;DAY(ウォレット!$B32)&amp;"_"&amp;ウォレット!BG$3,プレー記録!$U$12:$U$2664,0),1))=TRUE,0,-INDEX(プレー記録!$F$12:$F$2664,MATCH("OUT_"&amp;ウォレット!$AK$2&amp;MONTH(ウォレット!$B32)&amp;"/"&amp;DAY(ウォレット!$B32)&amp;"_"&amp;ウォレット!BG$3,プレー記録!$U$12:$U$2664,0),1))</f>
        <v>0</v>
      </c>
      <c r="BH32" s="123">
        <f>IF(ISNA(INDEX(プレー記録!$F$12:$F$2664,MATCH("OUT_"&amp;ウォレット!$AK$2&amp;MONTH(ウォレット!$B32)&amp;"/"&amp;DAY(ウォレット!$B32)&amp;"_"&amp;ウォレット!BH$3,プレー記録!$U$12:$U$2664,0),1))=TRUE,0,-INDEX(プレー記録!$F$12:$F$2664,MATCH("OUT_"&amp;ウォレット!$AK$2&amp;MONTH(ウォレット!$B32)&amp;"/"&amp;DAY(ウォレット!$B32)&amp;"_"&amp;ウォレット!BH$3,プレー記録!$U$12:$U$2664,0),1))</f>
        <v>0</v>
      </c>
      <c r="BI32" s="123">
        <f>IF(ISNA(INDEX(プレー記録!$F$12:$F$2664,MATCH("OUT_"&amp;ウォレット!$AK$2&amp;MONTH(ウォレット!$B32)&amp;"/"&amp;DAY(ウォレット!$B32)&amp;"_"&amp;ウォレット!BI$3,プレー記録!$U$12:$U$2664,0),1))=TRUE,0,-INDEX(プレー記録!$F$12:$F$2664,MATCH("OUT_"&amp;ウォレット!$AK$2&amp;MONTH(ウォレット!$B32)&amp;"/"&amp;DAY(ウォレット!$B32)&amp;"_"&amp;ウォレット!BI$3,プレー記録!$U$12:$U$2664,0),1))</f>
        <v>0</v>
      </c>
      <c r="BJ32" s="298">
        <f>IF(ISNA(INDEX(プレー記録!$F$12:$F$2664,MATCH("OUT_"&amp;ウォレット!$AK$2&amp;MONTH(ウォレット!$B32)&amp;"/"&amp;DAY(ウォレット!$B32)&amp;"_"&amp;ウォレット!BJ$3,プレー記録!$U$12:$U$2664,0),1))=TRUE,0,-INDEX(プレー記録!$F$12:$F$2664,MATCH("OUT_"&amp;ウォレット!$AK$2&amp;MONTH(ウォレット!$B32)&amp;"/"&amp;DAY(ウォレット!$B32)&amp;"_"&amp;ウォレット!BJ$3,プレー記録!$U$12:$U$2664,0),1))</f>
        <v>0</v>
      </c>
      <c r="BK32" s="298">
        <f>IF(ISNA(INDEX(プレー記録!$F$12:$F$2664,MATCH("OUT_"&amp;ウォレット!$AK$2&amp;MONTH(ウォレット!$B32)&amp;"/"&amp;DAY(ウォレット!$B32)&amp;"_"&amp;ウォレット!BK$3,プレー記録!$U$12:$U$2664,0),1))=TRUE,0,-INDEX(プレー記録!$F$12:$F$2664,MATCH("OUT_"&amp;ウォレット!$AK$2&amp;MONTH(ウォレット!$B32)&amp;"/"&amp;DAY(ウォレット!$B32)&amp;"_"&amp;ウォレット!BK$3,プレー記録!$U$12:$U$2664,0),1))</f>
        <v>0</v>
      </c>
      <c r="BL32" s="298">
        <f>IF(ISNA(INDEX(プレー記録!$F$12:$F$2664,MATCH("OUT_"&amp;ウォレット!$AK$2&amp;MONTH(ウォレット!$B32)&amp;"/"&amp;DAY(ウォレット!$B32)&amp;"_"&amp;ウォレット!BL$3,プレー記録!$U$12:$U$2664,0),1))=TRUE,0,-INDEX(プレー記録!$F$12:$F$2664,MATCH("OUT_"&amp;ウォレット!$AK$2&amp;MONTH(ウォレット!$B32)&amp;"/"&amp;DAY(ウォレット!$B32)&amp;"_"&amp;ウォレット!BL$3,プレー記録!$U$12:$U$2664,0),1))</f>
        <v>0</v>
      </c>
      <c r="BM32" s="298">
        <f>IF(ISNA(INDEX(プレー記録!$F$12:$F$2664,MATCH("OUT_"&amp;ウォレット!$AK$2&amp;MONTH(ウォレット!$B32)&amp;"/"&amp;DAY(ウォレット!$B32)&amp;"_"&amp;ウォレット!BM$3,プレー記録!$U$12:$U$2664,0),1))=TRUE,0,-INDEX(プレー記録!$F$12:$F$2664,MATCH("OUT_"&amp;ウォレット!$AK$2&amp;MONTH(ウォレット!$B32)&amp;"/"&amp;DAY(ウォレット!$B32)&amp;"_"&amp;ウォレット!BM$3,プレー記録!$U$12:$U$2664,0),1))</f>
        <v>0</v>
      </c>
      <c r="BN32" s="298">
        <f>IF(ISNA(INDEX(プレー記録!$F$12:$F$2664,MATCH("OUT_"&amp;ウォレット!$AK$2&amp;MONTH(ウォレット!$B32)&amp;"/"&amp;DAY(ウォレット!$B32)&amp;"_"&amp;ウォレット!BN$3,プレー記録!$U$12:$U$2664,0),1))=TRUE,0,-INDEX(プレー記録!$F$12:$F$2664,MATCH("OUT_"&amp;ウォレット!$AK$2&amp;MONTH(ウォレット!$B32)&amp;"/"&amp;DAY(ウォレット!$B32)&amp;"_"&amp;ウォレット!BN$3,プレー記録!$U$12:$U$2664,0),1))</f>
        <v>0</v>
      </c>
      <c r="BO32" s="298">
        <f>IF(ISNA(INDEX(プレー記録!$F$12:$F$2664,MATCH("OUT_"&amp;ウォレット!$AK$2&amp;MONTH(ウォレット!$B32)&amp;"/"&amp;DAY(ウォレット!$B32)&amp;"_"&amp;ウォレット!BO$3,プレー記録!$U$12:$U$2664,0),1))=TRUE,0,-INDEX(プレー記録!$F$12:$F$2664,MATCH("OUT_"&amp;ウォレット!$AK$2&amp;MONTH(ウォレット!$B32)&amp;"/"&amp;DAY(ウォレット!$B32)&amp;"_"&amp;ウォレット!BO$3,プレー記録!$U$12:$U$2664,0),1))</f>
        <v>0</v>
      </c>
      <c r="BP32" s="298">
        <f>IF(ISNA(INDEX(プレー記録!$F$12:$F$2664,MATCH("OUT_"&amp;ウォレット!$AK$2&amp;MONTH(ウォレット!$B32)&amp;"/"&amp;DAY(ウォレット!$B32)&amp;"_"&amp;ウォレット!BP$3,プレー記録!$U$12:$U$2664,0),1))=TRUE,0,-INDEX(プレー記録!$F$12:$F$2664,MATCH("OUT_"&amp;ウォレット!$AK$2&amp;MONTH(ウォレット!$B32)&amp;"/"&amp;DAY(ウォレット!$B32)&amp;"_"&amp;ウォレット!BP$3,プレー記録!$U$12:$U$2664,0),1))</f>
        <v>0</v>
      </c>
      <c r="BQ32" s="298">
        <f>IF(ISNA(INDEX(プレー記録!$F$12:$F$2664,MATCH("OUT_"&amp;ウォレット!$AK$2&amp;MONTH(ウォレット!$B32)&amp;"/"&amp;DAY(ウォレット!$B32)&amp;"_"&amp;ウォレット!BQ$3,プレー記録!$U$12:$U$2664,0),1))=TRUE,0,-INDEX(プレー記録!$F$12:$F$2664,MATCH("OUT_"&amp;ウォレット!$AK$2&amp;MONTH(ウォレット!$B32)&amp;"/"&amp;DAY(ウォレット!$B32)&amp;"_"&amp;ウォレット!BQ$3,プレー記録!$U$12:$U$2664,0),1))</f>
        <v>0</v>
      </c>
      <c r="BR32" s="160"/>
      <c r="BS32" s="127">
        <f t="shared" si="3"/>
        <v>0</v>
      </c>
      <c r="BT32" s="128">
        <f t="shared" si="13"/>
        <v>0</v>
      </c>
      <c r="BU32" s="133">
        <f>IF(ISNA(INDEX(プレー記録!$G$14:$G$2664,MATCH("IN_"&amp;ウォレット!$BS$2&amp;MONTH(ウォレット!$B32)&amp;"/"&amp;DAY(ウォレット!$B32)&amp;"_"&amp;ウォレット!BU$3,プレー記録!$U$14:$U$2664,0),1))=TRUE,0,INDEX(プレー記録!$G$14:$G$2664,MATCH("IN_"&amp;ウォレット!$BS$2&amp;MONTH(ウォレット!$B32)&amp;"/"&amp;DAY(ウォレット!$B32)&amp;"_"&amp;ウォレット!BU$3,プレー記録!$U$14:$U$2664,0),1))</f>
        <v>0</v>
      </c>
      <c r="BV32" s="122">
        <f>IF(ISNA(INDEX(プレー記録!$G$14:$G$2664,MATCH("IN_"&amp;ウォレット!$BS$2&amp;MONTH(ウォレット!$B32)&amp;"/"&amp;DAY(ウォレット!$B32)&amp;"_"&amp;ウォレット!BV$3,プレー記録!$U$14:$U$2664,0),1))=TRUE,0,INDEX(プレー記録!$G$14:$G$2664,MATCH("IN_"&amp;ウォレット!$BS$2&amp;MONTH(ウォレット!$B32)&amp;"/"&amp;DAY(ウォレット!$B32)&amp;"_"&amp;ウォレット!BV$3,プレー記録!$U$14:$U$2664,0),1))</f>
        <v>0</v>
      </c>
      <c r="BW32" s="122">
        <f>IF(ISNA(INDEX(プレー記録!$G$14:$G$2664,MATCH("IN_"&amp;ウォレット!$BS$2&amp;MONTH(ウォレット!$B32)&amp;"/"&amp;DAY(ウォレット!$B32)&amp;"_"&amp;ウォレット!BW$3,プレー記録!$U$14:$U$2664,0),1))=TRUE,0,INDEX(プレー記録!$G$14:$G$2664,MATCH("IN_"&amp;ウォレット!$BS$2&amp;MONTH(ウォレット!$B32)&amp;"/"&amp;DAY(ウォレット!$B32)&amp;"_"&amp;ウォレット!BW$3,プレー記録!$U$14:$U$2664,0),1))</f>
        <v>0</v>
      </c>
      <c r="BX32" s="122">
        <f>IF(ISNA(INDEX(プレー記録!$G$14:$G$2664,MATCH("IN_"&amp;ウォレット!$BS$2&amp;MONTH(ウォレット!$B32)&amp;"/"&amp;DAY(ウォレット!$B32)&amp;"_"&amp;ウォレット!BX$3,プレー記録!$U$14:$U$2664,0),1))=TRUE,0,INDEX(プレー記録!$G$14:$G$2664,MATCH("IN_"&amp;ウォレット!$BS$2&amp;MONTH(ウォレット!$B32)&amp;"/"&amp;DAY(ウォレット!$B32)&amp;"_"&amp;ウォレット!BX$3,プレー記録!$U$14:$U$2664,0),1))</f>
        <v>0</v>
      </c>
      <c r="BY32" s="122">
        <f>IF(ISNA(INDEX(プレー記録!$G$14:$G$2664,MATCH("IN_"&amp;ウォレット!$BS$2&amp;MONTH(ウォレット!$B32)&amp;"/"&amp;DAY(ウォレット!$B32)&amp;"_"&amp;ウォレット!BY$3,プレー記録!$U$14:$U$2664,0),1))=TRUE,0,INDEX(プレー記録!$G$14:$G$2664,MATCH("IN_"&amp;ウォレット!$BS$2&amp;MONTH(ウォレット!$B32)&amp;"/"&amp;DAY(ウォレット!$B32)&amp;"_"&amp;ウォレット!BY$3,プレー記録!$U$14:$U$2664,0),1))</f>
        <v>0</v>
      </c>
      <c r="BZ32" s="122">
        <f>IF(ISNA(INDEX(プレー記録!$G$14:$G$2664,MATCH("IN_"&amp;ウォレット!$BS$2&amp;MONTH(ウォレット!$B32)&amp;"/"&amp;DAY(ウォレット!$B32)&amp;"_"&amp;ウォレット!BZ$3,プレー記録!$U$14:$U$2664,0),1))=TRUE,0,INDEX(プレー記録!$G$14:$G$2664,MATCH("IN_"&amp;ウォレット!$BS$2&amp;MONTH(ウォレット!$B32)&amp;"/"&amp;DAY(ウォレット!$B32)&amp;"_"&amp;ウォレット!BZ$3,プレー記録!$U$14:$U$2664,0),1))</f>
        <v>0</v>
      </c>
      <c r="CA32" s="122">
        <f>IF(ISNA(INDEX(プレー記録!$G$14:$G$2664,MATCH("IN_"&amp;ウォレット!$BS$2&amp;MONTH(ウォレット!$B32)&amp;"/"&amp;DAY(ウォレット!$B32)&amp;"_"&amp;ウォレット!CA$3,プレー記録!$U$14:$U$2664,0),1))=TRUE,0,INDEX(プレー記録!$G$14:$G$2664,MATCH("IN_"&amp;ウォレット!$BS$2&amp;MONTH(ウォレット!$B32)&amp;"/"&amp;DAY(ウォレット!$B32)&amp;"_"&amp;ウォレット!CA$3,プレー記録!$U$14:$U$2664,0),1))</f>
        <v>0</v>
      </c>
      <c r="CB32" s="296">
        <f>IF(ISNA(INDEX(プレー記録!$G$14:$G$2664,MATCH("IN_"&amp;ウォレット!$BS$2&amp;MONTH(ウォレット!$B32)&amp;"/"&amp;DAY(ウォレット!$B32)&amp;"_"&amp;ウォレット!CB$3,プレー記録!$U$14:$U$2664,0),1))=TRUE,0,INDEX(プレー記録!$G$14:$G$2664,MATCH("IN_"&amp;ウォレット!$BS$2&amp;MONTH(ウォレット!$B32)&amp;"/"&amp;DAY(ウォレット!$B32)&amp;"_"&amp;ウォレット!CB$3,プレー記録!$U$14:$U$2664,0),1))</f>
        <v>0</v>
      </c>
      <c r="CC32" s="296">
        <f>IF(ISNA(INDEX(プレー記録!$G$14:$G$2664,MATCH("IN_"&amp;ウォレット!$BS$2&amp;MONTH(ウォレット!$B32)&amp;"/"&amp;DAY(ウォレット!$B32)&amp;"_"&amp;ウォレット!CC$3,プレー記録!$U$14:$U$2664,0),1))=TRUE,0,INDEX(プレー記録!$G$14:$G$2664,MATCH("IN_"&amp;ウォレット!$BS$2&amp;MONTH(ウォレット!$B32)&amp;"/"&amp;DAY(ウォレット!$B32)&amp;"_"&amp;ウォレット!CC$3,プレー記録!$U$14:$U$2664,0),1))</f>
        <v>0</v>
      </c>
      <c r="CD32" s="296">
        <f>IF(ISNA(INDEX(プレー記録!$G$14:$G$2664,MATCH("IN_"&amp;ウォレット!$BS$2&amp;MONTH(ウォレット!$B32)&amp;"/"&amp;DAY(ウォレット!$B32)&amp;"_"&amp;ウォレット!CD$3,プレー記録!$U$14:$U$2664,0),1))=TRUE,0,INDEX(プレー記録!$G$14:$G$2664,MATCH("IN_"&amp;ウォレット!$BS$2&amp;MONTH(ウォレット!$B32)&amp;"/"&amp;DAY(ウォレット!$B32)&amp;"_"&amp;ウォレット!CD$3,プレー記録!$U$14:$U$2664,0),1))</f>
        <v>0</v>
      </c>
      <c r="CE32" s="296">
        <f>IF(ISNA(INDEX(プレー記録!$G$14:$G$2664,MATCH("IN_"&amp;ウォレット!$BS$2&amp;MONTH(ウォレット!$B32)&amp;"/"&amp;DAY(ウォレット!$B32)&amp;"_"&amp;ウォレット!CE$3,プレー記録!$U$14:$U$2664,0),1))=TRUE,0,INDEX(プレー記録!$G$14:$G$2664,MATCH("IN_"&amp;ウォレット!$BS$2&amp;MONTH(ウォレット!$B32)&amp;"/"&amp;DAY(ウォレット!$B32)&amp;"_"&amp;ウォレット!CE$3,プレー記録!$U$14:$U$2664,0),1))</f>
        <v>0</v>
      </c>
      <c r="CF32" s="296">
        <f>IF(ISNA(INDEX(プレー記録!$G$14:$G$2664,MATCH("IN_"&amp;ウォレット!$BS$2&amp;MONTH(ウォレット!$B32)&amp;"/"&amp;DAY(ウォレット!$B32)&amp;"_"&amp;ウォレット!CF$3,プレー記録!$U$14:$U$2664,0),1))=TRUE,0,INDEX(プレー記録!$G$14:$G$2664,MATCH("IN_"&amp;ウォレット!$BS$2&amp;MONTH(ウォレット!$B32)&amp;"/"&amp;DAY(ウォレット!$B32)&amp;"_"&amp;ウォレット!CF$3,プレー記録!$U$14:$U$2664,0),1))</f>
        <v>0</v>
      </c>
      <c r="CG32" s="296">
        <f>IF(ISNA(INDEX(プレー記録!$G$14:$G$2664,MATCH("IN_"&amp;ウォレット!$BS$2&amp;MONTH(ウォレット!$B32)&amp;"/"&amp;DAY(ウォレット!$B32)&amp;"_"&amp;ウォレット!CG$3,プレー記録!$U$14:$U$2664,0),1))=TRUE,0,INDEX(プレー記録!$G$14:$G$2664,MATCH("IN_"&amp;ウォレット!$BS$2&amp;MONTH(ウォレット!$B32)&amp;"/"&amp;DAY(ウォレット!$B32)&amp;"_"&amp;ウォレット!CG$3,プレー記録!$U$14:$U$2664,0),1))</f>
        <v>0</v>
      </c>
      <c r="CH32" s="296">
        <f>IF(ISNA(INDEX(プレー記録!$G$14:$G$2664,MATCH("IN_"&amp;ウォレット!$BS$2&amp;MONTH(ウォレット!$B32)&amp;"/"&amp;DAY(ウォレット!$B32)&amp;"_"&amp;ウォレット!CH$3,プレー記録!$U$14:$U$2664,0),1))=TRUE,0,INDEX(プレー記録!$G$14:$G$2664,MATCH("IN_"&amp;ウォレット!$BS$2&amp;MONTH(ウォレット!$B32)&amp;"/"&amp;DAY(ウォレット!$B32)&amp;"_"&amp;ウォレット!CH$3,プレー記録!$U$14:$U$2664,0),1))</f>
        <v>0</v>
      </c>
      <c r="CI32" s="296">
        <f>IF(ISNA(INDEX(プレー記録!$G$14:$G$2664,MATCH("IN_"&amp;ウォレット!$BS$2&amp;MONTH(ウォレット!$B32)&amp;"/"&amp;DAY(ウォレット!$B32)&amp;"_"&amp;ウォレット!CI$3,プレー記録!$U$14:$U$2664,0),1))=TRUE,0,INDEX(プレー記録!$G$14:$G$2664,MATCH("IN_"&amp;ウォレット!$BS$2&amp;MONTH(ウォレット!$B32)&amp;"/"&amp;DAY(ウォレット!$B32)&amp;"_"&amp;ウォレット!CI$3,プレー記録!$U$14:$U$2664,0),1))</f>
        <v>0</v>
      </c>
      <c r="CJ32" s="158"/>
      <c r="CK32" s="131">
        <f>IF(ISNA(INDEX(プレー記録!$F$12:$F$2664,MATCH("OUT_"&amp;ウォレット!$BS$2&amp;MONTH(ウォレット!$B32)&amp;"/"&amp;DAY(ウォレット!$B32)&amp;"_"&amp;ウォレット!CK$3,プレー記録!$U$12:$U$2664,0),1))=TRUE,0,-INDEX(プレー記録!$F$12:$F$2664,MATCH("OUT_"&amp;ウォレット!$BS$2&amp;MONTH(ウォレット!$B32)&amp;"/"&amp;DAY(ウォレット!$B32)&amp;"_"&amp;ウォレット!CK$3,プレー記録!$U$12:$U$2664,0),1))</f>
        <v>0</v>
      </c>
      <c r="CL32" s="123">
        <f>IF(ISNA(INDEX(プレー記録!$F$12:$F$2664,MATCH("OUT_"&amp;ウォレット!$BS$2&amp;MONTH(ウォレット!$B32)&amp;"/"&amp;DAY(ウォレット!$B32)&amp;"_"&amp;ウォレット!CL$3,プレー記録!$U$12:$U$2664,0),1))=TRUE,0,-INDEX(プレー記録!$F$12:$F$2664,MATCH("OUT_"&amp;ウォレット!$BS$2&amp;MONTH(ウォレット!$B32)&amp;"/"&amp;DAY(ウォレット!$B32)&amp;"_"&amp;ウォレット!CL$3,プレー記録!$U$12:$U$2664,0),1))</f>
        <v>0</v>
      </c>
      <c r="CM32" s="123">
        <f>IF(ISNA(INDEX(プレー記録!$F$12:$F$2664,MATCH("OUT_"&amp;ウォレット!$BS$2&amp;MONTH(ウォレット!$B32)&amp;"/"&amp;DAY(ウォレット!$B32)&amp;"_"&amp;ウォレット!CM$3,プレー記録!$U$12:$U$2664,0),1))=TRUE,0,-INDEX(プレー記録!$F$12:$F$2664,MATCH("OUT_"&amp;ウォレット!$BS$2&amp;MONTH(ウォレット!$B32)&amp;"/"&amp;DAY(ウォレット!$B32)&amp;"_"&amp;ウォレット!CM$3,プレー記録!$U$12:$U$2664,0),1))</f>
        <v>0</v>
      </c>
      <c r="CN32" s="123">
        <f>IF(ISNA(INDEX(プレー記録!$F$12:$F$2664,MATCH("OUT_"&amp;ウォレット!$BS$2&amp;MONTH(ウォレット!$B32)&amp;"/"&amp;DAY(ウォレット!$B32)&amp;"_"&amp;ウォレット!CN$3,プレー記録!$U$12:$U$2664,0),1))=TRUE,0,-INDEX(プレー記録!$F$12:$F$2664,MATCH("OUT_"&amp;ウォレット!$BS$2&amp;MONTH(ウォレット!$B32)&amp;"/"&amp;DAY(ウォレット!$B32)&amp;"_"&amp;ウォレット!CN$3,プレー記録!$U$12:$U$2664,0),1))</f>
        <v>0</v>
      </c>
      <c r="CO32" s="123">
        <f>IF(ISNA(INDEX(プレー記録!$F$12:$F$2664,MATCH("OUT_"&amp;ウォレット!$BS$2&amp;MONTH(ウォレット!$B32)&amp;"/"&amp;DAY(ウォレット!$B32)&amp;"_"&amp;ウォレット!CO$3,プレー記録!$U$12:$U$2664,0),1))=TRUE,0,-INDEX(プレー記録!$F$12:$F$2664,MATCH("OUT_"&amp;ウォレット!$BS$2&amp;MONTH(ウォレット!$B32)&amp;"/"&amp;DAY(ウォレット!$B32)&amp;"_"&amp;ウォレット!CO$3,プレー記録!$U$12:$U$2664,0),1))</f>
        <v>0</v>
      </c>
      <c r="CP32" s="123">
        <f>IF(ISNA(INDEX(プレー記録!$F$12:$F$2664,MATCH("OUT_"&amp;ウォレット!$BS$2&amp;MONTH(ウォレット!$B32)&amp;"/"&amp;DAY(ウォレット!$B32)&amp;"_"&amp;ウォレット!CP$3,プレー記録!$U$12:$U$2664,0),1))=TRUE,0,-INDEX(プレー記録!$F$12:$F$2664,MATCH("OUT_"&amp;ウォレット!$BS$2&amp;MONTH(ウォレット!$B32)&amp;"/"&amp;DAY(ウォレット!$B32)&amp;"_"&amp;ウォレット!CP$3,プレー記録!$U$12:$U$2664,0),1))</f>
        <v>0</v>
      </c>
      <c r="CQ32" s="123">
        <f>IF(ISNA(INDEX(プレー記録!$F$12:$F$2664,MATCH("OUT_"&amp;ウォレット!$BS$2&amp;MONTH(ウォレット!$B32)&amp;"/"&amp;DAY(ウォレット!$B32)&amp;"_"&amp;ウォレット!CQ$3,プレー記録!$U$12:$U$2664,0),1))=TRUE,0,-INDEX(プレー記録!$F$12:$F$2664,MATCH("OUT_"&amp;ウォレット!$BS$2&amp;MONTH(ウォレット!$B32)&amp;"/"&amp;DAY(ウォレット!$B32)&amp;"_"&amp;ウォレット!CQ$3,プレー記録!$U$12:$U$2664,0),1))</f>
        <v>0</v>
      </c>
      <c r="CR32" s="298">
        <f>IF(ISNA(INDEX(プレー記録!$F$12:$F$2664,MATCH("OUT_"&amp;ウォレット!$BS$2&amp;MONTH(ウォレット!$B32)&amp;"/"&amp;DAY(ウォレット!$B32)&amp;"_"&amp;ウォレット!CR$3,プレー記録!$U$12:$U$2664,0),1))=TRUE,0,-INDEX(プレー記録!$F$12:$F$2664,MATCH("OUT_"&amp;ウォレット!$BS$2&amp;MONTH(ウォレット!$B32)&amp;"/"&amp;DAY(ウォレット!$B32)&amp;"_"&amp;ウォレット!CR$3,プレー記録!$U$12:$U$2664,0),1))</f>
        <v>0</v>
      </c>
      <c r="CS32" s="298">
        <f>IF(ISNA(INDEX(プレー記録!$F$12:$F$2664,MATCH("OUT_"&amp;ウォレット!$BS$2&amp;MONTH(ウォレット!$B32)&amp;"/"&amp;DAY(ウォレット!$B32)&amp;"_"&amp;ウォレット!CS$3,プレー記録!$U$12:$U$2664,0),1))=TRUE,0,-INDEX(プレー記録!$F$12:$F$2664,MATCH("OUT_"&amp;ウォレット!$BS$2&amp;MONTH(ウォレット!$B32)&amp;"/"&amp;DAY(ウォレット!$B32)&amp;"_"&amp;ウォレット!CS$3,プレー記録!$U$12:$U$2664,0),1))</f>
        <v>0</v>
      </c>
      <c r="CT32" s="298">
        <f>IF(ISNA(INDEX(プレー記録!$F$12:$F$2664,MATCH("OUT_"&amp;ウォレット!$BS$2&amp;MONTH(ウォレット!$B32)&amp;"/"&amp;DAY(ウォレット!$B32)&amp;"_"&amp;ウォレット!CT$3,プレー記録!$U$12:$U$2664,0),1))=TRUE,0,-INDEX(プレー記録!$F$12:$F$2664,MATCH("OUT_"&amp;ウォレット!$BS$2&amp;MONTH(ウォレット!$B32)&amp;"/"&amp;DAY(ウォレット!$B32)&amp;"_"&amp;ウォレット!CT$3,プレー記録!$U$12:$U$2664,0),1))</f>
        <v>0</v>
      </c>
      <c r="CU32" s="298">
        <f>IF(ISNA(INDEX(プレー記録!$F$12:$F$2664,MATCH("OUT_"&amp;ウォレット!$BS$2&amp;MONTH(ウォレット!$B32)&amp;"/"&amp;DAY(ウォレット!$B32)&amp;"_"&amp;ウォレット!CU$3,プレー記録!$U$12:$U$2664,0),1))=TRUE,0,-INDEX(プレー記録!$F$12:$F$2664,MATCH("OUT_"&amp;ウォレット!$BS$2&amp;MONTH(ウォレット!$B32)&amp;"/"&amp;DAY(ウォレット!$B32)&amp;"_"&amp;ウォレット!CU$3,プレー記録!$U$12:$U$2664,0),1))</f>
        <v>0</v>
      </c>
      <c r="CV32" s="298">
        <f>IF(ISNA(INDEX(プレー記録!$F$12:$F$2664,MATCH("OUT_"&amp;ウォレット!$BS$2&amp;MONTH(ウォレット!$B32)&amp;"/"&amp;DAY(ウォレット!$B32)&amp;"_"&amp;ウォレット!CV$3,プレー記録!$U$12:$U$2664,0),1))=TRUE,0,-INDEX(プレー記録!$F$12:$F$2664,MATCH("OUT_"&amp;ウォレット!$BS$2&amp;MONTH(ウォレット!$B32)&amp;"/"&amp;DAY(ウォレット!$B32)&amp;"_"&amp;ウォレット!CV$3,プレー記録!$U$12:$U$2664,0),1))</f>
        <v>0</v>
      </c>
      <c r="CW32" s="298">
        <f>IF(ISNA(INDEX(プレー記録!$F$12:$F$2664,MATCH("OUT_"&amp;ウォレット!$BS$2&amp;MONTH(ウォレット!$B32)&amp;"/"&amp;DAY(ウォレット!$B32)&amp;"_"&amp;ウォレット!CW$3,プレー記録!$U$12:$U$2664,0),1))=TRUE,0,-INDEX(プレー記録!$F$12:$F$2664,MATCH("OUT_"&amp;ウォレット!$BS$2&amp;MONTH(ウォレット!$B32)&amp;"/"&amp;DAY(ウォレット!$B32)&amp;"_"&amp;ウォレット!CW$3,プレー記録!$U$12:$U$2664,0),1))</f>
        <v>0</v>
      </c>
      <c r="CX32" s="298">
        <f>IF(ISNA(INDEX(プレー記録!$F$12:$F$2664,MATCH("OUT_"&amp;ウォレット!$BS$2&amp;MONTH(ウォレット!$B32)&amp;"/"&amp;DAY(ウォレット!$B32)&amp;"_"&amp;ウォレット!CX$3,プレー記録!$U$12:$U$2664,0),1))=TRUE,0,-INDEX(プレー記録!$F$12:$F$2664,MATCH("OUT_"&amp;ウォレット!$BS$2&amp;MONTH(ウォレット!$B32)&amp;"/"&amp;DAY(ウォレット!$B32)&amp;"_"&amp;ウォレット!CX$3,プレー記録!$U$12:$U$2664,0),1))</f>
        <v>0</v>
      </c>
      <c r="CY32" s="298">
        <f>IF(ISNA(INDEX(プレー記録!$F$12:$F$2664,MATCH("OUT_"&amp;ウォレット!$BS$2&amp;MONTH(ウォレット!$B32)&amp;"/"&amp;DAY(ウォレット!$B32)&amp;"_"&amp;ウォレット!CY$3,プレー記録!$U$12:$U$2664,0),1))=TRUE,0,-INDEX(プレー記録!$F$12:$F$2664,MATCH("OUT_"&amp;ウォレット!$BS$2&amp;MONTH(ウォレット!$B32)&amp;"/"&amp;DAY(ウォレット!$B32)&amp;"_"&amp;ウォレット!CY$3,プレー記録!$U$12:$U$2664,0),1))</f>
        <v>0</v>
      </c>
      <c r="CZ32" s="160"/>
      <c r="DA32" s="127">
        <f t="shared" si="4"/>
        <v>0</v>
      </c>
      <c r="DB32" s="128">
        <f t="shared" si="14"/>
        <v>0</v>
      </c>
      <c r="DC32" s="133">
        <f>IF(ISNA(INDEX(プレー記録!$G$14:$G$2664,MATCH("IN_"&amp;ウォレット!$DA$2&amp;MONTH(ウォレット!$B32)&amp;"/"&amp;DAY(ウォレット!$B32)&amp;"_"&amp;ウォレット!DC$3,プレー記録!$U$14:$U$2664,0),1))=TRUE,0,INDEX(プレー記録!$G$14:$G$2664,MATCH("IN_"&amp;ウォレット!$DA$2&amp;MONTH(ウォレット!$B32)&amp;"/"&amp;DAY(ウォレット!$B32)&amp;"_"&amp;ウォレット!DC$3,プレー記録!$U$14:$U$2664,0),1))</f>
        <v>0</v>
      </c>
      <c r="DD32" s="122">
        <f>IF(ISNA(INDEX(プレー記録!$G$14:$G$2664,MATCH("IN_"&amp;ウォレット!$DA$2&amp;MONTH(ウォレット!$B32)&amp;"/"&amp;DAY(ウォレット!$B32)&amp;"_"&amp;ウォレット!DD$3,プレー記録!$U$14:$U$2664,0),1))=TRUE,0,INDEX(プレー記録!$G$14:$G$2664,MATCH("IN_"&amp;ウォレット!$DA$2&amp;MONTH(ウォレット!$B32)&amp;"/"&amp;DAY(ウォレット!$B32)&amp;"_"&amp;ウォレット!DD$3,プレー記録!$U$14:$U$2664,0),1))</f>
        <v>0</v>
      </c>
      <c r="DE32" s="122">
        <f>IF(ISNA(INDEX(プレー記録!$G$14:$G$2664,MATCH("IN_"&amp;ウォレット!$DA$2&amp;MONTH(ウォレット!$B32)&amp;"/"&amp;DAY(ウォレット!$B32)&amp;"_"&amp;ウォレット!DE$3,プレー記録!$U$14:$U$2664,0),1))=TRUE,0,INDEX(プレー記録!$G$14:$G$2664,MATCH("IN_"&amp;ウォレット!$DA$2&amp;MONTH(ウォレット!$B32)&amp;"/"&amp;DAY(ウォレット!$B32)&amp;"_"&amp;ウォレット!DE$3,プレー記録!$U$14:$U$2664,0),1))</f>
        <v>0</v>
      </c>
      <c r="DF32" s="122">
        <f>IF(ISNA(INDEX(プレー記録!$G$14:$G$2664,MATCH("IN_"&amp;ウォレット!$DA$2&amp;MONTH(ウォレット!$B32)&amp;"/"&amp;DAY(ウォレット!$B32)&amp;"_"&amp;ウォレット!DF$3,プレー記録!$U$14:$U$2664,0),1))=TRUE,0,INDEX(プレー記録!$G$14:$G$2664,MATCH("IN_"&amp;ウォレット!$DA$2&amp;MONTH(ウォレット!$B32)&amp;"/"&amp;DAY(ウォレット!$B32)&amp;"_"&amp;ウォレット!DF$3,プレー記録!$U$14:$U$2664,0),1))</f>
        <v>0</v>
      </c>
      <c r="DG32" s="122">
        <f>IF(ISNA(INDEX(プレー記録!$G$14:$G$2664,MATCH("IN_"&amp;ウォレット!$DA$2&amp;MONTH(ウォレット!$B32)&amp;"/"&amp;DAY(ウォレット!$B32)&amp;"_"&amp;ウォレット!DG$3,プレー記録!$U$14:$U$2664,0),1))=TRUE,0,INDEX(プレー記録!$G$14:$G$2664,MATCH("IN_"&amp;ウォレット!$DA$2&amp;MONTH(ウォレット!$B32)&amp;"/"&amp;DAY(ウォレット!$B32)&amp;"_"&amp;ウォレット!DG$3,プレー記録!$U$14:$U$2664,0),1))</f>
        <v>0</v>
      </c>
      <c r="DH32" s="122">
        <f>IF(ISNA(INDEX(プレー記録!$G$14:$G$2664,MATCH("IN_"&amp;ウォレット!$DA$2&amp;MONTH(ウォレット!$B32)&amp;"/"&amp;DAY(ウォレット!$B32)&amp;"_"&amp;ウォレット!DH$3,プレー記録!$U$14:$U$2664,0),1))=TRUE,0,INDEX(プレー記録!$G$14:$G$2664,MATCH("IN_"&amp;ウォレット!$DA$2&amp;MONTH(ウォレット!$B32)&amp;"/"&amp;DAY(ウォレット!$B32)&amp;"_"&amp;ウォレット!DH$3,プレー記録!$U$14:$U$2664,0),1))</f>
        <v>0</v>
      </c>
      <c r="DI32" s="122">
        <f>IF(ISNA(INDEX(プレー記録!$G$14:$G$2664,MATCH("IN_"&amp;ウォレット!$DA$2&amp;MONTH(ウォレット!$B32)&amp;"/"&amp;DAY(ウォレット!$B32)&amp;"_"&amp;ウォレット!DI$3,プレー記録!$U$14:$U$2664,0),1))=TRUE,0,INDEX(プレー記録!$G$14:$G$2664,MATCH("IN_"&amp;ウォレット!$DA$2&amp;MONTH(ウォレット!$B32)&amp;"/"&amp;DAY(ウォレット!$B32)&amp;"_"&amp;ウォレット!DI$3,プレー記録!$U$14:$U$2664,0),1))</f>
        <v>0</v>
      </c>
      <c r="DJ32" s="296">
        <f>IF(ISNA(INDEX(プレー記録!$G$14:$G$2664,MATCH("IN_"&amp;ウォレット!$DA$2&amp;MONTH(ウォレット!$B32)&amp;"/"&amp;DAY(ウォレット!$B32)&amp;"_"&amp;ウォレット!DJ$3,プレー記録!$U$14:$U$2664,0),1))=TRUE,0,INDEX(プレー記録!$G$14:$G$2664,MATCH("IN_"&amp;ウォレット!$DA$2&amp;MONTH(ウォレット!$B32)&amp;"/"&amp;DAY(ウォレット!$B32)&amp;"_"&amp;ウォレット!DJ$3,プレー記録!$U$14:$U$2664,0),1))</f>
        <v>0</v>
      </c>
      <c r="DK32" s="296">
        <f>IF(ISNA(INDEX(プレー記録!$G$14:$G$2664,MATCH("IN_"&amp;ウォレット!$DA$2&amp;MONTH(ウォレット!$B32)&amp;"/"&amp;DAY(ウォレット!$B32)&amp;"_"&amp;ウォレット!DK$3,プレー記録!$U$14:$U$2664,0),1))=TRUE,0,INDEX(プレー記録!$G$14:$G$2664,MATCH("IN_"&amp;ウォレット!$DA$2&amp;MONTH(ウォレット!$B32)&amp;"/"&amp;DAY(ウォレット!$B32)&amp;"_"&amp;ウォレット!DK$3,プレー記録!$U$14:$U$2664,0),1))</f>
        <v>0</v>
      </c>
      <c r="DL32" s="296">
        <f>IF(ISNA(INDEX(プレー記録!$G$14:$G$2664,MATCH("IN_"&amp;ウォレット!$DA$2&amp;MONTH(ウォレット!$B32)&amp;"/"&amp;DAY(ウォレット!$B32)&amp;"_"&amp;ウォレット!DL$3,プレー記録!$U$14:$U$2664,0),1))=TRUE,0,INDEX(プレー記録!$G$14:$G$2664,MATCH("IN_"&amp;ウォレット!$DA$2&amp;MONTH(ウォレット!$B32)&amp;"/"&amp;DAY(ウォレット!$B32)&amp;"_"&amp;ウォレット!DL$3,プレー記録!$U$14:$U$2664,0),1))</f>
        <v>0</v>
      </c>
      <c r="DM32" s="296">
        <f>IF(ISNA(INDEX(プレー記録!$G$14:$G$2664,MATCH("IN_"&amp;ウォレット!$DA$2&amp;MONTH(ウォレット!$B32)&amp;"/"&amp;DAY(ウォレット!$B32)&amp;"_"&amp;ウォレット!DM$3,プレー記録!$U$14:$U$2664,0),1))=TRUE,0,INDEX(プレー記録!$G$14:$G$2664,MATCH("IN_"&amp;ウォレット!$DA$2&amp;MONTH(ウォレット!$B32)&amp;"/"&amp;DAY(ウォレット!$B32)&amp;"_"&amp;ウォレット!DM$3,プレー記録!$U$14:$U$2664,0),1))</f>
        <v>0</v>
      </c>
      <c r="DN32" s="296">
        <f>IF(ISNA(INDEX(プレー記録!$G$14:$G$2664,MATCH("IN_"&amp;ウォレット!$DA$2&amp;MONTH(ウォレット!$B32)&amp;"/"&amp;DAY(ウォレット!$B32)&amp;"_"&amp;ウォレット!DN$3,プレー記録!$U$14:$U$2664,0),1))=TRUE,0,INDEX(プレー記録!$G$14:$G$2664,MATCH("IN_"&amp;ウォレット!$DA$2&amp;MONTH(ウォレット!$B32)&amp;"/"&amp;DAY(ウォレット!$B32)&amp;"_"&amp;ウォレット!DN$3,プレー記録!$U$14:$U$2664,0),1))</f>
        <v>0</v>
      </c>
      <c r="DO32" s="296">
        <f>IF(ISNA(INDEX(プレー記録!$G$14:$G$2664,MATCH("IN_"&amp;ウォレット!$DA$2&amp;MONTH(ウォレット!$B32)&amp;"/"&amp;DAY(ウォレット!$B32)&amp;"_"&amp;ウォレット!DO$3,プレー記録!$U$14:$U$2664,0),1))=TRUE,0,INDEX(プレー記録!$G$14:$G$2664,MATCH("IN_"&amp;ウォレット!$DA$2&amp;MONTH(ウォレット!$B32)&amp;"/"&amp;DAY(ウォレット!$B32)&amp;"_"&amp;ウォレット!DO$3,プレー記録!$U$14:$U$2664,0),1))</f>
        <v>0</v>
      </c>
      <c r="DP32" s="296">
        <f>IF(ISNA(INDEX(プレー記録!$G$14:$G$2664,MATCH("IN_"&amp;ウォレット!$DA$2&amp;MONTH(ウォレット!$B32)&amp;"/"&amp;DAY(ウォレット!$B32)&amp;"_"&amp;ウォレット!DP$3,プレー記録!$U$14:$U$2664,0),1))=TRUE,0,INDEX(プレー記録!$G$14:$G$2664,MATCH("IN_"&amp;ウォレット!$DA$2&amp;MONTH(ウォレット!$B32)&amp;"/"&amp;DAY(ウォレット!$B32)&amp;"_"&amp;ウォレット!DP$3,プレー記録!$U$14:$U$2664,0),1))</f>
        <v>0</v>
      </c>
      <c r="DQ32" s="296">
        <f>IF(ISNA(INDEX(プレー記録!$G$14:$G$2664,MATCH("IN_"&amp;ウォレット!$DA$2&amp;MONTH(ウォレット!$B32)&amp;"/"&amp;DAY(ウォレット!$B32)&amp;"_"&amp;ウォレット!DQ$3,プレー記録!$U$14:$U$2664,0),1))=TRUE,0,INDEX(プレー記録!$G$14:$G$2664,MATCH("IN_"&amp;ウォレット!$DA$2&amp;MONTH(ウォレット!$B32)&amp;"/"&amp;DAY(ウォレット!$B32)&amp;"_"&amp;ウォレット!DQ$3,プレー記録!$U$14:$U$2664,0),1))</f>
        <v>0</v>
      </c>
      <c r="DR32" s="158"/>
      <c r="DS32" s="131">
        <f>IF(ISNA(INDEX(プレー記録!$F$12:$F$2664,MATCH("OUT_"&amp;ウォレット!$DA$2&amp;MONTH(ウォレット!$B32)&amp;"/"&amp;DAY(ウォレット!$B32)&amp;"_"&amp;ウォレット!DS$3,プレー記録!$U$12:$U$2664,0),1))=TRUE,0,-INDEX(プレー記録!$F$12:$F$2664,MATCH("OUT_"&amp;ウォレット!$DA$2&amp;MONTH(ウォレット!$B32)&amp;"/"&amp;DAY(ウォレット!$B32)&amp;"_"&amp;ウォレット!DS$3,プレー記録!$U$12:$U$2664,0),1))</f>
        <v>0</v>
      </c>
      <c r="DT32" s="123">
        <f>IF(ISNA(INDEX(プレー記録!$F$12:$F$2664,MATCH("OUT_"&amp;ウォレット!$DA$2&amp;MONTH(ウォレット!$B32)&amp;"/"&amp;DAY(ウォレット!$B32)&amp;"_"&amp;ウォレット!DT$3,プレー記録!$U$12:$U$2664,0),1))=TRUE,0,-INDEX(プレー記録!$F$12:$F$2664,MATCH("OUT_"&amp;ウォレット!$DA$2&amp;MONTH(ウォレット!$B32)&amp;"/"&amp;DAY(ウォレット!$B32)&amp;"_"&amp;ウォレット!DT$3,プレー記録!$U$12:$U$2664,0),1))</f>
        <v>0</v>
      </c>
      <c r="DU32" s="123">
        <f>IF(ISNA(INDEX(プレー記録!$F$12:$F$2664,MATCH("OUT_"&amp;ウォレット!$DA$2&amp;MONTH(ウォレット!$B32)&amp;"/"&amp;DAY(ウォレット!$B32)&amp;"_"&amp;ウォレット!DU$3,プレー記録!$U$12:$U$2664,0),1))=TRUE,0,-INDEX(プレー記録!$F$12:$F$2664,MATCH("OUT_"&amp;ウォレット!$DA$2&amp;MONTH(ウォレット!$B32)&amp;"/"&amp;DAY(ウォレット!$B32)&amp;"_"&amp;ウォレット!DU$3,プレー記録!$U$12:$U$2664,0),1))</f>
        <v>0</v>
      </c>
      <c r="DV32" s="123">
        <f>IF(ISNA(INDEX(プレー記録!$F$12:$F$2664,MATCH("OUT_"&amp;ウォレット!$DA$2&amp;MONTH(ウォレット!$B32)&amp;"/"&amp;DAY(ウォレット!$B32)&amp;"_"&amp;ウォレット!DV$3,プレー記録!$U$12:$U$2664,0),1))=TRUE,0,-INDEX(プレー記録!$F$12:$F$2664,MATCH("OUT_"&amp;ウォレット!$DA$2&amp;MONTH(ウォレット!$B32)&amp;"/"&amp;DAY(ウォレット!$B32)&amp;"_"&amp;ウォレット!DV$3,プレー記録!$U$12:$U$2664,0),1))</f>
        <v>0</v>
      </c>
      <c r="DW32" s="123">
        <f>IF(ISNA(INDEX(プレー記録!$F$12:$F$2664,MATCH("OUT_"&amp;ウォレット!$DA$2&amp;MONTH(ウォレット!$B32)&amp;"/"&amp;DAY(ウォレット!$B32)&amp;"_"&amp;ウォレット!DW$3,プレー記録!$U$12:$U$2664,0),1))=TRUE,0,-INDEX(プレー記録!$F$12:$F$2664,MATCH("OUT_"&amp;ウォレット!$DA$2&amp;MONTH(ウォレット!$B32)&amp;"/"&amp;DAY(ウォレット!$B32)&amp;"_"&amp;ウォレット!DW$3,プレー記録!$U$12:$U$2664,0),1))</f>
        <v>0</v>
      </c>
      <c r="DX32" s="123">
        <f>IF(ISNA(INDEX(プレー記録!$F$12:$F$2664,MATCH("OUT_"&amp;ウォレット!$DA$2&amp;MONTH(ウォレット!$B32)&amp;"/"&amp;DAY(ウォレット!$B32)&amp;"_"&amp;ウォレット!DX$3,プレー記録!$U$12:$U$2664,0),1))=TRUE,0,-INDEX(プレー記録!$F$12:$F$2664,MATCH("OUT_"&amp;ウォレット!$DA$2&amp;MONTH(ウォレット!$B32)&amp;"/"&amp;DAY(ウォレット!$B32)&amp;"_"&amp;ウォレット!DX$3,プレー記録!$U$12:$U$2664,0),1))</f>
        <v>0</v>
      </c>
      <c r="DY32" s="123">
        <f>IF(ISNA(INDEX(プレー記録!$F$12:$F$2664,MATCH("OUT_"&amp;ウォレット!$DA$2&amp;MONTH(ウォレット!$B32)&amp;"/"&amp;DAY(ウォレット!$B32)&amp;"_"&amp;ウォレット!DY$3,プレー記録!$U$12:$U$2664,0),1))=TRUE,0,-INDEX(プレー記録!$F$12:$F$2664,MATCH("OUT_"&amp;ウォレット!$DA$2&amp;MONTH(ウォレット!$B32)&amp;"/"&amp;DAY(ウォレット!$B32)&amp;"_"&amp;ウォレット!DY$3,プレー記録!$U$12:$U$2664,0),1))</f>
        <v>0</v>
      </c>
      <c r="DZ32" s="298">
        <f>IF(ISNA(INDEX(プレー記録!$F$12:$F$2664,MATCH("OUT_"&amp;ウォレット!$DA$2&amp;MONTH(ウォレット!$B32)&amp;"/"&amp;DAY(ウォレット!$B32)&amp;"_"&amp;ウォレット!DZ$3,プレー記録!$U$12:$U$2664,0),1))=TRUE,0,-INDEX(プレー記録!$F$12:$F$2664,MATCH("OUT_"&amp;ウォレット!$DA$2&amp;MONTH(ウォレット!$B32)&amp;"/"&amp;DAY(ウォレット!$B32)&amp;"_"&amp;ウォレット!DZ$3,プレー記録!$U$12:$U$2664,0),1))</f>
        <v>0</v>
      </c>
      <c r="EA32" s="298">
        <f>IF(ISNA(INDEX(プレー記録!$F$12:$F$2664,MATCH("OUT_"&amp;ウォレット!$DA$2&amp;MONTH(ウォレット!$B32)&amp;"/"&amp;DAY(ウォレット!$B32)&amp;"_"&amp;ウォレット!EA$3,プレー記録!$U$12:$U$2664,0),1))=TRUE,0,-INDEX(プレー記録!$F$12:$F$2664,MATCH("OUT_"&amp;ウォレット!$DA$2&amp;MONTH(ウォレット!$B32)&amp;"/"&amp;DAY(ウォレット!$B32)&amp;"_"&amp;ウォレット!EA$3,プレー記録!$U$12:$U$2664,0),1))</f>
        <v>0</v>
      </c>
      <c r="EB32" s="298">
        <f>IF(ISNA(INDEX(プレー記録!$F$12:$F$2664,MATCH("OUT_"&amp;ウォレット!$DA$2&amp;MONTH(ウォレット!$B32)&amp;"/"&amp;DAY(ウォレット!$B32)&amp;"_"&amp;ウォレット!EB$3,プレー記録!$U$12:$U$2664,0),1))=TRUE,0,-INDEX(プレー記録!$F$12:$F$2664,MATCH("OUT_"&amp;ウォレット!$DA$2&amp;MONTH(ウォレット!$B32)&amp;"/"&amp;DAY(ウォレット!$B32)&amp;"_"&amp;ウォレット!EB$3,プレー記録!$U$12:$U$2664,0),1))</f>
        <v>0</v>
      </c>
      <c r="EC32" s="298">
        <f>IF(ISNA(INDEX(プレー記録!$F$12:$F$2664,MATCH("OUT_"&amp;ウォレット!$DA$2&amp;MONTH(ウォレット!$B32)&amp;"/"&amp;DAY(ウォレット!$B32)&amp;"_"&amp;ウォレット!EC$3,プレー記録!$U$12:$U$2664,0),1))=TRUE,0,-INDEX(プレー記録!$F$12:$F$2664,MATCH("OUT_"&amp;ウォレット!$DA$2&amp;MONTH(ウォレット!$B32)&amp;"/"&amp;DAY(ウォレット!$B32)&amp;"_"&amp;ウォレット!EC$3,プレー記録!$U$12:$U$2664,0),1))</f>
        <v>0</v>
      </c>
      <c r="ED32" s="298">
        <f>IF(ISNA(INDEX(プレー記録!$F$12:$F$2664,MATCH("OUT_"&amp;ウォレット!$DA$2&amp;MONTH(ウォレット!$B32)&amp;"/"&amp;DAY(ウォレット!$B32)&amp;"_"&amp;ウォレット!ED$3,プレー記録!$U$12:$U$2664,0),1))=TRUE,0,-INDEX(プレー記録!$F$12:$F$2664,MATCH("OUT_"&amp;ウォレット!$DA$2&amp;MONTH(ウォレット!$B32)&amp;"/"&amp;DAY(ウォレット!$B32)&amp;"_"&amp;ウォレット!ED$3,プレー記録!$U$12:$U$2664,0),1))</f>
        <v>0</v>
      </c>
      <c r="EE32" s="298">
        <f>IF(ISNA(INDEX(プレー記録!$F$12:$F$2664,MATCH("OUT_"&amp;ウォレット!$DA$2&amp;MONTH(ウォレット!$B32)&amp;"/"&amp;DAY(ウォレット!$B32)&amp;"_"&amp;ウォレット!EE$3,プレー記録!$U$12:$U$2664,0),1))=TRUE,0,-INDEX(プレー記録!$F$12:$F$2664,MATCH("OUT_"&amp;ウォレット!$DA$2&amp;MONTH(ウォレット!$B32)&amp;"/"&amp;DAY(ウォレット!$B32)&amp;"_"&amp;ウォレット!EE$3,プレー記録!$U$12:$U$2664,0),1))</f>
        <v>0</v>
      </c>
      <c r="EF32" s="298">
        <f>IF(ISNA(INDEX(プレー記録!$F$12:$F$2664,MATCH("OUT_"&amp;ウォレット!$DA$2&amp;MONTH(ウォレット!$B32)&amp;"/"&amp;DAY(ウォレット!$B32)&amp;"_"&amp;ウォレット!EF$3,プレー記録!$U$12:$U$2664,0),1))=TRUE,0,-INDEX(プレー記録!$F$12:$F$2664,MATCH("OUT_"&amp;ウォレット!$DA$2&amp;MONTH(ウォレット!$B32)&amp;"/"&amp;DAY(ウォレット!$B32)&amp;"_"&amp;ウォレット!EF$3,プレー記録!$U$12:$U$2664,0),1))</f>
        <v>0</v>
      </c>
      <c r="EG32" s="298">
        <f>IF(ISNA(INDEX(プレー記録!$F$12:$F$2664,MATCH("OUT_"&amp;ウォレット!$DA$2&amp;MONTH(ウォレット!$B32)&amp;"/"&amp;DAY(ウォレット!$B32)&amp;"_"&amp;ウォレット!EG$3,プレー記録!$U$12:$U$2664,0),1))=TRUE,0,-INDEX(プレー記録!$F$12:$F$2664,MATCH("OUT_"&amp;ウォレット!$DA$2&amp;MONTH(ウォレット!$B32)&amp;"/"&amp;DAY(ウォレット!$B32)&amp;"_"&amp;ウォレット!EG$3,プレー記録!$U$12:$U$2664,0),1))</f>
        <v>0</v>
      </c>
      <c r="EH32" s="160"/>
      <c r="EI32" s="127">
        <f t="shared" si="5"/>
        <v>0</v>
      </c>
      <c r="EJ32" s="128">
        <f t="shared" si="15"/>
        <v>0</v>
      </c>
      <c r="EK32" s="133">
        <f>IF(ISNA(INDEX(プレー記録!$G$14:$G$2664,MATCH("IN_"&amp;ウォレット!$EI$2&amp;MONTH(ウォレット!$B32)&amp;"/"&amp;DAY(ウォレット!$B32)&amp;"_"&amp;ウォレット!EK$3,プレー記録!$U$14:$U$2664,0),1))=TRUE,0,INDEX(プレー記録!$G$14:$G$2664,MATCH("IN_"&amp;ウォレット!$EI$2&amp;MONTH(ウォレット!$B32)&amp;"/"&amp;DAY(ウォレット!$B32)&amp;"_"&amp;ウォレット!EK$3,プレー記録!$U$14:$U$2664,0),1))</f>
        <v>0</v>
      </c>
      <c r="EL32" s="122">
        <f>IF(ISNA(INDEX(プレー記録!$G$14:$G$2664,MATCH("IN_"&amp;ウォレット!$EI$2&amp;MONTH(ウォレット!$B32)&amp;"/"&amp;DAY(ウォレット!$B32)&amp;"_"&amp;ウォレット!EL$3,プレー記録!$U$14:$U$2664,0),1))=TRUE,0,INDEX(プレー記録!$G$14:$G$2664,MATCH("IN_"&amp;ウォレット!$EI$2&amp;MONTH(ウォレット!$B32)&amp;"/"&amp;DAY(ウォレット!$B32)&amp;"_"&amp;ウォレット!EL$3,プレー記録!$U$14:$U$2664,0),1))</f>
        <v>0</v>
      </c>
      <c r="EM32" s="122">
        <f>IF(ISNA(INDEX(プレー記録!$G$14:$G$2664,MATCH("IN_"&amp;ウォレット!$EI$2&amp;MONTH(ウォレット!$B32)&amp;"/"&amp;DAY(ウォレット!$B32)&amp;"_"&amp;ウォレット!EM$3,プレー記録!$U$14:$U$2664,0),1))=TRUE,0,INDEX(プレー記録!$G$14:$G$2664,MATCH("IN_"&amp;ウォレット!$EI$2&amp;MONTH(ウォレット!$B32)&amp;"/"&amp;DAY(ウォレット!$B32)&amp;"_"&amp;ウォレット!EM$3,プレー記録!$U$14:$U$2664,0),1))</f>
        <v>0</v>
      </c>
      <c r="EN32" s="122">
        <f>IF(ISNA(INDEX(プレー記録!$G$14:$G$2664,MATCH("IN_"&amp;ウォレット!$EI$2&amp;MONTH(ウォレット!$B32)&amp;"/"&amp;DAY(ウォレット!$B32)&amp;"_"&amp;ウォレット!EN$3,プレー記録!$U$14:$U$2664,0),1))=TRUE,0,INDEX(プレー記録!$G$14:$G$2664,MATCH("IN_"&amp;ウォレット!$EI$2&amp;MONTH(ウォレット!$B32)&amp;"/"&amp;DAY(ウォレット!$B32)&amp;"_"&amp;ウォレット!EN$3,プレー記録!$U$14:$U$2664,0),1))</f>
        <v>0</v>
      </c>
      <c r="EO32" s="122">
        <f>IF(ISNA(INDEX(プレー記録!$G$14:$G$2664,MATCH("IN_"&amp;ウォレット!$EI$2&amp;MONTH(ウォレット!$B32)&amp;"/"&amp;DAY(ウォレット!$B32)&amp;"_"&amp;ウォレット!EO$3,プレー記録!$U$14:$U$2664,0),1))=TRUE,0,INDEX(プレー記録!$G$14:$G$2664,MATCH("IN_"&amp;ウォレット!$EI$2&amp;MONTH(ウォレット!$B32)&amp;"/"&amp;DAY(ウォレット!$B32)&amp;"_"&amp;ウォレット!EO$3,プレー記録!$U$14:$U$2664,0),1))</f>
        <v>0</v>
      </c>
      <c r="EP32" s="122">
        <f>IF(ISNA(INDEX(プレー記録!$G$14:$G$2664,MATCH("IN_"&amp;ウォレット!$EI$2&amp;MONTH(ウォレット!$B32)&amp;"/"&amp;DAY(ウォレット!$B32)&amp;"_"&amp;ウォレット!EP$3,プレー記録!$U$14:$U$2664,0),1))=TRUE,0,INDEX(プレー記録!$G$14:$G$2664,MATCH("IN_"&amp;ウォレット!$EI$2&amp;MONTH(ウォレット!$B32)&amp;"/"&amp;DAY(ウォレット!$B32)&amp;"_"&amp;ウォレット!EP$3,プレー記録!$U$14:$U$2664,0),1))</f>
        <v>0</v>
      </c>
      <c r="EQ32" s="122">
        <f>IF(ISNA(INDEX(プレー記録!$G$14:$G$2664,MATCH("IN_"&amp;ウォレット!$EI$2&amp;MONTH(ウォレット!$B32)&amp;"/"&amp;DAY(ウォレット!$B32)&amp;"_"&amp;ウォレット!EQ$3,プレー記録!$U$14:$U$2664,0),1))=TRUE,0,INDEX(プレー記録!$G$14:$G$2664,MATCH("IN_"&amp;ウォレット!$EI$2&amp;MONTH(ウォレット!$B32)&amp;"/"&amp;DAY(ウォレット!$B32)&amp;"_"&amp;ウォレット!EQ$3,プレー記録!$U$14:$U$2664,0),1))</f>
        <v>0</v>
      </c>
      <c r="ER32" s="296">
        <f>IF(ISNA(INDEX(プレー記録!$G$14:$G$2664,MATCH("IN_"&amp;ウォレット!$EI$2&amp;MONTH(ウォレット!$B32)&amp;"/"&amp;DAY(ウォレット!$B32)&amp;"_"&amp;ウォレット!ER$3,プレー記録!$U$14:$U$2664,0),1))=TRUE,0,INDEX(プレー記録!$G$14:$G$2664,MATCH("IN_"&amp;ウォレット!$EI$2&amp;MONTH(ウォレット!$B32)&amp;"/"&amp;DAY(ウォレット!$B32)&amp;"_"&amp;ウォレット!ER$3,プレー記録!$U$14:$U$2664,0),1))</f>
        <v>0</v>
      </c>
      <c r="ES32" s="296">
        <f>IF(ISNA(INDEX(プレー記録!$G$14:$G$2664,MATCH("IN_"&amp;ウォレット!$EI$2&amp;MONTH(ウォレット!$B32)&amp;"/"&amp;DAY(ウォレット!$B32)&amp;"_"&amp;ウォレット!ES$3,プレー記録!$U$14:$U$2664,0),1))=TRUE,0,INDEX(プレー記録!$G$14:$G$2664,MATCH("IN_"&amp;ウォレット!$EI$2&amp;MONTH(ウォレット!$B32)&amp;"/"&amp;DAY(ウォレット!$B32)&amp;"_"&amp;ウォレット!ES$3,プレー記録!$U$14:$U$2664,0),1))</f>
        <v>0</v>
      </c>
      <c r="ET32" s="296">
        <f>IF(ISNA(INDEX(プレー記録!$G$14:$G$2664,MATCH("IN_"&amp;ウォレット!$EI$2&amp;MONTH(ウォレット!$B32)&amp;"/"&amp;DAY(ウォレット!$B32)&amp;"_"&amp;ウォレット!ET$3,プレー記録!$U$14:$U$2664,0),1))=TRUE,0,INDEX(プレー記録!$G$14:$G$2664,MATCH("IN_"&amp;ウォレット!$EI$2&amp;MONTH(ウォレット!$B32)&amp;"/"&amp;DAY(ウォレット!$B32)&amp;"_"&amp;ウォレット!ET$3,プレー記録!$U$14:$U$2664,0),1))</f>
        <v>0</v>
      </c>
      <c r="EU32" s="296">
        <f>IF(ISNA(INDEX(プレー記録!$G$14:$G$2664,MATCH("IN_"&amp;ウォレット!$EI$2&amp;MONTH(ウォレット!$B32)&amp;"/"&amp;DAY(ウォレット!$B32)&amp;"_"&amp;ウォレット!EU$3,プレー記録!$U$14:$U$2664,0),1))=TRUE,0,INDEX(プレー記録!$G$14:$G$2664,MATCH("IN_"&amp;ウォレット!$EI$2&amp;MONTH(ウォレット!$B32)&amp;"/"&amp;DAY(ウォレット!$B32)&amp;"_"&amp;ウォレット!EU$3,プレー記録!$U$14:$U$2664,0),1))</f>
        <v>0</v>
      </c>
      <c r="EV32" s="296">
        <f>IF(ISNA(INDEX(プレー記録!$G$14:$G$2664,MATCH("IN_"&amp;ウォレット!$EI$2&amp;MONTH(ウォレット!$B32)&amp;"/"&amp;DAY(ウォレット!$B32)&amp;"_"&amp;ウォレット!EV$3,プレー記録!$U$14:$U$2664,0),1))=TRUE,0,INDEX(プレー記録!$G$14:$G$2664,MATCH("IN_"&amp;ウォレット!$EI$2&amp;MONTH(ウォレット!$B32)&amp;"/"&amp;DAY(ウォレット!$B32)&amp;"_"&amp;ウォレット!EV$3,プレー記録!$U$14:$U$2664,0),1))</f>
        <v>0</v>
      </c>
      <c r="EW32" s="296">
        <f>IF(ISNA(INDEX(プレー記録!$G$14:$G$2664,MATCH("IN_"&amp;ウォレット!$EI$2&amp;MONTH(ウォレット!$B32)&amp;"/"&amp;DAY(ウォレット!$B32)&amp;"_"&amp;ウォレット!EW$3,プレー記録!$U$14:$U$2664,0),1))=TRUE,0,INDEX(プレー記録!$G$14:$G$2664,MATCH("IN_"&amp;ウォレット!$EI$2&amp;MONTH(ウォレット!$B32)&amp;"/"&amp;DAY(ウォレット!$B32)&amp;"_"&amp;ウォレット!EW$3,プレー記録!$U$14:$U$2664,0),1))</f>
        <v>0</v>
      </c>
      <c r="EX32" s="296">
        <f>IF(ISNA(INDEX(プレー記録!$G$14:$G$2664,MATCH("IN_"&amp;ウォレット!$EI$2&amp;MONTH(ウォレット!$B32)&amp;"/"&amp;DAY(ウォレット!$B32)&amp;"_"&amp;ウォレット!EX$3,プレー記録!$U$14:$U$2664,0),1))=TRUE,0,INDEX(プレー記録!$G$14:$G$2664,MATCH("IN_"&amp;ウォレット!$EI$2&amp;MONTH(ウォレット!$B32)&amp;"/"&amp;DAY(ウォレット!$B32)&amp;"_"&amp;ウォレット!EX$3,プレー記録!$U$14:$U$2664,0),1))</f>
        <v>0</v>
      </c>
      <c r="EY32" s="296">
        <f>IF(ISNA(INDEX(プレー記録!$G$14:$G$2664,MATCH("IN_"&amp;ウォレット!$EI$2&amp;MONTH(ウォレット!$B32)&amp;"/"&amp;DAY(ウォレット!$B32)&amp;"_"&amp;ウォレット!EY$3,プレー記録!$U$14:$U$2664,0),1))=TRUE,0,INDEX(プレー記録!$G$14:$G$2664,MATCH("IN_"&amp;ウォレット!$EI$2&amp;MONTH(ウォレット!$B32)&amp;"/"&amp;DAY(ウォレット!$B32)&amp;"_"&amp;ウォレット!EY$3,プレー記録!$U$14:$U$2664,0),1))</f>
        <v>0</v>
      </c>
      <c r="EZ32" s="158"/>
      <c r="FA32" s="131">
        <f>IF(ISNA(INDEX(プレー記録!$F$12:$F$2664,MATCH("OUT_"&amp;ウォレット!$EI$2&amp;MONTH(ウォレット!$B32)&amp;"/"&amp;DAY(ウォレット!$B32)&amp;"_"&amp;ウォレット!FA$3,プレー記録!$U$12:$U$2664,0),1))=TRUE,0,-INDEX(プレー記録!$F$12:$F$2664,MATCH("OUT_"&amp;ウォレット!$EI$2&amp;MONTH(ウォレット!$B32)&amp;"/"&amp;DAY(ウォレット!$B32)&amp;"_"&amp;ウォレット!FA$3,プレー記録!$U$12:$U$2664,0),1))</f>
        <v>0</v>
      </c>
      <c r="FB32" s="123">
        <f>IF(ISNA(INDEX(プレー記録!$F$12:$F$2664,MATCH("OUT_"&amp;ウォレット!$EI$2&amp;MONTH(ウォレット!$B32)&amp;"/"&amp;DAY(ウォレット!$B32)&amp;"_"&amp;ウォレット!FB$3,プレー記録!$U$12:$U$2664,0),1))=TRUE,0,-INDEX(プレー記録!$F$12:$F$2664,MATCH("OUT_"&amp;ウォレット!$EI$2&amp;MONTH(ウォレット!$B32)&amp;"/"&amp;DAY(ウォレット!$B32)&amp;"_"&amp;ウォレット!FB$3,プレー記録!$U$12:$U$2664,0),1))</f>
        <v>0</v>
      </c>
      <c r="FC32" s="123">
        <f>IF(ISNA(INDEX(プレー記録!$F$12:$F$2664,MATCH("OUT_"&amp;ウォレット!$EI$2&amp;MONTH(ウォレット!$B32)&amp;"/"&amp;DAY(ウォレット!$B32)&amp;"_"&amp;ウォレット!FC$3,プレー記録!$U$12:$U$2664,0),1))=TRUE,0,-INDEX(プレー記録!$F$12:$F$2664,MATCH("OUT_"&amp;ウォレット!$EI$2&amp;MONTH(ウォレット!$B32)&amp;"/"&amp;DAY(ウォレット!$B32)&amp;"_"&amp;ウォレット!FC$3,プレー記録!$U$12:$U$2664,0),1))</f>
        <v>0</v>
      </c>
      <c r="FD32" s="123">
        <f>IF(ISNA(INDEX(プレー記録!$F$12:$F$2664,MATCH("OUT_"&amp;ウォレット!$EI$2&amp;MONTH(ウォレット!$B32)&amp;"/"&amp;DAY(ウォレット!$B32)&amp;"_"&amp;ウォレット!FD$3,プレー記録!$U$12:$U$2664,0),1))=TRUE,0,-INDEX(プレー記録!$F$12:$F$2664,MATCH("OUT_"&amp;ウォレット!$EI$2&amp;MONTH(ウォレット!$B32)&amp;"/"&amp;DAY(ウォレット!$B32)&amp;"_"&amp;ウォレット!FD$3,プレー記録!$U$12:$U$2664,0),1))</f>
        <v>0</v>
      </c>
      <c r="FE32" s="123">
        <f>IF(ISNA(INDEX(プレー記録!$F$12:$F$2664,MATCH("OUT_"&amp;ウォレット!$EI$2&amp;MONTH(ウォレット!$B32)&amp;"/"&amp;DAY(ウォレット!$B32)&amp;"_"&amp;ウォレット!FE$3,プレー記録!$U$12:$U$2664,0),1))=TRUE,0,-INDEX(プレー記録!$F$12:$F$2664,MATCH("OUT_"&amp;ウォレット!$EI$2&amp;MONTH(ウォレット!$B32)&amp;"/"&amp;DAY(ウォレット!$B32)&amp;"_"&amp;ウォレット!FE$3,プレー記録!$U$12:$U$2664,0),1))</f>
        <v>0</v>
      </c>
      <c r="FF32" s="123">
        <f>IF(ISNA(INDEX(プレー記録!$F$12:$F$2664,MATCH("OUT_"&amp;ウォレット!$EI$2&amp;MONTH(ウォレット!$B32)&amp;"/"&amp;DAY(ウォレット!$B32)&amp;"_"&amp;ウォレット!FF$3,プレー記録!$U$12:$U$2664,0),1))=TRUE,0,-INDEX(プレー記録!$F$12:$F$2664,MATCH("OUT_"&amp;ウォレット!$EI$2&amp;MONTH(ウォレット!$B32)&amp;"/"&amp;DAY(ウォレット!$B32)&amp;"_"&amp;ウォレット!FF$3,プレー記録!$U$12:$U$2664,0),1))</f>
        <v>0</v>
      </c>
      <c r="FG32" s="123">
        <f>IF(ISNA(INDEX(プレー記録!$F$12:$F$2664,MATCH("OUT_"&amp;ウォレット!$EI$2&amp;MONTH(ウォレット!$B32)&amp;"/"&amp;DAY(ウォレット!$B32)&amp;"_"&amp;ウォレット!FG$3,プレー記録!$U$12:$U$2664,0),1))=TRUE,0,-INDEX(プレー記録!$F$12:$F$2664,MATCH("OUT_"&amp;ウォレット!$EI$2&amp;MONTH(ウォレット!$B32)&amp;"/"&amp;DAY(ウォレット!$B32)&amp;"_"&amp;ウォレット!FG$3,プレー記録!$U$12:$U$2664,0),1))</f>
        <v>0</v>
      </c>
      <c r="FH32" s="298">
        <f>IF(ISNA(INDEX(プレー記録!$F$12:$F$2664,MATCH("OUT_"&amp;ウォレット!$EI$2&amp;MONTH(ウォレット!$B32)&amp;"/"&amp;DAY(ウォレット!$B32)&amp;"_"&amp;ウォレット!FH$3,プレー記録!$U$12:$U$2664,0),1))=TRUE,0,-INDEX(プレー記録!$F$12:$F$2664,MATCH("OUT_"&amp;ウォレット!$EI$2&amp;MONTH(ウォレット!$B32)&amp;"/"&amp;DAY(ウォレット!$B32)&amp;"_"&amp;ウォレット!FH$3,プレー記録!$U$12:$U$2664,0),1))</f>
        <v>0</v>
      </c>
      <c r="FI32" s="298">
        <f>IF(ISNA(INDEX(プレー記録!$F$12:$F$2664,MATCH("OUT_"&amp;ウォレット!$EI$2&amp;MONTH(ウォレット!$B32)&amp;"/"&amp;DAY(ウォレット!$B32)&amp;"_"&amp;ウォレット!FI$3,プレー記録!$U$12:$U$2664,0),1))=TRUE,0,-INDEX(プレー記録!$F$12:$F$2664,MATCH("OUT_"&amp;ウォレット!$EI$2&amp;MONTH(ウォレット!$B32)&amp;"/"&amp;DAY(ウォレット!$B32)&amp;"_"&amp;ウォレット!FI$3,プレー記録!$U$12:$U$2664,0),1))</f>
        <v>0</v>
      </c>
      <c r="FJ32" s="298">
        <f>IF(ISNA(INDEX(プレー記録!$F$12:$F$2664,MATCH("OUT_"&amp;ウォレット!$EI$2&amp;MONTH(ウォレット!$B32)&amp;"/"&amp;DAY(ウォレット!$B32)&amp;"_"&amp;ウォレット!FJ$3,プレー記録!$U$12:$U$2664,0),1))=TRUE,0,-INDEX(プレー記録!$F$12:$F$2664,MATCH("OUT_"&amp;ウォレット!$EI$2&amp;MONTH(ウォレット!$B32)&amp;"/"&amp;DAY(ウォレット!$B32)&amp;"_"&amp;ウォレット!FJ$3,プレー記録!$U$12:$U$2664,0),1))</f>
        <v>0</v>
      </c>
      <c r="FK32" s="298">
        <f>IF(ISNA(INDEX(プレー記録!$F$12:$F$2664,MATCH("OUT_"&amp;ウォレット!$EI$2&amp;MONTH(ウォレット!$B32)&amp;"/"&amp;DAY(ウォレット!$B32)&amp;"_"&amp;ウォレット!FK$3,プレー記録!$U$12:$U$2664,0),1))=TRUE,0,-INDEX(プレー記録!$F$12:$F$2664,MATCH("OUT_"&amp;ウォレット!$EI$2&amp;MONTH(ウォレット!$B32)&amp;"/"&amp;DAY(ウォレット!$B32)&amp;"_"&amp;ウォレット!FK$3,プレー記録!$U$12:$U$2664,0),1))</f>
        <v>0</v>
      </c>
      <c r="FL32" s="298">
        <f>IF(ISNA(INDEX(プレー記録!$F$12:$F$2664,MATCH("OUT_"&amp;ウォレット!$EI$2&amp;MONTH(ウォレット!$B32)&amp;"/"&amp;DAY(ウォレット!$B32)&amp;"_"&amp;ウォレット!FL$3,プレー記録!$U$12:$U$2664,0),1))=TRUE,0,-INDEX(プレー記録!$F$12:$F$2664,MATCH("OUT_"&amp;ウォレット!$EI$2&amp;MONTH(ウォレット!$B32)&amp;"/"&amp;DAY(ウォレット!$B32)&amp;"_"&amp;ウォレット!FL$3,プレー記録!$U$12:$U$2664,0),1))</f>
        <v>0</v>
      </c>
      <c r="FM32" s="298">
        <f>IF(ISNA(INDEX(プレー記録!$F$12:$F$2664,MATCH("OUT_"&amp;ウォレット!$EI$2&amp;MONTH(ウォレット!$B32)&amp;"/"&amp;DAY(ウォレット!$B32)&amp;"_"&amp;ウォレット!FM$3,プレー記録!$U$12:$U$2664,0),1))=TRUE,0,-INDEX(プレー記録!$F$12:$F$2664,MATCH("OUT_"&amp;ウォレット!$EI$2&amp;MONTH(ウォレット!$B32)&amp;"/"&amp;DAY(ウォレット!$B32)&amp;"_"&amp;ウォレット!FM$3,プレー記録!$U$12:$U$2664,0),1))</f>
        <v>0</v>
      </c>
      <c r="FN32" s="298">
        <f>IF(ISNA(INDEX(プレー記録!$F$12:$F$2664,MATCH("OUT_"&amp;ウォレット!$EI$2&amp;MONTH(ウォレット!$B32)&amp;"/"&amp;DAY(ウォレット!$B32)&amp;"_"&amp;ウォレット!FN$3,プレー記録!$U$12:$U$2664,0),1))=TRUE,0,-INDEX(プレー記録!$F$12:$F$2664,MATCH("OUT_"&amp;ウォレット!$EI$2&amp;MONTH(ウォレット!$B32)&amp;"/"&amp;DAY(ウォレット!$B32)&amp;"_"&amp;ウォレット!FN$3,プレー記録!$U$12:$U$2664,0),1))</f>
        <v>0</v>
      </c>
      <c r="FO32" s="298">
        <f>IF(ISNA(INDEX(プレー記録!$F$12:$F$2664,MATCH("OUT_"&amp;ウォレット!$EI$2&amp;MONTH(ウォレット!$B32)&amp;"/"&amp;DAY(ウォレット!$B32)&amp;"_"&amp;ウォレット!FO$3,プレー記録!$U$12:$U$2664,0),1))=TRUE,0,-INDEX(プレー記録!$F$12:$F$2664,MATCH("OUT_"&amp;ウォレット!$EI$2&amp;MONTH(ウォレット!$B32)&amp;"/"&amp;DAY(ウォレット!$B32)&amp;"_"&amp;ウォレット!FO$3,プレー記録!$U$12:$U$2664,0),1))</f>
        <v>0</v>
      </c>
      <c r="FP32" s="160"/>
      <c r="FQ32" s="127">
        <f t="shared" si="6"/>
        <v>0</v>
      </c>
      <c r="FR32" s="128">
        <f t="shared" si="16"/>
        <v>0</v>
      </c>
      <c r="FS32" s="133">
        <f>IF(ISNA(INDEX(プレー記録!$G$14:$G$2664,MATCH("IN_"&amp;ウォレット!$FQ$2&amp;MONTH(ウォレット!$B32)&amp;"/"&amp;DAY(ウォレット!$B32)&amp;"_"&amp;ウォレット!FS$3,プレー記録!$U$14:$U$2664,0),1))=TRUE,0,INDEX(プレー記録!$G$14:$G$2664,MATCH("IN_"&amp;ウォレット!$FQ$2&amp;MONTH(ウォレット!$B32)&amp;"/"&amp;DAY(ウォレット!$B32)&amp;"_"&amp;ウォレット!FS$3,プレー記録!$U$14:$U$2664,0),1))</f>
        <v>0</v>
      </c>
      <c r="FT32" s="122">
        <f>IF(ISNA(INDEX(プレー記録!$G$14:$G$2664,MATCH("IN_"&amp;ウォレット!$FQ$2&amp;MONTH(ウォレット!$B32)&amp;"/"&amp;DAY(ウォレット!$B32)&amp;"_"&amp;ウォレット!FT$3,プレー記録!$U$14:$U$2664,0),1))=TRUE,0,INDEX(プレー記録!$G$14:$G$2664,MATCH("IN_"&amp;ウォレット!$FQ$2&amp;MONTH(ウォレット!$B32)&amp;"/"&amp;DAY(ウォレット!$B32)&amp;"_"&amp;ウォレット!FT$3,プレー記録!$U$14:$U$2664,0),1))</f>
        <v>0</v>
      </c>
      <c r="FU32" s="122">
        <f>IF(ISNA(INDEX(プレー記録!$G$14:$G$2664,MATCH("IN_"&amp;ウォレット!$FQ$2&amp;MONTH(ウォレット!$B32)&amp;"/"&amp;DAY(ウォレット!$B32)&amp;"_"&amp;ウォレット!FU$3,プレー記録!$U$14:$U$2664,0),1))=TRUE,0,INDEX(プレー記録!$G$14:$G$2664,MATCH("IN_"&amp;ウォレット!$FQ$2&amp;MONTH(ウォレット!$B32)&amp;"/"&amp;DAY(ウォレット!$B32)&amp;"_"&amp;ウォレット!FU$3,プレー記録!$U$14:$U$2664,0),1))</f>
        <v>0</v>
      </c>
      <c r="FV32" s="122">
        <f>IF(ISNA(INDEX(プレー記録!$G$14:$G$2664,MATCH("IN_"&amp;ウォレット!$FQ$2&amp;MONTH(ウォレット!$B32)&amp;"/"&amp;DAY(ウォレット!$B32)&amp;"_"&amp;ウォレット!FV$3,プレー記録!$U$14:$U$2664,0),1))=TRUE,0,INDEX(プレー記録!$G$14:$G$2664,MATCH("IN_"&amp;ウォレット!$FQ$2&amp;MONTH(ウォレット!$B32)&amp;"/"&amp;DAY(ウォレット!$B32)&amp;"_"&amp;ウォレット!FV$3,プレー記録!$U$14:$U$2664,0),1))</f>
        <v>0</v>
      </c>
      <c r="FW32" s="122">
        <f>IF(ISNA(INDEX(プレー記録!$G$14:$G$2664,MATCH("IN_"&amp;ウォレット!$FQ$2&amp;MONTH(ウォレット!$B32)&amp;"/"&amp;DAY(ウォレット!$B32)&amp;"_"&amp;ウォレット!FW$3,プレー記録!$U$14:$U$2664,0),1))=TRUE,0,INDEX(プレー記録!$G$14:$G$2664,MATCH("IN_"&amp;ウォレット!$FQ$2&amp;MONTH(ウォレット!$B32)&amp;"/"&amp;DAY(ウォレット!$B32)&amp;"_"&amp;ウォレット!FW$3,プレー記録!$U$14:$U$2664,0),1))</f>
        <v>0</v>
      </c>
      <c r="FX32" s="122">
        <f>IF(ISNA(INDEX(プレー記録!$G$14:$G$2664,MATCH("IN_"&amp;ウォレット!$FQ$2&amp;MONTH(ウォレット!$B32)&amp;"/"&amp;DAY(ウォレット!$B32)&amp;"_"&amp;ウォレット!FX$3,プレー記録!$U$14:$U$2664,0),1))=TRUE,0,INDEX(プレー記録!$G$14:$G$2664,MATCH("IN_"&amp;ウォレット!$FQ$2&amp;MONTH(ウォレット!$B32)&amp;"/"&amp;DAY(ウォレット!$B32)&amp;"_"&amp;ウォレット!FX$3,プレー記録!$U$14:$U$2664,0),1))</f>
        <v>0</v>
      </c>
      <c r="FY32" s="122">
        <f>IF(ISNA(INDEX(プレー記録!$G$14:$G$2664,MATCH("IN_"&amp;ウォレット!$FQ$2&amp;MONTH(ウォレット!$B32)&amp;"/"&amp;DAY(ウォレット!$B32)&amp;"_"&amp;ウォレット!FY$3,プレー記録!$U$14:$U$2664,0),1))=TRUE,0,INDEX(プレー記録!$G$14:$G$2664,MATCH("IN_"&amp;ウォレット!$FQ$2&amp;MONTH(ウォレット!$B32)&amp;"/"&amp;DAY(ウォレット!$B32)&amp;"_"&amp;ウォレット!FY$3,プレー記録!$U$14:$U$2664,0),1))</f>
        <v>0</v>
      </c>
      <c r="FZ32" s="296">
        <f>IF(ISNA(INDEX(プレー記録!$G$14:$G$2664,MATCH("IN_"&amp;ウォレット!$FQ$2&amp;MONTH(ウォレット!$B32)&amp;"/"&amp;DAY(ウォレット!$B32)&amp;"_"&amp;ウォレット!FZ$3,プレー記録!$U$14:$U$2664,0),1))=TRUE,0,INDEX(プレー記録!$G$14:$G$2664,MATCH("IN_"&amp;ウォレット!$FQ$2&amp;MONTH(ウォレット!$B32)&amp;"/"&amp;DAY(ウォレット!$B32)&amp;"_"&amp;ウォレット!FZ$3,プレー記録!$U$14:$U$2664,0),1))</f>
        <v>0</v>
      </c>
      <c r="GA32" s="296">
        <f>IF(ISNA(INDEX(プレー記録!$G$14:$G$2664,MATCH("IN_"&amp;ウォレット!$FQ$2&amp;MONTH(ウォレット!$B32)&amp;"/"&amp;DAY(ウォレット!$B32)&amp;"_"&amp;ウォレット!GA$3,プレー記録!$U$14:$U$2664,0),1))=TRUE,0,INDEX(プレー記録!$G$14:$G$2664,MATCH("IN_"&amp;ウォレット!$FQ$2&amp;MONTH(ウォレット!$B32)&amp;"/"&amp;DAY(ウォレット!$B32)&amp;"_"&amp;ウォレット!GA$3,プレー記録!$U$14:$U$2664,0),1))</f>
        <v>0</v>
      </c>
      <c r="GB32" s="296">
        <f>IF(ISNA(INDEX(プレー記録!$G$14:$G$2664,MATCH("IN_"&amp;ウォレット!$FQ$2&amp;MONTH(ウォレット!$B32)&amp;"/"&amp;DAY(ウォレット!$B32)&amp;"_"&amp;ウォレット!GB$3,プレー記録!$U$14:$U$2664,0),1))=TRUE,0,INDEX(プレー記録!$G$14:$G$2664,MATCH("IN_"&amp;ウォレット!$FQ$2&amp;MONTH(ウォレット!$B32)&amp;"/"&amp;DAY(ウォレット!$B32)&amp;"_"&amp;ウォレット!GB$3,プレー記録!$U$14:$U$2664,0),1))</f>
        <v>0</v>
      </c>
      <c r="GC32" s="296">
        <f>IF(ISNA(INDEX(プレー記録!$G$14:$G$2664,MATCH("IN_"&amp;ウォレット!$FQ$2&amp;MONTH(ウォレット!$B32)&amp;"/"&amp;DAY(ウォレット!$B32)&amp;"_"&amp;ウォレット!GC$3,プレー記録!$U$14:$U$2664,0),1))=TRUE,0,INDEX(プレー記録!$G$14:$G$2664,MATCH("IN_"&amp;ウォレット!$FQ$2&amp;MONTH(ウォレット!$B32)&amp;"/"&amp;DAY(ウォレット!$B32)&amp;"_"&amp;ウォレット!GC$3,プレー記録!$U$14:$U$2664,0),1))</f>
        <v>0</v>
      </c>
      <c r="GD32" s="296">
        <f>IF(ISNA(INDEX(プレー記録!$G$14:$G$2664,MATCH("IN_"&amp;ウォレット!$FQ$2&amp;MONTH(ウォレット!$B32)&amp;"/"&amp;DAY(ウォレット!$B32)&amp;"_"&amp;ウォレット!GD$3,プレー記録!$U$14:$U$2664,0),1))=TRUE,0,INDEX(プレー記録!$G$14:$G$2664,MATCH("IN_"&amp;ウォレット!$FQ$2&amp;MONTH(ウォレット!$B32)&amp;"/"&amp;DAY(ウォレット!$B32)&amp;"_"&amp;ウォレット!GD$3,プレー記録!$U$14:$U$2664,0),1))</f>
        <v>0</v>
      </c>
      <c r="GE32" s="296">
        <f>IF(ISNA(INDEX(プレー記録!$G$14:$G$2664,MATCH("IN_"&amp;ウォレット!$FQ$2&amp;MONTH(ウォレット!$B32)&amp;"/"&amp;DAY(ウォレット!$B32)&amp;"_"&amp;ウォレット!GE$3,プレー記録!$U$14:$U$2664,0),1))=TRUE,0,INDEX(プレー記録!$G$14:$G$2664,MATCH("IN_"&amp;ウォレット!$FQ$2&amp;MONTH(ウォレット!$B32)&amp;"/"&amp;DAY(ウォレット!$B32)&amp;"_"&amp;ウォレット!GE$3,プレー記録!$U$14:$U$2664,0),1))</f>
        <v>0</v>
      </c>
      <c r="GF32" s="296">
        <f>IF(ISNA(INDEX(プレー記録!$G$14:$G$2664,MATCH("IN_"&amp;ウォレット!$FQ$2&amp;MONTH(ウォレット!$B32)&amp;"/"&amp;DAY(ウォレット!$B32)&amp;"_"&amp;ウォレット!GF$3,プレー記録!$U$14:$U$2664,0),1))=TRUE,0,INDEX(プレー記録!$G$14:$G$2664,MATCH("IN_"&amp;ウォレット!$FQ$2&amp;MONTH(ウォレット!$B32)&amp;"/"&amp;DAY(ウォレット!$B32)&amp;"_"&amp;ウォレット!GF$3,プレー記録!$U$14:$U$2664,0),1))</f>
        <v>0</v>
      </c>
      <c r="GG32" s="296">
        <f>IF(ISNA(INDEX(プレー記録!$G$14:$G$2664,MATCH("IN_"&amp;ウォレット!$FQ$2&amp;MONTH(ウォレット!$B32)&amp;"/"&amp;DAY(ウォレット!$B32)&amp;"_"&amp;ウォレット!GG$3,プレー記録!$U$14:$U$2664,0),1))=TRUE,0,INDEX(プレー記録!$G$14:$G$2664,MATCH("IN_"&amp;ウォレット!$FQ$2&amp;MONTH(ウォレット!$B32)&amp;"/"&amp;DAY(ウォレット!$B32)&amp;"_"&amp;ウォレット!GG$3,プレー記録!$U$14:$U$2664,0),1))</f>
        <v>0</v>
      </c>
      <c r="GH32" s="158"/>
      <c r="GI32" s="131">
        <f>IF(ISNA(INDEX(プレー記録!$F$12:$F$2664,MATCH("OUT_"&amp;ウォレット!$FQ$2&amp;MONTH(ウォレット!$B32)&amp;"/"&amp;DAY(ウォレット!$B32)&amp;"_"&amp;ウォレット!GI$3,プレー記録!$U$12:$U$2664,0),1))=TRUE,0,-INDEX(プレー記録!$F$12:$F$2664,MATCH("OUT_"&amp;ウォレット!$FQ$2&amp;MONTH(ウォレット!$B32)&amp;"/"&amp;DAY(ウォレット!$B32)&amp;"_"&amp;ウォレット!GI$3,プレー記録!$U$12:$U$2664,0),1))</f>
        <v>0</v>
      </c>
      <c r="GJ32" s="123">
        <f>IF(ISNA(INDEX(プレー記録!$F$12:$F$2664,MATCH("OUT_"&amp;ウォレット!$FQ$2&amp;MONTH(ウォレット!$B32)&amp;"/"&amp;DAY(ウォレット!$B32)&amp;"_"&amp;ウォレット!GJ$3,プレー記録!$U$12:$U$2664,0),1))=TRUE,0,-INDEX(プレー記録!$F$12:$F$2664,MATCH("OUT_"&amp;ウォレット!$FQ$2&amp;MONTH(ウォレット!$B32)&amp;"/"&amp;DAY(ウォレット!$B32)&amp;"_"&amp;ウォレット!GJ$3,プレー記録!$U$12:$U$2664,0),1))</f>
        <v>0</v>
      </c>
      <c r="GK32" s="123">
        <f>IF(ISNA(INDEX(プレー記録!$F$12:$F$2664,MATCH("OUT_"&amp;ウォレット!$FQ$2&amp;MONTH(ウォレット!$B32)&amp;"/"&amp;DAY(ウォレット!$B32)&amp;"_"&amp;ウォレット!GK$3,プレー記録!$U$12:$U$2664,0),1))=TRUE,0,-INDEX(プレー記録!$F$12:$F$2664,MATCH("OUT_"&amp;ウォレット!$FQ$2&amp;MONTH(ウォレット!$B32)&amp;"/"&amp;DAY(ウォレット!$B32)&amp;"_"&amp;ウォレット!GK$3,プレー記録!$U$12:$U$2664,0),1))</f>
        <v>0</v>
      </c>
      <c r="GL32" s="123">
        <f>IF(ISNA(INDEX(プレー記録!$F$12:$F$2664,MATCH("OUT_"&amp;ウォレット!$FQ$2&amp;MONTH(ウォレット!$B32)&amp;"/"&amp;DAY(ウォレット!$B32)&amp;"_"&amp;ウォレット!GL$3,プレー記録!$U$12:$U$2664,0),1))=TRUE,0,-INDEX(プレー記録!$F$12:$F$2664,MATCH("OUT_"&amp;ウォレット!$FQ$2&amp;MONTH(ウォレット!$B32)&amp;"/"&amp;DAY(ウォレット!$B32)&amp;"_"&amp;ウォレット!GL$3,プレー記録!$U$12:$U$2664,0),1))</f>
        <v>0</v>
      </c>
      <c r="GM32" s="123">
        <f>IF(ISNA(INDEX(プレー記録!$F$12:$F$2664,MATCH("OUT_"&amp;ウォレット!$FQ$2&amp;MONTH(ウォレット!$B32)&amp;"/"&amp;DAY(ウォレット!$B32)&amp;"_"&amp;ウォレット!GM$3,プレー記録!$U$12:$U$2664,0),1))=TRUE,0,-INDEX(プレー記録!$F$12:$F$2664,MATCH("OUT_"&amp;ウォレット!$FQ$2&amp;MONTH(ウォレット!$B32)&amp;"/"&amp;DAY(ウォレット!$B32)&amp;"_"&amp;ウォレット!GM$3,プレー記録!$U$12:$U$2664,0),1))</f>
        <v>0</v>
      </c>
      <c r="GN32" s="123">
        <f>IF(ISNA(INDEX(プレー記録!$F$12:$F$2664,MATCH("OUT_"&amp;ウォレット!$FQ$2&amp;MONTH(ウォレット!$B32)&amp;"/"&amp;DAY(ウォレット!$B32)&amp;"_"&amp;ウォレット!GN$3,プレー記録!$U$12:$U$2664,0),1))=TRUE,0,-INDEX(プレー記録!$F$12:$F$2664,MATCH("OUT_"&amp;ウォレット!$FQ$2&amp;MONTH(ウォレット!$B32)&amp;"/"&amp;DAY(ウォレット!$B32)&amp;"_"&amp;ウォレット!GN$3,プレー記録!$U$12:$U$2664,0),1))</f>
        <v>0</v>
      </c>
      <c r="GO32" s="123">
        <f>IF(ISNA(INDEX(プレー記録!$F$12:$F$2664,MATCH("OUT_"&amp;ウォレット!$FQ$2&amp;MONTH(ウォレット!$B32)&amp;"/"&amp;DAY(ウォレット!$B32)&amp;"_"&amp;ウォレット!GO$3,プレー記録!$U$12:$U$2664,0),1))=TRUE,0,-INDEX(プレー記録!$F$12:$F$2664,MATCH("OUT_"&amp;ウォレット!$FQ$2&amp;MONTH(ウォレット!$B32)&amp;"/"&amp;DAY(ウォレット!$B32)&amp;"_"&amp;ウォレット!GO$3,プレー記録!$U$12:$U$2664,0),1))</f>
        <v>0</v>
      </c>
      <c r="GP32" s="298">
        <f>IF(ISNA(INDEX(プレー記録!$F$12:$F$2664,MATCH("OUT_"&amp;ウォレット!$FQ$2&amp;MONTH(ウォレット!$B32)&amp;"/"&amp;DAY(ウォレット!$B32)&amp;"_"&amp;ウォレット!GP$3,プレー記録!$U$12:$U$2664,0),1))=TRUE,0,-INDEX(プレー記録!$F$12:$F$2664,MATCH("OUT_"&amp;ウォレット!$FQ$2&amp;MONTH(ウォレット!$B32)&amp;"/"&amp;DAY(ウォレット!$B32)&amp;"_"&amp;ウォレット!GP$3,プレー記録!$U$12:$U$2664,0),1))</f>
        <v>0</v>
      </c>
      <c r="GQ32" s="298">
        <f>IF(ISNA(INDEX(プレー記録!$F$12:$F$2664,MATCH("OUT_"&amp;ウォレット!$FQ$2&amp;MONTH(ウォレット!$B32)&amp;"/"&amp;DAY(ウォレット!$B32)&amp;"_"&amp;ウォレット!GQ$3,プレー記録!$U$12:$U$2664,0),1))=TRUE,0,-INDEX(プレー記録!$F$12:$F$2664,MATCH("OUT_"&amp;ウォレット!$FQ$2&amp;MONTH(ウォレット!$B32)&amp;"/"&amp;DAY(ウォレット!$B32)&amp;"_"&amp;ウォレット!GQ$3,プレー記録!$U$12:$U$2664,0),1))</f>
        <v>0</v>
      </c>
      <c r="GR32" s="298">
        <f>IF(ISNA(INDEX(プレー記録!$F$12:$F$2664,MATCH("OUT_"&amp;ウォレット!$FQ$2&amp;MONTH(ウォレット!$B32)&amp;"/"&amp;DAY(ウォレット!$B32)&amp;"_"&amp;ウォレット!GR$3,プレー記録!$U$12:$U$2664,0),1))=TRUE,0,-INDEX(プレー記録!$F$12:$F$2664,MATCH("OUT_"&amp;ウォレット!$FQ$2&amp;MONTH(ウォレット!$B32)&amp;"/"&amp;DAY(ウォレット!$B32)&amp;"_"&amp;ウォレット!GR$3,プレー記録!$U$12:$U$2664,0),1))</f>
        <v>0</v>
      </c>
      <c r="GS32" s="298">
        <f>IF(ISNA(INDEX(プレー記録!$F$12:$F$2664,MATCH("OUT_"&amp;ウォレット!$FQ$2&amp;MONTH(ウォレット!$B32)&amp;"/"&amp;DAY(ウォレット!$B32)&amp;"_"&amp;ウォレット!GS$3,プレー記録!$U$12:$U$2664,0),1))=TRUE,0,-INDEX(プレー記録!$F$12:$F$2664,MATCH("OUT_"&amp;ウォレット!$FQ$2&amp;MONTH(ウォレット!$B32)&amp;"/"&amp;DAY(ウォレット!$B32)&amp;"_"&amp;ウォレット!GS$3,プレー記録!$U$12:$U$2664,0),1))</f>
        <v>0</v>
      </c>
      <c r="GT32" s="298">
        <f>IF(ISNA(INDEX(プレー記録!$F$12:$F$2664,MATCH("OUT_"&amp;ウォレット!$FQ$2&amp;MONTH(ウォレット!$B32)&amp;"/"&amp;DAY(ウォレット!$B32)&amp;"_"&amp;ウォレット!GT$3,プレー記録!$U$12:$U$2664,0),1))=TRUE,0,-INDEX(プレー記録!$F$12:$F$2664,MATCH("OUT_"&amp;ウォレット!$FQ$2&amp;MONTH(ウォレット!$B32)&amp;"/"&amp;DAY(ウォレット!$B32)&amp;"_"&amp;ウォレット!GT$3,プレー記録!$U$12:$U$2664,0),1))</f>
        <v>0</v>
      </c>
      <c r="GU32" s="298">
        <f>IF(ISNA(INDEX(プレー記録!$F$12:$F$2664,MATCH("OUT_"&amp;ウォレット!$FQ$2&amp;MONTH(ウォレット!$B32)&amp;"/"&amp;DAY(ウォレット!$B32)&amp;"_"&amp;ウォレット!GU$3,プレー記録!$U$12:$U$2664,0),1))=TRUE,0,-INDEX(プレー記録!$F$12:$F$2664,MATCH("OUT_"&amp;ウォレット!$FQ$2&amp;MONTH(ウォレット!$B32)&amp;"/"&amp;DAY(ウォレット!$B32)&amp;"_"&amp;ウォレット!GU$3,プレー記録!$U$12:$U$2664,0),1))</f>
        <v>0</v>
      </c>
      <c r="GV32" s="298">
        <f>IF(ISNA(INDEX(プレー記録!$F$12:$F$2664,MATCH("OUT_"&amp;ウォレット!$FQ$2&amp;MONTH(ウォレット!$B32)&amp;"/"&amp;DAY(ウォレット!$B32)&amp;"_"&amp;ウォレット!GV$3,プレー記録!$U$12:$U$2664,0),1))=TRUE,0,-INDEX(プレー記録!$F$12:$F$2664,MATCH("OUT_"&amp;ウォレット!$FQ$2&amp;MONTH(ウォレット!$B32)&amp;"/"&amp;DAY(ウォレット!$B32)&amp;"_"&amp;ウォレット!GV$3,プレー記録!$U$12:$U$2664,0),1))</f>
        <v>0</v>
      </c>
      <c r="GW32" s="298">
        <f>IF(ISNA(INDEX(プレー記録!$F$12:$F$2664,MATCH("OUT_"&amp;ウォレット!$FQ$2&amp;MONTH(ウォレット!$B32)&amp;"/"&amp;DAY(ウォレット!$B32)&amp;"_"&amp;ウォレット!GW$3,プレー記録!$U$12:$U$2664,0),1))=TRUE,0,-INDEX(プレー記録!$F$12:$F$2664,MATCH("OUT_"&amp;ウォレット!$FQ$2&amp;MONTH(ウォレット!$B32)&amp;"/"&amp;DAY(ウォレット!$B32)&amp;"_"&amp;ウォレット!GW$3,プレー記録!$U$12:$U$2664,0),1))</f>
        <v>0</v>
      </c>
      <c r="GX32" s="160"/>
      <c r="GY32" s="127">
        <f t="shared" si="7"/>
        <v>0</v>
      </c>
      <c r="GZ32" s="128">
        <f t="shared" si="17"/>
        <v>0</v>
      </c>
      <c r="HA32" s="133">
        <f>IF(ISNA(INDEX(プレー記録!$G$14:$G$2664,MATCH("IN_"&amp;ウォレット!$GY$2&amp;MONTH(ウォレット!$B32)&amp;"/"&amp;DAY(ウォレット!$B32)&amp;"_"&amp;ウォレット!HA$3,プレー記録!$U$14:$U$2664,0),1))=TRUE,0,INDEX(プレー記録!$G$14:$G$2664,MATCH("IN_"&amp;ウォレット!$GY$2&amp;MONTH(ウォレット!$B32)&amp;"/"&amp;DAY(ウォレット!$B32)&amp;"_"&amp;ウォレット!HA$3,プレー記録!$U$14:$U$2664,0),1))</f>
        <v>0</v>
      </c>
      <c r="HB32" s="122">
        <f>IF(ISNA(INDEX(プレー記録!$G$14:$G$2664,MATCH("IN_"&amp;ウォレット!$GY$2&amp;MONTH(ウォレット!$B32)&amp;"/"&amp;DAY(ウォレット!$B32)&amp;"_"&amp;ウォレット!HB$3,プレー記録!$U$14:$U$2664,0),1))=TRUE,0,INDEX(プレー記録!$G$14:$G$2664,MATCH("IN_"&amp;ウォレット!$GY$2&amp;MONTH(ウォレット!$B32)&amp;"/"&amp;DAY(ウォレット!$B32)&amp;"_"&amp;ウォレット!HB$3,プレー記録!$U$14:$U$2664,0),1))</f>
        <v>0</v>
      </c>
      <c r="HC32" s="122">
        <f>IF(ISNA(INDEX(プレー記録!$G$14:$G$2664,MATCH("IN_"&amp;ウォレット!$GY$2&amp;MONTH(ウォレット!$B32)&amp;"/"&amp;DAY(ウォレット!$B32)&amp;"_"&amp;ウォレット!HC$3,プレー記録!$U$14:$U$2664,0),1))=TRUE,0,INDEX(プレー記録!$G$14:$G$2664,MATCH("IN_"&amp;ウォレット!$GY$2&amp;MONTH(ウォレット!$B32)&amp;"/"&amp;DAY(ウォレット!$B32)&amp;"_"&amp;ウォレット!HC$3,プレー記録!$U$14:$U$2664,0),1))</f>
        <v>0</v>
      </c>
      <c r="HD32" s="122">
        <f>IF(ISNA(INDEX(プレー記録!$G$14:$G$2664,MATCH("IN_"&amp;ウォレット!$GY$2&amp;MONTH(ウォレット!$B32)&amp;"/"&amp;DAY(ウォレット!$B32)&amp;"_"&amp;ウォレット!HD$3,プレー記録!$U$14:$U$2664,0),1))=TRUE,0,INDEX(プレー記録!$G$14:$G$2664,MATCH("IN_"&amp;ウォレット!$GY$2&amp;MONTH(ウォレット!$B32)&amp;"/"&amp;DAY(ウォレット!$B32)&amp;"_"&amp;ウォレット!HD$3,プレー記録!$U$14:$U$2664,0),1))</f>
        <v>0</v>
      </c>
      <c r="HE32" s="122">
        <f>IF(ISNA(INDEX(プレー記録!$G$14:$G$2664,MATCH("IN_"&amp;ウォレット!$GY$2&amp;MONTH(ウォレット!$B32)&amp;"/"&amp;DAY(ウォレット!$B32)&amp;"_"&amp;ウォレット!HE$3,プレー記録!$U$14:$U$2664,0),1))=TRUE,0,INDEX(プレー記録!$G$14:$G$2664,MATCH("IN_"&amp;ウォレット!$GY$2&amp;MONTH(ウォレット!$B32)&amp;"/"&amp;DAY(ウォレット!$B32)&amp;"_"&amp;ウォレット!HE$3,プレー記録!$U$14:$U$2664,0),1))</f>
        <v>0</v>
      </c>
      <c r="HF32" s="122">
        <f>IF(ISNA(INDEX(プレー記録!$G$14:$G$2664,MATCH("IN_"&amp;ウォレット!$GY$2&amp;MONTH(ウォレット!$B32)&amp;"/"&amp;DAY(ウォレット!$B32)&amp;"_"&amp;ウォレット!HF$3,プレー記録!$U$14:$U$2664,0),1))=TRUE,0,INDEX(プレー記録!$G$14:$G$2664,MATCH("IN_"&amp;ウォレット!$GY$2&amp;MONTH(ウォレット!$B32)&amp;"/"&amp;DAY(ウォレット!$B32)&amp;"_"&amp;ウォレット!HF$3,プレー記録!$U$14:$U$2664,0),1))</f>
        <v>0</v>
      </c>
      <c r="HG32" s="122">
        <f>IF(ISNA(INDEX(プレー記録!$G$14:$G$2664,MATCH("IN_"&amp;ウォレット!$GY$2&amp;MONTH(ウォレット!$B32)&amp;"/"&amp;DAY(ウォレット!$B32)&amp;"_"&amp;ウォレット!HG$3,プレー記録!$U$14:$U$2664,0),1))=TRUE,0,INDEX(プレー記録!$G$14:$G$2664,MATCH("IN_"&amp;ウォレット!$GY$2&amp;MONTH(ウォレット!$B32)&amp;"/"&amp;DAY(ウォレット!$B32)&amp;"_"&amp;ウォレット!HG$3,プレー記録!$U$14:$U$2664,0),1))</f>
        <v>0</v>
      </c>
      <c r="HH32" s="296">
        <f>IF(ISNA(INDEX(プレー記録!$G$14:$G$2664,MATCH("IN_"&amp;ウォレット!$GY$2&amp;MONTH(ウォレット!$B32)&amp;"/"&amp;DAY(ウォレット!$B32)&amp;"_"&amp;ウォレット!HH$3,プレー記録!$U$14:$U$2664,0),1))=TRUE,0,INDEX(プレー記録!$G$14:$G$2664,MATCH("IN_"&amp;ウォレット!$GY$2&amp;MONTH(ウォレット!$B32)&amp;"/"&amp;DAY(ウォレット!$B32)&amp;"_"&amp;ウォレット!HH$3,プレー記録!$U$14:$U$2664,0),1))</f>
        <v>0</v>
      </c>
      <c r="HI32" s="296">
        <f>IF(ISNA(INDEX(プレー記録!$G$14:$G$2664,MATCH("IN_"&amp;ウォレット!$GY$2&amp;MONTH(ウォレット!$B32)&amp;"/"&amp;DAY(ウォレット!$B32)&amp;"_"&amp;ウォレット!HI$3,プレー記録!$U$14:$U$2664,0),1))=TRUE,0,INDEX(プレー記録!$G$14:$G$2664,MATCH("IN_"&amp;ウォレット!$GY$2&amp;MONTH(ウォレット!$B32)&amp;"/"&amp;DAY(ウォレット!$B32)&amp;"_"&amp;ウォレット!HI$3,プレー記録!$U$14:$U$2664,0),1))</f>
        <v>0</v>
      </c>
      <c r="HJ32" s="296">
        <f>IF(ISNA(INDEX(プレー記録!$G$14:$G$2664,MATCH("IN_"&amp;ウォレット!$GY$2&amp;MONTH(ウォレット!$B32)&amp;"/"&amp;DAY(ウォレット!$B32)&amp;"_"&amp;ウォレット!HJ$3,プレー記録!$U$14:$U$2664,0),1))=TRUE,0,INDEX(プレー記録!$G$14:$G$2664,MATCH("IN_"&amp;ウォレット!$GY$2&amp;MONTH(ウォレット!$B32)&amp;"/"&amp;DAY(ウォレット!$B32)&amp;"_"&amp;ウォレット!HJ$3,プレー記録!$U$14:$U$2664,0),1))</f>
        <v>0</v>
      </c>
      <c r="HK32" s="296">
        <f>IF(ISNA(INDEX(プレー記録!$G$14:$G$2664,MATCH("IN_"&amp;ウォレット!$GY$2&amp;MONTH(ウォレット!$B32)&amp;"/"&amp;DAY(ウォレット!$B32)&amp;"_"&amp;ウォレット!HK$3,プレー記録!$U$14:$U$2664,0),1))=TRUE,0,INDEX(プレー記録!$G$14:$G$2664,MATCH("IN_"&amp;ウォレット!$GY$2&amp;MONTH(ウォレット!$B32)&amp;"/"&amp;DAY(ウォレット!$B32)&amp;"_"&amp;ウォレット!HK$3,プレー記録!$U$14:$U$2664,0),1))</f>
        <v>0</v>
      </c>
      <c r="HL32" s="296">
        <f>IF(ISNA(INDEX(プレー記録!$G$14:$G$2664,MATCH("IN_"&amp;ウォレット!$GY$2&amp;MONTH(ウォレット!$B32)&amp;"/"&amp;DAY(ウォレット!$B32)&amp;"_"&amp;ウォレット!HL$3,プレー記録!$U$14:$U$2664,0),1))=TRUE,0,INDEX(プレー記録!$G$14:$G$2664,MATCH("IN_"&amp;ウォレット!$GY$2&amp;MONTH(ウォレット!$B32)&amp;"/"&amp;DAY(ウォレット!$B32)&amp;"_"&amp;ウォレット!HL$3,プレー記録!$U$14:$U$2664,0),1))</f>
        <v>0</v>
      </c>
      <c r="HM32" s="296">
        <f>IF(ISNA(INDEX(プレー記録!$G$14:$G$2664,MATCH("IN_"&amp;ウォレット!$GY$2&amp;MONTH(ウォレット!$B32)&amp;"/"&amp;DAY(ウォレット!$B32)&amp;"_"&amp;ウォレット!HM$3,プレー記録!$U$14:$U$2664,0),1))=TRUE,0,INDEX(プレー記録!$G$14:$G$2664,MATCH("IN_"&amp;ウォレット!$GY$2&amp;MONTH(ウォレット!$B32)&amp;"/"&amp;DAY(ウォレット!$B32)&amp;"_"&amp;ウォレット!HM$3,プレー記録!$U$14:$U$2664,0),1))</f>
        <v>0</v>
      </c>
      <c r="HN32" s="296">
        <f>IF(ISNA(INDEX(プレー記録!$G$14:$G$2664,MATCH("IN_"&amp;ウォレット!$GY$2&amp;MONTH(ウォレット!$B32)&amp;"/"&amp;DAY(ウォレット!$B32)&amp;"_"&amp;ウォレット!HN$3,プレー記録!$U$14:$U$2664,0),1))=TRUE,0,INDEX(プレー記録!$G$14:$G$2664,MATCH("IN_"&amp;ウォレット!$GY$2&amp;MONTH(ウォレット!$B32)&amp;"/"&amp;DAY(ウォレット!$B32)&amp;"_"&amp;ウォレット!HN$3,プレー記録!$U$14:$U$2664,0),1))</f>
        <v>0</v>
      </c>
      <c r="HO32" s="296">
        <f>IF(ISNA(INDEX(プレー記録!$G$14:$G$2664,MATCH("IN_"&amp;ウォレット!$GY$2&amp;MONTH(ウォレット!$B32)&amp;"/"&amp;DAY(ウォレット!$B32)&amp;"_"&amp;ウォレット!HO$3,プレー記録!$U$14:$U$2664,0),1))=TRUE,0,INDEX(プレー記録!$G$14:$G$2664,MATCH("IN_"&amp;ウォレット!$GY$2&amp;MONTH(ウォレット!$B32)&amp;"/"&amp;DAY(ウォレット!$B32)&amp;"_"&amp;ウォレット!HO$3,プレー記録!$U$14:$U$2664,0),1))</f>
        <v>0</v>
      </c>
      <c r="HP32" s="158"/>
      <c r="HQ32" s="131">
        <f>IF(ISNA(INDEX(プレー記録!$F$12:$F$2664,MATCH("OUT_"&amp;ウォレット!$GY$2&amp;MONTH(ウォレット!$B32)&amp;"/"&amp;DAY(ウォレット!$B32)&amp;"_"&amp;ウォレット!HQ$3,プレー記録!$U$12:$U$2664,0),1))=TRUE,0,-INDEX(プレー記録!$F$12:$F$2664,MATCH("OUT_"&amp;ウォレット!$GY$2&amp;MONTH(ウォレット!$B32)&amp;"/"&amp;DAY(ウォレット!$B32)&amp;"_"&amp;ウォレット!HQ$3,プレー記録!$U$12:$U$2664,0),1))</f>
        <v>0</v>
      </c>
      <c r="HR32" s="123">
        <f>IF(ISNA(INDEX(プレー記録!$F$12:$F$2664,MATCH("OUT_"&amp;ウォレット!$GY$2&amp;MONTH(ウォレット!$B32)&amp;"/"&amp;DAY(ウォレット!$B32)&amp;"_"&amp;ウォレット!HR$3,プレー記録!$U$12:$U$2664,0),1))=TRUE,0,-INDEX(プレー記録!$F$12:$F$2664,MATCH("OUT_"&amp;ウォレット!$GY$2&amp;MONTH(ウォレット!$B32)&amp;"/"&amp;DAY(ウォレット!$B32)&amp;"_"&amp;ウォレット!HR$3,プレー記録!$U$12:$U$2664,0),1))</f>
        <v>0</v>
      </c>
      <c r="HS32" s="123">
        <f>IF(ISNA(INDEX(プレー記録!$F$12:$F$2664,MATCH("OUT_"&amp;ウォレット!$GY$2&amp;MONTH(ウォレット!$B32)&amp;"/"&amp;DAY(ウォレット!$B32)&amp;"_"&amp;ウォレット!HS$3,プレー記録!$U$12:$U$2664,0),1))=TRUE,0,-INDEX(プレー記録!$F$12:$F$2664,MATCH("OUT_"&amp;ウォレット!$GY$2&amp;MONTH(ウォレット!$B32)&amp;"/"&amp;DAY(ウォレット!$B32)&amp;"_"&amp;ウォレット!HS$3,プレー記録!$U$12:$U$2664,0),1))</f>
        <v>0</v>
      </c>
      <c r="HT32" s="123">
        <f>IF(ISNA(INDEX(プレー記録!$F$12:$F$2664,MATCH("OUT_"&amp;ウォレット!$GY$2&amp;MONTH(ウォレット!$B32)&amp;"/"&amp;DAY(ウォレット!$B32)&amp;"_"&amp;ウォレット!HT$3,プレー記録!$U$12:$U$2664,0),1))=TRUE,0,-INDEX(プレー記録!$F$12:$F$2664,MATCH("OUT_"&amp;ウォレット!$GY$2&amp;MONTH(ウォレット!$B32)&amp;"/"&amp;DAY(ウォレット!$B32)&amp;"_"&amp;ウォレット!HT$3,プレー記録!$U$12:$U$2664,0),1))</f>
        <v>0</v>
      </c>
      <c r="HU32" s="123">
        <f>IF(ISNA(INDEX(プレー記録!$F$12:$F$2664,MATCH("OUT_"&amp;ウォレット!$GY$2&amp;MONTH(ウォレット!$B32)&amp;"/"&amp;DAY(ウォレット!$B32)&amp;"_"&amp;ウォレット!HU$3,プレー記録!$U$12:$U$2664,0),1))=TRUE,0,-INDEX(プレー記録!$F$12:$F$2664,MATCH("OUT_"&amp;ウォレット!$GY$2&amp;MONTH(ウォレット!$B32)&amp;"/"&amp;DAY(ウォレット!$B32)&amp;"_"&amp;ウォレット!HU$3,プレー記録!$U$12:$U$2664,0),1))</f>
        <v>0</v>
      </c>
      <c r="HV32" s="123">
        <f>IF(ISNA(INDEX(プレー記録!$F$12:$F$2664,MATCH("OUT_"&amp;ウォレット!$GY$2&amp;MONTH(ウォレット!$B32)&amp;"/"&amp;DAY(ウォレット!$B32)&amp;"_"&amp;ウォレット!HV$3,プレー記録!$U$12:$U$2664,0),1))=TRUE,0,-INDEX(プレー記録!$F$12:$F$2664,MATCH("OUT_"&amp;ウォレット!$GY$2&amp;MONTH(ウォレット!$B32)&amp;"/"&amp;DAY(ウォレット!$B32)&amp;"_"&amp;ウォレット!HV$3,プレー記録!$U$12:$U$2664,0),1))</f>
        <v>0</v>
      </c>
      <c r="HW32" s="123">
        <f>IF(ISNA(INDEX(プレー記録!$F$12:$F$2664,MATCH("OUT_"&amp;ウォレット!$GY$2&amp;MONTH(ウォレット!$B32)&amp;"/"&amp;DAY(ウォレット!$B32)&amp;"_"&amp;ウォレット!HW$3,プレー記録!$U$12:$U$2664,0),1))=TRUE,0,-INDEX(プレー記録!$F$12:$F$2664,MATCH("OUT_"&amp;ウォレット!$GY$2&amp;MONTH(ウォレット!$B32)&amp;"/"&amp;DAY(ウォレット!$B32)&amp;"_"&amp;ウォレット!HW$3,プレー記録!$U$12:$U$2664,0),1))</f>
        <v>0</v>
      </c>
      <c r="HX32" s="298">
        <f>IF(ISNA(INDEX(プレー記録!$F$12:$F$2664,MATCH("OUT_"&amp;ウォレット!$GY$2&amp;MONTH(ウォレット!$B32)&amp;"/"&amp;DAY(ウォレット!$B32)&amp;"_"&amp;ウォレット!HX$3,プレー記録!$U$12:$U$2664,0),1))=TRUE,0,-INDEX(プレー記録!$F$12:$F$2664,MATCH("OUT_"&amp;ウォレット!$GY$2&amp;MONTH(ウォレット!$B32)&amp;"/"&amp;DAY(ウォレット!$B32)&amp;"_"&amp;ウォレット!HX$3,プレー記録!$U$12:$U$2664,0),1))</f>
        <v>0</v>
      </c>
      <c r="HY32" s="298">
        <f>IF(ISNA(INDEX(プレー記録!$F$12:$F$2664,MATCH("OUT_"&amp;ウォレット!$GY$2&amp;MONTH(ウォレット!$B32)&amp;"/"&amp;DAY(ウォレット!$B32)&amp;"_"&amp;ウォレット!HY$3,プレー記録!$U$12:$U$2664,0),1))=TRUE,0,-INDEX(プレー記録!$F$12:$F$2664,MATCH("OUT_"&amp;ウォレット!$GY$2&amp;MONTH(ウォレット!$B32)&amp;"/"&amp;DAY(ウォレット!$B32)&amp;"_"&amp;ウォレット!HY$3,プレー記録!$U$12:$U$2664,0),1))</f>
        <v>0</v>
      </c>
      <c r="HZ32" s="298">
        <f>IF(ISNA(INDEX(プレー記録!$F$12:$F$2664,MATCH("OUT_"&amp;ウォレット!$GY$2&amp;MONTH(ウォレット!$B32)&amp;"/"&amp;DAY(ウォレット!$B32)&amp;"_"&amp;ウォレット!HZ$3,プレー記録!$U$12:$U$2664,0),1))=TRUE,0,-INDEX(プレー記録!$F$12:$F$2664,MATCH("OUT_"&amp;ウォレット!$GY$2&amp;MONTH(ウォレット!$B32)&amp;"/"&amp;DAY(ウォレット!$B32)&amp;"_"&amp;ウォレット!HZ$3,プレー記録!$U$12:$U$2664,0),1))</f>
        <v>0</v>
      </c>
      <c r="IA32" s="298">
        <f>IF(ISNA(INDEX(プレー記録!$F$12:$F$2664,MATCH("OUT_"&amp;ウォレット!$GY$2&amp;MONTH(ウォレット!$B32)&amp;"/"&amp;DAY(ウォレット!$B32)&amp;"_"&amp;ウォレット!IA$3,プレー記録!$U$12:$U$2664,0),1))=TRUE,0,-INDEX(プレー記録!$F$12:$F$2664,MATCH("OUT_"&amp;ウォレット!$GY$2&amp;MONTH(ウォレット!$B32)&amp;"/"&amp;DAY(ウォレット!$B32)&amp;"_"&amp;ウォレット!IA$3,プレー記録!$U$12:$U$2664,0),1))</f>
        <v>0</v>
      </c>
      <c r="IB32" s="298">
        <f>IF(ISNA(INDEX(プレー記録!$F$12:$F$2664,MATCH("OUT_"&amp;ウォレット!$GY$2&amp;MONTH(ウォレット!$B32)&amp;"/"&amp;DAY(ウォレット!$B32)&amp;"_"&amp;ウォレット!IB$3,プレー記録!$U$12:$U$2664,0),1))=TRUE,0,-INDEX(プレー記録!$F$12:$F$2664,MATCH("OUT_"&amp;ウォレット!$GY$2&amp;MONTH(ウォレット!$B32)&amp;"/"&amp;DAY(ウォレット!$B32)&amp;"_"&amp;ウォレット!IB$3,プレー記録!$U$12:$U$2664,0),1))</f>
        <v>0</v>
      </c>
      <c r="IC32" s="298">
        <f>IF(ISNA(INDEX(プレー記録!$F$12:$F$2664,MATCH("OUT_"&amp;ウォレット!$GY$2&amp;MONTH(ウォレット!$B32)&amp;"/"&amp;DAY(ウォレット!$B32)&amp;"_"&amp;ウォレット!IC$3,プレー記録!$U$12:$U$2664,0),1))=TRUE,0,-INDEX(プレー記録!$F$12:$F$2664,MATCH("OUT_"&amp;ウォレット!$GY$2&amp;MONTH(ウォレット!$B32)&amp;"/"&amp;DAY(ウォレット!$B32)&amp;"_"&amp;ウォレット!IC$3,プレー記録!$U$12:$U$2664,0),1))</f>
        <v>0</v>
      </c>
      <c r="ID32" s="298">
        <f>IF(ISNA(INDEX(プレー記録!$F$12:$F$2664,MATCH("OUT_"&amp;ウォレット!$GY$2&amp;MONTH(ウォレット!$B32)&amp;"/"&amp;DAY(ウォレット!$B32)&amp;"_"&amp;ウォレット!ID$3,プレー記録!$U$12:$U$2664,0),1))=TRUE,0,-INDEX(プレー記録!$F$12:$F$2664,MATCH("OUT_"&amp;ウォレット!$GY$2&amp;MONTH(ウォレット!$B32)&amp;"/"&amp;DAY(ウォレット!$B32)&amp;"_"&amp;ウォレット!ID$3,プレー記録!$U$12:$U$2664,0),1))</f>
        <v>0</v>
      </c>
      <c r="IE32" s="298">
        <f>IF(ISNA(INDEX(プレー記録!$F$12:$F$2664,MATCH("OUT_"&amp;ウォレット!$GY$2&amp;MONTH(ウォレット!$B32)&amp;"/"&amp;DAY(ウォレット!$B32)&amp;"_"&amp;ウォレット!IE$3,プレー記録!$U$12:$U$2664,0),1))=TRUE,0,-INDEX(プレー記録!$F$12:$F$2664,MATCH("OUT_"&amp;ウォレット!$GY$2&amp;MONTH(ウォレット!$B32)&amp;"/"&amp;DAY(ウォレット!$B32)&amp;"_"&amp;ウォレット!IE$3,プレー記録!$U$12:$U$2664,0),1))</f>
        <v>0</v>
      </c>
      <c r="IF32" s="160"/>
      <c r="IG32" s="127">
        <f t="shared" si="8"/>
        <v>0</v>
      </c>
      <c r="IH32" s="128">
        <f t="shared" si="18"/>
        <v>0</v>
      </c>
      <c r="II32" s="133">
        <f>IF(ISNA(INDEX(プレー記録!$G$14:$G$2664,MATCH("IN_"&amp;ウォレット!$IG$2&amp;MONTH(ウォレット!$B32)&amp;"/"&amp;DAY(ウォレット!$B32)&amp;"_"&amp;ウォレット!II$3,プレー記録!$U$14:$U$2664,0),1))=TRUE,0,INDEX(プレー記録!$G$14:$G$2664,MATCH("IN_"&amp;ウォレット!$IG$2&amp;MONTH(ウォレット!$B32)&amp;"/"&amp;DAY(ウォレット!$B32)&amp;"_"&amp;ウォレット!II$3,プレー記録!$U$14:$U$2664,0),1))</f>
        <v>0</v>
      </c>
      <c r="IJ32" s="122">
        <f>IF(ISNA(INDEX(プレー記録!$G$14:$G$2664,MATCH("IN_"&amp;ウォレット!$IG$2&amp;MONTH(ウォレット!$B32)&amp;"/"&amp;DAY(ウォレット!$B32)&amp;"_"&amp;ウォレット!IJ$3,プレー記録!$U$14:$U$2664,0),1))=TRUE,0,INDEX(プレー記録!$G$14:$G$2664,MATCH("IN_"&amp;ウォレット!$IG$2&amp;MONTH(ウォレット!$B32)&amp;"/"&amp;DAY(ウォレット!$B32)&amp;"_"&amp;ウォレット!IJ$3,プレー記録!$U$14:$U$2664,0),1))</f>
        <v>0</v>
      </c>
      <c r="IK32" s="122">
        <f>IF(ISNA(INDEX(プレー記録!$G$14:$G$2664,MATCH("IN_"&amp;ウォレット!$IG$2&amp;MONTH(ウォレット!$B32)&amp;"/"&amp;DAY(ウォレット!$B32)&amp;"_"&amp;ウォレット!IK$3,プレー記録!$U$14:$U$2664,0),1))=TRUE,0,INDEX(プレー記録!$G$14:$G$2664,MATCH("IN_"&amp;ウォレット!$IG$2&amp;MONTH(ウォレット!$B32)&amp;"/"&amp;DAY(ウォレット!$B32)&amp;"_"&amp;ウォレット!IK$3,プレー記録!$U$14:$U$2664,0),1))</f>
        <v>0</v>
      </c>
      <c r="IL32" s="122">
        <f>IF(ISNA(INDEX(プレー記録!$G$14:$G$2664,MATCH("IN_"&amp;ウォレット!$IG$2&amp;MONTH(ウォレット!$B32)&amp;"/"&amp;DAY(ウォレット!$B32)&amp;"_"&amp;ウォレット!IL$3,プレー記録!$U$14:$U$2664,0),1))=TRUE,0,INDEX(プレー記録!$G$14:$G$2664,MATCH("IN_"&amp;ウォレット!$IG$2&amp;MONTH(ウォレット!$B32)&amp;"/"&amp;DAY(ウォレット!$B32)&amp;"_"&amp;ウォレット!IL$3,プレー記録!$U$14:$U$2664,0),1))</f>
        <v>0</v>
      </c>
      <c r="IM32" s="122">
        <f>IF(ISNA(INDEX(プレー記録!$G$14:$G$2664,MATCH("IN_"&amp;ウォレット!$IG$2&amp;MONTH(ウォレット!$B32)&amp;"/"&amp;DAY(ウォレット!$B32)&amp;"_"&amp;ウォレット!IM$3,プレー記録!$U$14:$U$2664,0),1))=TRUE,0,INDEX(プレー記録!$G$14:$G$2664,MATCH("IN_"&amp;ウォレット!$IG$2&amp;MONTH(ウォレット!$B32)&amp;"/"&amp;DAY(ウォレット!$B32)&amp;"_"&amp;ウォレット!IM$3,プレー記録!$U$14:$U$2664,0),1))</f>
        <v>0</v>
      </c>
      <c r="IN32" s="122">
        <f>IF(ISNA(INDEX(プレー記録!$G$14:$G$2664,MATCH("IN_"&amp;ウォレット!$IG$2&amp;MONTH(ウォレット!$B32)&amp;"/"&amp;DAY(ウォレット!$B32)&amp;"_"&amp;ウォレット!IN$3,プレー記録!$U$14:$U$2664,0),1))=TRUE,0,INDEX(プレー記録!$G$14:$G$2664,MATCH("IN_"&amp;ウォレット!$IG$2&amp;MONTH(ウォレット!$B32)&amp;"/"&amp;DAY(ウォレット!$B32)&amp;"_"&amp;ウォレット!IN$3,プレー記録!$U$14:$U$2664,0),1))</f>
        <v>0</v>
      </c>
      <c r="IO32" s="122">
        <f>IF(ISNA(INDEX(プレー記録!$G$14:$G$2664,MATCH("IN_"&amp;ウォレット!$IG$2&amp;MONTH(ウォレット!$B32)&amp;"/"&amp;DAY(ウォレット!$B32)&amp;"_"&amp;ウォレット!IO$3,プレー記録!$U$14:$U$2664,0),1))=TRUE,0,INDEX(プレー記録!$G$14:$G$2664,MATCH("IN_"&amp;ウォレット!$IG$2&amp;MONTH(ウォレット!$B32)&amp;"/"&amp;DAY(ウォレット!$B32)&amp;"_"&amp;ウォレット!IO$3,プレー記録!$U$14:$U$2664,0),1))</f>
        <v>0</v>
      </c>
      <c r="IP32" s="296">
        <f>IF(ISNA(INDEX(プレー記録!$G$14:$G$2664,MATCH("IN_"&amp;ウォレット!$IG$2&amp;MONTH(ウォレット!$B32)&amp;"/"&amp;DAY(ウォレット!$B32)&amp;"_"&amp;ウォレット!IP$3,プレー記録!$U$14:$U$2664,0),1))=TRUE,0,INDEX(プレー記録!$G$14:$G$2664,MATCH("IN_"&amp;ウォレット!$IG$2&amp;MONTH(ウォレット!$B32)&amp;"/"&amp;DAY(ウォレット!$B32)&amp;"_"&amp;ウォレット!IP$3,プレー記録!$U$14:$U$2664,0),1))</f>
        <v>0</v>
      </c>
      <c r="IQ32" s="296">
        <f>IF(ISNA(INDEX(プレー記録!$G$14:$G$2664,MATCH("IN_"&amp;ウォレット!$IG$2&amp;MONTH(ウォレット!$B32)&amp;"/"&amp;DAY(ウォレット!$B32)&amp;"_"&amp;ウォレット!IQ$3,プレー記録!$U$14:$U$2664,0),1))=TRUE,0,INDEX(プレー記録!$G$14:$G$2664,MATCH("IN_"&amp;ウォレット!$IG$2&amp;MONTH(ウォレット!$B32)&amp;"/"&amp;DAY(ウォレット!$B32)&amp;"_"&amp;ウォレット!IQ$3,プレー記録!$U$14:$U$2664,0),1))</f>
        <v>0</v>
      </c>
      <c r="IR32" s="296">
        <f>IF(ISNA(INDEX(プレー記録!$G$14:$G$2664,MATCH("IN_"&amp;ウォレット!$IG$2&amp;MONTH(ウォレット!$B32)&amp;"/"&amp;DAY(ウォレット!$B32)&amp;"_"&amp;ウォレット!IR$3,プレー記録!$U$14:$U$2664,0),1))=TRUE,0,INDEX(プレー記録!$G$14:$G$2664,MATCH("IN_"&amp;ウォレット!$IG$2&amp;MONTH(ウォレット!$B32)&amp;"/"&amp;DAY(ウォレット!$B32)&amp;"_"&amp;ウォレット!IR$3,プレー記録!$U$14:$U$2664,0),1))</f>
        <v>0</v>
      </c>
      <c r="IS32" s="296">
        <f>IF(ISNA(INDEX(プレー記録!$G$14:$G$2664,MATCH("IN_"&amp;ウォレット!$IG$2&amp;MONTH(ウォレット!$B32)&amp;"/"&amp;DAY(ウォレット!$B32)&amp;"_"&amp;ウォレット!IS$3,プレー記録!$U$14:$U$2664,0),1))=TRUE,0,INDEX(プレー記録!$G$14:$G$2664,MATCH("IN_"&amp;ウォレット!$IG$2&amp;MONTH(ウォレット!$B32)&amp;"/"&amp;DAY(ウォレット!$B32)&amp;"_"&amp;ウォレット!IS$3,プレー記録!$U$14:$U$2664,0),1))</f>
        <v>0</v>
      </c>
      <c r="IT32" s="296">
        <f>IF(ISNA(INDEX(プレー記録!$G$14:$G$2664,MATCH("IN_"&amp;ウォレット!$IG$2&amp;MONTH(ウォレット!$B32)&amp;"/"&amp;DAY(ウォレット!$B32)&amp;"_"&amp;ウォレット!IT$3,プレー記録!$U$14:$U$2664,0),1))=TRUE,0,INDEX(プレー記録!$G$14:$G$2664,MATCH("IN_"&amp;ウォレット!$IG$2&amp;MONTH(ウォレット!$B32)&amp;"/"&amp;DAY(ウォレット!$B32)&amp;"_"&amp;ウォレット!IT$3,プレー記録!$U$14:$U$2664,0),1))</f>
        <v>0</v>
      </c>
      <c r="IU32" s="296">
        <f>IF(ISNA(INDEX(プレー記録!$G$14:$G$2664,MATCH("IN_"&amp;ウォレット!$IG$2&amp;MONTH(ウォレット!$B32)&amp;"/"&amp;DAY(ウォレット!$B32)&amp;"_"&amp;ウォレット!IU$3,プレー記録!$U$14:$U$2664,0),1))=TRUE,0,INDEX(プレー記録!$G$14:$G$2664,MATCH("IN_"&amp;ウォレット!$IG$2&amp;MONTH(ウォレット!$B32)&amp;"/"&amp;DAY(ウォレット!$B32)&amp;"_"&amp;ウォレット!IU$3,プレー記録!$U$14:$U$2664,0),1))</f>
        <v>0</v>
      </c>
      <c r="IV32" s="296">
        <f>IF(ISNA(INDEX(プレー記録!$G$14:$G$2664,MATCH("IN_"&amp;ウォレット!$IG$2&amp;MONTH(ウォレット!$B32)&amp;"/"&amp;DAY(ウォレット!$B32)&amp;"_"&amp;ウォレット!IV$3,プレー記録!$U$14:$U$2664,0),1))=TRUE,0,INDEX(プレー記録!$G$14:$G$2664,MATCH("IN_"&amp;ウォレット!$IG$2&amp;MONTH(ウォレット!$B32)&amp;"/"&amp;DAY(ウォレット!$B32)&amp;"_"&amp;ウォレット!IV$3,プレー記録!$U$14:$U$2664,0),1))</f>
        <v>0</v>
      </c>
      <c r="IW32" s="296">
        <f>IF(ISNA(INDEX(プレー記録!$G$14:$G$2664,MATCH("IN_"&amp;ウォレット!$IG$2&amp;MONTH(ウォレット!$B32)&amp;"/"&amp;DAY(ウォレット!$B32)&amp;"_"&amp;ウォレット!IW$3,プレー記録!$U$14:$U$2664,0),1))=TRUE,0,INDEX(プレー記録!$G$14:$G$2664,MATCH("IN_"&amp;ウォレット!$IG$2&amp;MONTH(ウォレット!$B32)&amp;"/"&amp;DAY(ウォレット!$B32)&amp;"_"&amp;ウォレット!IW$3,プレー記録!$U$14:$U$2664,0),1))</f>
        <v>0</v>
      </c>
      <c r="IX32" s="158"/>
      <c r="IY32" s="131">
        <f>IF(ISNA(INDEX(プレー記録!$F$12:$F$2664,MATCH("OUT_"&amp;ウォレット!$IG$2&amp;MONTH(ウォレット!$B32)&amp;"/"&amp;DAY(ウォレット!$B32)&amp;"_"&amp;ウォレット!IY$3,プレー記録!$U$12:$U$2664,0),1))=TRUE,0,-INDEX(プレー記録!$F$12:$F$2664,MATCH("OUT_"&amp;ウォレット!$IG$2&amp;MONTH(ウォレット!$B32)&amp;"/"&amp;DAY(ウォレット!$B32)&amp;"_"&amp;ウォレット!IY$3,プレー記録!$U$12:$U$2664,0),1))</f>
        <v>0</v>
      </c>
      <c r="IZ32" s="123">
        <f>IF(ISNA(INDEX(プレー記録!$F$12:$F$2664,MATCH("OUT_"&amp;ウォレット!$IG$2&amp;MONTH(ウォレット!$B32)&amp;"/"&amp;DAY(ウォレット!$B32)&amp;"_"&amp;ウォレット!IZ$3,プレー記録!$U$12:$U$2664,0),1))=TRUE,0,-INDEX(プレー記録!$F$12:$F$2664,MATCH("OUT_"&amp;ウォレット!$IG$2&amp;MONTH(ウォレット!$B32)&amp;"/"&amp;DAY(ウォレット!$B32)&amp;"_"&amp;ウォレット!IZ$3,プレー記録!$U$12:$U$2664,0),1))</f>
        <v>0</v>
      </c>
      <c r="JA32" s="123">
        <f>IF(ISNA(INDEX(プレー記録!$F$12:$F$2664,MATCH("OUT_"&amp;ウォレット!$IG$2&amp;MONTH(ウォレット!$B32)&amp;"/"&amp;DAY(ウォレット!$B32)&amp;"_"&amp;ウォレット!JA$3,プレー記録!$U$12:$U$2664,0),1))=TRUE,0,-INDEX(プレー記録!$F$12:$F$2664,MATCH("OUT_"&amp;ウォレット!$IG$2&amp;MONTH(ウォレット!$B32)&amp;"/"&amp;DAY(ウォレット!$B32)&amp;"_"&amp;ウォレット!JA$3,プレー記録!$U$12:$U$2664,0),1))</f>
        <v>0</v>
      </c>
      <c r="JB32" s="123">
        <f>IF(ISNA(INDEX(プレー記録!$F$12:$F$2664,MATCH("OUT_"&amp;ウォレット!$IG$2&amp;MONTH(ウォレット!$B32)&amp;"/"&amp;DAY(ウォレット!$B32)&amp;"_"&amp;ウォレット!JB$3,プレー記録!$U$12:$U$2664,0),1))=TRUE,0,-INDEX(プレー記録!$F$12:$F$2664,MATCH("OUT_"&amp;ウォレット!$IG$2&amp;MONTH(ウォレット!$B32)&amp;"/"&amp;DAY(ウォレット!$B32)&amp;"_"&amp;ウォレット!JB$3,プレー記録!$U$12:$U$2664,0),1))</f>
        <v>0</v>
      </c>
      <c r="JC32" s="123">
        <f>IF(ISNA(INDEX(プレー記録!$F$12:$F$2664,MATCH("OUT_"&amp;ウォレット!$IG$2&amp;MONTH(ウォレット!$B32)&amp;"/"&amp;DAY(ウォレット!$B32)&amp;"_"&amp;ウォレット!JC$3,プレー記録!$U$12:$U$2664,0),1))=TRUE,0,-INDEX(プレー記録!$F$12:$F$2664,MATCH("OUT_"&amp;ウォレット!$IG$2&amp;MONTH(ウォレット!$B32)&amp;"/"&amp;DAY(ウォレット!$B32)&amp;"_"&amp;ウォレット!JC$3,プレー記録!$U$12:$U$2664,0),1))</f>
        <v>0</v>
      </c>
      <c r="JD32" s="123">
        <f>IF(ISNA(INDEX(プレー記録!$F$12:$F$2664,MATCH("OUT_"&amp;ウォレット!$IG$2&amp;MONTH(ウォレット!$B32)&amp;"/"&amp;DAY(ウォレット!$B32)&amp;"_"&amp;ウォレット!JD$3,プレー記録!$U$12:$U$2664,0),1))=TRUE,0,-INDEX(プレー記録!$F$12:$F$2664,MATCH("OUT_"&amp;ウォレット!$IG$2&amp;MONTH(ウォレット!$B32)&amp;"/"&amp;DAY(ウォレット!$B32)&amp;"_"&amp;ウォレット!JD$3,プレー記録!$U$12:$U$2664,0),1))</f>
        <v>0</v>
      </c>
      <c r="JE32" s="123">
        <f>IF(ISNA(INDEX(プレー記録!$F$12:$F$2664,MATCH("OUT_"&amp;ウォレット!$IG$2&amp;MONTH(ウォレット!$B32)&amp;"/"&amp;DAY(ウォレット!$B32)&amp;"_"&amp;ウォレット!JE$3,プレー記録!$U$12:$U$2664,0),1))=TRUE,0,-INDEX(プレー記録!$F$12:$F$2664,MATCH("OUT_"&amp;ウォレット!$IG$2&amp;MONTH(ウォレット!$B32)&amp;"/"&amp;DAY(ウォレット!$B32)&amp;"_"&amp;ウォレット!JE$3,プレー記録!$U$12:$U$2664,0),1))</f>
        <v>0</v>
      </c>
      <c r="JF32" s="298">
        <f>IF(ISNA(INDEX(プレー記録!$F$12:$F$2664,MATCH("OUT_"&amp;ウォレット!$IG$2&amp;MONTH(ウォレット!$B32)&amp;"/"&amp;DAY(ウォレット!$B32)&amp;"_"&amp;ウォレット!JF$3,プレー記録!$U$12:$U$2664,0),1))=TRUE,0,-INDEX(プレー記録!$F$12:$F$2664,MATCH("OUT_"&amp;ウォレット!$IG$2&amp;MONTH(ウォレット!$B32)&amp;"/"&amp;DAY(ウォレット!$B32)&amp;"_"&amp;ウォレット!JF$3,プレー記録!$U$12:$U$2664,0),1))</f>
        <v>0</v>
      </c>
      <c r="JG32" s="298">
        <f>IF(ISNA(INDEX(プレー記録!$F$12:$F$2664,MATCH("OUT_"&amp;ウォレット!$IG$2&amp;MONTH(ウォレット!$B32)&amp;"/"&amp;DAY(ウォレット!$B32)&amp;"_"&amp;ウォレット!JG$3,プレー記録!$U$12:$U$2664,0),1))=TRUE,0,-INDEX(プレー記録!$F$12:$F$2664,MATCH("OUT_"&amp;ウォレット!$IG$2&amp;MONTH(ウォレット!$B32)&amp;"/"&amp;DAY(ウォレット!$B32)&amp;"_"&amp;ウォレット!JG$3,プレー記録!$U$12:$U$2664,0),1))</f>
        <v>0</v>
      </c>
      <c r="JH32" s="298">
        <f>IF(ISNA(INDEX(プレー記録!$F$12:$F$2664,MATCH("OUT_"&amp;ウォレット!$IG$2&amp;MONTH(ウォレット!$B32)&amp;"/"&amp;DAY(ウォレット!$B32)&amp;"_"&amp;ウォレット!JH$3,プレー記録!$U$12:$U$2664,0),1))=TRUE,0,-INDEX(プレー記録!$F$12:$F$2664,MATCH("OUT_"&amp;ウォレット!$IG$2&amp;MONTH(ウォレット!$B32)&amp;"/"&amp;DAY(ウォレット!$B32)&amp;"_"&amp;ウォレット!JH$3,プレー記録!$U$12:$U$2664,0),1))</f>
        <v>0</v>
      </c>
      <c r="JI32" s="298">
        <f>IF(ISNA(INDEX(プレー記録!$F$12:$F$2664,MATCH("OUT_"&amp;ウォレット!$IG$2&amp;MONTH(ウォレット!$B32)&amp;"/"&amp;DAY(ウォレット!$B32)&amp;"_"&amp;ウォレット!JI$3,プレー記録!$U$12:$U$2664,0),1))=TRUE,0,-INDEX(プレー記録!$F$12:$F$2664,MATCH("OUT_"&amp;ウォレット!$IG$2&amp;MONTH(ウォレット!$B32)&amp;"/"&amp;DAY(ウォレット!$B32)&amp;"_"&amp;ウォレット!JI$3,プレー記録!$U$12:$U$2664,0),1))</f>
        <v>0</v>
      </c>
      <c r="JJ32" s="298">
        <f>IF(ISNA(INDEX(プレー記録!$F$12:$F$2664,MATCH("OUT_"&amp;ウォレット!$IG$2&amp;MONTH(ウォレット!$B32)&amp;"/"&amp;DAY(ウォレット!$B32)&amp;"_"&amp;ウォレット!JJ$3,プレー記録!$U$12:$U$2664,0),1))=TRUE,0,-INDEX(プレー記録!$F$12:$F$2664,MATCH("OUT_"&amp;ウォレット!$IG$2&amp;MONTH(ウォレット!$B32)&amp;"/"&amp;DAY(ウォレット!$B32)&amp;"_"&amp;ウォレット!JJ$3,プレー記録!$U$12:$U$2664,0),1))</f>
        <v>0</v>
      </c>
      <c r="JK32" s="298">
        <f>IF(ISNA(INDEX(プレー記録!$F$12:$F$2664,MATCH("OUT_"&amp;ウォレット!$IG$2&amp;MONTH(ウォレット!$B32)&amp;"/"&amp;DAY(ウォレット!$B32)&amp;"_"&amp;ウォレット!JK$3,プレー記録!$U$12:$U$2664,0),1))=TRUE,0,-INDEX(プレー記録!$F$12:$F$2664,MATCH("OUT_"&amp;ウォレット!$IG$2&amp;MONTH(ウォレット!$B32)&amp;"/"&amp;DAY(ウォレット!$B32)&amp;"_"&amp;ウォレット!JK$3,プレー記録!$U$12:$U$2664,0),1))</f>
        <v>0</v>
      </c>
      <c r="JL32" s="298">
        <f>IF(ISNA(INDEX(プレー記録!$F$12:$F$2664,MATCH("OUT_"&amp;ウォレット!$IG$2&amp;MONTH(ウォレット!$B32)&amp;"/"&amp;DAY(ウォレット!$B32)&amp;"_"&amp;ウォレット!JL$3,プレー記録!$U$12:$U$2664,0),1))=TRUE,0,-INDEX(プレー記録!$F$12:$F$2664,MATCH("OUT_"&amp;ウォレット!$IG$2&amp;MONTH(ウォレット!$B32)&amp;"/"&amp;DAY(ウォレット!$B32)&amp;"_"&amp;ウォレット!JL$3,プレー記録!$U$12:$U$2664,0),1))</f>
        <v>0</v>
      </c>
      <c r="JM32" s="298">
        <f>IF(ISNA(INDEX(プレー記録!$F$12:$F$2664,MATCH("OUT_"&amp;ウォレット!$IG$2&amp;MONTH(ウォレット!$B32)&amp;"/"&amp;DAY(ウォレット!$B32)&amp;"_"&amp;ウォレット!JM$3,プレー記録!$U$12:$U$2664,0),1))=TRUE,0,-INDEX(プレー記録!$F$12:$F$2664,MATCH("OUT_"&amp;ウォレット!$IG$2&amp;MONTH(ウォレット!$B32)&amp;"/"&amp;DAY(ウォレット!$B32)&amp;"_"&amp;ウォレット!JM$3,プレー記録!$U$12:$U$2664,0),1))</f>
        <v>0</v>
      </c>
      <c r="JN32" s="160"/>
      <c r="JO32" s="127">
        <f t="shared" si="9"/>
        <v>0</v>
      </c>
      <c r="JP32" s="128">
        <f t="shared" si="19"/>
        <v>0</v>
      </c>
      <c r="JQ32" s="133">
        <f>IF(ISNA(INDEX(プレー記録!$G$14:$G$2664,MATCH("IN_"&amp;ウォレット!$JO$2&amp;MONTH(ウォレット!$B32)&amp;"/"&amp;DAY(ウォレット!$B32)&amp;"_"&amp;ウォレット!JQ$3,プレー記録!$U$14:$U$2664,0),1))=TRUE,0,INDEX(プレー記録!$G$14:$G$2664,MATCH("IN_"&amp;ウォレット!$JO$2&amp;MONTH(ウォレット!$B32)&amp;"/"&amp;DAY(ウォレット!$B32)&amp;"_"&amp;ウォレット!JQ$3,プレー記録!$U$14:$U$2664,0),1))</f>
        <v>0</v>
      </c>
      <c r="JR32" s="122">
        <f>IF(ISNA(INDEX(プレー記録!$G$14:$G$2664,MATCH("IN_"&amp;ウォレット!$JO$2&amp;MONTH(ウォレット!$B32)&amp;"/"&amp;DAY(ウォレット!$B32)&amp;"_"&amp;ウォレット!JR$3,プレー記録!$U$14:$U$2664,0),1))=TRUE,0,INDEX(プレー記録!$G$14:$G$2664,MATCH("IN_"&amp;ウォレット!$JO$2&amp;MONTH(ウォレット!$B32)&amp;"/"&amp;DAY(ウォレット!$B32)&amp;"_"&amp;ウォレット!JR$3,プレー記録!$U$14:$U$2664,0),1))</f>
        <v>0</v>
      </c>
      <c r="JS32" s="122">
        <f>IF(ISNA(INDEX(プレー記録!$G$14:$G$2664,MATCH("IN_"&amp;ウォレット!$JO$2&amp;MONTH(ウォレット!$B32)&amp;"/"&amp;DAY(ウォレット!$B32)&amp;"_"&amp;ウォレット!JS$3,プレー記録!$U$14:$U$2664,0),1))=TRUE,0,INDEX(プレー記録!$G$14:$G$2664,MATCH("IN_"&amp;ウォレット!$JO$2&amp;MONTH(ウォレット!$B32)&amp;"/"&amp;DAY(ウォレット!$B32)&amp;"_"&amp;ウォレット!JS$3,プレー記録!$U$14:$U$2664,0),1))</f>
        <v>0</v>
      </c>
      <c r="JT32" s="122">
        <f>IF(ISNA(INDEX(プレー記録!$G$14:$G$2664,MATCH("IN_"&amp;ウォレット!$JO$2&amp;MONTH(ウォレット!$B32)&amp;"/"&amp;DAY(ウォレット!$B32)&amp;"_"&amp;ウォレット!JT$3,プレー記録!$U$14:$U$2664,0),1))=TRUE,0,INDEX(プレー記録!$G$14:$G$2664,MATCH("IN_"&amp;ウォレット!$JO$2&amp;MONTH(ウォレット!$B32)&amp;"/"&amp;DAY(ウォレット!$B32)&amp;"_"&amp;ウォレット!JT$3,プレー記録!$U$14:$U$2664,0),1))</f>
        <v>0</v>
      </c>
      <c r="JU32" s="122">
        <f>IF(ISNA(INDEX(プレー記録!$G$14:$G$2664,MATCH("IN_"&amp;ウォレット!$JO$2&amp;MONTH(ウォレット!$B32)&amp;"/"&amp;DAY(ウォレット!$B32)&amp;"_"&amp;ウォレット!JU$3,プレー記録!$U$14:$U$2664,0),1))=TRUE,0,INDEX(プレー記録!$G$14:$G$2664,MATCH("IN_"&amp;ウォレット!$JO$2&amp;MONTH(ウォレット!$B32)&amp;"/"&amp;DAY(ウォレット!$B32)&amp;"_"&amp;ウォレット!JU$3,プレー記録!$U$14:$U$2664,0),1))</f>
        <v>0</v>
      </c>
      <c r="JV32" s="122">
        <f>IF(ISNA(INDEX(プレー記録!$G$14:$G$2664,MATCH("IN_"&amp;ウォレット!$JO$2&amp;MONTH(ウォレット!$B32)&amp;"/"&amp;DAY(ウォレット!$B32)&amp;"_"&amp;ウォレット!JV$3,プレー記録!$U$14:$U$2664,0),1))=TRUE,0,INDEX(プレー記録!$G$14:$G$2664,MATCH("IN_"&amp;ウォレット!$JO$2&amp;MONTH(ウォレット!$B32)&amp;"/"&amp;DAY(ウォレット!$B32)&amp;"_"&amp;ウォレット!JV$3,プレー記録!$U$14:$U$2664,0),1))</f>
        <v>0</v>
      </c>
      <c r="JW32" s="122">
        <f>IF(ISNA(INDEX(プレー記録!$G$14:$G$2664,MATCH("IN_"&amp;ウォレット!$JO$2&amp;MONTH(ウォレット!$B32)&amp;"/"&amp;DAY(ウォレット!$B32)&amp;"_"&amp;ウォレット!JW$3,プレー記録!$U$14:$U$2664,0),1))=TRUE,0,INDEX(プレー記録!$G$14:$G$2664,MATCH("IN_"&amp;ウォレット!$JO$2&amp;MONTH(ウォレット!$B32)&amp;"/"&amp;DAY(ウォレット!$B32)&amp;"_"&amp;ウォレット!JW$3,プレー記録!$U$14:$U$2664,0),1))</f>
        <v>0</v>
      </c>
      <c r="JX32" s="296">
        <f>IF(ISNA(INDEX(プレー記録!$G$14:$G$2664,MATCH("IN_"&amp;ウォレット!$JO$2&amp;MONTH(ウォレット!$B32)&amp;"/"&amp;DAY(ウォレット!$B32)&amp;"_"&amp;ウォレット!JX$3,プレー記録!$U$14:$U$2664,0),1))=TRUE,0,INDEX(プレー記録!$G$14:$G$2664,MATCH("IN_"&amp;ウォレット!$JO$2&amp;MONTH(ウォレット!$B32)&amp;"/"&amp;DAY(ウォレット!$B32)&amp;"_"&amp;ウォレット!JX$3,プレー記録!$U$14:$U$2664,0),1))</f>
        <v>0</v>
      </c>
      <c r="JY32" s="296">
        <f>IF(ISNA(INDEX(プレー記録!$G$14:$G$2664,MATCH("IN_"&amp;ウォレット!$JO$2&amp;MONTH(ウォレット!$B32)&amp;"/"&amp;DAY(ウォレット!$B32)&amp;"_"&amp;ウォレット!JY$3,プレー記録!$U$14:$U$2664,0),1))=TRUE,0,INDEX(プレー記録!$G$14:$G$2664,MATCH("IN_"&amp;ウォレット!$JO$2&amp;MONTH(ウォレット!$B32)&amp;"/"&amp;DAY(ウォレット!$B32)&amp;"_"&amp;ウォレット!JY$3,プレー記録!$U$14:$U$2664,0),1))</f>
        <v>0</v>
      </c>
      <c r="JZ32" s="296">
        <f>IF(ISNA(INDEX(プレー記録!$G$14:$G$2664,MATCH("IN_"&amp;ウォレット!$JO$2&amp;MONTH(ウォレット!$B32)&amp;"/"&amp;DAY(ウォレット!$B32)&amp;"_"&amp;ウォレット!JZ$3,プレー記録!$U$14:$U$2664,0),1))=TRUE,0,INDEX(プレー記録!$G$14:$G$2664,MATCH("IN_"&amp;ウォレット!$JO$2&amp;MONTH(ウォレット!$B32)&amp;"/"&amp;DAY(ウォレット!$B32)&amp;"_"&amp;ウォレット!JZ$3,プレー記録!$U$14:$U$2664,0),1))</f>
        <v>0</v>
      </c>
      <c r="KA32" s="296">
        <f>IF(ISNA(INDEX(プレー記録!$G$14:$G$2664,MATCH("IN_"&amp;ウォレット!$JO$2&amp;MONTH(ウォレット!$B32)&amp;"/"&amp;DAY(ウォレット!$B32)&amp;"_"&amp;ウォレット!KA$3,プレー記録!$U$14:$U$2664,0),1))=TRUE,0,INDEX(プレー記録!$G$14:$G$2664,MATCH("IN_"&amp;ウォレット!$JO$2&amp;MONTH(ウォレット!$B32)&amp;"/"&amp;DAY(ウォレット!$B32)&amp;"_"&amp;ウォレット!KA$3,プレー記録!$U$14:$U$2664,0),1))</f>
        <v>0</v>
      </c>
      <c r="KB32" s="296">
        <f>IF(ISNA(INDEX(プレー記録!$G$14:$G$2664,MATCH("IN_"&amp;ウォレット!$JO$2&amp;MONTH(ウォレット!$B32)&amp;"/"&amp;DAY(ウォレット!$B32)&amp;"_"&amp;ウォレット!KB$3,プレー記録!$U$14:$U$2664,0),1))=TRUE,0,INDEX(プレー記録!$G$14:$G$2664,MATCH("IN_"&amp;ウォレット!$JO$2&amp;MONTH(ウォレット!$B32)&amp;"/"&amp;DAY(ウォレット!$B32)&amp;"_"&amp;ウォレット!KB$3,プレー記録!$U$14:$U$2664,0),1))</f>
        <v>0</v>
      </c>
      <c r="KC32" s="296">
        <f>IF(ISNA(INDEX(プレー記録!$G$14:$G$2664,MATCH("IN_"&amp;ウォレット!$JO$2&amp;MONTH(ウォレット!$B32)&amp;"/"&amp;DAY(ウォレット!$B32)&amp;"_"&amp;ウォレット!KC$3,プレー記録!$U$14:$U$2664,0),1))=TRUE,0,INDEX(プレー記録!$G$14:$G$2664,MATCH("IN_"&amp;ウォレット!$JO$2&amp;MONTH(ウォレット!$B32)&amp;"/"&amp;DAY(ウォレット!$B32)&amp;"_"&amp;ウォレット!KC$3,プレー記録!$U$14:$U$2664,0),1))</f>
        <v>0</v>
      </c>
      <c r="KD32" s="296">
        <f>IF(ISNA(INDEX(プレー記録!$G$14:$G$2664,MATCH("IN_"&amp;ウォレット!$JO$2&amp;MONTH(ウォレット!$B32)&amp;"/"&amp;DAY(ウォレット!$B32)&amp;"_"&amp;ウォレット!KD$3,プレー記録!$U$14:$U$2664,0),1))=TRUE,0,INDEX(プレー記録!$G$14:$G$2664,MATCH("IN_"&amp;ウォレット!$JO$2&amp;MONTH(ウォレット!$B32)&amp;"/"&amp;DAY(ウォレット!$B32)&amp;"_"&amp;ウォレット!KD$3,プレー記録!$U$14:$U$2664,0),1))</f>
        <v>0</v>
      </c>
      <c r="KE32" s="296">
        <f>IF(ISNA(INDEX(プレー記録!$G$14:$G$2664,MATCH("IN_"&amp;ウォレット!$JO$2&amp;MONTH(ウォレット!$B32)&amp;"/"&amp;DAY(ウォレット!$B32)&amp;"_"&amp;ウォレット!KE$3,プレー記録!$U$14:$U$2664,0),1))=TRUE,0,INDEX(プレー記録!$G$14:$G$2664,MATCH("IN_"&amp;ウォレット!$JO$2&amp;MONTH(ウォレット!$B32)&amp;"/"&amp;DAY(ウォレット!$B32)&amp;"_"&amp;ウォレット!KE$3,プレー記録!$U$14:$U$2664,0),1))</f>
        <v>0</v>
      </c>
      <c r="KF32" s="158"/>
      <c r="KG32" s="131">
        <f>IF(ISNA(INDEX(プレー記録!$F$12:$F$2664,MATCH("OUT_"&amp;ウォレット!$JO$2&amp;MONTH(ウォレット!$B32)&amp;"/"&amp;DAY(ウォレット!$B32)&amp;"_"&amp;ウォレット!KG$3,プレー記録!$U$12:$U$2664,0),1))=TRUE,0,-INDEX(プレー記録!$F$12:$F$2664,MATCH("OUT_"&amp;ウォレット!$JO$2&amp;MONTH(ウォレット!$B32)&amp;"/"&amp;DAY(ウォレット!$B32)&amp;"_"&amp;ウォレット!KG$3,プレー記録!$U$12:$U$2664,0),1))</f>
        <v>0</v>
      </c>
      <c r="KH32" s="123">
        <f>IF(ISNA(INDEX(プレー記録!$F$12:$F$2664,MATCH("OUT_"&amp;ウォレット!$JO$2&amp;MONTH(ウォレット!$B32)&amp;"/"&amp;DAY(ウォレット!$B32)&amp;"_"&amp;ウォレット!KH$3,プレー記録!$U$12:$U$2664,0),1))=TRUE,0,-INDEX(プレー記録!$F$12:$F$2664,MATCH("OUT_"&amp;ウォレット!$JO$2&amp;MONTH(ウォレット!$B32)&amp;"/"&amp;DAY(ウォレット!$B32)&amp;"_"&amp;ウォレット!KH$3,プレー記録!$U$12:$U$2664,0),1))</f>
        <v>0</v>
      </c>
      <c r="KI32" s="123">
        <f>IF(ISNA(INDEX(プレー記録!$F$12:$F$2664,MATCH("OUT_"&amp;ウォレット!$JO$2&amp;MONTH(ウォレット!$B32)&amp;"/"&amp;DAY(ウォレット!$B32)&amp;"_"&amp;ウォレット!KI$3,プレー記録!$U$12:$U$2664,0),1))=TRUE,0,-INDEX(プレー記録!$F$12:$F$2664,MATCH("OUT_"&amp;ウォレット!$JO$2&amp;MONTH(ウォレット!$B32)&amp;"/"&amp;DAY(ウォレット!$B32)&amp;"_"&amp;ウォレット!KI$3,プレー記録!$U$12:$U$2664,0),1))</f>
        <v>0</v>
      </c>
      <c r="KJ32" s="123">
        <f>IF(ISNA(INDEX(プレー記録!$F$12:$F$2664,MATCH("OUT_"&amp;ウォレット!$JO$2&amp;MONTH(ウォレット!$B32)&amp;"/"&amp;DAY(ウォレット!$B32)&amp;"_"&amp;ウォレット!KJ$3,プレー記録!$U$12:$U$2664,0),1))=TRUE,0,-INDEX(プレー記録!$F$12:$F$2664,MATCH("OUT_"&amp;ウォレット!$JO$2&amp;MONTH(ウォレット!$B32)&amp;"/"&amp;DAY(ウォレット!$B32)&amp;"_"&amp;ウォレット!KJ$3,プレー記録!$U$12:$U$2664,0),1))</f>
        <v>0</v>
      </c>
      <c r="KK32" s="123">
        <f>IF(ISNA(INDEX(プレー記録!$F$12:$F$2664,MATCH("OUT_"&amp;ウォレット!$JO$2&amp;MONTH(ウォレット!$B32)&amp;"/"&amp;DAY(ウォレット!$B32)&amp;"_"&amp;ウォレット!KK$3,プレー記録!$U$12:$U$2664,0),1))=TRUE,0,-INDEX(プレー記録!$F$12:$F$2664,MATCH("OUT_"&amp;ウォレット!$JO$2&amp;MONTH(ウォレット!$B32)&amp;"/"&amp;DAY(ウォレット!$B32)&amp;"_"&amp;ウォレット!KK$3,プレー記録!$U$12:$U$2664,0),1))</f>
        <v>0</v>
      </c>
      <c r="KL32" s="123">
        <f>IF(ISNA(INDEX(プレー記録!$F$12:$F$2664,MATCH("OUT_"&amp;ウォレット!$JO$2&amp;MONTH(ウォレット!$B32)&amp;"/"&amp;DAY(ウォレット!$B32)&amp;"_"&amp;ウォレット!KL$3,プレー記録!$U$12:$U$2664,0),1))=TRUE,0,-INDEX(プレー記録!$F$12:$F$2664,MATCH("OUT_"&amp;ウォレット!$JO$2&amp;MONTH(ウォレット!$B32)&amp;"/"&amp;DAY(ウォレット!$B32)&amp;"_"&amp;ウォレット!KL$3,プレー記録!$U$12:$U$2664,0),1))</f>
        <v>0</v>
      </c>
      <c r="KM32" s="123">
        <f>IF(ISNA(INDEX(プレー記録!$F$12:$F$2664,MATCH("OUT_"&amp;ウォレット!$JO$2&amp;MONTH(ウォレット!$B32)&amp;"/"&amp;DAY(ウォレット!$B32)&amp;"_"&amp;ウォレット!KM$3,プレー記録!$U$12:$U$2664,0),1))=TRUE,0,-INDEX(プレー記録!$F$12:$F$2664,MATCH("OUT_"&amp;ウォレット!$JO$2&amp;MONTH(ウォレット!$B32)&amp;"/"&amp;DAY(ウォレット!$B32)&amp;"_"&amp;ウォレット!KM$3,プレー記録!$U$12:$U$2664,0),1))</f>
        <v>0</v>
      </c>
      <c r="KN32" s="298">
        <f>IF(ISNA(INDEX(プレー記録!$F$12:$F$2664,MATCH("OUT_"&amp;ウォレット!$JO$2&amp;MONTH(ウォレット!$B32)&amp;"/"&amp;DAY(ウォレット!$B32)&amp;"_"&amp;ウォレット!KN$3,プレー記録!$U$12:$U$2664,0),1))=TRUE,0,-INDEX(プレー記録!$F$12:$F$2664,MATCH("OUT_"&amp;ウォレット!$JO$2&amp;MONTH(ウォレット!$B32)&amp;"/"&amp;DAY(ウォレット!$B32)&amp;"_"&amp;ウォレット!KN$3,プレー記録!$U$12:$U$2664,0),1))</f>
        <v>0</v>
      </c>
      <c r="KO32" s="298">
        <f>IF(ISNA(INDEX(プレー記録!$F$12:$F$2664,MATCH("OUT_"&amp;ウォレット!$JO$2&amp;MONTH(ウォレット!$B32)&amp;"/"&amp;DAY(ウォレット!$B32)&amp;"_"&amp;ウォレット!KO$3,プレー記録!$U$12:$U$2664,0),1))=TRUE,0,-INDEX(プレー記録!$F$12:$F$2664,MATCH("OUT_"&amp;ウォレット!$JO$2&amp;MONTH(ウォレット!$B32)&amp;"/"&amp;DAY(ウォレット!$B32)&amp;"_"&amp;ウォレット!KO$3,プレー記録!$U$12:$U$2664,0),1))</f>
        <v>0</v>
      </c>
      <c r="KP32" s="298">
        <f>IF(ISNA(INDEX(プレー記録!$F$12:$F$2664,MATCH("OUT_"&amp;ウォレット!$JO$2&amp;MONTH(ウォレット!$B32)&amp;"/"&amp;DAY(ウォレット!$B32)&amp;"_"&amp;ウォレット!KP$3,プレー記録!$U$12:$U$2664,0),1))=TRUE,0,-INDEX(プレー記録!$F$12:$F$2664,MATCH("OUT_"&amp;ウォレット!$JO$2&amp;MONTH(ウォレット!$B32)&amp;"/"&amp;DAY(ウォレット!$B32)&amp;"_"&amp;ウォレット!KP$3,プレー記録!$U$12:$U$2664,0),1))</f>
        <v>0</v>
      </c>
      <c r="KQ32" s="298">
        <f>IF(ISNA(INDEX(プレー記録!$F$12:$F$2664,MATCH("OUT_"&amp;ウォレット!$JO$2&amp;MONTH(ウォレット!$B32)&amp;"/"&amp;DAY(ウォレット!$B32)&amp;"_"&amp;ウォレット!KQ$3,プレー記録!$U$12:$U$2664,0),1))=TRUE,0,-INDEX(プレー記録!$F$12:$F$2664,MATCH("OUT_"&amp;ウォレット!$JO$2&amp;MONTH(ウォレット!$B32)&amp;"/"&amp;DAY(ウォレット!$B32)&amp;"_"&amp;ウォレット!KQ$3,プレー記録!$U$12:$U$2664,0),1))</f>
        <v>0</v>
      </c>
      <c r="KR32" s="298">
        <f>IF(ISNA(INDEX(プレー記録!$F$12:$F$2664,MATCH("OUT_"&amp;ウォレット!$JO$2&amp;MONTH(ウォレット!$B32)&amp;"/"&amp;DAY(ウォレット!$B32)&amp;"_"&amp;ウォレット!KR$3,プレー記録!$U$12:$U$2664,0),1))=TRUE,0,-INDEX(プレー記録!$F$12:$F$2664,MATCH("OUT_"&amp;ウォレット!$JO$2&amp;MONTH(ウォレット!$B32)&amp;"/"&amp;DAY(ウォレット!$B32)&amp;"_"&amp;ウォレット!KR$3,プレー記録!$U$12:$U$2664,0),1))</f>
        <v>0</v>
      </c>
      <c r="KS32" s="298">
        <f>IF(ISNA(INDEX(プレー記録!$F$12:$F$2664,MATCH("OUT_"&amp;ウォレット!$JO$2&amp;MONTH(ウォレット!$B32)&amp;"/"&amp;DAY(ウォレット!$B32)&amp;"_"&amp;ウォレット!KS$3,プレー記録!$U$12:$U$2664,0),1))=TRUE,0,-INDEX(プレー記録!$F$12:$F$2664,MATCH("OUT_"&amp;ウォレット!$JO$2&amp;MONTH(ウォレット!$B32)&amp;"/"&amp;DAY(ウォレット!$B32)&amp;"_"&amp;ウォレット!KS$3,プレー記録!$U$12:$U$2664,0),1))</f>
        <v>0</v>
      </c>
      <c r="KT32" s="298">
        <f>IF(ISNA(INDEX(プレー記録!$F$12:$F$2664,MATCH("OUT_"&amp;ウォレット!$JO$2&amp;MONTH(ウォレット!$B32)&amp;"/"&amp;DAY(ウォレット!$B32)&amp;"_"&amp;ウォレット!KT$3,プレー記録!$U$12:$U$2664,0),1))=TRUE,0,-INDEX(プレー記録!$F$12:$F$2664,MATCH("OUT_"&amp;ウォレット!$JO$2&amp;MONTH(ウォレット!$B32)&amp;"/"&amp;DAY(ウォレット!$B32)&amp;"_"&amp;ウォレット!KT$3,プレー記録!$U$12:$U$2664,0),1))</f>
        <v>0</v>
      </c>
      <c r="KU32" s="298">
        <f>IF(ISNA(INDEX(プレー記録!$F$12:$F$2664,MATCH("OUT_"&amp;ウォレット!$JO$2&amp;MONTH(ウォレット!$B32)&amp;"/"&amp;DAY(ウォレット!$B32)&amp;"_"&amp;ウォレット!KU$3,プレー記録!$U$12:$U$2664,0),1))=TRUE,0,-INDEX(プレー記録!$F$12:$F$2664,MATCH("OUT_"&amp;ウォレット!$JO$2&amp;MONTH(ウォレット!$B32)&amp;"/"&amp;DAY(ウォレット!$B32)&amp;"_"&amp;ウォレット!KU$3,プレー記録!$U$12:$U$2664,0),1))</f>
        <v>0</v>
      </c>
      <c r="KV32" s="160"/>
      <c r="KW32" s="127">
        <f t="shared" si="10"/>
        <v>0</v>
      </c>
      <c r="KX32" s="128">
        <f t="shared" si="20"/>
        <v>0</v>
      </c>
      <c r="KY32" s="133">
        <f>IF(ISNA(INDEX(プレー記録!$G$14:$G$2664,MATCH("IN_"&amp;ウォレット!$KW$2&amp;MONTH(ウォレット!$B32)&amp;"/"&amp;DAY(ウォレット!$B32)&amp;"_"&amp;ウォレット!KY$3,プレー記録!$U$14:$U$2664,0),1))=TRUE,0,INDEX(プレー記録!$G$14:$G$2664,MATCH("IN_"&amp;ウォレット!$KW$2&amp;MONTH(ウォレット!$B32)&amp;"/"&amp;DAY(ウォレット!$B32)&amp;"_"&amp;ウォレット!KY$3,プレー記録!$U$14:$U$2664,0),1))</f>
        <v>0</v>
      </c>
      <c r="KZ32" s="122">
        <f>IF(ISNA(INDEX(プレー記録!$G$14:$G$2664,MATCH("IN_"&amp;ウォレット!$KW$2&amp;MONTH(ウォレット!$B32)&amp;"/"&amp;DAY(ウォレット!$B32)&amp;"_"&amp;ウォレット!KZ$3,プレー記録!$U$14:$U$2664,0),1))=TRUE,0,INDEX(プレー記録!$G$14:$G$2664,MATCH("IN_"&amp;ウォレット!$KW$2&amp;MONTH(ウォレット!$B32)&amp;"/"&amp;DAY(ウォレット!$B32)&amp;"_"&amp;ウォレット!KZ$3,プレー記録!$U$14:$U$2664,0),1))</f>
        <v>0</v>
      </c>
      <c r="LA32" s="122">
        <f>IF(ISNA(INDEX(プレー記録!$G$14:$G$2664,MATCH("IN_"&amp;ウォレット!$KW$2&amp;MONTH(ウォレット!$B32)&amp;"/"&amp;DAY(ウォレット!$B32)&amp;"_"&amp;ウォレット!LA$3,プレー記録!$U$14:$U$2664,0),1))=TRUE,0,INDEX(プレー記録!$G$14:$G$2664,MATCH("IN_"&amp;ウォレット!$KW$2&amp;MONTH(ウォレット!$B32)&amp;"/"&amp;DAY(ウォレット!$B32)&amp;"_"&amp;ウォレット!LA$3,プレー記録!$U$14:$U$2664,0),1))</f>
        <v>0</v>
      </c>
      <c r="LB32" s="122">
        <f>IF(ISNA(INDEX(プレー記録!$G$14:$G$2664,MATCH("IN_"&amp;ウォレット!$KW$2&amp;MONTH(ウォレット!$B32)&amp;"/"&amp;DAY(ウォレット!$B32)&amp;"_"&amp;ウォレット!LB$3,プレー記録!$U$14:$U$2664,0),1))=TRUE,0,INDEX(プレー記録!$G$14:$G$2664,MATCH("IN_"&amp;ウォレット!$KW$2&amp;MONTH(ウォレット!$B32)&amp;"/"&amp;DAY(ウォレット!$B32)&amp;"_"&amp;ウォレット!LB$3,プレー記録!$U$14:$U$2664,0),1))</f>
        <v>0</v>
      </c>
      <c r="LC32" s="122">
        <f>IF(ISNA(INDEX(プレー記録!$G$14:$G$2664,MATCH("IN_"&amp;ウォレット!$KW$2&amp;MONTH(ウォレット!$B32)&amp;"/"&amp;DAY(ウォレット!$B32)&amp;"_"&amp;ウォレット!LC$3,プレー記録!$U$14:$U$2664,0),1))=TRUE,0,INDEX(プレー記録!$G$14:$G$2664,MATCH("IN_"&amp;ウォレット!$KW$2&amp;MONTH(ウォレット!$B32)&amp;"/"&amp;DAY(ウォレット!$B32)&amp;"_"&amp;ウォレット!LC$3,プレー記録!$U$14:$U$2664,0),1))</f>
        <v>0</v>
      </c>
      <c r="LD32" s="122">
        <f>IF(ISNA(INDEX(プレー記録!$G$14:$G$2664,MATCH("IN_"&amp;ウォレット!$KW$2&amp;MONTH(ウォレット!$B32)&amp;"/"&amp;DAY(ウォレット!$B32)&amp;"_"&amp;ウォレット!LD$3,プレー記録!$U$14:$U$2664,0),1))=TRUE,0,INDEX(プレー記録!$G$14:$G$2664,MATCH("IN_"&amp;ウォレット!$KW$2&amp;MONTH(ウォレット!$B32)&amp;"/"&amp;DAY(ウォレット!$B32)&amp;"_"&amp;ウォレット!LD$3,プレー記録!$U$14:$U$2664,0),1))</f>
        <v>0</v>
      </c>
      <c r="LE32" s="122">
        <f>IF(ISNA(INDEX(プレー記録!$G$14:$G$2664,MATCH("IN_"&amp;ウォレット!$KW$2&amp;MONTH(ウォレット!$B32)&amp;"/"&amp;DAY(ウォレット!$B32)&amp;"_"&amp;ウォレット!LE$3,プレー記録!$U$14:$U$2664,0),1))=TRUE,0,INDEX(プレー記録!$G$14:$G$2664,MATCH("IN_"&amp;ウォレット!$KW$2&amp;MONTH(ウォレット!$B32)&amp;"/"&amp;DAY(ウォレット!$B32)&amp;"_"&amp;ウォレット!LE$3,プレー記録!$U$14:$U$2664,0),1))</f>
        <v>0</v>
      </c>
      <c r="LF32" s="296">
        <f>IF(ISNA(INDEX(プレー記録!$G$14:$G$2664,MATCH("IN_"&amp;ウォレット!$KW$2&amp;MONTH(ウォレット!$B32)&amp;"/"&amp;DAY(ウォレット!$B32)&amp;"_"&amp;ウォレット!LF$3,プレー記録!$U$14:$U$2664,0),1))=TRUE,0,INDEX(プレー記録!$G$14:$G$2664,MATCH("IN_"&amp;ウォレット!$KW$2&amp;MONTH(ウォレット!$B32)&amp;"/"&amp;DAY(ウォレット!$B32)&amp;"_"&amp;ウォレット!LF$3,プレー記録!$U$14:$U$2664,0),1))</f>
        <v>0</v>
      </c>
      <c r="LG32" s="296">
        <f>IF(ISNA(INDEX(プレー記録!$G$14:$G$2664,MATCH("IN_"&amp;ウォレット!$KW$2&amp;MONTH(ウォレット!$B32)&amp;"/"&amp;DAY(ウォレット!$B32)&amp;"_"&amp;ウォレット!LG$3,プレー記録!$U$14:$U$2664,0),1))=TRUE,0,INDEX(プレー記録!$G$14:$G$2664,MATCH("IN_"&amp;ウォレット!$KW$2&amp;MONTH(ウォレット!$B32)&amp;"/"&amp;DAY(ウォレット!$B32)&amp;"_"&amp;ウォレット!LG$3,プレー記録!$U$14:$U$2664,0),1))</f>
        <v>0</v>
      </c>
      <c r="LH32" s="296">
        <f>IF(ISNA(INDEX(プレー記録!$G$14:$G$2664,MATCH("IN_"&amp;ウォレット!$KW$2&amp;MONTH(ウォレット!$B32)&amp;"/"&amp;DAY(ウォレット!$B32)&amp;"_"&amp;ウォレット!LH$3,プレー記録!$U$14:$U$2664,0),1))=TRUE,0,INDEX(プレー記録!$G$14:$G$2664,MATCH("IN_"&amp;ウォレット!$KW$2&amp;MONTH(ウォレット!$B32)&amp;"/"&amp;DAY(ウォレット!$B32)&amp;"_"&amp;ウォレット!LH$3,プレー記録!$U$14:$U$2664,0),1))</f>
        <v>0</v>
      </c>
      <c r="LI32" s="296">
        <f>IF(ISNA(INDEX(プレー記録!$G$14:$G$2664,MATCH("IN_"&amp;ウォレット!$KW$2&amp;MONTH(ウォレット!$B32)&amp;"/"&amp;DAY(ウォレット!$B32)&amp;"_"&amp;ウォレット!LI$3,プレー記録!$U$14:$U$2664,0),1))=TRUE,0,INDEX(プレー記録!$G$14:$G$2664,MATCH("IN_"&amp;ウォレット!$KW$2&amp;MONTH(ウォレット!$B32)&amp;"/"&amp;DAY(ウォレット!$B32)&amp;"_"&amp;ウォレット!LI$3,プレー記録!$U$14:$U$2664,0),1))</f>
        <v>0</v>
      </c>
      <c r="LJ32" s="296">
        <f>IF(ISNA(INDEX(プレー記録!$G$14:$G$2664,MATCH("IN_"&amp;ウォレット!$KW$2&amp;MONTH(ウォレット!$B32)&amp;"/"&amp;DAY(ウォレット!$B32)&amp;"_"&amp;ウォレット!LJ$3,プレー記録!$U$14:$U$2664,0),1))=TRUE,0,INDEX(プレー記録!$G$14:$G$2664,MATCH("IN_"&amp;ウォレット!$KW$2&amp;MONTH(ウォレット!$B32)&amp;"/"&amp;DAY(ウォレット!$B32)&amp;"_"&amp;ウォレット!LJ$3,プレー記録!$U$14:$U$2664,0),1))</f>
        <v>0</v>
      </c>
      <c r="LK32" s="296">
        <f>IF(ISNA(INDEX(プレー記録!$G$14:$G$2664,MATCH("IN_"&amp;ウォレット!$KW$2&amp;MONTH(ウォレット!$B32)&amp;"/"&amp;DAY(ウォレット!$B32)&amp;"_"&amp;ウォレット!LK$3,プレー記録!$U$14:$U$2664,0),1))=TRUE,0,INDEX(プレー記録!$G$14:$G$2664,MATCH("IN_"&amp;ウォレット!$KW$2&amp;MONTH(ウォレット!$B32)&amp;"/"&amp;DAY(ウォレット!$B32)&amp;"_"&amp;ウォレット!LK$3,プレー記録!$U$14:$U$2664,0),1))</f>
        <v>0</v>
      </c>
      <c r="LL32" s="296">
        <f>IF(ISNA(INDEX(プレー記録!$G$14:$G$2664,MATCH("IN_"&amp;ウォレット!$KW$2&amp;MONTH(ウォレット!$B32)&amp;"/"&amp;DAY(ウォレット!$B32)&amp;"_"&amp;ウォレット!LL$3,プレー記録!$U$14:$U$2664,0),1))=TRUE,0,INDEX(プレー記録!$G$14:$G$2664,MATCH("IN_"&amp;ウォレット!$KW$2&amp;MONTH(ウォレット!$B32)&amp;"/"&amp;DAY(ウォレット!$B32)&amp;"_"&amp;ウォレット!LL$3,プレー記録!$U$14:$U$2664,0),1))</f>
        <v>0</v>
      </c>
      <c r="LM32" s="296">
        <f>IF(ISNA(INDEX(プレー記録!$G$14:$G$2664,MATCH("IN_"&amp;ウォレット!$KW$2&amp;MONTH(ウォレット!$B32)&amp;"/"&amp;DAY(ウォレット!$B32)&amp;"_"&amp;ウォレット!LM$3,プレー記録!$U$14:$U$2664,0),1))=TRUE,0,INDEX(プレー記録!$G$14:$G$2664,MATCH("IN_"&amp;ウォレット!$KW$2&amp;MONTH(ウォレット!$B32)&amp;"/"&amp;DAY(ウォレット!$B32)&amp;"_"&amp;ウォレット!LM$3,プレー記録!$U$14:$U$2664,0),1))</f>
        <v>0</v>
      </c>
      <c r="LN32" s="158"/>
      <c r="LO32" s="131">
        <f>IF(ISNA(INDEX(プレー記録!$F$12:$F$2664,MATCH("OUT_"&amp;ウォレット!$KW$2&amp;MONTH(ウォレット!$B32)&amp;"/"&amp;DAY(ウォレット!$B32)&amp;"_"&amp;ウォレット!LO$3,プレー記録!$U$12:$U$2664,0),1))=TRUE,0,-INDEX(プレー記録!$F$12:$F$2664,MATCH("OUT_"&amp;ウォレット!$KW$2&amp;MONTH(ウォレット!$B32)&amp;"/"&amp;DAY(ウォレット!$B32)&amp;"_"&amp;ウォレット!LO$3,プレー記録!$U$12:$U$2664,0),1))</f>
        <v>0</v>
      </c>
      <c r="LP32" s="123">
        <f>IF(ISNA(INDEX(プレー記録!$F$12:$F$2664,MATCH("OUT_"&amp;ウォレット!$KW$2&amp;MONTH(ウォレット!$B32)&amp;"/"&amp;DAY(ウォレット!$B32)&amp;"_"&amp;ウォレット!LP$3,プレー記録!$U$12:$U$2664,0),1))=TRUE,0,-INDEX(プレー記録!$F$12:$F$2664,MATCH("OUT_"&amp;ウォレット!$KW$2&amp;MONTH(ウォレット!$B32)&amp;"/"&amp;DAY(ウォレット!$B32)&amp;"_"&amp;ウォレット!LP$3,プレー記録!$U$12:$U$2664,0),1))</f>
        <v>0</v>
      </c>
      <c r="LQ32" s="123">
        <f>IF(ISNA(INDEX(プレー記録!$F$12:$F$2664,MATCH("OUT_"&amp;ウォレット!$KW$2&amp;MONTH(ウォレット!$B32)&amp;"/"&amp;DAY(ウォレット!$B32)&amp;"_"&amp;ウォレット!LQ$3,プレー記録!$U$12:$U$2664,0),1))=TRUE,0,-INDEX(プレー記録!$F$12:$F$2664,MATCH("OUT_"&amp;ウォレット!$KW$2&amp;MONTH(ウォレット!$B32)&amp;"/"&amp;DAY(ウォレット!$B32)&amp;"_"&amp;ウォレット!LQ$3,プレー記録!$U$12:$U$2664,0),1))</f>
        <v>0</v>
      </c>
      <c r="LR32" s="123">
        <f>IF(ISNA(INDEX(プレー記録!$F$12:$F$2664,MATCH("OUT_"&amp;ウォレット!$KW$2&amp;MONTH(ウォレット!$B32)&amp;"/"&amp;DAY(ウォレット!$B32)&amp;"_"&amp;ウォレット!LR$3,プレー記録!$U$12:$U$2664,0),1))=TRUE,0,-INDEX(プレー記録!$F$12:$F$2664,MATCH("OUT_"&amp;ウォレット!$KW$2&amp;MONTH(ウォレット!$B32)&amp;"/"&amp;DAY(ウォレット!$B32)&amp;"_"&amp;ウォレット!LR$3,プレー記録!$U$12:$U$2664,0),1))</f>
        <v>0</v>
      </c>
      <c r="LS32" s="123">
        <f>IF(ISNA(INDEX(プレー記録!$F$12:$F$2664,MATCH("OUT_"&amp;ウォレット!$KW$2&amp;MONTH(ウォレット!$B32)&amp;"/"&amp;DAY(ウォレット!$B32)&amp;"_"&amp;ウォレット!LS$3,プレー記録!$U$12:$U$2664,0),1))=TRUE,0,-INDEX(プレー記録!$F$12:$F$2664,MATCH("OUT_"&amp;ウォレット!$KW$2&amp;MONTH(ウォレット!$B32)&amp;"/"&amp;DAY(ウォレット!$B32)&amp;"_"&amp;ウォレット!LS$3,プレー記録!$U$12:$U$2664,0),1))</f>
        <v>0</v>
      </c>
      <c r="LT32" s="123">
        <f>IF(ISNA(INDEX(プレー記録!$F$12:$F$2664,MATCH("OUT_"&amp;ウォレット!$KW$2&amp;MONTH(ウォレット!$B32)&amp;"/"&amp;DAY(ウォレット!$B32)&amp;"_"&amp;ウォレット!LT$3,プレー記録!$U$12:$U$2664,0),1))=TRUE,0,-INDEX(プレー記録!$F$12:$F$2664,MATCH("OUT_"&amp;ウォレット!$KW$2&amp;MONTH(ウォレット!$B32)&amp;"/"&amp;DAY(ウォレット!$B32)&amp;"_"&amp;ウォレット!LT$3,プレー記録!$U$12:$U$2664,0),1))</f>
        <v>0</v>
      </c>
      <c r="LU32" s="123">
        <f>IF(ISNA(INDEX(プレー記録!$F$12:$F$2664,MATCH("OUT_"&amp;ウォレット!$KW$2&amp;MONTH(ウォレット!$B32)&amp;"/"&amp;DAY(ウォレット!$B32)&amp;"_"&amp;ウォレット!LU$3,プレー記録!$U$12:$U$2664,0),1))=TRUE,0,-INDEX(プレー記録!$F$12:$F$2664,MATCH("OUT_"&amp;ウォレット!$KW$2&amp;MONTH(ウォレット!$B32)&amp;"/"&amp;DAY(ウォレット!$B32)&amp;"_"&amp;ウォレット!LU$3,プレー記録!$U$12:$U$2664,0),1))</f>
        <v>0</v>
      </c>
      <c r="LV32" s="298">
        <f>IF(ISNA(INDEX(プレー記録!$F$12:$F$2664,MATCH("OUT_"&amp;ウォレット!$KW$2&amp;MONTH(ウォレット!$B32)&amp;"/"&amp;DAY(ウォレット!$B32)&amp;"_"&amp;ウォレット!LV$3,プレー記録!$U$12:$U$2664,0),1))=TRUE,0,-INDEX(プレー記録!$F$12:$F$2664,MATCH("OUT_"&amp;ウォレット!$KW$2&amp;MONTH(ウォレット!$B32)&amp;"/"&amp;DAY(ウォレット!$B32)&amp;"_"&amp;ウォレット!LV$3,プレー記録!$U$12:$U$2664,0),1))</f>
        <v>0</v>
      </c>
      <c r="LW32" s="298">
        <f>IF(ISNA(INDEX(プレー記録!$F$12:$F$2664,MATCH("OUT_"&amp;ウォレット!$KW$2&amp;MONTH(ウォレット!$B32)&amp;"/"&amp;DAY(ウォレット!$B32)&amp;"_"&amp;ウォレット!LW$3,プレー記録!$U$12:$U$2664,0),1))=TRUE,0,-INDEX(プレー記録!$F$12:$F$2664,MATCH("OUT_"&amp;ウォレット!$KW$2&amp;MONTH(ウォレット!$B32)&amp;"/"&amp;DAY(ウォレット!$B32)&amp;"_"&amp;ウォレット!LW$3,プレー記録!$U$12:$U$2664,0),1))</f>
        <v>0</v>
      </c>
      <c r="LX32" s="298">
        <f>IF(ISNA(INDEX(プレー記録!$F$12:$F$2664,MATCH("OUT_"&amp;ウォレット!$KW$2&amp;MONTH(ウォレット!$B32)&amp;"/"&amp;DAY(ウォレット!$B32)&amp;"_"&amp;ウォレット!LX$3,プレー記録!$U$12:$U$2664,0),1))=TRUE,0,-INDEX(プレー記録!$F$12:$F$2664,MATCH("OUT_"&amp;ウォレット!$KW$2&amp;MONTH(ウォレット!$B32)&amp;"/"&amp;DAY(ウォレット!$B32)&amp;"_"&amp;ウォレット!LX$3,プレー記録!$U$12:$U$2664,0),1))</f>
        <v>0</v>
      </c>
      <c r="LY32" s="298">
        <f>IF(ISNA(INDEX(プレー記録!$F$12:$F$2664,MATCH("OUT_"&amp;ウォレット!$KW$2&amp;MONTH(ウォレット!$B32)&amp;"/"&amp;DAY(ウォレット!$B32)&amp;"_"&amp;ウォレット!LY$3,プレー記録!$U$12:$U$2664,0),1))=TRUE,0,-INDEX(プレー記録!$F$12:$F$2664,MATCH("OUT_"&amp;ウォレット!$KW$2&amp;MONTH(ウォレット!$B32)&amp;"/"&amp;DAY(ウォレット!$B32)&amp;"_"&amp;ウォレット!LY$3,プレー記録!$U$12:$U$2664,0),1))</f>
        <v>0</v>
      </c>
      <c r="LZ32" s="298">
        <f>IF(ISNA(INDEX(プレー記録!$F$12:$F$2664,MATCH("OUT_"&amp;ウォレット!$KW$2&amp;MONTH(ウォレット!$B32)&amp;"/"&amp;DAY(ウォレット!$B32)&amp;"_"&amp;ウォレット!LZ$3,プレー記録!$U$12:$U$2664,0),1))=TRUE,0,-INDEX(プレー記録!$F$12:$F$2664,MATCH("OUT_"&amp;ウォレット!$KW$2&amp;MONTH(ウォレット!$B32)&amp;"/"&amp;DAY(ウォレット!$B32)&amp;"_"&amp;ウォレット!LZ$3,プレー記録!$U$12:$U$2664,0),1))</f>
        <v>0</v>
      </c>
      <c r="MA32" s="298">
        <f>IF(ISNA(INDEX(プレー記録!$F$12:$F$2664,MATCH("OUT_"&amp;ウォレット!$KW$2&amp;MONTH(ウォレット!$B32)&amp;"/"&amp;DAY(ウォレット!$B32)&amp;"_"&amp;ウォレット!MA$3,プレー記録!$U$12:$U$2664,0),1))=TRUE,0,-INDEX(プレー記録!$F$12:$F$2664,MATCH("OUT_"&amp;ウォレット!$KW$2&amp;MONTH(ウォレット!$B32)&amp;"/"&amp;DAY(ウォレット!$B32)&amp;"_"&amp;ウォレット!MA$3,プレー記録!$U$12:$U$2664,0),1))</f>
        <v>0</v>
      </c>
      <c r="MB32" s="298">
        <f>IF(ISNA(INDEX(プレー記録!$F$12:$F$2664,MATCH("OUT_"&amp;ウォレット!$KW$2&amp;MONTH(ウォレット!$B32)&amp;"/"&amp;DAY(ウォレット!$B32)&amp;"_"&amp;ウォレット!MB$3,プレー記録!$U$12:$U$2664,0),1))=TRUE,0,-INDEX(プレー記録!$F$12:$F$2664,MATCH("OUT_"&amp;ウォレット!$KW$2&amp;MONTH(ウォレット!$B32)&amp;"/"&amp;DAY(ウォレット!$B32)&amp;"_"&amp;ウォレット!MB$3,プレー記録!$U$12:$U$2664,0),1))</f>
        <v>0</v>
      </c>
      <c r="MC32" s="298">
        <f>IF(ISNA(INDEX(プレー記録!$F$12:$F$2664,MATCH("OUT_"&amp;ウォレット!$KW$2&amp;MONTH(ウォレット!$B32)&amp;"/"&amp;DAY(ウォレット!$B32)&amp;"_"&amp;ウォレット!MC$3,プレー記録!$U$12:$U$2664,0),1))=TRUE,0,-INDEX(プレー記録!$F$12:$F$2664,MATCH("OUT_"&amp;ウォレット!$KW$2&amp;MONTH(ウォレット!$B32)&amp;"/"&amp;DAY(ウォレット!$B32)&amp;"_"&amp;ウォレット!MC$3,プレー記録!$U$12:$U$2664,0),1))</f>
        <v>0</v>
      </c>
      <c r="MD32" s="160"/>
    </row>
    <row r="33" spans="2:342">
      <c r="B33" s="24">
        <f t="shared" si="0"/>
        <v>28</v>
      </c>
      <c r="C33" s="127">
        <f t="shared" si="1"/>
        <v>0</v>
      </c>
      <c r="D33" s="128">
        <f t="shared" si="11"/>
        <v>0</v>
      </c>
      <c r="E33" s="133">
        <f>IF(ISNA(INDEX(プレー記録!$G$14:$G$2664,MATCH("IN_"&amp;ウォレット!$C$2&amp;MONTH(ウォレット!$B33)&amp;"/"&amp;DAY(ウォレット!$B33)&amp;"_"&amp;ウォレット!E$3,プレー記録!$U$14:$U$2664,0),1))=TRUE,0,INDEX(プレー記録!$G$14:$G$2664,MATCH("IN_"&amp;ウォレット!$C$2&amp;MONTH(ウォレット!$B33)&amp;"/"&amp;DAY(ウォレット!$B33)&amp;"_"&amp;ウォレット!E$3,プレー記録!$U$14:$U$2664,0),1))</f>
        <v>0</v>
      </c>
      <c r="F33" s="122">
        <f>IF(ISNA(INDEX(プレー記録!$G$14:$G$2664,MATCH("IN_"&amp;ウォレット!$C$2&amp;MONTH(ウォレット!$B33)&amp;"/"&amp;DAY(ウォレット!$B33)&amp;"_"&amp;ウォレット!F$3,プレー記録!$U$14:$U$2664,0),1))=TRUE,0,INDEX(プレー記録!$G$14:$G$2664,MATCH("IN_"&amp;ウォレット!$C$2&amp;MONTH(ウォレット!$B33)&amp;"/"&amp;DAY(ウォレット!$B33)&amp;"_"&amp;ウォレット!F$3,プレー記録!$U$14:$U$2664,0),1))</f>
        <v>0</v>
      </c>
      <c r="G33" s="122">
        <f>IF(ISNA(INDEX(プレー記録!$G$14:$G$2664,MATCH("IN_"&amp;ウォレット!$C$2&amp;MONTH(ウォレット!$B33)&amp;"/"&amp;DAY(ウォレット!$B33)&amp;"_"&amp;ウォレット!G$3,プレー記録!$U$14:$U$2664,0),1))=TRUE,0,INDEX(プレー記録!$G$14:$G$2664,MATCH("IN_"&amp;ウォレット!$C$2&amp;MONTH(ウォレット!$B33)&amp;"/"&amp;DAY(ウォレット!$B33)&amp;"_"&amp;ウォレット!G$3,プレー記録!$U$14:$U$2664,0),1))</f>
        <v>0</v>
      </c>
      <c r="H33" s="122">
        <f>IF(ISNA(INDEX(プレー記録!$G$14:$G$2664,MATCH("IN_"&amp;ウォレット!$C$2&amp;MONTH(ウォレット!$B33)&amp;"/"&amp;DAY(ウォレット!$B33)&amp;"_"&amp;ウォレット!H$3,プレー記録!$U$14:$U$2664,0),1))=TRUE,0,INDEX(プレー記録!$G$14:$G$2664,MATCH("IN_"&amp;ウォレット!$C$2&amp;MONTH(ウォレット!$B33)&amp;"/"&amp;DAY(ウォレット!$B33)&amp;"_"&amp;ウォレット!H$3,プレー記録!$U$14:$U$2664,0),1))</f>
        <v>0</v>
      </c>
      <c r="I33" s="122">
        <f>IF(ISNA(INDEX(プレー記録!$G$14:$G$2664,MATCH("IN_"&amp;ウォレット!$C$2&amp;MONTH(ウォレット!$B33)&amp;"/"&amp;DAY(ウォレット!$B33)&amp;"_"&amp;ウォレット!I$3,プレー記録!$U$14:$U$2664,0),1))=TRUE,0,INDEX(プレー記録!$G$14:$G$2664,MATCH("IN_"&amp;ウォレット!$C$2&amp;MONTH(ウォレット!$B33)&amp;"/"&amp;DAY(ウォレット!$B33)&amp;"_"&amp;ウォレット!I$3,プレー記録!$U$14:$U$2664,0),1))</f>
        <v>0</v>
      </c>
      <c r="J33" s="122">
        <f>IF(ISNA(INDEX(プレー記録!$G$14:$G$2664,MATCH("IN_"&amp;ウォレット!$C$2&amp;MONTH(ウォレット!$B33)&amp;"/"&amp;DAY(ウォレット!$B33)&amp;"_"&amp;ウォレット!J$3,プレー記録!$U$14:$U$2664,0),1))=TRUE,0,INDEX(プレー記録!$G$14:$G$2664,MATCH("IN_"&amp;ウォレット!$C$2&amp;MONTH(ウォレット!$B33)&amp;"/"&amp;DAY(ウォレット!$B33)&amp;"_"&amp;ウォレット!J$3,プレー記録!$U$14:$U$2664,0),1))</f>
        <v>0</v>
      </c>
      <c r="K33" s="122">
        <f>IF(ISNA(INDEX(プレー記録!$G$14:$G$2664,MATCH("IN_"&amp;ウォレット!$C$2&amp;MONTH(ウォレット!$B33)&amp;"/"&amp;DAY(ウォレット!$B33)&amp;"_"&amp;ウォレット!K$3,プレー記録!$U$14:$U$2664,0),1))=TRUE,0,INDEX(プレー記録!$G$14:$G$2664,MATCH("IN_"&amp;ウォレット!$C$2&amp;MONTH(ウォレット!$B33)&amp;"/"&amp;DAY(ウォレット!$B33)&amp;"_"&amp;ウォレット!K$3,プレー記録!$U$14:$U$2664,0),1))</f>
        <v>0</v>
      </c>
      <c r="L33" s="296">
        <f>IF(ISNA(INDEX(プレー記録!$G$14:$G$2664,MATCH("IN_"&amp;ウォレット!$C$2&amp;MONTH(ウォレット!$B33)&amp;"/"&amp;DAY(ウォレット!$B33)&amp;"_"&amp;ウォレット!L$3,プレー記録!$U$14:$U$2664,0),1))=TRUE,0,INDEX(プレー記録!$G$14:$G$2664,MATCH("IN_"&amp;ウォレット!$C$2&amp;MONTH(ウォレット!$B33)&amp;"/"&amp;DAY(ウォレット!$B33)&amp;"_"&amp;ウォレット!L$3,プレー記録!$U$14:$U$2664,0),1))</f>
        <v>0</v>
      </c>
      <c r="M33" s="296">
        <f>IF(ISNA(INDEX(プレー記録!$G$14:$G$2664,MATCH("IN_"&amp;ウォレット!$C$2&amp;MONTH(ウォレット!$B33)&amp;"/"&amp;DAY(ウォレット!$B33)&amp;"_"&amp;ウォレット!M$3,プレー記録!$U$14:$U$2664,0),1))=TRUE,0,INDEX(プレー記録!$G$14:$G$2664,MATCH("IN_"&amp;ウォレット!$C$2&amp;MONTH(ウォレット!$B33)&amp;"/"&amp;DAY(ウォレット!$B33)&amp;"_"&amp;ウォレット!M$3,プレー記録!$U$14:$U$2664,0),1))</f>
        <v>0</v>
      </c>
      <c r="N33" s="296">
        <f>IF(ISNA(INDEX(プレー記録!$G$14:$G$2664,MATCH("IN_"&amp;ウォレット!$C$2&amp;MONTH(ウォレット!$B33)&amp;"/"&amp;DAY(ウォレット!$B33)&amp;"_"&amp;ウォレット!N$3,プレー記録!$U$14:$U$2664,0),1))=TRUE,0,INDEX(プレー記録!$G$14:$G$2664,MATCH("IN_"&amp;ウォレット!$C$2&amp;MONTH(ウォレット!$B33)&amp;"/"&amp;DAY(ウォレット!$B33)&amp;"_"&amp;ウォレット!N$3,プレー記録!$U$14:$U$2664,0),1))</f>
        <v>0</v>
      </c>
      <c r="O33" s="296">
        <f>IF(ISNA(INDEX(プレー記録!$G$14:$G$2664,MATCH("IN_"&amp;ウォレット!$C$2&amp;MONTH(ウォレット!$B33)&amp;"/"&amp;DAY(ウォレット!$B33)&amp;"_"&amp;ウォレット!O$3,プレー記録!$U$14:$U$2664,0),1))=TRUE,0,INDEX(プレー記録!$G$14:$G$2664,MATCH("IN_"&amp;ウォレット!$C$2&amp;MONTH(ウォレット!$B33)&amp;"/"&amp;DAY(ウォレット!$B33)&amp;"_"&amp;ウォレット!O$3,プレー記録!$U$14:$U$2664,0),1))</f>
        <v>0</v>
      </c>
      <c r="P33" s="296">
        <f>IF(ISNA(INDEX(プレー記録!$G$14:$G$2664,MATCH("IN_"&amp;ウォレット!$C$2&amp;MONTH(ウォレット!$B33)&amp;"/"&amp;DAY(ウォレット!$B33)&amp;"_"&amp;ウォレット!P$3,プレー記録!$U$14:$U$2664,0),1))=TRUE,0,INDEX(プレー記録!$G$14:$G$2664,MATCH("IN_"&amp;ウォレット!$C$2&amp;MONTH(ウォレット!$B33)&amp;"/"&amp;DAY(ウォレット!$B33)&amp;"_"&amp;ウォレット!P$3,プレー記録!$U$14:$U$2664,0),1))</f>
        <v>0</v>
      </c>
      <c r="Q33" s="296">
        <f>IF(ISNA(INDEX(プレー記録!$G$14:$G$2664,MATCH("IN_"&amp;ウォレット!$C$2&amp;MONTH(ウォレット!$B33)&amp;"/"&amp;DAY(ウォレット!$B33)&amp;"_"&amp;ウォレット!Q$3,プレー記録!$U$14:$U$2664,0),1))=TRUE,0,INDEX(プレー記録!$G$14:$G$2664,MATCH("IN_"&amp;ウォレット!$C$2&amp;MONTH(ウォレット!$B33)&amp;"/"&amp;DAY(ウォレット!$B33)&amp;"_"&amp;ウォレット!Q$3,プレー記録!$U$14:$U$2664,0),1))</f>
        <v>0</v>
      </c>
      <c r="R33" s="296">
        <f>IF(ISNA(INDEX(プレー記録!$G$14:$G$2664,MATCH("IN_"&amp;ウォレット!$C$2&amp;MONTH(ウォレット!$B33)&amp;"/"&amp;DAY(ウォレット!$B33)&amp;"_"&amp;ウォレット!R$3,プレー記録!$U$14:$U$2664,0),1))=TRUE,0,INDEX(プレー記録!$G$14:$G$2664,MATCH("IN_"&amp;ウォレット!$C$2&amp;MONTH(ウォレット!$B33)&amp;"/"&amp;DAY(ウォレット!$B33)&amp;"_"&amp;ウォレット!R$3,プレー記録!$U$14:$U$2664,0),1))</f>
        <v>0</v>
      </c>
      <c r="S33" s="296">
        <f>IF(ISNA(INDEX(プレー記録!$G$14:$G$2664,MATCH("IN_"&amp;ウォレット!$C$2&amp;MONTH(ウォレット!$B33)&amp;"/"&amp;DAY(ウォレット!$B33)&amp;"_"&amp;ウォレット!S$3,プレー記録!$U$14:$U$2664,0),1))=TRUE,0,INDEX(プレー記録!$G$14:$G$2664,MATCH("IN_"&amp;ウォレット!$C$2&amp;MONTH(ウォレット!$B33)&amp;"/"&amp;DAY(ウォレット!$B33)&amp;"_"&amp;ウォレット!S$3,プレー記録!$U$14:$U$2664,0),1))</f>
        <v>0</v>
      </c>
      <c r="T33" s="158"/>
      <c r="U33" s="131">
        <f>IF(ISNA(INDEX(プレー記録!$F$12:$F$2664,MATCH("OUT_"&amp;ウォレット!$C$2&amp;MONTH(ウォレット!$B33)&amp;"/"&amp;DAY(ウォレット!$B33)&amp;"_"&amp;ウォレット!U$3,プレー記録!$U$12:$U$2664,0),1))=TRUE,0,-INDEX(プレー記録!$F$12:$F$2664,MATCH("OUT_"&amp;ウォレット!$C$2&amp;MONTH(ウォレット!$B33)&amp;"/"&amp;DAY(ウォレット!$B33)&amp;"_"&amp;ウォレット!U$3,プレー記録!$U$12:$U$2664,0),1))</f>
        <v>0</v>
      </c>
      <c r="V33" s="123">
        <f>IF(ISNA(INDEX(プレー記録!$F$12:$F$2664,MATCH("OUT_"&amp;ウォレット!$C$2&amp;MONTH(ウォレット!$B33)&amp;"/"&amp;DAY(ウォレット!$B33)&amp;"_"&amp;ウォレット!V$3,プレー記録!$U$12:$U$2664,0),1))=TRUE,0,-INDEX(プレー記録!$F$12:$F$2664,MATCH("OUT_"&amp;ウォレット!$C$2&amp;MONTH(ウォレット!$B33)&amp;"/"&amp;DAY(ウォレット!$B33)&amp;"_"&amp;ウォレット!V$3,プレー記録!$U$12:$U$2664,0),1))</f>
        <v>0</v>
      </c>
      <c r="W33" s="123">
        <f>IF(ISNA(INDEX(プレー記録!$F$12:$F$2664,MATCH("OUT_"&amp;ウォレット!$C$2&amp;MONTH(ウォレット!$B33)&amp;"/"&amp;DAY(ウォレット!$B33)&amp;"_"&amp;ウォレット!W$3,プレー記録!$U$12:$U$2664,0),1))=TRUE,0,-INDEX(プレー記録!$F$12:$F$2664,MATCH("OUT_"&amp;ウォレット!$C$2&amp;MONTH(ウォレット!$B33)&amp;"/"&amp;DAY(ウォレット!$B33)&amp;"_"&amp;ウォレット!W$3,プレー記録!$U$12:$U$2664,0),1))</f>
        <v>0</v>
      </c>
      <c r="X33" s="123">
        <f>IF(ISNA(INDEX(プレー記録!$F$12:$F$2664,MATCH("OUT_"&amp;ウォレット!$C$2&amp;MONTH(ウォレット!$B33)&amp;"/"&amp;DAY(ウォレット!$B33)&amp;"_"&amp;ウォレット!X$3,プレー記録!$U$12:$U$2664,0),1))=TRUE,0,-INDEX(プレー記録!$F$12:$F$2664,MATCH("OUT_"&amp;ウォレット!$C$2&amp;MONTH(ウォレット!$B33)&amp;"/"&amp;DAY(ウォレット!$B33)&amp;"_"&amp;ウォレット!X$3,プレー記録!$U$12:$U$2664,0),1))</f>
        <v>0</v>
      </c>
      <c r="Y33" s="123">
        <f>IF(ISNA(INDEX(プレー記録!$F$12:$F$2664,MATCH("OUT_"&amp;ウォレット!$C$2&amp;MONTH(ウォレット!$B33)&amp;"/"&amp;DAY(ウォレット!$B33)&amp;"_"&amp;ウォレット!Y$3,プレー記録!$U$12:$U$2664,0),1))=TRUE,0,-INDEX(プレー記録!$F$12:$F$2664,MATCH("OUT_"&amp;ウォレット!$C$2&amp;MONTH(ウォレット!$B33)&amp;"/"&amp;DAY(ウォレット!$B33)&amp;"_"&amp;ウォレット!Y$3,プレー記録!$U$12:$U$2664,0),1))</f>
        <v>0</v>
      </c>
      <c r="Z33" s="123">
        <f>IF(ISNA(INDEX(プレー記録!$F$12:$F$2664,MATCH("OUT_"&amp;ウォレット!$C$2&amp;MONTH(ウォレット!$B33)&amp;"/"&amp;DAY(ウォレット!$B33)&amp;"_"&amp;ウォレット!Z$3,プレー記録!$U$12:$U$2664,0),1))=TRUE,0,-INDEX(プレー記録!$F$12:$F$2664,MATCH("OUT_"&amp;ウォレット!$C$2&amp;MONTH(ウォレット!$B33)&amp;"/"&amp;DAY(ウォレット!$B33)&amp;"_"&amp;ウォレット!Z$3,プレー記録!$U$12:$U$2664,0),1))</f>
        <v>0</v>
      </c>
      <c r="AA33" s="123">
        <f>IF(ISNA(INDEX(プレー記録!$F$12:$F$2664,MATCH("OUT_"&amp;ウォレット!$C$2&amp;MONTH(ウォレット!$B33)&amp;"/"&amp;DAY(ウォレット!$B33)&amp;"_"&amp;ウォレット!AA$3,プレー記録!$U$12:$U$2664,0),1))=TRUE,0,-INDEX(プレー記録!$F$12:$F$2664,MATCH("OUT_"&amp;ウォレット!$C$2&amp;MONTH(ウォレット!$B33)&amp;"/"&amp;DAY(ウォレット!$B33)&amp;"_"&amp;ウォレット!AA$3,プレー記録!$U$12:$U$2664,0),1))</f>
        <v>0</v>
      </c>
      <c r="AB33" s="298">
        <f>IF(ISNA(INDEX(プレー記録!$F$12:$F$2664,MATCH("OUT_"&amp;ウォレット!$C$2&amp;MONTH(ウォレット!$B33)&amp;"/"&amp;DAY(ウォレット!$B33)&amp;"_"&amp;ウォレット!AB$3,プレー記録!$U$12:$U$2664,0),1))=TRUE,0,-INDEX(プレー記録!$F$12:$F$2664,MATCH("OUT_"&amp;ウォレット!$C$2&amp;MONTH(ウォレット!$B33)&amp;"/"&amp;DAY(ウォレット!$B33)&amp;"_"&amp;ウォレット!AB$3,プレー記録!$U$12:$U$2664,0),1))</f>
        <v>0</v>
      </c>
      <c r="AC33" s="298">
        <f>IF(ISNA(INDEX(プレー記録!$F$12:$F$2664,MATCH("OUT_"&amp;ウォレット!$C$2&amp;MONTH(ウォレット!$B33)&amp;"/"&amp;DAY(ウォレット!$B33)&amp;"_"&amp;ウォレット!AC$3,プレー記録!$U$12:$U$2664,0),1))=TRUE,0,-INDEX(プレー記録!$F$12:$F$2664,MATCH("OUT_"&amp;ウォレット!$C$2&amp;MONTH(ウォレット!$B33)&amp;"/"&amp;DAY(ウォレット!$B33)&amp;"_"&amp;ウォレット!AC$3,プレー記録!$U$12:$U$2664,0),1))</f>
        <v>0</v>
      </c>
      <c r="AD33" s="298">
        <f>IF(ISNA(INDEX(プレー記録!$F$12:$F$2664,MATCH("OUT_"&amp;ウォレット!$C$2&amp;MONTH(ウォレット!$B33)&amp;"/"&amp;DAY(ウォレット!$B33)&amp;"_"&amp;ウォレット!AD$3,プレー記録!$U$12:$U$2664,0),1))=TRUE,0,-INDEX(プレー記録!$F$12:$F$2664,MATCH("OUT_"&amp;ウォレット!$C$2&amp;MONTH(ウォレット!$B33)&amp;"/"&amp;DAY(ウォレット!$B33)&amp;"_"&amp;ウォレット!AD$3,プレー記録!$U$12:$U$2664,0),1))</f>
        <v>0</v>
      </c>
      <c r="AE33" s="298">
        <f>IF(ISNA(INDEX(プレー記録!$F$12:$F$2664,MATCH("OUT_"&amp;ウォレット!$C$2&amp;MONTH(ウォレット!$B33)&amp;"/"&amp;DAY(ウォレット!$B33)&amp;"_"&amp;ウォレット!AE$3,プレー記録!$U$12:$U$2664,0),1))=TRUE,0,-INDEX(プレー記録!$F$12:$F$2664,MATCH("OUT_"&amp;ウォレット!$C$2&amp;MONTH(ウォレット!$B33)&amp;"/"&amp;DAY(ウォレット!$B33)&amp;"_"&amp;ウォレット!AE$3,プレー記録!$U$12:$U$2664,0),1))</f>
        <v>0</v>
      </c>
      <c r="AF33" s="298">
        <f>IF(ISNA(INDEX(プレー記録!$F$12:$F$2664,MATCH("OUT_"&amp;ウォレット!$C$2&amp;MONTH(ウォレット!$B33)&amp;"/"&amp;DAY(ウォレット!$B33)&amp;"_"&amp;ウォレット!AF$3,プレー記録!$U$12:$U$2664,0),1))=TRUE,0,-INDEX(プレー記録!$F$12:$F$2664,MATCH("OUT_"&amp;ウォレット!$C$2&amp;MONTH(ウォレット!$B33)&amp;"/"&amp;DAY(ウォレット!$B33)&amp;"_"&amp;ウォレット!AF$3,プレー記録!$U$12:$U$2664,0),1))</f>
        <v>0</v>
      </c>
      <c r="AG33" s="298">
        <f>IF(ISNA(INDEX(プレー記録!$F$12:$F$2664,MATCH("OUT_"&amp;ウォレット!$C$2&amp;MONTH(ウォレット!$B33)&amp;"/"&amp;DAY(ウォレット!$B33)&amp;"_"&amp;ウォレット!AG$3,プレー記録!$U$12:$U$2664,0),1))=TRUE,0,-INDEX(プレー記録!$F$12:$F$2664,MATCH("OUT_"&amp;ウォレット!$C$2&amp;MONTH(ウォレット!$B33)&amp;"/"&amp;DAY(ウォレット!$B33)&amp;"_"&amp;ウォレット!AG$3,プレー記録!$U$12:$U$2664,0),1))</f>
        <v>0</v>
      </c>
      <c r="AH33" s="298">
        <f>IF(ISNA(INDEX(プレー記録!$F$12:$F$2664,MATCH("OUT_"&amp;ウォレット!$C$2&amp;MONTH(ウォレット!$B33)&amp;"/"&amp;DAY(ウォレット!$B33)&amp;"_"&amp;ウォレット!AH$3,プレー記録!$U$12:$U$2664,0),1))=TRUE,0,-INDEX(プレー記録!$F$12:$F$2664,MATCH("OUT_"&amp;ウォレット!$C$2&amp;MONTH(ウォレット!$B33)&amp;"/"&amp;DAY(ウォレット!$B33)&amp;"_"&amp;ウォレット!AH$3,プレー記録!$U$12:$U$2664,0),1))</f>
        <v>0</v>
      </c>
      <c r="AI33" s="298">
        <f>IF(ISNA(INDEX(プレー記録!$F$12:$F$2664,MATCH("OUT_"&amp;ウォレット!$C$2&amp;MONTH(ウォレット!$B33)&amp;"/"&amp;DAY(ウォレット!$B33)&amp;"_"&amp;ウォレット!AI$3,プレー記録!$U$12:$U$2664,0),1))=TRUE,0,-INDEX(プレー記録!$F$12:$F$2664,MATCH("OUT_"&amp;ウォレット!$C$2&amp;MONTH(ウォレット!$B33)&amp;"/"&amp;DAY(ウォレット!$B33)&amp;"_"&amp;ウォレット!AI$3,プレー記録!$U$12:$U$2664,0),1))</f>
        <v>0</v>
      </c>
      <c r="AJ33" s="160"/>
      <c r="AK33" s="127">
        <f t="shared" si="2"/>
        <v>0</v>
      </c>
      <c r="AL33" s="128">
        <f t="shared" si="12"/>
        <v>0</v>
      </c>
      <c r="AM33" s="133">
        <f>IF(ISNA(INDEX(プレー記録!$G$14:$G$2664,MATCH("IN_"&amp;ウォレット!$AK$2&amp;MONTH(ウォレット!$B33)&amp;"/"&amp;DAY(ウォレット!$B33)&amp;"_"&amp;ウォレット!AM$3,プレー記録!$U$14:$U$2664,0),1))=TRUE,0,INDEX(プレー記録!$G$14:$G$2664,MATCH("IN_"&amp;ウォレット!$AK$2&amp;MONTH(ウォレット!$B33)&amp;"/"&amp;DAY(ウォレット!$B33)&amp;"_"&amp;ウォレット!AM$3,プレー記録!$U$14:$U$2664,0),1))</f>
        <v>0</v>
      </c>
      <c r="AN33" s="122">
        <f>IF(ISNA(INDEX(プレー記録!$G$14:$G$2664,MATCH("IN_"&amp;ウォレット!$AK$2&amp;MONTH(ウォレット!$B33)&amp;"/"&amp;DAY(ウォレット!$B33)&amp;"_"&amp;ウォレット!AN$3,プレー記録!$U$14:$U$2664,0),1))=TRUE,0,INDEX(プレー記録!$G$14:$G$2664,MATCH("IN_"&amp;ウォレット!$AK$2&amp;MONTH(ウォレット!$B33)&amp;"/"&amp;DAY(ウォレット!$B33)&amp;"_"&amp;ウォレット!AN$3,プレー記録!$U$14:$U$2664,0),1))</f>
        <v>0</v>
      </c>
      <c r="AO33" s="122">
        <f>IF(ISNA(INDEX(プレー記録!$G$14:$G$2664,MATCH("IN_"&amp;ウォレット!$AK$2&amp;MONTH(ウォレット!$B33)&amp;"/"&amp;DAY(ウォレット!$B33)&amp;"_"&amp;ウォレット!AO$3,プレー記録!$U$14:$U$2664,0),1))=TRUE,0,INDEX(プレー記録!$G$14:$G$2664,MATCH("IN_"&amp;ウォレット!$AK$2&amp;MONTH(ウォレット!$B33)&amp;"/"&amp;DAY(ウォレット!$B33)&amp;"_"&amp;ウォレット!AO$3,プレー記録!$U$14:$U$2664,0),1))</f>
        <v>0</v>
      </c>
      <c r="AP33" s="122">
        <f>IF(ISNA(INDEX(プレー記録!$G$14:$G$2664,MATCH("IN_"&amp;ウォレット!$AK$2&amp;MONTH(ウォレット!$B33)&amp;"/"&amp;DAY(ウォレット!$B33)&amp;"_"&amp;ウォレット!AP$3,プレー記録!$U$14:$U$2664,0),1))=TRUE,0,INDEX(プレー記録!$G$14:$G$2664,MATCH("IN_"&amp;ウォレット!$AK$2&amp;MONTH(ウォレット!$B33)&amp;"/"&amp;DAY(ウォレット!$B33)&amp;"_"&amp;ウォレット!AP$3,プレー記録!$U$14:$U$2664,0),1))</f>
        <v>0</v>
      </c>
      <c r="AQ33" s="122">
        <f>IF(ISNA(INDEX(プレー記録!$G$14:$G$2664,MATCH("IN_"&amp;ウォレット!$AK$2&amp;MONTH(ウォレット!$B33)&amp;"/"&amp;DAY(ウォレット!$B33)&amp;"_"&amp;ウォレット!AQ$3,プレー記録!$U$14:$U$2664,0),1))=TRUE,0,INDEX(プレー記録!$G$14:$G$2664,MATCH("IN_"&amp;ウォレット!$AK$2&amp;MONTH(ウォレット!$B33)&amp;"/"&amp;DAY(ウォレット!$B33)&amp;"_"&amp;ウォレット!AQ$3,プレー記録!$U$14:$U$2664,0),1))</f>
        <v>0</v>
      </c>
      <c r="AR33" s="122">
        <f>IF(ISNA(INDEX(プレー記録!$G$14:$G$2664,MATCH("IN_"&amp;ウォレット!$AK$2&amp;MONTH(ウォレット!$B33)&amp;"/"&amp;DAY(ウォレット!$B33)&amp;"_"&amp;ウォレット!AR$3,プレー記録!$U$14:$U$2664,0),1))=TRUE,0,INDEX(プレー記録!$G$14:$G$2664,MATCH("IN_"&amp;ウォレット!$AK$2&amp;MONTH(ウォレット!$B33)&amp;"/"&amp;DAY(ウォレット!$B33)&amp;"_"&amp;ウォレット!AR$3,プレー記録!$U$14:$U$2664,0),1))</f>
        <v>0</v>
      </c>
      <c r="AS33" s="122">
        <f>IF(ISNA(INDEX(プレー記録!$G$14:$G$2664,MATCH("IN_"&amp;ウォレット!$AK$2&amp;MONTH(ウォレット!$B33)&amp;"/"&amp;DAY(ウォレット!$B33)&amp;"_"&amp;ウォレット!AS$3,プレー記録!$U$14:$U$2664,0),1))=TRUE,0,INDEX(プレー記録!$G$14:$G$2664,MATCH("IN_"&amp;ウォレット!$AK$2&amp;MONTH(ウォレット!$B33)&amp;"/"&amp;DAY(ウォレット!$B33)&amp;"_"&amp;ウォレット!AS$3,プレー記録!$U$14:$U$2664,0),1))</f>
        <v>0</v>
      </c>
      <c r="AT33" s="296">
        <f>IF(ISNA(INDEX(プレー記録!$G$14:$G$2664,MATCH("IN_"&amp;ウォレット!$AK$2&amp;MONTH(ウォレット!$B33)&amp;"/"&amp;DAY(ウォレット!$B33)&amp;"_"&amp;ウォレット!AT$3,プレー記録!$U$14:$U$2664,0),1))=TRUE,0,INDEX(プレー記録!$G$14:$G$2664,MATCH("IN_"&amp;ウォレット!$AK$2&amp;MONTH(ウォレット!$B33)&amp;"/"&amp;DAY(ウォレット!$B33)&amp;"_"&amp;ウォレット!AT$3,プレー記録!$U$14:$U$2664,0),1))</f>
        <v>0</v>
      </c>
      <c r="AU33" s="296">
        <f>IF(ISNA(INDEX(プレー記録!$G$14:$G$2664,MATCH("IN_"&amp;ウォレット!$AK$2&amp;MONTH(ウォレット!$B33)&amp;"/"&amp;DAY(ウォレット!$B33)&amp;"_"&amp;ウォレット!AU$3,プレー記録!$U$14:$U$2664,0),1))=TRUE,0,INDEX(プレー記録!$G$14:$G$2664,MATCH("IN_"&amp;ウォレット!$AK$2&amp;MONTH(ウォレット!$B33)&amp;"/"&amp;DAY(ウォレット!$B33)&amp;"_"&amp;ウォレット!AU$3,プレー記録!$U$14:$U$2664,0),1))</f>
        <v>0</v>
      </c>
      <c r="AV33" s="296">
        <f>IF(ISNA(INDEX(プレー記録!$G$14:$G$2664,MATCH("IN_"&amp;ウォレット!$AK$2&amp;MONTH(ウォレット!$B33)&amp;"/"&amp;DAY(ウォレット!$B33)&amp;"_"&amp;ウォレット!AV$3,プレー記録!$U$14:$U$2664,0),1))=TRUE,0,INDEX(プレー記録!$G$14:$G$2664,MATCH("IN_"&amp;ウォレット!$AK$2&amp;MONTH(ウォレット!$B33)&amp;"/"&amp;DAY(ウォレット!$B33)&amp;"_"&amp;ウォレット!AV$3,プレー記録!$U$14:$U$2664,0),1))</f>
        <v>0</v>
      </c>
      <c r="AW33" s="296">
        <f>IF(ISNA(INDEX(プレー記録!$G$14:$G$2664,MATCH("IN_"&amp;ウォレット!$AK$2&amp;MONTH(ウォレット!$B33)&amp;"/"&amp;DAY(ウォレット!$B33)&amp;"_"&amp;ウォレット!AW$3,プレー記録!$U$14:$U$2664,0),1))=TRUE,0,INDEX(プレー記録!$G$14:$G$2664,MATCH("IN_"&amp;ウォレット!$AK$2&amp;MONTH(ウォレット!$B33)&amp;"/"&amp;DAY(ウォレット!$B33)&amp;"_"&amp;ウォレット!AW$3,プレー記録!$U$14:$U$2664,0),1))</f>
        <v>0</v>
      </c>
      <c r="AX33" s="296">
        <f>IF(ISNA(INDEX(プレー記録!$G$14:$G$2664,MATCH("IN_"&amp;ウォレット!$AK$2&amp;MONTH(ウォレット!$B33)&amp;"/"&amp;DAY(ウォレット!$B33)&amp;"_"&amp;ウォレット!AX$3,プレー記録!$U$14:$U$2664,0),1))=TRUE,0,INDEX(プレー記録!$G$14:$G$2664,MATCH("IN_"&amp;ウォレット!$AK$2&amp;MONTH(ウォレット!$B33)&amp;"/"&amp;DAY(ウォレット!$B33)&amp;"_"&amp;ウォレット!AX$3,プレー記録!$U$14:$U$2664,0),1))</f>
        <v>0</v>
      </c>
      <c r="AY33" s="296">
        <f>IF(ISNA(INDEX(プレー記録!$G$14:$G$2664,MATCH("IN_"&amp;ウォレット!$AK$2&amp;MONTH(ウォレット!$B33)&amp;"/"&amp;DAY(ウォレット!$B33)&amp;"_"&amp;ウォレット!AY$3,プレー記録!$U$14:$U$2664,0),1))=TRUE,0,INDEX(プレー記録!$G$14:$G$2664,MATCH("IN_"&amp;ウォレット!$AK$2&amp;MONTH(ウォレット!$B33)&amp;"/"&amp;DAY(ウォレット!$B33)&amp;"_"&amp;ウォレット!AY$3,プレー記録!$U$14:$U$2664,0),1))</f>
        <v>0</v>
      </c>
      <c r="AZ33" s="296">
        <f>IF(ISNA(INDEX(プレー記録!$G$14:$G$2664,MATCH("IN_"&amp;ウォレット!$AK$2&amp;MONTH(ウォレット!$B33)&amp;"/"&amp;DAY(ウォレット!$B33)&amp;"_"&amp;ウォレット!AZ$3,プレー記録!$U$14:$U$2664,0),1))=TRUE,0,INDEX(プレー記録!$G$14:$G$2664,MATCH("IN_"&amp;ウォレット!$AK$2&amp;MONTH(ウォレット!$B33)&amp;"/"&amp;DAY(ウォレット!$B33)&amp;"_"&amp;ウォレット!AZ$3,プレー記録!$U$14:$U$2664,0),1))</f>
        <v>0</v>
      </c>
      <c r="BA33" s="296">
        <f>IF(ISNA(INDEX(プレー記録!$G$14:$G$2664,MATCH("IN_"&amp;ウォレット!$AK$2&amp;MONTH(ウォレット!$B33)&amp;"/"&amp;DAY(ウォレット!$B33)&amp;"_"&amp;ウォレット!BA$3,プレー記録!$U$14:$U$2664,0),1))=TRUE,0,INDEX(プレー記録!$G$14:$G$2664,MATCH("IN_"&amp;ウォレット!$AK$2&amp;MONTH(ウォレット!$B33)&amp;"/"&amp;DAY(ウォレット!$B33)&amp;"_"&amp;ウォレット!BA$3,プレー記録!$U$14:$U$2664,0),1))</f>
        <v>0</v>
      </c>
      <c r="BB33" s="158"/>
      <c r="BC33" s="131">
        <f>IF(ISNA(INDEX(プレー記録!$F$12:$F$2664,MATCH("OUT_"&amp;ウォレット!$AK$2&amp;MONTH(ウォレット!$B33)&amp;"/"&amp;DAY(ウォレット!$B33)&amp;"_"&amp;ウォレット!BC$3,プレー記録!$U$12:$U$2664,0),1))=TRUE,0,-INDEX(プレー記録!$F$12:$F$2664,MATCH("OUT_"&amp;ウォレット!$AK$2&amp;MONTH(ウォレット!$B33)&amp;"/"&amp;DAY(ウォレット!$B33)&amp;"_"&amp;ウォレット!BC$3,プレー記録!$U$12:$U$2664,0),1))</f>
        <v>0</v>
      </c>
      <c r="BD33" s="123">
        <f>IF(ISNA(INDEX(プレー記録!$F$12:$F$2664,MATCH("OUT_"&amp;ウォレット!$AK$2&amp;MONTH(ウォレット!$B33)&amp;"/"&amp;DAY(ウォレット!$B33)&amp;"_"&amp;ウォレット!BD$3,プレー記録!$U$12:$U$2664,0),1))=TRUE,0,-INDEX(プレー記録!$F$12:$F$2664,MATCH("OUT_"&amp;ウォレット!$AK$2&amp;MONTH(ウォレット!$B33)&amp;"/"&amp;DAY(ウォレット!$B33)&amp;"_"&amp;ウォレット!BD$3,プレー記録!$U$12:$U$2664,0),1))</f>
        <v>0</v>
      </c>
      <c r="BE33" s="123">
        <f>IF(ISNA(INDEX(プレー記録!$F$12:$F$2664,MATCH("OUT_"&amp;ウォレット!$AK$2&amp;MONTH(ウォレット!$B33)&amp;"/"&amp;DAY(ウォレット!$B33)&amp;"_"&amp;ウォレット!BE$3,プレー記録!$U$12:$U$2664,0),1))=TRUE,0,-INDEX(プレー記録!$F$12:$F$2664,MATCH("OUT_"&amp;ウォレット!$AK$2&amp;MONTH(ウォレット!$B33)&amp;"/"&amp;DAY(ウォレット!$B33)&amp;"_"&amp;ウォレット!BE$3,プレー記録!$U$12:$U$2664,0),1))</f>
        <v>0</v>
      </c>
      <c r="BF33" s="123">
        <f>IF(ISNA(INDEX(プレー記録!$F$12:$F$2664,MATCH("OUT_"&amp;ウォレット!$AK$2&amp;MONTH(ウォレット!$B33)&amp;"/"&amp;DAY(ウォレット!$B33)&amp;"_"&amp;ウォレット!BF$3,プレー記録!$U$12:$U$2664,0),1))=TRUE,0,-INDEX(プレー記録!$F$12:$F$2664,MATCH("OUT_"&amp;ウォレット!$AK$2&amp;MONTH(ウォレット!$B33)&amp;"/"&amp;DAY(ウォレット!$B33)&amp;"_"&amp;ウォレット!BF$3,プレー記録!$U$12:$U$2664,0),1))</f>
        <v>0</v>
      </c>
      <c r="BG33" s="123">
        <f>IF(ISNA(INDEX(プレー記録!$F$12:$F$2664,MATCH("OUT_"&amp;ウォレット!$AK$2&amp;MONTH(ウォレット!$B33)&amp;"/"&amp;DAY(ウォレット!$B33)&amp;"_"&amp;ウォレット!BG$3,プレー記録!$U$12:$U$2664,0),1))=TRUE,0,-INDEX(プレー記録!$F$12:$F$2664,MATCH("OUT_"&amp;ウォレット!$AK$2&amp;MONTH(ウォレット!$B33)&amp;"/"&amp;DAY(ウォレット!$B33)&amp;"_"&amp;ウォレット!BG$3,プレー記録!$U$12:$U$2664,0),1))</f>
        <v>0</v>
      </c>
      <c r="BH33" s="123">
        <f>IF(ISNA(INDEX(プレー記録!$F$12:$F$2664,MATCH("OUT_"&amp;ウォレット!$AK$2&amp;MONTH(ウォレット!$B33)&amp;"/"&amp;DAY(ウォレット!$B33)&amp;"_"&amp;ウォレット!BH$3,プレー記録!$U$12:$U$2664,0),1))=TRUE,0,-INDEX(プレー記録!$F$12:$F$2664,MATCH("OUT_"&amp;ウォレット!$AK$2&amp;MONTH(ウォレット!$B33)&amp;"/"&amp;DAY(ウォレット!$B33)&amp;"_"&amp;ウォレット!BH$3,プレー記録!$U$12:$U$2664,0),1))</f>
        <v>0</v>
      </c>
      <c r="BI33" s="123">
        <f>IF(ISNA(INDEX(プレー記録!$F$12:$F$2664,MATCH("OUT_"&amp;ウォレット!$AK$2&amp;MONTH(ウォレット!$B33)&amp;"/"&amp;DAY(ウォレット!$B33)&amp;"_"&amp;ウォレット!BI$3,プレー記録!$U$12:$U$2664,0),1))=TRUE,0,-INDEX(プレー記録!$F$12:$F$2664,MATCH("OUT_"&amp;ウォレット!$AK$2&amp;MONTH(ウォレット!$B33)&amp;"/"&amp;DAY(ウォレット!$B33)&amp;"_"&amp;ウォレット!BI$3,プレー記録!$U$12:$U$2664,0),1))</f>
        <v>0</v>
      </c>
      <c r="BJ33" s="298">
        <f>IF(ISNA(INDEX(プレー記録!$F$12:$F$2664,MATCH("OUT_"&amp;ウォレット!$AK$2&amp;MONTH(ウォレット!$B33)&amp;"/"&amp;DAY(ウォレット!$B33)&amp;"_"&amp;ウォレット!BJ$3,プレー記録!$U$12:$U$2664,0),1))=TRUE,0,-INDEX(プレー記録!$F$12:$F$2664,MATCH("OUT_"&amp;ウォレット!$AK$2&amp;MONTH(ウォレット!$B33)&amp;"/"&amp;DAY(ウォレット!$B33)&amp;"_"&amp;ウォレット!BJ$3,プレー記録!$U$12:$U$2664,0),1))</f>
        <v>0</v>
      </c>
      <c r="BK33" s="298">
        <f>IF(ISNA(INDEX(プレー記録!$F$12:$F$2664,MATCH("OUT_"&amp;ウォレット!$AK$2&amp;MONTH(ウォレット!$B33)&amp;"/"&amp;DAY(ウォレット!$B33)&amp;"_"&amp;ウォレット!BK$3,プレー記録!$U$12:$U$2664,0),1))=TRUE,0,-INDEX(プレー記録!$F$12:$F$2664,MATCH("OUT_"&amp;ウォレット!$AK$2&amp;MONTH(ウォレット!$B33)&amp;"/"&amp;DAY(ウォレット!$B33)&amp;"_"&amp;ウォレット!BK$3,プレー記録!$U$12:$U$2664,0),1))</f>
        <v>0</v>
      </c>
      <c r="BL33" s="298">
        <f>IF(ISNA(INDEX(プレー記録!$F$12:$F$2664,MATCH("OUT_"&amp;ウォレット!$AK$2&amp;MONTH(ウォレット!$B33)&amp;"/"&amp;DAY(ウォレット!$B33)&amp;"_"&amp;ウォレット!BL$3,プレー記録!$U$12:$U$2664,0),1))=TRUE,0,-INDEX(プレー記録!$F$12:$F$2664,MATCH("OUT_"&amp;ウォレット!$AK$2&amp;MONTH(ウォレット!$B33)&amp;"/"&amp;DAY(ウォレット!$B33)&amp;"_"&amp;ウォレット!BL$3,プレー記録!$U$12:$U$2664,0),1))</f>
        <v>0</v>
      </c>
      <c r="BM33" s="298">
        <f>IF(ISNA(INDEX(プレー記録!$F$12:$F$2664,MATCH("OUT_"&amp;ウォレット!$AK$2&amp;MONTH(ウォレット!$B33)&amp;"/"&amp;DAY(ウォレット!$B33)&amp;"_"&amp;ウォレット!BM$3,プレー記録!$U$12:$U$2664,0),1))=TRUE,0,-INDEX(プレー記録!$F$12:$F$2664,MATCH("OUT_"&amp;ウォレット!$AK$2&amp;MONTH(ウォレット!$B33)&amp;"/"&amp;DAY(ウォレット!$B33)&amp;"_"&amp;ウォレット!BM$3,プレー記録!$U$12:$U$2664,0),1))</f>
        <v>0</v>
      </c>
      <c r="BN33" s="298">
        <f>IF(ISNA(INDEX(プレー記録!$F$12:$F$2664,MATCH("OUT_"&amp;ウォレット!$AK$2&amp;MONTH(ウォレット!$B33)&amp;"/"&amp;DAY(ウォレット!$B33)&amp;"_"&amp;ウォレット!BN$3,プレー記録!$U$12:$U$2664,0),1))=TRUE,0,-INDEX(プレー記録!$F$12:$F$2664,MATCH("OUT_"&amp;ウォレット!$AK$2&amp;MONTH(ウォレット!$B33)&amp;"/"&amp;DAY(ウォレット!$B33)&amp;"_"&amp;ウォレット!BN$3,プレー記録!$U$12:$U$2664,0),1))</f>
        <v>0</v>
      </c>
      <c r="BO33" s="298">
        <f>IF(ISNA(INDEX(プレー記録!$F$12:$F$2664,MATCH("OUT_"&amp;ウォレット!$AK$2&amp;MONTH(ウォレット!$B33)&amp;"/"&amp;DAY(ウォレット!$B33)&amp;"_"&amp;ウォレット!BO$3,プレー記録!$U$12:$U$2664,0),1))=TRUE,0,-INDEX(プレー記録!$F$12:$F$2664,MATCH("OUT_"&amp;ウォレット!$AK$2&amp;MONTH(ウォレット!$B33)&amp;"/"&amp;DAY(ウォレット!$B33)&amp;"_"&amp;ウォレット!BO$3,プレー記録!$U$12:$U$2664,0),1))</f>
        <v>0</v>
      </c>
      <c r="BP33" s="298">
        <f>IF(ISNA(INDEX(プレー記録!$F$12:$F$2664,MATCH("OUT_"&amp;ウォレット!$AK$2&amp;MONTH(ウォレット!$B33)&amp;"/"&amp;DAY(ウォレット!$B33)&amp;"_"&amp;ウォレット!BP$3,プレー記録!$U$12:$U$2664,0),1))=TRUE,0,-INDEX(プレー記録!$F$12:$F$2664,MATCH("OUT_"&amp;ウォレット!$AK$2&amp;MONTH(ウォレット!$B33)&amp;"/"&amp;DAY(ウォレット!$B33)&amp;"_"&amp;ウォレット!BP$3,プレー記録!$U$12:$U$2664,0),1))</f>
        <v>0</v>
      </c>
      <c r="BQ33" s="298">
        <f>IF(ISNA(INDEX(プレー記録!$F$12:$F$2664,MATCH("OUT_"&amp;ウォレット!$AK$2&amp;MONTH(ウォレット!$B33)&amp;"/"&amp;DAY(ウォレット!$B33)&amp;"_"&amp;ウォレット!BQ$3,プレー記録!$U$12:$U$2664,0),1))=TRUE,0,-INDEX(プレー記録!$F$12:$F$2664,MATCH("OUT_"&amp;ウォレット!$AK$2&amp;MONTH(ウォレット!$B33)&amp;"/"&amp;DAY(ウォレット!$B33)&amp;"_"&amp;ウォレット!BQ$3,プレー記録!$U$12:$U$2664,0),1))</f>
        <v>0</v>
      </c>
      <c r="BR33" s="160"/>
      <c r="BS33" s="127">
        <f t="shared" si="3"/>
        <v>0</v>
      </c>
      <c r="BT33" s="128">
        <f t="shared" si="13"/>
        <v>0</v>
      </c>
      <c r="BU33" s="133">
        <f>IF(ISNA(INDEX(プレー記録!$G$14:$G$2664,MATCH("IN_"&amp;ウォレット!$BS$2&amp;MONTH(ウォレット!$B33)&amp;"/"&amp;DAY(ウォレット!$B33)&amp;"_"&amp;ウォレット!BU$3,プレー記録!$U$14:$U$2664,0),1))=TRUE,0,INDEX(プレー記録!$G$14:$G$2664,MATCH("IN_"&amp;ウォレット!$BS$2&amp;MONTH(ウォレット!$B33)&amp;"/"&amp;DAY(ウォレット!$B33)&amp;"_"&amp;ウォレット!BU$3,プレー記録!$U$14:$U$2664,0),1))</f>
        <v>0</v>
      </c>
      <c r="BV33" s="122">
        <f>IF(ISNA(INDEX(プレー記録!$G$14:$G$2664,MATCH("IN_"&amp;ウォレット!$BS$2&amp;MONTH(ウォレット!$B33)&amp;"/"&amp;DAY(ウォレット!$B33)&amp;"_"&amp;ウォレット!BV$3,プレー記録!$U$14:$U$2664,0),1))=TRUE,0,INDEX(プレー記録!$G$14:$G$2664,MATCH("IN_"&amp;ウォレット!$BS$2&amp;MONTH(ウォレット!$B33)&amp;"/"&amp;DAY(ウォレット!$B33)&amp;"_"&amp;ウォレット!BV$3,プレー記録!$U$14:$U$2664,0),1))</f>
        <v>0</v>
      </c>
      <c r="BW33" s="122">
        <f>IF(ISNA(INDEX(プレー記録!$G$14:$G$2664,MATCH("IN_"&amp;ウォレット!$BS$2&amp;MONTH(ウォレット!$B33)&amp;"/"&amp;DAY(ウォレット!$B33)&amp;"_"&amp;ウォレット!BW$3,プレー記録!$U$14:$U$2664,0),1))=TRUE,0,INDEX(プレー記録!$G$14:$G$2664,MATCH("IN_"&amp;ウォレット!$BS$2&amp;MONTH(ウォレット!$B33)&amp;"/"&amp;DAY(ウォレット!$B33)&amp;"_"&amp;ウォレット!BW$3,プレー記録!$U$14:$U$2664,0),1))</f>
        <v>0</v>
      </c>
      <c r="BX33" s="122">
        <f>IF(ISNA(INDEX(プレー記録!$G$14:$G$2664,MATCH("IN_"&amp;ウォレット!$BS$2&amp;MONTH(ウォレット!$B33)&amp;"/"&amp;DAY(ウォレット!$B33)&amp;"_"&amp;ウォレット!BX$3,プレー記録!$U$14:$U$2664,0),1))=TRUE,0,INDEX(プレー記録!$G$14:$G$2664,MATCH("IN_"&amp;ウォレット!$BS$2&amp;MONTH(ウォレット!$B33)&amp;"/"&amp;DAY(ウォレット!$B33)&amp;"_"&amp;ウォレット!BX$3,プレー記録!$U$14:$U$2664,0),1))</f>
        <v>0</v>
      </c>
      <c r="BY33" s="122">
        <f>IF(ISNA(INDEX(プレー記録!$G$14:$G$2664,MATCH("IN_"&amp;ウォレット!$BS$2&amp;MONTH(ウォレット!$B33)&amp;"/"&amp;DAY(ウォレット!$B33)&amp;"_"&amp;ウォレット!BY$3,プレー記録!$U$14:$U$2664,0),1))=TRUE,0,INDEX(プレー記録!$G$14:$G$2664,MATCH("IN_"&amp;ウォレット!$BS$2&amp;MONTH(ウォレット!$B33)&amp;"/"&amp;DAY(ウォレット!$B33)&amp;"_"&amp;ウォレット!BY$3,プレー記録!$U$14:$U$2664,0),1))</f>
        <v>0</v>
      </c>
      <c r="BZ33" s="122">
        <f>IF(ISNA(INDEX(プレー記録!$G$14:$G$2664,MATCH("IN_"&amp;ウォレット!$BS$2&amp;MONTH(ウォレット!$B33)&amp;"/"&amp;DAY(ウォレット!$B33)&amp;"_"&amp;ウォレット!BZ$3,プレー記録!$U$14:$U$2664,0),1))=TRUE,0,INDEX(プレー記録!$G$14:$G$2664,MATCH("IN_"&amp;ウォレット!$BS$2&amp;MONTH(ウォレット!$B33)&amp;"/"&amp;DAY(ウォレット!$B33)&amp;"_"&amp;ウォレット!BZ$3,プレー記録!$U$14:$U$2664,0),1))</f>
        <v>0</v>
      </c>
      <c r="CA33" s="122">
        <f>IF(ISNA(INDEX(プレー記録!$G$14:$G$2664,MATCH("IN_"&amp;ウォレット!$BS$2&amp;MONTH(ウォレット!$B33)&amp;"/"&amp;DAY(ウォレット!$B33)&amp;"_"&amp;ウォレット!CA$3,プレー記録!$U$14:$U$2664,0),1))=TRUE,0,INDEX(プレー記録!$G$14:$G$2664,MATCH("IN_"&amp;ウォレット!$BS$2&amp;MONTH(ウォレット!$B33)&amp;"/"&amp;DAY(ウォレット!$B33)&amp;"_"&amp;ウォレット!CA$3,プレー記録!$U$14:$U$2664,0),1))</f>
        <v>0</v>
      </c>
      <c r="CB33" s="296">
        <f>IF(ISNA(INDEX(プレー記録!$G$14:$G$2664,MATCH("IN_"&amp;ウォレット!$BS$2&amp;MONTH(ウォレット!$B33)&amp;"/"&amp;DAY(ウォレット!$B33)&amp;"_"&amp;ウォレット!CB$3,プレー記録!$U$14:$U$2664,0),1))=TRUE,0,INDEX(プレー記録!$G$14:$G$2664,MATCH("IN_"&amp;ウォレット!$BS$2&amp;MONTH(ウォレット!$B33)&amp;"/"&amp;DAY(ウォレット!$B33)&amp;"_"&amp;ウォレット!CB$3,プレー記録!$U$14:$U$2664,0),1))</f>
        <v>0</v>
      </c>
      <c r="CC33" s="296">
        <f>IF(ISNA(INDEX(プレー記録!$G$14:$G$2664,MATCH("IN_"&amp;ウォレット!$BS$2&amp;MONTH(ウォレット!$B33)&amp;"/"&amp;DAY(ウォレット!$B33)&amp;"_"&amp;ウォレット!CC$3,プレー記録!$U$14:$U$2664,0),1))=TRUE,0,INDEX(プレー記録!$G$14:$G$2664,MATCH("IN_"&amp;ウォレット!$BS$2&amp;MONTH(ウォレット!$B33)&amp;"/"&amp;DAY(ウォレット!$B33)&amp;"_"&amp;ウォレット!CC$3,プレー記録!$U$14:$U$2664,0),1))</f>
        <v>0</v>
      </c>
      <c r="CD33" s="296">
        <f>IF(ISNA(INDEX(プレー記録!$G$14:$G$2664,MATCH("IN_"&amp;ウォレット!$BS$2&amp;MONTH(ウォレット!$B33)&amp;"/"&amp;DAY(ウォレット!$B33)&amp;"_"&amp;ウォレット!CD$3,プレー記録!$U$14:$U$2664,0),1))=TRUE,0,INDEX(プレー記録!$G$14:$G$2664,MATCH("IN_"&amp;ウォレット!$BS$2&amp;MONTH(ウォレット!$B33)&amp;"/"&amp;DAY(ウォレット!$B33)&amp;"_"&amp;ウォレット!CD$3,プレー記録!$U$14:$U$2664,0),1))</f>
        <v>0</v>
      </c>
      <c r="CE33" s="296">
        <f>IF(ISNA(INDEX(プレー記録!$G$14:$G$2664,MATCH("IN_"&amp;ウォレット!$BS$2&amp;MONTH(ウォレット!$B33)&amp;"/"&amp;DAY(ウォレット!$B33)&amp;"_"&amp;ウォレット!CE$3,プレー記録!$U$14:$U$2664,0),1))=TRUE,0,INDEX(プレー記録!$G$14:$G$2664,MATCH("IN_"&amp;ウォレット!$BS$2&amp;MONTH(ウォレット!$B33)&amp;"/"&amp;DAY(ウォレット!$B33)&amp;"_"&amp;ウォレット!CE$3,プレー記録!$U$14:$U$2664,0),1))</f>
        <v>0</v>
      </c>
      <c r="CF33" s="296">
        <f>IF(ISNA(INDEX(プレー記録!$G$14:$G$2664,MATCH("IN_"&amp;ウォレット!$BS$2&amp;MONTH(ウォレット!$B33)&amp;"/"&amp;DAY(ウォレット!$B33)&amp;"_"&amp;ウォレット!CF$3,プレー記録!$U$14:$U$2664,0),1))=TRUE,0,INDEX(プレー記録!$G$14:$G$2664,MATCH("IN_"&amp;ウォレット!$BS$2&amp;MONTH(ウォレット!$B33)&amp;"/"&amp;DAY(ウォレット!$B33)&amp;"_"&amp;ウォレット!CF$3,プレー記録!$U$14:$U$2664,0),1))</f>
        <v>0</v>
      </c>
      <c r="CG33" s="296">
        <f>IF(ISNA(INDEX(プレー記録!$G$14:$G$2664,MATCH("IN_"&amp;ウォレット!$BS$2&amp;MONTH(ウォレット!$B33)&amp;"/"&amp;DAY(ウォレット!$B33)&amp;"_"&amp;ウォレット!CG$3,プレー記録!$U$14:$U$2664,0),1))=TRUE,0,INDEX(プレー記録!$G$14:$G$2664,MATCH("IN_"&amp;ウォレット!$BS$2&amp;MONTH(ウォレット!$B33)&amp;"/"&amp;DAY(ウォレット!$B33)&amp;"_"&amp;ウォレット!CG$3,プレー記録!$U$14:$U$2664,0),1))</f>
        <v>0</v>
      </c>
      <c r="CH33" s="296">
        <f>IF(ISNA(INDEX(プレー記録!$G$14:$G$2664,MATCH("IN_"&amp;ウォレット!$BS$2&amp;MONTH(ウォレット!$B33)&amp;"/"&amp;DAY(ウォレット!$B33)&amp;"_"&amp;ウォレット!CH$3,プレー記録!$U$14:$U$2664,0),1))=TRUE,0,INDEX(プレー記録!$G$14:$G$2664,MATCH("IN_"&amp;ウォレット!$BS$2&amp;MONTH(ウォレット!$B33)&amp;"/"&amp;DAY(ウォレット!$B33)&amp;"_"&amp;ウォレット!CH$3,プレー記録!$U$14:$U$2664,0),1))</f>
        <v>0</v>
      </c>
      <c r="CI33" s="296">
        <f>IF(ISNA(INDEX(プレー記録!$G$14:$G$2664,MATCH("IN_"&amp;ウォレット!$BS$2&amp;MONTH(ウォレット!$B33)&amp;"/"&amp;DAY(ウォレット!$B33)&amp;"_"&amp;ウォレット!CI$3,プレー記録!$U$14:$U$2664,0),1))=TRUE,0,INDEX(プレー記録!$G$14:$G$2664,MATCH("IN_"&amp;ウォレット!$BS$2&amp;MONTH(ウォレット!$B33)&amp;"/"&amp;DAY(ウォレット!$B33)&amp;"_"&amp;ウォレット!CI$3,プレー記録!$U$14:$U$2664,0),1))</f>
        <v>0</v>
      </c>
      <c r="CJ33" s="158"/>
      <c r="CK33" s="131">
        <f>IF(ISNA(INDEX(プレー記録!$F$12:$F$2664,MATCH("OUT_"&amp;ウォレット!$BS$2&amp;MONTH(ウォレット!$B33)&amp;"/"&amp;DAY(ウォレット!$B33)&amp;"_"&amp;ウォレット!CK$3,プレー記録!$U$12:$U$2664,0),1))=TRUE,0,-INDEX(プレー記録!$F$12:$F$2664,MATCH("OUT_"&amp;ウォレット!$BS$2&amp;MONTH(ウォレット!$B33)&amp;"/"&amp;DAY(ウォレット!$B33)&amp;"_"&amp;ウォレット!CK$3,プレー記録!$U$12:$U$2664,0),1))</f>
        <v>0</v>
      </c>
      <c r="CL33" s="123">
        <f>IF(ISNA(INDEX(プレー記録!$F$12:$F$2664,MATCH("OUT_"&amp;ウォレット!$BS$2&amp;MONTH(ウォレット!$B33)&amp;"/"&amp;DAY(ウォレット!$B33)&amp;"_"&amp;ウォレット!CL$3,プレー記録!$U$12:$U$2664,0),1))=TRUE,0,-INDEX(プレー記録!$F$12:$F$2664,MATCH("OUT_"&amp;ウォレット!$BS$2&amp;MONTH(ウォレット!$B33)&amp;"/"&amp;DAY(ウォレット!$B33)&amp;"_"&amp;ウォレット!CL$3,プレー記録!$U$12:$U$2664,0),1))</f>
        <v>0</v>
      </c>
      <c r="CM33" s="123">
        <f>IF(ISNA(INDEX(プレー記録!$F$12:$F$2664,MATCH("OUT_"&amp;ウォレット!$BS$2&amp;MONTH(ウォレット!$B33)&amp;"/"&amp;DAY(ウォレット!$B33)&amp;"_"&amp;ウォレット!CM$3,プレー記録!$U$12:$U$2664,0),1))=TRUE,0,-INDEX(プレー記録!$F$12:$F$2664,MATCH("OUT_"&amp;ウォレット!$BS$2&amp;MONTH(ウォレット!$B33)&amp;"/"&amp;DAY(ウォレット!$B33)&amp;"_"&amp;ウォレット!CM$3,プレー記録!$U$12:$U$2664,0),1))</f>
        <v>0</v>
      </c>
      <c r="CN33" s="123">
        <f>IF(ISNA(INDEX(プレー記録!$F$12:$F$2664,MATCH("OUT_"&amp;ウォレット!$BS$2&amp;MONTH(ウォレット!$B33)&amp;"/"&amp;DAY(ウォレット!$B33)&amp;"_"&amp;ウォレット!CN$3,プレー記録!$U$12:$U$2664,0),1))=TRUE,0,-INDEX(プレー記録!$F$12:$F$2664,MATCH("OUT_"&amp;ウォレット!$BS$2&amp;MONTH(ウォレット!$B33)&amp;"/"&amp;DAY(ウォレット!$B33)&amp;"_"&amp;ウォレット!CN$3,プレー記録!$U$12:$U$2664,0),1))</f>
        <v>0</v>
      </c>
      <c r="CO33" s="123">
        <f>IF(ISNA(INDEX(プレー記録!$F$12:$F$2664,MATCH("OUT_"&amp;ウォレット!$BS$2&amp;MONTH(ウォレット!$B33)&amp;"/"&amp;DAY(ウォレット!$B33)&amp;"_"&amp;ウォレット!CO$3,プレー記録!$U$12:$U$2664,0),1))=TRUE,0,-INDEX(プレー記録!$F$12:$F$2664,MATCH("OUT_"&amp;ウォレット!$BS$2&amp;MONTH(ウォレット!$B33)&amp;"/"&amp;DAY(ウォレット!$B33)&amp;"_"&amp;ウォレット!CO$3,プレー記録!$U$12:$U$2664,0),1))</f>
        <v>0</v>
      </c>
      <c r="CP33" s="123">
        <f>IF(ISNA(INDEX(プレー記録!$F$12:$F$2664,MATCH("OUT_"&amp;ウォレット!$BS$2&amp;MONTH(ウォレット!$B33)&amp;"/"&amp;DAY(ウォレット!$B33)&amp;"_"&amp;ウォレット!CP$3,プレー記録!$U$12:$U$2664,0),1))=TRUE,0,-INDEX(プレー記録!$F$12:$F$2664,MATCH("OUT_"&amp;ウォレット!$BS$2&amp;MONTH(ウォレット!$B33)&amp;"/"&amp;DAY(ウォレット!$B33)&amp;"_"&amp;ウォレット!CP$3,プレー記録!$U$12:$U$2664,0),1))</f>
        <v>0</v>
      </c>
      <c r="CQ33" s="123">
        <f>IF(ISNA(INDEX(プレー記録!$F$12:$F$2664,MATCH("OUT_"&amp;ウォレット!$BS$2&amp;MONTH(ウォレット!$B33)&amp;"/"&amp;DAY(ウォレット!$B33)&amp;"_"&amp;ウォレット!CQ$3,プレー記録!$U$12:$U$2664,0),1))=TRUE,0,-INDEX(プレー記録!$F$12:$F$2664,MATCH("OUT_"&amp;ウォレット!$BS$2&amp;MONTH(ウォレット!$B33)&amp;"/"&amp;DAY(ウォレット!$B33)&amp;"_"&amp;ウォレット!CQ$3,プレー記録!$U$12:$U$2664,0),1))</f>
        <v>0</v>
      </c>
      <c r="CR33" s="298">
        <f>IF(ISNA(INDEX(プレー記録!$F$12:$F$2664,MATCH("OUT_"&amp;ウォレット!$BS$2&amp;MONTH(ウォレット!$B33)&amp;"/"&amp;DAY(ウォレット!$B33)&amp;"_"&amp;ウォレット!CR$3,プレー記録!$U$12:$U$2664,0),1))=TRUE,0,-INDEX(プレー記録!$F$12:$F$2664,MATCH("OUT_"&amp;ウォレット!$BS$2&amp;MONTH(ウォレット!$B33)&amp;"/"&amp;DAY(ウォレット!$B33)&amp;"_"&amp;ウォレット!CR$3,プレー記録!$U$12:$U$2664,0),1))</f>
        <v>0</v>
      </c>
      <c r="CS33" s="298">
        <f>IF(ISNA(INDEX(プレー記録!$F$12:$F$2664,MATCH("OUT_"&amp;ウォレット!$BS$2&amp;MONTH(ウォレット!$B33)&amp;"/"&amp;DAY(ウォレット!$B33)&amp;"_"&amp;ウォレット!CS$3,プレー記録!$U$12:$U$2664,0),1))=TRUE,0,-INDEX(プレー記録!$F$12:$F$2664,MATCH("OUT_"&amp;ウォレット!$BS$2&amp;MONTH(ウォレット!$B33)&amp;"/"&amp;DAY(ウォレット!$B33)&amp;"_"&amp;ウォレット!CS$3,プレー記録!$U$12:$U$2664,0),1))</f>
        <v>0</v>
      </c>
      <c r="CT33" s="298">
        <f>IF(ISNA(INDEX(プレー記録!$F$12:$F$2664,MATCH("OUT_"&amp;ウォレット!$BS$2&amp;MONTH(ウォレット!$B33)&amp;"/"&amp;DAY(ウォレット!$B33)&amp;"_"&amp;ウォレット!CT$3,プレー記録!$U$12:$U$2664,0),1))=TRUE,0,-INDEX(プレー記録!$F$12:$F$2664,MATCH("OUT_"&amp;ウォレット!$BS$2&amp;MONTH(ウォレット!$B33)&amp;"/"&amp;DAY(ウォレット!$B33)&amp;"_"&amp;ウォレット!CT$3,プレー記録!$U$12:$U$2664,0),1))</f>
        <v>0</v>
      </c>
      <c r="CU33" s="298">
        <f>IF(ISNA(INDEX(プレー記録!$F$12:$F$2664,MATCH("OUT_"&amp;ウォレット!$BS$2&amp;MONTH(ウォレット!$B33)&amp;"/"&amp;DAY(ウォレット!$B33)&amp;"_"&amp;ウォレット!CU$3,プレー記録!$U$12:$U$2664,0),1))=TRUE,0,-INDEX(プレー記録!$F$12:$F$2664,MATCH("OUT_"&amp;ウォレット!$BS$2&amp;MONTH(ウォレット!$B33)&amp;"/"&amp;DAY(ウォレット!$B33)&amp;"_"&amp;ウォレット!CU$3,プレー記録!$U$12:$U$2664,0),1))</f>
        <v>0</v>
      </c>
      <c r="CV33" s="298">
        <f>IF(ISNA(INDEX(プレー記録!$F$12:$F$2664,MATCH("OUT_"&amp;ウォレット!$BS$2&amp;MONTH(ウォレット!$B33)&amp;"/"&amp;DAY(ウォレット!$B33)&amp;"_"&amp;ウォレット!CV$3,プレー記録!$U$12:$U$2664,0),1))=TRUE,0,-INDEX(プレー記録!$F$12:$F$2664,MATCH("OUT_"&amp;ウォレット!$BS$2&amp;MONTH(ウォレット!$B33)&amp;"/"&amp;DAY(ウォレット!$B33)&amp;"_"&amp;ウォレット!CV$3,プレー記録!$U$12:$U$2664,0),1))</f>
        <v>0</v>
      </c>
      <c r="CW33" s="298">
        <f>IF(ISNA(INDEX(プレー記録!$F$12:$F$2664,MATCH("OUT_"&amp;ウォレット!$BS$2&amp;MONTH(ウォレット!$B33)&amp;"/"&amp;DAY(ウォレット!$B33)&amp;"_"&amp;ウォレット!CW$3,プレー記録!$U$12:$U$2664,0),1))=TRUE,0,-INDEX(プレー記録!$F$12:$F$2664,MATCH("OUT_"&amp;ウォレット!$BS$2&amp;MONTH(ウォレット!$B33)&amp;"/"&amp;DAY(ウォレット!$B33)&amp;"_"&amp;ウォレット!CW$3,プレー記録!$U$12:$U$2664,0),1))</f>
        <v>0</v>
      </c>
      <c r="CX33" s="298">
        <f>IF(ISNA(INDEX(プレー記録!$F$12:$F$2664,MATCH("OUT_"&amp;ウォレット!$BS$2&amp;MONTH(ウォレット!$B33)&amp;"/"&amp;DAY(ウォレット!$B33)&amp;"_"&amp;ウォレット!CX$3,プレー記録!$U$12:$U$2664,0),1))=TRUE,0,-INDEX(プレー記録!$F$12:$F$2664,MATCH("OUT_"&amp;ウォレット!$BS$2&amp;MONTH(ウォレット!$B33)&amp;"/"&amp;DAY(ウォレット!$B33)&amp;"_"&amp;ウォレット!CX$3,プレー記録!$U$12:$U$2664,0),1))</f>
        <v>0</v>
      </c>
      <c r="CY33" s="298">
        <f>IF(ISNA(INDEX(プレー記録!$F$12:$F$2664,MATCH("OUT_"&amp;ウォレット!$BS$2&amp;MONTH(ウォレット!$B33)&amp;"/"&amp;DAY(ウォレット!$B33)&amp;"_"&amp;ウォレット!CY$3,プレー記録!$U$12:$U$2664,0),1))=TRUE,0,-INDEX(プレー記録!$F$12:$F$2664,MATCH("OUT_"&amp;ウォレット!$BS$2&amp;MONTH(ウォレット!$B33)&amp;"/"&amp;DAY(ウォレット!$B33)&amp;"_"&amp;ウォレット!CY$3,プレー記録!$U$12:$U$2664,0),1))</f>
        <v>0</v>
      </c>
      <c r="CZ33" s="160"/>
      <c r="DA33" s="127">
        <f t="shared" si="4"/>
        <v>0</v>
      </c>
      <c r="DB33" s="128">
        <f t="shared" si="14"/>
        <v>0</v>
      </c>
      <c r="DC33" s="133">
        <f>IF(ISNA(INDEX(プレー記録!$G$14:$G$2664,MATCH("IN_"&amp;ウォレット!$DA$2&amp;MONTH(ウォレット!$B33)&amp;"/"&amp;DAY(ウォレット!$B33)&amp;"_"&amp;ウォレット!DC$3,プレー記録!$U$14:$U$2664,0),1))=TRUE,0,INDEX(プレー記録!$G$14:$G$2664,MATCH("IN_"&amp;ウォレット!$DA$2&amp;MONTH(ウォレット!$B33)&amp;"/"&amp;DAY(ウォレット!$B33)&amp;"_"&amp;ウォレット!DC$3,プレー記録!$U$14:$U$2664,0),1))</f>
        <v>0</v>
      </c>
      <c r="DD33" s="122">
        <f>IF(ISNA(INDEX(プレー記録!$G$14:$G$2664,MATCH("IN_"&amp;ウォレット!$DA$2&amp;MONTH(ウォレット!$B33)&amp;"/"&amp;DAY(ウォレット!$B33)&amp;"_"&amp;ウォレット!DD$3,プレー記録!$U$14:$U$2664,0),1))=TRUE,0,INDEX(プレー記録!$G$14:$G$2664,MATCH("IN_"&amp;ウォレット!$DA$2&amp;MONTH(ウォレット!$B33)&amp;"/"&amp;DAY(ウォレット!$B33)&amp;"_"&amp;ウォレット!DD$3,プレー記録!$U$14:$U$2664,0),1))</f>
        <v>0</v>
      </c>
      <c r="DE33" s="122">
        <f>IF(ISNA(INDEX(プレー記録!$G$14:$G$2664,MATCH("IN_"&amp;ウォレット!$DA$2&amp;MONTH(ウォレット!$B33)&amp;"/"&amp;DAY(ウォレット!$B33)&amp;"_"&amp;ウォレット!DE$3,プレー記録!$U$14:$U$2664,0),1))=TRUE,0,INDEX(プレー記録!$G$14:$G$2664,MATCH("IN_"&amp;ウォレット!$DA$2&amp;MONTH(ウォレット!$B33)&amp;"/"&amp;DAY(ウォレット!$B33)&amp;"_"&amp;ウォレット!DE$3,プレー記録!$U$14:$U$2664,0),1))</f>
        <v>0</v>
      </c>
      <c r="DF33" s="122">
        <f>IF(ISNA(INDEX(プレー記録!$G$14:$G$2664,MATCH("IN_"&amp;ウォレット!$DA$2&amp;MONTH(ウォレット!$B33)&amp;"/"&amp;DAY(ウォレット!$B33)&amp;"_"&amp;ウォレット!DF$3,プレー記録!$U$14:$U$2664,0),1))=TRUE,0,INDEX(プレー記録!$G$14:$G$2664,MATCH("IN_"&amp;ウォレット!$DA$2&amp;MONTH(ウォレット!$B33)&amp;"/"&amp;DAY(ウォレット!$B33)&amp;"_"&amp;ウォレット!DF$3,プレー記録!$U$14:$U$2664,0),1))</f>
        <v>0</v>
      </c>
      <c r="DG33" s="122">
        <f>IF(ISNA(INDEX(プレー記録!$G$14:$G$2664,MATCH("IN_"&amp;ウォレット!$DA$2&amp;MONTH(ウォレット!$B33)&amp;"/"&amp;DAY(ウォレット!$B33)&amp;"_"&amp;ウォレット!DG$3,プレー記録!$U$14:$U$2664,0),1))=TRUE,0,INDEX(プレー記録!$G$14:$G$2664,MATCH("IN_"&amp;ウォレット!$DA$2&amp;MONTH(ウォレット!$B33)&amp;"/"&amp;DAY(ウォレット!$B33)&amp;"_"&amp;ウォレット!DG$3,プレー記録!$U$14:$U$2664,0),1))</f>
        <v>0</v>
      </c>
      <c r="DH33" s="122">
        <f>IF(ISNA(INDEX(プレー記録!$G$14:$G$2664,MATCH("IN_"&amp;ウォレット!$DA$2&amp;MONTH(ウォレット!$B33)&amp;"/"&amp;DAY(ウォレット!$B33)&amp;"_"&amp;ウォレット!DH$3,プレー記録!$U$14:$U$2664,0),1))=TRUE,0,INDEX(プレー記録!$G$14:$G$2664,MATCH("IN_"&amp;ウォレット!$DA$2&amp;MONTH(ウォレット!$B33)&amp;"/"&amp;DAY(ウォレット!$B33)&amp;"_"&amp;ウォレット!DH$3,プレー記録!$U$14:$U$2664,0),1))</f>
        <v>0</v>
      </c>
      <c r="DI33" s="122">
        <f>IF(ISNA(INDEX(プレー記録!$G$14:$G$2664,MATCH("IN_"&amp;ウォレット!$DA$2&amp;MONTH(ウォレット!$B33)&amp;"/"&amp;DAY(ウォレット!$B33)&amp;"_"&amp;ウォレット!DI$3,プレー記録!$U$14:$U$2664,0),1))=TRUE,0,INDEX(プレー記録!$G$14:$G$2664,MATCH("IN_"&amp;ウォレット!$DA$2&amp;MONTH(ウォレット!$B33)&amp;"/"&amp;DAY(ウォレット!$B33)&amp;"_"&amp;ウォレット!DI$3,プレー記録!$U$14:$U$2664,0),1))</f>
        <v>0</v>
      </c>
      <c r="DJ33" s="296">
        <f>IF(ISNA(INDEX(プレー記録!$G$14:$G$2664,MATCH("IN_"&amp;ウォレット!$DA$2&amp;MONTH(ウォレット!$B33)&amp;"/"&amp;DAY(ウォレット!$B33)&amp;"_"&amp;ウォレット!DJ$3,プレー記録!$U$14:$U$2664,0),1))=TRUE,0,INDEX(プレー記録!$G$14:$G$2664,MATCH("IN_"&amp;ウォレット!$DA$2&amp;MONTH(ウォレット!$B33)&amp;"/"&amp;DAY(ウォレット!$B33)&amp;"_"&amp;ウォレット!DJ$3,プレー記録!$U$14:$U$2664,0),1))</f>
        <v>0</v>
      </c>
      <c r="DK33" s="296">
        <f>IF(ISNA(INDEX(プレー記録!$G$14:$G$2664,MATCH("IN_"&amp;ウォレット!$DA$2&amp;MONTH(ウォレット!$B33)&amp;"/"&amp;DAY(ウォレット!$B33)&amp;"_"&amp;ウォレット!DK$3,プレー記録!$U$14:$U$2664,0),1))=TRUE,0,INDEX(プレー記録!$G$14:$G$2664,MATCH("IN_"&amp;ウォレット!$DA$2&amp;MONTH(ウォレット!$B33)&amp;"/"&amp;DAY(ウォレット!$B33)&amp;"_"&amp;ウォレット!DK$3,プレー記録!$U$14:$U$2664,0),1))</f>
        <v>0</v>
      </c>
      <c r="DL33" s="296">
        <f>IF(ISNA(INDEX(プレー記録!$G$14:$G$2664,MATCH("IN_"&amp;ウォレット!$DA$2&amp;MONTH(ウォレット!$B33)&amp;"/"&amp;DAY(ウォレット!$B33)&amp;"_"&amp;ウォレット!DL$3,プレー記録!$U$14:$U$2664,0),1))=TRUE,0,INDEX(プレー記録!$G$14:$G$2664,MATCH("IN_"&amp;ウォレット!$DA$2&amp;MONTH(ウォレット!$B33)&amp;"/"&amp;DAY(ウォレット!$B33)&amp;"_"&amp;ウォレット!DL$3,プレー記録!$U$14:$U$2664,0),1))</f>
        <v>0</v>
      </c>
      <c r="DM33" s="296">
        <f>IF(ISNA(INDEX(プレー記録!$G$14:$G$2664,MATCH("IN_"&amp;ウォレット!$DA$2&amp;MONTH(ウォレット!$B33)&amp;"/"&amp;DAY(ウォレット!$B33)&amp;"_"&amp;ウォレット!DM$3,プレー記録!$U$14:$U$2664,0),1))=TRUE,0,INDEX(プレー記録!$G$14:$G$2664,MATCH("IN_"&amp;ウォレット!$DA$2&amp;MONTH(ウォレット!$B33)&amp;"/"&amp;DAY(ウォレット!$B33)&amp;"_"&amp;ウォレット!DM$3,プレー記録!$U$14:$U$2664,0),1))</f>
        <v>0</v>
      </c>
      <c r="DN33" s="296">
        <f>IF(ISNA(INDEX(プレー記録!$G$14:$G$2664,MATCH("IN_"&amp;ウォレット!$DA$2&amp;MONTH(ウォレット!$B33)&amp;"/"&amp;DAY(ウォレット!$B33)&amp;"_"&amp;ウォレット!DN$3,プレー記録!$U$14:$U$2664,0),1))=TRUE,0,INDEX(プレー記録!$G$14:$G$2664,MATCH("IN_"&amp;ウォレット!$DA$2&amp;MONTH(ウォレット!$B33)&amp;"/"&amp;DAY(ウォレット!$B33)&amp;"_"&amp;ウォレット!DN$3,プレー記録!$U$14:$U$2664,0),1))</f>
        <v>0</v>
      </c>
      <c r="DO33" s="296">
        <f>IF(ISNA(INDEX(プレー記録!$G$14:$G$2664,MATCH("IN_"&amp;ウォレット!$DA$2&amp;MONTH(ウォレット!$B33)&amp;"/"&amp;DAY(ウォレット!$B33)&amp;"_"&amp;ウォレット!DO$3,プレー記録!$U$14:$U$2664,0),1))=TRUE,0,INDEX(プレー記録!$G$14:$G$2664,MATCH("IN_"&amp;ウォレット!$DA$2&amp;MONTH(ウォレット!$B33)&amp;"/"&amp;DAY(ウォレット!$B33)&amp;"_"&amp;ウォレット!DO$3,プレー記録!$U$14:$U$2664,0),1))</f>
        <v>0</v>
      </c>
      <c r="DP33" s="296">
        <f>IF(ISNA(INDEX(プレー記録!$G$14:$G$2664,MATCH("IN_"&amp;ウォレット!$DA$2&amp;MONTH(ウォレット!$B33)&amp;"/"&amp;DAY(ウォレット!$B33)&amp;"_"&amp;ウォレット!DP$3,プレー記録!$U$14:$U$2664,0),1))=TRUE,0,INDEX(プレー記録!$G$14:$G$2664,MATCH("IN_"&amp;ウォレット!$DA$2&amp;MONTH(ウォレット!$B33)&amp;"/"&amp;DAY(ウォレット!$B33)&amp;"_"&amp;ウォレット!DP$3,プレー記録!$U$14:$U$2664,0),1))</f>
        <v>0</v>
      </c>
      <c r="DQ33" s="296">
        <f>IF(ISNA(INDEX(プレー記録!$G$14:$G$2664,MATCH("IN_"&amp;ウォレット!$DA$2&amp;MONTH(ウォレット!$B33)&amp;"/"&amp;DAY(ウォレット!$B33)&amp;"_"&amp;ウォレット!DQ$3,プレー記録!$U$14:$U$2664,0),1))=TRUE,0,INDEX(プレー記録!$G$14:$G$2664,MATCH("IN_"&amp;ウォレット!$DA$2&amp;MONTH(ウォレット!$B33)&amp;"/"&amp;DAY(ウォレット!$B33)&amp;"_"&amp;ウォレット!DQ$3,プレー記録!$U$14:$U$2664,0),1))</f>
        <v>0</v>
      </c>
      <c r="DR33" s="158"/>
      <c r="DS33" s="131">
        <f>IF(ISNA(INDEX(プレー記録!$F$12:$F$2664,MATCH("OUT_"&amp;ウォレット!$DA$2&amp;MONTH(ウォレット!$B33)&amp;"/"&amp;DAY(ウォレット!$B33)&amp;"_"&amp;ウォレット!DS$3,プレー記録!$U$12:$U$2664,0),1))=TRUE,0,-INDEX(プレー記録!$F$12:$F$2664,MATCH("OUT_"&amp;ウォレット!$DA$2&amp;MONTH(ウォレット!$B33)&amp;"/"&amp;DAY(ウォレット!$B33)&amp;"_"&amp;ウォレット!DS$3,プレー記録!$U$12:$U$2664,0),1))</f>
        <v>0</v>
      </c>
      <c r="DT33" s="123">
        <f>IF(ISNA(INDEX(プレー記録!$F$12:$F$2664,MATCH("OUT_"&amp;ウォレット!$DA$2&amp;MONTH(ウォレット!$B33)&amp;"/"&amp;DAY(ウォレット!$B33)&amp;"_"&amp;ウォレット!DT$3,プレー記録!$U$12:$U$2664,0),1))=TRUE,0,-INDEX(プレー記録!$F$12:$F$2664,MATCH("OUT_"&amp;ウォレット!$DA$2&amp;MONTH(ウォレット!$B33)&amp;"/"&amp;DAY(ウォレット!$B33)&amp;"_"&amp;ウォレット!DT$3,プレー記録!$U$12:$U$2664,0),1))</f>
        <v>0</v>
      </c>
      <c r="DU33" s="123">
        <f>IF(ISNA(INDEX(プレー記録!$F$12:$F$2664,MATCH("OUT_"&amp;ウォレット!$DA$2&amp;MONTH(ウォレット!$B33)&amp;"/"&amp;DAY(ウォレット!$B33)&amp;"_"&amp;ウォレット!DU$3,プレー記録!$U$12:$U$2664,0),1))=TRUE,0,-INDEX(プレー記録!$F$12:$F$2664,MATCH("OUT_"&amp;ウォレット!$DA$2&amp;MONTH(ウォレット!$B33)&amp;"/"&amp;DAY(ウォレット!$B33)&amp;"_"&amp;ウォレット!DU$3,プレー記録!$U$12:$U$2664,0),1))</f>
        <v>0</v>
      </c>
      <c r="DV33" s="123">
        <f>IF(ISNA(INDEX(プレー記録!$F$12:$F$2664,MATCH("OUT_"&amp;ウォレット!$DA$2&amp;MONTH(ウォレット!$B33)&amp;"/"&amp;DAY(ウォレット!$B33)&amp;"_"&amp;ウォレット!DV$3,プレー記録!$U$12:$U$2664,0),1))=TRUE,0,-INDEX(プレー記録!$F$12:$F$2664,MATCH("OUT_"&amp;ウォレット!$DA$2&amp;MONTH(ウォレット!$B33)&amp;"/"&amp;DAY(ウォレット!$B33)&amp;"_"&amp;ウォレット!DV$3,プレー記録!$U$12:$U$2664,0),1))</f>
        <v>0</v>
      </c>
      <c r="DW33" s="123">
        <f>IF(ISNA(INDEX(プレー記録!$F$12:$F$2664,MATCH("OUT_"&amp;ウォレット!$DA$2&amp;MONTH(ウォレット!$B33)&amp;"/"&amp;DAY(ウォレット!$B33)&amp;"_"&amp;ウォレット!DW$3,プレー記録!$U$12:$U$2664,0),1))=TRUE,0,-INDEX(プレー記録!$F$12:$F$2664,MATCH("OUT_"&amp;ウォレット!$DA$2&amp;MONTH(ウォレット!$B33)&amp;"/"&amp;DAY(ウォレット!$B33)&amp;"_"&amp;ウォレット!DW$3,プレー記録!$U$12:$U$2664,0),1))</f>
        <v>0</v>
      </c>
      <c r="DX33" s="123">
        <f>IF(ISNA(INDEX(プレー記録!$F$12:$F$2664,MATCH("OUT_"&amp;ウォレット!$DA$2&amp;MONTH(ウォレット!$B33)&amp;"/"&amp;DAY(ウォレット!$B33)&amp;"_"&amp;ウォレット!DX$3,プレー記録!$U$12:$U$2664,0),1))=TRUE,0,-INDEX(プレー記録!$F$12:$F$2664,MATCH("OUT_"&amp;ウォレット!$DA$2&amp;MONTH(ウォレット!$B33)&amp;"/"&amp;DAY(ウォレット!$B33)&amp;"_"&amp;ウォレット!DX$3,プレー記録!$U$12:$U$2664,0),1))</f>
        <v>0</v>
      </c>
      <c r="DY33" s="123">
        <f>IF(ISNA(INDEX(プレー記録!$F$12:$F$2664,MATCH("OUT_"&amp;ウォレット!$DA$2&amp;MONTH(ウォレット!$B33)&amp;"/"&amp;DAY(ウォレット!$B33)&amp;"_"&amp;ウォレット!DY$3,プレー記録!$U$12:$U$2664,0),1))=TRUE,0,-INDEX(プレー記録!$F$12:$F$2664,MATCH("OUT_"&amp;ウォレット!$DA$2&amp;MONTH(ウォレット!$B33)&amp;"/"&amp;DAY(ウォレット!$B33)&amp;"_"&amp;ウォレット!DY$3,プレー記録!$U$12:$U$2664,0),1))</f>
        <v>0</v>
      </c>
      <c r="DZ33" s="298">
        <f>IF(ISNA(INDEX(プレー記録!$F$12:$F$2664,MATCH("OUT_"&amp;ウォレット!$DA$2&amp;MONTH(ウォレット!$B33)&amp;"/"&amp;DAY(ウォレット!$B33)&amp;"_"&amp;ウォレット!DZ$3,プレー記録!$U$12:$U$2664,0),1))=TRUE,0,-INDEX(プレー記録!$F$12:$F$2664,MATCH("OUT_"&amp;ウォレット!$DA$2&amp;MONTH(ウォレット!$B33)&amp;"/"&amp;DAY(ウォレット!$B33)&amp;"_"&amp;ウォレット!DZ$3,プレー記録!$U$12:$U$2664,0),1))</f>
        <v>0</v>
      </c>
      <c r="EA33" s="298">
        <f>IF(ISNA(INDEX(プレー記録!$F$12:$F$2664,MATCH("OUT_"&amp;ウォレット!$DA$2&amp;MONTH(ウォレット!$B33)&amp;"/"&amp;DAY(ウォレット!$B33)&amp;"_"&amp;ウォレット!EA$3,プレー記録!$U$12:$U$2664,0),1))=TRUE,0,-INDEX(プレー記録!$F$12:$F$2664,MATCH("OUT_"&amp;ウォレット!$DA$2&amp;MONTH(ウォレット!$B33)&amp;"/"&amp;DAY(ウォレット!$B33)&amp;"_"&amp;ウォレット!EA$3,プレー記録!$U$12:$U$2664,0),1))</f>
        <v>0</v>
      </c>
      <c r="EB33" s="298">
        <f>IF(ISNA(INDEX(プレー記録!$F$12:$F$2664,MATCH("OUT_"&amp;ウォレット!$DA$2&amp;MONTH(ウォレット!$B33)&amp;"/"&amp;DAY(ウォレット!$B33)&amp;"_"&amp;ウォレット!EB$3,プレー記録!$U$12:$U$2664,0),1))=TRUE,0,-INDEX(プレー記録!$F$12:$F$2664,MATCH("OUT_"&amp;ウォレット!$DA$2&amp;MONTH(ウォレット!$B33)&amp;"/"&amp;DAY(ウォレット!$B33)&amp;"_"&amp;ウォレット!EB$3,プレー記録!$U$12:$U$2664,0),1))</f>
        <v>0</v>
      </c>
      <c r="EC33" s="298">
        <f>IF(ISNA(INDEX(プレー記録!$F$12:$F$2664,MATCH("OUT_"&amp;ウォレット!$DA$2&amp;MONTH(ウォレット!$B33)&amp;"/"&amp;DAY(ウォレット!$B33)&amp;"_"&amp;ウォレット!EC$3,プレー記録!$U$12:$U$2664,0),1))=TRUE,0,-INDEX(プレー記録!$F$12:$F$2664,MATCH("OUT_"&amp;ウォレット!$DA$2&amp;MONTH(ウォレット!$B33)&amp;"/"&amp;DAY(ウォレット!$B33)&amp;"_"&amp;ウォレット!EC$3,プレー記録!$U$12:$U$2664,0),1))</f>
        <v>0</v>
      </c>
      <c r="ED33" s="298">
        <f>IF(ISNA(INDEX(プレー記録!$F$12:$F$2664,MATCH("OUT_"&amp;ウォレット!$DA$2&amp;MONTH(ウォレット!$B33)&amp;"/"&amp;DAY(ウォレット!$B33)&amp;"_"&amp;ウォレット!ED$3,プレー記録!$U$12:$U$2664,0),1))=TRUE,0,-INDEX(プレー記録!$F$12:$F$2664,MATCH("OUT_"&amp;ウォレット!$DA$2&amp;MONTH(ウォレット!$B33)&amp;"/"&amp;DAY(ウォレット!$B33)&amp;"_"&amp;ウォレット!ED$3,プレー記録!$U$12:$U$2664,0),1))</f>
        <v>0</v>
      </c>
      <c r="EE33" s="298">
        <f>IF(ISNA(INDEX(プレー記録!$F$12:$F$2664,MATCH("OUT_"&amp;ウォレット!$DA$2&amp;MONTH(ウォレット!$B33)&amp;"/"&amp;DAY(ウォレット!$B33)&amp;"_"&amp;ウォレット!EE$3,プレー記録!$U$12:$U$2664,0),1))=TRUE,0,-INDEX(プレー記録!$F$12:$F$2664,MATCH("OUT_"&amp;ウォレット!$DA$2&amp;MONTH(ウォレット!$B33)&amp;"/"&amp;DAY(ウォレット!$B33)&amp;"_"&amp;ウォレット!EE$3,プレー記録!$U$12:$U$2664,0),1))</f>
        <v>0</v>
      </c>
      <c r="EF33" s="298">
        <f>IF(ISNA(INDEX(プレー記録!$F$12:$F$2664,MATCH("OUT_"&amp;ウォレット!$DA$2&amp;MONTH(ウォレット!$B33)&amp;"/"&amp;DAY(ウォレット!$B33)&amp;"_"&amp;ウォレット!EF$3,プレー記録!$U$12:$U$2664,0),1))=TRUE,0,-INDEX(プレー記録!$F$12:$F$2664,MATCH("OUT_"&amp;ウォレット!$DA$2&amp;MONTH(ウォレット!$B33)&amp;"/"&amp;DAY(ウォレット!$B33)&amp;"_"&amp;ウォレット!EF$3,プレー記録!$U$12:$U$2664,0),1))</f>
        <v>0</v>
      </c>
      <c r="EG33" s="298">
        <f>IF(ISNA(INDEX(プレー記録!$F$12:$F$2664,MATCH("OUT_"&amp;ウォレット!$DA$2&amp;MONTH(ウォレット!$B33)&amp;"/"&amp;DAY(ウォレット!$B33)&amp;"_"&amp;ウォレット!EG$3,プレー記録!$U$12:$U$2664,0),1))=TRUE,0,-INDEX(プレー記録!$F$12:$F$2664,MATCH("OUT_"&amp;ウォレット!$DA$2&amp;MONTH(ウォレット!$B33)&amp;"/"&amp;DAY(ウォレット!$B33)&amp;"_"&amp;ウォレット!EG$3,プレー記録!$U$12:$U$2664,0),1))</f>
        <v>0</v>
      </c>
      <c r="EH33" s="160"/>
      <c r="EI33" s="127">
        <f t="shared" si="5"/>
        <v>0</v>
      </c>
      <c r="EJ33" s="128">
        <f t="shared" si="15"/>
        <v>0</v>
      </c>
      <c r="EK33" s="133">
        <f>IF(ISNA(INDEX(プレー記録!$G$14:$G$2664,MATCH("IN_"&amp;ウォレット!$EI$2&amp;MONTH(ウォレット!$B33)&amp;"/"&amp;DAY(ウォレット!$B33)&amp;"_"&amp;ウォレット!EK$3,プレー記録!$U$14:$U$2664,0),1))=TRUE,0,INDEX(プレー記録!$G$14:$G$2664,MATCH("IN_"&amp;ウォレット!$EI$2&amp;MONTH(ウォレット!$B33)&amp;"/"&amp;DAY(ウォレット!$B33)&amp;"_"&amp;ウォレット!EK$3,プレー記録!$U$14:$U$2664,0),1))</f>
        <v>0</v>
      </c>
      <c r="EL33" s="122">
        <f>IF(ISNA(INDEX(プレー記録!$G$14:$G$2664,MATCH("IN_"&amp;ウォレット!$EI$2&amp;MONTH(ウォレット!$B33)&amp;"/"&amp;DAY(ウォレット!$B33)&amp;"_"&amp;ウォレット!EL$3,プレー記録!$U$14:$U$2664,0),1))=TRUE,0,INDEX(プレー記録!$G$14:$G$2664,MATCH("IN_"&amp;ウォレット!$EI$2&amp;MONTH(ウォレット!$B33)&amp;"/"&amp;DAY(ウォレット!$B33)&amp;"_"&amp;ウォレット!EL$3,プレー記録!$U$14:$U$2664,0),1))</f>
        <v>0</v>
      </c>
      <c r="EM33" s="122">
        <f>IF(ISNA(INDEX(プレー記録!$G$14:$G$2664,MATCH("IN_"&amp;ウォレット!$EI$2&amp;MONTH(ウォレット!$B33)&amp;"/"&amp;DAY(ウォレット!$B33)&amp;"_"&amp;ウォレット!EM$3,プレー記録!$U$14:$U$2664,0),1))=TRUE,0,INDEX(プレー記録!$G$14:$G$2664,MATCH("IN_"&amp;ウォレット!$EI$2&amp;MONTH(ウォレット!$B33)&amp;"/"&amp;DAY(ウォレット!$B33)&amp;"_"&amp;ウォレット!EM$3,プレー記録!$U$14:$U$2664,0),1))</f>
        <v>0</v>
      </c>
      <c r="EN33" s="122">
        <f>IF(ISNA(INDEX(プレー記録!$G$14:$G$2664,MATCH("IN_"&amp;ウォレット!$EI$2&amp;MONTH(ウォレット!$B33)&amp;"/"&amp;DAY(ウォレット!$B33)&amp;"_"&amp;ウォレット!EN$3,プレー記録!$U$14:$U$2664,0),1))=TRUE,0,INDEX(プレー記録!$G$14:$G$2664,MATCH("IN_"&amp;ウォレット!$EI$2&amp;MONTH(ウォレット!$B33)&amp;"/"&amp;DAY(ウォレット!$B33)&amp;"_"&amp;ウォレット!EN$3,プレー記録!$U$14:$U$2664,0),1))</f>
        <v>0</v>
      </c>
      <c r="EO33" s="122">
        <f>IF(ISNA(INDEX(プレー記録!$G$14:$G$2664,MATCH("IN_"&amp;ウォレット!$EI$2&amp;MONTH(ウォレット!$B33)&amp;"/"&amp;DAY(ウォレット!$B33)&amp;"_"&amp;ウォレット!EO$3,プレー記録!$U$14:$U$2664,0),1))=TRUE,0,INDEX(プレー記録!$G$14:$G$2664,MATCH("IN_"&amp;ウォレット!$EI$2&amp;MONTH(ウォレット!$B33)&amp;"/"&amp;DAY(ウォレット!$B33)&amp;"_"&amp;ウォレット!EO$3,プレー記録!$U$14:$U$2664,0),1))</f>
        <v>0</v>
      </c>
      <c r="EP33" s="122">
        <f>IF(ISNA(INDEX(プレー記録!$G$14:$G$2664,MATCH("IN_"&amp;ウォレット!$EI$2&amp;MONTH(ウォレット!$B33)&amp;"/"&amp;DAY(ウォレット!$B33)&amp;"_"&amp;ウォレット!EP$3,プレー記録!$U$14:$U$2664,0),1))=TRUE,0,INDEX(プレー記録!$G$14:$G$2664,MATCH("IN_"&amp;ウォレット!$EI$2&amp;MONTH(ウォレット!$B33)&amp;"/"&amp;DAY(ウォレット!$B33)&amp;"_"&amp;ウォレット!EP$3,プレー記録!$U$14:$U$2664,0),1))</f>
        <v>0</v>
      </c>
      <c r="EQ33" s="122">
        <f>IF(ISNA(INDEX(プレー記録!$G$14:$G$2664,MATCH("IN_"&amp;ウォレット!$EI$2&amp;MONTH(ウォレット!$B33)&amp;"/"&amp;DAY(ウォレット!$B33)&amp;"_"&amp;ウォレット!EQ$3,プレー記録!$U$14:$U$2664,0),1))=TRUE,0,INDEX(プレー記録!$G$14:$G$2664,MATCH("IN_"&amp;ウォレット!$EI$2&amp;MONTH(ウォレット!$B33)&amp;"/"&amp;DAY(ウォレット!$B33)&amp;"_"&amp;ウォレット!EQ$3,プレー記録!$U$14:$U$2664,0),1))</f>
        <v>0</v>
      </c>
      <c r="ER33" s="296">
        <f>IF(ISNA(INDEX(プレー記録!$G$14:$G$2664,MATCH("IN_"&amp;ウォレット!$EI$2&amp;MONTH(ウォレット!$B33)&amp;"/"&amp;DAY(ウォレット!$B33)&amp;"_"&amp;ウォレット!ER$3,プレー記録!$U$14:$U$2664,0),1))=TRUE,0,INDEX(プレー記録!$G$14:$G$2664,MATCH("IN_"&amp;ウォレット!$EI$2&amp;MONTH(ウォレット!$B33)&amp;"/"&amp;DAY(ウォレット!$B33)&amp;"_"&amp;ウォレット!ER$3,プレー記録!$U$14:$U$2664,0),1))</f>
        <v>0</v>
      </c>
      <c r="ES33" s="296">
        <f>IF(ISNA(INDEX(プレー記録!$G$14:$G$2664,MATCH("IN_"&amp;ウォレット!$EI$2&amp;MONTH(ウォレット!$B33)&amp;"/"&amp;DAY(ウォレット!$B33)&amp;"_"&amp;ウォレット!ES$3,プレー記録!$U$14:$U$2664,0),1))=TRUE,0,INDEX(プレー記録!$G$14:$G$2664,MATCH("IN_"&amp;ウォレット!$EI$2&amp;MONTH(ウォレット!$B33)&amp;"/"&amp;DAY(ウォレット!$B33)&amp;"_"&amp;ウォレット!ES$3,プレー記録!$U$14:$U$2664,0),1))</f>
        <v>0</v>
      </c>
      <c r="ET33" s="296">
        <f>IF(ISNA(INDEX(プレー記録!$G$14:$G$2664,MATCH("IN_"&amp;ウォレット!$EI$2&amp;MONTH(ウォレット!$B33)&amp;"/"&amp;DAY(ウォレット!$B33)&amp;"_"&amp;ウォレット!ET$3,プレー記録!$U$14:$U$2664,0),1))=TRUE,0,INDEX(プレー記録!$G$14:$G$2664,MATCH("IN_"&amp;ウォレット!$EI$2&amp;MONTH(ウォレット!$B33)&amp;"/"&amp;DAY(ウォレット!$B33)&amp;"_"&amp;ウォレット!ET$3,プレー記録!$U$14:$U$2664,0),1))</f>
        <v>0</v>
      </c>
      <c r="EU33" s="296">
        <f>IF(ISNA(INDEX(プレー記録!$G$14:$G$2664,MATCH("IN_"&amp;ウォレット!$EI$2&amp;MONTH(ウォレット!$B33)&amp;"/"&amp;DAY(ウォレット!$B33)&amp;"_"&amp;ウォレット!EU$3,プレー記録!$U$14:$U$2664,0),1))=TRUE,0,INDEX(プレー記録!$G$14:$G$2664,MATCH("IN_"&amp;ウォレット!$EI$2&amp;MONTH(ウォレット!$B33)&amp;"/"&amp;DAY(ウォレット!$B33)&amp;"_"&amp;ウォレット!EU$3,プレー記録!$U$14:$U$2664,0),1))</f>
        <v>0</v>
      </c>
      <c r="EV33" s="296">
        <f>IF(ISNA(INDEX(プレー記録!$G$14:$G$2664,MATCH("IN_"&amp;ウォレット!$EI$2&amp;MONTH(ウォレット!$B33)&amp;"/"&amp;DAY(ウォレット!$B33)&amp;"_"&amp;ウォレット!EV$3,プレー記録!$U$14:$U$2664,0),1))=TRUE,0,INDEX(プレー記録!$G$14:$G$2664,MATCH("IN_"&amp;ウォレット!$EI$2&amp;MONTH(ウォレット!$B33)&amp;"/"&amp;DAY(ウォレット!$B33)&amp;"_"&amp;ウォレット!EV$3,プレー記録!$U$14:$U$2664,0),1))</f>
        <v>0</v>
      </c>
      <c r="EW33" s="296">
        <f>IF(ISNA(INDEX(プレー記録!$G$14:$G$2664,MATCH("IN_"&amp;ウォレット!$EI$2&amp;MONTH(ウォレット!$B33)&amp;"/"&amp;DAY(ウォレット!$B33)&amp;"_"&amp;ウォレット!EW$3,プレー記録!$U$14:$U$2664,0),1))=TRUE,0,INDEX(プレー記録!$G$14:$G$2664,MATCH("IN_"&amp;ウォレット!$EI$2&amp;MONTH(ウォレット!$B33)&amp;"/"&amp;DAY(ウォレット!$B33)&amp;"_"&amp;ウォレット!EW$3,プレー記録!$U$14:$U$2664,0),1))</f>
        <v>0</v>
      </c>
      <c r="EX33" s="296">
        <f>IF(ISNA(INDEX(プレー記録!$G$14:$G$2664,MATCH("IN_"&amp;ウォレット!$EI$2&amp;MONTH(ウォレット!$B33)&amp;"/"&amp;DAY(ウォレット!$B33)&amp;"_"&amp;ウォレット!EX$3,プレー記録!$U$14:$U$2664,0),1))=TRUE,0,INDEX(プレー記録!$G$14:$G$2664,MATCH("IN_"&amp;ウォレット!$EI$2&amp;MONTH(ウォレット!$B33)&amp;"/"&amp;DAY(ウォレット!$B33)&amp;"_"&amp;ウォレット!EX$3,プレー記録!$U$14:$U$2664,0),1))</f>
        <v>0</v>
      </c>
      <c r="EY33" s="296">
        <f>IF(ISNA(INDEX(プレー記録!$G$14:$G$2664,MATCH("IN_"&amp;ウォレット!$EI$2&amp;MONTH(ウォレット!$B33)&amp;"/"&amp;DAY(ウォレット!$B33)&amp;"_"&amp;ウォレット!EY$3,プレー記録!$U$14:$U$2664,0),1))=TRUE,0,INDEX(プレー記録!$G$14:$G$2664,MATCH("IN_"&amp;ウォレット!$EI$2&amp;MONTH(ウォレット!$B33)&amp;"/"&amp;DAY(ウォレット!$B33)&amp;"_"&amp;ウォレット!EY$3,プレー記録!$U$14:$U$2664,0),1))</f>
        <v>0</v>
      </c>
      <c r="EZ33" s="158"/>
      <c r="FA33" s="131">
        <f>IF(ISNA(INDEX(プレー記録!$F$12:$F$2664,MATCH("OUT_"&amp;ウォレット!$EI$2&amp;MONTH(ウォレット!$B33)&amp;"/"&amp;DAY(ウォレット!$B33)&amp;"_"&amp;ウォレット!FA$3,プレー記録!$U$12:$U$2664,0),1))=TRUE,0,-INDEX(プレー記録!$F$12:$F$2664,MATCH("OUT_"&amp;ウォレット!$EI$2&amp;MONTH(ウォレット!$B33)&amp;"/"&amp;DAY(ウォレット!$B33)&amp;"_"&amp;ウォレット!FA$3,プレー記録!$U$12:$U$2664,0),1))</f>
        <v>0</v>
      </c>
      <c r="FB33" s="123">
        <f>IF(ISNA(INDEX(プレー記録!$F$12:$F$2664,MATCH("OUT_"&amp;ウォレット!$EI$2&amp;MONTH(ウォレット!$B33)&amp;"/"&amp;DAY(ウォレット!$B33)&amp;"_"&amp;ウォレット!FB$3,プレー記録!$U$12:$U$2664,0),1))=TRUE,0,-INDEX(プレー記録!$F$12:$F$2664,MATCH("OUT_"&amp;ウォレット!$EI$2&amp;MONTH(ウォレット!$B33)&amp;"/"&amp;DAY(ウォレット!$B33)&amp;"_"&amp;ウォレット!FB$3,プレー記録!$U$12:$U$2664,0),1))</f>
        <v>0</v>
      </c>
      <c r="FC33" s="123">
        <f>IF(ISNA(INDEX(プレー記録!$F$12:$F$2664,MATCH("OUT_"&amp;ウォレット!$EI$2&amp;MONTH(ウォレット!$B33)&amp;"/"&amp;DAY(ウォレット!$B33)&amp;"_"&amp;ウォレット!FC$3,プレー記録!$U$12:$U$2664,0),1))=TRUE,0,-INDEX(プレー記録!$F$12:$F$2664,MATCH("OUT_"&amp;ウォレット!$EI$2&amp;MONTH(ウォレット!$B33)&amp;"/"&amp;DAY(ウォレット!$B33)&amp;"_"&amp;ウォレット!FC$3,プレー記録!$U$12:$U$2664,0),1))</f>
        <v>0</v>
      </c>
      <c r="FD33" s="123">
        <f>IF(ISNA(INDEX(プレー記録!$F$12:$F$2664,MATCH("OUT_"&amp;ウォレット!$EI$2&amp;MONTH(ウォレット!$B33)&amp;"/"&amp;DAY(ウォレット!$B33)&amp;"_"&amp;ウォレット!FD$3,プレー記録!$U$12:$U$2664,0),1))=TRUE,0,-INDEX(プレー記録!$F$12:$F$2664,MATCH("OUT_"&amp;ウォレット!$EI$2&amp;MONTH(ウォレット!$B33)&amp;"/"&amp;DAY(ウォレット!$B33)&amp;"_"&amp;ウォレット!FD$3,プレー記録!$U$12:$U$2664,0),1))</f>
        <v>0</v>
      </c>
      <c r="FE33" s="123">
        <f>IF(ISNA(INDEX(プレー記録!$F$12:$F$2664,MATCH("OUT_"&amp;ウォレット!$EI$2&amp;MONTH(ウォレット!$B33)&amp;"/"&amp;DAY(ウォレット!$B33)&amp;"_"&amp;ウォレット!FE$3,プレー記録!$U$12:$U$2664,0),1))=TRUE,0,-INDEX(プレー記録!$F$12:$F$2664,MATCH("OUT_"&amp;ウォレット!$EI$2&amp;MONTH(ウォレット!$B33)&amp;"/"&amp;DAY(ウォレット!$B33)&amp;"_"&amp;ウォレット!FE$3,プレー記録!$U$12:$U$2664,0),1))</f>
        <v>0</v>
      </c>
      <c r="FF33" s="123">
        <f>IF(ISNA(INDEX(プレー記録!$F$12:$F$2664,MATCH("OUT_"&amp;ウォレット!$EI$2&amp;MONTH(ウォレット!$B33)&amp;"/"&amp;DAY(ウォレット!$B33)&amp;"_"&amp;ウォレット!FF$3,プレー記録!$U$12:$U$2664,0),1))=TRUE,0,-INDEX(プレー記録!$F$12:$F$2664,MATCH("OUT_"&amp;ウォレット!$EI$2&amp;MONTH(ウォレット!$B33)&amp;"/"&amp;DAY(ウォレット!$B33)&amp;"_"&amp;ウォレット!FF$3,プレー記録!$U$12:$U$2664,0),1))</f>
        <v>0</v>
      </c>
      <c r="FG33" s="123">
        <f>IF(ISNA(INDEX(プレー記録!$F$12:$F$2664,MATCH("OUT_"&amp;ウォレット!$EI$2&amp;MONTH(ウォレット!$B33)&amp;"/"&amp;DAY(ウォレット!$B33)&amp;"_"&amp;ウォレット!FG$3,プレー記録!$U$12:$U$2664,0),1))=TRUE,0,-INDEX(プレー記録!$F$12:$F$2664,MATCH("OUT_"&amp;ウォレット!$EI$2&amp;MONTH(ウォレット!$B33)&amp;"/"&amp;DAY(ウォレット!$B33)&amp;"_"&amp;ウォレット!FG$3,プレー記録!$U$12:$U$2664,0),1))</f>
        <v>0</v>
      </c>
      <c r="FH33" s="298">
        <f>IF(ISNA(INDEX(プレー記録!$F$12:$F$2664,MATCH("OUT_"&amp;ウォレット!$EI$2&amp;MONTH(ウォレット!$B33)&amp;"/"&amp;DAY(ウォレット!$B33)&amp;"_"&amp;ウォレット!FH$3,プレー記録!$U$12:$U$2664,0),1))=TRUE,0,-INDEX(プレー記録!$F$12:$F$2664,MATCH("OUT_"&amp;ウォレット!$EI$2&amp;MONTH(ウォレット!$B33)&amp;"/"&amp;DAY(ウォレット!$B33)&amp;"_"&amp;ウォレット!FH$3,プレー記録!$U$12:$U$2664,0),1))</f>
        <v>0</v>
      </c>
      <c r="FI33" s="298">
        <f>IF(ISNA(INDEX(プレー記録!$F$12:$F$2664,MATCH("OUT_"&amp;ウォレット!$EI$2&amp;MONTH(ウォレット!$B33)&amp;"/"&amp;DAY(ウォレット!$B33)&amp;"_"&amp;ウォレット!FI$3,プレー記録!$U$12:$U$2664,0),1))=TRUE,0,-INDEX(プレー記録!$F$12:$F$2664,MATCH("OUT_"&amp;ウォレット!$EI$2&amp;MONTH(ウォレット!$B33)&amp;"/"&amp;DAY(ウォレット!$B33)&amp;"_"&amp;ウォレット!FI$3,プレー記録!$U$12:$U$2664,0),1))</f>
        <v>0</v>
      </c>
      <c r="FJ33" s="298">
        <f>IF(ISNA(INDEX(プレー記録!$F$12:$F$2664,MATCH("OUT_"&amp;ウォレット!$EI$2&amp;MONTH(ウォレット!$B33)&amp;"/"&amp;DAY(ウォレット!$B33)&amp;"_"&amp;ウォレット!FJ$3,プレー記録!$U$12:$U$2664,0),1))=TRUE,0,-INDEX(プレー記録!$F$12:$F$2664,MATCH("OUT_"&amp;ウォレット!$EI$2&amp;MONTH(ウォレット!$B33)&amp;"/"&amp;DAY(ウォレット!$B33)&amp;"_"&amp;ウォレット!FJ$3,プレー記録!$U$12:$U$2664,0),1))</f>
        <v>0</v>
      </c>
      <c r="FK33" s="298">
        <f>IF(ISNA(INDEX(プレー記録!$F$12:$F$2664,MATCH("OUT_"&amp;ウォレット!$EI$2&amp;MONTH(ウォレット!$B33)&amp;"/"&amp;DAY(ウォレット!$B33)&amp;"_"&amp;ウォレット!FK$3,プレー記録!$U$12:$U$2664,0),1))=TRUE,0,-INDEX(プレー記録!$F$12:$F$2664,MATCH("OUT_"&amp;ウォレット!$EI$2&amp;MONTH(ウォレット!$B33)&amp;"/"&amp;DAY(ウォレット!$B33)&amp;"_"&amp;ウォレット!FK$3,プレー記録!$U$12:$U$2664,0),1))</f>
        <v>0</v>
      </c>
      <c r="FL33" s="298">
        <f>IF(ISNA(INDEX(プレー記録!$F$12:$F$2664,MATCH("OUT_"&amp;ウォレット!$EI$2&amp;MONTH(ウォレット!$B33)&amp;"/"&amp;DAY(ウォレット!$B33)&amp;"_"&amp;ウォレット!FL$3,プレー記録!$U$12:$U$2664,0),1))=TRUE,0,-INDEX(プレー記録!$F$12:$F$2664,MATCH("OUT_"&amp;ウォレット!$EI$2&amp;MONTH(ウォレット!$B33)&amp;"/"&amp;DAY(ウォレット!$B33)&amp;"_"&amp;ウォレット!FL$3,プレー記録!$U$12:$U$2664,0),1))</f>
        <v>0</v>
      </c>
      <c r="FM33" s="298">
        <f>IF(ISNA(INDEX(プレー記録!$F$12:$F$2664,MATCH("OUT_"&amp;ウォレット!$EI$2&amp;MONTH(ウォレット!$B33)&amp;"/"&amp;DAY(ウォレット!$B33)&amp;"_"&amp;ウォレット!FM$3,プレー記録!$U$12:$U$2664,0),1))=TRUE,0,-INDEX(プレー記録!$F$12:$F$2664,MATCH("OUT_"&amp;ウォレット!$EI$2&amp;MONTH(ウォレット!$B33)&amp;"/"&amp;DAY(ウォレット!$B33)&amp;"_"&amp;ウォレット!FM$3,プレー記録!$U$12:$U$2664,0),1))</f>
        <v>0</v>
      </c>
      <c r="FN33" s="298">
        <f>IF(ISNA(INDEX(プレー記録!$F$12:$F$2664,MATCH("OUT_"&amp;ウォレット!$EI$2&amp;MONTH(ウォレット!$B33)&amp;"/"&amp;DAY(ウォレット!$B33)&amp;"_"&amp;ウォレット!FN$3,プレー記録!$U$12:$U$2664,0),1))=TRUE,0,-INDEX(プレー記録!$F$12:$F$2664,MATCH("OUT_"&amp;ウォレット!$EI$2&amp;MONTH(ウォレット!$B33)&amp;"/"&amp;DAY(ウォレット!$B33)&amp;"_"&amp;ウォレット!FN$3,プレー記録!$U$12:$U$2664,0),1))</f>
        <v>0</v>
      </c>
      <c r="FO33" s="298">
        <f>IF(ISNA(INDEX(プレー記録!$F$12:$F$2664,MATCH("OUT_"&amp;ウォレット!$EI$2&amp;MONTH(ウォレット!$B33)&amp;"/"&amp;DAY(ウォレット!$B33)&amp;"_"&amp;ウォレット!FO$3,プレー記録!$U$12:$U$2664,0),1))=TRUE,0,-INDEX(プレー記録!$F$12:$F$2664,MATCH("OUT_"&amp;ウォレット!$EI$2&amp;MONTH(ウォレット!$B33)&amp;"/"&amp;DAY(ウォレット!$B33)&amp;"_"&amp;ウォレット!FO$3,プレー記録!$U$12:$U$2664,0),1))</f>
        <v>0</v>
      </c>
      <c r="FP33" s="160"/>
      <c r="FQ33" s="127">
        <f t="shared" si="6"/>
        <v>0</v>
      </c>
      <c r="FR33" s="128">
        <f t="shared" si="16"/>
        <v>0</v>
      </c>
      <c r="FS33" s="133">
        <f>IF(ISNA(INDEX(プレー記録!$G$14:$G$2664,MATCH("IN_"&amp;ウォレット!$FQ$2&amp;MONTH(ウォレット!$B33)&amp;"/"&amp;DAY(ウォレット!$B33)&amp;"_"&amp;ウォレット!FS$3,プレー記録!$U$14:$U$2664,0),1))=TRUE,0,INDEX(プレー記録!$G$14:$G$2664,MATCH("IN_"&amp;ウォレット!$FQ$2&amp;MONTH(ウォレット!$B33)&amp;"/"&amp;DAY(ウォレット!$B33)&amp;"_"&amp;ウォレット!FS$3,プレー記録!$U$14:$U$2664,0),1))</f>
        <v>0</v>
      </c>
      <c r="FT33" s="122">
        <f>IF(ISNA(INDEX(プレー記録!$G$14:$G$2664,MATCH("IN_"&amp;ウォレット!$FQ$2&amp;MONTH(ウォレット!$B33)&amp;"/"&amp;DAY(ウォレット!$B33)&amp;"_"&amp;ウォレット!FT$3,プレー記録!$U$14:$U$2664,0),1))=TRUE,0,INDEX(プレー記録!$G$14:$G$2664,MATCH("IN_"&amp;ウォレット!$FQ$2&amp;MONTH(ウォレット!$B33)&amp;"/"&amp;DAY(ウォレット!$B33)&amp;"_"&amp;ウォレット!FT$3,プレー記録!$U$14:$U$2664,0),1))</f>
        <v>0</v>
      </c>
      <c r="FU33" s="122">
        <f>IF(ISNA(INDEX(プレー記録!$G$14:$G$2664,MATCH("IN_"&amp;ウォレット!$FQ$2&amp;MONTH(ウォレット!$B33)&amp;"/"&amp;DAY(ウォレット!$B33)&amp;"_"&amp;ウォレット!FU$3,プレー記録!$U$14:$U$2664,0),1))=TRUE,0,INDEX(プレー記録!$G$14:$G$2664,MATCH("IN_"&amp;ウォレット!$FQ$2&amp;MONTH(ウォレット!$B33)&amp;"/"&amp;DAY(ウォレット!$B33)&amp;"_"&amp;ウォレット!FU$3,プレー記録!$U$14:$U$2664,0),1))</f>
        <v>0</v>
      </c>
      <c r="FV33" s="122">
        <f>IF(ISNA(INDEX(プレー記録!$G$14:$G$2664,MATCH("IN_"&amp;ウォレット!$FQ$2&amp;MONTH(ウォレット!$B33)&amp;"/"&amp;DAY(ウォレット!$B33)&amp;"_"&amp;ウォレット!FV$3,プレー記録!$U$14:$U$2664,0),1))=TRUE,0,INDEX(プレー記録!$G$14:$G$2664,MATCH("IN_"&amp;ウォレット!$FQ$2&amp;MONTH(ウォレット!$B33)&amp;"/"&amp;DAY(ウォレット!$B33)&amp;"_"&amp;ウォレット!FV$3,プレー記録!$U$14:$U$2664,0),1))</f>
        <v>0</v>
      </c>
      <c r="FW33" s="122">
        <f>IF(ISNA(INDEX(プレー記録!$G$14:$G$2664,MATCH("IN_"&amp;ウォレット!$FQ$2&amp;MONTH(ウォレット!$B33)&amp;"/"&amp;DAY(ウォレット!$B33)&amp;"_"&amp;ウォレット!FW$3,プレー記録!$U$14:$U$2664,0),1))=TRUE,0,INDEX(プレー記録!$G$14:$G$2664,MATCH("IN_"&amp;ウォレット!$FQ$2&amp;MONTH(ウォレット!$B33)&amp;"/"&amp;DAY(ウォレット!$B33)&amp;"_"&amp;ウォレット!FW$3,プレー記録!$U$14:$U$2664,0),1))</f>
        <v>0</v>
      </c>
      <c r="FX33" s="122">
        <f>IF(ISNA(INDEX(プレー記録!$G$14:$G$2664,MATCH("IN_"&amp;ウォレット!$FQ$2&amp;MONTH(ウォレット!$B33)&amp;"/"&amp;DAY(ウォレット!$B33)&amp;"_"&amp;ウォレット!FX$3,プレー記録!$U$14:$U$2664,0),1))=TRUE,0,INDEX(プレー記録!$G$14:$G$2664,MATCH("IN_"&amp;ウォレット!$FQ$2&amp;MONTH(ウォレット!$B33)&amp;"/"&amp;DAY(ウォレット!$B33)&amp;"_"&amp;ウォレット!FX$3,プレー記録!$U$14:$U$2664,0),1))</f>
        <v>0</v>
      </c>
      <c r="FY33" s="122">
        <f>IF(ISNA(INDEX(プレー記録!$G$14:$G$2664,MATCH("IN_"&amp;ウォレット!$FQ$2&amp;MONTH(ウォレット!$B33)&amp;"/"&amp;DAY(ウォレット!$B33)&amp;"_"&amp;ウォレット!FY$3,プレー記録!$U$14:$U$2664,0),1))=TRUE,0,INDEX(プレー記録!$G$14:$G$2664,MATCH("IN_"&amp;ウォレット!$FQ$2&amp;MONTH(ウォレット!$B33)&amp;"/"&amp;DAY(ウォレット!$B33)&amp;"_"&amp;ウォレット!FY$3,プレー記録!$U$14:$U$2664,0),1))</f>
        <v>0</v>
      </c>
      <c r="FZ33" s="296">
        <f>IF(ISNA(INDEX(プレー記録!$G$14:$G$2664,MATCH("IN_"&amp;ウォレット!$FQ$2&amp;MONTH(ウォレット!$B33)&amp;"/"&amp;DAY(ウォレット!$B33)&amp;"_"&amp;ウォレット!FZ$3,プレー記録!$U$14:$U$2664,0),1))=TRUE,0,INDEX(プレー記録!$G$14:$G$2664,MATCH("IN_"&amp;ウォレット!$FQ$2&amp;MONTH(ウォレット!$B33)&amp;"/"&amp;DAY(ウォレット!$B33)&amp;"_"&amp;ウォレット!FZ$3,プレー記録!$U$14:$U$2664,0),1))</f>
        <v>0</v>
      </c>
      <c r="GA33" s="296">
        <f>IF(ISNA(INDEX(プレー記録!$G$14:$G$2664,MATCH("IN_"&amp;ウォレット!$FQ$2&amp;MONTH(ウォレット!$B33)&amp;"/"&amp;DAY(ウォレット!$B33)&amp;"_"&amp;ウォレット!GA$3,プレー記録!$U$14:$U$2664,0),1))=TRUE,0,INDEX(プレー記録!$G$14:$G$2664,MATCH("IN_"&amp;ウォレット!$FQ$2&amp;MONTH(ウォレット!$B33)&amp;"/"&amp;DAY(ウォレット!$B33)&amp;"_"&amp;ウォレット!GA$3,プレー記録!$U$14:$U$2664,0),1))</f>
        <v>0</v>
      </c>
      <c r="GB33" s="296">
        <f>IF(ISNA(INDEX(プレー記録!$G$14:$G$2664,MATCH("IN_"&amp;ウォレット!$FQ$2&amp;MONTH(ウォレット!$B33)&amp;"/"&amp;DAY(ウォレット!$B33)&amp;"_"&amp;ウォレット!GB$3,プレー記録!$U$14:$U$2664,0),1))=TRUE,0,INDEX(プレー記録!$G$14:$G$2664,MATCH("IN_"&amp;ウォレット!$FQ$2&amp;MONTH(ウォレット!$B33)&amp;"/"&amp;DAY(ウォレット!$B33)&amp;"_"&amp;ウォレット!GB$3,プレー記録!$U$14:$U$2664,0),1))</f>
        <v>0</v>
      </c>
      <c r="GC33" s="296">
        <f>IF(ISNA(INDEX(プレー記録!$G$14:$G$2664,MATCH("IN_"&amp;ウォレット!$FQ$2&amp;MONTH(ウォレット!$B33)&amp;"/"&amp;DAY(ウォレット!$B33)&amp;"_"&amp;ウォレット!GC$3,プレー記録!$U$14:$U$2664,0),1))=TRUE,0,INDEX(プレー記録!$G$14:$G$2664,MATCH("IN_"&amp;ウォレット!$FQ$2&amp;MONTH(ウォレット!$B33)&amp;"/"&amp;DAY(ウォレット!$B33)&amp;"_"&amp;ウォレット!GC$3,プレー記録!$U$14:$U$2664,0),1))</f>
        <v>0</v>
      </c>
      <c r="GD33" s="296">
        <f>IF(ISNA(INDEX(プレー記録!$G$14:$G$2664,MATCH("IN_"&amp;ウォレット!$FQ$2&amp;MONTH(ウォレット!$B33)&amp;"/"&amp;DAY(ウォレット!$B33)&amp;"_"&amp;ウォレット!GD$3,プレー記録!$U$14:$U$2664,0),1))=TRUE,0,INDEX(プレー記録!$G$14:$G$2664,MATCH("IN_"&amp;ウォレット!$FQ$2&amp;MONTH(ウォレット!$B33)&amp;"/"&amp;DAY(ウォレット!$B33)&amp;"_"&amp;ウォレット!GD$3,プレー記録!$U$14:$U$2664,0),1))</f>
        <v>0</v>
      </c>
      <c r="GE33" s="296">
        <f>IF(ISNA(INDEX(プレー記録!$G$14:$G$2664,MATCH("IN_"&amp;ウォレット!$FQ$2&amp;MONTH(ウォレット!$B33)&amp;"/"&amp;DAY(ウォレット!$B33)&amp;"_"&amp;ウォレット!GE$3,プレー記録!$U$14:$U$2664,0),1))=TRUE,0,INDEX(プレー記録!$G$14:$G$2664,MATCH("IN_"&amp;ウォレット!$FQ$2&amp;MONTH(ウォレット!$B33)&amp;"/"&amp;DAY(ウォレット!$B33)&amp;"_"&amp;ウォレット!GE$3,プレー記録!$U$14:$U$2664,0),1))</f>
        <v>0</v>
      </c>
      <c r="GF33" s="296">
        <f>IF(ISNA(INDEX(プレー記録!$G$14:$G$2664,MATCH("IN_"&amp;ウォレット!$FQ$2&amp;MONTH(ウォレット!$B33)&amp;"/"&amp;DAY(ウォレット!$B33)&amp;"_"&amp;ウォレット!GF$3,プレー記録!$U$14:$U$2664,0),1))=TRUE,0,INDEX(プレー記録!$G$14:$G$2664,MATCH("IN_"&amp;ウォレット!$FQ$2&amp;MONTH(ウォレット!$B33)&amp;"/"&amp;DAY(ウォレット!$B33)&amp;"_"&amp;ウォレット!GF$3,プレー記録!$U$14:$U$2664,0),1))</f>
        <v>0</v>
      </c>
      <c r="GG33" s="296">
        <f>IF(ISNA(INDEX(プレー記録!$G$14:$G$2664,MATCH("IN_"&amp;ウォレット!$FQ$2&amp;MONTH(ウォレット!$B33)&amp;"/"&amp;DAY(ウォレット!$B33)&amp;"_"&amp;ウォレット!GG$3,プレー記録!$U$14:$U$2664,0),1))=TRUE,0,INDEX(プレー記録!$G$14:$G$2664,MATCH("IN_"&amp;ウォレット!$FQ$2&amp;MONTH(ウォレット!$B33)&amp;"/"&amp;DAY(ウォレット!$B33)&amp;"_"&amp;ウォレット!GG$3,プレー記録!$U$14:$U$2664,0),1))</f>
        <v>0</v>
      </c>
      <c r="GH33" s="158"/>
      <c r="GI33" s="131">
        <f>IF(ISNA(INDEX(プレー記録!$F$12:$F$2664,MATCH("OUT_"&amp;ウォレット!$FQ$2&amp;MONTH(ウォレット!$B33)&amp;"/"&amp;DAY(ウォレット!$B33)&amp;"_"&amp;ウォレット!GI$3,プレー記録!$U$12:$U$2664,0),1))=TRUE,0,-INDEX(プレー記録!$F$12:$F$2664,MATCH("OUT_"&amp;ウォレット!$FQ$2&amp;MONTH(ウォレット!$B33)&amp;"/"&amp;DAY(ウォレット!$B33)&amp;"_"&amp;ウォレット!GI$3,プレー記録!$U$12:$U$2664,0),1))</f>
        <v>0</v>
      </c>
      <c r="GJ33" s="123">
        <f>IF(ISNA(INDEX(プレー記録!$F$12:$F$2664,MATCH("OUT_"&amp;ウォレット!$FQ$2&amp;MONTH(ウォレット!$B33)&amp;"/"&amp;DAY(ウォレット!$B33)&amp;"_"&amp;ウォレット!GJ$3,プレー記録!$U$12:$U$2664,0),1))=TRUE,0,-INDEX(プレー記録!$F$12:$F$2664,MATCH("OUT_"&amp;ウォレット!$FQ$2&amp;MONTH(ウォレット!$B33)&amp;"/"&amp;DAY(ウォレット!$B33)&amp;"_"&amp;ウォレット!GJ$3,プレー記録!$U$12:$U$2664,0),1))</f>
        <v>0</v>
      </c>
      <c r="GK33" s="123">
        <f>IF(ISNA(INDEX(プレー記録!$F$12:$F$2664,MATCH("OUT_"&amp;ウォレット!$FQ$2&amp;MONTH(ウォレット!$B33)&amp;"/"&amp;DAY(ウォレット!$B33)&amp;"_"&amp;ウォレット!GK$3,プレー記録!$U$12:$U$2664,0),1))=TRUE,0,-INDEX(プレー記録!$F$12:$F$2664,MATCH("OUT_"&amp;ウォレット!$FQ$2&amp;MONTH(ウォレット!$B33)&amp;"/"&amp;DAY(ウォレット!$B33)&amp;"_"&amp;ウォレット!GK$3,プレー記録!$U$12:$U$2664,0),1))</f>
        <v>0</v>
      </c>
      <c r="GL33" s="123">
        <f>IF(ISNA(INDEX(プレー記録!$F$12:$F$2664,MATCH("OUT_"&amp;ウォレット!$FQ$2&amp;MONTH(ウォレット!$B33)&amp;"/"&amp;DAY(ウォレット!$B33)&amp;"_"&amp;ウォレット!GL$3,プレー記録!$U$12:$U$2664,0),1))=TRUE,0,-INDEX(プレー記録!$F$12:$F$2664,MATCH("OUT_"&amp;ウォレット!$FQ$2&amp;MONTH(ウォレット!$B33)&amp;"/"&amp;DAY(ウォレット!$B33)&amp;"_"&amp;ウォレット!GL$3,プレー記録!$U$12:$U$2664,0),1))</f>
        <v>0</v>
      </c>
      <c r="GM33" s="123">
        <f>IF(ISNA(INDEX(プレー記録!$F$12:$F$2664,MATCH("OUT_"&amp;ウォレット!$FQ$2&amp;MONTH(ウォレット!$B33)&amp;"/"&amp;DAY(ウォレット!$B33)&amp;"_"&amp;ウォレット!GM$3,プレー記録!$U$12:$U$2664,0),1))=TRUE,0,-INDEX(プレー記録!$F$12:$F$2664,MATCH("OUT_"&amp;ウォレット!$FQ$2&amp;MONTH(ウォレット!$B33)&amp;"/"&amp;DAY(ウォレット!$B33)&amp;"_"&amp;ウォレット!GM$3,プレー記録!$U$12:$U$2664,0),1))</f>
        <v>0</v>
      </c>
      <c r="GN33" s="123">
        <f>IF(ISNA(INDEX(プレー記録!$F$12:$F$2664,MATCH("OUT_"&amp;ウォレット!$FQ$2&amp;MONTH(ウォレット!$B33)&amp;"/"&amp;DAY(ウォレット!$B33)&amp;"_"&amp;ウォレット!GN$3,プレー記録!$U$12:$U$2664,0),1))=TRUE,0,-INDEX(プレー記録!$F$12:$F$2664,MATCH("OUT_"&amp;ウォレット!$FQ$2&amp;MONTH(ウォレット!$B33)&amp;"/"&amp;DAY(ウォレット!$B33)&amp;"_"&amp;ウォレット!GN$3,プレー記録!$U$12:$U$2664,0),1))</f>
        <v>0</v>
      </c>
      <c r="GO33" s="123">
        <f>IF(ISNA(INDEX(プレー記録!$F$12:$F$2664,MATCH("OUT_"&amp;ウォレット!$FQ$2&amp;MONTH(ウォレット!$B33)&amp;"/"&amp;DAY(ウォレット!$B33)&amp;"_"&amp;ウォレット!GO$3,プレー記録!$U$12:$U$2664,0),1))=TRUE,0,-INDEX(プレー記録!$F$12:$F$2664,MATCH("OUT_"&amp;ウォレット!$FQ$2&amp;MONTH(ウォレット!$B33)&amp;"/"&amp;DAY(ウォレット!$B33)&amp;"_"&amp;ウォレット!GO$3,プレー記録!$U$12:$U$2664,0),1))</f>
        <v>0</v>
      </c>
      <c r="GP33" s="298">
        <f>IF(ISNA(INDEX(プレー記録!$F$12:$F$2664,MATCH("OUT_"&amp;ウォレット!$FQ$2&amp;MONTH(ウォレット!$B33)&amp;"/"&amp;DAY(ウォレット!$B33)&amp;"_"&amp;ウォレット!GP$3,プレー記録!$U$12:$U$2664,0),1))=TRUE,0,-INDEX(プレー記録!$F$12:$F$2664,MATCH("OUT_"&amp;ウォレット!$FQ$2&amp;MONTH(ウォレット!$B33)&amp;"/"&amp;DAY(ウォレット!$B33)&amp;"_"&amp;ウォレット!GP$3,プレー記録!$U$12:$U$2664,0),1))</f>
        <v>0</v>
      </c>
      <c r="GQ33" s="298">
        <f>IF(ISNA(INDEX(プレー記録!$F$12:$F$2664,MATCH("OUT_"&amp;ウォレット!$FQ$2&amp;MONTH(ウォレット!$B33)&amp;"/"&amp;DAY(ウォレット!$B33)&amp;"_"&amp;ウォレット!GQ$3,プレー記録!$U$12:$U$2664,0),1))=TRUE,0,-INDEX(プレー記録!$F$12:$F$2664,MATCH("OUT_"&amp;ウォレット!$FQ$2&amp;MONTH(ウォレット!$B33)&amp;"/"&amp;DAY(ウォレット!$B33)&amp;"_"&amp;ウォレット!GQ$3,プレー記録!$U$12:$U$2664,0),1))</f>
        <v>0</v>
      </c>
      <c r="GR33" s="298">
        <f>IF(ISNA(INDEX(プレー記録!$F$12:$F$2664,MATCH("OUT_"&amp;ウォレット!$FQ$2&amp;MONTH(ウォレット!$B33)&amp;"/"&amp;DAY(ウォレット!$B33)&amp;"_"&amp;ウォレット!GR$3,プレー記録!$U$12:$U$2664,0),1))=TRUE,0,-INDEX(プレー記録!$F$12:$F$2664,MATCH("OUT_"&amp;ウォレット!$FQ$2&amp;MONTH(ウォレット!$B33)&amp;"/"&amp;DAY(ウォレット!$B33)&amp;"_"&amp;ウォレット!GR$3,プレー記録!$U$12:$U$2664,0),1))</f>
        <v>0</v>
      </c>
      <c r="GS33" s="298">
        <f>IF(ISNA(INDEX(プレー記録!$F$12:$F$2664,MATCH("OUT_"&amp;ウォレット!$FQ$2&amp;MONTH(ウォレット!$B33)&amp;"/"&amp;DAY(ウォレット!$B33)&amp;"_"&amp;ウォレット!GS$3,プレー記録!$U$12:$U$2664,0),1))=TRUE,0,-INDEX(プレー記録!$F$12:$F$2664,MATCH("OUT_"&amp;ウォレット!$FQ$2&amp;MONTH(ウォレット!$B33)&amp;"/"&amp;DAY(ウォレット!$B33)&amp;"_"&amp;ウォレット!GS$3,プレー記録!$U$12:$U$2664,0),1))</f>
        <v>0</v>
      </c>
      <c r="GT33" s="298">
        <f>IF(ISNA(INDEX(プレー記録!$F$12:$F$2664,MATCH("OUT_"&amp;ウォレット!$FQ$2&amp;MONTH(ウォレット!$B33)&amp;"/"&amp;DAY(ウォレット!$B33)&amp;"_"&amp;ウォレット!GT$3,プレー記録!$U$12:$U$2664,0),1))=TRUE,0,-INDEX(プレー記録!$F$12:$F$2664,MATCH("OUT_"&amp;ウォレット!$FQ$2&amp;MONTH(ウォレット!$B33)&amp;"/"&amp;DAY(ウォレット!$B33)&amp;"_"&amp;ウォレット!GT$3,プレー記録!$U$12:$U$2664,0),1))</f>
        <v>0</v>
      </c>
      <c r="GU33" s="298">
        <f>IF(ISNA(INDEX(プレー記録!$F$12:$F$2664,MATCH("OUT_"&amp;ウォレット!$FQ$2&amp;MONTH(ウォレット!$B33)&amp;"/"&amp;DAY(ウォレット!$B33)&amp;"_"&amp;ウォレット!GU$3,プレー記録!$U$12:$U$2664,0),1))=TRUE,0,-INDEX(プレー記録!$F$12:$F$2664,MATCH("OUT_"&amp;ウォレット!$FQ$2&amp;MONTH(ウォレット!$B33)&amp;"/"&amp;DAY(ウォレット!$B33)&amp;"_"&amp;ウォレット!GU$3,プレー記録!$U$12:$U$2664,0),1))</f>
        <v>0</v>
      </c>
      <c r="GV33" s="298">
        <f>IF(ISNA(INDEX(プレー記録!$F$12:$F$2664,MATCH("OUT_"&amp;ウォレット!$FQ$2&amp;MONTH(ウォレット!$B33)&amp;"/"&amp;DAY(ウォレット!$B33)&amp;"_"&amp;ウォレット!GV$3,プレー記録!$U$12:$U$2664,0),1))=TRUE,0,-INDEX(プレー記録!$F$12:$F$2664,MATCH("OUT_"&amp;ウォレット!$FQ$2&amp;MONTH(ウォレット!$B33)&amp;"/"&amp;DAY(ウォレット!$B33)&amp;"_"&amp;ウォレット!GV$3,プレー記録!$U$12:$U$2664,0),1))</f>
        <v>0</v>
      </c>
      <c r="GW33" s="298">
        <f>IF(ISNA(INDEX(プレー記録!$F$12:$F$2664,MATCH("OUT_"&amp;ウォレット!$FQ$2&amp;MONTH(ウォレット!$B33)&amp;"/"&amp;DAY(ウォレット!$B33)&amp;"_"&amp;ウォレット!GW$3,プレー記録!$U$12:$U$2664,0),1))=TRUE,0,-INDEX(プレー記録!$F$12:$F$2664,MATCH("OUT_"&amp;ウォレット!$FQ$2&amp;MONTH(ウォレット!$B33)&amp;"/"&amp;DAY(ウォレット!$B33)&amp;"_"&amp;ウォレット!GW$3,プレー記録!$U$12:$U$2664,0),1))</f>
        <v>0</v>
      </c>
      <c r="GX33" s="160"/>
      <c r="GY33" s="127">
        <f t="shared" si="7"/>
        <v>0</v>
      </c>
      <c r="GZ33" s="128">
        <f t="shared" si="17"/>
        <v>0</v>
      </c>
      <c r="HA33" s="133">
        <f>IF(ISNA(INDEX(プレー記録!$G$14:$G$2664,MATCH("IN_"&amp;ウォレット!$GY$2&amp;MONTH(ウォレット!$B33)&amp;"/"&amp;DAY(ウォレット!$B33)&amp;"_"&amp;ウォレット!HA$3,プレー記録!$U$14:$U$2664,0),1))=TRUE,0,INDEX(プレー記録!$G$14:$G$2664,MATCH("IN_"&amp;ウォレット!$GY$2&amp;MONTH(ウォレット!$B33)&amp;"/"&amp;DAY(ウォレット!$B33)&amp;"_"&amp;ウォレット!HA$3,プレー記録!$U$14:$U$2664,0),1))</f>
        <v>0</v>
      </c>
      <c r="HB33" s="122">
        <f>IF(ISNA(INDEX(プレー記録!$G$14:$G$2664,MATCH("IN_"&amp;ウォレット!$GY$2&amp;MONTH(ウォレット!$B33)&amp;"/"&amp;DAY(ウォレット!$B33)&amp;"_"&amp;ウォレット!HB$3,プレー記録!$U$14:$U$2664,0),1))=TRUE,0,INDEX(プレー記録!$G$14:$G$2664,MATCH("IN_"&amp;ウォレット!$GY$2&amp;MONTH(ウォレット!$B33)&amp;"/"&amp;DAY(ウォレット!$B33)&amp;"_"&amp;ウォレット!HB$3,プレー記録!$U$14:$U$2664,0),1))</f>
        <v>0</v>
      </c>
      <c r="HC33" s="122">
        <f>IF(ISNA(INDEX(プレー記録!$G$14:$G$2664,MATCH("IN_"&amp;ウォレット!$GY$2&amp;MONTH(ウォレット!$B33)&amp;"/"&amp;DAY(ウォレット!$B33)&amp;"_"&amp;ウォレット!HC$3,プレー記録!$U$14:$U$2664,0),1))=TRUE,0,INDEX(プレー記録!$G$14:$G$2664,MATCH("IN_"&amp;ウォレット!$GY$2&amp;MONTH(ウォレット!$B33)&amp;"/"&amp;DAY(ウォレット!$B33)&amp;"_"&amp;ウォレット!HC$3,プレー記録!$U$14:$U$2664,0),1))</f>
        <v>0</v>
      </c>
      <c r="HD33" s="122">
        <f>IF(ISNA(INDEX(プレー記録!$G$14:$G$2664,MATCH("IN_"&amp;ウォレット!$GY$2&amp;MONTH(ウォレット!$B33)&amp;"/"&amp;DAY(ウォレット!$B33)&amp;"_"&amp;ウォレット!HD$3,プレー記録!$U$14:$U$2664,0),1))=TRUE,0,INDEX(プレー記録!$G$14:$G$2664,MATCH("IN_"&amp;ウォレット!$GY$2&amp;MONTH(ウォレット!$B33)&amp;"/"&amp;DAY(ウォレット!$B33)&amp;"_"&amp;ウォレット!HD$3,プレー記録!$U$14:$U$2664,0),1))</f>
        <v>0</v>
      </c>
      <c r="HE33" s="122">
        <f>IF(ISNA(INDEX(プレー記録!$G$14:$G$2664,MATCH("IN_"&amp;ウォレット!$GY$2&amp;MONTH(ウォレット!$B33)&amp;"/"&amp;DAY(ウォレット!$B33)&amp;"_"&amp;ウォレット!HE$3,プレー記録!$U$14:$U$2664,0),1))=TRUE,0,INDEX(プレー記録!$G$14:$G$2664,MATCH("IN_"&amp;ウォレット!$GY$2&amp;MONTH(ウォレット!$B33)&amp;"/"&amp;DAY(ウォレット!$B33)&amp;"_"&amp;ウォレット!HE$3,プレー記録!$U$14:$U$2664,0),1))</f>
        <v>0</v>
      </c>
      <c r="HF33" s="122">
        <f>IF(ISNA(INDEX(プレー記録!$G$14:$G$2664,MATCH("IN_"&amp;ウォレット!$GY$2&amp;MONTH(ウォレット!$B33)&amp;"/"&amp;DAY(ウォレット!$B33)&amp;"_"&amp;ウォレット!HF$3,プレー記録!$U$14:$U$2664,0),1))=TRUE,0,INDEX(プレー記録!$G$14:$G$2664,MATCH("IN_"&amp;ウォレット!$GY$2&amp;MONTH(ウォレット!$B33)&amp;"/"&amp;DAY(ウォレット!$B33)&amp;"_"&amp;ウォレット!HF$3,プレー記録!$U$14:$U$2664,0),1))</f>
        <v>0</v>
      </c>
      <c r="HG33" s="122">
        <f>IF(ISNA(INDEX(プレー記録!$G$14:$G$2664,MATCH("IN_"&amp;ウォレット!$GY$2&amp;MONTH(ウォレット!$B33)&amp;"/"&amp;DAY(ウォレット!$B33)&amp;"_"&amp;ウォレット!HG$3,プレー記録!$U$14:$U$2664,0),1))=TRUE,0,INDEX(プレー記録!$G$14:$G$2664,MATCH("IN_"&amp;ウォレット!$GY$2&amp;MONTH(ウォレット!$B33)&amp;"/"&amp;DAY(ウォレット!$B33)&amp;"_"&amp;ウォレット!HG$3,プレー記録!$U$14:$U$2664,0),1))</f>
        <v>0</v>
      </c>
      <c r="HH33" s="296">
        <f>IF(ISNA(INDEX(プレー記録!$G$14:$G$2664,MATCH("IN_"&amp;ウォレット!$GY$2&amp;MONTH(ウォレット!$B33)&amp;"/"&amp;DAY(ウォレット!$B33)&amp;"_"&amp;ウォレット!HH$3,プレー記録!$U$14:$U$2664,0),1))=TRUE,0,INDEX(プレー記録!$G$14:$G$2664,MATCH("IN_"&amp;ウォレット!$GY$2&amp;MONTH(ウォレット!$B33)&amp;"/"&amp;DAY(ウォレット!$B33)&amp;"_"&amp;ウォレット!HH$3,プレー記録!$U$14:$U$2664,0),1))</f>
        <v>0</v>
      </c>
      <c r="HI33" s="296">
        <f>IF(ISNA(INDEX(プレー記録!$G$14:$G$2664,MATCH("IN_"&amp;ウォレット!$GY$2&amp;MONTH(ウォレット!$B33)&amp;"/"&amp;DAY(ウォレット!$B33)&amp;"_"&amp;ウォレット!HI$3,プレー記録!$U$14:$U$2664,0),1))=TRUE,0,INDEX(プレー記録!$G$14:$G$2664,MATCH("IN_"&amp;ウォレット!$GY$2&amp;MONTH(ウォレット!$B33)&amp;"/"&amp;DAY(ウォレット!$B33)&amp;"_"&amp;ウォレット!HI$3,プレー記録!$U$14:$U$2664,0),1))</f>
        <v>0</v>
      </c>
      <c r="HJ33" s="296">
        <f>IF(ISNA(INDEX(プレー記録!$G$14:$G$2664,MATCH("IN_"&amp;ウォレット!$GY$2&amp;MONTH(ウォレット!$B33)&amp;"/"&amp;DAY(ウォレット!$B33)&amp;"_"&amp;ウォレット!HJ$3,プレー記録!$U$14:$U$2664,0),1))=TRUE,0,INDEX(プレー記録!$G$14:$G$2664,MATCH("IN_"&amp;ウォレット!$GY$2&amp;MONTH(ウォレット!$B33)&amp;"/"&amp;DAY(ウォレット!$B33)&amp;"_"&amp;ウォレット!HJ$3,プレー記録!$U$14:$U$2664,0),1))</f>
        <v>0</v>
      </c>
      <c r="HK33" s="296">
        <f>IF(ISNA(INDEX(プレー記録!$G$14:$G$2664,MATCH("IN_"&amp;ウォレット!$GY$2&amp;MONTH(ウォレット!$B33)&amp;"/"&amp;DAY(ウォレット!$B33)&amp;"_"&amp;ウォレット!HK$3,プレー記録!$U$14:$U$2664,0),1))=TRUE,0,INDEX(プレー記録!$G$14:$G$2664,MATCH("IN_"&amp;ウォレット!$GY$2&amp;MONTH(ウォレット!$B33)&amp;"/"&amp;DAY(ウォレット!$B33)&amp;"_"&amp;ウォレット!HK$3,プレー記録!$U$14:$U$2664,0),1))</f>
        <v>0</v>
      </c>
      <c r="HL33" s="296">
        <f>IF(ISNA(INDEX(プレー記録!$G$14:$G$2664,MATCH("IN_"&amp;ウォレット!$GY$2&amp;MONTH(ウォレット!$B33)&amp;"/"&amp;DAY(ウォレット!$B33)&amp;"_"&amp;ウォレット!HL$3,プレー記録!$U$14:$U$2664,0),1))=TRUE,0,INDEX(プレー記録!$G$14:$G$2664,MATCH("IN_"&amp;ウォレット!$GY$2&amp;MONTH(ウォレット!$B33)&amp;"/"&amp;DAY(ウォレット!$B33)&amp;"_"&amp;ウォレット!HL$3,プレー記録!$U$14:$U$2664,0),1))</f>
        <v>0</v>
      </c>
      <c r="HM33" s="296">
        <f>IF(ISNA(INDEX(プレー記録!$G$14:$G$2664,MATCH("IN_"&amp;ウォレット!$GY$2&amp;MONTH(ウォレット!$B33)&amp;"/"&amp;DAY(ウォレット!$B33)&amp;"_"&amp;ウォレット!HM$3,プレー記録!$U$14:$U$2664,0),1))=TRUE,0,INDEX(プレー記録!$G$14:$G$2664,MATCH("IN_"&amp;ウォレット!$GY$2&amp;MONTH(ウォレット!$B33)&amp;"/"&amp;DAY(ウォレット!$B33)&amp;"_"&amp;ウォレット!HM$3,プレー記録!$U$14:$U$2664,0),1))</f>
        <v>0</v>
      </c>
      <c r="HN33" s="296">
        <f>IF(ISNA(INDEX(プレー記録!$G$14:$G$2664,MATCH("IN_"&amp;ウォレット!$GY$2&amp;MONTH(ウォレット!$B33)&amp;"/"&amp;DAY(ウォレット!$B33)&amp;"_"&amp;ウォレット!HN$3,プレー記録!$U$14:$U$2664,0),1))=TRUE,0,INDEX(プレー記録!$G$14:$G$2664,MATCH("IN_"&amp;ウォレット!$GY$2&amp;MONTH(ウォレット!$B33)&amp;"/"&amp;DAY(ウォレット!$B33)&amp;"_"&amp;ウォレット!HN$3,プレー記録!$U$14:$U$2664,0),1))</f>
        <v>0</v>
      </c>
      <c r="HO33" s="296">
        <f>IF(ISNA(INDEX(プレー記録!$G$14:$G$2664,MATCH("IN_"&amp;ウォレット!$GY$2&amp;MONTH(ウォレット!$B33)&amp;"/"&amp;DAY(ウォレット!$B33)&amp;"_"&amp;ウォレット!HO$3,プレー記録!$U$14:$U$2664,0),1))=TRUE,0,INDEX(プレー記録!$G$14:$G$2664,MATCH("IN_"&amp;ウォレット!$GY$2&amp;MONTH(ウォレット!$B33)&amp;"/"&amp;DAY(ウォレット!$B33)&amp;"_"&amp;ウォレット!HO$3,プレー記録!$U$14:$U$2664,0),1))</f>
        <v>0</v>
      </c>
      <c r="HP33" s="158"/>
      <c r="HQ33" s="131">
        <f>IF(ISNA(INDEX(プレー記録!$F$12:$F$2664,MATCH("OUT_"&amp;ウォレット!$GY$2&amp;MONTH(ウォレット!$B33)&amp;"/"&amp;DAY(ウォレット!$B33)&amp;"_"&amp;ウォレット!HQ$3,プレー記録!$U$12:$U$2664,0),1))=TRUE,0,-INDEX(プレー記録!$F$12:$F$2664,MATCH("OUT_"&amp;ウォレット!$GY$2&amp;MONTH(ウォレット!$B33)&amp;"/"&amp;DAY(ウォレット!$B33)&amp;"_"&amp;ウォレット!HQ$3,プレー記録!$U$12:$U$2664,0),1))</f>
        <v>0</v>
      </c>
      <c r="HR33" s="123">
        <f>IF(ISNA(INDEX(プレー記録!$F$12:$F$2664,MATCH("OUT_"&amp;ウォレット!$GY$2&amp;MONTH(ウォレット!$B33)&amp;"/"&amp;DAY(ウォレット!$B33)&amp;"_"&amp;ウォレット!HR$3,プレー記録!$U$12:$U$2664,0),1))=TRUE,0,-INDEX(プレー記録!$F$12:$F$2664,MATCH("OUT_"&amp;ウォレット!$GY$2&amp;MONTH(ウォレット!$B33)&amp;"/"&amp;DAY(ウォレット!$B33)&amp;"_"&amp;ウォレット!HR$3,プレー記録!$U$12:$U$2664,0),1))</f>
        <v>0</v>
      </c>
      <c r="HS33" s="123">
        <f>IF(ISNA(INDEX(プレー記録!$F$12:$F$2664,MATCH("OUT_"&amp;ウォレット!$GY$2&amp;MONTH(ウォレット!$B33)&amp;"/"&amp;DAY(ウォレット!$B33)&amp;"_"&amp;ウォレット!HS$3,プレー記録!$U$12:$U$2664,0),1))=TRUE,0,-INDEX(プレー記録!$F$12:$F$2664,MATCH("OUT_"&amp;ウォレット!$GY$2&amp;MONTH(ウォレット!$B33)&amp;"/"&amp;DAY(ウォレット!$B33)&amp;"_"&amp;ウォレット!HS$3,プレー記録!$U$12:$U$2664,0),1))</f>
        <v>0</v>
      </c>
      <c r="HT33" s="123">
        <f>IF(ISNA(INDEX(プレー記録!$F$12:$F$2664,MATCH("OUT_"&amp;ウォレット!$GY$2&amp;MONTH(ウォレット!$B33)&amp;"/"&amp;DAY(ウォレット!$B33)&amp;"_"&amp;ウォレット!HT$3,プレー記録!$U$12:$U$2664,0),1))=TRUE,0,-INDEX(プレー記録!$F$12:$F$2664,MATCH("OUT_"&amp;ウォレット!$GY$2&amp;MONTH(ウォレット!$B33)&amp;"/"&amp;DAY(ウォレット!$B33)&amp;"_"&amp;ウォレット!HT$3,プレー記録!$U$12:$U$2664,0),1))</f>
        <v>0</v>
      </c>
      <c r="HU33" s="123">
        <f>IF(ISNA(INDEX(プレー記録!$F$12:$F$2664,MATCH("OUT_"&amp;ウォレット!$GY$2&amp;MONTH(ウォレット!$B33)&amp;"/"&amp;DAY(ウォレット!$B33)&amp;"_"&amp;ウォレット!HU$3,プレー記録!$U$12:$U$2664,0),1))=TRUE,0,-INDEX(プレー記録!$F$12:$F$2664,MATCH("OUT_"&amp;ウォレット!$GY$2&amp;MONTH(ウォレット!$B33)&amp;"/"&amp;DAY(ウォレット!$B33)&amp;"_"&amp;ウォレット!HU$3,プレー記録!$U$12:$U$2664,0),1))</f>
        <v>0</v>
      </c>
      <c r="HV33" s="123">
        <f>IF(ISNA(INDEX(プレー記録!$F$12:$F$2664,MATCH("OUT_"&amp;ウォレット!$GY$2&amp;MONTH(ウォレット!$B33)&amp;"/"&amp;DAY(ウォレット!$B33)&amp;"_"&amp;ウォレット!HV$3,プレー記録!$U$12:$U$2664,0),1))=TRUE,0,-INDEX(プレー記録!$F$12:$F$2664,MATCH("OUT_"&amp;ウォレット!$GY$2&amp;MONTH(ウォレット!$B33)&amp;"/"&amp;DAY(ウォレット!$B33)&amp;"_"&amp;ウォレット!HV$3,プレー記録!$U$12:$U$2664,0),1))</f>
        <v>0</v>
      </c>
      <c r="HW33" s="123">
        <f>IF(ISNA(INDEX(プレー記録!$F$12:$F$2664,MATCH("OUT_"&amp;ウォレット!$GY$2&amp;MONTH(ウォレット!$B33)&amp;"/"&amp;DAY(ウォレット!$B33)&amp;"_"&amp;ウォレット!HW$3,プレー記録!$U$12:$U$2664,0),1))=TRUE,0,-INDEX(プレー記録!$F$12:$F$2664,MATCH("OUT_"&amp;ウォレット!$GY$2&amp;MONTH(ウォレット!$B33)&amp;"/"&amp;DAY(ウォレット!$B33)&amp;"_"&amp;ウォレット!HW$3,プレー記録!$U$12:$U$2664,0),1))</f>
        <v>0</v>
      </c>
      <c r="HX33" s="298">
        <f>IF(ISNA(INDEX(プレー記録!$F$12:$F$2664,MATCH("OUT_"&amp;ウォレット!$GY$2&amp;MONTH(ウォレット!$B33)&amp;"/"&amp;DAY(ウォレット!$B33)&amp;"_"&amp;ウォレット!HX$3,プレー記録!$U$12:$U$2664,0),1))=TRUE,0,-INDEX(プレー記録!$F$12:$F$2664,MATCH("OUT_"&amp;ウォレット!$GY$2&amp;MONTH(ウォレット!$B33)&amp;"/"&amp;DAY(ウォレット!$B33)&amp;"_"&amp;ウォレット!HX$3,プレー記録!$U$12:$U$2664,0),1))</f>
        <v>0</v>
      </c>
      <c r="HY33" s="298">
        <f>IF(ISNA(INDEX(プレー記録!$F$12:$F$2664,MATCH("OUT_"&amp;ウォレット!$GY$2&amp;MONTH(ウォレット!$B33)&amp;"/"&amp;DAY(ウォレット!$B33)&amp;"_"&amp;ウォレット!HY$3,プレー記録!$U$12:$U$2664,0),1))=TRUE,0,-INDEX(プレー記録!$F$12:$F$2664,MATCH("OUT_"&amp;ウォレット!$GY$2&amp;MONTH(ウォレット!$B33)&amp;"/"&amp;DAY(ウォレット!$B33)&amp;"_"&amp;ウォレット!HY$3,プレー記録!$U$12:$U$2664,0),1))</f>
        <v>0</v>
      </c>
      <c r="HZ33" s="298">
        <f>IF(ISNA(INDEX(プレー記録!$F$12:$F$2664,MATCH("OUT_"&amp;ウォレット!$GY$2&amp;MONTH(ウォレット!$B33)&amp;"/"&amp;DAY(ウォレット!$B33)&amp;"_"&amp;ウォレット!HZ$3,プレー記録!$U$12:$U$2664,0),1))=TRUE,0,-INDEX(プレー記録!$F$12:$F$2664,MATCH("OUT_"&amp;ウォレット!$GY$2&amp;MONTH(ウォレット!$B33)&amp;"/"&amp;DAY(ウォレット!$B33)&amp;"_"&amp;ウォレット!HZ$3,プレー記録!$U$12:$U$2664,0),1))</f>
        <v>0</v>
      </c>
      <c r="IA33" s="298">
        <f>IF(ISNA(INDEX(プレー記録!$F$12:$F$2664,MATCH("OUT_"&amp;ウォレット!$GY$2&amp;MONTH(ウォレット!$B33)&amp;"/"&amp;DAY(ウォレット!$B33)&amp;"_"&amp;ウォレット!IA$3,プレー記録!$U$12:$U$2664,0),1))=TRUE,0,-INDEX(プレー記録!$F$12:$F$2664,MATCH("OUT_"&amp;ウォレット!$GY$2&amp;MONTH(ウォレット!$B33)&amp;"/"&amp;DAY(ウォレット!$B33)&amp;"_"&amp;ウォレット!IA$3,プレー記録!$U$12:$U$2664,0),1))</f>
        <v>0</v>
      </c>
      <c r="IB33" s="298">
        <f>IF(ISNA(INDEX(プレー記録!$F$12:$F$2664,MATCH("OUT_"&amp;ウォレット!$GY$2&amp;MONTH(ウォレット!$B33)&amp;"/"&amp;DAY(ウォレット!$B33)&amp;"_"&amp;ウォレット!IB$3,プレー記録!$U$12:$U$2664,0),1))=TRUE,0,-INDEX(プレー記録!$F$12:$F$2664,MATCH("OUT_"&amp;ウォレット!$GY$2&amp;MONTH(ウォレット!$B33)&amp;"/"&amp;DAY(ウォレット!$B33)&amp;"_"&amp;ウォレット!IB$3,プレー記録!$U$12:$U$2664,0),1))</f>
        <v>0</v>
      </c>
      <c r="IC33" s="298">
        <f>IF(ISNA(INDEX(プレー記録!$F$12:$F$2664,MATCH("OUT_"&amp;ウォレット!$GY$2&amp;MONTH(ウォレット!$B33)&amp;"/"&amp;DAY(ウォレット!$B33)&amp;"_"&amp;ウォレット!IC$3,プレー記録!$U$12:$U$2664,0),1))=TRUE,0,-INDEX(プレー記録!$F$12:$F$2664,MATCH("OUT_"&amp;ウォレット!$GY$2&amp;MONTH(ウォレット!$B33)&amp;"/"&amp;DAY(ウォレット!$B33)&amp;"_"&amp;ウォレット!IC$3,プレー記録!$U$12:$U$2664,0),1))</f>
        <v>0</v>
      </c>
      <c r="ID33" s="298">
        <f>IF(ISNA(INDEX(プレー記録!$F$12:$F$2664,MATCH("OUT_"&amp;ウォレット!$GY$2&amp;MONTH(ウォレット!$B33)&amp;"/"&amp;DAY(ウォレット!$B33)&amp;"_"&amp;ウォレット!ID$3,プレー記録!$U$12:$U$2664,0),1))=TRUE,0,-INDEX(プレー記録!$F$12:$F$2664,MATCH("OUT_"&amp;ウォレット!$GY$2&amp;MONTH(ウォレット!$B33)&amp;"/"&amp;DAY(ウォレット!$B33)&amp;"_"&amp;ウォレット!ID$3,プレー記録!$U$12:$U$2664,0),1))</f>
        <v>0</v>
      </c>
      <c r="IE33" s="298">
        <f>IF(ISNA(INDEX(プレー記録!$F$12:$F$2664,MATCH("OUT_"&amp;ウォレット!$GY$2&amp;MONTH(ウォレット!$B33)&amp;"/"&amp;DAY(ウォレット!$B33)&amp;"_"&amp;ウォレット!IE$3,プレー記録!$U$12:$U$2664,0),1))=TRUE,0,-INDEX(プレー記録!$F$12:$F$2664,MATCH("OUT_"&amp;ウォレット!$GY$2&amp;MONTH(ウォレット!$B33)&amp;"/"&amp;DAY(ウォレット!$B33)&amp;"_"&amp;ウォレット!IE$3,プレー記録!$U$12:$U$2664,0),1))</f>
        <v>0</v>
      </c>
      <c r="IF33" s="160"/>
      <c r="IG33" s="127">
        <f t="shared" si="8"/>
        <v>0</v>
      </c>
      <c r="IH33" s="128">
        <f t="shared" si="18"/>
        <v>0</v>
      </c>
      <c r="II33" s="133">
        <f>IF(ISNA(INDEX(プレー記録!$G$14:$G$2664,MATCH("IN_"&amp;ウォレット!$IG$2&amp;MONTH(ウォレット!$B33)&amp;"/"&amp;DAY(ウォレット!$B33)&amp;"_"&amp;ウォレット!II$3,プレー記録!$U$14:$U$2664,0),1))=TRUE,0,INDEX(プレー記録!$G$14:$G$2664,MATCH("IN_"&amp;ウォレット!$IG$2&amp;MONTH(ウォレット!$B33)&amp;"/"&amp;DAY(ウォレット!$B33)&amp;"_"&amp;ウォレット!II$3,プレー記録!$U$14:$U$2664,0),1))</f>
        <v>0</v>
      </c>
      <c r="IJ33" s="122">
        <f>IF(ISNA(INDEX(プレー記録!$G$14:$G$2664,MATCH("IN_"&amp;ウォレット!$IG$2&amp;MONTH(ウォレット!$B33)&amp;"/"&amp;DAY(ウォレット!$B33)&amp;"_"&amp;ウォレット!IJ$3,プレー記録!$U$14:$U$2664,0),1))=TRUE,0,INDEX(プレー記録!$G$14:$G$2664,MATCH("IN_"&amp;ウォレット!$IG$2&amp;MONTH(ウォレット!$B33)&amp;"/"&amp;DAY(ウォレット!$B33)&amp;"_"&amp;ウォレット!IJ$3,プレー記録!$U$14:$U$2664,0),1))</f>
        <v>0</v>
      </c>
      <c r="IK33" s="122">
        <f>IF(ISNA(INDEX(プレー記録!$G$14:$G$2664,MATCH("IN_"&amp;ウォレット!$IG$2&amp;MONTH(ウォレット!$B33)&amp;"/"&amp;DAY(ウォレット!$B33)&amp;"_"&amp;ウォレット!IK$3,プレー記録!$U$14:$U$2664,0),1))=TRUE,0,INDEX(プレー記録!$G$14:$G$2664,MATCH("IN_"&amp;ウォレット!$IG$2&amp;MONTH(ウォレット!$B33)&amp;"/"&amp;DAY(ウォレット!$B33)&amp;"_"&amp;ウォレット!IK$3,プレー記録!$U$14:$U$2664,0),1))</f>
        <v>0</v>
      </c>
      <c r="IL33" s="122">
        <f>IF(ISNA(INDEX(プレー記録!$G$14:$G$2664,MATCH("IN_"&amp;ウォレット!$IG$2&amp;MONTH(ウォレット!$B33)&amp;"/"&amp;DAY(ウォレット!$B33)&amp;"_"&amp;ウォレット!IL$3,プレー記録!$U$14:$U$2664,0),1))=TRUE,0,INDEX(プレー記録!$G$14:$G$2664,MATCH("IN_"&amp;ウォレット!$IG$2&amp;MONTH(ウォレット!$B33)&amp;"/"&amp;DAY(ウォレット!$B33)&amp;"_"&amp;ウォレット!IL$3,プレー記録!$U$14:$U$2664,0),1))</f>
        <v>0</v>
      </c>
      <c r="IM33" s="122">
        <f>IF(ISNA(INDEX(プレー記録!$G$14:$G$2664,MATCH("IN_"&amp;ウォレット!$IG$2&amp;MONTH(ウォレット!$B33)&amp;"/"&amp;DAY(ウォレット!$B33)&amp;"_"&amp;ウォレット!IM$3,プレー記録!$U$14:$U$2664,0),1))=TRUE,0,INDEX(プレー記録!$G$14:$G$2664,MATCH("IN_"&amp;ウォレット!$IG$2&amp;MONTH(ウォレット!$B33)&amp;"/"&amp;DAY(ウォレット!$B33)&amp;"_"&amp;ウォレット!IM$3,プレー記録!$U$14:$U$2664,0),1))</f>
        <v>0</v>
      </c>
      <c r="IN33" s="122">
        <f>IF(ISNA(INDEX(プレー記録!$G$14:$G$2664,MATCH("IN_"&amp;ウォレット!$IG$2&amp;MONTH(ウォレット!$B33)&amp;"/"&amp;DAY(ウォレット!$B33)&amp;"_"&amp;ウォレット!IN$3,プレー記録!$U$14:$U$2664,0),1))=TRUE,0,INDEX(プレー記録!$G$14:$G$2664,MATCH("IN_"&amp;ウォレット!$IG$2&amp;MONTH(ウォレット!$B33)&amp;"/"&amp;DAY(ウォレット!$B33)&amp;"_"&amp;ウォレット!IN$3,プレー記録!$U$14:$U$2664,0),1))</f>
        <v>0</v>
      </c>
      <c r="IO33" s="122">
        <f>IF(ISNA(INDEX(プレー記録!$G$14:$G$2664,MATCH("IN_"&amp;ウォレット!$IG$2&amp;MONTH(ウォレット!$B33)&amp;"/"&amp;DAY(ウォレット!$B33)&amp;"_"&amp;ウォレット!IO$3,プレー記録!$U$14:$U$2664,0),1))=TRUE,0,INDEX(プレー記録!$G$14:$G$2664,MATCH("IN_"&amp;ウォレット!$IG$2&amp;MONTH(ウォレット!$B33)&amp;"/"&amp;DAY(ウォレット!$B33)&amp;"_"&amp;ウォレット!IO$3,プレー記録!$U$14:$U$2664,0),1))</f>
        <v>0</v>
      </c>
      <c r="IP33" s="296">
        <f>IF(ISNA(INDEX(プレー記録!$G$14:$G$2664,MATCH("IN_"&amp;ウォレット!$IG$2&amp;MONTH(ウォレット!$B33)&amp;"/"&amp;DAY(ウォレット!$B33)&amp;"_"&amp;ウォレット!IP$3,プレー記録!$U$14:$U$2664,0),1))=TRUE,0,INDEX(プレー記録!$G$14:$G$2664,MATCH("IN_"&amp;ウォレット!$IG$2&amp;MONTH(ウォレット!$B33)&amp;"/"&amp;DAY(ウォレット!$B33)&amp;"_"&amp;ウォレット!IP$3,プレー記録!$U$14:$U$2664,0),1))</f>
        <v>0</v>
      </c>
      <c r="IQ33" s="296">
        <f>IF(ISNA(INDEX(プレー記録!$G$14:$G$2664,MATCH("IN_"&amp;ウォレット!$IG$2&amp;MONTH(ウォレット!$B33)&amp;"/"&amp;DAY(ウォレット!$B33)&amp;"_"&amp;ウォレット!IQ$3,プレー記録!$U$14:$U$2664,0),1))=TRUE,0,INDEX(プレー記録!$G$14:$G$2664,MATCH("IN_"&amp;ウォレット!$IG$2&amp;MONTH(ウォレット!$B33)&amp;"/"&amp;DAY(ウォレット!$B33)&amp;"_"&amp;ウォレット!IQ$3,プレー記録!$U$14:$U$2664,0),1))</f>
        <v>0</v>
      </c>
      <c r="IR33" s="296">
        <f>IF(ISNA(INDEX(プレー記録!$G$14:$G$2664,MATCH("IN_"&amp;ウォレット!$IG$2&amp;MONTH(ウォレット!$B33)&amp;"/"&amp;DAY(ウォレット!$B33)&amp;"_"&amp;ウォレット!IR$3,プレー記録!$U$14:$U$2664,0),1))=TRUE,0,INDEX(プレー記録!$G$14:$G$2664,MATCH("IN_"&amp;ウォレット!$IG$2&amp;MONTH(ウォレット!$B33)&amp;"/"&amp;DAY(ウォレット!$B33)&amp;"_"&amp;ウォレット!IR$3,プレー記録!$U$14:$U$2664,0),1))</f>
        <v>0</v>
      </c>
      <c r="IS33" s="296">
        <f>IF(ISNA(INDEX(プレー記録!$G$14:$G$2664,MATCH("IN_"&amp;ウォレット!$IG$2&amp;MONTH(ウォレット!$B33)&amp;"/"&amp;DAY(ウォレット!$B33)&amp;"_"&amp;ウォレット!IS$3,プレー記録!$U$14:$U$2664,0),1))=TRUE,0,INDEX(プレー記録!$G$14:$G$2664,MATCH("IN_"&amp;ウォレット!$IG$2&amp;MONTH(ウォレット!$B33)&amp;"/"&amp;DAY(ウォレット!$B33)&amp;"_"&amp;ウォレット!IS$3,プレー記録!$U$14:$U$2664,0),1))</f>
        <v>0</v>
      </c>
      <c r="IT33" s="296">
        <f>IF(ISNA(INDEX(プレー記録!$G$14:$G$2664,MATCH("IN_"&amp;ウォレット!$IG$2&amp;MONTH(ウォレット!$B33)&amp;"/"&amp;DAY(ウォレット!$B33)&amp;"_"&amp;ウォレット!IT$3,プレー記録!$U$14:$U$2664,0),1))=TRUE,0,INDEX(プレー記録!$G$14:$G$2664,MATCH("IN_"&amp;ウォレット!$IG$2&amp;MONTH(ウォレット!$B33)&amp;"/"&amp;DAY(ウォレット!$B33)&amp;"_"&amp;ウォレット!IT$3,プレー記録!$U$14:$U$2664,0),1))</f>
        <v>0</v>
      </c>
      <c r="IU33" s="296">
        <f>IF(ISNA(INDEX(プレー記録!$G$14:$G$2664,MATCH("IN_"&amp;ウォレット!$IG$2&amp;MONTH(ウォレット!$B33)&amp;"/"&amp;DAY(ウォレット!$B33)&amp;"_"&amp;ウォレット!IU$3,プレー記録!$U$14:$U$2664,0),1))=TRUE,0,INDEX(プレー記録!$G$14:$G$2664,MATCH("IN_"&amp;ウォレット!$IG$2&amp;MONTH(ウォレット!$B33)&amp;"/"&amp;DAY(ウォレット!$B33)&amp;"_"&amp;ウォレット!IU$3,プレー記録!$U$14:$U$2664,0),1))</f>
        <v>0</v>
      </c>
      <c r="IV33" s="296">
        <f>IF(ISNA(INDEX(プレー記録!$G$14:$G$2664,MATCH("IN_"&amp;ウォレット!$IG$2&amp;MONTH(ウォレット!$B33)&amp;"/"&amp;DAY(ウォレット!$B33)&amp;"_"&amp;ウォレット!IV$3,プレー記録!$U$14:$U$2664,0),1))=TRUE,0,INDEX(プレー記録!$G$14:$G$2664,MATCH("IN_"&amp;ウォレット!$IG$2&amp;MONTH(ウォレット!$B33)&amp;"/"&amp;DAY(ウォレット!$B33)&amp;"_"&amp;ウォレット!IV$3,プレー記録!$U$14:$U$2664,0),1))</f>
        <v>0</v>
      </c>
      <c r="IW33" s="296">
        <f>IF(ISNA(INDEX(プレー記録!$G$14:$G$2664,MATCH("IN_"&amp;ウォレット!$IG$2&amp;MONTH(ウォレット!$B33)&amp;"/"&amp;DAY(ウォレット!$B33)&amp;"_"&amp;ウォレット!IW$3,プレー記録!$U$14:$U$2664,0),1))=TRUE,0,INDEX(プレー記録!$G$14:$G$2664,MATCH("IN_"&amp;ウォレット!$IG$2&amp;MONTH(ウォレット!$B33)&amp;"/"&amp;DAY(ウォレット!$B33)&amp;"_"&amp;ウォレット!IW$3,プレー記録!$U$14:$U$2664,0),1))</f>
        <v>0</v>
      </c>
      <c r="IX33" s="158"/>
      <c r="IY33" s="131">
        <f>IF(ISNA(INDEX(プレー記録!$F$12:$F$2664,MATCH("OUT_"&amp;ウォレット!$IG$2&amp;MONTH(ウォレット!$B33)&amp;"/"&amp;DAY(ウォレット!$B33)&amp;"_"&amp;ウォレット!IY$3,プレー記録!$U$12:$U$2664,0),1))=TRUE,0,-INDEX(プレー記録!$F$12:$F$2664,MATCH("OUT_"&amp;ウォレット!$IG$2&amp;MONTH(ウォレット!$B33)&amp;"/"&amp;DAY(ウォレット!$B33)&amp;"_"&amp;ウォレット!IY$3,プレー記録!$U$12:$U$2664,0),1))</f>
        <v>0</v>
      </c>
      <c r="IZ33" s="123">
        <f>IF(ISNA(INDEX(プレー記録!$F$12:$F$2664,MATCH("OUT_"&amp;ウォレット!$IG$2&amp;MONTH(ウォレット!$B33)&amp;"/"&amp;DAY(ウォレット!$B33)&amp;"_"&amp;ウォレット!IZ$3,プレー記録!$U$12:$U$2664,0),1))=TRUE,0,-INDEX(プレー記録!$F$12:$F$2664,MATCH("OUT_"&amp;ウォレット!$IG$2&amp;MONTH(ウォレット!$B33)&amp;"/"&amp;DAY(ウォレット!$B33)&amp;"_"&amp;ウォレット!IZ$3,プレー記録!$U$12:$U$2664,0),1))</f>
        <v>0</v>
      </c>
      <c r="JA33" s="123">
        <f>IF(ISNA(INDEX(プレー記録!$F$12:$F$2664,MATCH("OUT_"&amp;ウォレット!$IG$2&amp;MONTH(ウォレット!$B33)&amp;"/"&amp;DAY(ウォレット!$B33)&amp;"_"&amp;ウォレット!JA$3,プレー記録!$U$12:$U$2664,0),1))=TRUE,0,-INDEX(プレー記録!$F$12:$F$2664,MATCH("OUT_"&amp;ウォレット!$IG$2&amp;MONTH(ウォレット!$B33)&amp;"/"&amp;DAY(ウォレット!$B33)&amp;"_"&amp;ウォレット!JA$3,プレー記録!$U$12:$U$2664,0),1))</f>
        <v>0</v>
      </c>
      <c r="JB33" s="123">
        <f>IF(ISNA(INDEX(プレー記録!$F$12:$F$2664,MATCH("OUT_"&amp;ウォレット!$IG$2&amp;MONTH(ウォレット!$B33)&amp;"/"&amp;DAY(ウォレット!$B33)&amp;"_"&amp;ウォレット!JB$3,プレー記録!$U$12:$U$2664,0),1))=TRUE,0,-INDEX(プレー記録!$F$12:$F$2664,MATCH("OUT_"&amp;ウォレット!$IG$2&amp;MONTH(ウォレット!$B33)&amp;"/"&amp;DAY(ウォレット!$B33)&amp;"_"&amp;ウォレット!JB$3,プレー記録!$U$12:$U$2664,0),1))</f>
        <v>0</v>
      </c>
      <c r="JC33" s="123">
        <f>IF(ISNA(INDEX(プレー記録!$F$12:$F$2664,MATCH("OUT_"&amp;ウォレット!$IG$2&amp;MONTH(ウォレット!$B33)&amp;"/"&amp;DAY(ウォレット!$B33)&amp;"_"&amp;ウォレット!JC$3,プレー記録!$U$12:$U$2664,0),1))=TRUE,0,-INDEX(プレー記録!$F$12:$F$2664,MATCH("OUT_"&amp;ウォレット!$IG$2&amp;MONTH(ウォレット!$B33)&amp;"/"&amp;DAY(ウォレット!$B33)&amp;"_"&amp;ウォレット!JC$3,プレー記録!$U$12:$U$2664,0),1))</f>
        <v>0</v>
      </c>
      <c r="JD33" s="123">
        <f>IF(ISNA(INDEX(プレー記録!$F$12:$F$2664,MATCH("OUT_"&amp;ウォレット!$IG$2&amp;MONTH(ウォレット!$B33)&amp;"/"&amp;DAY(ウォレット!$B33)&amp;"_"&amp;ウォレット!JD$3,プレー記録!$U$12:$U$2664,0),1))=TRUE,0,-INDEX(プレー記録!$F$12:$F$2664,MATCH("OUT_"&amp;ウォレット!$IG$2&amp;MONTH(ウォレット!$B33)&amp;"/"&amp;DAY(ウォレット!$B33)&amp;"_"&amp;ウォレット!JD$3,プレー記録!$U$12:$U$2664,0),1))</f>
        <v>0</v>
      </c>
      <c r="JE33" s="123">
        <f>IF(ISNA(INDEX(プレー記録!$F$12:$F$2664,MATCH("OUT_"&amp;ウォレット!$IG$2&amp;MONTH(ウォレット!$B33)&amp;"/"&amp;DAY(ウォレット!$B33)&amp;"_"&amp;ウォレット!JE$3,プレー記録!$U$12:$U$2664,0),1))=TRUE,0,-INDEX(プレー記録!$F$12:$F$2664,MATCH("OUT_"&amp;ウォレット!$IG$2&amp;MONTH(ウォレット!$B33)&amp;"/"&amp;DAY(ウォレット!$B33)&amp;"_"&amp;ウォレット!JE$3,プレー記録!$U$12:$U$2664,0),1))</f>
        <v>0</v>
      </c>
      <c r="JF33" s="298">
        <f>IF(ISNA(INDEX(プレー記録!$F$12:$F$2664,MATCH("OUT_"&amp;ウォレット!$IG$2&amp;MONTH(ウォレット!$B33)&amp;"/"&amp;DAY(ウォレット!$B33)&amp;"_"&amp;ウォレット!JF$3,プレー記録!$U$12:$U$2664,0),1))=TRUE,0,-INDEX(プレー記録!$F$12:$F$2664,MATCH("OUT_"&amp;ウォレット!$IG$2&amp;MONTH(ウォレット!$B33)&amp;"/"&amp;DAY(ウォレット!$B33)&amp;"_"&amp;ウォレット!JF$3,プレー記録!$U$12:$U$2664,0),1))</f>
        <v>0</v>
      </c>
      <c r="JG33" s="298">
        <f>IF(ISNA(INDEX(プレー記録!$F$12:$F$2664,MATCH("OUT_"&amp;ウォレット!$IG$2&amp;MONTH(ウォレット!$B33)&amp;"/"&amp;DAY(ウォレット!$B33)&amp;"_"&amp;ウォレット!JG$3,プレー記録!$U$12:$U$2664,0),1))=TRUE,0,-INDEX(プレー記録!$F$12:$F$2664,MATCH("OUT_"&amp;ウォレット!$IG$2&amp;MONTH(ウォレット!$B33)&amp;"/"&amp;DAY(ウォレット!$B33)&amp;"_"&amp;ウォレット!JG$3,プレー記録!$U$12:$U$2664,0),1))</f>
        <v>0</v>
      </c>
      <c r="JH33" s="298">
        <f>IF(ISNA(INDEX(プレー記録!$F$12:$F$2664,MATCH("OUT_"&amp;ウォレット!$IG$2&amp;MONTH(ウォレット!$B33)&amp;"/"&amp;DAY(ウォレット!$B33)&amp;"_"&amp;ウォレット!JH$3,プレー記録!$U$12:$U$2664,0),1))=TRUE,0,-INDEX(プレー記録!$F$12:$F$2664,MATCH("OUT_"&amp;ウォレット!$IG$2&amp;MONTH(ウォレット!$B33)&amp;"/"&amp;DAY(ウォレット!$B33)&amp;"_"&amp;ウォレット!JH$3,プレー記録!$U$12:$U$2664,0),1))</f>
        <v>0</v>
      </c>
      <c r="JI33" s="298">
        <f>IF(ISNA(INDEX(プレー記録!$F$12:$F$2664,MATCH("OUT_"&amp;ウォレット!$IG$2&amp;MONTH(ウォレット!$B33)&amp;"/"&amp;DAY(ウォレット!$B33)&amp;"_"&amp;ウォレット!JI$3,プレー記録!$U$12:$U$2664,0),1))=TRUE,0,-INDEX(プレー記録!$F$12:$F$2664,MATCH("OUT_"&amp;ウォレット!$IG$2&amp;MONTH(ウォレット!$B33)&amp;"/"&amp;DAY(ウォレット!$B33)&amp;"_"&amp;ウォレット!JI$3,プレー記録!$U$12:$U$2664,0),1))</f>
        <v>0</v>
      </c>
      <c r="JJ33" s="298">
        <f>IF(ISNA(INDEX(プレー記録!$F$12:$F$2664,MATCH("OUT_"&amp;ウォレット!$IG$2&amp;MONTH(ウォレット!$B33)&amp;"/"&amp;DAY(ウォレット!$B33)&amp;"_"&amp;ウォレット!JJ$3,プレー記録!$U$12:$U$2664,0),1))=TRUE,0,-INDEX(プレー記録!$F$12:$F$2664,MATCH("OUT_"&amp;ウォレット!$IG$2&amp;MONTH(ウォレット!$B33)&amp;"/"&amp;DAY(ウォレット!$B33)&amp;"_"&amp;ウォレット!JJ$3,プレー記録!$U$12:$U$2664,0),1))</f>
        <v>0</v>
      </c>
      <c r="JK33" s="298">
        <f>IF(ISNA(INDEX(プレー記録!$F$12:$F$2664,MATCH("OUT_"&amp;ウォレット!$IG$2&amp;MONTH(ウォレット!$B33)&amp;"/"&amp;DAY(ウォレット!$B33)&amp;"_"&amp;ウォレット!JK$3,プレー記録!$U$12:$U$2664,0),1))=TRUE,0,-INDEX(プレー記録!$F$12:$F$2664,MATCH("OUT_"&amp;ウォレット!$IG$2&amp;MONTH(ウォレット!$B33)&amp;"/"&amp;DAY(ウォレット!$B33)&amp;"_"&amp;ウォレット!JK$3,プレー記録!$U$12:$U$2664,0),1))</f>
        <v>0</v>
      </c>
      <c r="JL33" s="298">
        <f>IF(ISNA(INDEX(プレー記録!$F$12:$F$2664,MATCH("OUT_"&amp;ウォレット!$IG$2&amp;MONTH(ウォレット!$B33)&amp;"/"&amp;DAY(ウォレット!$B33)&amp;"_"&amp;ウォレット!JL$3,プレー記録!$U$12:$U$2664,0),1))=TRUE,0,-INDEX(プレー記録!$F$12:$F$2664,MATCH("OUT_"&amp;ウォレット!$IG$2&amp;MONTH(ウォレット!$B33)&amp;"/"&amp;DAY(ウォレット!$B33)&amp;"_"&amp;ウォレット!JL$3,プレー記録!$U$12:$U$2664,0),1))</f>
        <v>0</v>
      </c>
      <c r="JM33" s="298">
        <f>IF(ISNA(INDEX(プレー記録!$F$12:$F$2664,MATCH("OUT_"&amp;ウォレット!$IG$2&amp;MONTH(ウォレット!$B33)&amp;"/"&amp;DAY(ウォレット!$B33)&amp;"_"&amp;ウォレット!JM$3,プレー記録!$U$12:$U$2664,0),1))=TRUE,0,-INDEX(プレー記録!$F$12:$F$2664,MATCH("OUT_"&amp;ウォレット!$IG$2&amp;MONTH(ウォレット!$B33)&amp;"/"&amp;DAY(ウォレット!$B33)&amp;"_"&amp;ウォレット!JM$3,プレー記録!$U$12:$U$2664,0),1))</f>
        <v>0</v>
      </c>
      <c r="JN33" s="160"/>
      <c r="JO33" s="127">
        <f t="shared" si="9"/>
        <v>0</v>
      </c>
      <c r="JP33" s="128">
        <f t="shared" si="19"/>
        <v>0</v>
      </c>
      <c r="JQ33" s="133">
        <f>IF(ISNA(INDEX(プレー記録!$G$14:$G$2664,MATCH("IN_"&amp;ウォレット!$JO$2&amp;MONTH(ウォレット!$B33)&amp;"/"&amp;DAY(ウォレット!$B33)&amp;"_"&amp;ウォレット!JQ$3,プレー記録!$U$14:$U$2664,0),1))=TRUE,0,INDEX(プレー記録!$G$14:$G$2664,MATCH("IN_"&amp;ウォレット!$JO$2&amp;MONTH(ウォレット!$B33)&amp;"/"&amp;DAY(ウォレット!$B33)&amp;"_"&amp;ウォレット!JQ$3,プレー記録!$U$14:$U$2664,0),1))</f>
        <v>0</v>
      </c>
      <c r="JR33" s="122">
        <f>IF(ISNA(INDEX(プレー記録!$G$14:$G$2664,MATCH("IN_"&amp;ウォレット!$JO$2&amp;MONTH(ウォレット!$B33)&amp;"/"&amp;DAY(ウォレット!$B33)&amp;"_"&amp;ウォレット!JR$3,プレー記録!$U$14:$U$2664,0),1))=TRUE,0,INDEX(プレー記録!$G$14:$G$2664,MATCH("IN_"&amp;ウォレット!$JO$2&amp;MONTH(ウォレット!$B33)&amp;"/"&amp;DAY(ウォレット!$B33)&amp;"_"&amp;ウォレット!JR$3,プレー記録!$U$14:$U$2664,0),1))</f>
        <v>0</v>
      </c>
      <c r="JS33" s="122">
        <f>IF(ISNA(INDEX(プレー記録!$G$14:$G$2664,MATCH("IN_"&amp;ウォレット!$JO$2&amp;MONTH(ウォレット!$B33)&amp;"/"&amp;DAY(ウォレット!$B33)&amp;"_"&amp;ウォレット!JS$3,プレー記録!$U$14:$U$2664,0),1))=TRUE,0,INDEX(プレー記録!$G$14:$G$2664,MATCH("IN_"&amp;ウォレット!$JO$2&amp;MONTH(ウォレット!$B33)&amp;"/"&amp;DAY(ウォレット!$B33)&amp;"_"&amp;ウォレット!JS$3,プレー記録!$U$14:$U$2664,0),1))</f>
        <v>0</v>
      </c>
      <c r="JT33" s="122">
        <f>IF(ISNA(INDEX(プレー記録!$G$14:$G$2664,MATCH("IN_"&amp;ウォレット!$JO$2&amp;MONTH(ウォレット!$B33)&amp;"/"&amp;DAY(ウォレット!$B33)&amp;"_"&amp;ウォレット!JT$3,プレー記録!$U$14:$U$2664,0),1))=TRUE,0,INDEX(プレー記録!$G$14:$G$2664,MATCH("IN_"&amp;ウォレット!$JO$2&amp;MONTH(ウォレット!$B33)&amp;"/"&amp;DAY(ウォレット!$B33)&amp;"_"&amp;ウォレット!JT$3,プレー記録!$U$14:$U$2664,0),1))</f>
        <v>0</v>
      </c>
      <c r="JU33" s="122">
        <f>IF(ISNA(INDEX(プレー記録!$G$14:$G$2664,MATCH("IN_"&amp;ウォレット!$JO$2&amp;MONTH(ウォレット!$B33)&amp;"/"&amp;DAY(ウォレット!$B33)&amp;"_"&amp;ウォレット!JU$3,プレー記録!$U$14:$U$2664,0),1))=TRUE,0,INDEX(プレー記録!$G$14:$G$2664,MATCH("IN_"&amp;ウォレット!$JO$2&amp;MONTH(ウォレット!$B33)&amp;"/"&amp;DAY(ウォレット!$B33)&amp;"_"&amp;ウォレット!JU$3,プレー記録!$U$14:$U$2664,0),1))</f>
        <v>0</v>
      </c>
      <c r="JV33" s="122">
        <f>IF(ISNA(INDEX(プレー記録!$G$14:$G$2664,MATCH("IN_"&amp;ウォレット!$JO$2&amp;MONTH(ウォレット!$B33)&amp;"/"&amp;DAY(ウォレット!$B33)&amp;"_"&amp;ウォレット!JV$3,プレー記録!$U$14:$U$2664,0),1))=TRUE,0,INDEX(プレー記録!$G$14:$G$2664,MATCH("IN_"&amp;ウォレット!$JO$2&amp;MONTH(ウォレット!$B33)&amp;"/"&amp;DAY(ウォレット!$B33)&amp;"_"&amp;ウォレット!JV$3,プレー記録!$U$14:$U$2664,0),1))</f>
        <v>0</v>
      </c>
      <c r="JW33" s="122">
        <f>IF(ISNA(INDEX(プレー記録!$G$14:$G$2664,MATCH("IN_"&amp;ウォレット!$JO$2&amp;MONTH(ウォレット!$B33)&amp;"/"&amp;DAY(ウォレット!$B33)&amp;"_"&amp;ウォレット!JW$3,プレー記録!$U$14:$U$2664,0),1))=TRUE,0,INDEX(プレー記録!$G$14:$G$2664,MATCH("IN_"&amp;ウォレット!$JO$2&amp;MONTH(ウォレット!$B33)&amp;"/"&amp;DAY(ウォレット!$B33)&amp;"_"&amp;ウォレット!JW$3,プレー記録!$U$14:$U$2664,0),1))</f>
        <v>0</v>
      </c>
      <c r="JX33" s="296">
        <f>IF(ISNA(INDEX(プレー記録!$G$14:$G$2664,MATCH("IN_"&amp;ウォレット!$JO$2&amp;MONTH(ウォレット!$B33)&amp;"/"&amp;DAY(ウォレット!$B33)&amp;"_"&amp;ウォレット!JX$3,プレー記録!$U$14:$U$2664,0),1))=TRUE,0,INDEX(プレー記録!$G$14:$G$2664,MATCH("IN_"&amp;ウォレット!$JO$2&amp;MONTH(ウォレット!$B33)&amp;"/"&amp;DAY(ウォレット!$B33)&amp;"_"&amp;ウォレット!JX$3,プレー記録!$U$14:$U$2664,0),1))</f>
        <v>0</v>
      </c>
      <c r="JY33" s="296">
        <f>IF(ISNA(INDEX(プレー記録!$G$14:$G$2664,MATCH("IN_"&amp;ウォレット!$JO$2&amp;MONTH(ウォレット!$B33)&amp;"/"&amp;DAY(ウォレット!$B33)&amp;"_"&amp;ウォレット!JY$3,プレー記録!$U$14:$U$2664,0),1))=TRUE,0,INDEX(プレー記録!$G$14:$G$2664,MATCH("IN_"&amp;ウォレット!$JO$2&amp;MONTH(ウォレット!$B33)&amp;"/"&amp;DAY(ウォレット!$B33)&amp;"_"&amp;ウォレット!JY$3,プレー記録!$U$14:$U$2664,0),1))</f>
        <v>0</v>
      </c>
      <c r="JZ33" s="296">
        <f>IF(ISNA(INDEX(プレー記録!$G$14:$G$2664,MATCH("IN_"&amp;ウォレット!$JO$2&amp;MONTH(ウォレット!$B33)&amp;"/"&amp;DAY(ウォレット!$B33)&amp;"_"&amp;ウォレット!JZ$3,プレー記録!$U$14:$U$2664,0),1))=TRUE,0,INDEX(プレー記録!$G$14:$G$2664,MATCH("IN_"&amp;ウォレット!$JO$2&amp;MONTH(ウォレット!$B33)&amp;"/"&amp;DAY(ウォレット!$B33)&amp;"_"&amp;ウォレット!JZ$3,プレー記録!$U$14:$U$2664,0),1))</f>
        <v>0</v>
      </c>
      <c r="KA33" s="296">
        <f>IF(ISNA(INDEX(プレー記録!$G$14:$G$2664,MATCH("IN_"&amp;ウォレット!$JO$2&amp;MONTH(ウォレット!$B33)&amp;"/"&amp;DAY(ウォレット!$B33)&amp;"_"&amp;ウォレット!KA$3,プレー記録!$U$14:$U$2664,0),1))=TRUE,0,INDEX(プレー記録!$G$14:$G$2664,MATCH("IN_"&amp;ウォレット!$JO$2&amp;MONTH(ウォレット!$B33)&amp;"/"&amp;DAY(ウォレット!$B33)&amp;"_"&amp;ウォレット!KA$3,プレー記録!$U$14:$U$2664,0),1))</f>
        <v>0</v>
      </c>
      <c r="KB33" s="296">
        <f>IF(ISNA(INDEX(プレー記録!$G$14:$G$2664,MATCH("IN_"&amp;ウォレット!$JO$2&amp;MONTH(ウォレット!$B33)&amp;"/"&amp;DAY(ウォレット!$B33)&amp;"_"&amp;ウォレット!KB$3,プレー記録!$U$14:$U$2664,0),1))=TRUE,0,INDEX(プレー記録!$G$14:$G$2664,MATCH("IN_"&amp;ウォレット!$JO$2&amp;MONTH(ウォレット!$B33)&amp;"/"&amp;DAY(ウォレット!$B33)&amp;"_"&amp;ウォレット!KB$3,プレー記録!$U$14:$U$2664,0),1))</f>
        <v>0</v>
      </c>
      <c r="KC33" s="296">
        <f>IF(ISNA(INDEX(プレー記録!$G$14:$G$2664,MATCH("IN_"&amp;ウォレット!$JO$2&amp;MONTH(ウォレット!$B33)&amp;"/"&amp;DAY(ウォレット!$B33)&amp;"_"&amp;ウォレット!KC$3,プレー記録!$U$14:$U$2664,0),1))=TRUE,0,INDEX(プレー記録!$G$14:$G$2664,MATCH("IN_"&amp;ウォレット!$JO$2&amp;MONTH(ウォレット!$B33)&amp;"/"&amp;DAY(ウォレット!$B33)&amp;"_"&amp;ウォレット!KC$3,プレー記録!$U$14:$U$2664,0),1))</f>
        <v>0</v>
      </c>
      <c r="KD33" s="296">
        <f>IF(ISNA(INDEX(プレー記録!$G$14:$G$2664,MATCH("IN_"&amp;ウォレット!$JO$2&amp;MONTH(ウォレット!$B33)&amp;"/"&amp;DAY(ウォレット!$B33)&amp;"_"&amp;ウォレット!KD$3,プレー記録!$U$14:$U$2664,0),1))=TRUE,0,INDEX(プレー記録!$G$14:$G$2664,MATCH("IN_"&amp;ウォレット!$JO$2&amp;MONTH(ウォレット!$B33)&amp;"/"&amp;DAY(ウォレット!$B33)&amp;"_"&amp;ウォレット!KD$3,プレー記録!$U$14:$U$2664,0),1))</f>
        <v>0</v>
      </c>
      <c r="KE33" s="296">
        <f>IF(ISNA(INDEX(プレー記録!$G$14:$G$2664,MATCH("IN_"&amp;ウォレット!$JO$2&amp;MONTH(ウォレット!$B33)&amp;"/"&amp;DAY(ウォレット!$B33)&amp;"_"&amp;ウォレット!KE$3,プレー記録!$U$14:$U$2664,0),1))=TRUE,0,INDEX(プレー記録!$G$14:$G$2664,MATCH("IN_"&amp;ウォレット!$JO$2&amp;MONTH(ウォレット!$B33)&amp;"/"&amp;DAY(ウォレット!$B33)&amp;"_"&amp;ウォレット!KE$3,プレー記録!$U$14:$U$2664,0),1))</f>
        <v>0</v>
      </c>
      <c r="KF33" s="158"/>
      <c r="KG33" s="131">
        <f>IF(ISNA(INDEX(プレー記録!$F$12:$F$2664,MATCH("OUT_"&amp;ウォレット!$JO$2&amp;MONTH(ウォレット!$B33)&amp;"/"&amp;DAY(ウォレット!$B33)&amp;"_"&amp;ウォレット!KG$3,プレー記録!$U$12:$U$2664,0),1))=TRUE,0,-INDEX(プレー記録!$F$12:$F$2664,MATCH("OUT_"&amp;ウォレット!$JO$2&amp;MONTH(ウォレット!$B33)&amp;"/"&amp;DAY(ウォレット!$B33)&amp;"_"&amp;ウォレット!KG$3,プレー記録!$U$12:$U$2664,0),1))</f>
        <v>0</v>
      </c>
      <c r="KH33" s="123">
        <f>IF(ISNA(INDEX(プレー記録!$F$12:$F$2664,MATCH("OUT_"&amp;ウォレット!$JO$2&amp;MONTH(ウォレット!$B33)&amp;"/"&amp;DAY(ウォレット!$B33)&amp;"_"&amp;ウォレット!KH$3,プレー記録!$U$12:$U$2664,0),1))=TRUE,0,-INDEX(プレー記録!$F$12:$F$2664,MATCH("OUT_"&amp;ウォレット!$JO$2&amp;MONTH(ウォレット!$B33)&amp;"/"&amp;DAY(ウォレット!$B33)&amp;"_"&amp;ウォレット!KH$3,プレー記録!$U$12:$U$2664,0),1))</f>
        <v>0</v>
      </c>
      <c r="KI33" s="123">
        <f>IF(ISNA(INDEX(プレー記録!$F$12:$F$2664,MATCH("OUT_"&amp;ウォレット!$JO$2&amp;MONTH(ウォレット!$B33)&amp;"/"&amp;DAY(ウォレット!$B33)&amp;"_"&amp;ウォレット!KI$3,プレー記録!$U$12:$U$2664,0),1))=TRUE,0,-INDEX(プレー記録!$F$12:$F$2664,MATCH("OUT_"&amp;ウォレット!$JO$2&amp;MONTH(ウォレット!$B33)&amp;"/"&amp;DAY(ウォレット!$B33)&amp;"_"&amp;ウォレット!KI$3,プレー記録!$U$12:$U$2664,0),1))</f>
        <v>0</v>
      </c>
      <c r="KJ33" s="123">
        <f>IF(ISNA(INDEX(プレー記録!$F$12:$F$2664,MATCH("OUT_"&amp;ウォレット!$JO$2&amp;MONTH(ウォレット!$B33)&amp;"/"&amp;DAY(ウォレット!$B33)&amp;"_"&amp;ウォレット!KJ$3,プレー記録!$U$12:$U$2664,0),1))=TRUE,0,-INDEX(プレー記録!$F$12:$F$2664,MATCH("OUT_"&amp;ウォレット!$JO$2&amp;MONTH(ウォレット!$B33)&amp;"/"&amp;DAY(ウォレット!$B33)&amp;"_"&amp;ウォレット!KJ$3,プレー記録!$U$12:$U$2664,0),1))</f>
        <v>0</v>
      </c>
      <c r="KK33" s="123">
        <f>IF(ISNA(INDEX(プレー記録!$F$12:$F$2664,MATCH("OUT_"&amp;ウォレット!$JO$2&amp;MONTH(ウォレット!$B33)&amp;"/"&amp;DAY(ウォレット!$B33)&amp;"_"&amp;ウォレット!KK$3,プレー記録!$U$12:$U$2664,0),1))=TRUE,0,-INDEX(プレー記録!$F$12:$F$2664,MATCH("OUT_"&amp;ウォレット!$JO$2&amp;MONTH(ウォレット!$B33)&amp;"/"&amp;DAY(ウォレット!$B33)&amp;"_"&amp;ウォレット!KK$3,プレー記録!$U$12:$U$2664,0),1))</f>
        <v>0</v>
      </c>
      <c r="KL33" s="123">
        <f>IF(ISNA(INDEX(プレー記録!$F$12:$F$2664,MATCH("OUT_"&amp;ウォレット!$JO$2&amp;MONTH(ウォレット!$B33)&amp;"/"&amp;DAY(ウォレット!$B33)&amp;"_"&amp;ウォレット!KL$3,プレー記録!$U$12:$U$2664,0),1))=TRUE,0,-INDEX(プレー記録!$F$12:$F$2664,MATCH("OUT_"&amp;ウォレット!$JO$2&amp;MONTH(ウォレット!$B33)&amp;"/"&amp;DAY(ウォレット!$B33)&amp;"_"&amp;ウォレット!KL$3,プレー記録!$U$12:$U$2664,0),1))</f>
        <v>0</v>
      </c>
      <c r="KM33" s="123">
        <f>IF(ISNA(INDEX(プレー記録!$F$12:$F$2664,MATCH("OUT_"&amp;ウォレット!$JO$2&amp;MONTH(ウォレット!$B33)&amp;"/"&amp;DAY(ウォレット!$B33)&amp;"_"&amp;ウォレット!KM$3,プレー記録!$U$12:$U$2664,0),1))=TRUE,0,-INDEX(プレー記録!$F$12:$F$2664,MATCH("OUT_"&amp;ウォレット!$JO$2&amp;MONTH(ウォレット!$B33)&amp;"/"&amp;DAY(ウォレット!$B33)&amp;"_"&amp;ウォレット!KM$3,プレー記録!$U$12:$U$2664,0),1))</f>
        <v>0</v>
      </c>
      <c r="KN33" s="298">
        <f>IF(ISNA(INDEX(プレー記録!$F$12:$F$2664,MATCH("OUT_"&amp;ウォレット!$JO$2&amp;MONTH(ウォレット!$B33)&amp;"/"&amp;DAY(ウォレット!$B33)&amp;"_"&amp;ウォレット!KN$3,プレー記録!$U$12:$U$2664,0),1))=TRUE,0,-INDEX(プレー記録!$F$12:$F$2664,MATCH("OUT_"&amp;ウォレット!$JO$2&amp;MONTH(ウォレット!$B33)&amp;"/"&amp;DAY(ウォレット!$B33)&amp;"_"&amp;ウォレット!KN$3,プレー記録!$U$12:$U$2664,0),1))</f>
        <v>0</v>
      </c>
      <c r="KO33" s="298">
        <f>IF(ISNA(INDEX(プレー記録!$F$12:$F$2664,MATCH("OUT_"&amp;ウォレット!$JO$2&amp;MONTH(ウォレット!$B33)&amp;"/"&amp;DAY(ウォレット!$B33)&amp;"_"&amp;ウォレット!KO$3,プレー記録!$U$12:$U$2664,0),1))=TRUE,0,-INDEX(プレー記録!$F$12:$F$2664,MATCH("OUT_"&amp;ウォレット!$JO$2&amp;MONTH(ウォレット!$B33)&amp;"/"&amp;DAY(ウォレット!$B33)&amp;"_"&amp;ウォレット!KO$3,プレー記録!$U$12:$U$2664,0),1))</f>
        <v>0</v>
      </c>
      <c r="KP33" s="298">
        <f>IF(ISNA(INDEX(プレー記録!$F$12:$F$2664,MATCH("OUT_"&amp;ウォレット!$JO$2&amp;MONTH(ウォレット!$B33)&amp;"/"&amp;DAY(ウォレット!$B33)&amp;"_"&amp;ウォレット!KP$3,プレー記録!$U$12:$U$2664,0),1))=TRUE,0,-INDEX(プレー記録!$F$12:$F$2664,MATCH("OUT_"&amp;ウォレット!$JO$2&amp;MONTH(ウォレット!$B33)&amp;"/"&amp;DAY(ウォレット!$B33)&amp;"_"&amp;ウォレット!KP$3,プレー記録!$U$12:$U$2664,0),1))</f>
        <v>0</v>
      </c>
      <c r="KQ33" s="298">
        <f>IF(ISNA(INDEX(プレー記録!$F$12:$F$2664,MATCH("OUT_"&amp;ウォレット!$JO$2&amp;MONTH(ウォレット!$B33)&amp;"/"&amp;DAY(ウォレット!$B33)&amp;"_"&amp;ウォレット!KQ$3,プレー記録!$U$12:$U$2664,0),1))=TRUE,0,-INDEX(プレー記録!$F$12:$F$2664,MATCH("OUT_"&amp;ウォレット!$JO$2&amp;MONTH(ウォレット!$B33)&amp;"/"&amp;DAY(ウォレット!$B33)&amp;"_"&amp;ウォレット!KQ$3,プレー記録!$U$12:$U$2664,0),1))</f>
        <v>0</v>
      </c>
      <c r="KR33" s="298">
        <f>IF(ISNA(INDEX(プレー記録!$F$12:$F$2664,MATCH("OUT_"&amp;ウォレット!$JO$2&amp;MONTH(ウォレット!$B33)&amp;"/"&amp;DAY(ウォレット!$B33)&amp;"_"&amp;ウォレット!KR$3,プレー記録!$U$12:$U$2664,0),1))=TRUE,0,-INDEX(プレー記録!$F$12:$F$2664,MATCH("OUT_"&amp;ウォレット!$JO$2&amp;MONTH(ウォレット!$B33)&amp;"/"&amp;DAY(ウォレット!$B33)&amp;"_"&amp;ウォレット!KR$3,プレー記録!$U$12:$U$2664,0),1))</f>
        <v>0</v>
      </c>
      <c r="KS33" s="298">
        <f>IF(ISNA(INDEX(プレー記録!$F$12:$F$2664,MATCH("OUT_"&amp;ウォレット!$JO$2&amp;MONTH(ウォレット!$B33)&amp;"/"&amp;DAY(ウォレット!$B33)&amp;"_"&amp;ウォレット!KS$3,プレー記録!$U$12:$U$2664,0),1))=TRUE,0,-INDEX(プレー記録!$F$12:$F$2664,MATCH("OUT_"&amp;ウォレット!$JO$2&amp;MONTH(ウォレット!$B33)&amp;"/"&amp;DAY(ウォレット!$B33)&amp;"_"&amp;ウォレット!KS$3,プレー記録!$U$12:$U$2664,0),1))</f>
        <v>0</v>
      </c>
      <c r="KT33" s="298">
        <f>IF(ISNA(INDEX(プレー記録!$F$12:$F$2664,MATCH("OUT_"&amp;ウォレット!$JO$2&amp;MONTH(ウォレット!$B33)&amp;"/"&amp;DAY(ウォレット!$B33)&amp;"_"&amp;ウォレット!KT$3,プレー記録!$U$12:$U$2664,0),1))=TRUE,0,-INDEX(プレー記録!$F$12:$F$2664,MATCH("OUT_"&amp;ウォレット!$JO$2&amp;MONTH(ウォレット!$B33)&amp;"/"&amp;DAY(ウォレット!$B33)&amp;"_"&amp;ウォレット!KT$3,プレー記録!$U$12:$U$2664,0),1))</f>
        <v>0</v>
      </c>
      <c r="KU33" s="298">
        <f>IF(ISNA(INDEX(プレー記録!$F$12:$F$2664,MATCH("OUT_"&amp;ウォレット!$JO$2&amp;MONTH(ウォレット!$B33)&amp;"/"&amp;DAY(ウォレット!$B33)&amp;"_"&amp;ウォレット!KU$3,プレー記録!$U$12:$U$2664,0),1))=TRUE,0,-INDEX(プレー記録!$F$12:$F$2664,MATCH("OUT_"&amp;ウォレット!$JO$2&amp;MONTH(ウォレット!$B33)&amp;"/"&amp;DAY(ウォレット!$B33)&amp;"_"&amp;ウォレット!KU$3,プレー記録!$U$12:$U$2664,0),1))</f>
        <v>0</v>
      </c>
      <c r="KV33" s="160"/>
      <c r="KW33" s="127">
        <f t="shared" si="10"/>
        <v>0</v>
      </c>
      <c r="KX33" s="128">
        <f t="shared" si="20"/>
        <v>0</v>
      </c>
      <c r="KY33" s="133">
        <f>IF(ISNA(INDEX(プレー記録!$G$14:$G$2664,MATCH("IN_"&amp;ウォレット!$KW$2&amp;MONTH(ウォレット!$B33)&amp;"/"&amp;DAY(ウォレット!$B33)&amp;"_"&amp;ウォレット!KY$3,プレー記録!$U$14:$U$2664,0),1))=TRUE,0,INDEX(プレー記録!$G$14:$G$2664,MATCH("IN_"&amp;ウォレット!$KW$2&amp;MONTH(ウォレット!$B33)&amp;"/"&amp;DAY(ウォレット!$B33)&amp;"_"&amp;ウォレット!KY$3,プレー記録!$U$14:$U$2664,0),1))</f>
        <v>0</v>
      </c>
      <c r="KZ33" s="122">
        <f>IF(ISNA(INDEX(プレー記録!$G$14:$G$2664,MATCH("IN_"&amp;ウォレット!$KW$2&amp;MONTH(ウォレット!$B33)&amp;"/"&amp;DAY(ウォレット!$B33)&amp;"_"&amp;ウォレット!KZ$3,プレー記録!$U$14:$U$2664,0),1))=TRUE,0,INDEX(プレー記録!$G$14:$G$2664,MATCH("IN_"&amp;ウォレット!$KW$2&amp;MONTH(ウォレット!$B33)&amp;"/"&amp;DAY(ウォレット!$B33)&amp;"_"&amp;ウォレット!KZ$3,プレー記録!$U$14:$U$2664,0),1))</f>
        <v>0</v>
      </c>
      <c r="LA33" s="122">
        <f>IF(ISNA(INDEX(プレー記録!$G$14:$G$2664,MATCH("IN_"&amp;ウォレット!$KW$2&amp;MONTH(ウォレット!$B33)&amp;"/"&amp;DAY(ウォレット!$B33)&amp;"_"&amp;ウォレット!LA$3,プレー記録!$U$14:$U$2664,0),1))=TRUE,0,INDEX(プレー記録!$G$14:$G$2664,MATCH("IN_"&amp;ウォレット!$KW$2&amp;MONTH(ウォレット!$B33)&amp;"/"&amp;DAY(ウォレット!$B33)&amp;"_"&amp;ウォレット!LA$3,プレー記録!$U$14:$U$2664,0),1))</f>
        <v>0</v>
      </c>
      <c r="LB33" s="122">
        <f>IF(ISNA(INDEX(プレー記録!$G$14:$G$2664,MATCH("IN_"&amp;ウォレット!$KW$2&amp;MONTH(ウォレット!$B33)&amp;"/"&amp;DAY(ウォレット!$B33)&amp;"_"&amp;ウォレット!LB$3,プレー記録!$U$14:$U$2664,0),1))=TRUE,0,INDEX(プレー記録!$G$14:$G$2664,MATCH("IN_"&amp;ウォレット!$KW$2&amp;MONTH(ウォレット!$B33)&amp;"/"&amp;DAY(ウォレット!$B33)&amp;"_"&amp;ウォレット!LB$3,プレー記録!$U$14:$U$2664,0),1))</f>
        <v>0</v>
      </c>
      <c r="LC33" s="122">
        <f>IF(ISNA(INDEX(プレー記録!$G$14:$G$2664,MATCH("IN_"&amp;ウォレット!$KW$2&amp;MONTH(ウォレット!$B33)&amp;"/"&amp;DAY(ウォレット!$B33)&amp;"_"&amp;ウォレット!LC$3,プレー記録!$U$14:$U$2664,0),1))=TRUE,0,INDEX(プレー記録!$G$14:$G$2664,MATCH("IN_"&amp;ウォレット!$KW$2&amp;MONTH(ウォレット!$B33)&amp;"/"&amp;DAY(ウォレット!$B33)&amp;"_"&amp;ウォレット!LC$3,プレー記録!$U$14:$U$2664,0),1))</f>
        <v>0</v>
      </c>
      <c r="LD33" s="122">
        <f>IF(ISNA(INDEX(プレー記録!$G$14:$G$2664,MATCH("IN_"&amp;ウォレット!$KW$2&amp;MONTH(ウォレット!$B33)&amp;"/"&amp;DAY(ウォレット!$B33)&amp;"_"&amp;ウォレット!LD$3,プレー記録!$U$14:$U$2664,0),1))=TRUE,0,INDEX(プレー記録!$G$14:$G$2664,MATCH("IN_"&amp;ウォレット!$KW$2&amp;MONTH(ウォレット!$B33)&amp;"/"&amp;DAY(ウォレット!$B33)&amp;"_"&amp;ウォレット!LD$3,プレー記録!$U$14:$U$2664,0),1))</f>
        <v>0</v>
      </c>
      <c r="LE33" s="122">
        <f>IF(ISNA(INDEX(プレー記録!$G$14:$G$2664,MATCH("IN_"&amp;ウォレット!$KW$2&amp;MONTH(ウォレット!$B33)&amp;"/"&amp;DAY(ウォレット!$B33)&amp;"_"&amp;ウォレット!LE$3,プレー記録!$U$14:$U$2664,0),1))=TRUE,0,INDEX(プレー記録!$G$14:$G$2664,MATCH("IN_"&amp;ウォレット!$KW$2&amp;MONTH(ウォレット!$B33)&amp;"/"&amp;DAY(ウォレット!$B33)&amp;"_"&amp;ウォレット!LE$3,プレー記録!$U$14:$U$2664,0),1))</f>
        <v>0</v>
      </c>
      <c r="LF33" s="296">
        <f>IF(ISNA(INDEX(プレー記録!$G$14:$G$2664,MATCH("IN_"&amp;ウォレット!$KW$2&amp;MONTH(ウォレット!$B33)&amp;"/"&amp;DAY(ウォレット!$B33)&amp;"_"&amp;ウォレット!LF$3,プレー記録!$U$14:$U$2664,0),1))=TRUE,0,INDEX(プレー記録!$G$14:$G$2664,MATCH("IN_"&amp;ウォレット!$KW$2&amp;MONTH(ウォレット!$B33)&amp;"/"&amp;DAY(ウォレット!$B33)&amp;"_"&amp;ウォレット!LF$3,プレー記録!$U$14:$U$2664,0),1))</f>
        <v>0</v>
      </c>
      <c r="LG33" s="296">
        <f>IF(ISNA(INDEX(プレー記録!$G$14:$G$2664,MATCH("IN_"&amp;ウォレット!$KW$2&amp;MONTH(ウォレット!$B33)&amp;"/"&amp;DAY(ウォレット!$B33)&amp;"_"&amp;ウォレット!LG$3,プレー記録!$U$14:$U$2664,0),1))=TRUE,0,INDEX(プレー記録!$G$14:$G$2664,MATCH("IN_"&amp;ウォレット!$KW$2&amp;MONTH(ウォレット!$B33)&amp;"/"&amp;DAY(ウォレット!$B33)&amp;"_"&amp;ウォレット!LG$3,プレー記録!$U$14:$U$2664,0),1))</f>
        <v>0</v>
      </c>
      <c r="LH33" s="296">
        <f>IF(ISNA(INDEX(プレー記録!$G$14:$G$2664,MATCH("IN_"&amp;ウォレット!$KW$2&amp;MONTH(ウォレット!$B33)&amp;"/"&amp;DAY(ウォレット!$B33)&amp;"_"&amp;ウォレット!LH$3,プレー記録!$U$14:$U$2664,0),1))=TRUE,0,INDEX(プレー記録!$G$14:$G$2664,MATCH("IN_"&amp;ウォレット!$KW$2&amp;MONTH(ウォレット!$B33)&amp;"/"&amp;DAY(ウォレット!$B33)&amp;"_"&amp;ウォレット!LH$3,プレー記録!$U$14:$U$2664,0),1))</f>
        <v>0</v>
      </c>
      <c r="LI33" s="296">
        <f>IF(ISNA(INDEX(プレー記録!$G$14:$G$2664,MATCH("IN_"&amp;ウォレット!$KW$2&amp;MONTH(ウォレット!$B33)&amp;"/"&amp;DAY(ウォレット!$B33)&amp;"_"&amp;ウォレット!LI$3,プレー記録!$U$14:$U$2664,0),1))=TRUE,0,INDEX(プレー記録!$G$14:$G$2664,MATCH("IN_"&amp;ウォレット!$KW$2&amp;MONTH(ウォレット!$B33)&amp;"/"&amp;DAY(ウォレット!$B33)&amp;"_"&amp;ウォレット!LI$3,プレー記録!$U$14:$U$2664,0),1))</f>
        <v>0</v>
      </c>
      <c r="LJ33" s="296">
        <f>IF(ISNA(INDEX(プレー記録!$G$14:$G$2664,MATCH("IN_"&amp;ウォレット!$KW$2&amp;MONTH(ウォレット!$B33)&amp;"/"&amp;DAY(ウォレット!$B33)&amp;"_"&amp;ウォレット!LJ$3,プレー記録!$U$14:$U$2664,0),1))=TRUE,0,INDEX(プレー記録!$G$14:$G$2664,MATCH("IN_"&amp;ウォレット!$KW$2&amp;MONTH(ウォレット!$B33)&amp;"/"&amp;DAY(ウォレット!$B33)&amp;"_"&amp;ウォレット!LJ$3,プレー記録!$U$14:$U$2664,0),1))</f>
        <v>0</v>
      </c>
      <c r="LK33" s="296">
        <f>IF(ISNA(INDEX(プレー記録!$G$14:$G$2664,MATCH("IN_"&amp;ウォレット!$KW$2&amp;MONTH(ウォレット!$B33)&amp;"/"&amp;DAY(ウォレット!$B33)&amp;"_"&amp;ウォレット!LK$3,プレー記録!$U$14:$U$2664,0),1))=TRUE,0,INDEX(プレー記録!$G$14:$G$2664,MATCH("IN_"&amp;ウォレット!$KW$2&amp;MONTH(ウォレット!$B33)&amp;"/"&amp;DAY(ウォレット!$B33)&amp;"_"&amp;ウォレット!LK$3,プレー記録!$U$14:$U$2664,0),1))</f>
        <v>0</v>
      </c>
      <c r="LL33" s="296">
        <f>IF(ISNA(INDEX(プレー記録!$G$14:$G$2664,MATCH("IN_"&amp;ウォレット!$KW$2&amp;MONTH(ウォレット!$B33)&amp;"/"&amp;DAY(ウォレット!$B33)&amp;"_"&amp;ウォレット!LL$3,プレー記録!$U$14:$U$2664,0),1))=TRUE,0,INDEX(プレー記録!$G$14:$G$2664,MATCH("IN_"&amp;ウォレット!$KW$2&amp;MONTH(ウォレット!$B33)&amp;"/"&amp;DAY(ウォレット!$B33)&amp;"_"&amp;ウォレット!LL$3,プレー記録!$U$14:$U$2664,0),1))</f>
        <v>0</v>
      </c>
      <c r="LM33" s="296">
        <f>IF(ISNA(INDEX(プレー記録!$G$14:$G$2664,MATCH("IN_"&amp;ウォレット!$KW$2&amp;MONTH(ウォレット!$B33)&amp;"/"&amp;DAY(ウォレット!$B33)&amp;"_"&amp;ウォレット!LM$3,プレー記録!$U$14:$U$2664,0),1))=TRUE,0,INDEX(プレー記録!$G$14:$G$2664,MATCH("IN_"&amp;ウォレット!$KW$2&amp;MONTH(ウォレット!$B33)&amp;"/"&amp;DAY(ウォレット!$B33)&amp;"_"&amp;ウォレット!LM$3,プレー記録!$U$14:$U$2664,0),1))</f>
        <v>0</v>
      </c>
      <c r="LN33" s="158"/>
      <c r="LO33" s="131">
        <f>IF(ISNA(INDEX(プレー記録!$F$12:$F$2664,MATCH("OUT_"&amp;ウォレット!$KW$2&amp;MONTH(ウォレット!$B33)&amp;"/"&amp;DAY(ウォレット!$B33)&amp;"_"&amp;ウォレット!LO$3,プレー記録!$U$12:$U$2664,0),1))=TRUE,0,-INDEX(プレー記録!$F$12:$F$2664,MATCH("OUT_"&amp;ウォレット!$KW$2&amp;MONTH(ウォレット!$B33)&amp;"/"&amp;DAY(ウォレット!$B33)&amp;"_"&amp;ウォレット!LO$3,プレー記録!$U$12:$U$2664,0),1))</f>
        <v>0</v>
      </c>
      <c r="LP33" s="123">
        <f>IF(ISNA(INDEX(プレー記録!$F$12:$F$2664,MATCH("OUT_"&amp;ウォレット!$KW$2&amp;MONTH(ウォレット!$B33)&amp;"/"&amp;DAY(ウォレット!$B33)&amp;"_"&amp;ウォレット!LP$3,プレー記録!$U$12:$U$2664,0),1))=TRUE,0,-INDEX(プレー記録!$F$12:$F$2664,MATCH("OUT_"&amp;ウォレット!$KW$2&amp;MONTH(ウォレット!$B33)&amp;"/"&amp;DAY(ウォレット!$B33)&amp;"_"&amp;ウォレット!LP$3,プレー記録!$U$12:$U$2664,0),1))</f>
        <v>0</v>
      </c>
      <c r="LQ33" s="123">
        <f>IF(ISNA(INDEX(プレー記録!$F$12:$F$2664,MATCH("OUT_"&amp;ウォレット!$KW$2&amp;MONTH(ウォレット!$B33)&amp;"/"&amp;DAY(ウォレット!$B33)&amp;"_"&amp;ウォレット!LQ$3,プレー記録!$U$12:$U$2664,0),1))=TRUE,0,-INDEX(プレー記録!$F$12:$F$2664,MATCH("OUT_"&amp;ウォレット!$KW$2&amp;MONTH(ウォレット!$B33)&amp;"/"&amp;DAY(ウォレット!$B33)&amp;"_"&amp;ウォレット!LQ$3,プレー記録!$U$12:$U$2664,0),1))</f>
        <v>0</v>
      </c>
      <c r="LR33" s="123">
        <f>IF(ISNA(INDEX(プレー記録!$F$12:$F$2664,MATCH("OUT_"&amp;ウォレット!$KW$2&amp;MONTH(ウォレット!$B33)&amp;"/"&amp;DAY(ウォレット!$B33)&amp;"_"&amp;ウォレット!LR$3,プレー記録!$U$12:$U$2664,0),1))=TRUE,0,-INDEX(プレー記録!$F$12:$F$2664,MATCH("OUT_"&amp;ウォレット!$KW$2&amp;MONTH(ウォレット!$B33)&amp;"/"&amp;DAY(ウォレット!$B33)&amp;"_"&amp;ウォレット!LR$3,プレー記録!$U$12:$U$2664,0),1))</f>
        <v>0</v>
      </c>
      <c r="LS33" s="123">
        <f>IF(ISNA(INDEX(プレー記録!$F$12:$F$2664,MATCH("OUT_"&amp;ウォレット!$KW$2&amp;MONTH(ウォレット!$B33)&amp;"/"&amp;DAY(ウォレット!$B33)&amp;"_"&amp;ウォレット!LS$3,プレー記録!$U$12:$U$2664,0),1))=TRUE,0,-INDEX(プレー記録!$F$12:$F$2664,MATCH("OUT_"&amp;ウォレット!$KW$2&amp;MONTH(ウォレット!$B33)&amp;"/"&amp;DAY(ウォレット!$B33)&amp;"_"&amp;ウォレット!LS$3,プレー記録!$U$12:$U$2664,0),1))</f>
        <v>0</v>
      </c>
      <c r="LT33" s="123">
        <f>IF(ISNA(INDEX(プレー記録!$F$12:$F$2664,MATCH("OUT_"&amp;ウォレット!$KW$2&amp;MONTH(ウォレット!$B33)&amp;"/"&amp;DAY(ウォレット!$B33)&amp;"_"&amp;ウォレット!LT$3,プレー記録!$U$12:$U$2664,0),1))=TRUE,0,-INDEX(プレー記録!$F$12:$F$2664,MATCH("OUT_"&amp;ウォレット!$KW$2&amp;MONTH(ウォレット!$B33)&amp;"/"&amp;DAY(ウォレット!$B33)&amp;"_"&amp;ウォレット!LT$3,プレー記録!$U$12:$U$2664,0),1))</f>
        <v>0</v>
      </c>
      <c r="LU33" s="123">
        <f>IF(ISNA(INDEX(プレー記録!$F$12:$F$2664,MATCH("OUT_"&amp;ウォレット!$KW$2&amp;MONTH(ウォレット!$B33)&amp;"/"&amp;DAY(ウォレット!$B33)&amp;"_"&amp;ウォレット!LU$3,プレー記録!$U$12:$U$2664,0),1))=TRUE,0,-INDEX(プレー記録!$F$12:$F$2664,MATCH("OUT_"&amp;ウォレット!$KW$2&amp;MONTH(ウォレット!$B33)&amp;"/"&amp;DAY(ウォレット!$B33)&amp;"_"&amp;ウォレット!LU$3,プレー記録!$U$12:$U$2664,0),1))</f>
        <v>0</v>
      </c>
      <c r="LV33" s="298">
        <f>IF(ISNA(INDEX(プレー記録!$F$12:$F$2664,MATCH("OUT_"&amp;ウォレット!$KW$2&amp;MONTH(ウォレット!$B33)&amp;"/"&amp;DAY(ウォレット!$B33)&amp;"_"&amp;ウォレット!LV$3,プレー記録!$U$12:$U$2664,0),1))=TRUE,0,-INDEX(プレー記録!$F$12:$F$2664,MATCH("OUT_"&amp;ウォレット!$KW$2&amp;MONTH(ウォレット!$B33)&amp;"/"&amp;DAY(ウォレット!$B33)&amp;"_"&amp;ウォレット!LV$3,プレー記録!$U$12:$U$2664,0),1))</f>
        <v>0</v>
      </c>
      <c r="LW33" s="298">
        <f>IF(ISNA(INDEX(プレー記録!$F$12:$F$2664,MATCH("OUT_"&amp;ウォレット!$KW$2&amp;MONTH(ウォレット!$B33)&amp;"/"&amp;DAY(ウォレット!$B33)&amp;"_"&amp;ウォレット!LW$3,プレー記録!$U$12:$U$2664,0),1))=TRUE,0,-INDEX(プレー記録!$F$12:$F$2664,MATCH("OUT_"&amp;ウォレット!$KW$2&amp;MONTH(ウォレット!$B33)&amp;"/"&amp;DAY(ウォレット!$B33)&amp;"_"&amp;ウォレット!LW$3,プレー記録!$U$12:$U$2664,0),1))</f>
        <v>0</v>
      </c>
      <c r="LX33" s="298">
        <f>IF(ISNA(INDEX(プレー記録!$F$12:$F$2664,MATCH("OUT_"&amp;ウォレット!$KW$2&amp;MONTH(ウォレット!$B33)&amp;"/"&amp;DAY(ウォレット!$B33)&amp;"_"&amp;ウォレット!LX$3,プレー記録!$U$12:$U$2664,0),1))=TRUE,0,-INDEX(プレー記録!$F$12:$F$2664,MATCH("OUT_"&amp;ウォレット!$KW$2&amp;MONTH(ウォレット!$B33)&amp;"/"&amp;DAY(ウォレット!$B33)&amp;"_"&amp;ウォレット!LX$3,プレー記録!$U$12:$U$2664,0),1))</f>
        <v>0</v>
      </c>
      <c r="LY33" s="298">
        <f>IF(ISNA(INDEX(プレー記録!$F$12:$F$2664,MATCH("OUT_"&amp;ウォレット!$KW$2&amp;MONTH(ウォレット!$B33)&amp;"/"&amp;DAY(ウォレット!$B33)&amp;"_"&amp;ウォレット!LY$3,プレー記録!$U$12:$U$2664,0),1))=TRUE,0,-INDEX(プレー記録!$F$12:$F$2664,MATCH("OUT_"&amp;ウォレット!$KW$2&amp;MONTH(ウォレット!$B33)&amp;"/"&amp;DAY(ウォレット!$B33)&amp;"_"&amp;ウォレット!LY$3,プレー記録!$U$12:$U$2664,0),1))</f>
        <v>0</v>
      </c>
      <c r="LZ33" s="298">
        <f>IF(ISNA(INDEX(プレー記録!$F$12:$F$2664,MATCH("OUT_"&amp;ウォレット!$KW$2&amp;MONTH(ウォレット!$B33)&amp;"/"&amp;DAY(ウォレット!$B33)&amp;"_"&amp;ウォレット!LZ$3,プレー記録!$U$12:$U$2664,0),1))=TRUE,0,-INDEX(プレー記録!$F$12:$F$2664,MATCH("OUT_"&amp;ウォレット!$KW$2&amp;MONTH(ウォレット!$B33)&amp;"/"&amp;DAY(ウォレット!$B33)&amp;"_"&amp;ウォレット!LZ$3,プレー記録!$U$12:$U$2664,0),1))</f>
        <v>0</v>
      </c>
      <c r="MA33" s="298">
        <f>IF(ISNA(INDEX(プレー記録!$F$12:$F$2664,MATCH("OUT_"&amp;ウォレット!$KW$2&amp;MONTH(ウォレット!$B33)&amp;"/"&amp;DAY(ウォレット!$B33)&amp;"_"&amp;ウォレット!MA$3,プレー記録!$U$12:$U$2664,0),1))=TRUE,0,-INDEX(プレー記録!$F$12:$F$2664,MATCH("OUT_"&amp;ウォレット!$KW$2&amp;MONTH(ウォレット!$B33)&amp;"/"&amp;DAY(ウォレット!$B33)&amp;"_"&amp;ウォレット!MA$3,プレー記録!$U$12:$U$2664,0),1))</f>
        <v>0</v>
      </c>
      <c r="MB33" s="298">
        <f>IF(ISNA(INDEX(プレー記録!$F$12:$F$2664,MATCH("OUT_"&amp;ウォレット!$KW$2&amp;MONTH(ウォレット!$B33)&amp;"/"&amp;DAY(ウォレット!$B33)&amp;"_"&amp;ウォレット!MB$3,プレー記録!$U$12:$U$2664,0),1))=TRUE,0,-INDEX(プレー記録!$F$12:$F$2664,MATCH("OUT_"&amp;ウォレット!$KW$2&amp;MONTH(ウォレット!$B33)&amp;"/"&amp;DAY(ウォレット!$B33)&amp;"_"&amp;ウォレット!MB$3,プレー記録!$U$12:$U$2664,0),1))</f>
        <v>0</v>
      </c>
      <c r="MC33" s="298">
        <f>IF(ISNA(INDEX(プレー記録!$F$12:$F$2664,MATCH("OUT_"&amp;ウォレット!$KW$2&amp;MONTH(ウォレット!$B33)&amp;"/"&amp;DAY(ウォレット!$B33)&amp;"_"&amp;ウォレット!MC$3,プレー記録!$U$12:$U$2664,0),1))=TRUE,0,-INDEX(プレー記録!$F$12:$F$2664,MATCH("OUT_"&amp;ウォレット!$KW$2&amp;MONTH(ウォレット!$B33)&amp;"/"&amp;DAY(ウォレット!$B33)&amp;"_"&amp;ウォレット!MC$3,プレー記録!$U$12:$U$2664,0),1))</f>
        <v>0</v>
      </c>
      <c r="MD33" s="160"/>
    </row>
    <row r="34" spans="2:342">
      <c r="B34" s="24">
        <f t="shared" si="0"/>
        <v>29</v>
      </c>
      <c r="C34" s="127">
        <f t="shared" si="1"/>
        <v>0</v>
      </c>
      <c r="D34" s="128">
        <f t="shared" si="11"/>
        <v>0</v>
      </c>
      <c r="E34" s="133">
        <f>IF(ISNA(INDEX(プレー記録!$G$14:$G$2664,MATCH("IN_"&amp;ウォレット!$C$2&amp;MONTH(ウォレット!$B34)&amp;"/"&amp;DAY(ウォレット!$B34)&amp;"_"&amp;ウォレット!E$3,プレー記録!$U$14:$U$2664,0),1))=TRUE,0,INDEX(プレー記録!$G$14:$G$2664,MATCH("IN_"&amp;ウォレット!$C$2&amp;MONTH(ウォレット!$B34)&amp;"/"&amp;DAY(ウォレット!$B34)&amp;"_"&amp;ウォレット!E$3,プレー記録!$U$14:$U$2664,0),1))</f>
        <v>0</v>
      </c>
      <c r="F34" s="122">
        <f>IF(ISNA(INDEX(プレー記録!$G$14:$G$2664,MATCH("IN_"&amp;ウォレット!$C$2&amp;MONTH(ウォレット!$B34)&amp;"/"&amp;DAY(ウォレット!$B34)&amp;"_"&amp;ウォレット!F$3,プレー記録!$U$14:$U$2664,0),1))=TRUE,0,INDEX(プレー記録!$G$14:$G$2664,MATCH("IN_"&amp;ウォレット!$C$2&amp;MONTH(ウォレット!$B34)&amp;"/"&amp;DAY(ウォレット!$B34)&amp;"_"&amp;ウォレット!F$3,プレー記録!$U$14:$U$2664,0),1))</f>
        <v>0</v>
      </c>
      <c r="G34" s="122">
        <f>IF(ISNA(INDEX(プレー記録!$G$14:$G$2664,MATCH("IN_"&amp;ウォレット!$C$2&amp;MONTH(ウォレット!$B34)&amp;"/"&amp;DAY(ウォレット!$B34)&amp;"_"&amp;ウォレット!G$3,プレー記録!$U$14:$U$2664,0),1))=TRUE,0,INDEX(プレー記録!$G$14:$G$2664,MATCH("IN_"&amp;ウォレット!$C$2&amp;MONTH(ウォレット!$B34)&amp;"/"&amp;DAY(ウォレット!$B34)&amp;"_"&amp;ウォレット!G$3,プレー記録!$U$14:$U$2664,0),1))</f>
        <v>0</v>
      </c>
      <c r="H34" s="122">
        <f>IF(ISNA(INDEX(プレー記録!$G$14:$G$2664,MATCH("IN_"&amp;ウォレット!$C$2&amp;MONTH(ウォレット!$B34)&amp;"/"&amp;DAY(ウォレット!$B34)&amp;"_"&amp;ウォレット!H$3,プレー記録!$U$14:$U$2664,0),1))=TRUE,0,INDEX(プレー記録!$G$14:$G$2664,MATCH("IN_"&amp;ウォレット!$C$2&amp;MONTH(ウォレット!$B34)&amp;"/"&amp;DAY(ウォレット!$B34)&amp;"_"&amp;ウォレット!H$3,プレー記録!$U$14:$U$2664,0),1))</f>
        <v>0</v>
      </c>
      <c r="I34" s="122">
        <f>IF(ISNA(INDEX(プレー記録!$G$14:$G$2664,MATCH("IN_"&amp;ウォレット!$C$2&amp;MONTH(ウォレット!$B34)&amp;"/"&amp;DAY(ウォレット!$B34)&amp;"_"&amp;ウォレット!I$3,プレー記録!$U$14:$U$2664,0),1))=TRUE,0,INDEX(プレー記録!$G$14:$G$2664,MATCH("IN_"&amp;ウォレット!$C$2&amp;MONTH(ウォレット!$B34)&amp;"/"&amp;DAY(ウォレット!$B34)&amp;"_"&amp;ウォレット!I$3,プレー記録!$U$14:$U$2664,0),1))</f>
        <v>0</v>
      </c>
      <c r="J34" s="122">
        <f>IF(ISNA(INDEX(プレー記録!$G$14:$G$2664,MATCH("IN_"&amp;ウォレット!$C$2&amp;MONTH(ウォレット!$B34)&amp;"/"&amp;DAY(ウォレット!$B34)&amp;"_"&amp;ウォレット!J$3,プレー記録!$U$14:$U$2664,0),1))=TRUE,0,INDEX(プレー記録!$G$14:$G$2664,MATCH("IN_"&amp;ウォレット!$C$2&amp;MONTH(ウォレット!$B34)&amp;"/"&amp;DAY(ウォレット!$B34)&amp;"_"&amp;ウォレット!J$3,プレー記録!$U$14:$U$2664,0),1))</f>
        <v>0</v>
      </c>
      <c r="K34" s="122">
        <f>IF(ISNA(INDEX(プレー記録!$G$14:$G$2664,MATCH("IN_"&amp;ウォレット!$C$2&amp;MONTH(ウォレット!$B34)&amp;"/"&amp;DAY(ウォレット!$B34)&amp;"_"&amp;ウォレット!K$3,プレー記録!$U$14:$U$2664,0),1))=TRUE,0,INDEX(プレー記録!$G$14:$G$2664,MATCH("IN_"&amp;ウォレット!$C$2&amp;MONTH(ウォレット!$B34)&amp;"/"&amp;DAY(ウォレット!$B34)&amp;"_"&amp;ウォレット!K$3,プレー記録!$U$14:$U$2664,0),1))</f>
        <v>0</v>
      </c>
      <c r="L34" s="296">
        <f>IF(ISNA(INDEX(プレー記録!$G$14:$G$2664,MATCH("IN_"&amp;ウォレット!$C$2&amp;MONTH(ウォレット!$B34)&amp;"/"&amp;DAY(ウォレット!$B34)&amp;"_"&amp;ウォレット!L$3,プレー記録!$U$14:$U$2664,0),1))=TRUE,0,INDEX(プレー記録!$G$14:$G$2664,MATCH("IN_"&amp;ウォレット!$C$2&amp;MONTH(ウォレット!$B34)&amp;"/"&amp;DAY(ウォレット!$B34)&amp;"_"&amp;ウォレット!L$3,プレー記録!$U$14:$U$2664,0),1))</f>
        <v>0</v>
      </c>
      <c r="M34" s="296">
        <f>IF(ISNA(INDEX(プレー記録!$G$14:$G$2664,MATCH("IN_"&amp;ウォレット!$C$2&amp;MONTH(ウォレット!$B34)&amp;"/"&amp;DAY(ウォレット!$B34)&amp;"_"&amp;ウォレット!M$3,プレー記録!$U$14:$U$2664,0),1))=TRUE,0,INDEX(プレー記録!$G$14:$G$2664,MATCH("IN_"&amp;ウォレット!$C$2&amp;MONTH(ウォレット!$B34)&amp;"/"&amp;DAY(ウォレット!$B34)&amp;"_"&amp;ウォレット!M$3,プレー記録!$U$14:$U$2664,0),1))</f>
        <v>0</v>
      </c>
      <c r="N34" s="296">
        <f>IF(ISNA(INDEX(プレー記録!$G$14:$G$2664,MATCH("IN_"&amp;ウォレット!$C$2&amp;MONTH(ウォレット!$B34)&amp;"/"&amp;DAY(ウォレット!$B34)&amp;"_"&amp;ウォレット!N$3,プレー記録!$U$14:$U$2664,0),1))=TRUE,0,INDEX(プレー記録!$G$14:$G$2664,MATCH("IN_"&amp;ウォレット!$C$2&amp;MONTH(ウォレット!$B34)&amp;"/"&amp;DAY(ウォレット!$B34)&amp;"_"&amp;ウォレット!N$3,プレー記録!$U$14:$U$2664,0),1))</f>
        <v>0</v>
      </c>
      <c r="O34" s="296">
        <f>IF(ISNA(INDEX(プレー記録!$G$14:$G$2664,MATCH("IN_"&amp;ウォレット!$C$2&amp;MONTH(ウォレット!$B34)&amp;"/"&amp;DAY(ウォレット!$B34)&amp;"_"&amp;ウォレット!O$3,プレー記録!$U$14:$U$2664,0),1))=TRUE,0,INDEX(プレー記録!$G$14:$G$2664,MATCH("IN_"&amp;ウォレット!$C$2&amp;MONTH(ウォレット!$B34)&amp;"/"&amp;DAY(ウォレット!$B34)&amp;"_"&amp;ウォレット!O$3,プレー記録!$U$14:$U$2664,0),1))</f>
        <v>0</v>
      </c>
      <c r="P34" s="296">
        <f>IF(ISNA(INDEX(プレー記録!$G$14:$G$2664,MATCH("IN_"&amp;ウォレット!$C$2&amp;MONTH(ウォレット!$B34)&amp;"/"&amp;DAY(ウォレット!$B34)&amp;"_"&amp;ウォレット!P$3,プレー記録!$U$14:$U$2664,0),1))=TRUE,0,INDEX(プレー記録!$G$14:$G$2664,MATCH("IN_"&amp;ウォレット!$C$2&amp;MONTH(ウォレット!$B34)&amp;"/"&amp;DAY(ウォレット!$B34)&amp;"_"&amp;ウォレット!P$3,プレー記録!$U$14:$U$2664,0),1))</f>
        <v>0</v>
      </c>
      <c r="Q34" s="296">
        <f>IF(ISNA(INDEX(プレー記録!$G$14:$G$2664,MATCH("IN_"&amp;ウォレット!$C$2&amp;MONTH(ウォレット!$B34)&amp;"/"&amp;DAY(ウォレット!$B34)&amp;"_"&amp;ウォレット!Q$3,プレー記録!$U$14:$U$2664,0),1))=TRUE,0,INDEX(プレー記録!$G$14:$G$2664,MATCH("IN_"&amp;ウォレット!$C$2&amp;MONTH(ウォレット!$B34)&amp;"/"&amp;DAY(ウォレット!$B34)&amp;"_"&amp;ウォレット!Q$3,プレー記録!$U$14:$U$2664,0),1))</f>
        <v>0</v>
      </c>
      <c r="R34" s="296">
        <f>IF(ISNA(INDEX(プレー記録!$G$14:$G$2664,MATCH("IN_"&amp;ウォレット!$C$2&amp;MONTH(ウォレット!$B34)&amp;"/"&amp;DAY(ウォレット!$B34)&amp;"_"&amp;ウォレット!R$3,プレー記録!$U$14:$U$2664,0),1))=TRUE,0,INDEX(プレー記録!$G$14:$G$2664,MATCH("IN_"&amp;ウォレット!$C$2&amp;MONTH(ウォレット!$B34)&amp;"/"&amp;DAY(ウォレット!$B34)&amp;"_"&amp;ウォレット!R$3,プレー記録!$U$14:$U$2664,0),1))</f>
        <v>0</v>
      </c>
      <c r="S34" s="296">
        <f>IF(ISNA(INDEX(プレー記録!$G$14:$G$2664,MATCH("IN_"&amp;ウォレット!$C$2&amp;MONTH(ウォレット!$B34)&amp;"/"&amp;DAY(ウォレット!$B34)&amp;"_"&amp;ウォレット!S$3,プレー記録!$U$14:$U$2664,0),1))=TRUE,0,INDEX(プレー記録!$G$14:$G$2664,MATCH("IN_"&amp;ウォレット!$C$2&amp;MONTH(ウォレット!$B34)&amp;"/"&amp;DAY(ウォレット!$B34)&amp;"_"&amp;ウォレット!S$3,プレー記録!$U$14:$U$2664,0),1))</f>
        <v>0</v>
      </c>
      <c r="T34" s="158"/>
      <c r="U34" s="131">
        <f>IF(ISNA(INDEX(プレー記録!$F$12:$F$2664,MATCH("OUT_"&amp;ウォレット!$C$2&amp;MONTH(ウォレット!$B34)&amp;"/"&amp;DAY(ウォレット!$B34)&amp;"_"&amp;ウォレット!U$3,プレー記録!$U$12:$U$2664,0),1))=TRUE,0,-INDEX(プレー記録!$F$12:$F$2664,MATCH("OUT_"&amp;ウォレット!$C$2&amp;MONTH(ウォレット!$B34)&amp;"/"&amp;DAY(ウォレット!$B34)&amp;"_"&amp;ウォレット!U$3,プレー記録!$U$12:$U$2664,0),1))</f>
        <v>0</v>
      </c>
      <c r="V34" s="123">
        <f>IF(ISNA(INDEX(プレー記録!$F$12:$F$2664,MATCH("OUT_"&amp;ウォレット!$C$2&amp;MONTH(ウォレット!$B34)&amp;"/"&amp;DAY(ウォレット!$B34)&amp;"_"&amp;ウォレット!V$3,プレー記録!$U$12:$U$2664,0),1))=TRUE,0,-INDEX(プレー記録!$F$12:$F$2664,MATCH("OUT_"&amp;ウォレット!$C$2&amp;MONTH(ウォレット!$B34)&amp;"/"&amp;DAY(ウォレット!$B34)&amp;"_"&amp;ウォレット!V$3,プレー記録!$U$12:$U$2664,0),1))</f>
        <v>0</v>
      </c>
      <c r="W34" s="123">
        <f>IF(ISNA(INDEX(プレー記録!$F$12:$F$2664,MATCH("OUT_"&amp;ウォレット!$C$2&amp;MONTH(ウォレット!$B34)&amp;"/"&amp;DAY(ウォレット!$B34)&amp;"_"&amp;ウォレット!W$3,プレー記録!$U$12:$U$2664,0),1))=TRUE,0,-INDEX(プレー記録!$F$12:$F$2664,MATCH("OUT_"&amp;ウォレット!$C$2&amp;MONTH(ウォレット!$B34)&amp;"/"&amp;DAY(ウォレット!$B34)&amp;"_"&amp;ウォレット!W$3,プレー記録!$U$12:$U$2664,0),1))</f>
        <v>0</v>
      </c>
      <c r="X34" s="123">
        <f>IF(ISNA(INDEX(プレー記録!$F$12:$F$2664,MATCH("OUT_"&amp;ウォレット!$C$2&amp;MONTH(ウォレット!$B34)&amp;"/"&amp;DAY(ウォレット!$B34)&amp;"_"&amp;ウォレット!X$3,プレー記録!$U$12:$U$2664,0),1))=TRUE,0,-INDEX(プレー記録!$F$12:$F$2664,MATCH("OUT_"&amp;ウォレット!$C$2&amp;MONTH(ウォレット!$B34)&amp;"/"&amp;DAY(ウォレット!$B34)&amp;"_"&amp;ウォレット!X$3,プレー記録!$U$12:$U$2664,0),1))</f>
        <v>0</v>
      </c>
      <c r="Y34" s="123">
        <f>IF(ISNA(INDEX(プレー記録!$F$12:$F$2664,MATCH("OUT_"&amp;ウォレット!$C$2&amp;MONTH(ウォレット!$B34)&amp;"/"&amp;DAY(ウォレット!$B34)&amp;"_"&amp;ウォレット!Y$3,プレー記録!$U$12:$U$2664,0),1))=TRUE,0,-INDEX(プレー記録!$F$12:$F$2664,MATCH("OUT_"&amp;ウォレット!$C$2&amp;MONTH(ウォレット!$B34)&amp;"/"&amp;DAY(ウォレット!$B34)&amp;"_"&amp;ウォレット!Y$3,プレー記録!$U$12:$U$2664,0),1))</f>
        <v>0</v>
      </c>
      <c r="Z34" s="123">
        <f>IF(ISNA(INDEX(プレー記録!$F$12:$F$2664,MATCH("OUT_"&amp;ウォレット!$C$2&amp;MONTH(ウォレット!$B34)&amp;"/"&amp;DAY(ウォレット!$B34)&amp;"_"&amp;ウォレット!Z$3,プレー記録!$U$12:$U$2664,0),1))=TRUE,0,-INDEX(プレー記録!$F$12:$F$2664,MATCH("OUT_"&amp;ウォレット!$C$2&amp;MONTH(ウォレット!$B34)&amp;"/"&amp;DAY(ウォレット!$B34)&amp;"_"&amp;ウォレット!Z$3,プレー記録!$U$12:$U$2664,0),1))</f>
        <v>0</v>
      </c>
      <c r="AA34" s="123">
        <f>IF(ISNA(INDEX(プレー記録!$F$12:$F$2664,MATCH("OUT_"&amp;ウォレット!$C$2&amp;MONTH(ウォレット!$B34)&amp;"/"&amp;DAY(ウォレット!$B34)&amp;"_"&amp;ウォレット!AA$3,プレー記録!$U$12:$U$2664,0),1))=TRUE,0,-INDEX(プレー記録!$F$12:$F$2664,MATCH("OUT_"&amp;ウォレット!$C$2&amp;MONTH(ウォレット!$B34)&amp;"/"&amp;DAY(ウォレット!$B34)&amp;"_"&amp;ウォレット!AA$3,プレー記録!$U$12:$U$2664,0),1))</f>
        <v>0</v>
      </c>
      <c r="AB34" s="298">
        <f>IF(ISNA(INDEX(プレー記録!$F$12:$F$2664,MATCH("OUT_"&amp;ウォレット!$C$2&amp;MONTH(ウォレット!$B34)&amp;"/"&amp;DAY(ウォレット!$B34)&amp;"_"&amp;ウォレット!AB$3,プレー記録!$U$12:$U$2664,0),1))=TRUE,0,-INDEX(プレー記録!$F$12:$F$2664,MATCH("OUT_"&amp;ウォレット!$C$2&amp;MONTH(ウォレット!$B34)&amp;"/"&amp;DAY(ウォレット!$B34)&amp;"_"&amp;ウォレット!AB$3,プレー記録!$U$12:$U$2664,0),1))</f>
        <v>0</v>
      </c>
      <c r="AC34" s="298">
        <f>IF(ISNA(INDEX(プレー記録!$F$12:$F$2664,MATCH("OUT_"&amp;ウォレット!$C$2&amp;MONTH(ウォレット!$B34)&amp;"/"&amp;DAY(ウォレット!$B34)&amp;"_"&amp;ウォレット!AC$3,プレー記録!$U$12:$U$2664,0),1))=TRUE,0,-INDEX(プレー記録!$F$12:$F$2664,MATCH("OUT_"&amp;ウォレット!$C$2&amp;MONTH(ウォレット!$B34)&amp;"/"&amp;DAY(ウォレット!$B34)&amp;"_"&amp;ウォレット!AC$3,プレー記録!$U$12:$U$2664,0),1))</f>
        <v>0</v>
      </c>
      <c r="AD34" s="298">
        <f>IF(ISNA(INDEX(プレー記録!$F$12:$F$2664,MATCH("OUT_"&amp;ウォレット!$C$2&amp;MONTH(ウォレット!$B34)&amp;"/"&amp;DAY(ウォレット!$B34)&amp;"_"&amp;ウォレット!AD$3,プレー記録!$U$12:$U$2664,0),1))=TRUE,0,-INDEX(プレー記録!$F$12:$F$2664,MATCH("OUT_"&amp;ウォレット!$C$2&amp;MONTH(ウォレット!$B34)&amp;"/"&amp;DAY(ウォレット!$B34)&amp;"_"&amp;ウォレット!AD$3,プレー記録!$U$12:$U$2664,0),1))</f>
        <v>0</v>
      </c>
      <c r="AE34" s="298">
        <f>IF(ISNA(INDEX(プレー記録!$F$12:$F$2664,MATCH("OUT_"&amp;ウォレット!$C$2&amp;MONTH(ウォレット!$B34)&amp;"/"&amp;DAY(ウォレット!$B34)&amp;"_"&amp;ウォレット!AE$3,プレー記録!$U$12:$U$2664,0),1))=TRUE,0,-INDEX(プレー記録!$F$12:$F$2664,MATCH("OUT_"&amp;ウォレット!$C$2&amp;MONTH(ウォレット!$B34)&amp;"/"&amp;DAY(ウォレット!$B34)&amp;"_"&amp;ウォレット!AE$3,プレー記録!$U$12:$U$2664,0),1))</f>
        <v>0</v>
      </c>
      <c r="AF34" s="298">
        <f>IF(ISNA(INDEX(プレー記録!$F$12:$F$2664,MATCH("OUT_"&amp;ウォレット!$C$2&amp;MONTH(ウォレット!$B34)&amp;"/"&amp;DAY(ウォレット!$B34)&amp;"_"&amp;ウォレット!AF$3,プレー記録!$U$12:$U$2664,0),1))=TRUE,0,-INDEX(プレー記録!$F$12:$F$2664,MATCH("OUT_"&amp;ウォレット!$C$2&amp;MONTH(ウォレット!$B34)&amp;"/"&amp;DAY(ウォレット!$B34)&amp;"_"&amp;ウォレット!AF$3,プレー記録!$U$12:$U$2664,0),1))</f>
        <v>0</v>
      </c>
      <c r="AG34" s="298">
        <f>IF(ISNA(INDEX(プレー記録!$F$12:$F$2664,MATCH("OUT_"&amp;ウォレット!$C$2&amp;MONTH(ウォレット!$B34)&amp;"/"&amp;DAY(ウォレット!$B34)&amp;"_"&amp;ウォレット!AG$3,プレー記録!$U$12:$U$2664,0),1))=TRUE,0,-INDEX(プレー記録!$F$12:$F$2664,MATCH("OUT_"&amp;ウォレット!$C$2&amp;MONTH(ウォレット!$B34)&amp;"/"&amp;DAY(ウォレット!$B34)&amp;"_"&amp;ウォレット!AG$3,プレー記録!$U$12:$U$2664,0),1))</f>
        <v>0</v>
      </c>
      <c r="AH34" s="298">
        <f>IF(ISNA(INDEX(プレー記録!$F$12:$F$2664,MATCH("OUT_"&amp;ウォレット!$C$2&amp;MONTH(ウォレット!$B34)&amp;"/"&amp;DAY(ウォレット!$B34)&amp;"_"&amp;ウォレット!AH$3,プレー記録!$U$12:$U$2664,0),1))=TRUE,0,-INDEX(プレー記録!$F$12:$F$2664,MATCH("OUT_"&amp;ウォレット!$C$2&amp;MONTH(ウォレット!$B34)&amp;"/"&amp;DAY(ウォレット!$B34)&amp;"_"&amp;ウォレット!AH$3,プレー記録!$U$12:$U$2664,0),1))</f>
        <v>0</v>
      </c>
      <c r="AI34" s="298">
        <f>IF(ISNA(INDEX(プレー記録!$F$12:$F$2664,MATCH("OUT_"&amp;ウォレット!$C$2&amp;MONTH(ウォレット!$B34)&amp;"/"&amp;DAY(ウォレット!$B34)&amp;"_"&amp;ウォレット!AI$3,プレー記録!$U$12:$U$2664,0),1))=TRUE,0,-INDEX(プレー記録!$F$12:$F$2664,MATCH("OUT_"&amp;ウォレット!$C$2&amp;MONTH(ウォレット!$B34)&amp;"/"&amp;DAY(ウォレット!$B34)&amp;"_"&amp;ウォレット!AI$3,プレー記録!$U$12:$U$2664,0),1))</f>
        <v>0</v>
      </c>
      <c r="AJ34" s="160"/>
      <c r="AK34" s="127">
        <f t="shared" si="2"/>
        <v>0</v>
      </c>
      <c r="AL34" s="128">
        <f t="shared" si="12"/>
        <v>0</v>
      </c>
      <c r="AM34" s="133">
        <f>IF(ISNA(INDEX(プレー記録!$G$14:$G$2664,MATCH("IN_"&amp;ウォレット!$AK$2&amp;MONTH(ウォレット!$B34)&amp;"/"&amp;DAY(ウォレット!$B34)&amp;"_"&amp;ウォレット!AM$3,プレー記録!$U$14:$U$2664,0),1))=TRUE,0,INDEX(プレー記録!$G$14:$G$2664,MATCH("IN_"&amp;ウォレット!$AK$2&amp;MONTH(ウォレット!$B34)&amp;"/"&amp;DAY(ウォレット!$B34)&amp;"_"&amp;ウォレット!AM$3,プレー記録!$U$14:$U$2664,0),1))</f>
        <v>0</v>
      </c>
      <c r="AN34" s="122">
        <f>IF(ISNA(INDEX(プレー記録!$G$14:$G$2664,MATCH("IN_"&amp;ウォレット!$AK$2&amp;MONTH(ウォレット!$B34)&amp;"/"&amp;DAY(ウォレット!$B34)&amp;"_"&amp;ウォレット!AN$3,プレー記録!$U$14:$U$2664,0),1))=TRUE,0,INDEX(プレー記録!$G$14:$G$2664,MATCH("IN_"&amp;ウォレット!$AK$2&amp;MONTH(ウォレット!$B34)&amp;"/"&amp;DAY(ウォレット!$B34)&amp;"_"&amp;ウォレット!AN$3,プレー記録!$U$14:$U$2664,0),1))</f>
        <v>0</v>
      </c>
      <c r="AO34" s="122">
        <f>IF(ISNA(INDEX(プレー記録!$G$14:$G$2664,MATCH("IN_"&amp;ウォレット!$AK$2&amp;MONTH(ウォレット!$B34)&amp;"/"&amp;DAY(ウォレット!$B34)&amp;"_"&amp;ウォレット!AO$3,プレー記録!$U$14:$U$2664,0),1))=TRUE,0,INDEX(プレー記録!$G$14:$G$2664,MATCH("IN_"&amp;ウォレット!$AK$2&amp;MONTH(ウォレット!$B34)&amp;"/"&amp;DAY(ウォレット!$B34)&amp;"_"&amp;ウォレット!AO$3,プレー記録!$U$14:$U$2664,0),1))</f>
        <v>0</v>
      </c>
      <c r="AP34" s="122">
        <f>IF(ISNA(INDEX(プレー記録!$G$14:$G$2664,MATCH("IN_"&amp;ウォレット!$AK$2&amp;MONTH(ウォレット!$B34)&amp;"/"&amp;DAY(ウォレット!$B34)&amp;"_"&amp;ウォレット!AP$3,プレー記録!$U$14:$U$2664,0),1))=TRUE,0,INDEX(プレー記録!$G$14:$G$2664,MATCH("IN_"&amp;ウォレット!$AK$2&amp;MONTH(ウォレット!$B34)&amp;"/"&amp;DAY(ウォレット!$B34)&amp;"_"&amp;ウォレット!AP$3,プレー記録!$U$14:$U$2664,0),1))</f>
        <v>0</v>
      </c>
      <c r="AQ34" s="122">
        <f>IF(ISNA(INDEX(プレー記録!$G$14:$G$2664,MATCH("IN_"&amp;ウォレット!$AK$2&amp;MONTH(ウォレット!$B34)&amp;"/"&amp;DAY(ウォレット!$B34)&amp;"_"&amp;ウォレット!AQ$3,プレー記録!$U$14:$U$2664,0),1))=TRUE,0,INDEX(プレー記録!$G$14:$G$2664,MATCH("IN_"&amp;ウォレット!$AK$2&amp;MONTH(ウォレット!$B34)&amp;"/"&amp;DAY(ウォレット!$B34)&amp;"_"&amp;ウォレット!AQ$3,プレー記録!$U$14:$U$2664,0),1))</f>
        <v>0</v>
      </c>
      <c r="AR34" s="122">
        <f>IF(ISNA(INDEX(プレー記録!$G$14:$G$2664,MATCH("IN_"&amp;ウォレット!$AK$2&amp;MONTH(ウォレット!$B34)&amp;"/"&amp;DAY(ウォレット!$B34)&amp;"_"&amp;ウォレット!AR$3,プレー記録!$U$14:$U$2664,0),1))=TRUE,0,INDEX(プレー記録!$G$14:$G$2664,MATCH("IN_"&amp;ウォレット!$AK$2&amp;MONTH(ウォレット!$B34)&amp;"/"&amp;DAY(ウォレット!$B34)&amp;"_"&amp;ウォレット!AR$3,プレー記録!$U$14:$U$2664,0),1))</f>
        <v>0</v>
      </c>
      <c r="AS34" s="122">
        <f>IF(ISNA(INDEX(プレー記録!$G$14:$G$2664,MATCH("IN_"&amp;ウォレット!$AK$2&amp;MONTH(ウォレット!$B34)&amp;"/"&amp;DAY(ウォレット!$B34)&amp;"_"&amp;ウォレット!AS$3,プレー記録!$U$14:$U$2664,0),1))=TRUE,0,INDEX(プレー記録!$G$14:$G$2664,MATCH("IN_"&amp;ウォレット!$AK$2&amp;MONTH(ウォレット!$B34)&amp;"/"&amp;DAY(ウォレット!$B34)&amp;"_"&amp;ウォレット!AS$3,プレー記録!$U$14:$U$2664,0),1))</f>
        <v>0</v>
      </c>
      <c r="AT34" s="296">
        <f>IF(ISNA(INDEX(プレー記録!$G$14:$G$2664,MATCH("IN_"&amp;ウォレット!$AK$2&amp;MONTH(ウォレット!$B34)&amp;"/"&amp;DAY(ウォレット!$B34)&amp;"_"&amp;ウォレット!AT$3,プレー記録!$U$14:$U$2664,0),1))=TRUE,0,INDEX(プレー記録!$G$14:$G$2664,MATCH("IN_"&amp;ウォレット!$AK$2&amp;MONTH(ウォレット!$B34)&amp;"/"&amp;DAY(ウォレット!$B34)&amp;"_"&amp;ウォレット!AT$3,プレー記録!$U$14:$U$2664,0),1))</f>
        <v>0</v>
      </c>
      <c r="AU34" s="296">
        <f>IF(ISNA(INDEX(プレー記録!$G$14:$G$2664,MATCH("IN_"&amp;ウォレット!$AK$2&amp;MONTH(ウォレット!$B34)&amp;"/"&amp;DAY(ウォレット!$B34)&amp;"_"&amp;ウォレット!AU$3,プレー記録!$U$14:$U$2664,0),1))=TRUE,0,INDEX(プレー記録!$G$14:$G$2664,MATCH("IN_"&amp;ウォレット!$AK$2&amp;MONTH(ウォレット!$B34)&amp;"/"&amp;DAY(ウォレット!$B34)&amp;"_"&amp;ウォレット!AU$3,プレー記録!$U$14:$U$2664,0),1))</f>
        <v>0</v>
      </c>
      <c r="AV34" s="296">
        <f>IF(ISNA(INDEX(プレー記録!$G$14:$G$2664,MATCH("IN_"&amp;ウォレット!$AK$2&amp;MONTH(ウォレット!$B34)&amp;"/"&amp;DAY(ウォレット!$B34)&amp;"_"&amp;ウォレット!AV$3,プレー記録!$U$14:$U$2664,0),1))=TRUE,0,INDEX(プレー記録!$G$14:$G$2664,MATCH("IN_"&amp;ウォレット!$AK$2&amp;MONTH(ウォレット!$B34)&amp;"/"&amp;DAY(ウォレット!$B34)&amp;"_"&amp;ウォレット!AV$3,プレー記録!$U$14:$U$2664,0),1))</f>
        <v>0</v>
      </c>
      <c r="AW34" s="296">
        <f>IF(ISNA(INDEX(プレー記録!$G$14:$G$2664,MATCH("IN_"&amp;ウォレット!$AK$2&amp;MONTH(ウォレット!$B34)&amp;"/"&amp;DAY(ウォレット!$B34)&amp;"_"&amp;ウォレット!AW$3,プレー記録!$U$14:$U$2664,0),1))=TRUE,0,INDEX(プレー記録!$G$14:$G$2664,MATCH("IN_"&amp;ウォレット!$AK$2&amp;MONTH(ウォレット!$B34)&amp;"/"&amp;DAY(ウォレット!$B34)&amp;"_"&amp;ウォレット!AW$3,プレー記録!$U$14:$U$2664,0),1))</f>
        <v>0</v>
      </c>
      <c r="AX34" s="296">
        <f>IF(ISNA(INDEX(プレー記録!$G$14:$G$2664,MATCH("IN_"&amp;ウォレット!$AK$2&amp;MONTH(ウォレット!$B34)&amp;"/"&amp;DAY(ウォレット!$B34)&amp;"_"&amp;ウォレット!AX$3,プレー記録!$U$14:$U$2664,0),1))=TRUE,0,INDEX(プレー記録!$G$14:$G$2664,MATCH("IN_"&amp;ウォレット!$AK$2&amp;MONTH(ウォレット!$B34)&amp;"/"&amp;DAY(ウォレット!$B34)&amp;"_"&amp;ウォレット!AX$3,プレー記録!$U$14:$U$2664,0),1))</f>
        <v>0</v>
      </c>
      <c r="AY34" s="296">
        <f>IF(ISNA(INDEX(プレー記録!$G$14:$G$2664,MATCH("IN_"&amp;ウォレット!$AK$2&amp;MONTH(ウォレット!$B34)&amp;"/"&amp;DAY(ウォレット!$B34)&amp;"_"&amp;ウォレット!AY$3,プレー記録!$U$14:$U$2664,0),1))=TRUE,0,INDEX(プレー記録!$G$14:$G$2664,MATCH("IN_"&amp;ウォレット!$AK$2&amp;MONTH(ウォレット!$B34)&amp;"/"&amp;DAY(ウォレット!$B34)&amp;"_"&amp;ウォレット!AY$3,プレー記録!$U$14:$U$2664,0),1))</f>
        <v>0</v>
      </c>
      <c r="AZ34" s="296">
        <f>IF(ISNA(INDEX(プレー記録!$G$14:$G$2664,MATCH("IN_"&amp;ウォレット!$AK$2&amp;MONTH(ウォレット!$B34)&amp;"/"&amp;DAY(ウォレット!$B34)&amp;"_"&amp;ウォレット!AZ$3,プレー記録!$U$14:$U$2664,0),1))=TRUE,0,INDEX(プレー記録!$G$14:$G$2664,MATCH("IN_"&amp;ウォレット!$AK$2&amp;MONTH(ウォレット!$B34)&amp;"/"&amp;DAY(ウォレット!$B34)&amp;"_"&amp;ウォレット!AZ$3,プレー記録!$U$14:$U$2664,0),1))</f>
        <v>0</v>
      </c>
      <c r="BA34" s="296">
        <f>IF(ISNA(INDEX(プレー記録!$G$14:$G$2664,MATCH("IN_"&amp;ウォレット!$AK$2&amp;MONTH(ウォレット!$B34)&amp;"/"&amp;DAY(ウォレット!$B34)&amp;"_"&amp;ウォレット!BA$3,プレー記録!$U$14:$U$2664,0),1))=TRUE,0,INDEX(プレー記録!$G$14:$G$2664,MATCH("IN_"&amp;ウォレット!$AK$2&amp;MONTH(ウォレット!$B34)&amp;"/"&amp;DAY(ウォレット!$B34)&amp;"_"&amp;ウォレット!BA$3,プレー記録!$U$14:$U$2664,0),1))</f>
        <v>0</v>
      </c>
      <c r="BB34" s="158"/>
      <c r="BC34" s="131">
        <f>IF(ISNA(INDEX(プレー記録!$F$12:$F$2664,MATCH("OUT_"&amp;ウォレット!$AK$2&amp;MONTH(ウォレット!$B34)&amp;"/"&amp;DAY(ウォレット!$B34)&amp;"_"&amp;ウォレット!BC$3,プレー記録!$U$12:$U$2664,0),1))=TRUE,0,-INDEX(プレー記録!$F$12:$F$2664,MATCH("OUT_"&amp;ウォレット!$AK$2&amp;MONTH(ウォレット!$B34)&amp;"/"&amp;DAY(ウォレット!$B34)&amp;"_"&amp;ウォレット!BC$3,プレー記録!$U$12:$U$2664,0),1))</f>
        <v>0</v>
      </c>
      <c r="BD34" s="123">
        <f>IF(ISNA(INDEX(プレー記録!$F$12:$F$2664,MATCH("OUT_"&amp;ウォレット!$AK$2&amp;MONTH(ウォレット!$B34)&amp;"/"&amp;DAY(ウォレット!$B34)&amp;"_"&amp;ウォレット!BD$3,プレー記録!$U$12:$U$2664,0),1))=TRUE,0,-INDEX(プレー記録!$F$12:$F$2664,MATCH("OUT_"&amp;ウォレット!$AK$2&amp;MONTH(ウォレット!$B34)&amp;"/"&amp;DAY(ウォレット!$B34)&amp;"_"&amp;ウォレット!BD$3,プレー記録!$U$12:$U$2664,0),1))</f>
        <v>0</v>
      </c>
      <c r="BE34" s="123">
        <f>IF(ISNA(INDEX(プレー記録!$F$12:$F$2664,MATCH("OUT_"&amp;ウォレット!$AK$2&amp;MONTH(ウォレット!$B34)&amp;"/"&amp;DAY(ウォレット!$B34)&amp;"_"&amp;ウォレット!BE$3,プレー記録!$U$12:$U$2664,0),1))=TRUE,0,-INDEX(プレー記録!$F$12:$F$2664,MATCH("OUT_"&amp;ウォレット!$AK$2&amp;MONTH(ウォレット!$B34)&amp;"/"&amp;DAY(ウォレット!$B34)&amp;"_"&amp;ウォレット!BE$3,プレー記録!$U$12:$U$2664,0),1))</f>
        <v>0</v>
      </c>
      <c r="BF34" s="123">
        <f>IF(ISNA(INDEX(プレー記録!$F$12:$F$2664,MATCH("OUT_"&amp;ウォレット!$AK$2&amp;MONTH(ウォレット!$B34)&amp;"/"&amp;DAY(ウォレット!$B34)&amp;"_"&amp;ウォレット!BF$3,プレー記録!$U$12:$U$2664,0),1))=TRUE,0,-INDEX(プレー記録!$F$12:$F$2664,MATCH("OUT_"&amp;ウォレット!$AK$2&amp;MONTH(ウォレット!$B34)&amp;"/"&amp;DAY(ウォレット!$B34)&amp;"_"&amp;ウォレット!BF$3,プレー記録!$U$12:$U$2664,0),1))</f>
        <v>0</v>
      </c>
      <c r="BG34" s="123">
        <f>IF(ISNA(INDEX(プレー記録!$F$12:$F$2664,MATCH("OUT_"&amp;ウォレット!$AK$2&amp;MONTH(ウォレット!$B34)&amp;"/"&amp;DAY(ウォレット!$B34)&amp;"_"&amp;ウォレット!BG$3,プレー記録!$U$12:$U$2664,0),1))=TRUE,0,-INDEX(プレー記録!$F$12:$F$2664,MATCH("OUT_"&amp;ウォレット!$AK$2&amp;MONTH(ウォレット!$B34)&amp;"/"&amp;DAY(ウォレット!$B34)&amp;"_"&amp;ウォレット!BG$3,プレー記録!$U$12:$U$2664,0),1))</f>
        <v>0</v>
      </c>
      <c r="BH34" s="123">
        <f>IF(ISNA(INDEX(プレー記録!$F$12:$F$2664,MATCH("OUT_"&amp;ウォレット!$AK$2&amp;MONTH(ウォレット!$B34)&amp;"/"&amp;DAY(ウォレット!$B34)&amp;"_"&amp;ウォレット!BH$3,プレー記録!$U$12:$U$2664,0),1))=TRUE,0,-INDEX(プレー記録!$F$12:$F$2664,MATCH("OUT_"&amp;ウォレット!$AK$2&amp;MONTH(ウォレット!$B34)&amp;"/"&amp;DAY(ウォレット!$B34)&amp;"_"&amp;ウォレット!BH$3,プレー記録!$U$12:$U$2664,0),1))</f>
        <v>0</v>
      </c>
      <c r="BI34" s="123">
        <f>IF(ISNA(INDEX(プレー記録!$F$12:$F$2664,MATCH("OUT_"&amp;ウォレット!$AK$2&amp;MONTH(ウォレット!$B34)&amp;"/"&amp;DAY(ウォレット!$B34)&amp;"_"&amp;ウォレット!BI$3,プレー記録!$U$12:$U$2664,0),1))=TRUE,0,-INDEX(プレー記録!$F$12:$F$2664,MATCH("OUT_"&amp;ウォレット!$AK$2&amp;MONTH(ウォレット!$B34)&amp;"/"&amp;DAY(ウォレット!$B34)&amp;"_"&amp;ウォレット!BI$3,プレー記録!$U$12:$U$2664,0),1))</f>
        <v>0</v>
      </c>
      <c r="BJ34" s="298">
        <f>IF(ISNA(INDEX(プレー記録!$F$12:$F$2664,MATCH("OUT_"&amp;ウォレット!$AK$2&amp;MONTH(ウォレット!$B34)&amp;"/"&amp;DAY(ウォレット!$B34)&amp;"_"&amp;ウォレット!BJ$3,プレー記録!$U$12:$U$2664,0),1))=TRUE,0,-INDEX(プレー記録!$F$12:$F$2664,MATCH("OUT_"&amp;ウォレット!$AK$2&amp;MONTH(ウォレット!$B34)&amp;"/"&amp;DAY(ウォレット!$B34)&amp;"_"&amp;ウォレット!BJ$3,プレー記録!$U$12:$U$2664,0),1))</f>
        <v>0</v>
      </c>
      <c r="BK34" s="298">
        <f>IF(ISNA(INDEX(プレー記録!$F$12:$F$2664,MATCH("OUT_"&amp;ウォレット!$AK$2&amp;MONTH(ウォレット!$B34)&amp;"/"&amp;DAY(ウォレット!$B34)&amp;"_"&amp;ウォレット!BK$3,プレー記録!$U$12:$U$2664,0),1))=TRUE,0,-INDEX(プレー記録!$F$12:$F$2664,MATCH("OUT_"&amp;ウォレット!$AK$2&amp;MONTH(ウォレット!$B34)&amp;"/"&amp;DAY(ウォレット!$B34)&amp;"_"&amp;ウォレット!BK$3,プレー記録!$U$12:$U$2664,0),1))</f>
        <v>0</v>
      </c>
      <c r="BL34" s="298">
        <f>IF(ISNA(INDEX(プレー記録!$F$12:$F$2664,MATCH("OUT_"&amp;ウォレット!$AK$2&amp;MONTH(ウォレット!$B34)&amp;"/"&amp;DAY(ウォレット!$B34)&amp;"_"&amp;ウォレット!BL$3,プレー記録!$U$12:$U$2664,0),1))=TRUE,0,-INDEX(プレー記録!$F$12:$F$2664,MATCH("OUT_"&amp;ウォレット!$AK$2&amp;MONTH(ウォレット!$B34)&amp;"/"&amp;DAY(ウォレット!$B34)&amp;"_"&amp;ウォレット!BL$3,プレー記録!$U$12:$U$2664,0),1))</f>
        <v>0</v>
      </c>
      <c r="BM34" s="298">
        <f>IF(ISNA(INDEX(プレー記録!$F$12:$F$2664,MATCH("OUT_"&amp;ウォレット!$AK$2&amp;MONTH(ウォレット!$B34)&amp;"/"&amp;DAY(ウォレット!$B34)&amp;"_"&amp;ウォレット!BM$3,プレー記録!$U$12:$U$2664,0),1))=TRUE,0,-INDEX(プレー記録!$F$12:$F$2664,MATCH("OUT_"&amp;ウォレット!$AK$2&amp;MONTH(ウォレット!$B34)&amp;"/"&amp;DAY(ウォレット!$B34)&amp;"_"&amp;ウォレット!BM$3,プレー記録!$U$12:$U$2664,0),1))</f>
        <v>0</v>
      </c>
      <c r="BN34" s="298">
        <f>IF(ISNA(INDEX(プレー記録!$F$12:$F$2664,MATCH("OUT_"&amp;ウォレット!$AK$2&amp;MONTH(ウォレット!$B34)&amp;"/"&amp;DAY(ウォレット!$B34)&amp;"_"&amp;ウォレット!BN$3,プレー記録!$U$12:$U$2664,0),1))=TRUE,0,-INDEX(プレー記録!$F$12:$F$2664,MATCH("OUT_"&amp;ウォレット!$AK$2&amp;MONTH(ウォレット!$B34)&amp;"/"&amp;DAY(ウォレット!$B34)&amp;"_"&amp;ウォレット!BN$3,プレー記録!$U$12:$U$2664,0),1))</f>
        <v>0</v>
      </c>
      <c r="BO34" s="298">
        <f>IF(ISNA(INDEX(プレー記録!$F$12:$F$2664,MATCH("OUT_"&amp;ウォレット!$AK$2&amp;MONTH(ウォレット!$B34)&amp;"/"&amp;DAY(ウォレット!$B34)&amp;"_"&amp;ウォレット!BO$3,プレー記録!$U$12:$U$2664,0),1))=TRUE,0,-INDEX(プレー記録!$F$12:$F$2664,MATCH("OUT_"&amp;ウォレット!$AK$2&amp;MONTH(ウォレット!$B34)&amp;"/"&amp;DAY(ウォレット!$B34)&amp;"_"&amp;ウォレット!BO$3,プレー記録!$U$12:$U$2664,0),1))</f>
        <v>0</v>
      </c>
      <c r="BP34" s="298">
        <f>IF(ISNA(INDEX(プレー記録!$F$12:$F$2664,MATCH("OUT_"&amp;ウォレット!$AK$2&amp;MONTH(ウォレット!$B34)&amp;"/"&amp;DAY(ウォレット!$B34)&amp;"_"&amp;ウォレット!BP$3,プレー記録!$U$12:$U$2664,0),1))=TRUE,0,-INDEX(プレー記録!$F$12:$F$2664,MATCH("OUT_"&amp;ウォレット!$AK$2&amp;MONTH(ウォレット!$B34)&amp;"/"&amp;DAY(ウォレット!$B34)&amp;"_"&amp;ウォレット!BP$3,プレー記録!$U$12:$U$2664,0),1))</f>
        <v>0</v>
      </c>
      <c r="BQ34" s="298">
        <f>IF(ISNA(INDEX(プレー記録!$F$12:$F$2664,MATCH("OUT_"&amp;ウォレット!$AK$2&amp;MONTH(ウォレット!$B34)&amp;"/"&amp;DAY(ウォレット!$B34)&amp;"_"&amp;ウォレット!BQ$3,プレー記録!$U$12:$U$2664,0),1))=TRUE,0,-INDEX(プレー記録!$F$12:$F$2664,MATCH("OUT_"&amp;ウォレット!$AK$2&amp;MONTH(ウォレット!$B34)&amp;"/"&amp;DAY(ウォレット!$B34)&amp;"_"&amp;ウォレット!BQ$3,プレー記録!$U$12:$U$2664,0),1))</f>
        <v>0</v>
      </c>
      <c r="BR34" s="160"/>
      <c r="BS34" s="127">
        <f t="shared" si="3"/>
        <v>0</v>
      </c>
      <c r="BT34" s="128">
        <f>SUM(CK34:CZ34)</f>
        <v>0</v>
      </c>
      <c r="BU34" s="133">
        <f>IF(ISNA(INDEX(プレー記録!$G$14:$G$2664,MATCH("IN_"&amp;ウォレット!$BS$2&amp;MONTH(ウォレット!$B34)&amp;"/"&amp;DAY(ウォレット!$B34)&amp;"_"&amp;ウォレット!BU$3,プレー記録!$U$14:$U$2664,0),1))=TRUE,0,INDEX(プレー記録!$G$14:$G$2664,MATCH("IN_"&amp;ウォレット!$BS$2&amp;MONTH(ウォレット!$B34)&amp;"/"&amp;DAY(ウォレット!$B34)&amp;"_"&amp;ウォレット!BU$3,プレー記録!$U$14:$U$2664,0),1))</f>
        <v>0</v>
      </c>
      <c r="BV34" s="122">
        <f>IF(ISNA(INDEX(プレー記録!$G$14:$G$2664,MATCH("IN_"&amp;ウォレット!$BS$2&amp;MONTH(ウォレット!$B34)&amp;"/"&amp;DAY(ウォレット!$B34)&amp;"_"&amp;ウォレット!BV$3,プレー記録!$U$14:$U$2664,0),1))=TRUE,0,INDEX(プレー記録!$G$14:$G$2664,MATCH("IN_"&amp;ウォレット!$BS$2&amp;MONTH(ウォレット!$B34)&amp;"/"&amp;DAY(ウォレット!$B34)&amp;"_"&amp;ウォレット!BV$3,プレー記録!$U$14:$U$2664,0),1))</f>
        <v>0</v>
      </c>
      <c r="BW34" s="122">
        <f>IF(ISNA(INDEX(プレー記録!$G$14:$G$2664,MATCH("IN_"&amp;ウォレット!$BS$2&amp;MONTH(ウォレット!$B34)&amp;"/"&amp;DAY(ウォレット!$B34)&amp;"_"&amp;ウォレット!BW$3,プレー記録!$U$14:$U$2664,0),1))=TRUE,0,INDEX(プレー記録!$G$14:$G$2664,MATCH("IN_"&amp;ウォレット!$BS$2&amp;MONTH(ウォレット!$B34)&amp;"/"&amp;DAY(ウォレット!$B34)&amp;"_"&amp;ウォレット!BW$3,プレー記録!$U$14:$U$2664,0),1))</f>
        <v>0</v>
      </c>
      <c r="BX34" s="122">
        <f>IF(ISNA(INDEX(プレー記録!$G$14:$G$2664,MATCH("IN_"&amp;ウォレット!$BS$2&amp;MONTH(ウォレット!$B34)&amp;"/"&amp;DAY(ウォレット!$B34)&amp;"_"&amp;ウォレット!BX$3,プレー記録!$U$14:$U$2664,0),1))=TRUE,0,INDEX(プレー記録!$G$14:$G$2664,MATCH("IN_"&amp;ウォレット!$BS$2&amp;MONTH(ウォレット!$B34)&amp;"/"&amp;DAY(ウォレット!$B34)&amp;"_"&amp;ウォレット!BX$3,プレー記録!$U$14:$U$2664,0),1))</f>
        <v>0</v>
      </c>
      <c r="BY34" s="122">
        <f>IF(ISNA(INDEX(プレー記録!$G$14:$G$2664,MATCH("IN_"&amp;ウォレット!$BS$2&amp;MONTH(ウォレット!$B34)&amp;"/"&amp;DAY(ウォレット!$B34)&amp;"_"&amp;ウォレット!BY$3,プレー記録!$U$14:$U$2664,0),1))=TRUE,0,INDEX(プレー記録!$G$14:$G$2664,MATCH("IN_"&amp;ウォレット!$BS$2&amp;MONTH(ウォレット!$B34)&amp;"/"&amp;DAY(ウォレット!$B34)&amp;"_"&amp;ウォレット!BY$3,プレー記録!$U$14:$U$2664,0),1))</f>
        <v>0</v>
      </c>
      <c r="BZ34" s="122">
        <f>IF(ISNA(INDEX(プレー記録!$G$14:$G$2664,MATCH("IN_"&amp;ウォレット!$BS$2&amp;MONTH(ウォレット!$B34)&amp;"/"&amp;DAY(ウォレット!$B34)&amp;"_"&amp;ウォレット!BZ$3,プレー記録!$U$14:$U$2664,0),1))=TRUE,0,INDEX(プレー記録!$G$14:$G$2664,MATCH("IN_"&amp;ウォレット!$BS$2&amp;MONTH(ウォレット!$B34)&amp;"/"&amp;DAY(ウォレット!$B34)&amp;"_"&amp;ウォレット!BZ$3,プレー記録!$U$14:$U$2664,0),1))</f>
        <v>0</v>
      </c>
      <c r="CA34" s="122">
        <f>IF(ISNA(INDEX(プレー記録!$G$14:$G$2664,MATCH("IN_"&amp;ウォレット!$BS$2&amp;MONTH(ウォレット!$B34)&amp;"/"&amp;DAY(ウォレット!$B34)&amp;"_"&amp;ウォレット!CA$3,プレー記録!$U$14:$U$2664,0),1))=TRUE,0,INDEX(プレー記録!$G$14:$G$2664,MATCH("IN_"&amp;ウォレット!$BS$2&amp;MONTH(ウォレット!$B34)&amp;"/"&amp;DAY(ウォレット!$B34)&amp;"_"&amp;ウォレット!CA$3,プレー記録!$U$14:$U$2664,0),1))</f>
        <v>0</v>
      </c>
      <c r="CB34" s="296">
        <f>IF(ISNA(INDEX(プレー記録!$G$14:$G$2664,MATCH("IN_"&amp;ウォレット!$BS$2&amp;MONTH(ウォレット!$B34)&amp;"/"&amp;DAY(ウォレット!$B34)&amp;"_"&amp;ウォレット!CB$3,プレー記録!$U$14:$U$2664,0),1))=TRUE,0,INDEX(プレー記録!$G$14:$G$2664,MATCH("IN_"&amp;ウォレット!$BS$2&amp;MONTH(ウォレット!$B34)&amp;"/"&amp;DAY(ウォレット!$B34)&amp;"_"&amp;ウォレット!CB$3,プレー記録!$U$14:$U$2664,0),1))</f>
        <v>0</v>
      </c>
      <c r="CC34" s="296">
        <f>IF(ISNA(INDEX(プレー記録!$G$14:$G$2664,MATCH("IN_"&amp;ウォレット!$BS$2&amp;MONTH(ウォレット!$B34)&amp;"/"&amp;DAY(ウォレット!$B34)&amp;"_"&amp;ウォレット!CC$3,プレー記録!$U$14:$U$2664,0),1))=TRUE,0,INDEX(プレー記録!$G$14:$G$2664,MATCH("IN_"&amp;ウォレット!$BS$2&amp;MONTH(ウォレット!$B34)&amp;"/"&amp;DAY(ウォレット!$B34)&amp;"_"&amp;ウォレット!CC$3,プレー記録!$U$14:$U$2664,0),1))</f>
        <v>0</v>
      </c>
      <c r="CD34" s="296">
        <f>IF(ISNA(INDEX(プレー記録!$G$14:$G$2664,MATCH("IN_"&amp;ウォレット!$BS$2&amp;MONTH(ウォレット!$B34)&amp;"/"&amp;DAY(ウォレット!$B34)&amp;"_"&amp;ウォレット!CD$3,プレー記録!$U$14:$U$2664,0),1))=TRUE,0,INDEX(プレー記録!$G$14:$G$2664,MATCH("IN_"&amp;ウォレット!$BS$2&amp;MONTH(ウォレット!$B34)&amp;"/"&amp;DAY(ウォレット!$B34)&amp;"_"&amp;ウォレット!CD$3,プレー記録!$U$14:$U$2664,0),1))</f>
        <v>0</v>
      </c>
      <c r="CE34" s="296">
        <f>IF(ISNA(INDEX(プレー記録!$G$14:$G$2664,MATCH("IN_"&amp;ウォレット!$BS$2&amp;MONTH(ウォレット!$B34)&amp;"/"&amp;DAY(ウォレット!$B34)&amp;"_"&amp;ウォレット!CE$3,プレー記録!$U$14:$U$2664,0),1))=TRUE,0,INDEX(プレー記録!$G$14:$G$2664,MATCH("IN_"&amp;ウォレット!$BS$2&amp;MONTH(ウォレット!$B34)&amp;"/"&amp;DAY(ウォレット!$B34)&amp;"_"&amp;ウォレット!CE$3,プレー記録!$U$14:$U$2664,0),1))</f>
        <v>0</v>
      </c>
      <c r="CF34" s="296">
        <f>IF(ISNA(INDEX(プレー記録!$G$14:$G$2664,MATCH("IN_"&amp;ウォレット!$BS$2&amp;MONTH(ウォレット!$B34)&amp;"/"&amp;DAY(ウォレット!$B34)&amp;"_"&amp;ウォレット!CF$3,プレー記録!$U$14:$U$2664,0),1))=TRUE,0,INDEX(プレー記録!$G$14:$G$2664,MATCH("IN_"&amp;ウォレット!$BS$2&amp;MONTH(ウォレット!$B34)&amp;"/"&amp;DAY(ウォレット!$B34)&amp;"_"&amp;ウォレット!CF$3,プレー記録!$U$14:$U$2664,0),1))</f>
        <v>0</v>
      </c>
      <c r="CG34" s="296">
        <f>IF(ISNA(INDEX(プレー記録!$G$14:$G$2664,MATCH("IN_"&amp;ウォレット!$BS$2&amp;MONTH(ウォレット!$B34)&amp;"/"&amp;DAY(ウォレット!$B34)&amp;"_"&amp;ウォレット!CG$3,プレー記録!$U$14:$U$2664,0),1))=TRUE,0,INDEX(プレー記録!$G$14:$G$2664,MATCH("IN_"&amp;ウォレット!$BS$2&amp;MONTH(ウォレット!$B34)&amp;"/"&amp;DAY(ウォレット!$B34)&amp;"_"&amp;ウォレット!CG$3,プレー記録!$U$14:$U$2664,0),1))</f>
        <v>0</v>
      </c>
      <c r="CH34" s="296">
        <f>IF(ISNA(INDEX(プレー記録!$G$14:$G$2664,MATCH("IN_"&amp;ウォレット!$BS$2&amp;MONTH(ウォレット!$B34)&amp;"/"&amp;DAY(ウォレット!$B34)&amp;"_"&amp;ウォレット!CH$3,プレー記録!$U$14:$U$2664,0),1))=TRUE,0,INDEX(プレー記録!$G$14:$G$2664,MATCH("IN_"&amp;ウォレット!$BS$2&amp;MONTH(ウォレット!$B34)&amp;"/"&amp;DAY(ウォレット!$B34)&amp;"_"&amp;ウォレット!CH$3,プレー記録!$U$14:$U$2664,0),1))</f>
        <v>0</v>
      </c>
      <c r="CI34" s="296">
        <f>IF(ISNA(INDEX(プレー記録!$G$14:$G$2664,MATCH("IN_"&amp;ウォレット!$BS$2&amp;MONTH(ウォレット!$B34)&amp;"/"&amp;DAY(ウォレット!$B34)&amp;"_"&amp;ウォレット!CI$3,プレー記録!$U$14:$U$2664,0),1))=TRUE,0,INDEX(プレー記録!$G$14:$G$2664,MATCH("IN_"&amp;ウォレット!$BS$2&amp;MONTH(ウォレット!$B34)&amp;"/"&amp;DAY(ウォレット!$B34)&amp;"_"&amp;ウォレット!CI$3,プレー記録!$U$14:$U$2664,0),1))</f>
        <v>0</v>
      </c>
      <c r="CJ34" s="158"/>
      <c r="CK34" s="131">
        <f>IF(ISNA(INDEX(プレー記録!$F$12:$F$2664,MATCH("OUT_"&amp;ウォレット!$BS$2&amp;MONTH(ウォレット!$B34)&amp;"/"&amp;DAY(ウォレット!$B34)&amp;"_"&amp;ウォレット!CK$3,プレー記録!$U$12:$U$2664,0),1))=TRUE,0,-INDEX(プレー記録!$F$12:$F$2664,MATCH("OUT_"&amp;ウォレット!$BS$2&amp;MONTH(ウォレット!$B34)&amp;"/"&amp;DAY(ウォレット!$B34)&amp;"_"&amp;ウォレット!CK$3,プレー記録!$U$12:$U$2664,0),1))</f>
        <v>0</v>
      </c>
      <c r="CL34" s="123">
        <f>IF(ISNA(INDEX(プレー記録!$F$12:$F$2664,MATCH("OUT_"&amp;ウォレット!$BS$2&amp;MONTH(ウォレット!$B34)&amp;"/"&amp;DAY(ウォレット!$B34)&amp;"_"&amp;ウォレット!CL$3,プレー記録!$U$12:$U$2664,0),1))=TRUE,0,-INDEX(プレー記録!$F$12:$F$2664,MATCH("OUT_"&amp;ウォレット!$BS$2&amp;MONTH(ウォレット!$B34)&amp;"/"&amp;DAY(ウォレット!$B34)&amp;"_"&amp;ウォレット!CL$3,プレー記録!$U$12:$U$2664,0),1))</f>
        <v>0</v>
      </c>
      <c r="CM34" s="123">
        <f>IF(ISNA(INDEX(プレー記録!$F$12:$F$2664,MATCH("OUT_"&amp;ウォレット!$BS$2&amp;MONTH(ウォレット!$B34)&amp;"/"&amp;DAY(ウォレット!$B34)&amp;"_"&amp;ウォレット!CM$3,プレー記録!$U$12:$U$2664,0),1))=TRUE,0,-INDEX(プレー記録!$F$12:$F$2664,MATCH("OUT_"&amp;ウォレット!$BS$2&amp;MONTH(ウォレット!$B34)&amp;"/"&amp;DAY(ウォレット!$B34)&amp;"_"&amp;ウォレット!CM$3,プレー記録!$U$12:$U$2664,0),1))</f>
        <v>0</v>
      </c>
      <c r="CN34" s="123">
        <f>IF(ISNA(INDEX(プレー記録!$F$12:$F$2664,MATCH("OUT_"&amp;ウォレット!$BS$2&amp;MONTH(ウォレット!$B34)&amp;"/"&amp;DAY(ウォレット!$B34)&amp;"_"&amp;ウォレット!CN$3,プレー記録!$U$12:$U$2664,0),1))=TRUE,0,-INDEX(プレー記録!$F$12:$F$2664,MATCH("OUT_"&amp;ウォレット!$BS$2&amp;MONTH(ウォレット!$B34)&amp;"/"&amp;DAY(ウォレット!$B34)&amp;"_"&amp;ウォレット!CN$3,プレー記録!$U$12:$U$2664,0),1))</f>
        <v>0</v>
      </c>
      <c r="CO34" s="123">
        <f>IF(ISNA(INDEX(プレー記録!$F$12:$F$2664,MATCH("OUT_"&amp;ウォレット!$BS$2&amp;MONTH(ウォレット!$B34)&amp;"/"&amp;DAY(ウォレット!$B34)&amp;"_"&amp;ウォレット!CO$3,プレー記録!$U$12:$U$2664,0),1))=TRUE,0,-INDEX(プレー記録!$F$12:$F$2664,MATCH("OUT_"&amp;ウォレット!$BS$2&amp;MONTH(ウォレット!$B34)&amp;"/"&amp;DAY(ウォレット!$B34)&amp;"_"&amp;ウォレット!CO$3,プレー記録!$U$12:$U$2664,0),1))</f>
        <v>0</v>
      </c>
      <c r="CP34" s="123">
        <f>IF(ISNA(INDEX(プレー記録!$F$12:$F$2664,MATCH("OUT_"&amp;ウォレット!$BS$2&amp;MONTH(ウォレット!$B34)&amp;"/"&amp;DAY(ウォレット!$B34)&amp;"_"&amp;ウォレット!CP$3,プレー記録!$U$12:$U$2664,0),1))=TRUE,0,-INDEX(プレー記録!$F$12:$F$2664,MATCH("OUT_"&amp;ウォレット!$BS$2&amp;MONTH(ウォレット!$B34)&amp;"/"&amp;DAY(ウォレット!$B34)&amp;"_"&amp;ウォレット!CP$3,プレー記録!$U$12:$U$2664,0),1))</f>
        <v>0</v>
      </c>
      <c r="CQ34" s="123">
        <f>IF(ISNA(INDEX(プレー記録!$F$12:$F$2664,MATCH("OUT_"&amp;ウォレット!$BS$2&amp;MONTH(ウォレット!$B34)&amp;"/"&amp;DAY(ウォレット!$B34)&amp;"_"&amp;ウォレット!CQ$3,プレー記録!$U$12:$U$2664,0),1))=TRUE,0,-INDEX(プレー記録!$F$12:$F$2664,MATCH("OUT_"&amp;ウォレット!$BS$2&amp;MONTH(ウォレット!$B34)&amp;"/"&amp;DAY(ウォレット!$B34)&amp;"_"&amp;ウォレット!CQ$3,プレー記録!$U$12:$U$2664,0),1))</f>
        <v>0</v>
      </c>
      <c r="CR34" s="298">
        <f>IF(ISNA(INDEX(プレー記録!$F$12:$F$2664,MATCH("OUT_"&amp;ウォレット!$BS$2&amp;MONTH(ウォレット!$B34)&amp;"/"&amp;DAY(ウォレット!$B34)&amp;"_"&amp;ウォレット!CR$3,プレー記録!$U$12:$U$2664,0),1))=TRUE,0,-INDEX(プレー記録!$F$12:$F$2664,MATCH("OUT_"&amp;ウォレット!$BS$2&amp;MONTH(ウォレット!$B34)&amp;"/"&amp;DAY(ウォレット!$B34)&amp;"_"&amp;ウォレット!CR$3,プレー記録!$U$12:$U$2664,0),1))</f>
        <v>0</v>
      </c>
      <c r="CS34" s="298">
        <f>IF(ISNA(INDEX(プレー記録!$F$12:$F$2664,MATCH("OUT_"&amp;ウォレット!$BS$2&amp;MONTH(ウォレット!$B34)&amp;"/"&amp;DAY(ウォレット!$B34)&amp;"_"&amp;ウォレット!CS$3,プレー記録!$U$12:$U$2664,0),1))=TRUE,0,-INDEX(プレー記録!$F$12:$F$2664,MATCH("OUT_"&amp;ウォレット!$BS$2&amp;MONTH(ウォレット!$B34)&amp;"/"&amp;DAY(ウォレット!$B34)&amp;"_"&amp;ウォレット!CS$3,プレー記録!$U$12:$U$2664,0),1))</f>
        <v>0</v>
      </c>
      <c r="CT34" s="298">
        <f>IF(ISNA(INDEX(プレー記録!$F$12:$F$2664,MATCH("OUT_"&amp;ウォレット!$BS$2&amp;MONTH(ウォレット!$B34)&amp;"/"&amp;DAY(ウォレット!$B34)&amp;"_"&amp;ウォレット!CT$3,プレー記録!$U$12:$U$2664,0),1))=TRUE,0,-INDEX(プレー記録!$F$12:$F$2664,MATCH("OUT_"&amp;ウォレット!$BS$2&amp;MONTH(ウォレット!$B34)&amp;"/"&amp;DAY(ウォレット!$B34)&amp;"_"&amp;ウォレット!CT$3,プレー記録!$U$12:$U$2664,0),1))</f>
        <v>0</v>
      </c>
      <c r="CU34" s="298">
        <f>IF(ISNA(INDEX(プレー記録!$F$12:$F$2664,MATCH("OUT_"&amp;ウォレット!$BS$2&amp;MONTH(ウォレット!$B34)&amp;"/"&amp;DAY(ウォレット!$B34)&amp;"_"&amp;ウォレット!CU$3,プレー記録!$U$12:$U$2664,0),1))=TRUE,0,-INDEX(プレー記録!$F$12:$F$2664,MATCH("OUT_"&amp;ウォレット!$BS$2&amp;MONTH(ウォレット!$B34)&amp;"/"&amp;DAY(ウォレット!$B34)&amp;"_"&amp;ウォレット!CU$3,プレー記録!$U$12:$U$2664,0),1))</f>
        <v>0</v>
      </c>
      <c r="CV34" s="298">
        <f>IF(ISNA(INDEX(プレー記録!$F$12:$F$2664,MATCH("OUT_"&amp;ウォレット!$BS$2&amp;MONTH(ウォレット!$B34)&amp;"/"&amp;DAY(ウォレット!$B34)&amp;"_"&amp;ウォレット!CV$3,プレー記録!$U$12:$U$2664,0),1))=TRUE,0,-INDEX(プレー記録!$F$12:$F$2664,MATCH("OUT_"&amp;ウォレット!$BS$2&amp;MONTH(ウォレット!$B34)&amp;"/"&amp;DAY(ウォレット!$B34)&amp;"_"&amp;ウォレット!CV$3,プレー記録!$U$12:$U$2664,0),1))</f>
        <v>0</v>
      </c>
      <c r="CW34" s="298">
        <f>IF(ISNA(INDEX(プレー記録!$F$12:$F$2664,MATCH("OUT_"&amp;ウォレット!$BS$2&amp;MONTH(ウォレット!$B34)&amp;"/"&amp;DAY(ウォレット!$B34)&amp;"_"&amp;ウォレット!CW$3,プレー記録!$U$12:$U$2664,0),1))=TRUE,0,-INDEX(プレー記録!$F$12:$F$2664,MATCH("OUT_"&amp;ウォレット!$BS$2&amp;MONTH(ウォレット!$B34)&amp;"/"&amp;DAY(ウォレット!$B34)&amp;"_"&amp;ウォレット!CW$3,プレー記録!$U$12:$U$2664,0),1))</f>
        <v>0</v>
      </c>
      <c r="CX34" s="298">
        <f>IF(ISNA(INDEX(プレー記録!$F$12:$F$2664,MATCH("OUT_"&amp;ウォレット!$BS$2&amp;MONTH(ウォレット!$B34)&amp;"/"&amp;DAY(ウォレット!$B34)&amp;"_"&amp;ウォレット!CX$3,プレー記録!$U$12:$U$2664,0),1))=TRUE,0,-INDEX(プレー記録!$F$12:$F$2664,MATCH("OUT_"&amp;ウォレット!$BS$2&amp;MONTH(ウォレット!$B34)&amp;"/"&amp;DAY(ウォレット!$B34)&amp;"_"&amp;ウォレット!CX$3,プレー記録!$U$12:$U$2664,0),1))</f>
        <v>0</v>
      </c>
      <c r="CY34" s="298">
        <f>IF(ISNA(INDEX(プレー記録!$F$12:$F$2664,MATCH("OUT_"&amp;ウォレット!$BS$2&amp;MONTH(ウォレット!$B34)&amp;"/"&amp;DAY(ウォレット!$B34)&amp;"_"&amp;ウォレット!CY$3,プレー記録!$U$12:$U$2664,0),1))=TRUE,0,-INDEX(プレー記録!$F$12:$F$2664,MATCH("OUT_"&amp;ウォレット!$BS$2&amp;MONTH(ウォレット!$B34)&amp;"/"&amp;DAY(ウォレット!$B34)&amp;"_"&amp;ウォレット!CY$3,プレー記録!$U$12:$U$2664,0),1))</f>
        <v>0</v>
      </c>
      <c r="CZ34" s="160"/>
      <c r="DA34" s="127">
        <f t="shared" si="4"/>
        <v>0</v>
      </c>
      <c r="DB34" s="128">
        <f>SUM(DS34:EH34)</f>
        <v>0</v>
      </c>
      <c r="DC34" s="133">
        <f>IF(ISNA(INDEX(プレー記録!$G$14:$G$2664,MATCH("IN_"&amp;ウォレット!$DA$2&amp;MONTH(ウォレット!$B34)&amp;"/"&amp;DAY(ウォレット!$B34)&amp;"_"&amp;ウォレット!DC$3,プレー記録!$U$14:$U$2664,0),1))=TRUE,0,INDEX(プレー記録!$G$14:$G$2664,MATCH("IN_"&amp;ウォレット!$DA$2&amp;MONTH(ウォレット!$B34)&amp;"/"&amp;DAY(ウォレット!$B34)&amp;"_"&amp;ウォレット!DC$3,プレー記録!$U$14:$U$2664,0),1))</f>
        <v>0</v>
      </c>
      <c r="DD34" s="122">
        <f>IF(ISNA(INDEX(プレー記録!$G$14:$G$2664,MATCH("IN_"&amp;ウォレット!$DA$2&amp;MONTH(ウォレット!$B34)&amp;"/"&amp;DAY(ウォレット!$B34)&amp;"_"&amp;ウォレット!DD$3,プレー記録!$U$14:$U$2664,0),1))=TRUE,0,INDEX(プレー記録!$G$14:$G$2664,MATCH("IN_"&amp;ウォレット!$DA$2&amp;MONTH(ウォレット!$B34)&amp;"/"&amp;DAY(ウォレット!$B34)&amp;"_"&amp;ウォレット!DD$3,プレー記録!$U$14:$U$2664,0),1))</f>
        <v>0</v>
      </c>
      <c r="DE34" s="122">
        <f>IF(ISNA(INDEX(プレー記録!$G$14:$G$2664,MATCH("IN_"&amp;ウォレット!$DA$2&amp;MONTH(ウォレット!$B34)&amp;"/"&amp;DAY(ウォレット!$B34)&amp;"_"&amp;ウォレット!DE$3,プレー記録!$U$14:$U$2664,0),1))=TRUE,0,INDEX(プレー記録!$G$14:$G$2664,MATCH("IN_"&amp;ウォレット!$DA$2&amp;MONTH(ウォレット!$B34)&amp;"/"&amp;DAY(ウォレット!$B34)&amp;"_"&amp;ウォレット!DE$3,プレー記録!$U$14:$U$2664,0),1))</f>
        <v>0</v>
      </c>
      <c r="DF34" s="122">
        <f>IF(ISNA(INDEX(プレー記録!$G$14:$G$2664,MATCH("IN_"&amp;ウォレット!$DA$2&amp;MONTH(ウォレット!$B34)&amp;"/"&amp;DAY(ウォレット!$B34)&amp;"_"&amp;ウォレット!DF$3,プレー記録!$U$14:$U$2664,0),1))=TRUE,0,INDEX(プレー記録!$G$14:$G$2664,MATCH("IN_"&amp;ウォレット!$DA$2&amp;MONTH(ウォレット!$B34)&amp;"/"&amp;DAY(ウォレット!$B34)&amp;"_"&amp;ウォレット!DF$3,プレー記録!$U$14:$U$2664,0),1))</f>
        <v>0</v>
      </c>
      <c r="DG34" s="122">
        <f>IF(ISNA(INDEX(プレー記録!$G$14:$G$2664,MATCH("IN_"&amp;ウォレット!$DA$2&amp;MONTH(ウォレット!$B34)&amp;"/"&amp;DAY(ウォレット!$B34)&amp;"_"&amp;ウォレット!DG$3,プレー記録!$U$14:$U$2664,0),1))=TRUE,0,INDEX(プレー記録!$G$14:$G$2664,MATCH("IN_"&amp;ウォレット!$DA$2&amp;MONTH(ウォレット!$B34)&amp;"/"&amp;DAY(ウォレット!$B34)&amp;"_"&amp;ウォレット!DG$3,プレー記録!$U$14:$U$2664,0),1))</f>
        <v>0</v>
      </c>
      <c r="DH34" s="122">
        <f>IF(ISNA(INDEX(プレー記録!$G$14:$G$2664,MATCH("IN_"&amp;ウォレット!$DA$2&amp;MONTH(ウォレット!$B34)&amp;"/"&amp;DAY(ウォレット!$B34)&amp;"_"&amp;ウォレット!DH$3,プレー記録!$U$14:$U$2664,0),1))=TRUE,0,INDEX(プレー記録!$G$14:$G$2664,MATCH("IN_"&amp;ウォレット!$DA$2&amp;MONTH(ウォレット!$B34)&amp;"/"&amp;DAY(ウォレット!$B34)&amp;"_"&amp;ウォレット!DH$3,プレー記録!$U$14:$U$2664,0),1))</f>
        <v>0</v>
      </c>
      <c r="DI34" s="122">
        <f>IF(ISNA(INDEX(プレー記録!$G$14:$G$2664,MATCH("IN_"&amp;ウォレット!$DA$2&amp;MONTH(ウォレット!$B34)&amp;"/"&amp;DAY(ウォレット!$B34)&amp;"_"&amp;ウォレット!DI$3,プレー記録!$U$14:$U$2664,0),1))=TRUE,0,INDEX(プレー記録!$G$14:$G$2664,MATCH("IN_"&amp;ウォレット!$DA$2&amp;MONTH(ウォレット!$B34)&amp;"/"&amp;DAY(ウォレット!$B34)&amp;"_"&amp;ウォレット!DI$3,プレー記録!$U$14:$U$2664,0),1))</f>
        <v>0</v>
      </c>
      <c r="DJ34" s="296">
        <f>IF(ISNA(INDEX(プレー記録!$G$14:$G$2664,MATCH("IN_"&amp;ウォレット!$DA$2&amp;MONTH(ウォレット!$B34)&amp;"/"&amp;DAY(ウォレット!$B34)&amp;"_"&amp;ウォレット!DJ$3,プレー記録!$U$14:$U$2664,0),1))=TRUE,0,INDEX(プレー記録!$G$14:$G$2664,MATCH("IN_"&amp;ウォレット!$DA$2&amp;MONTH(ウォレット!$B34)&amp;"/"&amp;DAY(ウォレット!$B34)&amp;"_"&amp;ウォレット!DJ$3,プレー記録!$U$14:$U$2664,0),1))</f>
        <v>0</v>
      </c>
      <c r="DK34" s="296">
        <f>IF(ISNA(INDEX(プレー記録!$G$14:$G$2664,MATCH("IN_"&amp;ウォレット!$DA$2&amp;MONTH(ウォレット!$B34)&amp;"/"&amp;DAY(ウォレット!$B34)&amp;"_"&amp;ウォレット!DK$3,プレー記録!$U$14:$U$2664,0),1))=TRUE,0,INDEX(プレー記録!$G$14:$G$2664,MATCH("IN_"&amp;ウォレット!$DA$2&amp;MONTH(ウォレット!$B34)&amp;"/"&amp;DAY(ウォレット!$B34)&amp;"_"&amp;ウォレット!DK$3,プレー記録!$U$14:$U$2664,0),1))</f>
        <v>0</v>
      </c>
      <c r="DL34" s="296">
        <f>IF(ISNA(INDEX(プレー記録!$G$14:$G$2664,MATCH("IN_"&amp;ウォレット!$DA$2&amp;MONTH(ウォレット!$B34)&amp;"/"&amp;DAY(ウォレット!$B34)&amp;"_"&amp;ウォレット!DL$3,プレー記録!$U$14:$U$2664,0),1))=TRUE,0,INDEX(プレー記録!$G$14:$G$2664,MATCH("IN_"&amp;ウォレット!$DA$2&amp;MONTH(ウォレット!$B34)&amp;"/"&amp;DAY(ウォレット!$B34)&amp;"_"&amp;ウォレット!DL$3,プレー記録!$U$14:$U$2664,0),1))</f>
        <v>0</v>
      </c>
      <c r="DM34" s="296">
        <f>IF(ISNA(INDEX(プレー記録!$G$14:$G$2664,MATCH("IN_"&amp;ウォレット!$DA$2&amp;MONTH(ウォレット!$B34)&amp;"/"&amp;DAY(ウォレット!$B34)&amp;"_"&amp;ウォレット!DM$3,プレー記録!$U$14:$U$2664,0),1))=TRUE,0,INDEX(プレー記録!$G$14:$G$2664,MATCH("IN_"&amp;ウォレット!$DA$2&amp;MONTH(ウォレット!$B34)&amp;"/"&amp;DAY(ウォレット!$B34)&amp;"_"&amp;ウォレット!DM$3,プレー記録!$U$14:$U$2664,0),1))</f>
        <v>0</v>
      </c>
      <c r="DN34" s="296">
        <f>IF(ISNA(INDEX(プレー記録!$G$14:$G$2664,MATCH("IN_"&amp;ウォレット!$DA$2&amp;MONTH(ウォレット!$B34)&amp;"/"&amp;DAY(ウォレット!$B34)&amp;"_"&amp;ウォレット!DN$3,プレー記録!$U$14:$U$2664,0),1))=TRUE,0,INDEX(プレー記録!$G$14:$G$2664,MATCH("IN_"&amp;ウォレット!$DA$2&amp;MONTH(ウォレット!$B34)&amp;"/"&amp;DAY(ウォレット!$B34)&amp;"_"&amp;ウォレット!DN$3,プレー記録!$U$14:$U$2664,0),1))</f>
        <v>0</v>
      </c>
      <c r="DO34" s="296">
        <f>IF(ISNA(INDEX(プレー記録!$G$14:$G$2664,MATCH("IN_"&amp;ウォレット!$DA$2&amp;MONTH(ウォレット!$B34)&amp;"/"&amp;DAY(ウォレット!$B34)&amp;"_"&amp;ウォレット!DO$3,プレー記録!$U$14:$U$2664,0),1))=TRUE,0,INDEX(プレー記録!$G$14:$G$2664,MATCH("IN_"&amp;ウォレット!$DA$2&amp;MONTH(ウォレット!$B34)&amp;"/"&amp;DAY(ウォレット!$B34)&amp;"_"&amp;ウォレット!DO$3,プレー記録!$U$14:$U$2664,0),1))</f>
        <v>0</v>
      </c>
      <c r="DP34" s="296">
        <f>IF(ISNA(INDEX(プレー記録!$G$14:$G$2664,MATCH("IN_"&amp;ウォレット!$DA$2&amp;MONTH(ウォレット!$B34)&amp;"/"&amp;DAY(ウォレット!$B34)&amp;"_"&amp;ウォレット!DP$3,プレー記録!$U$14:$U$2664,0),1))=TRUE,0,INDEX(プレー記録!$G$14:$G$2664,MATCH("IN_"&amp;ウォレット!$DA$2&amp;MONTH(ウォレット!$B34)&amp;"/"&amp;DAY(ウォレット!$B34)&amp;"_"&amp;ウォレット!DP$3,プレー記録!$U$14:$U$2664,0),1))</f>
        <v>0</v>
      </c>
      <c r="DQ34" s="296">
        <f>IF(ISNA(INDEX(プレー記録!$G$14:$G$2664,MATCH("IN_"&amp;ウォレット!$DA$2&amp;MONTH(ウォレット!$B34)&amp;"/"&amp;DAY(ウォレット!$B34)&amp;"_"&amp;ウォレット!DQ$3,プレー記録!$U$14:$U$2664,0),1))=TRUE,0,INDEX(プレー記録!$G$14:$G$2664,MATCH("IN_"&amp;ウォレット!$DA$2&amp;MONTH(ウォレット!$B34)&amp;"/"&amp;DAY(ウォレット!$B34)&amp;"_"&amp;ウォレット!DQ$3,プレー記録!$U$14:$U$2664,0),1))</f>
        <v>0</v>
      </c>
      <c r="DR34" s="158"/>
      <c r="DS34" s="131">
        <f>IF(ISNA(INDEX(プレー記録!$F$12:$F$2664,MATCH("OUT_"&amp;ウォレット!$DA$2&amp;MONTH(ウォレット!$B34)&amp;"/"&amp;DAY(ウォレット!$B34)&amp;"_"&amp;ウォレット!DS$3,プレー記録!$U$12:$U$2664,0),1))=TRUE,0,-INDEX(プレー記録!$F$12:$F$2664,MATCH("OUT_"&amp;ウォレット!$DA$2&amp;MONTH(ウォレット!$B34)&amp;"/"&amp;DAY(ウォレット!$B34)&amp;"_"&amp;ウォレット!DS$3,プレー記録!$U$12:$U$2664,0),1))</f>
        <v>0</v>
      </c>
      <c r="DT34" s="123">
        <f>IF(ISNA(INDEX(プレー記録!$F$12:$F$2664,MATCH("OUT_"&amp;ウォレット!$DA$2&amp;MONTH(ウォレット!$B34)&amp;"/"&amp;DAY(ウォレット!$B34)&amp;"_"&amp;ウォレット!DT$3,プレー記録!$U$12:$U$2664,0),1))=TRUE,0,-INDEX(プレー記録!$F$12:$F$2664,MATCH("OUT_"&amp;ウォレット!$DA$2&amp;MONTH(ウォレット!$B34)&amp;"/"&amp;DAY(ウォレット!$B34)&amp;"_"&amp;ウォレット!DT$3,プレー記録!$U$12:$U$2664,0),1))</f>
        <v>0</v>
      </c>
      <c r="DU34" s="123">
        <f>IF(ISNA(INDEX(プレー記録!$F$12:$F$2664,MATCH("OUT_"&amp;ウォレット!$DA$2&amp;MONTH(ウォレット!$B34)&amp;"/"&amp;DAY(ウォレット!$B34)&amp;"_"&amp;ウォレット!DU$3,プレー記録!$U$12:$U$2664,0),1))=TRUE,0,-INDEX(プレー記録!$F$12:$F$2664,MATCH("OUT_"&amp;ウォレット!$DA$2&amp;MONTH(ウォレット!$B34)&amp;"/"&amp;DAY(ウォレット!$B34)&amp;"_"&amp;ウォレット!DU$3,プレー記録!$U$12:$U$2664,0),1))</f>
        <v>0</v>
      </c>
      <c r="DV34" s="123">
        <f>IF(ISNA(INDEX(プレー記録!$F$12:$F$2664,MATCH("OUT_"&amp;ウォレット!$DA$2&amp;MONTH(ウォレット!$B34)&amp;"/"&amp;DAY(ウォレット!$B34)&amp;"_"&amp;ウォレット!DV$3,プレー記録!$U$12:$U$2664,0),1))=TRUE,0,-INDEX(プレー記録!$F$12:$F$2664,MATCH("OUT_"&amp;ウォレット!$DA$2&amp;MONTH(ウォレット!$B34)&amp;"/"&amp;DAY(ウォレット!$B34)&amp;"_"&amp;ウォレット!DV$3,プレー記録!$U$12:$U$2664,0),1))</f>
        <v>0</v>
      </c>
      <c r="DW34" s="123">
        <f>IF(ISNA(INDEX(プレー記録!$F$12:$F$2664,MATCH("OUT_"&amp;ウォレット!$DA$2&amp;MONTH(ウォレット!$B34)&amp;"/"&amp;DAY(ウォレット!$B34)&amp;"_"&amp;ウォレット!DW$3,プレー記録!$U$12:$U$2664,0),1))=TRUE,0,-INDEX(プレー記録!$F$12:$F$2664,MATCH("OUT_"&amp;ウォレット!$DA$2&amp;MONTH(ウォレット!$B34)&amp;"/"&amp;DAY(ウォレット!$B34)&amp;"_"&amp;ウォレット!DW$3,プレー記録!$U$12:$U$2664,0),1))</f>
        <v>0</v>
      </c>
      <c r="DX34" s="123">
        <f>IF(ISNA(INDEX(プレー記録!$F$12:$F$2664,MATCH("OUT_"&amp;ウォレット!$DA$2&amp;MONTH(ウォレット!$B34)&amp;"/"&amp;DAY(ウォレット!$B34)&amp;"_"&amp;ウォレット!DX$3,プレー記録!$U$12:$U$2664,0),1))=TRUE,0,-INDEX(プレー記録!$F$12:$F$2664,MATCH("OUT_"&amp;ウォレット!$DA$2&amp;MONTH(ウォレット!$B34)&amp;"/"&amp;DAY(ウォレット!$B34)&amp;"_"&amp;ウォレット!DX$3,プレー記録!$U$12:$U$2664,0),1))</f>
        <v>0</v>
      </c>
      <c r="DY34" s="123">
        <f>IF(ISNA(INDEX(プレー記録!$F$12:$F$2664,MATCH("OUT_"&amp;ウォレット!$DA$2&amp;MONTH(ウォレット!$B34)&amp;"/"&amp;DAY(ウォレット!$B34)&amp;"_"&amp;ウォレット!DY$3,プレー記録!$U$12:$U$2664,0),1))=TRUE,0,-INDEX(プレー記録!$F$12:$F$2664,MATCH("OUT_"&amp;ウォレット!$DA$2&amp;MONTH(ウォレット!$B34)&amp;"/"&amp;DAY(ウォレット!$B34)&amp;"_"&amp;ウォレット!DY$3,プレー記録!$U$12:$U$2664,0),1))</f>
        <v>0</v>
      </c>
      <c r="DZ34" s="298">
        <f>IF(ISNA(INDEX(プレー記録!$F$12:$F$2664,MATCH("OUT_"&amp;ウォレット!$DA$2&amp;MONTH(ウォレット!$B34)&amp;"/"&amp;DAY(ウォレット!$B34)&amp;"_"&amp;ウォレット!DZ$3,プレー記録!$U$12:$U$2664,0),1))=TRUE,0,-INDEX(プレー記録!$F$12:$F$2664,MATCH("OUT_"&amp;ウォレット!$DA$2&amp;MONTH(ウォレット!$B34)&amp;"/"&amp;DAY(ウォレット!$B34)&amp;"_"&amp;ウォレット!DZ$3,プレー記録!$U$12:$U$2664,0),1))</f>
        <v>0</v>
      </c>
      <c r="EA34" s="298">
        <f>IF(ISNA(INDEX(プレー記録!$F$12:$F$2664,MATCH("OUT_"&amp;ウォレット!$DA$2&amp;MONTH(ウォレット!$B34)&amp;"/"&amp;DAY(ウォレット!$B34)&amp;"_"&amp;ウォレット!EA$3,プレー記録!$U$12:$U$2664,0),1))=TRUE,0,-INDEX(プレー記録!$F$12:$F$2664,MATCH("OUT_"&amp;ウォレット!$DA$2&amp;MONTH(ウォレット!$B34)&amp;"/"&amp;DAY(ウォレット!$B34)&amp;"_"&amp;ウォレット!EA$3,プレー記録!$U$12:$U$2664,0),1))</f>
        <v>0</v>
      </c>
      <c r="EB34" s="298">
        <f>IF(ISNA(INDEX(プレー記録!$F$12:$F$2664,MATCH("OUT_"&amp;ウォレット!$DA$2&amp;MONTH(ウォレット!$B34)&amp;"/"&amp;DAY(ウォレット!$B34)&amp;"_"&amp;ウォレット!EB$3,プレー記録!$U$12:$U$2664,0),1))=TRUE,0,-INDEX(プレー記録!$F$12:$F$2664,MATCH("OUT_"&amp;ウォレット!$DA$2&amp;MONTH(ウォレット!$B34)&amp;"/"&amp;DAY(ウォレット!$B34)&amp;"_"&amp;ウォレット!EB$3,プレー記録!$U$12:$U$2664,0),1))</f>
        <v>0</v>
      </c>
      <c r="EC34" s="298">
        <f>IF(ISNA(INDEX(プレー記録!$F$12:$F$2664,MATCH("OUT_"&amp;ウォレット!$DA$2&amp;MONTH(ウォレット!$B34)&amp;"/"&amp;DAY(ウォレット!$B34)&amp;"_"&amp;ウォレット!EC$3,プレー記録!$U$12:$U$2664,0),1))=TRUE,0,-INDEX(プレー記録!$F$12:$F$2664,MATCH("OUT_"&amp;ウォレット!$DA$2&amp;MONTH(ウォレット!$B34)&amp;"/"&amp;DAY(ウォレット!$B34)&amp;"_"&amp;ウォレット!EC$3,プレー記録!$U$12:$U$2664,0),1))</f>
        <v>0</v>
      </c>
      <c r="ED34" s="298">
        <f>IF(ISNA(INDEX(プレー記録!$F$12:$F$2664,MATCH("OUT_"&amp;ウォレット!$DA$2&amp;MONTH(ウォレット!$B34)&amp;"/"&amp;DAY(ウォレット!$B34)&amp;"_"&amp;ウォレット!ED$3,プレー記録!$U$12:$U$2664,0),1))=TRUE,0,-INDEX(プレー記録!$F$12:$F$2664,MATCH("OUT_"&amp;ウォレット!$DA$2&amp;MONTH(ウォレット!$B34)&amp;"/"&amp;DAY(ウォレット!$B34)&amp;"_"&amp;ウォレット!ED$3,プレー記録!$U$12:$U$2664,0),1))</f>
        <v>0</v>
      </c>
      <c r="EE34" s="298">
        <f>IF(ISNA(INDEX(プレー記録!$F$12:$F$2664,MATCH("OUT_"&amp;ウォレット!$DA$2&amp;MONTH(ウォレット!$B34)&amp;"/"&amp;DAY(ウォレット!$B34)&amp;"_"&amp;ウォレット!EE$3,プレー記録!$U$12:$U$2664,0),1))=TRUE,0,-INDEX(プレー記録!$F$12:$F$2664,MATCH("OUT_"&amp;ウォレット!$DA$2&amp;MONTH(ウォレット!$B34)&amp;"/"&amp;DAY(ウォレット!$B34)&amp;"_"&amp;ウォレット!EE$3,プレー記録!$U$12:$U$2664,0),1))</f>
        <v>0</v>
      </c>
      <c r="EF34" s="298">
        <f>IF(ISNA(INDEX(プレー記録!$F$12:$F$2664,MATCH("OUT_"&amp;ウォレット!$DA$2&amp;MONTH(ウォレット!$B34)&amp;"/"&amp;DAY(ウォレット!$B34)&amp;"_"&amp;ウォレット!EF$3,プレー記録!$U$12:$U$2664,0),1))=TRUE,0,-INDEX(プレー記録!$F$12:$F$2664,MATCH("OUT_"&amp;ウォレット!$DA$2&amp;MONTH(ウォレット!$B34)&amp;"/"&amp;DAY(ウォレット!$B34)&amp;"_"&amp;ウォレット!EF$3,プレー記録!$U$12:$U$2664,0),1))</f>
        <v>0</v>
      </c>
      <c r="EG34" s="298">
        <f>IF(ISNA(INDEX(プレー記録!$F$12:$F$2664,MATCH("OUT_"&amp;ウォレット!$DA$2&amp;MONTH(ウォレット!$B34)&amp;"/"&amp;DAY(ウォレット!$B34)&amp;"_"&amp;ウォレット!EG$3,プレー記録!$U$12:$U$2664,0),1))=TRUE,0,-INDEX(プレー記録!$F$12:$F$2664,MATCH("OUT_"&amp;ウォレット!$DA$2&amp;MONTH(ウォレット!$B34)&amp;"/"&amp;DAY(ウォレット!$B34)&amp;"_"&amp;ウォレット!EG$3,プレー記録!$U$12:$U$2664,0),1))</f>
        <v>0</v>
      </c>
      <c r="EH34" s="160"/>
      <c r="EI34" s="127">
        <f t="shared" si="5"/>
        <v>0</v>
      </c>
      <c r="EJ34" s="128">
        <f>SUM(FA34:FP34)</f>
        <v>0</v>
      </c>
      <c r="EK34" s="133">
        <f>IF(ISNA(INDEX(プレー記録!$G$14:$G$2664,MATCH("IN_"&amp;ウォレット!$EI$2&amp;MONTH(ウォレット!$B34)&amp;"/"&amp;DAY(ウォレット!$B34)&amp;"_"&amp;ウォレット!EK$3,プレー記録!$U$14:$U$2664,0),1))=TRUE,0,INDEX(プレー記録!$G$14:$G$2664,MATCH("IN_"&amp;ウォレット!$EI$2&amp;MONTH(ウォレット!$B34)&amp;"/"&amp;DAY(ウォレット!$B34)&amp;"_"&amp;ウォレット!EK$3,プレー記録!$U$14:$U$2664,0),1))</f>
        <v>0</v>
      </c>
      <c r="EL34" s="122">
        <f>IF(ISNA(INDEX(プレー記録!$G$14:$G$2664,MATCH("IN_"&amp;ウォレット!$EI$2&amp;MONTH(ウォレット!$B34)&amp;"/"&amp;DAY(ウォレット!$B34)&amp;"_"&amp;ウォレット!EL$3,プレー記録!$U$14:$U$2664,0),1))=TRUE,0,INDEX(プレー記録!$G$14:$G$2664,MATCH("IN_"&amp;ウォレット!$EI$2&amp;MONTH(ウォレット!$B34)&amp;"/"&amp;DAY(ウォレット!$B34)&amp;"_"&amp;ウォレット!EL$3,プレー記録!$U$14:$U$2664,0),1))</f>
        <v>0</v>
      </c>
      <c r="EM34" s="122">
        <f>IF(ISNA(INDEX(プレー記録!$G$14:$G$2664,MATCH("IN_"&amp;ウォレット!$EI$2&amp;MONTH(ウォレット!$B34)&amp;"/"&amp;DAY(ウォレット!$B34)&amp;"_"&amp;ウォレット!EM$3,プレー記録!$U$14:$U$2664,0),1))=TRUE,0,INDEX(プレー記録!$G$14:$G$2664,MATCH("IN_"&amp;ウォレット!$EI$2&amp;MONTH(ウォレット!$B34)&amp;"/"&amp;DAY(ウォレット!$B34)&amp;"_"&amp;ウォレット!EM$3,プレー記録!$U$14:$U$2664,0),1))</f>
        <v>0</v>
      </c>
      <c r="EN34" s="122">
        <f>IF(ISNA(INDEX(プレー記録!$G$14:$G$2664,MATCH("IN_"&amp;ウォレット!$EI$2&amp;MONTH(ウォレット!$B34)&amp;"/"&amp;DAY(ウォレット!$B34)&amp;"_"&amp;ウォレット!EN$3,プレー記録!$U$14:$U$2664,0),1))=TRUE,0,INDEX(プレー記録!$G$14:$G$2664,MATCH("IN_"&amp;ウォレット!$EI$2&amp;MONTH(ウォレット!$B34)&amp;"/"&amp;DAY(ウォレット!$B34)&amp;"_"&amp;ウォレット!EN$3,プレー記録!$U$14:$U$2664,0),1))</f>
        <v>0</v>
      </c>
      <c r="EO34" s="122">
        <f>IF(ISNA(INDEX(プレー記録!$G$14:$G$2664,MATCH("IN_"&amp;ウォレット!$EI$2&amp;MONTH(ウォレット!$B34)&amp;"/"&amp;DAY(ウォレット!$B34)&amp;"_"&amp;ウォレット!EO$3,プレー記録!$U$14:$U$2664,0),1))=TRUE,0,INDEX(プレー記録!$G$14:$G$2664,MATCH("IN_"&amp;ウォレット!$EI$2&amp;MONTH(ウォレット!$B34)&amp;"/"&amp;DAY(ウォレット!$B34)&amp;"_"&amp;ウォレット!EO$3,プレー記録!$U$14:$U$2664,0),1))</f>
        <v>0</v>
      </c>
      <c r="EP34" s="122">
        <f>IF(ISNA(INDEX(プレー記録!$G$14:$G$2664,MATCH("IN_"&amp;ウォレット!$EI$2&amp;MONTH(ウォレット!$B34)&amp;"/"&amp;DAY(ウォレット!$B34)&amp;"_"&amp;ウォレット!EP$3,プレー記録!$U$14:$U$2664,0),1))=TRUE,0,INDEX(プレー記録!$G$14:$G$2664,MATCH("IN_"&amp;ウォレット!$EI$2&amp;MONTH(ウォレット!$B34)&amp;"/"&amp;DAY(ウォレット!$B34)&amp;"_"&amp;ウォレット!EP$3,プレー記録!$U$14:$U$2664,0),1))</f>
        <v>0</v>
      </c>
      <c r="EQ34" s="122">
        <f>IF(ISNA(INDEX(プレー記録!$G$14:$G$2664,MATCH("IN_"&amp;ウォレット!$EI$2&amp;MONTH(ウォレット!$B34)&amp;"/"&amp;DAY(ウォレット!$B34)&amp;"_"&amp;ウォレット!EQ$3,プレー記録!$U$14:$U$2664,0),1))=TRUE,0,INDEX(プレー記録!$G$14:$G$2664,MATCH("IN_"&amp;ウォレット!$EI$2&amp;MONTH(ウォレット!$B34)&amp;"/"&amp;DAY(ウォレット!$B34)&amp;"_"&amp;ウォレット!EQ$3,プレー記録!$U$14:$U$2664,0),1))</f>
        <v>0</v>
      </c>
      <c r="ER34" s="296">
        <f>IF(ISNA(INDEX(プレー記録!$G$14:$G$2664,MATCH("IN_"&amp;ウォレット!$EI$2&amp;MONTH(ウォレット!$B34)&amp;"/"&amp;DAY(ウォレット!$B34)&amp;"_"&amp;ウォレット!ER$3,プレー記録!$U$14:$U$2664,0),1))=TRUE,0,INDEX(プレー記録!$G$14:$G$2664,MATCH("IN_"&amp;ウォレット!$EI$2&amp;MONTH(ウォレット!$B34)&amp;"/"&amp;DAY(ウォレット!$B34)&amp;"_"&amp;ウォレット!ER$3,プレー記録!$U$14:$U$2664,0),1))</f>
        <v>0</v>
      </c>
      <c r="ES34" s="296">
        <f>IF(ISNA(INDEX(プレー記録!$G$14:$G$2664,MATCH("IN_"&amp;ウォレット!$EI$2&amp;MONTH(ウォレット!$B34)&amp;"/"&amp;DAY(ウォレット!$B34)&amp;"_"&amp;ウォレット!ES$3,プレー記録!$U$14:$U$2664,0),1))=TRUE,0,INDEX(プレー記録!$G$14:$G$2664,MATCH("IN_"&amp;ウォレット!$EI$2&amp;MONTH(ウォレット!$B34)&amp;"/"&amp;DAY(ウォレット!$B34)&amp;"_"&amp;ウォレット!ES$3,プレー記録!$U$14:$U$2664,0),1))</f>
        <v>0</v>
      </c>
      <c r="ET34" s="296">
        <f>IF(ISNA(INDEX(プレー記録!$G$14:$G$2664,MATCH("IN_"&amp;ウォレット!$EI$2&amp;MONTH(ウォレット!$B34)&amp;"/"&amp;DAY(ウォレット!$B34)&amp;"_"&amp;ウォレット!ET$3,プレー記録!$U$14:$U$2664,0),1))=TRUE,0,INDEX(プレー記録!$G$14:$G$2664,MATCH("IN_"&amp;ウォレット!$EI$2&amp;MONTH(ウォレット!$B34)&amp;"/"&amp;DAY(ウォレット!$B34)&amp;"_"&amp;ウォレット!ET$3,プレー記録!$U$14:$U$2664,0),1))</f>
        <v>0</v>
      </c>
      <c r="EU34" s="296">
        <f>IF(ISNA(INDEX(プレー記録!$G$14:$G$2664,MATCH("IN_"&amp;ウォレット!$EI$2&amp;MONTH(ウォレット!$B34)&amp;"/"&amp;DAY(ウォレット!$B34)&amp;"_"&amp;ウォレット!EU$3,プレー記録!$U$14:$U$2664,0),1))=TRUE,0,INDEX(プレー記録!$G$14:$G$2664,MATCH("IN_"&amp;ウォレット!$EI$2&amp;MONTH(ウォレット!$B34)&amp;"/"&amp;DAY(ウォレット!$B34)&amp;"_"&amp;ウォレット!EU$3,プレー記録!$U$14:$U$2664,0),1))</f>
        <v>0</v>
      </c>
      <c r="EV34" s="296">
        <f>IF(ISNA(INDEX(プレー記録!$G$14:$G$2664,MATCH("IN_"&amp;ウォレット!$EI$2&amp;MONTH(ウォレット!$B34)&amp;"/"&amp;DAY(ウォレット!$B34)&amp;"_"&amp;ウォレット!EV$3,プレー記録!$U$14:$U$2664,0),1))=TRUE,0,INDEX(プレー記録!$G$14:$G$2664,MATCH("IN_"&amp;ウォレット!$EI$2&amp;MONTH(ウォレット!$B34)&amp;"/"&amp;DAY(ウォレット!$B34)&amp;"_"&amp;ウォレット!EV$3,プレー記録!$U$14:$U$2664,0),1))</f>
        <v>0</v>
      </c>
      <c r="EW34" s="296">
        <f>IF(ISNA(INDEX(プレー記録!$G$14:$G$2664,MATCH("IN_"&amp;ウォレット!$EI$2&amp;MONTH(ウォレット!$B34)&amp;"/"&amp;DAY(ウォレット!$B34)&amp;"_"&amp;ウォレット!EW$3,プレー記録!$U$14:$U$2664,0),1))=TRUE,0,INDEX(プレー記録!$G$14:$G$2664,MATCH("IN_"&amp;ウォレット!$EI$2&amp;MONTH(ウォレット!$B34)&amp;"/"&amp;DAY(ウォレット!$B34)&amp;"_"&amp;ウォレット!EW$3,プレー記録!$U$14:$U$2664,0),1))</f>
        <v>0</v>
      </c>
      <c r="EX34" s="296">
        <f>IF(ISNA(INDEX(プレー記録!$G$14:$G$2664,MATCH("IN_"&amp;ウォレット!$EI$2&amp;MONTH(ウォレット!$B34)&amp;"/"&amp;DAY(ウォレット!$B34)&amp;"_"&amp;ウォレット!EX$3,プレー記録!$U$14:$U$2664,0),1))=TRUE,0,INDEX(プレー記録!$G$14:$G$2664,MATCH("IN_"&amp;ウォレット!$EI$2&amp;MONTH(ウォレット!$B34)&amp;"/"&amp;DAY(ウォレット!$B34)&amp;"_"&amp;ウォレット!EX$3,プレー記録!$U$14:$U$2664,0),1))</f>
        <v>0</v>
      </c>
      <c r="EY34" s="296">
        <f>IF(ISNA(INDEX(プレー記録!$G$14:$G$2664,MATCH("IN_"&amp;ウォレット!$EI$2&amp;MONTH(ウォレット!$B34)&amp;"/"&amp;DAY(ウォレット!$B34)&amp;"_"&amp;ウォレット!EY$3,プレー記録!$U$14:$U$2664,0),1))=TRUE,0,INDEX(プレー記録!$G$14:$G$2664,MATCH("IN_"&amp;ウォレット!$EI$2&amp;MONTH(ウォレット!$B34)&amp;"/"&amp;DAY(ウォレット!$B34)&amp;"_"&amp;ウォレット!EY$3,プレー記録!$U$14:$U$2664,0),1))</f>
        <v>0</v>
      </c>
      <c r="EZ34" s="158"/>
      <c r="FA34" s="131">
        <f>IF(ISNA(INDEX(プレー記録!$F$12:$F$2664,MATCH("OUT_"&amp;ウォレット!$EI$2&amp;MONTH(ウォレット!$B34)&amp;"/"&amp;DAY(ウォレット!$B34)&amp;"_"&amp;ウォレット!FA$3,プレー記録!$U$12:$U$2664,0),1))=TRUE,0,-INDEX(プレー記録!$F$12:$F$2664,MATCH("OUT_"&amp;ウォレット!$EI$2&amp;MONTH(ウォレット!$B34)&amp;"/"&amp;DAY(ウォレット!$B34)&amp;"_"&amp;ウォレット!FA$3,プレー記録!$U$12:$U$2664,0),1))</f>
        <v>0</v>
      </c>
      <c r="FB34" s="123">
        <f>IF(ISNA(INDEX(プレー記録!$F$12:$F$2664,MATCH("OUT_"&amp;ウォレット!$EI$2&amp;MONTH(ウォレット!$B34)&amp;"/"&amp;DAY(ウォレット!$B34)&amp;"_"&amp;ウォレット!FB$3,プレー記録!$U$12:$U$2664,0),1))=TRUE,0,-INDEX(プレー記録!$F$12:$F$2664,MATCH("OUT_"&amp;ウォレット!$EI$2&amp;MONTH(ウォレット!$B34)&amp;"/"&amp;DAY(ウォレット!$B34)&amp;"_"&amp;ウォレット!FB$3,プレー記録!$U$12:$U$2664,0),1))</f>
        <v>0</v>
      </c>
      <c r="FC34" s="123">
        <f>IF(ISNA(INDEX(プレー記録!$F$12:$F$2664,MATCH("OUT_"&amp;ウォレット!$EI$2&amp;MONTH(ウォレット!$B34)&amp;"/"&amp;DAY(ウォレット!$B34)&amp;"_"&amp;ウォレット!FC$3,プレー記録!$U$12:$U$2664,0),1))=TRUE,0,-INDEX(プレー記録!$F$12:$F$2664,MATCH("OUT_"&amp;ウォレット!$EI$2&amp;MONTH(ウォレット!$B34)&amp;"/"&amp;DAY(ウォレット!$B34)&amp;"_"&amp;ウォレット!FC$3,プレー記録!$U$12:$U$2664,0),1))</f>
        <v>0</v>
      </c>
      <c r="FD34" s="123">
        <f>IF(ISNA(INDEX(プレー記録!$F$12:$F$2664,MATCH("OUT_"&amp;ウォレット!$EI$2&amp;MONTH(ウォレット!$B34)&amp;"/"&amp;DAY(ウォレット!$B34)&amp;"_"&amp;ウォレット!FD$3,プレー記録!$U$12:$U$2664,0),1))=TRUE,0,-INDEX(プレー記録!$F$12:$F$2664,MATCH("OUT_"&amp;ウォレット!$EI$2&amp;MONTH(ウォレット!$B34)&amp;"/"&amp;DAY(ウォレット!$B34)&amp;"_"&amp;ウォレット!FD$3,プレー記録!$U$12:$U$2664,0),1))</f>
        <v>0</v>
      </c>
      <c r="FE34" s="123">
        <f>IF(ISNA(INDEX(プレー記録!$F$12:$F$2664,MATCH("OUT_"&amp;ウォレット!$EI$2&amp;MONTH(ウォレット!$B34)&amp;"/"&amp;DAY(ウォレット!$B34)&amp;"_"&amp;ウォレット!FE$3,プレー記録!$U$12:$U$2664,0),1))=TRUE,0,-INDEX(プレー記録!$F$12:$F$2664,MATCH("OUT_"&amp;ウォレット!$EI$2&amp;MONTH(ウォレット!$B34)&amp;"/"&amp;DAY(ウォレット!$B34)&amp;"_"&amp;ウォレット!FE$3,プレー記録!$U$12:$U$2664,0),1))</f>
        <v>0</v>
      </c>
      <c r="FF34" s="123">
        <f>IF(ISNA(INDEX(プレー記録!$F$12:$F$2664,MATCH("OUT_"&amp;ウォレット!$EI$2&amp;MONTH(ウォレット!$B34)&amp;"/"&amp;DAY(ウォレット!$B34)&amp;"_"&amp;ウォレット!FF$3,プレー記録!$U$12:$U$2664,0),1))=TRUE,0,-INDEX(プレー記録!$F$12:$F$2664,MATCH("OUT_"&amp;ウォレット!$EI$2&amp;MONTH(ウォレット!$B34)&amp;"/"&amp;DAY(ウォレット!$B34)&amp;"_"&amp;ウォレット!FF$3,プレー記録!$U$12:$U$2664,0),1))</f>
        <v>0</v>
      </c>
      <c r="FG34" s="123">
        <f>IF(ISNA(INDEX(プレー記録!$F$12:$F$2664,MATCH("OUT_"&amp;ウォレット!$EI$2&amp;MONTH(ウォレット!$B34)&amp;"/"&amp;DAY(ウォレット!$B34)&amp;"_"&amp;ウォレット!FG$3,プレー記録!$U$12:$U$2664,0),1))=TRUE,0,-INDEX(プレー記録!$F$12:$F$2664,MATCH("OUT_"&amp;ウォレット!$EI$2&amp;MONTH(ウォレット!$B34)&amp;"/"&amp;DAY(ウォレット!$B34)&amp;"_"&amp;ウォレット!FG$3,プレー記録!$U$12:$U$2664,0),1))</f>
        <v>0</v>
      </c>
      <c r="FH34" s="298">
        <f>IF(ISNA(INDEX(プレー記録!$F$12:$F$2664,MATCH("OUT_"&amp;ウォレット!$EI$2&amp;MONTH(ウォレット!$B34)&amp;"/"&amp;DAY(ウォレット!$B34)&amp;"_"&amp;ウォレット!FH$3,プレー記録!$U$12:$U$2664,0),1))=TRUE,0,-INDEX(プレー記録!$F$12:$F$2664,MATCH("OUT_"&amp;ウォレット!$EI$2&amp;MONTH(ウォレット!$B34)&amp;"/"&amp;DAY(ウォレット!$B34)&amp;"_"&amp;ウォレット!FH$3,プレー記録!$U$12:$U$2664,0),1))</f>
        <v>0</v>
      </c>
      <c r="FI34" s="298">
        <f>IF(ISNA(INDEX(プレー記録!$F$12:$F$2664,MATCH("OUT_"&amp;ウォレット!$EI$2&amp;MONTH(ウォレット!$B34)&amp;"/"&amp;DAY(ウォレット!$B34)&amp;"_"&amp;ウォレット!FI$3,プレー記録!$U$12:$U$2664,0),1))=TRUE,0,-INDEX(プレー記録!$F$12:$F$2664,MATCH("OUT_"&amp;ウォレット!$EI$2&amp;MONTH(ウォレット!$B34)&amp;"/"&amp;DAY(ウォレット!$B34)&amp;"_"&amp;ウォレット!FI$3,プレー記録!$U$12:$U$2664,0),1))</f>
        <v>0</v>
      </c>
      <c r="FJ34" s="298">
        <f>IF(ISNA(INDEX(プレー記録!$F$12:$F$2664,MATCH("OUT_"&amp;ウォレット!$EI$2&amp;MONTH(ウォレット!$B34)&amp;"/"&amp;DAY(ウォレット!$B34)&amp;"_"&amp;ウォレット!FJ$3,プレー記録!$U$12:$U$2664,0),1))=TRUE,0,-INDEX(プレー記録!$F$12:$F$2664,MATCH("OUT_"&amp;ウォレット!$EI$2&amp;MONTH(ウォレット!$B34)&amp;"/"&amp;DAY(ウォレット!$B34)&amp;"_"&amp;ウォレット!FJ$3,プレー記録!$U$12:$U$2664,0),1))</f>
        <v>0</v>
      </c>
      <c r="FK34" s="298">
        <f>IF(ISNA(INDEX(プレー記録!$F$12:$F$2664,MATCH("OUT_"&amp;ウォレット!$EI$2&amp;MONTH(ウォレット!$B34)&amp;"/"&amp;DAY(ウォレット!$B34)&amp;"_"&amp;ウォレット!FK$3,プレー記録!$U$12:$U$2664,0),1))=TRUE,0,-INDEX(プレー記録!$F$12:$F$2664,MATCH("OUT_"&amp;ウォレット!$EI$2&amp;MONTH(ウォレット!$B34)&amp;"/"&amp;DAY(ウォレット!$B34)&amp;"_"&amp;ウォレット!FK$3,プレー記録!$U$12:$U$2664,0),1))</f>
        <v>0</v>
      </c>
      <c r="FL34" s="298">
        <f>IF(ISNA(INDEX(プレー記録!$F$12:$F$2664,MATCH("OUT_"&amp;ウォレット!$EI$2&amp;MONTH(ウォレット!$B34)&amp;"/"&amp;DAY(ウォレット!$B34)&amp;"_"&amp;ウォレット!FL$3,プレー記録!$U$12:$U$2664,0),1))=TRUE,0,-INDEX(プレー記録!$F$12:$F$2664,MATCH("OUT_"&amp;ウォレット!$EI$2&amp;MONTH(ウォレット!$B34)&amp;"/"&amp;DAY(ウォレット!$B34)&amp;"_"&amp;ウォレット!FL$3,プレー記録!$U$12:$U$2664,0),1))</f>
        <v>0</v>
      </c>
      <c r="FM34" s="298">
        <f>IF(ISNA(INDEX(プレー記録!$F$12:$F$2664,MATCH("OUT_"&amp;ウォレット!$EI$2&amp;MONTH(ウォレット!$B34)&amp;"/"&amp;DAY(ウォレット!$B34)&amp;"_"&amp;ウォレット!FM$3,プレー記録!$U$12:$U$2664,0),1))=TRUE,0,-INDEX(プレー記録!$F$12:$F$2664,MATCH("OUT_"&amp;ウォレット!$EI$2&amp;MONTH(ウォレット!$B34)&amp;"/"&amp;DAY(ウォレット!$B34)&amp;"_"&amp;ウォレット!FM$3,プレー記録!$U$12:$U$2664,0),1))</f>
        <v>0</v>
      </c>
      <c r="FN34" s="298">
        <f>IF(ISNA(INDEX(プレー記録!$F$12:$F$2664,MATCH("OUT_"&amp;ウォレット!$EI$2&amp;MONTH(ウォレット!$B34)&amp;"/"&amp;DAY(ウォレット!$B34)&amp;"_"&amp;ウォレット!FN$3,プレー記録!$U$12:$U$2664,0),1))=TRUE,0,-INDEX(プレー記録!$F$12:$F$2664,MATCH("OUT_"&amp;ウォレット!$EI$2&amp;MONTH(ウォレット!$B34)&amp;"/"&amp;DAY(ウォレット!$B34)&amp;"_"&amp;ウォレット!FN$3,プレー記録!$U$12:$U$2664,0),1))</f>
        <v>0</v>
      </c>
      <c r="FO34" s="298">
        <f>IF(ISNA(INDEX(プレー記録!$F$12:$F$2664,MATCH("OUT_"&amp;ウォレット!$EI$2&amp;MONTH(ウォレット!$B34)&amp;"/"&amp;DAY(ウォレット!$B34)&amp;"_"&amp;ウォレット!FO$3,プレー記録!$U$12:$U$2664,0),1))=TRUE,0,-INDEX(プレー記録!$F$12:$F$2664,MATCH("OUT_"&amp;ウォレット!$EI$2&amp;MONTH(ウォレット!$B34)&amp;"/"&amp;DAY(ウォレット!$B34)&amp;"_"&amp;ウォレット!FO$3,プレー記録!$U$12:$U$2664,0),1))</f>
        <v>0</v>
      </c>
      <c r="FP34" s="160"/>
      <c r="FQ34" s="127">
        <f t="shared" si="6"/>
        <v>0</v>
      </c>
      <c r="FR34" s="128">
        <f>SUM(GI34:GX34)</f>
        <v>0</v>
      </c>
      <c r="FS34" s="133">
        <f>IF(ISNA(INDEX(プレー記録!$G$14:$G$2664,MATCH("IN_"&amp;ウォレット!$FQ$2&amp;MONTH(ウォレット!$B34)&amp;"/"&amp;DAY(ウォレット!$B34)&amp;"_"&amp;ウォレット!FS$3,プレー記録!$U$14:$U$2664,0),1))=TRUE,0,INDEX(プレー記録!$G$14:$G$2664,MATCH("IN_"&amp;ウォレット!$FQ$2&amp;MONTH(ウォレット!$B34)&amp;"/"&amp;DAY(ウォレット!$B34)&amp;"_"&amp;ウォレット!FS$3,プレー記録!$U$14:$U$2664,0),1))</f>
        <v>0</v>
      </c>
      <c r="FT34" s="122">
        <f>IF(ISNA(INDEX(プレー記録!$G$14:$G$2664,MATCH("IN_"&amp;ウォレット!$FQ$2&amp;MONTH(ウォレット!$B34)&amp;"/"&amp;DAY(ウォレット!$B34)&amp;"_"&amp;ウォレット!FT$3,プレー記録!$U$14:$U$2664,0),1))=TRUE,0,INDEX(プレー記録!$G$14:$G$2664,MATCH("IN_"&amp;ウォレット!$FQ$2&amp;MONTH(ウォレット!$B34)&amp;"/"&amp;DAY(ウォレット!$B34)&amp;"_"&amp;ウォレット!FT$3,プレー記録!$U$14:$U$2664,0),1))</f>
        <v>0</v>
      </c>
      <c r="FU34" s="122">
        <f>IF(ISNA(INDEX(プレー記録!$G$14:$G$2664,MATCH("IN_"&amp;ウォレット!$FQ$2&amp;MONTH(ウォレット!$B34)&amp;"/"&amp;DAY(ウォレット!$B34)&amp;"_"&amp;ウォレット!FU$3,プレー記録!$U$14:$U$2664,0),1))=TRUE,0,INDEX(プレー記録!$G$14:$G$2664,MATCH("IN_"&amp;ウォレット!$FQ$2&amp;MONTH(ウォレット!$B34)&amp;"/"&amp;DAY(ウォレット!$B34)&amp;"_"&amp;ウォレット!FU$3,プレー記録!$U$14:$U$2664,0),1))</f>
        <v>0</v>
      </c>
      <c r="FV34" s="122">
        <f>IF(ISNA(INDEX(プレー記録!$G$14:$G$2664,MATCH("IN_"&amp;ウォレット!$FQ$2&amp;MONTH(ウォレット!$B34)&amp;"/"&amp;DAY(ウォレット!$B34)&amp;"_"&amp;ウォレット!FV$3,プレー記録!$U$14:$U$2664,0),1))=TRUE,0,INDEX(プレー記録!$G$14:$G$2664,MATCH("IN_"&amp;ウォレット!$FQ$2&amp;MONTH(ウォレット!$B34)&amp;"/"&amp;DAY(ウォレット!$B34)&amp;"_"&amp;ウォレット!FV$3,プレー記録!$U$14:$U$2664,0),1))</f>
        <v>0</v>
      </c>
      <c r="FW34" s="122">
        <f>IF(ISNA(INDEX(プレー記録!$G$14:$G$2664,MATCH("IN_"&amp;ウォレット!$FQ$2&amp;MONTH(ウォレット!$B34)&amp;"/"&amp;DAY(ウォレット!$B34)&amp;"_"&amp;ウォレット!FW$3,プレー記録!$U$14:$U$2664,0),1))=TRUE,0,INDEX(プレー記録!$G$14:$G$2664,MATCH("IN_"&amp;ウォレット!$FQ$2&amp;MONTH(ウォレット!$B34)&amp;"/"&amp;DAY(ウォレット!$B34)&amp;"_"&amp;ウォレット!FW$3,プレー記録!$U$14:$U$2664,0),1))</f>
        <v>0</v>
      </c>
      <c r="FX34" s="122">
        <f>IF(ISNA(INDEX(プレー記録!$G$14:$G$2664,MATCH("IN_"&amp;ウォレット!$FQ$2&amp;MONTH(ウォレット!$B34)&amp;"/"&amp;DAY(ウォレット!$B34)&amp;"_"&amp;ウォレット!FX$3,プレー記録!$U$14:$U$2664,0),1))=TRUE,0,INDEX(プレー記録!$G$14:$G$2664,MATCH("IN_"&amp;ウォレット!$FQ$2&amp;MONTH(ウォレット!$B34)&amp;"/"&amp;DAY(ウォレット!$B34)&amp;"_"&amp;ウォレット!FX$3,プレー記録!$U$14:$U$2664,0),1))</f>
        <v>0</v>
      </c>
      <c r="FY34" s="122">
        <f>IF(ISNA(INDEX(プレー記録!$G$14:$G$2664,MATCH("IN_"&amp;ウォレット!$FQ$2&amp;MONTH(ウォレット!$B34)&amp;"/"&amp;DAY(ウォレット!$B34)&amp;"_"&amp;ウォレット!FY$3,プレー記録!$U$14:$U$2664,0),1))=TRUE,0,INDEX(プレー記録!$G$14:$G$2664,MATCH("IN_"&amp;ウォレット!$FQ$2&amp;MONTH(ウォレット!$B34)&amp;"/"&amp;DAY(ウォレット!$B34)&amp;"_"&amp;ウォレット!FY$3,プレー記録!$U$14:$U$2664,0),1))</f>
        <v>0</v>
      </c>
      <c r="FZ34" s="296">
        <f>IF(ISNA(INDEX(プレー記録!$G$14:$G$2664,MATCH("IN_"&amp;ウォレット!$FQ$2&amp;MONTH(ウォレット!$B34)&amp;"/"&amp;DAY(ウォレット!$B34)&amp;"_"&amp;ウォレット!FZ$3,プレー記録!$U$14:$U$2664,0),1))=TRUE,0,INDEX(プレー記録!$G$14:$G$2664,MATCH("IN_"&amp;ウォレット!$FQ$2&amp;MONTH(ウォレット!$B34)&amp;"/"&amp;DAY(ウォレット!$B34)&amp;"_"&amp;ウォレット!FZ$3,プレー記録!$U$14:$U$2664,0),1))</f>
        <v>0</v>
      </c>
      <c r="GA34" s="296">
        <f>IF(ISNA(INDEX(プレー記録!$G$14:$G$2664,MATCH("IN_"&amp;ウォレット!$FQ$2&amp;MONTH(ウォレット!$B34)&amp;"/"&amp;DAY(ウォレット!$B34)&amp;"_"&amp;ウォレット!GA$3,プレー記録!$U$14:$U$2664,0),1))=TRUE,0,INDEX(プレー記録!$G$14:$G$2664,MATCH("IN_"&amp;ウォレット!$FQ$2&amp;MONTH(ウォレット!$B34)&amp;"/"&amp;DAY(ウォレット!$B34)&amp;"_"&amp;ウォレット!GA$3,プレー記録!$U$14:$U$2664,0),1))</f>
        <v>0</v>
      </c>
      <c r="GB34" s="296">
        <f>IF(ISNA(INDEX(プレー記録!$G$14:$G$2664,MATCH("IN_"&amp;ウォレット!$FQ$2&amp;MONTH(ウォレット!$B34)&amp;"/"&amp;DAY(ウォレット!$B34)&amp;"_"&amp;ウォレット!GB$3,プレー記録!$U$14:$U$2664,0),1))=TRUE,0,INDEX(プレー記録!$G$14:$G$2664,MATCH("IN_"&amp;ウォレット!$FQ$2&amp;MONTH(ウォレット!$B34)&amp;"/"&amp;DAY(ウォレット!$B34)&amp;"_"&amp;ウォレット!GB$3,プレー記録!$U$14:$U$2664,0),1))</f>
        <v>0</v>
      </c>
      <c r="GC34" s="296">
        <f>IF(ISNA(INDEX(プレー記録!$G$14:$G$2664,MATCH("IN_"&amp;ウォレット!$FQ$2&amp;MONTH(ウォレット!$B34)&amp;"/"&amp;DAY(ウォレット!$B34)&amp;"_"&amp;ウォレット!GC$3,プレー記録!$U$14:$U$2664,0),1))=TRUE,0,INDEX(プレー記録!$G$14:$G$2664,MATCH("IN_"&amp;ウォレット!$FQ$2&amp;MONTH(ウォレット!$B34)&amp;"/"&amp;DAY(ウォレット!$B34)&amp;"_"&amp;ウォレット!GC$3,プレー記録!$U$14:$U$2664,0),1))</f>
        <v>0</v>
      </c>
      <c r="GD34" s="296">
        <f>IF(ISNA(INDEX(プレー記録!$G$14:$G$2664,MATCH("IN_"&amp;ウォレット!$FQ$2&amp;MONTH(ウォレット!$B34)&amp;"/"&amp;DAY(ウォレット!$B34)&amp;"_"&amp;ウォレット!GD$3,プレー記録!$U$14:$U$2664,0),1))=TRUE,0,INDEX(プレー記録!$G$14:$G$2664,MATCH("IN_"&amp;ウォレット!$FQ$2&amp;MONTH(ウォレット!$B34)&amp;"/"&amp;DAY(ウォレット!$B34)&amp;"_"&amp;ウォレット!GD$3,プレー記録!$U$14:$U$2664,0),1))</f>
        <v>0</v>
      </c>
      <c r="GE34" s="296">
        <f>IF(ISNA(INDEX(プレー記録!$G$14:$G$2664,MATCH("IN_"&amp;ウォレット!$FQ$2&amp;MONTH(ウォレット!$B34)&amp;"/"&amp;DAY(ウォレット!$B34)&amp;"_"&amp;ウォレット!GE$3,プレー記録!$U$14:$U$2664,0),1))=TRUE,0,INDEX(プレー記録!$G$14:$G$2664,MATCH("IN_"&amp;ウォレット!$FQ$2&amp;MONTH(ウォレット!$B34)&amp;"/"&amp;DAY(ウォレット!$B34)&amp;"_"&amp;ウォレット!GE$3,プレー記録!$U$14:$U$2664,0),1))</f>
        <v>0</v>
      </c>
      <c r="GF34" s="296">
        <f>IF(ISNA(INDEX(プレー記録!$G$14:$G$2664,MATCH("IN_"&amp;ウォレット!$FQ$2&amp;MONTH(ウォレット!$B34)&amp;"/"&amp;DAY(ウォレット!$B34)&amp;"_"&amp;ウォレット!GF$3,プレー記録!$U$14:$U$2664,0),1))=TRUE,0,INDEX(プレー記録!$G$14:$G$2664,MATCH("IN_"&amp;ウォレット!$FQ$2&amp;MONTH(ウォレット!$B34)&amp;"/"&amp;DAY(ウォレット!$B34)&amp;"_"&amp;ウォレット!GF$3,プレー記録!$U$14:$U$2664,0),1))</f>
        <v>0</v>
      </c>
      <c r="GG34" s="296">
        <f>IF(ISNA(INDEX(プレー記録!$G$14:$G$2664,MATCH("IN_"&amp;ウォレット!$FQ$2&amp;MONTH(ウォレット!$B34)&amp;"/"&amp;DAY(ウォレット!$B34)&amp;"_"&amp;ウォレット!GG$3,プレー記録!$U$14:$U$2664,0),1))=TRUE,0,INDEX(プレー記録!$G$14:$G$2664,MATCH("IN_"&amp;ウォレット!$FQ$2&amp;MONTH(ウォレット!$B34)&amp;"/"&amp;DAY(ウォレット!$B34)&amp;"_"&amp;ウォレット!GG$3,プレー記録!$U$14:$U$2664,0),1))</f>
        <v>0</v>
      </c>
      <c r="GH34" s="158"/>
      <c r="GI34" s="131">
        <f>IF(ISNA(INDEX(プレー記録!$F$12:$F$2664,MATCH("OUT_"&amp;ウォレット!$FQ$2&amp;MONTH(ウォレット!$B34)&amp;"/"&amp;DAY(ウォレット!$B34)&amp;"_"&amp;ウォレット!GI$3,プレー記録!$U$12:$U$2664,0),1))=TRUE,0,-INDEX(プレー記録!$F$12:$F$2664,MATCH("OUT_"&amp;ウォレット!$FQ$2&amp;MONTH(ウォレット!$B34)&amp;"/"&amp;DAY(ウォレット!$B34)&amp;"_"&amp;ウォレット!GI$3,プレー記録!$U$12:$U$2664,0),1))</f>
        <v>0</v>
      </c>
      <c r="GJ34" s="123">
        <f>IF(ISNA(INDEX(プレー記録!$F$12:$F$2664,MATCH("OUT_"&amp;ウォレット!$FQ$2&amp;MONTH(ウォレット!$B34)&amp;"/"&amp;DAY(ウォレット!$B34)&amp;"_"&amp;ウォレット!GJ$3,プレー記録!$U$12:$U$2664,0),1))=TRUE,0,-INDEX(プレー記録!$F$12:$F$2664,MATCH("OUT_"&amp;ウォレット!$FQ$2&amp;MONTH(ウォレット!$B34)&amp;"/"&amp;DAY(ウォレット!$B34)&amp;"_"&amp;ウォレット!GJ$3,プレー記録!$U$12:$U$2664,0),1))</f>
        <v>0</v>
      </c>
      <c r="GK34" s="123">
        <f>IF(ISNA(INDEX(プレー記録!$F$12:$F$2664,MATCH("OUT_"&amp;ウォレット!$FQ$2&amp;MONTH(ウォレット!$B34)&amp;"/"&amp;DAY(ウォレット!$B34)&amp;"_"&amp;ウォレット!GK$3,プレー記録!$U$12:$U$2664,0),1))=TRUE,0,-INDEX(プレー記録!$F$12:$F$2664,MATCH("OUT_"&amp;ウォレット!$FQ$2&amp;MONTH(ウォレット!$B34)&amp;"/"&amp;DAY(ウォレット!$B34)&amp;"_"&amp;ウォレット!GK$3,プレー記録!$U$12:$U$2664,0),1))</f>
        <v>0</v>
      </c>
      <c r="GL34" s="123">
        <f>IF(ISNA(INDEX(プレー記録!$F$12:$F$2664,MATCH("OUT_"&amp;ウォレット!$FQ$2&amp;MONTH(ウォレット!$B34)&amp;"/"&amp;DAY(ウォレット!$B34)&amp;"_"&amp;ウォレット!GL$3,プレー記録!$U$12:$U$2664,0),1))=TRUE,0,-INDEX(プレー記録!$F$12:$F$2664,MATCH("OUT_"&amp;ウォレット!$FQ$2&amp;MONTH(ウォレット!$B34)&amp;"/"&amp;DAY(ウォレット!$B34)&amp;"_"&amp;ウォレット!GL$3,プレー記録!$U$12:$U$2664,0),1))</f>
        <v>0</v>
      </c>
      <c r="GM34" s="123">
        <f>IF(ISNA(INDEX(プレー記録!$F$12:$F$2664,MATCH("OUT_"&amp;ウォレット!$FQ$2&amp;MONTH(ウォレット!$B34)&amp;"/"&amp;DAY(ウォレット!$B34)&amp;"_"&amp;ウォレット!GM$3,プレー記録!$U$12:$U$2664,0),1))=TRUE,0,-INDEX(プレー記録!$F$12:$F$2664,MATCH("OUT_"&amp;ウォレット!$FQ$2&amp;MONTH(ウォレット!$B34)&amp;"/"&amp;DAY(ウォレット!$B34)&amp;"_"&amp;ウォレット!GM$3,プレー記録!$U$12:$U$2664,0),1))</f>
        <v>0</v>
      </c>
      <c r="GN34" s="123">
        <f>IF(ISNA(INDEX(プレー記録!$F$12:$F$2664,MATCH("OUT_"&amp;ウォレット!$FQ$2&amp;MONTH(ウォレット!$B34)&amp;"/"&amp;DAY(ウォレット!$B34)&amp;"_"&amp;ウォレット!GN$3,プレー記録!$U$12:$U$2664,0),1))=TRUE,0,-INDEX(プレー記録!$F$12:$F$2664,MATCH("OUT_"&amp;ウォレット!$FQ$2&amp;MONTH(ウォレット!$B34)&amp;"/"&amp;DAY(ウォレット!$B34)&amp;"_"&amp;ウォレット!GN$3,プレー記録!$U$12:$U$2664,0),1))</f>
        <v>0</v>
      </c>
      <c r="GO34" s="123">
        <f>IF(ISNA(INDEX(プレー記録!$F$12:$F$2664,MATCH("OUT_"&amp;ウォレット!$FQ$2&amp;MONTH(ウォレット!$B34)&amp;"/"&amp;DAY(ウォレット!$B34)&amp;"_"&amp;ウォレット!GO$3,プレー記録!$U$12:$U$2664,0),1))=TRUE,0,-INDEX(プレー記録!$F$12:$F$2664,MATCH("OUT_"&amp;ウォレット!$FQ$2&amp;MONTH(ウォレット!$B34)&amp;"/"&amp;DAY(ウォレット!$B34)&amp;"_"&amp;ウォレット!GO$3,プレー記録!$U$12:$U$2664,0),1))</f>
        <v>0</v>
      </c>
      <c r="GP34" s="298">
        <f>IF(ISNA(INDEX(プレー記録!$F$12:$F$2664,MATCH("OUT_"&amp;ウォレット!$FQ$2&amp;MONTH(ウォレット!$B34)&amp;"/"&amp;DAY(ウォレット!$B34)&amp;"_"&amp;ウォレット!GP$3,プレー記録!$U$12:$U$2664,0),1))=TRUE,0,-INDEX(プレー記録!$F$12:$F$2664,MATCH("OUT_"&amp;ウォレット!$FQ$2&amp;MONTH(ウォレット!$B34)&amp;"/"&amp;DAY(ウォレット!$B34)&amp;"_"&amp;ウォレット!GP$3,プレー記録!$U$12:$U$2664,0),1))</f>
        <v>0</v>
      </c>
      <c r="GQ34" s="298">
        <f>IF(ISNA(INDEX(プレー記録!$F$12:$F$2664,MATCH("OUT_"&amp;ウォレット!$FQ$2&amp;MONTH(ウォレット!$B34)&amp;"/"&amp;DAY(ウォレット!$B34)&amp;"_"&amp;ウォレット!GQ$3,プレー記録!$U$12:$U$2664,0),1))=TRUE,0,-INDEX(プレー記録!$F$12:$F$2664,MATCH("OUT_"&amp;ウォレット!$FQ$2&amp;MONTH(ウォレット!$B34)&amp;"/"&amp;DAY(ウォレット!$B34)&amp;"_"&amp;ウォレット!GQ$3,プレー記録!$U$12:$U$2664,0),1))</f>
        <v>0</v>
      </c>
      <c r="GR34" s="298">
        <f>IF(ISNA(INDEX(プレー記録!$F$12:$F$2664,MATCH("OUT_"&amp;ウォレット!$FQ$2&amp;MONTH(ウォレット!$B34)&amp;"/"&amp;DAY(ウォレット!$B34)&amp;"_"&amp;ウォレット!GR$3,プレー記録!$U$12:$U$2664,0),1))=TRUE,0,-INDEX(プレー記録!$F$12:$F$2664,MATCH("OUT_"&amp;ウォレット!$FQ$2&amp;MONTH(ウォレット!$B34)&amp;"/"&amp;DAY(ウォレット!$B34)&amp;"_"&amp;ウォレット!GR$3,プレー記録!$U$12:$U$2664,0),1))</f>
        <v>0</v>
      </c>
      <c r="GS34" s="298">
        <f>IF(ISNA(INDEX(プレー記録!$F$12:$F$2664,MATCH("OUT_"&amp;ウォレット!$FQ$2&amp;MONTH(ウォレット!$B34)&amp;"/"&amp;DAY(ウォレット!$B34)&amp;"_"&amp;ウォレット!GS$3,プレー記録!$U$12:$U$2664,0),1))=TRUE,0,-INDEX(プレー記録!$F$12:$F$2664,MATCH("OUT_"&amp;ウォレット!$FQ$2&amp;MONTH(ウォレット!$B34)&amp;"/"&amp;DAY(ウォレット!$B34)&amp;"_"&amp;ウォレット!GS$3,プレー記録!$U$12:$U$2664,0),1))</f>
        <v>0</v>
      </c>
      <c r="GT34" s="298">
        <f>IF(ISNA(INDEX(プレー記録!$F$12:$F$2664,MATCH("OUT_"&amp;ウォレット!$FQ$2&amp;MONTH(ウォレット!$B34)&amp;"/"&amp;DAY(ウォレット!$B34)&amp;"_"&amp;ウォレット!GT$3,プレー記録!$U$12:$U$2664,0),1))=TRUE,0,-INDEX(プレー記録!$F$12:$F$2664,MATCH("OUT_"&amp;ウォレット!$FQ$2&amp;MONTH(ウォレット!$B34)&amp;"/"&amp;DAY(ウォレット!$B34)&amp;"_"&amp;ウォレット!GT$3,プレー記録!$U$12:$U$2664,0),1))</f>
        <v>0</v>
      </c>
      <c r="GU34" s="298">
        <f>IF(ISNA(INDEX(プレー記録!$F$12:$F$2664,MATCH("OUT_"&amp;ウォレット!$FQ$2&amp;MONTH(ウォレット!$B34)&amp;"/"&amp;DAY(ウォレット!$B34)&amp;"_"&amp;ウォレット!GU$3,プレー記録!$U$12:$U$2664,0),1))=TRUE,0,-INDEX(プレー記録!$F$12:$F$2664,MATCH("OUT_"&amp;ウォレット!$FQ$2&amp;MONTH(ウォレット!$B34)&amp;"/"&amp;DAY(ウォレット!$B34)&amp;"_"&amp;ウォレット!GU$3,プレー記録!$U$12:$U$2664,0),1))</f>
        <v>0</v>
      </c>
      <c r="GV34" s="298">
        <f>IF(ISNA(INDEX(プレー記録!$F$12:$F$2664,MATCH("OUT_"&amp;ウォレット!$FQ$2&amp;MONTH(ウォレット!$B34)&amp;"/"&amp;DAY(ウォレット!$B34)&amp;"_"&amp;ウォレット!GV$3,プレー記録!$U$12:$U$2664,0),1))=TRUE,0,-INDEX(プレー記録!$F$12:$F$2664,MATCH("OUT_"&amp;ウォレット!$FQ$2&amp;MONTH(ウォレット!$B34)&amp;"/"&amp;DAY(ウォレット!$B34)&amp;"_"&amp;ウォレット!GV$3,プレー記録!$U$12:$U$2664,0),1))</f>
        <v>0</v>
      </c>
      <c r="GW34" s="298">
        <f>IF(ISNA(INDEX(プレー記録!$F$12:$F$2664,MATCH("OUT_"&amp;ウォレット!$FQ$2&amp;MONTH(ウォレット!$B34)&amp;"/"&amp;DAY(ウォレット!$B34)&amp;"_"&amp;ウォレット!GW$3,プレー記録!$U$12:$U$2664,0),1))=TRUE,0,-INDEX(プレー記録!$F$12:$F$2664,MATCH("OUT_"&amp;ウォレット!$FQ$2&amp;MONTH(ウォレット!$B34)&amp;"/"&amp;DAY(ウォレット!$B34)&amp;"_"&amp;ウォレット!GW$3,プレー記録!$U$12:$U$2664,0),1))</f>
        <v>0</v>
      </c>
      <c r="GX34" s="160"/>
      <c r="GY34" s="127">
        <f t="shared" si="7"/>
        <v>0</v>
      </c>
      <c r="GZ34" s="128">
        <f>SUM(HQ34:IF34)</f>
        <v>0</v>
      </c>
      <c r="HA34" s="133">
        <f>IF(ISNA(INDEX(プレー記録!$G$14:$G$2664,MATCH("IN_"&amp;ウォレット!$GY$2&amp;MONTH(ウォレット!$B34)&amp;"/"&amp;DAY(ウォレット!$B34)&amp;"_"&amp;ウォレット!HA$3,プレー記録!$U$14:$U$2664,0),1))=TRUE,0,INDEX(プレー記録!$G$14:$G$2664,MATCH("IN_"&amp;ウォレット!$GY$2&amp;MONTH(ウォレット!$B34)&amp;"/"&amp;DAY(ウォレット!$B34)&amp;"_"&amp;ウォレット!HA$3,プレー記録!$U$14:$U$2664,0),1))</f>
        <v>0</v>
      </c>
      <c r="HB34" s="122">
        <f>IF(ISNA(INDEX(プレー記録!$G$14:$G$2664,MATCH("IN_"&amp;ウォレット!$GY$2&amp;MONTH(ウォレット!$B34)&amp;"/"&amp;DAY(ウォレット!$B34)&amp;"_"&amp;ウォレット!HB$3,プレー記録!$U$14:$U$2664,0),1))=TRUE,0,INDEX(プレー記録!$G$14:$G$2664,MATCH("IN_"&amp;ウォレット!$GY$2&amp;MONTH(ウォレット!$B34)&amp;"/"&amp;DAY(ウォレット!$B34)&amp;"_"&amp;ウォレット!HB$3,プレー記録!$U$14:$U$2664,0),1))</f>
        <v>0</v>
      </c>
      <c r="HC34" s="122">
        <f>IF(ISNA(INDEX(プレー記録!$G$14:$G$2664,MATCH("IN_"&amp;ウォレット!$GY$2&amp;MONTH(ウォレット!$B34)&amp;"/"&amp;DAY(ウォレット!$B34)&amp;"_"&amp;ウォレット!HC$3,プレー記録!$U$14:$U$2664,0),1))=TRUE,0,INDEX(プレー記録!$G$14:$G$2664,MATCH("IN_"&amp;ウォレット!$GY$2&amp;MONTH(ウォレット!$B34)&amp;"/"&amp;DAY(ウォレット!$B34)&amp;"_"&amp;ウォレット!HC$3,プレー記録!$U$14:$U$2664,0),1))</f>
        <v>0</v>
      </c>
      <c r="HD34" s="122">
        <f>IF(ISNA(INDEX(プレー記録!$G$14:$G$2664,MATCH("IN_"&amp;ウォレット!$GY$2&amp;MONTH(ウォレット!$B34)&amp;"/"&amp;DAY(ウォレット!$B34)&amp;"_"&amp;ウォレット!HD$3,プレー記録!$U$14:$U$2664,0),1))=TRUE,0,INDEX(プレー記録!$G$14:$G$2664,MATCH("IN_"&amp;ウォレット!$GY$2&amp;MONTH(ウォレット!$B34)&amp;"/"&amp;DAY(ウォレット!$B34)&amp;"_"&amp;ウォレット!HD$3,プレー記録!$U$14:$U$2664,0),1))</f>
        <v>0</v>
      </c>
      <c r="HE34" s="122">
        <f>IF(ISNA(INDEX(プレー記録!$G$14:$G$2664,MATCH("IN_"&amp;ウォレット!$GY$2&amp;MONTH(ウォレット!$B34)&amp;"/"&amp;DAY(ウォレット!$B34)&amp;"_"&amp;ウォレット!HE$3,プレー記録!$U$14:$U$2664,0),1))=TRUE,0,INDEX(プレー記録!$G$14:$G$2664,MATCH("IN_"&amp;ウォレット!$GY$2&amp;MONTH(ウォレット!$B34)&amp;"/"&amp;DAY(ウォレット!$B34)&amp;"_"&amp;ウォレット!HE$3,プレー記録!$U$14:$U$2664,0),1))</f>
        <v>0</v>
      </c>
      <c r="HF34" s="122">
        <f>IF(ISNA(INDEX(プレー記録!$G$14:$G$2664,MATCH("IN_"&amp;ウォレット!$GY$2&amp;MONTH(ウォレット!$B34)&amp;"/"&amp;DAY(ウォレット!$B34)&amp;"_"&amp;ウォレット!HF$3,プレー記録!$U$14:$U$2664,0),1))=TRUE,0,INDEX(プレー記録!$G$14:$G$2664,MATCH("IN_"&amp;ウォレット!$GY$2&amp;MONTH(ウォレット!$B34)&amp;"/"&amp;DAY(ウォレット!$B34)&amp;"_"&amp;ウォレット!HF$3,プレー記録!$U$14:$U$2664,0),1))</f>
        <v>0</v>
      </c>
      <c r="HG34" s="122">
        <f>IF(ISNA(INDEX(プレー記録!$G$14:$G$2664,MATCH("IN_"&amp;ウォレット!$GY$2&amp;MONTH(ウォレット!$B34)&amp;"/"&amp;DAY(ウォレット!$B34)&amp;"_"&amp;ウォレット!HG$3,プレー記録!$U$14:$U$2664,0),1))=TRUE,0,INDEX(プレー記録!$G$14:$G$2664,MATCH("IN_"&amp;ウォレット!$GY$2&amp;MONTH(ウォレット!$B34)&amp;"/"&amp;DAY(ウォレット!$B34)&amp;"_"&amp;ウォレット!HG$3,プレー記録!$U$14:$U$2664,0),1))</f>
        <v>0</v>
      </c>
      <c r="HH34" s="296">
        <f>IF(ISNA(INDEX(プレー記録!$G$14:$G$2664,MATCH("IN_"&amp;ウォレット!$GY$2&amp;MONTH(ウォレット!$B34)&amp;"/"&amp;DAY(ウォレット!$B34)&amp;"_"&amp;ウォレット!HH$3,プレー記録!$U$14:$U$2664,0),1))=TRUE,0,INDEX(プレー記録!$G$14:$G$2664,MATCH("IN_"&amp;ウォレット!$GY$2&amp;MONTH(ウォレット!$B34)&amp;"/"&amp;DAY(ウォレット!$B34)&amp;"_"&amp;ウォレット!HH$3,プレー記録!$U$14:$U$2664,0),1))</f>
        <v>0</v>
      </c>
      <c r="HI34" s="296">
        <f>IF(ISNA(INDEX(プレー記録!$G$14:$G$2664,MATCH("IN_"&amp;ウォレット!$GY$2&amp;MONTH(ウォレット!$B34)&amp;"/"&amp;DAY(ウォレット!$B34)&amp;"_"&amp;ウォレット!HI$3,プレー記録!$U$14:$U$2664,0),1))=TRUE,0,INDEX(プレー記録!$G$14:$G$2664,MATCH("IN_"&amp;ウォレット!$GY$2&amp;MONTH(ウォレット!$B34)&amp;"/"&amp;DAY(ウォレット!$B34)&amp;"_"&amp;ウォレット!HI$3,プレー記録!$U$14:$U$2664,0),1))</f>
        <v>0</v>
      </c>
      <c r="HJ34" s="296">
        <f>IF(ISNA(INDEX(プレー記録!$G$14:$G$2664,MATCH("IN_"&amp;ウォレット!$GY$2&amp;MONTH(ウォレット!$B34)&amp;"/"&amp;DAY(ウォレット!$B34)&amp;"_"&amp;ウォレット!HJ$3,プレー記録!$U$14:$U$2664,0),1))=TRUE,0,INDEX(プレー記録!$G$14:$G$2664,MATCH("IN_"&amp;ウォレット!$GY$2&amp;MONTH(ウォレット!$B34)&amp;"/"&amp;DAY(ウォレット!$B34)&amp;"_"&amp;ウォレット!HJ$3,プレー記録!$U$14:$U$2664,0),1))</f>
        <v>0</v>
      </c>
      <c r="HK34" s="296">
        <f>IF(ISNA(INDEX(プレー記録!$G$14:$G$2664,MATCH("IN_"&amp;ウォレット!$GY$2&amp;MONTH(ウォレット!$B34)&amp;"/"&amp;DAY(ウォレット!$B34)&amp;"_"&amp;ウォレット!HK$3,プレー記録!$U$14:$U$2664,0),1))=TRUE,0,INDEX(プレー記録!$G$14:$G$2664,MATCH("IN_"&amp;ウォレット!$GY$2&amp;MONTH(ウォレット!$B34)&amp;"/"&amp;DAY(ウォレット!$B34)&amp;"_"&amp;ウォレット!HK$3,プレー記録!$U$14:$U$2664,0),1))</f>
        <v>0</v>
      </c>
      <c r="HL34" s="296">
        <f>IF(ISNA(INDEX(プレー記録!$G$14:$G$2664,MATCH("IN_"&amp;ウォレット!$GY$2&amp;MONTH(ウォレット!$B34)&amp;"/"&amp;DAY(ウォレット!$B34)&amp;"_"&amp;ウォレット!HL$3,プレー記録!$U$14:$U$2664,0),1))=TRUE,0,INDEX(プレー記録!$G$14:$G$2664,MATCH("IN_"&amp;ウォレット!$GY$2&amp;MONTH(ウォレット!$B34)&amp;"/"&amp;DAY(ウォレット!$B34)&amp;"_"&amp;ウォレット!HL$3,プレー記録!$U$14:$U$2664,0),1))</f>
        <v>0</v>
      </c>
      <c r="HM34" s="296">
        <f>IF(ISNA(INDEX(プレー記録!$G$14:$G$2664,MATCH("IN_"&amp;ウォレット!$GY$2&amp;MONTH(ウォレット!$B34)&amp;"/"&amp;DAY(ウォレット!$B34)&amp;"_"&amp;ウォレット!HM$3,プレー記録!$U$14:$U$2664,0),1))=TRUE,0,INDEX(プレー記録!$G$14:$G$2664,MATCH("IN_"&amp;ウォレット!$GY$2&amp;MONTH(ウォレット!$B34)&amp;"/"&amp;DAY(ウォレット!$B34)&amp;"_"&amp;ウォレット!HM$3,プレー記録!$U$14:$U$2664,0),1))</f>
        <v>0</v>
      </c>
      <c r="HN34" s="296">
        <f>IF(ISNA(INDEX(プレー記録!$G$14:$G$2664,MATCH("IN_"&amp;ウォレット!$GY$2&amp;MONTH(ウォレット!$B34)&amp;"/"&amp;DAY(ウォレット!$B34)&amp;"_"&amp;ウォレット!HN$3,プレー記録!$U$14:$U$2664,0),1))=TRUE,0,INDEX(プレー記録!$G$14:$G$2664,MATCH("IN_"&amp;ウォレット!$GY$2&amp;MONTH(ウォレット!$B34)&amp;"/"&amp;DAY(ウォレット!$B34)&amp;"_"&amp;ウォレット!HN$3,プレー記録!$U$14:$U$2664,0),1))</f>
        <v>0</v>
      </c>
      <c r="HO34" s="296">
        <f>IF(ISNA(INDEX(プレー記録!$G$14:$G$2664,MATCH("IN_"&amp;ウォレット!$GY$2&amp;MONTH(ウォレット!$B34)&amp;"/"&amp;DAY(ウォレット!$B34)&amp;"_"&amp;ウォレット!HO$3,プレー記録!$U$14:$U$2664,0),1))=TRUE,0,INDEX(プレー記録!$G$14:$G$2664,MATCH("IN_"&amp;ウォレット!$GY$2&amp;MONTH(ウォレット!$B34)&amp;"/"&amp;DAY(ウォレット!$B34)&amp;"_"&amp;ウォレット!HO$3,プレー記録!$U$14:$U$2664,0),1))</f>
        <v>0</v>
      </c>
      <c r="HP34" s="158"/>
      <c r="HQ34" s="131">
        <f>IF(ISNA(INDEX(プレー記録!$F$12:$F$2664,MATCH("OUT_"&amp;ウォレット!$GY$2&amp;MONTH(ウォレット!$B34)&amp;"/"&amp;DAY(ウォレット!$B34)&amp;"_"&amp;ウォレット!HQ$3,プレー記録!$U$12:$U$2664,0),1))=TRUE,0,-INDEX(プレー記録!$F$12:$F$2664,MATCH("OUT_"&amp;ウォレット!$GY$2&amp;MONTH(ウォレット!$B34)&amp;"/"&amp;DAY(ウォレット!$B34)&amp;"_"&amp;ウォレット!HQ$3,プレー記録!$U$12:$U$2664,0),1))</f>
        <v>0</v>
      </c>
      <c r="HR34" s="123">
        <f>IF(ISNA(INDEX(プレー記録!$F$12:$F$2664,MATCH("OUT_"&amp;ウォレット!$GY$2&amp;MONTH(ウォレット!$B34)&amp;"/"&amp;DAY(ウォレット!$B34)&amp;"_"&amp;ウォレット!HR$3,プレー記録!$U$12:$U$2664,0),1))=TRUE,0,-INDEX(プレー記録!$F$12:$F$2664,MATCH("OUT_"&amp;ウォレット!$GY$2&amp;MONTH(ウォレット!$B34)&amp;"/"&amp;DAY(ウォレット!$B34)&amp;"_"&amp;ウォレット!HR$3,プレー記録!$U$12:$U$2664,0),1))</f>
        <v>0</v>
      </c>
      <c r="HS34" s="123">
        <f>IF(ISNA(INDEX(プレー記録!$F$12:$F$2664,MATCH("OUT_"&amp;ウォレット!$GY$2&amp;MONTH(ウォレット!$B34)&amp;"/"&amp;DAY(ウォレット!$B34)&amp;"_"&amp;ウォレット!HS$3,プレー記録!$U$12:$U$2664,0),1))=TRUE,0,-INDEX(プレー記録!$F$12:$F$2664,MATCH("OUT_"&amp;ウォレット!$GY$2&amp;MONTH(ウォレット!$B34)&amp;"/"&amp;DAY(ウォレット!$B34)&amp;"_"&amp;ウォレット!HS$3,プレー記録!$U$12:$U$2664,0),1))</f>
        <v>0</v>
      </c>
      <c r="HT34" s="123">
        <f>IF(ISNA(INDEX(プレー記録!$F$12:$F$2664,MATCH("OUT_"&amp;ウォレット!$GY$2&amp;MONTH(ウォレット!$B34)&amp;"/"&amp;DAY(ウォレット!$B34)&amp;"_"&amp;ウォレット!HT$3,プレー記録!$U$12:$U$2664,0),1))=TRUE,0,-INDEX(プレー記録!$F$12:$F$2664,MATCH("OUT_"&amp;ウォレット!$GY$2&amp;MONTH(ウォレット!$B34)&amp;"/"&amp;DAY(ウォレット!$B34)&amp;"_"&amp;ウォレット!HT$3,プレー記録!$U$12:$U$2664,0),1))</f>
        <v>0</v>
      </c>
      <c r="HU34" s="123">
        <f>IF(ISNA(INDEX(プレー記録!$F$12:$F$2664,MATCH("OUT_"&amp;ウォレット!$GY$2&amp;MONTH(ウォレット!$B34)&amp;"/"&amp;DAY(ウォレット!$B34)&amp;"_"&amp;ウォレット!HU$3,プレー記録!$U$12:$U$2664,0),1))=TRUE,0,-INDEX(プレー記録!$F$12:$F$2664,MATCH("OUT_"&amp;ウォレット!$GY$2&amp;MONTH(ウォレット!$B34)&amp;"/"&amp;DAY(ウォレット!$B34)&amp;"_"&amp;ウォレット!HU$3,プレー記録!$U$12:$U$2664,0),1))</f>
        <v>0</v>
      </c>
      <c r="HV34" s="123">
        <f>IF(ISNA(INDEX(プレー記録!$F$12:$F$2664,MATCH("OUT_"&amp;ウォレット!$GY$2&amp;MONTH(ウォレット!$B34)&amp;"/"&amp;DAY(ウォレット!$B34)&amp;"_"&amp;ウォレット!HV$3,プレー記録!$U$12:$U$2664,0),1))=TRUE,0,-INDEX(プレー記録!$F$12:$F$2664,MATCH("OUT_"&amp;ウォレット!$GY$2&amp;MONTH(ウォレット!$B34)&amp;"/"&amp;DAY(ウォレット!$B34)&amp;"_"&amp;ウォレット!HV$3,プレー記録!$U$12:$U$2664,0),1))</f>
        <v>0</v>
      </c>
      <c r="HW34" s="123">
        <f>IF(ISNA(INDEX(プレー記録!$F$12:$F$2664,MATCH("OUT_"&amp;ウォレット!$GY$2&amp;MONTH(ウォレット!$B34)&amp;"/"&amp;DAY(ウォレット!$B34)&amp;"_"&amp;ウォレット!HW$3,プレー記録!$U$12:$U$2664,0),1))=TRUE,0,-INDEX(プレー記録!$F$12:$F$2664,MATCH("OUT_"&amp;ウォレット!$GY$2&amp;MONTH(ウォレット!$B34)&amp;"/"&amp;DAY(ウォレット!$B34)&amp;"_"&amp;ウォレット!HW$3,プレー記録!$U$12:$U$2664,0),1))</f>
        <v>0</v>
      </c>
      <c r="HX34" s="298">
        <f>IF(ISNA(INDEX(プレー記録!$F$12:$F$2664,MATCH("OUT_"&amp;ウォレット!$GY$2&amp;MONTH(ウォレット!$B34)&amp;"/"&amp;DAY(ウォレット!$B34)&amp;"_"&amp;ウォレット!HX$3,プレー記録!$U$12:$U$2664,0),1))=TRUE,0,-INDEX(プレー記録!$F$12:$F$2664,MATCH("OUT_"&amp;ウォレット!$GY$2&amp;MONTH(ウォレット!$B34)&amp;"/"&amp;DAY(ウォレット!$B34)&amp;"_"&amp;ウォレット!HX$3,プレー記録!$U$12:$U$2664,0),1))</f>
        <v>0</v>
      </c>
      <c r="HY34" s="298">
        <f>IF(ISNA(INDEX(プレー記録!$F$12:$F$2664,MATCH("OUT_"&amp;ウォレット!$GY$2&amp;MONTH(ウォレット!$B34)&amp;"/"&amp;DAY(ウォレット!$B34)&amp;"_"&amp;ウォレット!HY$3,プレー記録!$U$12:$U$2664,0),1))=TRUE,0,-INDEX(プレー記録!$F$12:$F$2664,MATCH("OUT_"&amp;ウォレット!$GY$2&amp;MONTH(ウォレット!$B34)&amp;"/"&amp;DAY(ウォレット!$B34)&amp;"_"&amp;ウォレット!HY$3,プレー記録!$U$12:$U$2664,0),1))</f>
        <v>0</v>
      </c>
      <c r="HZ34" s="298">
        <f>IF(ISNA(INDEX(プレー記録!$F$12:$F$2664,MATCH("OUT_"&amp;ウォレット!$GY$2&amp;MONTH(ウォレット!$B34)&amp;"/"&amp;DAY(ウォレット!$B34)&amp;"_"&amp;ウォレット!HZ$3,プレー記録!$U$12:$U$2664,0),1))=TRUE,0,-INDEX(プレー記録!$F$12:$F$2664,MATCH("OUT_"&amp;ウォレット!$GY$2&amp;MONTH(ウォレット!$B34)&amp;"/"&amp;DAY(ウォレット!$B34)&amp;"_"&amp;ウォレット!HZ$3,プレー記録!$U$12:$U$2664,0),1))</f>
        <v>0</v>
      </c>
      <c r="IA34" s="298">
        <f>IF(ISNA(INDEX(プレー記録!$F$12:$F$2664,MATCH("OUT_"&amp;ウォレット!$GY$2&amp;MONTH(ウォレット!$B34)&amp;"/"&amp;DAY(ウォレット!$B34)&amp;"_"&amp;ウォレット!IA$3,プレー記録!$U$12:$U$2664,0),1))=TRUE,0,-INDEX(プレー記録!$F$12:$F$2664,MATCH("OUT_"&amp;ウォレット!$GY$2&amp;MONTH(ウォレット!$B34)&amp;"/"&amp;DAY(ウォレット!$B34)&amp;"_"&amp;ウォレット!IA$3,プレー記録!$U$12:$U$2664,0),1))</f>
        <v>0</v>
      </c>
      <c r="IB34" s="298">
        <f>IF(ISNA(INDEX(プレー記録!$F$12:$F$2664,MATCH("OUT_"&amp;ウォレット!$GY$2&amp;MONTH(ウォレット!$B34)&amp;"/"&amp;DAY(ウォレット!$B34)&amp;"_"&amp;ウォレット!IB$3,プレー記録!$U$12:$U$2664,0),1))=TRUE,0,-INDEX(プレー記録!$F$12:$F$2664,MATCH("OUT_"&amp;ウォレット!$GY$2&amp;MONTH(ウォレット!$B34)&amp;"/"&amp;DAY(ウォレット!$B34)&amp;"_"&amp;ウォレット!IB$3,プレー記録!$U$12:$U$2664,0),1))</f>
        <v>0</v>
      </c>
      <c r="IC34" s="298">
        <f>IF(ISNA(INDEX(プレー記録!$F$12:$F$2664,MATCH("OUT_"&amp;ウォレット!$GY$2&amp;MONTH(ウォレット!$B34)&amp;"/"&amp;DAY(ウォレット!$B34)&amp;"_"&amp;ウォレット!IC$3,プレー記録!$U$12:$U$2664,0),1))=TRUE,0,-INDEX(プレー記録!$F$12:$F$2664,MATCH("OUT_"&amp;ウォレット!$GY$2&amp;MONTH(ウォレット!$B34)&amp;"/"&amp;DAY(ウォレット!$B34)&amp;"_"&amp;ウォレット!IC$3,プレー記録!$U$12:$U$2664,0),1))</f>
        <v>0</v>
      </c>
      <c r="ID34" s="298">
        <f>IF(ISNA(INDEX(プレー記録!$F$12:$F$2664,MATCH("OUT_"&amp;ウォレット!$GY$2&amp;MONTH(ウォレット!$B34)&amp;"/"&amp;DAY(ウォレット!$B34)&amp;"_"&amp;ウォレット!ID$3,プレー記録!$U$12:$U$2664,0),1))=TRUE,0,-INDEX(プレー記録!$F$12:$F$2664,MATCH("OUT_"&amp;ウォレット!$GY$2&amp;MONTH(ウォレット!$B34)&amp;"/"&amp;DAY(ウォレット!$B34)&amp;"_"&amp;ウォレット!ID$3,プレー記録!$U$12:$U$2664,0),1))</f>
        <v>0</v>
      </c>
      <c r="IE34" s="298">
        <f>IF(ISNA(INDEX(プレー記録!$F$12:$F$2664,MATCH("OUT_"&amp;ウォレット!$GY$2&amp;MONTH(ウォレット!$B34)&amp;"/"&amp;DAY(ウォレット!$B34)&amp;"_"&amp;ウォレット!IE$3,プレー記録!$U$12:$U$2664,0),1))=TRUE,0,-INDEX(プレー記録!$F$12:$F$2664,MATCH("OUT_"&amp;ウォレット!$GY$2&amp;MONTH(ウォレット!$B34)&amp;"/"&amp;DAY(ウォレット!$B34)&amp;"_"&amp;ウォレット!IE$3,プレー記録!$U$12:$U$2664,0),1))</f>
        <v>0</v>
      </c>
      <c r="IF34" s="160"/>
      <c r="IG34" s="127">
        <f t="shared" si="8"/>
        <v>0</v>
      </c>
      <c r="IH34" s="128">
        <f>SUM(IY34:JN34)</f>
        <v>0</v>
      </c>
      <c r="II34" s="133">
        <f>IF(ISNA(INDEX(プレー記録!$G$14:$G$2664,MATCH("IN_"&amp;ウォレット!$IG$2&amp;MONTH(ウォレット!$B34)&amp;"/"&amp;DAY(ウォレット!$B34)&amp;"_"&amp;ウォレット!II$3,プレー記録!$U$14:$U$2664,0),1))=TRUE,0,INDEX(プレー記録!$G$14:$G$2664,MATCH("IN_"&amp;ウォレット!$IG$2&amp;MONTH(ウォレット!$B34)&amp;"/"&amp;DAY(ウォレット!$B34)&amp;"_"&amp;ウォレット!II$3,プレー記録!$U$14:$U$2664,0),1))</f>
        <v>0</v>
      </c>
      <c r="IJ34" s="122">
        <f>IF(ISNA(INDEX(プレー記録!$G$14:$G$2664,MATCH("IN_"&amp;ウォレット!$IG$2&amp;MONTH(ウォレット!$B34)&amp;"/"&amp;DAY(ウォレット!$B34)&amp;"_"&amp;ウォレット!IJ$3,プレー記録!$U$14:$U$2664,0),1))=TRUE,0,INDEX(プレー記録!$G$14:$G$2664,MATCH("IN_"&amp;ウォレット!$IG$2&amp;MONTH(ウォレット!$B34)&amp;"/"&amp;DAY(ウォレット!$B34)&amp;"_"&amp;ウォレット!IJ$3,プレー記録!$U$14:$U$2664,0),1))</f>
        <v>0</v>
      </c>
      <c r="IK34" s="122">
        <f>IF(ISNA(INDEX(プレー記録!$G$14:$G$2664,MATCH("IN_"&amp;ウォレット!$IG$2&amp;MONTH(ウォレット!$B34)&amp;"/"&amp;DAY(ウォレット!$B34)&amp;"_"&amp;ウォレット!IK$3,プレー記録!$U$14:$U$2664,0),1))=TRUE,0,INDEX(プレー記録!$G$14:$G$2664,MATCH("IN_"&amp;ウォレット!$IG$2&amp;MONTH(ウォレット!$B34)&amp;"/"&amp;DAY(ウォレット!$B34)&amp;"_"&amp;ウォレット!IK$3,プレー記録!$U$14:$U$2664,0),1))</f>
        <v>0</v>
      </c>
      <c r="IL34" s="122">
        <f>IF(ISNA(INDEX(プレー記録!$G$14:$G$2664,MATCH("IN_"&amp;ウォレット!$IG$2&amp;MONTH(ウォレット!$B34)&amp;"/"&amp;DAY(ウォレット!$B34)&amp;"_"&amp;ウォレット!IL$3,プレー記録!$U$14:$U$2664,0),1))=TRUE,0,INDEX(プレー記録!$G$14:$G$2664,MATCH("IN_"&amp;ウォレット!$IG$2&amp;MONTH(ウォレット!$B34)&amp;"/"&amp;DAY(ウォレット!$B34)&amp;"_"&amp;ウォレット!IL$3,プレー記録!$U$14:$U$2664,0),1))</f>
        <v>0</v>
      </c>
      <c r="IM34" s="122">
        <f>IF(ISNA(INDEX(プレー記録!$G$14:$G$2664,MATCH("IN_"&amp;ウォレット!$IG$2&amp;MONTH(ウォレット!$B34)&amp;"/"&amp;DAY(ウォレット!$B34)&amp;"_"&amp;ウォレット!IM$3,プレー記録!$U$14:$U$2664,0),1))=TRUE,0,INDEX(プレー記録!$G$14:$G$2664,MATCH("IN_"&amp;ウォレット!$IG$2&amp;MONTH(ウォレット!$B34)&amp;"/"&amp;DAY(ウォレット!$B34)&amp;"_"&amp;ウォレット!IM$3,プレー記録!$U$14:$U$2664,0),1))</f>
        <v>0</v>
      </c>
      <c r="IN34" s="122">
        <f>IF(ISNA(INDEX(プレー記録!$G$14:$G$2664,MATCH("IN_"&amp;ウォレット!$IG$2&amp;MONTH(ウォレット!$B34)&amp;"/"&amp;DAY(ウォレット!$B34)&amp;"_"&amp;ウォレット!IN$3,プレー記録!$U$14:$U$2664,0),1))=TRUE,0,INDEX(プレー記録!$G$14:$G$2664,MATCH("IN_"&amp;ウォレット!$IG$2&amp;MONTH(ウォレット!$B34)&amp;"/"&amp;DAY(ウォレット!$B34)&amp;"_"&amp;ウォレット!IN$3,プレー記録!$U$14:$U$2664,0),1))</f>
        <v>0</v>
      </c>
      <c r="IO34" s="122">
        <f>IF(ISNA(INDEX(プレー記録!$G$14:$G$2664,MATCH("IN_"&amp;ウォレット!$IG$2&amp;MONTH(ウォレット!$B34)&amp;"/"&amp;DAY(ウォレット!$B34)&amp;"_"&amp;ウォレット!IO$3,プレー記録!$U$14:$U$2664,0),1))=TRUE,0,INDEX(プレー記録!$G$14:$G$2664,MATCH("IN_"&amp;ウォレット!$IG$2&amp;MONTH(ウォレット!$B34)&amp;"/"&amp;DAY(ウォレット!$B34)&amp;"_"&amp;ウォレット!IO$3,プレー記録!$U$14:$U$2664,0),1))</f>
        <v>0</v>
      </c>
      <c r="IP34" s="296">
        <f>IF(ISNA(INDEX(プレー記録!$G$14:$G$2664,MATCH("IN_"&amp;ウォレット!$IG$2&amp;MONTH(ウォレット!$B34)&amp;"/"&amp;DAY(ウォレット!$B34)&amp;"_"&amp;ウォレット!IP$3,プレー記録!$U$14:$U$2664,0),1))=TRUE,0,INDEX(プレー記録!$G$14:$G$2664,MATCH("IN_"&amp;ウォレット!$IG$2&amp;MONTH(ウォレット!$B34)&amp;"/"&amp;DAY(ウォレット!$B34)&amp;"_"&amp;ウォレット!IP$3,プレー記録!$U$14:$U$2664,0),1))</f>
        <v>0</v>
      </c>
      <c r="IQ34" s="296">
        <f>IF(ISNA(INDEX(プレー記録!$G$14:$G$2664,MATCH("IN_"&amp;ウォレット!$IG$2&amp;MONTH(ウォレット!$B34)&amp;"/"&amp;DAY(ウォレット!$B34)&amp;"_"&amp;ウォレット!IQ$3,プレー記録!$U$14:$U$2664,0),1))=TRUE,0,INDEX(プレー記録!$G$14:$G$2664,MATCH("IN_"&amp;ウォレット!$IG$2&amp;MONTH(ウォレット!$B34)&amp;"/"&amp;DAY(ウォレット!$B34)&amp;"_"&amp;ウォレット!IQ$3,プレー記録!$U$14:$U$2664,0),1))</f>
        <v>0</v>
      </c>
      <c r="IR34" s="296">
        <f>IF(ISNA(INDEX(プレー記録!$G$14:$G$2664,MATCH("IN_"&amp;ウォレット!$IG$2&amp;MONTH(ウォレット!$B34)&amp;"/"&amp;DAY(ウォレット!$B34)&amp;"_"&amp;ウォレット!IR$3,プレー記録!$U$14:$U$2664,0),1))=TRUE,0,INDEX(プレー記録!$G$14:$G$2664,MATCH("IN_"&amp;ウォレット!$IG$2&amp;MONTH(ウォレット!$B34)&amp;"/"&amp;DAY(ウォレット!$B34)&amp;"_"&amp;ウォレット!IR$3,プレー記録!$U$14:$U$2664,0),1))</f>
        <v>0</v>
      </c>
      <c r="IS34" s="296">
        <f>IF(ISNA(INDEX(プレー記録!$G$14:$G$2664,MATCH("IN_"&amp;ウォレット!$IG$2&amp;MONTH(ウォレット!$B34)&amp;"/"&amp;DAY(ウォレット!$B34)&amp;"_"&amp;ウォレット!IS$3,プレー記録!$U$14:$U$2664,0),1))=TRUE,0,INDEX(プレー記録!$G$14:$G$2664,MATCH("IN_"&amp;ウォレット!$IG$2&amp;MONTH(ウォレット!$B34)&amp;"/"&amp;DAY(ウォレット!$B34)&amp;"_"&amp;ウォレット!IS$3,プレー記録!$U$14:$U$2664,0),1))</f>
        <v>0</v>
      </c>
      <c r="IT34" s="296">
        <f>IF(ISNA(INDEX(プレー記録!$G$14:$G$2664,MATCH("IN_"&amp;ウォレット!$IG$2&amp;MONTH(ウォレット!$B34)&amp;"/"&amp;DAY(ウォレット!$B34)&amp;"_"&amp;ウォレット!IT$3,プレー記録!$U$14:$U$2664,0),1))=TRUE,0,INDEX(プレー記録!$G$14:$G$2664,MATCH("IN_"&amp;ウォレット!$IG$2&amp;MONTH(ウォレット!$B34)&amp;"/"&amp;DAY(ウォレット!$B34)&amp;"_"&amp;ウォレット!IT$3,プレー記録!$U$14:$U$2664,0),1))</f>
        <v>0</v>
      </c>
      <c r="IU34" s="296">
        <f>IF(ISNA(INDEX(プレー記録!$G$14:$G$2664,MATCH("IN_"&amp;ウォレット!$IG$2&amp;MONTH(ウォレット!$B34)&amp;"/"&amp;DAY(ウォレット!$B34)&amp;"_"&amp;ウォレット!IU$3,プレー記録!$U$14:$U$2664,0),1))=TRUE,0,INDEX(プレー記録!$G$14:$G$2664,MATCH("IN_"&amp;ウォレット!$IG$2&amp;MONTH(ウォレット!$B34)&amp;"/"&amp;DAY(ウォレット!$B34)&amp;"_"&amp;ウォレット!IU$3,プレー記録!$U$14:$U$2664,0),1))</f>
        <v>0</v>
      </c>
      <c r="IV34" s="296">
        <f>IF(ISNA(INDEX(プレー記録!$G$14:$G$2664,MATCH("IN_"&amp;ウォレット!$IG$2&amp;MONTH(ウォレット!$B34)&amp;"/"&amp;DAY(ウォレット!$B34)&amp;"_"&amp;ウォレット!IV$3,プレー記録!$U$14:$U$2664,0),1))=TRUE,0,INDEX(プレー記録!$G$14:$G$2664,MATCH("IN_"&amp;ウォレット!$IG$2&amp;MONTH(ウォレット!$B34)&amp;"/"&amp;DAY(ウォレット!$B34)&amp;"_"&amp;ウォレット!IV$3,プレー記録!$U$14:$U$2664,0),1))</f>
        <v>0</v>
      </c>
      <c r="IW34" s="296">
        <f>IF(ISNA(INDEX(プレー記録!$G$14:$G$2664,MATCH("IN_"&amp;ウォレット!$IG$2&amp;MONTH(ウォレット!$B34)&amp;"/"&amp;DAY(ウォレット!$B34)&amp;"_"&amp;ウォレット!IW$3,プレー記録!$U$14:$U$2664,0),1))=TRUE,0,INDEX(プレー記録!$G$14:$G$2664,MATCH("IN_"&amp;ウォレット!$IG$2&amp;MONTH(ウォレット!$B34)&amp;"/"&amp;DAY(ウォレット!$B34)&amp;"_"&amp;ウォレット!IW$3,プレー記録!$U$14:$U$2664,0),1))</f>
        <v>0</v>
      </c>
      <c r="IX34" s="158"/>
      <c r="IY34" s="131">
        <f>IF(ISNA(INDEX(プレー記録!$F$12:$F$2664,MATCH("OUT_"&amp;ウォレット!$IG$2&amp;MONTH(ウォレット!$B34)&amp;"/"&amp;DAY(ウォレット!$B34)&amp;"_"&amp;ウォレット!IY$3,プレー記録!$U$12:$U$2664,0),1))=TRUE,0,-INDEX(プレー記録!$F$12:$F$2664,MATCH("OUT_"&amp;ウォレット!$IG$2&amp;MONTH(ウォレット!$B34)&amp;"/"&amp;DAY(ウォレット!$B34)&amp;"_"&amp;ウォレット!IY$3,プレー記録!$U$12:$U$2664,0),1))</f>
        <v>0</v>
      </c>
      <c r="IZ34" s="123">
        <f>IF(ISNA(INDEX(プレー記録!$F$12:$F$2664,MATCH("OUT_"&amp;ウォレット!$IG$2&amp;MONTH(ウォレット!$B34)&amp;"/"&amp;DAY(ウォレット!$B34)&amp;"_"&amp;ウォレット!IZ$3,プレー記録!$U$12:$U$2664,0),1))=TRUE,0,-INDEX(プレー記録!$F$12:$F$2664,MATCH("OUT_"&amp;ウォレット!$IG$2&amp;MONTH(ウォレット!$B34)&amp;"/"&amp;DAY(ウォレット!$B34)&amp;"_"&amp;ウォレット!IZ$3,プレー記録!$U$12:$U$2664,0),1))</f>
        <v>0</v>
      </c>
      <c r="JA34" s="123">
        <f>IF(ISNA(INDEX(プレー記録!$F$12:$F$2664,MATCH("OUT_"&amp;ウォレット!$IG$2&amp;MONTH(ウォレット!$B34)&amp;"/"&amp;DAY(ウォレット!$B34)&amp;"_"&amp;ウォレット!JA$3,プレー記録!$U$12:$U$2664,0),1))=TRUE,0,-INDEX(プレー記録!$F$12:$F$2664,MATCH("OUT_"&amp;ウォレット!$IG$2&amp;MONTH(ウォレット!$B34)&amp;"/"&amp;DAY(ウォレット!$B34)&amp;"_"&amp;ウォレット!JA$3,プレー記録!$U$12:$U$2664,0),1))</f>
        <v>0</v>
      </c>
      <c r="JB34" s="123">
        <f>IF(ISNA(INDEX(プレー記録!$F$12:$F$2664,MATCH("OUT_"&amp;ウォレット!$IG$2&amp;MONTH(ウォレット!$B34)&amp;"/"&amp;DAY(ウォレット!$B34)&amp;"_"&amp;ウォレット!JB$3,プレー記録!$U$12:$U$2664,0),1))=TRUE,0,-INDEX(プレー記録!$F$12:$F$2664,MATCH("OUT_"&amp;ウォレット!$IG$2&amp;MONTH(ウォレット!$B34)&amp;"/"&amp;DAY(ウォレット!$B34)&amp;"_"&amp;ウォレット!JB$3,プレー記録!$U$12:$U$2664,0),1))</f>
        <v>0</v>
      </c>
      <c r="JC34" s="123">
        <f>IF(ISNA(INDEX(プレー記録!$F$12:$F$2664,MATCH("OUT_"&amp;ウォレット!$IG$2&amp;MONTH(ウォレット!$B34)&amp;"/"&amp;DAY(ウォレット!$B34)&amp;"_"&amp;ウォレット!JC$3,プレー記録!$U$12:$U$2664,0),1))=TRUE,0,-INDEX(プレー記録!$F$12:$F$2664,MATCH("OUT_"&amp;ウォレット!$IG$2&amp;MONTH(ウォレット!$B34)&amp;"/"&amp;DAY(ウォレット!$B34)&amp;"_"&amp;ウォレット!JC$3,プレー記録!$U$12:$U$2664,0),1))</f>
        <v>0</v>
      </c>
      <c r="JD34" s="123">
        <f>IF(ISNA(INDEX(プレー記録!$F$12:$F$2664,MATCH("OUT_"&amp;ウォレット!$IG$2&amp;MONTH(ウォレット!$B34)&amp;"/"&amp;DAY(ウォレット!$B34)&amp;"_"&amp;ウォレット!JD$3,プレー記録!$U$12:$U$2664,0),1))=TRUE,0,-INDEX(プレー記録!$F$12:$F$2664,MATCH("OUT_"&amp;ウォレット!$IG$2&amp;MONTH(ウォレット!$B34)&amp;"/"&amp;DAY(ウォレット!$B34)&amp;"_"&amp;ウォレット!JD$3,プレー記録!$U$12:$U$2664,0),1))</f>
        <v>0</v>
      </c>
      <c r="JE34" s="123">
        <f>IF(ISNA(INDEX(プレー記録!$F$12:$F$2664,MATCH("OUT_"&amp;ウォレット!$IG$2&amp;MONTH(ウォレット!$B34)&amp;"/"&amp;DAY(ウォレット!$B34)&amp;"_"&amp;ウォレット!JE$3,プレー記録!$U$12:$U$2664,0),1))=TRUE,0,-INDEX(プレー記録!$F$12:$F$2664,MATCH("OUT_"&amp;ウォレット!$IG$2&amp;MONTH(ウォレット!$B34)&amp;"/"&amp;DAY(ウォレット!$B34)&amp;"_"&amp;ウォレット!JE$3,プレー記録!$U$12:$U$2664,0),1))</f>
        <v>0</v>
      </c>
      <c r="JF34" s="298">
        <f>IF(ISNA(INDEX(プレー記録!$F$12:$F$2664,MATCH("OUT_"&amp;ウォレット!$IG$2&amp;MONTH(ウォレット!$B34)&amp;"/"&amp;DAY(ウォレット!$B34)&amp;"_"&amp;ウォレット!JF$3,プレー記録!$U$12:$U$2664,0),1))=TRUE,0,-INDEX(プレー記録!$F$12:$F$2664,MATCH("OUT_"&amp;ウォレット!$IG$2&amp;MONTH(ウォレット!$B34)&amp;"/"&amp;DAY(ウォレット!$B34)&amp;"_"&amp;ウォレット!JF$3,プレー記録!$U$12:$U$2664,0),1))</f>
        <v>0</v>
      </c>
      <c r="JG34" s="298">
        <f>IF(ISNA(INDEX(プレー記録!$F$12:$F$2664,MATCH("OUT_"&amp;ウォレット!$IG$2&amp;MONTH(ウォレット!$B34)&amp;"/"&amp;DAY(ウォレット!$B34)&amp;"_"&amp;ウォレット!JG$3,プレー記録!$U$12:$U$2664,0),1))=TRUE,0,-INDEX(プレー記録!$F$12:$F$2664,MATCH("OUT_"&amp;ウォレット!$IG$2&amp;MONTH(ウォレット!$B34)&amp;"/"&amp;DAY(ウォレット!$B34)&amp;"_"&amp;ウォレット!JG$3,プレー記録!$U$12:$U$2664,0),1))</f>
        <v>0</v>
      </c>
      <c r="JH34" s="298">
        <f>IF(ISNA(INDEX(プレー記録!$F$12:$F$2664,MATCH("OUT_"&amp;ウォレット!$IG$2&amp;MONTH(ウォレット!$B34)&amp;"/"&amp;DAY(ウォレット!$B34)&amp;"_"&amp;ウォレット!JH$3,プレー記録!$U$12:$U$2664,0),1))=TRUE,0,-INDEX(プレー記録!$F$12:$F$2664,MATCH("OUT_"&amp;ウォレット!$IG$2&amp;MONTH(ウォレット!$B34)&amp;"/"&amp;DAY(ウォレット!$B34)&amp;"_"&amp;ウォレット!JH$3,プレー記録!$U$12:$U$2664,0),1))</f>
        <v>0</v>
      </c>
      <c r="JI34" s="298">
        <f>IF(ISNA(INDEX(プレー記録!$F$12:$F$2664,MATCH("OUT_"&amp;ウォレット!$IG$2&amp;MONTH(ウォレット!$B34)&amp;"/"&amp;DAY(ウォレット!$B34)&amp;"_"&amp;ウォレット!JI$3,プレー記録!$U$12:$U$2664,0),1))=TRUE,0,-INDEX(プレー記録!$F$12:$F$2664,MATCH("OUT_"&amp;ウォレット!$IG$2&amp;MONTH(ウォレット!$B34)&amp;"/"&amp;DAY(ウォレット!$B34)&amp;"_"&amp;ウォレット!JI$3,プレー記録!$U$12:$U$2664,0),1))</f>
        <v>0</v>
      </c>
      <c r="JJ34" s="298">
        <f>IF(ISNA(INDEX(プレー記録!$F$12:$F$2664,MATCH("OUT_"&amp;ウォレット!$IG$2&amp;MONTH(ウォレット!$B34)&amp;"/"&amp;DAY(ウォレット!$B34)&amp;"_"&amp;ウォレット!JJ$3,プレー記録!$U$12:$U$2664,0),1))=TRUE,0,-INDEX(プレー記録!$F$12:$F$2664,MATCH("OUT_"&amp;ウォレット!$IG$2&amp;MONTH(ウォレット!$B34)&amp;"/"&amp;DAY(ウォレット!$B34)&amp;"_"&amp;ウォレット!JJ$3,プレー記録!$U$12:$U$2664,0),1))</f>
        <v>0</v>
      </c>
      <c r="JK34" s="298">
        <f>IF(ISNA(INDEX(プレー記録!$F$12:$F$2664,MATCH("OUT_"&amp;ウォレット!$IG$2&amp;MONTH(ウォレット!$B34)&amp;"/"&amp;DAY(ウォレット!$B34)&amp;"_"&amp;ウォレット!JK$3,プレー記録!$U$12:$U$2664,0),1))=TRUE,0,-INDEX(プレー記録!$F$12:$F$2664,MATCH("OUT_"&amp;ウォレット!$IG$2&amp;MONTH(ウォレット!$B34)&amp;"/"&amp;DAY(ウォレット!$B34)&amp;"_"&amp;ウォレット!JK$3,プレー記録!$U$12:$U$2664,0),1))</f>
        <v>0</v>
      </c>
      <c r="JL34" s="298">
        <f>IF(ISNA(INDEX(プレー記録!$F$12:$F$2664,MATCH("OUT_"&amp;ウォレット!$IG$2&amp;MONTH(ウォレット!$B34)&amp;"/"&amp;DAY(ウォレット!$B34)&amp;"_"&amp;ウォレット!JL$3,プレー記録!$U$12:$U$2664,0),1))=TRUE,0,-INDEX(プレー記録!$F$12:$F$2664,MATCH("OUT_"&amp;ウォレット!$IG$2&amp;MONTH(ウォレット!$B34)&amp;"/"&amp;DAY(ウォレット!$B34)&amp;"_"&amp;ウォレット!JL$3,プレー記録!$U$12:$U$2664,0),1))</f>
        <v>0</v>
      </c>
      <c r="JM34" s="298">
        <f>IF(ISNA(INDEX(プレー記録!$F$12:$F$2664,MATCH("OUT_"&amp;ウォレット!$IG$2&amp;MONTH(ウォレット!$B34)&amp;"/"&amp;DAY(ウォレット!$B34)&amp;"_"&amp;ウォレット!JM$3,プレー記録!$U$12:$U$2664,0),1))=TRUE,0,-INDEX(プレー記録!$F$12:$F$2664,MATCH("OUT_"&amp;ウォレット!$IG$2&amp;MONTH(ウォレット!$B34)&amp;"/"&amp;DAY(ウォレット!$B34)&amp;"_"&amp;ウォレット!JM$3,プレー記録!$U$12:$U$2664,0),1))</f>
        <v>0</v>
      </c>
      <c r="JN34" s="160"/>
      <c r="JO34" s="127">
        <f t="shared" si="9"/>
        <v>0</v>
      </c>
      <c r="JP34" s="128">
        <f>SUM(KG34:KV34)</f>
        <v>0</v>
      </c>
      <c r="JQ34" s="133">
        <f>IF(ISNA(INDEX(プレー記録!$G$14:$G$2664,MATCH("IN_"&amp;ウォレット!$JO$2&amp;MONTH(ウォレット!$B34)&amp;"/"&amp;DAY(ウォレット!$B34)&amp;"_"&amp;ウォレット!JQ$3,プレー記録!$U$14:$U$2664,0),1))=TRUE,0,INDEX(プレー記録!$G$14:$G$2664,MATCH("IN_"&amp;ウォレット!$JO$2&amp;MONTH(ウォレット!$B34)&amp;"/"&amp;DAY(ウォレット!$B34)&amp;"_"&amp;ウォレット!JQ$3,プレー記録!$U$14:$U$2664,0),1))</f>
        <v>0</v>
      </c>
      <c r="JR34" s="122">
        <f>IF(ISNA(INDEX(プレー記録!$G$14:$G$2664,MATCH("IN_"&amp;ウォレット!$JO$2&amp;MONTH(ウォレット!$B34)&amp;"/"&amp;DAY(ウォレット!$B34)&amp;"_"&amp;ウォレット!JR$3,プレー記録!$U$14:$U$2664,0),1))=TRUE,0,INDEX(プレー記録!$G$14:$G$2664,MATCH("IN_"&amp;ウォレット!$JO$2&amp;MONTH(ウォレット!$B34)&amp;"/"&amp;DAY(ウォレット!$B34)&amp;"_"&amp;ウォレット!JR$3,プレー記録!$U$14:$U$2664,0),1))</f>
        <v>0</v>
      </c>
      <c r="JS34" s="122">
        <f>IF(ISNA(INDEX(プレー記録!$G$14:$G$2664,MATCH("IN_"&amp;ウォレット!$JO$2&amp;MONTH(ウォレット!$B34)&amp;"/"&amp;DAY(ウォレット!$B34)&amp;"_"&amp;ウォレット!JS$3,プレー記録!$U$14:$U$2664,0),1))=TRUE,0,INDEX(プレー記録!$G$14:$G$2664,MATCH("IN_"&amp;ウォレット!$JO$2&amp;MONTH(ウォレット!$B34)&amp;"/"&amp;DAY(ウォレット!$B34)&amp;"_"&amp;ウォレット!JS$3,プレー記録!$U$14:$U$2664,0),1))</f>
        <v>0</v>
      </c>
      <c r="JT34" s="122">
        <f>IF(ISNA(INDEX(プレー記録!$G$14:$G$2664,MATCH("IN_"&amp;ウォレット!$JO$2&amp;MONTH(ウォレット!$B34)&amp;"/"&amp;DAY(ウォレット!$B34)&amp;"_"&amp;ウォレット!JT$3,プレー記録!$U$14:$U$2664,0),1))=TRUE,0,INDEX(プレー記録!$G$14:$G$2664,MATCH("IN_"&amp;ウォレット!$JO$2&amp;MONTH(ウォレット!$B34)&amp;"/"&amp;DAY(ウォレット!$B34)&amp;"_"&amp;ウォレット!JT$3,プレー記録!$U$14:$U$2664,0),1))</f>
        <v>0</v>
      </c>
      <c r="JU34" s="122">
        <f>IF(ISNA(INDEX(プレー記録!$G$14:$G$2664,MATCH("IN_"&amp;ウォレット!$JO$2&amp;MONTH(ウォレット!$B34)&amp;"/"&amp;DAY(ウォレット!$B34)&amp;"_"&amp;ウォレット!JU$3,プレー記録!$U$14:$U$2664,0),1))=TRUE,0,INDEX(プレー記録!$G$14:$G$2664,MATCH("IN_"&amp;ウォレット!$JO$2&amp;MONTH(ウォレット!$B34)&amp;"/"&amp;DAY(ウォレット!$B34)&amp;"_"&amp;ウォレット!JU$3,プレー記録!$U$14:$U$2664,0),1))</f>
        <v>0</v>
      </c>
      <c r="JV34" s="122">
        <f>IF(ISNA(INDEX(プレー記録!$G$14:$G$2664,MATCH("IN_"&amp;ウォレット!$JO$2&amp;MONTH(ウォレット!$B34)&amp;"/"&amp;DAY(ウォレット!$B34)&amp;"_"&amp;ウォレット!JV$3,プレー記録!$U$14:$U$2664,0),1))=TRUE,0,INDEX(プレー記録!$G$14:$G$2664,MATCH("IN_"&amp;ウォレット!$JO$2&amp;MONTH(ウォレット!$B34)&amp;"/"&amp;DAY(ウォレット!$B34)&amp;"_"&amp;ウォレット!JV$3,プレー記録!$U$14:$U$2664,0),1))</f>
        <v>0</v>
      </c>
      <c r="JW34" s="122">
        <f>IF(ISNA(INDEX(プレー記録!$G$14:$G$2664,MATCH("IN_"&amp;ウォレット!$JO$2&amp;MONTH(ウォレット!$B34)&amp;"/"&amp;DAY(ウォレット!$B34)&amp;"_"&amp;ウォレット!JW$3,プレー記録!$U$14:$U$2664,0),1))=TRUE,0,INDEX(プレー記録!$G$14:$G$2664,MATCH("IN_"&amp;ウォレット!$JO$2&amp;MONTH(ウォレット!$B34)&amp;"/"&amp;DAY(ウォレット!$B34)&amp;"_"&amp;ウォレット!JW$3,プレー記録!$U$14:$U$2664,0),1))</f>
        <v>0</v>
      </c>
      <c r="JX34" s="296">
        <f>IF(ISNA(INDEX(プレー記録!$G$14:$G$2664,MATCH("IN_"&amp;ウォレット!$JO$2&amp;MONTH(ウォレット!$B34)&amp;"/"&amp;DAY(ウォレット!$B34)&amp;"_"&amp;ウォレット!JX$3,プレー記録!$U$14:$U$2664,0),1))=TRUE,0,INDEX(プレー記録!$G$14:$G$2664,MATCH("IN_"&amp;ウォレット!$JO$2&amp;MONTH(ウォレット!$B34)&amp;"/"&amp;DAY(ウォレット!$B34)&amp;"_"&amp;ウォレット!JX$3,プレー記録!$U$14:$U$2664,0),1))</f>
        <v>0</v>
      </c>
      <c r="JY34" s="296">
        <f>IF(ISNA(INDEX(プレー記録!$G$14:$G$2664,MATCH("IN_"&amp;ウォレット!$JO$2&amp;MONTH(ウォレット!$B34)&amp;"/"&amp;DAY(ウォレット!$B34)&amp;"_"&amp;ウォレット!JY$3,プレー記録!$U$14:$U$2664,0),1))=TRUE,0,INDEX(プレー記録!$G$14:$G$2664,MATCH("IN_"&amp;ウォレット!$JO$2&amp;MONTH(ウォレット!$B34)&amp;"/"&amp;DAY(ウォレット!$B34)&amp;"_"&amp;ウォレット!JY$3,プレー記録!$U$14:$U$2664,0),1))</f>
        <v>0</v>
      </c>
      <c r="JZ34" s="296">
        <f>IF(ISNA(INDEX(プレー記録!$G$14:$G$2664,MATCH("IN_"&amp;ウォレット!$JO$2&amp;MONTH(ウォレット!$B34)&amp;"/"&amp;DAY(ウォレット!$B34)&amp;"_"&amp;ウォレット!JZ$3,プレー記録!$U$14:$U$2664,0),1))=TRUE,0,INDEX(プレー記録!$G$14:$G$2664,MATCH("IN_"&amp;ウォレット!$JO$2&amp;MONTH(ウォレット!$B34)&amp;"/"&amp;DAY(ウォレット!$B34)&amp;"_"&amp;ウォレット!JZ$3,プレー記録!$U$14:$U$2664,0),1))</f>
        <v>0</v>
      </c>
      <c r="KA34" s="296">
        <f>IF(ISNA(INDEX(プレー記録!$G$14:$G$2664,MATCH("IN_"&amp;ウォレット!$JO$2&amp;MONTH(ウォレット!$B34)&amp;"/"&amp;DAY(ウォレット!$B34)&amp;"_"&amp;ウォレット!KA$3,プレー記録!$U$14:$U$2664,0),1))=TRUE,0,INDEX(プレー記録!$G$14:$G$2664,MATCH("IN_"&amp;ウォレット!$JO$2&amp;MONTH(ウォレット!$B34)&amp;"/"&amp;DAY(ウォレット!$B34)&amp;"_"&amp;ウォレット!KA$3,プレー記録!$U$14:$U$2664,0),1))</f>
        <v>0</v>
      </c>
      <c r="KB34" s="296">
        <f>IF(ISNA(INDEX(プレー記録!$G$14:$G$2664,MATCH("IN_"&amp;ウォレット!$JO$2&amp;MONTH(ウォレット!$B34)&amp;"/"&amp;DAY(ウォレット!$B34)&amp;"_"&amp;ウォレット!KB$3,プレー記録!$U$14:$U$2664,0),1))=TRUE,0,INDEX(プレー記録!$G$14:$G$2664,MATCH("IN_"&amp;ウォレット!$JO$2&amp;MONTH(ウォレット!$B34)&amp;"/"&amp;DAY(ウォレット!$B34)&amp;"_"&amp;ウォレット!KB$3,プレー記録!$U$14:$U$2664,0),1))</f>
        <v>0</v>
      </c>
      <c r="KC34" s="296">
        <f>IF(ISNA(INDEX(プレー記録!$G$14:$G$2664,MATCH("IN_"&amp;ウォレット!$JO$2&amp;MONTH(ウォレット!$B34)&amp;"/"&amp;DAY(ウォレット!$B34)&amp;"_"&amp;ウォレット!KC$3,プレー記録!$U$14:$U$2664,0),1))=TRUE,0,INDEX(プレー記録!$G$14:$G$2664,MATCH("IN_"&amp;ウォレット!$JO$2&amp;MONTH(ウォレット!$B34)&amp;"/"&amp;DAY(ウォレット!$B34)&amp;"_"&amp;ウォレット!KC$3,プレー記録!$U$14:$U$2664,0),1))</f>
        <v>0</v>
      </c>
      <c r="KD34" s="296">
        <f>IF(ISNA(INDEX(プレー記録!$G$14:$G$2664,MATCH("IN_"&amp;ウォレット!$JO$2&amp;MONTH(ウォレット!$B34)&amp;"/"&amp;DAY(ウォレット!$B34)&amp;"_"&amp;ウォレット!KD$3,プレー記録!$U$14:$U$2664,0),1))=TRUE,0,INDEX(プレー記録!$G$14:$G$2664,MATCH("IN_"&amp;ウォレット!$JO$2&amp;MONTH(ウォレット!$B34)&amp;"/"&amp;DAY(ウォレット!$B34)&amp;"_"&amp;ウォレット!KD$3,プレー記録!$U$14:$U$2664,0),1))</f>
        <v>0</v>
      </c>
      <c r="KE34" s="296">
        <f>IF(ISNA(INDEX(プレー記録!$G$14:$G$2664,MATCH("IN_"&amp;ウォレット!$JO$2&amp;MONTH(ウォレット!$B34)&amp;"/"&amp;DAY(ウォレット!$B34)&amp;"_"&amp;ウォレット!KE$3,プレー記録!$U$14:$U$2664,0),1))=TRUE,0,INDEX(プレー記録!$G$14:$G$2664,MATCH("IN_"&amp;ウォレット!$JO$2&amp;MONTH(ウォレット!$B34)&amp;"/"&amp;DAY(ウォレット!$B34)&amp;"_"&amp;ウォレット!KE$3,プレー記録!$U$14:$U$2664,0),1))</f>
        <v>0</v>
      </c>
      <c r="KF34" s="158"/>
      <c r="KG34" s="131">
        <f>IF(ISNA(INDEX(プレー記録!$F$12:$F$2664,MATCH("OUT_"&amp;ウォレット!$JO$2&amp;MONTH(ウォレット!$B34)&amp;"/"&amp;DAY(ウォレット!$B34)&amp;"_"&amp;ウォレット!KG$3,プレー記録!$U$12:$U$2664,0),1))=TRUE,0,-INDEX(プレー記録!$F$12:$F$2664,MATCH("OUT_"&amp;ウォレット!$JO$2&amp;MONTH(ウォレット!$B34)&amp;"/"&amp;DAY(ウォレット!$B34)&amp;"_"&amp;ウォレット!KG$3,プレー記録!$U$12:$U$2664,0),1))</f>
        <v>0</v>
      </c>
      <c r="KH34" s="123">
        <f>IF(ISNA(INDEX(プレー記録!$F$12:$F$2664,MATCH("OUT_"&amp;ウォレット!$JO$2&amp;MONTH(ウォレット!$B34)&amp;"/"&amp;DAY(ウォレット!$B34)&amp;"_"&amp;ウォレット!KH$3,プレー記録!$U$12:$U$2664,0),1))=TRUE,0,-INDEX(プレー記録!$F$12:$F$2664,MATCH("OUT_"&amp;ウォレット!$JO$2&amp;MONTH(ウォレット!$B34)&amp;"/"&amp;DAY(ウォレット!$B34)&amp;"_"&amp;ウォレット!KH$3,プレー記録!$U$12:$U$2664,0),1))</f>
        <v>0</v>
      </c>
      <c r="KI34" s="123">
        <f>IF(ISNA(INDEX(プレー記録!$F$12:$F$2664,MATCH("OUT_"&amp;ウォレット!$JO$2&amp;MONTH(ウォレット!$B34)&amp;"/"&amp;DAY(ウォレット!$B34)&amp;"_"&amp;ウォレット!KI$3,プレー記録!$U$12:$U$2664,0),1))=TRUE,0,-INDEX(プレー記録!$F$12:$F$2664,MATCH("OUT_"&amp;ウォレット!$JO$2&amp;MONTH(ウォレット!$B34)&amp;"/"&amp;DAY(ウォレット!$B34)&amp;"_"&amp;ウォレット!KI$3,プレー記録!$U$12:$U$2664,0),1))</f>
        <v>0</v>
      </c>
      <c r="KJ34" s="123">
        <f>IF(ISNA(INDEX(プレー記録!$F$12:$F$2664,MATCH("OUT_"&amp;ウォレット!$JO$2&amp;MONTH(ウォレット!$B34)&amp;"/"&amp;DAY(ウォレット!$B34)&amp;"_"&amp;ウォレット!KJ$3,プレー記録!$U$12:$U$2664,0),1))=TRUE,0,-INDEX(プレー記録!$F$12:$F$2664,MATCH("OUT_"&amp;ウォレット!$JO$2&amp;MONTH(ウォレット!$B34)&amp;"/"&amp;DAY(ウォレット!$B34)&amp;"_"&amp;ウォレット!KJ$3,プレー記録!$U$12:$U$2664,0),1))</f>
        <v>0</v>
      </c>
      <c r="KK34" s="123">
        <f>IF(ISNA(INDEX(プレー記録!$F$12:$F$2664,MATCH("OUT_"&amp;ウォレット!$JO$2&amp;MONTH(ウォレット!$B34)&amp;"/"&amp;DAY(ウォレット!$B34)&amp;"_"&amp;ウォレット!KK$3,プレー記録!$U$12:$U$2664,0),1))=TRUE,0,-INDEX(プレー記録!$F$12:$F$2664,MATCH("OUT_"&amp;ウォレット!$JO$2&amp;MONTH(ウォレット!$B34)&amp;"/"&amp;DAY(ウォレット!$B34)&amp;"_"&amp;ウォレット!KK$3,プレー記録!$U$12:$U$2664,0),1))</f>
        <v>0</v>
      </c>
      <c r="KL34" s="123">
        <f>IF(ISNA(INDEX(プレー記録!$F$12:$F$2664,MATCH("OUT_"&amp;ウォレット!$JO$2&amp;MONTH(ウォレット!$B34)&amp;"/"&amp;DAY(ウォレット!$B34)&amp;"_"&amp;ウォレット!KL$3,プレー記録!$U$12:$U$2664,0),1))=TRUE,0,-INDEX(プレー記録!$F$12:$F$2664,MATCH("OUT_"&amp;ウォレット!$JO$2&amp;MONTH(ウォレット!$B34)&amp;"/"&amp;DAY(ウォレット!$B34)&amp;"_"&amp;ウォレット!KL$3,プレー記録!$U$12:$U$2664,0),1))</f>
        <v>0</v>
      </c>
      <c r="KM34" s="123">
        <f>IF(ISNA(INDEX(プレー記録!$F$12:$F$2664,MATCH("OUT_"&amp;ウォレット!$JO$2&amp;MONTH(ウォレット!$B34)&amp;"/"&amp;DAY(ウォレット!$B34)&amp;"_"&amp;ウォレット!KM$3,プレー記録!$U$12:$U$2664,0),1))=TRUE,0,-INDEX(プレー記録!$F$12:$F$2664,MATCH("OUT_"&amp;ウォレット!$JO$2&amp;MONTH(ウォレット!$B34)&amp;"/"&amp;DAY(ウォレット!$B34)&amp;"_"&amp;ウォレット!KM$3,プレー記録!$U$12:$U$2664,0),1))</f>
        <v>0</v>
      </c>
      <c r="KN34" s="298">
        <f>IF(ISNA(INDEX(プレー記録!$F$12:$F$2664,MATCH("OUT_"&amp;ウォレット!$JO$2&amp;MONTH(ウォレット!$B34)&amp;"/"&amp;DAY(ウォレット!$B34)&amp;"_"&amp;ウォレット!KN$3,プレー記録!$U$12:$U$2664,0),1))=TRUE,0,-INDEX(プレー記録!$F$12:$F$2664,MATCH("OUT_"&amp;ウォレット!$JO$2&amp;MONTH(ウォレット!$B34)&amp;"/"&amp;DAY(ウォレット!$B34)&amp;"_"&amp;ウォレット!KN$3,プレー記録!$U$12:$U$2664,0),1))</f>
        <v>0</v>
      </c>
      <c r="KO34" s="298">
        <f>IF(ISNA(INDEX(プレー記録!$F$12:$F$2664,MATCH("OUT_"&amp;ウォレット!$JO$2&amp;MONTH(ウォレット!$B34)&amp;"/"&amp;DAY(ウォレット!$B34)&amp;"_"&amp;ウォレット!KO$3,プレー記録!$U$12:$U$2664,0),1))=TRUE,0,-INDEX(プレー記録!$F$12:$F$2664,MATCH("OUT_"&amp;ウォレット!$JO$2&amp;MONTH(ウォレット!$B34)&amp;"/"&amp;DAY(ウォレット!$B34)&amp;"_"&amp;ウォレット!KO$3,プレー記録!$U$12:$U$2664,0),1))</f>
        <v>0</v>
      </c>
      <c r="KP34" s="298">
        <f>IF(ISNA(INDEX(プレー記録!$F$12:$F$2664,MATCH("OUT_"&amp;ウォレット!$JO$2&amp;MONTH(ウォレット!$B34)&amp;"/"&amp;DAY(ウォレット!$B34)&amp;"_"&amp;ウォレット!KP$3,プレー記録!$U$12:$U$2664,0),1))=TRUE,0,-INDEX(プレー記録!$F$12:$F$2664,MATCH("OUT_"&amp;ウォレット!$JO$2&amp;MONTH(ウォレット!$B34)&amp;"/"&amp;DAY(ウォレット!$B34)&amp;"_"&amp;ウォレット!KP$3,プレー記録!$U$12:$U$2664,0),1))</f>
        <v>0</v>
      </c>
      <c r="KQ34" s="298">
        <f>IF(ISNA(INDEX(プレー記録!$F$12:$F$2664,MATCH("OUT_"&amp;ウォレット!$JO$2&amp;MONTH(ウォレット!$B34)&amp;"/"&amp;DAY(ウォレット!$B34)&amp;"_"&amp;ウォレット!KQ$3,プレー記録!$U$12:$U$2664,0),1))=TRUE,0,-INDEX(プレー記録!$F$12:$F$2664,MATCH("OUT_"&amp;ウォレット!$JO$2&amp;MONTH(ウォレット!$B34)&amp;"/"&amp;DAY(ウォレット!$B34)&amp;"_"&amp;ウォレット!KQ$3,プレー記録!$U$12:$U$2664,0),1))</f>
        <v>0</v>
      </c>
      <c r="KR34" s="298">
        <f>IF(ISNA(INDEX(プレー記録!$F$12:$F$2664,MATCH("OUT_"&amp;ウォレット!$JO$2&amp;MONTH(ウォレット!$B34)&amp;"/"&amp;DAY(ウォレット!$B34)&amp;"_"&amp;ウォレット!KR$3,プレー記録!$U$12:$U$2664,0),1))=TRUE,0,-INDEX(プレー記録!$F$12:$F$2664,MATCH("OUT_"&amp;ウォレット!$JO$2&amp;MONTH(ウォレット!$B34)&amp;"/"&amp;DAY(ウォレット!$B34)&amp;"_"&amp;ウォレット!KR$3,プレー記録!$U$12:$U$2664,0),1))</f>
        <v>0</v>
      </c>
      <c r="KS34" s="298">
        <f>IF(ISNA(INDEX(プレー記録!$F$12:$F$2664,MATCH("OUT_"&amp;ウォレット!$JO$2&amp;MONTH(ウォレット!$B34)&amp;"/"&amp;DAY(ウォレット!$B34)&amp;"_"&amp;ウォレット!KS$3,プレー記録!$U$12:$U$2664,0),1))=TRUE,0,-INDEX(プレー記録!$F$12:$F$2664,MATCH("OUT_"&amp;ウォレット!$JO$2&amp;MONTH(ウォレット!$B34)&amp;"/"&amp;DAY(ウォレット!$B34)&amp;"_"&amp;ウォレット!KS$3,プレー記録!$U$12:$U$2664,0),1))</f>
        <v>0</v>
      </c>
      <c r="KT34" s="298">
        <f>IF(ISNA(INDEX(プレー記録!$F$12:$F$2664,MATCH("OUT_"&amp;ウォレット!$JO$2&amp;MONTH(ウォレット!$B34)&amp;"/"&amp;DAY(ウォレット!$B34)&amp;"_"&amp;ウォレット!KT$3,プレー記録!$U$12:$U$2664,0),1))=TRUE,0,-INDEX(プレー記録!$F$12:$F$2664,MATCH("OUT_"&amp;ウォレット!$JO$2&amp;MONTH(ウォレット!$B34)&amp;"/"&amp;DAY(ウォレット!$B34)&amp;"_"&amp;ウォレット!KT$3,プレー記録!$U$12:$U$2664,0),1))</f>
        <v>0</v>
      </c>
      <c r="KU34" s="298">
        <f>IF(ISNA(INDEX(プレー記録!$F$12:$F$2664,MATCH("OUT_"&amp;ウォレット!$JO$2&amp;MONTH(ウォレット!$B34)&amp;"/"&amp;DAY(ウォレット!$B34)&amp;"_"&amp;ウォレット!KU$3,プレー記録!$U$12:$U$2664,0),1))=TRUE,0,-INDEX(プレー記録!$F$12:$F$2664,MATCH("OUT_"&amp;ウォレット!$JO$2&amp;MONTH(ウォレット!$B34)&amp;"/"&amp;DAY(ウォレット!$B34)&amp;"_"&amp;ウォレット!KU$3,プレー記録!$U$12:$U$2664,0),1))</f>
        <v>0</v>
      </c>
      <c r="KV34" s="160"/>
      <c r="KW34" s="127">
        <f t="shared" si="10"/>
        <v>0</v>
      </c>
      <c r="KX34" s="128">
        <f>SUM(LO34:MD34)</f>
        <v>0</v>
      </c>
      <c r="KY34" s="133">
        <f>IF(ISNA(INDEX(プレー記録!$G$14:$G$2664,MATCH("IN_"&amp;ウォレット!$KW$2&amp;MONTH(ウォレット!$B34)&amp;"/"&amp;DAY(ウォレット!$B34)&amp;"_"&amp;ウォレット!KY$3,プレー記録!$U$14:$U$2664,0),1))=TRUE,0,INDEX(プレー記録!$G$14:$G$2664,MATCH("IN_"&amp;ウォレット!$KW$2&amp;MONTH(ウォレット!$B34)&amp;"/"&amp;DAY(ウォレット!$B34)&amp;"_"&amp;ウォレット!KY$3,プレー記録!$U$14:$U$2664,0),1))</f>
        <v>0</v>
      </c>
      <c r="KZ34" s="122">
        <f>IF(ISNA(INDEX(プレー記録!$G$14:$G$2664,MATCH("IN_"&amp;ウォレット!$KW$2&amp;MONTH(ウォレット!$B34)&amp;"/"&amp;DAY(ウォレット!$B34)&amp;"_"&amp;ウォレット!KZ$3,プレー記録!$U$14:$U$2664,0),1))=TRUE,0,INDEX(プレー記録!$G$14:$G$2664,MATCH("IN_"&amp;ウォレット!$KW$2&amp;MONTH(ウォレット!$B34)&amp;"/"&amp;DAY(ウォレット!$B34)&amp;"_"&amp;ウォレット!KZ$3,プレー記録!$U$14:$U$2664,0),1))</f>
        <v>0</v>
      </c>
      <c r="LA34" s="122">
        <f>IF(ISNA(INDEX(プレー記録!$G$14:$G$2664,MATCH("IN_"&amp;ウォレット!$KW$2&amp;MONTH(ウォレット!$B34)&amp;"/"&amp;DAY(ウォレット!$B34)&amp;"_"&amp;ウォレット!LA$3,プレー記録!$U$14:$U$2664,0),1))=TRUE,0,INDEX(プレー記録!$G$14:$G$2664,MATCH("IN_"&amp;ウォレット!$KW$2&amp;MONTH(ウォレット!$B34)&amp;"/"&amp;DAY(ウォレット!$B34)&amp;"_"&amp;ウォレット!LA$3,プレー記録!$U$14:$U$2664,0),1))</f>
        <v>0</v>
      </c>
      <c r="LB34" s="122">
        <f>IF(ISNA(INDEX(プレー記録!$G$14:$G$2664,MATCH("IN_"&amp;ウォレット!$KW$2&amp;MONTH(ウォレット!$B34)&amp;"/"&amp;DAY(ウォレット!$B34)&amp;"_"&amp;ウォレット!LB$3,プレー記録!$U$14:$U$2664,0),1))=TRUE,0,INDEX(プレー記録!$G$14:$G$2664,MATCH("IN_"&amp;ウォレット!$KW$2&amp;MONTH(ウォレット!$B34)&amp;"/"&amp;DAY(ウォレット!$B34)&amp;"_"&amp;ウォレット!LB$3,プレー記録!$U$14:$U$2664,0),1))</f>
        <v>0</v>
      </c>
      <c r="LC34" s="122">
        <f>IF(ISNA(INDEX(プレー記録!$G$14:$G$2664,MATCH("IN_"&amp;ウォレット!$KW$2&amp;MONTH(ウォレット!$B34)&amp;"/"&amp;DAY(ウォレット!$B34)&amp;"_"&amp;ウォレット!LC$3,プレー記録!$U$14:$U$2664,0),1))=TRUE,0,INDEX(プレー記録!$G$14:$G$2664,MATCH("IN_"&amp;ウォレット!$KW$2&amp;MONTH(ウォレット!$B34)&amp;"/"&amp;DAY(ウォレット!$B34)&amp;"_"&amp;ウォレット!LC$3,プレー記録!$U$14:$U$2664,0),1))</f>
        <v>0</v>
      </c>
      <c r="LD34" s="122">
        <f>IF(ISNA(INDEX(プレー記録!$G$14:$G$2664,MATCH("IN_"&amp;ウォレット!$KW$2&amp;MONTH(ウォレット!$B34)&amp;"/"&amp;DAY(ウォレット!$B34)&amp;"_"&amp;ウォレット!LD$3,プレー記録!$U$14:$U$2664,0),1))=TRUE,0,INDEX(プレー記録!$G$14:$G$2664,MATCH("IN_"&amp;ウォレット!$KW$2&amp;MONTH(ウォレット!$B34)&amp;"/"&amp;DAY(ウォレット!$B34)&amp;"_"&amp;ウォレット!LD$3,プレー記録!$U$14:$U$2664,0),1))</f>
        <v>0</v>
      </c>
      <c r="LE34" s="122">
        <f>IF(ISNA(INDEX(プレー記録!$G$14:$G$2664,MATCH("IN_"&amp;ウォレット!$KW$2&amp;MONTH(ウォレット!$B34)&amp;"/"&amp;DAY(ウォレット!$B34)&amp;"_"&amp;ウォレット!LE$3,プレー記録!$U$14:$U$2664,0),1))=TRUE,0,INDEX(プレー記録!$G$14:$G$2664,MATCH("IN_"&amp;ウォレット!$KW$2&amp;MONTH(ウォレット!$B34)&amp;"/"&amp;DAY(ウォレット!$B34)&amp;"_"&amp;ウォレット!LE$3,プレー記録!$U$14:$U$2664,0),1))</f>
        <v>0</v>
      </c>
      <c r="LF34" s="296">
        <f>IF(ISNA(INDEX(プレー記録!$G$14:$G$2664,MATCH("IN_"&amp;ウォレット!$KW$2&amp;MONTH(ウォレット!$B34)&amp;"/"&amp;DAY(ウォレット!$B34)&amp;"_"&amp;ウォレット!LF$3,プレー記録!$U$14:$U$2664,0),1))=TRUE,0,INDEX(プレー記録!$G$14:$G$2664,MATCH("IN_"&amp;ウォレット!$KW$2&amp;MONTH(ウォレット!$B34)&amp;"/"&amp;DAY(ウォレット!$B34)&amp;"_"&amp;ウォレット!LF$3,プレー記録!$U$14:$U$2664,0),1))</f>
        <v>0</v>
      </c>
      <c r="LG34" s="296">
        <f>IF(ISNA(INDEX(プレー記録!$G$14:$G$2664,MATCH("IN_"&amp;ウォレット!$KW$2&amp;MONTH(ウォレット!$B34)&amp;"/"&amp;DAY(ウォレット!$B34)&amp;"_"&amp;ウォレット!LG$3,プレー記録!$U$14:$U$2664,0),1))=TRUE,0,INDEX(プレー記録!$G$14:$G$2664,MATCH("IN_"&amp;ウォレット!$KW$2&amp;MONTH(ウォレット!$B34)&amp;"/"&amp;DAY(ウォレット!$B34)&amp;"_"&amp;ウォレット!LG$3,プレー記録!$U$14:$U$2664,0),1))</f>
        <v>0</v>
      </c>
      <c r="LH34" s="296">
        <f>IF(ISNA(INDEX(プレー記録!$G$14:$G$2664,MATCH("IN_"&amp;ウォレット!$KW$2&amp;MONTH(ウォレット!$B34)&amp;"/"&amp;DAY(ウォレット!$B34)&amp;"_"&amp;ウォレット!LH$3,プレー記録!$U$14:$U$2664,0),1))=TRUE,0,INDEX(プレー記録!$G$14:$G$2664,MATCH("IN_"&amp;ウォレット!$KW$2&amp;MONTH(ウォレット!$B34)&amp;"/"&amp;DAY(ウォレット!$B34)&amp;"_"&amp;ウォレット!LH$3,プレー記録!$U$14:$U$2664,0),1))</f>
        <v>0</v>
      </c>
      <c r="LI34" s="296">
        <f>IF(ISNA(INDEX(プレー記録!$G$14:$G$2664,MATCH("IN_"&amp;ウォレット!$KW$2&amp;MONTH(ウォレット!$B34)&amp;"/"&amp;DAY(ウォレット!$B34)&amp;"_"&amp;ウォレット!LI$3,プレー記録!$U$14:$U$2664,0),1))=TRUE,0,INDEX(プレー記録!$G$14:$G$2664,MATCH("IN_"&amp;ウォレット!$KW$2&amp;MONTH(ウォレット!$B34)&amp;"/"&amp;DAY(ウォレット!$B34)&amp;"_"&amp;ウォレット!LI$3,プレー記録!$U$14:$U$2664,0),1))</f>
        <v>0</v>
      </c>
      <c r="LJ34" s="296">
        <f>IF(ISNA(INDEX(プレー記録!$G$14:$G$2664,MATCH("IN_"&amp;ウォレット!$KW$2&amp;MONTH(ウォレット!$B34)&amp;"/"&amp;DAY(ウォレット!$B34)&amp;"_"&amp;ウォレット!LJ$3,プレー記録!$U$14:$U$2664,0),1))=TRUE,0,INDEX(プレー記録!$G$14:$G$2664,MATCH("IN_"&amp;ウォレット!$KW$2&amp;MONTH(ウォレット!$B34)&amp;"/"&amp;DAY(ウォレット!$B34)&amp;"_"&amp;ウォレット!LJ$3,プレー記録!$U$14:$U$2664,0),1))</f>
        <v>0</v>
      </c>
      <c r="LK34" s="296">
        <f>IF(ISNA(INDEX(プレー記録!$G$14:$G$2664,MATCH("IN_"&amp;ウォレット!$KW$2&amp;MONTH(ウォレット!$B34)&amp;"/"&amp;DAY(ウォレット!$B34)&amp;"_"&amp;ウォレット!LK$3,プレー記録!$U$14:$U$2664,0),1))=TRUE,0,INDEX(プレー記録!$G$14:$G$2664,MATCH("IN_"&amp;ウォレット!$KW$2&amp;MONTH(ウォレット!$B34)&amp;"/"&amp;DAY(ウォレット!$B34)&amp;"_"&amp;ウォレット!LK$3,プレー記録!$U$14:$U$2664,0),1))</f>
        <v>0</v>
      </c>
      <c r="LL34" s="296">
        <f>IF(ISNA(INDEX(プレー記録!$G$14:$G$2664,MATCH("IN_"&amp;ウォレット!$KW$2&amp;MONTH(ウォレット!$B34)&amp;"/"&amp;DAY(ウォレット!$B34)&amp;"_"&amp;ウォレット!LL$3,プレー記録!$U$14:$U$2664,0),1))=TRUE,0,INDEX(プレー記録!$G$14:$G$2664,MATCH("IN_"&amp;ウォレット!$KW$2&amp;MONTH(ウォレット!$B34)&amp;"/"&amp;DAY(ウォレット!$B34)&amp;"_"&amp;ウォレット!LL$3,プレー記録!$U$14:$U$2664,0),1))</f>
        <v>0</v>
      </c>
      <c r="LM34" s="296">
        <f>IF(ISNA(INDEX(プレー記録!$G$14:$G$2664,MATCH("IN_"&amp;ウォレット!$KW$2&amp;MONTH(ウォレット!$B34)&amp;"/"&amp;DAY(ウォレット!$B34)&amp;"_"&amp;ウォレット!LM$3,プレー記録!$U$14:$U$2664,0),1))=TRUE,0,INDEX(プレー記録!$G$14:$G$2664,MATCH("IN_"&amp;ウォレット!$KW$2&amp;MONTH(ウォレット!$B34)&amp;"/"&amp;DAY(ウォレット!$B34)&amp;"_"&amp;ウォレット!LM$3,プレー記録!$U$14:$U$2664,0),1))</f>
        <v>0</v>
      </c>
      <c r="LN34" s="158"/>
      <c r="LO34" s="131">
        <f>IF(ISNA(INDEX(プレー記録!$F$12:$F$2664,MATCH("OUT_"&amp;ウォレット!$KW$2&amp;MONTH(ウォレット!$B34)&amp;"/"&amp;DAY(ウォレット!$B34)&amp;"_"&amp;ウォレット!LO$3,プレー記録!$U$12:$U$2664,0),1))=TRUE,0,-INDEX(プレー記録!$F$12:$F$2664,MATCH("OUT_"&amp;ウォレット!$KW$2&amp;MONTH(ウォレット!$B34)&amp;"/"&amp;DAY(ウォレット!$B34)&amp;"_"&amp;ウォレット!LO$3,プレー記録!$U$12:$U$2664,0),1))</f>
        <v>0</v>
      </c>
      <c r="LP34" s="123">
        <f>IF(ISNA(INDEX(プレー記録!$F$12:$F$2664,MATCH("OUT_"&amp;ウォレット!$KW$2&amp;MONTH(ウォレット!$B34)&amp;"/"&amp;DAY(ウォレット!$B34)&amp;"_"&amp;ウォレット!LP$3,プレー記録!$U$12:$U$2664,0),1))=TRUE,0,-INDEX(プレー記録!$F$12:$F$2664,MATCH("OUT_"&amp;ウォレット!$KW$2&amp;MONTH(ウォレット!$B34)&amp;"/"&amp;DAY(ウォレット!$B34)&amp;"_"&amp;ウォレット!LP$3,プレー記録!$U$12:$U$2664,0),1))</f>
        <v>0</v>
      </c>
      <c r="LQ34" s="123">
        <f>IF(ISNA(INDEX(プレー記録!$F$12:$F$2664,MATCH("OUT_"&amp;ウォレット!$KW$2&amp;MONTH(ウォレット!$B34)&amp;"/"&amp;DAY(ウォレット!$B34)&amp;"_"&amp;ウォレット!LQ$3,プレー記録!$U$12:$U$2664,0),1))=TRUE,0,-INDEX(プレー記録!$F$12:$F$2664,MATCH("OUT_"&amp;ウォレット!$KW$2&amp;MONTH(ウォレット!$B34)&amp;"/"&amp;DAY(ウォレット!$B34)&amp;"_"&amp;ウォレット!LQ$3,プレー記録!$U$12:$U$2664,0),1))</f>
        <v>0</v>
      </c>
      <c r="LR34" s="123">
        <f>IF(ISNA(INDEX(プレー記録!$F$12:$F$2664,MATCH("OUT_"&amp;ウォレット!$KW$2&amp;MONTH(ウォレット!$B34)&amp;"/"&amp;DAY(ウォレット!$B34)&amp;"_"&amp;ウォレット!LR$3,プレー記録!$U$12:$U$2664,0),1))=TRUE,0,-INDEX(プレー記録!$F$12:$F$2664,MATCH("OUT_"&amp;ウォレット!$KW$2&amp;MONTH(ウォレット!$B34)&amp;"/"&amp;DAY(ウォレット!$B34)&amp;"_"&amp;ウォレット!LR$3,プレー記録!$U$12:$U$2664,0),1))</f>
        <v>0</v>
      </c>
      <c r="LS34" s="123">
        <f>IF(ISNA(INDEX(プレー記録!$F$12:$F$2664,MATCH("OUT_"&amp;ウォレット!$KW$2&amp;MONTH(ウォレット!$B34)&amp;"/"&amp;DAY(ウォレット!$B34)&amp;"_"&amp;ウォレット!LS$3,プレー記録!$U$12:$U$2664,0),1))=TRUE,0,-INDEX(プレー記録!$F$12:$F$2664,MATCH("OUT_"&amp;ウォレット!$KW$2&amp;MONTH(ウォレット!$B34)&amp;"/"&amp;DAY(ウォレット!$B34)&amp;"_"&amp;ウォレット!LS$3,プレー記録!$U$12:$U$2664,0),1))</f>
        <v>0</v>
      </c>
      <c r="LT34" s="123">
        <f>IF(ISNA(INDEX(プレー記録!$F$12:$F$2664,MATCH("OUT_"&amp;ウォレット!$KW$2&amp;MONTH(ウォレット!$B34)&amp;"/"&amp;DAY(ウォレット!$B34)&amp;"_"&amp;ウォレット!LT$3,プレー記録!$U$12:$U$2664,0),1))=TRUE,0,-INDEX(プレー記録!$F$12:$F$2664,MATCH("OUT_"&amp;ウォレット!$KW$2&amp;MONTH(ウォレット!$B34)&amp;"/"&amp;DAY(ウォレット!$B34)&amp;"_"&amp;ウォレット!LT$3,プレー記録!$U$12:$U$2664,0),1))</f>
        <v>0</v>
      </c>
      <c r="LU34" s="123">
        <f>IF(ISNA(INDEX(プレー記録!$F$12:$F$2664,MATCH("OUT_"&amp;ウォレット!$KW$2&amp;MONTH(ウォレット!$B34)&amp;"/"&amp;DAY(ウォレット!$B34)&amp;"_"&amp;ウォレット!LU$3,プレー記録!$U$12:$U$2664,0),1))=TRUE,0,-INDEX(プレー記録!$F$12:$F$2664,MATCH("OUT_"&amp;ウォレット!$KW$2&amp;MONTH(ウォレット!$B34)&amp;"/"&amp;DAY(ウォレット!$B34)&amp;"_"&amp;ウォレット!LU$3,プレー記録!$U$12:$U$2664,0),1))</f>
        <v>0</v>
      </c>
      <c r="LV34" s="298">
        <f>IF(ISNA(INDEX(プレー記録!$F$12:$F$2664,MATCH("OUT_"&amp;ウォレット!$KW$2&amp;MONTH(ウォレット!$B34)&amp;"/"&amp;DAY(ウォレット!$B34)&amp;"_"&amp;ウォレット!LV$3,プレー記録!$U$12:$U$2664,0),1))=TRUE,0,-INDEX(プレー記録!$F$12:$F$2664,MATCH("OUT_"&amp;ウォレット!$KW$2&amp;MONTH(ウォレット!$B34)&amp;"/"&amp;DAY(ウォレット!$B34)&amp;"_"&amp;ウォレット!LV$3,プレー記録!$U$12:$U$2664,0),1))</f>
        <v>0</v>
      </c>
      <c r="LW34" s="298">
        <f>IF(ISNA(INDEX(プレー記録!$F$12:$F$2664,MATCH("OUT_"&amp;ウォレット!$KW$2&amp;MONTH(ウォレット!$B34)&amp;"/"&amp;DAY(ウォレット!$B34)&amp;"_"&amp;ウォレット!LW$3,プレー記録!$U$12:$U$2664,0),1))=TRUE,0,-INDEX(プレー記録!$F$12:$F$2664,MATCH("OUT_"&amp;ウォレット!$KW$2&amp;MONTH(ウォレット!$B34)&amp;"/"&amp;DAY(ウォレット!$B34)&amp;"_"&amp;ウォレット!LW$3,プレー記録!$U$12:$U$2664,0),1))</f>
        <v>0</v>
      </c>
      <c r="LX34" s="298">
        <f>IF(ISNA(INDEX(プレー記録!$F$12:$F$2664,MATCH("OUT_"&amp;ウォレット!$KW$2&amp;MONTH(ウォレット!$B34)&amp;"/"&amp;DAY(ウォレット!$B34)&amp;"_"&amp;ウォレット!LX$3,プレー記録!$U$12:$U$2664,0),1))=TRUE,0,-INDEX(プレー記録!$F$12:$F$2664,MATCH("OUT_"&amp;ウォレット!$KW$2&amp;MONTH(ウォレット!$B34)&amp;"/"&amp;DAY(ウォレット!$B34)&amp;"_"&amp;ウォレット!LX$3,プレー記録!$U$12:$U$2664,0),1))</f>
        <v>0</v>
      </c>
      <c r="LY34" s="298">
        <f>IF(ISNA(INDEX(プレー記録!$F$12:$F$2664,MATCH("OUT_"&amp;ウォレット!$KW$2&amp;MONTH(ウォレット!$B34)&amp;"/"&amp;DAY(ウォレット!$B34)&amp;"_"&amp;ウォレット!LY$3,プレー記録!$U$12:$U$2664,0),1))=TRUE,0,-INDEX(プレー記録!$F$12:$F$2664,MATCH("OUT_"&amp;ウォレット!$KW$2&amp;MONTH(ウォレット!$B34)&amp;"/"&amp;DAY(ウォレット!$B34)&amp;"_"&amp;ウォレット!LY$3,プレー記録!$U$12:$U$2664,0),1))</f>
        <v>0</v>
      </c>
      <c r="LZ34" s="298">
        <f>IF(ISNA(INDEX(プレー記録!$F$12:$F$2664,MATCH("OUT_"&amp;ウォレット!$KW$2&amp;MONTH(ウォレット!$B34)&amp;"/"&amp;DAY(ウォレット!$B34)&amp;"_"&amp;ウォレット!LZ$3,プレー記録!$U$12:$U$2664,0),1))=TRUE,0,-INDEX(プレー記録!$F$12:$F$2664,MATCH("OUT_"&amp;ウォレット!$KW$2&amp;MONTH(ウォレット!$B34)&amp;"/"&amp;DAY(ウォレット!$B34)&amp;"_"&amp;ウォレット!LZ$3,プレー記録!$U$12:$U$2664,0),1))</f>
        <v>0</v>
      </c>
      <c r="MA34" s="298">
        <f>IF(ISNA(INDEX(プレー記録!$F$12:$F$2664,MATCH("OUT_"&amp;ウォレット!$KW$2&amp;MONTH(ウォレット!$B34)&amp;"/"&amp;DAY(ウォレット!$B34)&amp;"_"&amp;ウォレット!MA$3,プレー記録!$U$12:$U$2664,0),1))=TRUE,0,-INDEX(プレー記録!$F$12:$F$2664,MATCH("OUT_"&amp;ウォレット!$KW$2&amp;MONTH(ウォレット!$B34)&amp;"/"&amp;DAY(ウォレット!$B34)&amp;"_"&amp;ウォレット!MA$3,プレー記録!$U$12:$U$2664,0),1))</f>
        <v>0</v>
      </c>
      <c r="MB34" s="298">
        <f>IF(ISNA(INDEX(プレー記録!$F$12:$F$2664,MATCH("OUT_"&amp;ウォレット!$KW$2&amp;MONTH(ウォレット!$B34)&amp;"/"&amp;DAY(ウォレット!$B34)&amp;"_"&amp;ウォレット!MB$3,プレー記録!$U$12:$U$2664,0),1))=TRUE,0,-INDEX(プレー記録!$F$12:$F$2664,MATCH("OUT_"&amp;ウォレット!$KW$2&amp;MONTH(ウォレット!$B34)&amp;"/"&amp;DAY(ウォレット!$B34)&amp;"_"&amp;ウォレット!MB$3,プレー記録!$U$12:$U$2664,0),1))</f>
        <v>0</v>
      </c>
      <c r="MC34" s="298">
        <f>IF(ISNA(INDEX(プレー記録!$F$12:$F$2664,MATCH("OUT_"&amp;ウォレット!$KW$2&amp;MONTH(ウォレット!$B34)&amp;"/"&amp;DAY(ウォレット!$B34)&amp;"_"&amp;ウォレット!MC$3,プレー記録!$U$12:$U$2664,0),1))=TRUE,0,-INDEX(プレー記録!$F$12:$F$2664,MATCH("OUT_"&amp;ウォレット!$KW$2&amp;MONTH(ウォレット!$B34)&amp;"/"&amp;DAY(ウォレット!$B34)&amp;"_"&amp;ウォレット!MC$3,プレー記録!$U$12:$U$2664,0),1))</f>
        <v>0</v>
      </c>
      <c r="MD34" s="160"/>
    </row>
    <row r="35" spans="2:342" ht="18.5" thickBot="1">
      <c r="B35" s="25">
        <f t="shared" si="0"/>
        <v>30</v>
      </c>
      <c r="C35" s="129">
        <f t="shared" si="1"/>
        <v>0</v>
      </c>
      <c r="D35" s="130">
        <f t="shared" si="11"/>
        <v>0</v>
      </c>
      <c r="E35" s="134">
        <f>IF(ISNA(INDEX(プレー記録!$G$14:$G$2664,MATCH("IN_"&amp;ウォレット!$C$2&amp;MONTH(ウォレット!$B35)&amp;"/"&amp;DAY(ウォレット!$B35)&amp;"_"&amp;ウォレット!E$3,プレー記録!$U$14:$U$2664,0),1))=TRUE,0,INDEX(プレー記録!$G$14:$G$2664,MATCH("IN_"&amp;ウォレット!$C$2&amp;MONTH(ウォレット!$B35)&amp;"/"&amp;DAY(ウォレット!$B35)&amp;"_"&amp;ウォレット!E$3,プレー記録!$U$14:$U$2664,0),1))</f>
        <v>0</v>
      </c>
      <c r="F35" s="124">
        <f>IF(ISNA(INDEX(プレー記録!$G$14:$G$2664,MATCH("IN_"&amp;ウォレット!$C$2&amp;MONTH(ウォレット!$B35)&amp;"/"&amp;DAY(ウォレット!$B35)&amp;"_"&amp;ウォレット!F$3,プレー記録!$U$14:$U$2664,0),1))=TRUE,0,INDEX(プレー記録!$G$14:$G$2664,MATCH("IN_"&amp;ウォレット!$C$2&amp;MONTH(ウォレット!$B35)&amp;"/"&amp;DAY(ウォレット!$B35)&amp;"_"&amp;ウォレット!F$3,プレー記録!$U$14:$U$2664,0),1))</f>
        <v>0</v>
      </c>
      <c r="G35" s="124">
        <f>IF(ISNA(INDEX(プレー記録!$G$14:$G$2664,MATCH("IN_"&amp;ウォレット!$C$2&amp;MONTH(ウォレット!$B35)&amp;"/"&amp;DAY(ウォレット!$B35)&amp;"_"&amp;ウォレット!G$3,プレー記録!$U$14:$U$2664,0),1))=TRUE,0,INDEX(プレー記録!$G$14:$G$2664,MATCH("IN_"&amp;ウォレット!$C$2&amp;MONTH(ウォレット!$B35)&amp;"/"&amp;DAY(ウォレット!$B35)&amp;"_"&amp;ウォレット!G$3,プレー記録!$U$14:$U$2664,0),1))</f>
        <v>0</v>
      </c>
      <c r="H35" s="124">
        <f>IF(ISNA(INDEX(プレー記録!$G$14:$G$2664,MATCH("IN_"&amp;ウォレット!$C$2&amp;MONTH(ウォレット!$B35)&amp;"/"&amp;DAY(ウォレット!$B35)&amp;"_"&amp;ウォレット!H$3,プレー記録!$U$14:$U$2664,0),1))=TRUE,0,INDEX(プレー記録!$G$14:$G$2664,MATCH("IN_"&amp;ウォレット!$C$2&amp;MONTH(ウォレット!$B35)&amp;"/"&amp;DAY(ウォレット!$B35)&amp;"_"&amp;ウォレット!H$3,プレー記録!$U$14:$U$2664,0),1))</f>
        <v>0</v>
      </c>
      <c r="I35" s="124">
        <f>IF(ISNA(INDEX(プレー記録!$G$14:$G$2664,MATCH("IN_"&amp;ウォレット!$C$2&amp;MONTH(ウォレット!$B35)&amp;"/"&amp;DAY(ウォレット!$B35)&amp;"_"&amp;ウォレット!I$3,プレー記録!$U$14:$U$2664,0),1))=TRUE,0,INDEX(プレー記録!$G$14:$G$2664,MATCH("IN_"&amp;ウォレット!$C$2&amp;MONTH(ウォレット!$B35)&amp;"/"&amp;DAY(ウォレット!$B35)&amp;"_"&amp;ウォレット!I$3,プレー記録!$U$14:$U$2664,0),1))</f>
        <v>0</v>
      </c>
      <c r="J35" s="124">
        <f>IF(ISNA(INDEX(プレー記録!$G$14:$G$2664,MATCH("IN_"&amp;ウォレット!$C$2&amp;MONTH(ウォレット!$B35)&amp;"/"&amp;DAY(ウォレット!$B35)&amp;"_"&amp;ウォレット!J$3,プレー記録!$U$14:$U$2664,0),1))=TRUE,0,INDEX(プレー記録!$G$14:$G$2664,MATCH("IN_"&amp;ウォレット!$C$2&amp;MONTH(ウォレット!$B35)&amp;"/"&amp;DAY(ウォレット!$B35)&amp;"_"&amp;ウォレット!J$3,プレー記録!$U$14:$U$2664,0),1))</f>
        <v>0</v>
      </c>
      <c r="K35" s="124">
        <f>IF(ISNA(INDEX(プレー記録!$G$14:$G$2664,MATCH("IN_"&amp;ウォレット!$C$2&amp;MONTH(ウォレット!$B35)&amp;"/"&amp;DAY(ウォレット!$B35)&amp;"_"&amp;ウォレット!K$3,プレー記録!$U$14:$U$2664,0),1))=TRUE,0,INDEX(プレー記録!$G$14:$G$2664,MATCH("IN_"&amp;ウォレット!$C$2&amp;MONTH(ウォレット!$B35)&amp;"/"&amp;DAY(ウォレット!$B35)&amp;"_"&amp;ウォレット!K$3,プレー記録!$U$14:$U$2664,0),1))</f>
        <v>0</v>
      </c>
      <c r="L35" s="297">
        <f>IF(ISNA(INDEX(プレー記録!$G$14:$G$2664,MATCH("IN_"&amp;ウォレット!$C$2&amp;MONTH(ウォレット!$B35)&amp;"/"&amp;DAY(ウォレット!$B35)&amp;"_"&amp;ウォレット!L$3,プレー記録!$U$14:$U$2664,0),1))=TRUE,0,INDEX(プレー記録!$G$14:$G$2664,MATCH("IN_"&amp;ウォレット!$C$2&amp;MONTH(ウォレット!$B35)&amp;"/"&amp;DAY(ウォレット!$B35)&amp;"_"&amp;ウォレット!L$3,プレー記録!$U$14:$U$2664,0),1))</f>
        <v>0</v>
      </c>
      <c r="M35" s="297">
        <f>IF(ISNA(INDEX(プレー記録!$G$14:$G$2664,MATCH("IN_"&amp;ウォレット!$C$2&amp;MONTH(ウォレット!$B35)&amp;"/"&amp;DAY(ウォレット!$B35)&amp;"_"&amp;ウォレット!M$3,プレー記録!$U$14:$U$2664,0),1))=TRUE,0,INDEX(プレー記録!$G$14:$G$2664,MATCH("IN_"&amp;ウォレット!$C$2&amp;MONTH(ウォレット!$B35)&amp;"/"&amp;DAY(ウォレット!$B35)&amp;"_"&amp;ウォレット!M$3,プレー記録!$U$14:$U$2664,0),1))</f>
        <v>0</v>
      </c>
      <c r="N35" s="297">
        <f>IF(ISNA(INDEX(プレー記録!$G$14:$G$2664,MATCH("IN_"&amp;ウォレット!$C$2&amp;MONTH(ウォレット!$B35)&amp;"/"&amp;DAY(ウォレット!$B35)&amp;"_"&amp;ウォレット!N$3,プレー記録!$U$14:$U$2664,0),1))=TRUE,0,INDEX(プレー記録!$G$14:$G$2664,MATCH("IN_"&amp;ウォレット!$C$2&amp;MONTH(ウォレット!$B35)&amp;"/"&amp;DAY(ウォレット!$B35)&amp;"_"&amp;ウォレット!N$3,プレー記録!$U$14:$U$2664,0),1))</f>
        <v>0</v>
      </c>
      <c r="O35" s="297">
        <f>IF(ISNA(INDEX(プレー記録!$G$14:$G$2664,MATCH("IN_"&amp;ウォレット!$C$2&amp;MONTH(ウォレット!$B35)&amp;"/"&amp;DAY(ウォレット!$B35)&amp;"_"&amp;ウォレット!O$3,プレー記録!$U$14:$U$2664,0),1))=TRUE,0,INDEX(プレー記録!$G$14:$G$2664,MATCH("IN_"&amp;ウォレット!$C$2&amp;MONTH(ウォレット!$B35)&amp;"/"&amp;DAY(ウォレット!$B35)&amp;"_"&amp;ウォレット!O$3,プレー記録!$U$14:$U$2664,0),1))</f>
        <v>0</v>
      </c>
      <c r="P35" s="297">
        <f>IF(ISNA(INDEX(プレー記録!$G$14:$G$2664,MATCH("IN_"&amp;ウォレット!$C$2&amp;MONTH(ウォレット!$B35)&amp;"/"&amp;DAY(ウォレット!$B35)&amp;"_"&amp;ウォレット!P$3,プレー記録!$U$14:$U$2664,0),1))=TRUE,0,INDEX(プレー記録!$G$14:$G$2664,MATCH("IN_"&amp;ウォレット!$C$2&amp;MONTH(ウォレット!$B35)&amp;"/"&amp;DAY(ウォレット!$B35)&amp;"_"&amp;ウォレット!P$3,プレー記録!$U$14:$U$2664,0),1))</f>
        <v>0</v>
      </c>
      <c r="Q35" s="297">
        <f>IF(ISNA(INDEX(プレー記録!$G$14:$G$2664,MATCH("IN_"&amp;ウォレット!$C$2&amp;MONTH(ウォレット!$B35)&amp;"/"&amp;DAY(ウォレット!$B35)&amp;"_"&amp;ウォレット!Q$3,プレー記録!$U$14:$U$2664,0),1))=TRUE,0,INDEX(プレー記録!$G$14:$G$2664,MATCH("IN_"&amp;ウォレット!$C$2&amp;MONTH(ウォレット!$B35)&amp;"/"&amp;DAY(ウォレット!$B35)&amp;"_"&amp;ウォレット!Q$3,プレー記録!$U$14:$U$2664,0),1))</f>
        <v>0</v>
      </c>
      <c r="R35" s="297">
        <f>IF(ISNA(INDEX(プレー記録!$G$14:$G$2664,MATCH("IN_"&amp;ウォレット!$C$2&amp;MONTH(ウォレット!$B35)&amp;"/"&amp;DAY(ウォレット!$B35)&amp;"_"&amp;ウォレット!R$3,プレー記録!$U$14:$U$2664,0),1))=TRUE,0,INDEX(プレー記録!$G$14:$G$2664,MATCH("IN_"&amp;ウォレット!$C$2&amp;MONTH(ウォレット!$B35)&amp;"/"&amp;DAY(ウォレット!$B35)&amp;"_"&amp;ウォレット!R$3,プレー記録!$U$14:$U$2664,0),1))</f>
        <v>0</v>
      </c>
      <c r="S35" s="297">
        <f>IF(ISNA(INDEX(プレー記録!$G$14:$G$2664,MATCH("IN_"&amp;ウォレット!$C$2&amp;MONTH(ウォレット!$B35)&amp;"/"&amp;DAY(ウォレット!$B35)&amp;"_"&amp;ウォレット!S$3,プレー記録!$U$14:$U$2664,0),1))=TRUE,0,INDEX(プレー記録!$G$14:$G$2664,MATCH("IN_"&amp;ウォレット!$C$2&amp;MONTH(ウォレット!$B35)&amp;"/"&amp;DAY(ウォレット!$B35)&amp;"_"&amp;ウォレット!S$3,プレー記録!$U$14:$U$2664,0),1))</f>
        <v>0</v>
      </c>
      <c r="T35" s="159"/>
      <c r="U35" s="132">
        <f>IF(ISNA(INDEX(プレー記録!$F$12:$F$2664,MATCH("OUT_"&amp;ウォレット!$C$2&amp;MONTH(ウォレット!$B35)&amp;"/"&amp;DAY(ウォレット!$B35)&amp;"_"&amp;ウォレット!U$3,プレー記録!$U$12:$U$2664,0),1))=TRUE,0,-INDEX(プレー記録!$F$12:$F$2664,MATCH("OUT_"&amp;ウォレット!$C$2&amp;MONTH(ウォレット!$B35)&amp;"/"&amp;DAY(ウォレット!$B35)&amp;"_"&amp;ウォレット!U$3,プレー記録!$U$12:$U$2664,0),1))</f>
        <v>0</v>
      </c>
      <c r="V35" s="125">
        <f>IF(ISNA(INDEX(プレー記録!$F$12:$F$2664,MATCH("OUT_"&amp;ウォレット!$C$2&amp;MONTH(ウォレット!$B35)&amp;"/"&amp;DAY(ウォレット!$B35)&amp;"_"&amp;ウォレット!V$3,プレー記録!$U$12:$U$2664,0),1))=TRUE,0,-INDEX(プレー記録!$F$12:$F$2664,MATCH("OUT_"&amp;ウォレット!$C$2&amp;MONTH(ウォレット!$B35)&amp;"/"&amp;DAY(ウォレット!$B35)&amp;"_"&amp;ウォレット!V$3,プレー記録!$U$12:$U$2664,0),1))</f>
        <v>0</v>
      </c>
      <c r="W35" s="125">
        <f>IF(ISNA(INDEX(プレー記録!$F$12:$F$2664,MATCH("OUT_"&amp;ウォレット!$C$2&amp;MONTH(ウォレット!$B35)&amp;"/"&amp;DAY(ウォレット!$B35)&amp;"_"&amp;ウォレット!W$3,プレー記録!$U$12:$U$2664,0),1))=TRUE,0,-INDEX(プレー記録!$F$12:$F$2664,MATCH("OUT_"&amp;ウォレット!$C$2&amp;MONTH(ウォレット!$B35)&amp;"/"&amp;DAY(ウォレット!$B35)&amp;"_"&amp;ウォレット!W$3,プレー記録!$U$12:$U$2664,0),1))</f>
        <v>0</v>
      </c>
      <c r="X35" s="125">
        <f>IF(ISNA(INDEX(プレー記録!$F$12:$F$2664,MATCH("OUT_"&amp;ウォレット!$C$2&amp;MONTH(ウォレット!$B35)&amp;"/"&amp;DAY(ウォレット!$B35)&amp;"_"&amp;ウォレット!X$3,プレー記録!$U$12:$U$2664,0),1))=TRUE,0,-INDEX(プレー記録!$F$12:$F$2664,MATCH("OUT_"&amp;ウォレット!$C$2&amp;MONTH(ウォレット!$B35)&amp;"/"&amp;DAY(ウォレット!$B35)&amp;"_"&amp;ウォレット!X$3,プレー記録!$U$12:$U$2664,0),1))</f>
        <v>0</v>
      </c>
      <c r="Y35" s="125">
        <f>IF(ISNA(INDEX(プレー記録!$F$12:$F$2664,MATCH("OUT_"&amp;ウォレット!$C$2&amp;MONTH(ウォレット!$B35)&amp;"/"&amp;DAY(ウォレット!$B35)&amp;"_"&amp;ウォレット!Y$3,プレー記録!$U$12:$U$2664,0),1))=TRUE,0,-INDEX(プレー記録!$F$12:$F$2664,MATCH("OUT_"&amp;ウォレット!$C$2&amp;MONTH(ウォレット!$B35)&amp;"/"&amp;DAY(ウォレット!$B35)&amp;"_"&amp;ウォレット!Y$3,プレー記録!$U$12:$U$2664,0),1))</f>
        <v>0</v>
      </c>
      <c r="Z35" s="125">
        <f>IF(ISNA(INDEX(プレー記録!$F$12:$F$2664,MATCH("OUT_"&amp;ウォレット!$C$2&amp;MONTH(ウォレット!$B35)&amp;"/"&amp;DAY(ウォレット!$B35)&amp;"_"&amp;ウォレット!Z$3,プレー記録!$U$12:$U$2664,0),1))=TRUE,0,-INDEX(プレー記録!$F$12:$F$2664,MATCH("OUT_"&amp;ウォレット!$C$2&amp;MONTH(ウォレット!$B35)&amp;"/"&amp;DAY(ウォレット!$B35)&amp;"_"&amp;ウォレット!Z$3,プレー記録!$U$12:$U$2664,0),1))</f>
        <v>0</v>
      </c>
      <c r="AA35" s="125">
        <f>IF(ISNA(INDEX(プレー記録!$F$12:$F$2664,MATCH("OUT_"&amp;ウォレット!$C$2&amp;MONTH(ウォレット!$B35)&amp;"/"&amp;DAY(ウォレット!$B35)&amp;"_"&amp;ウォレット!AA$3,プレー記録!$U$12:$U$2664,0),1))=TRUE,0,-INDEX(プレー記録!$F$12:$F$2664,MATCH("OUT_"&amp;ウォレット!$C$2&amp;MONTH(ウォレット!$B35)&amp;"/"&amp;DAY(ウォレット!$B35)&amp;"_"&amp;ウォレット!AA$3,プレー記録!$U$12:$U$2664,0),1))</f>
        <v>0</v>
      </c>
      <c r="AB35" s="299">
        <f>IF(ISNA(INDEX(プレー記録!$F$12:$F$2664,MATCH("OUT_"&amp;ウォレット!$C$2&amp;MONTH(ウォレット!$B35)&amp;"/"&amp;DAY(ウォレット!$B35)&amp;"_"&amp;ウォレット!AB$3,プレー記録!$U$12:$U$2664,0),1))=TRUE,0,-INDEX(プレー記録!$F$12:$F$2664,MATCH("OUT_"&amp;ウォレット!$C$2&amp;MONTH(ウォレット!$B35)&amp;"/"&amp;DAY(ウォレット!$B35)&amp;"_"&amp;ウォレット!AB$3,プレー記録!$U$12:$U$2664,0),1))</f>
        <v>0</v>
      </c>
      <c r="AC35" s="299">
        <f>IF(ISNA(INDEX(プレー記録!$F$12:$F$2664,MATCH("OUT_"&amp;ウォレット!$C$2&amp;MONTH(ウォレット!$B35)&amp;"/"&amp;DAY(ウォレット!$B35)&amp;"_"&amp;ウォレット!AC$3,プレー記録!$U$12:$U$2664,0),1))=TRUE,0,-INDEX(プレー記録!$F$12:$F$2664,MATCH("OUT_"&amp;ウォレット!$C$2&amp;MONTH(ウォレット!$B35)&amp;"/"&amp;DAY(ウォレット!$B35)&amp;"_"&amp;ウォレット!AC$3,プレー記録!$U$12:$U$2664,0),1))</f>
        <v>0</v>
      </c>
      <c r="AD35" s="299">
        <f>IF(ISNA(INDEX(プレー記録!$F$12:$F$2664,MATCH("OUT_"&amp;ウォレット!$C$2&amp;MONTH(ウォレット!$B35)&amp;"/"&amp;DAY(ウォレット!$B35)&amp;"_"&amp;ウォレット!AD$3,プレー記録!$U$12:$U$2664,0),1))=TRUE,0,-INDEX(プレー記録!$F$12:$F$2664,MATCH("OUT_"&amp;ウォレット!$C$2&amp;MONTH(ウォレット!$B35)&amp;"/"&amp;DAY(ウォレット!$B35)&amp;"_"&amp;ウォレット!AD$3,プレー記録!$U$12:$U$2664,0),1))</f>
        <v>0</v>
      </c>
      <c r="AE35" s="299">
        <f>IF(ISNA(INDEX(プレー記録!$F$12:$F$2664,MATCH("OUT_"&amp;ウォレット!$C$2&amp;MONTH(ウォレット!$B35)&amp;"/"&amp;DAY(ウォレット!$B35)&amp;"_"&amp;ウォレット!AE$3,プレー記録!$U$12:$U$2664,0),1))=TRUE,0,-INDEX(プレー記録!$F$12:$F$2664,MATCH("OUT_"&amp;ウォレット!$C$2&amp;MONTH(ウォレット!$B35)&amp;"/"&amp;DAY(ウォレット!$B35)&amp;"_"&amp;ウォレット!AE$3,プレー記録!$U$12:$U$2664,0),1))</f>
        <v>0</v>
      </c>
      <c r="AF35" s="299">
        <f>IF(ISNA(INDEX(プレー記録!$F$12:$F$2664,MATCH("OUT_"&amp;ウォレット!$C$2&amp;MONTH(ウォレット!$B35)&amp;"/"&amp;DAY(ウォレット!$B35)&amp;"_"&amp;ウォレット!AF$3,プレー記録!$U$12:$U$2664,0),1))=TRUE,0,-INDEX(プレー記録!$F$12:$F$2664,MATCH("OUT_"&amp;ウォレット!$C$2&amp;MONTH(ウォレット!$B35)&amp;"/"&amp;DAY(ウォレット!$B35)&amp;"_"&amp;ウォレット!AF$3,プレー記録!$U$12:$U$2664,0),1))</f>
        <v>0</v>
      </c>
      <c r="AG35" s="299">
        <f>IF(ISNA(INDEX(プレー記録!$F$12:$F$2664,MATCH("OUT_"&amp;ウォレット!$C$2&amp;MONTH(ウォレット!$B35)&amp;"/"&amp;DAY(ウォレット!$B35)&amp;"_"&amp;ウォレット!AG$3,プレー記録!$U$12:$U$2664,0),1))=TRUE,0,-INDEX(プレー記録!$F$12:$F$2664,MATCH("OUT_"&amp;ウォレット!$C$2&amp;MONTH(ウォレット!$B35)&amp;"/"&amp;DAY(ウォレット!$B35)&amp;"_"&amp;ウォレット!AG$3,プレー記録!$U$12:$U$2664,0),1))</f>
        <v>0</v>
      </c>
      <c r="AH35" s="299">
        <f>IF(ISNA(INDEX(プレー記録!$F$12:$F$2664,MATCH("OUT_"&amp;ウォレット!$C$2&amp;MONTH(ウォレット!$B35)&amp;"/"&amp;DAY(ウォレット!$B35)&amp;"_"&amp;ウォレット!AH$3,プレー記録!$U$12:$U$2664,0),1))=TRUE,0,-INDEX(プレー記録!$F$12:$F$2664,MATCH("OUT_"&amp;ウォレット!$C$2&amp;MONTH(ウォレット!$B35)&amp;"/"&amp;DAY(ウォレット!$B35)&amp;"_"&amp;ウォレット!AH$3,プレー記録!$U$12:$U$2664,0),1))</f>
        <v>0</v>
      </c>
      <c r="AI35" s="299">
        <f>IF(ISNA(INDEX(プレー記録!$F$12:$F$2664,MATCH("OUT_"&amp;ウォレット!$C$2&amp;MONTH(ウォレット!$B35)&amp;"/"&amp;DAY(ウォレット!$B35)&amp;"_"&amp;ウォレット!AI$3,プレー記録!$U$12:$U$2664,0),1))=TRUE,0,-INDEX(プレー記録!$F$12:$F$2664,MATCH("OUT_"&amp;ウォレット!$C$2&amp;MONTH(ウォレット!$B35)&amp;"/"&amp;DAY(ウォレット!$B35)&amp;"_"&amp;ウォレット!AI$3,プレー記録!$U$12:$U$2664,0),1))</f>
        <v>0</v>
      </c>
      <c r="AJ35" s="161"/>
      <c r="AK35" s="129">
        <f t="shared" si="2"/>
        <v>0</v>
      </c>
      <c r="AL35" s="130">
        <f t="shared" si="12"/>
        <v>0</v>
      </c>
      <c r="AM35" s="134">
        <f>IF(ISNA(INDEX(プレー記録!$G$14:$G$2664,MATCH("IN_"&amp;ウォレット!$AK$2&amp;MONTH(ウォレット!$B35)&amp;"/"&amp;DAY(ウォレット!$B35)&amp;"_"&amp;ウォレット!AM$3,プレー記録!$U$14:$U$2664,0),1))=TRUE,0,INDEX(プレー記録!$G$14:$G$2664,MATCH("IN_"&amp;ウォレット!$AK$2&amp;MONTH(ウォレット!$B35)&amp;"/"&amp;DAY(ウォレット!$B35)&amp;"_"&amp;ウォレット!AM$3,プレー記録!$U$14:$U$2664,0),1))</f>
        <v>0</v>
      </c>
      <c r="AN35" s="124">
        <f>IF(ISNA(INDEX(プレー記録!$G$14:$G$2664,MATCH("IN_"&amp;ウォレット!$AK$2&amp;MONTH(ウォレット!$B35)&amp;"/"&amp;DAY(ウォレット!$B35)&amp;"_"&amp;ウォレット!AN$3,プレー記録!$U$14:$U$2664,0),1))=TRUE,0,INDEX(プレー記録!$G$14:$G$2664,MATCH("IN_"&amp;ウォレット!$AK$2&amp;MONTH(ウォレット!$B35)&amp;"/"&amp;DAY(ウォレット!$B35)&amp;"_"&amp;ウォレット!AN$3,プレー記録!$U$14:$U$2664,0),1))</f>
        <v>0</v>
      </c>
      <c r="AO35" s="124">
        <f>IF(ISNA(INDEX(プレー記録!$G$14:$G$2664,MATCH("IN_"&amp;ウォレット!$AK$2&amp;MONTH(ウォレット!$B35)&amp;"/"&amp;DAY(ウォレット!$B35)&amp;"_"&amp;ウォレット!AO$3,プレー記録!$U$14:$U$2664,0),1))=TRUE,0,INDEX(プレー記録!$G$14:$G$2664,MATCH("IN_"&amp;ウォレット!$AK$2&amp;MONTH(ウォレット!$B35)&amp;"/"&amp;DAY(ウォレット!$B35)&amp;"_"&amp;ウォレット!AO$3,プレー記録!$U$14:$U$2664,0),1))</f>
        <v>0</v>
      </c>
      <c r="AP35" s="124">
        <f>IF(ISNA(INDEX(プレー記録!$G$14:$G$2664,MATCH("IN_"&amp;ウォレット!$AK$2&amp;MONTH(ウォレット!$B35)&amp;"/"&amp;DAY(ウォレット!$B35)&amp;"_"&amp;ウォレット!AP$3,プレー記録!$U$14:$U$2664,0),1))=TRUE,0,INDEX(プレー記録!$G$14:$G$2664,MATCH("IN_"&amp;ウォレット!$AK$2&amp;MONTH(ウォレット!$B35)&amp;"/"&amp;DAY(ウォレット!$B35)&amp;"_"&amp;ウォレット!AP$3,プレー記録!$U$14:$U$2664,0),1))</f>
        <v>0</v>
      </c>
      <c r="AQ35" s="124">
        <f>IF(ISNA(INDEX(プレー記録!$G$14:$G$2664,MATCH("IN_"&amp;ウォレット!$AK$2&amp;MONTH(ウォレット!$B35)&amp;"/"&amp;DAY(ウォレット!$B35)&amp;"_"&amp;ウォレット!AQ$3,プレー記録!$U$14:$U$2664,0),1))=TRUE,0,INDEX(プレー記録!$G$14:$G$2664,MATCH("IN_"&amp;ウォレット!$AK$2&amp;MONTH(ウォレット!$B35)&amp;"/"&amp;DAY(ウォレット!$B35)&amp;"_"&amp;ウォレット!AQ$3,プレー記録!$U$14:$U$2664,0),1))</f>
        <v>0</v>
      </c>
      <c r="AR35" s="124">
        <f>IF(ISNA(INDEX(プレー記録!$G$14:$G$2664,MATCH("IN_"&amp;ウォレット!$AK$2&amp;MONTH(ウォレット!$B35)&amp;"/"&amp;DAY(ウォレット!$B35)&amp;"_"&amp;ウォレット!AR$3,プレー記録!$U$14:$U$2664,0),1))=TRUE,0,INDEX(プレー記録!$G$14:$G$2664,MATCH("IN_"&amp;ウォレット!$AK$2&amp;MONTH(ウォレット!$B35)&amp;"/"&amp;DAY(ウォレット!$B35)&amp;"_"&amp;ウォレット!AR$3,プレー記録!$U$14:$U$2664,0),1))</f>
        <v>0</v>
      </c>
      <c r="AS35" s="124">
        <f>IF(ISNA(INDEX(プレー記録!$G$14:$G$2664,MATCH("IN_"&amp;ウォレット!$AK$2&amp;MONTH(ウォレット!$B35)&amp;"/"&amp;DAY(ウォレット!$B35)&amp;"_"&amp;ウォレット!AS$3,プレー記録!$U$14:$U$2664,0),1))=TRUE,0,INDEX(プレー記録!$G$14:$G$2664,MATCH("IN_"&amp;ウォレット!$AK$2&amp;MONTH(ウォレット!$B35)&amp;"/"&amp;DAY(ウォレット!$B35)&amp;"_"&amp;ウォレット!AS$3,プレー記録!$U$14:$U$2664,0),1))</f>
        <v>0</v>
      </c>
      <c r="AT35" s="297">
        <f>IF(ISNA(INDEX(プレー記録!$G$14:$G$2664,MATCH("IN_"&amp;ウォレット!$AK$2&amp;MONTH(ウォレット!$B35)&amp;"/"&amp;DAY(ウォレット!$B35)&amp;"_"&amp;ウォレット!AT$3,プレー記録!$U$14:$U$2664,0),1))=TRUE,0,INDEX(プレー記録!$G$14:$G$2664,MATCH("IN_"&amp;ウォレット!$AK$2&amp;MONTH(ウォレット!$B35)&amp;"/"&amp;DAY(ウォレット!$B35)&amp;"_"&amp;ウォレット!AT$3,プレー記録!$U$14:$U$2664,0),1))</f>
        <v>0</v>
      </c>
      <c r="AU35" s="297">
        <f>IF(ISNA(INDEX(プレー記録!$G$14:$G$2664,MATCH("IN_"&amp;ウォレット!$AK$2&amp;MONTH(ウォレット!$B35)&amp;"/"&amp;DAY(ウォレット!$B35)&amp;"_"&amp;ウォレット!AU$3,プレー記録!$U$14:$U$2664,0),1))=TRUE,0,INDEX(プレー記録!$G$14:$G$2664,MATCH("IN_"&amp;ウォレット!$AK$2&amp;MONTH(ウォレット!$B35)&amp;"/"&amp;DAY(ウォレット!$B35)&amp;"_"&amp;ウォレット!AU$3,プレー記録!$U$14:$U$2664,0),1))</f>
        <v>0</v>
      </c>
      <c r="AV35" s="297">
        <f>IF(ISNA(INDEX(プレー記録!$G$14:$G$2664,MATCH("IN_"&amp;ウォレット!$AK$2&amp;MONTH(ウォレット!$B35)&amp;"/"&amp;DAY(ウォレット!$B35)&amp;"_"&amp;ウォレット!AV$3,プレー記録!$U$14:$U$2664,0),1))=TRUE,0,INDEX(プレー記録!$G$14:$G$2664,MATCH("IN_"&amp;ウォレット!$AK$2&amp;MONTH(ウォレット!$B35)&amp;"/"&amp;DAY(ウォレット!$B35)&amp;"_"&amp;ウォレット!AV$3,プレー記録!$U$14:$U$2664,0),1))</f>
        <v>0</v>
      </c>
      <c r="AW35" s="297">
        <f>IF(ISNA(INDEX(プレー記録!$G$14:$G$2664,MATCH("IN_"&amp;ウォレット!$AK$2&amp;MONTH(ウォレット!$B35)&amp;"/"&amp;DAY(ウォレット!$B35)&amp;"_"&amp;ウォレット!AW$3,プレー記録!$U$14:$U$2664,0),1))=TRUE,0,INDEX(プレー記録!$G$14:$G$2664,MATCH("IN_"&amp;ウォレット!$AK$2&amp;MONTH(ウォレット!$B35)&amp;"/"&amp;DAY(ウォレット!$B35)&amp;"_"&amp;ウォレット!AW$3,プレー記録!$U$14:$U$2664,0),1))</f>
        <v>0</v>
      </c>
      <c r="AX35" s="297">
        <f>IF(ISNA(INDEX(プレー記録!$G$14:$G$2664,MATCH("IN_"&amp;ウォレット!$AK$2&amp;MONTH(ウォレット!$B35)&amp;"/"&amp;DAY(ウォレット!$B35)&amp;"_"&amp;ウォレット!AX$3,プレー記録!$U$14:$U$2664,0),1))=TRUE,0,INDEX(プレー記録!$G$14:$G$2664,MATCH("IN_"&amp;ウォレット!$AK$2&amp;MONTH(ウォレット!$B35)&amp;"/"&amp;DAY(ウォレット!$B35)&amp;"_"&amp;ウォレット!AX$3,プレー記録!$U$14:$U$2664,0),1))</f>
        <v>0</v>
      </c>
      <c r="AY35" s="297">
        <f>IF(ISNA(INDEX(プレー記録!$G$14:$G$2664,MATCH("IN_"&amp;ウォレット!$AK$2&amp;MONTH(ウォレット!$B35)&amp;"/"&amp;DAY(ウォレット!$B35)&amp;"_"&amp;ウォレット!AY$3,プレー記録!$U$14:$U$2664,0),1))=TRUE,0,INDEX(プレー記録!$G$14:$G$2664,MATCH("IN_"&amp;ウォレット!$AK$2&amp;MONTH(ウォレット!$B35)&amp;"/"&amp;DAY(ウォレット!$B35)&amp;"_"&amp;ウォレット!AY$3,プレー記録!$U$14:$U$2664,0),1))</f>
        <v>0</v>
      </c>
      <c r="AZ35" s="297">
        <f>IF(ISNA(INDEX(プレー記録!$G$14:$G$2664,MATCH("IN_"&amp;ウォレット!$AK$2&amp;MONTH(ウォレット!$B35)&amp;"/"&amp;DAY(ウォレット!$B35)&amp;"_"&amp;ウォレット!AZ$3,プレー記録!$U$14:$U$2664,0),1))=TRUE,0,INDEX(プレー記録!$G$14:$G$2664,MATCH("IN_"&amp;ウォレット!$AK$2&amp;MONTH(ウォレット!$B35)&amp;"/"&amp;DAY(ウォレット!$B35)&amp;"_"&amp;ウォレット!AZ$3,プレー記録!$U$14:$U$2664,0),1))</f>
        <v>0</v>
      </c>
      <c r="BA35" s="297">
        <f>IF(ISNA(INDEX(プレー記録!$G$14:$G$2664,MATCH("IN_"&amp;ウォレット!$AK$2&amp;MONTH(ウォレット!$B35)&amp;"/"&amp;DAY(ウォレット!$B35)&amp;"_"&amp;ウォレット!BA$3,プレー記録!$U$14:$U$2664,0),1))=TRUE,0,INDEX(プレー記録!$G$14:$G$2664,MATCH("IN_"&amp;ウォレット!$AK$2&amp;MONTH(ウォレット!$B35)&amp;"/"&amp;DAY(ウォレット!$B35)&amp;"_"&amp;ウォレット!BA$3,プレー記録!$U$14:$U$2664,0),1))</f>
        <v>0</v>
      </c>
      <c r="BB35" s="159"/>
      <c r="BC35" s="132">
        <f>IF(ISNA(INDEX(プレー記録!$F$12:$F$2664,MATCH("OUT_"&amp;ウォレット!$AK$2&amp;MONTH(ウォレット!$B35)&amp;"/"&amp;DAY(ウォレット!$B35)&amp;"_"&amp;ウォレット!BC$3,プレー記録!$U$12:$U$2664,0),1))=TRUE,0,-INDEX(プレー記録!$F$12:$F$2664,MATCH("OUT_"&amp;ウォレット!$AK$2&amp;MONTH(ウォレット!$B35)&amp;"/"&amp;DAY(ウォレット!$B35)&amp;"_"&amp;ウォレット!BC$3,プレー記録!$U$12:$U$2664,0),1))</f>
        <v>0</v>
      </c>
      <c r="BD35" s="125">
        <f>IF(ISNA(INDEX(プレー記録!$F$12:$F$2664,MATCH("OUT_"&amp;ウォレット!$AK$2&amp;MONTH(ウォレット!$B35)&amp;"/"&amp;DAY(ウォレット!$B35)&amp;"_"&amp;ウォレット!BD$3,プレー記録!$U$12:$U$2664,0),1))=TRUE,0,-INDEX(プレー記録!$F$12:$F$2664,MATCH("OUT_"&amp;ウォレット!$AK$2&amp;MONTH(ウォレット!$B35)&amp;"/"&amp;DAY(ウォレット!$B35)&amp;"_"&amp;ウォレット!BD$3,プレー記録!$U$12:$U$2664,0),1))</f>
        <v>0</v>
      </c>
      <c r="BE35" s="125">
        <f>IF(ISNA(INDEX(プレー記録!$F$12:$F$2664,MATCH("OUT_"&amp;ウォレット!$AK$2&amp;MONTH(ウォレット!$B35)&amp;"/"&amp;DAY(ウォレット!$B35)&amp;"_"&amp;ウォレット!BE$3,プレー記録!$U$12:$U$2664,0),1))=TRUE,0,-INDEX(プレー記録!$F$12:$F$2664,MATCH("OUT_"&amp;ウォレット!$AK$2&amp;MONTH(ウォレット!$B35)&amp;"/"&amp;DAY(ウォレット!$B35)&amp;"_"&amp;ウォレット!BE$3,プレー記録!$U$12:$U$2664,0),1))</f>
        <v>0</v>
      </c>
      <c r="BF35" s="125">
        <f>IF(ISNA(INDEX(プレー記録!$F$12:$F$2664,MATCH("OUT_"&amp;ウォレット!$AK$2&amp;MONTH(ウォレット!$B35)&amp;"/"&amp;DAY(ウォレット!$B35)&amp;"_"&amp;ウォレット!BF$3,プレー記録!$U$12:$U$2664,0),1))=TRUE,0,-INDEX(プレー記録!$F$12:$F$2664,MATCH("OUT_"&amp;ウォレット!$AK$2&amp;MONTH(ウォレット!$B35)&amp;"/"&amp;DAY(ウォレット!$B35)&amp;"_"&amp;ウォレット!BF$3,プレー記録!$U$12:$U$2664,0),1))</f>
        <v>0</v>
      </c>
      <c r="BG35" s="125">
        <f>IF(ISNA(INDEX(プレー記録!$F$12:$F$2664,MATCH("OUT_"&amp;ウォレット!$AK$2&amp;MONTH(ウォレット!$B35)&amp;"/"&amp;DAY(ウォレット!$B35)&amp;"_"&amp;ウォレット!BG$3,プレー記録!$U$12:$U$2664,0),1))=TRUE,0,-INDEX(プレー記録!$F$12:$F$2664,MATCH("OUT_"&amp;ウォレット!$AK$2&amp;MONTH(ウォレット!$B35)&amp;"/"&amp;DAY(ウォレット!$B35)&amp;"_"&amp;ウォレット!BG$3,プレー記録!$U$12:$U$2664,0),1))</f>
        <v>0</v>
      </c>
      <c r="BH35" s="125">
        <f>IF(ISNA(INDEX(プレー記録!$F$12:$F$2664,MATCH("OUT_"&amp;ウォレット!$AK$2&amp;MONTH(ウォレット!$B35)&amp;"/"&amp;DAY(ウォレット!$B35)&amp;"_"&amp;ウォレット!BH$3,プレー記録!$U$12:$U$2664,0),1))=TRUE,0,-INDEX(プレー記録!$F$12:$F$2664,MATCH("OUT_"&amp;ウォレット!$AK$2&amp;MONTH(ウォレット!$B35)&amp;"/"&amp;DAY(ウォレット!$B35)&amp;"_"&amp;ウォレット!BH$3,プレー記録!$U$12:$U$2664,0),1))</f>
        <v>0</v>
      </c>
      <c r="BI35" s="125">
        <f>IF(ISNA(INDEX(プレー記録!$F$12:$F$2664,MATCH("OUT_"&amp;ウォレット!$AK$2&amp;MONTH(ウォレット!$B35)&amp;"/"&amp;DAY(ウォレット!$B35)&amp;"_"&amp;ウォレット!BI$3,プレー記録!$U$12:$U$2664,0),1))=TRUE,0,-INDEX(プレー記録!$F$12:$F$2664,MATCH("OUT_"&amp;ウォレット!$AK$2&amp;MONTH(ウォレット!$B35)&amp;"/"&amp;DAY(ウォレット!$B35)&amp;"_"&amp;ウォレット!BI$3,プレー記録!$U$12:$U$2664,0),1))</f>
        <v>0</v>
      </c>
      <c r="BJ35" s="299">
        <f>IF(ISNA(INDEX(プレー記録!$F$12:$F$2664,MATCH("OUT_"&amp;ウォレット!$AK$2&amp;MONTH(ウォレット!$B35)&amp;"/"&amp;DAY(ウォレット!$B35)&amp;"_"&amp;ウォレット!BJ$3,プレー記録!$U$12:$U$2664,0),1))=TRUE,0,-INDEX(プレー記録!$F$12:$F$2664,MATCH("OUT_"&amp;ウォレット!$AK$2&amp;MONTH(ウォレット!$B35)&amp;"/"&amp;DAY(ウォレット!$B35)&amp;"_"&amp;ウォレット!BJ$3,プレー記録!$U$12:$U$2664,0),1))</f>
        <v>0</v>
      </c>
      <c r="BK35" s="299">
        <f>IF(ISNA(INDEX(プレー記録!$F$12:$F$2664,MATCH("OUT_"&amp;ウォレット!$AK$2&amp;MONTH(ウォレット!$B35)&amp;"/"&amp;DAY(ウォレット!$B35)&amp;"_"&amp;ウォレット!BK$3,プレー記録!$U$12:$U$2664,0),1))=TRUE,0,-INDEX(プレー記録!$F$12:$F$2664,MATCH("OUT_"&amp;ウォレット!$AK$2&amp;MONTH(ウォレット!$B35)&amp;"/"&amp;DAY(ウォレット!$B35)&amp;"_"&amp;ウォレット!BK$3,プレー記録!$U$12:$U$2664,0),1))</f>
        <v>0</v>
      </c>
      <c r="BL35" s="299">
        <f>IF(ISNA(INDEX(プレー記録!$F$12:$F$2664,MATCH("OUT_"&amp;ウォレット!$AK$2&amp;MONTH(ウォレット!$B35)&amp;"/"&amp;DAY(ウォレット!$B35)&amp;"_"&amp;ウォレット!BL$3,プレー記録!$U$12:$U$2664,0),1))=TRUE,0,-INDEX(プレー記録!$F$12:$F$2664,MATCH("OUT_"&amp;ウォレット!$AK$2&amp;MONTH(ウォレット!$B35)&amp;"/"&amp;DAY(ウォレット!$B35)&amp;"_"&amp;ウォレット!BL$3,プレー記録!$U$12:$U$2664,0),1))</f>
        <v>0</v>
      </c>
      <c r="BM35" s="299">
        <f>IF(ISNA(INDEX(プレー記録!$F$12:$F$2664,MATCH("OUT_"&amp;ウォレット!$AK$2&amp;MONTH(ウォレット!$B35)&amp;"/"&amp;DAY(ウォレット!$B35)&amp;"_"&amp;ウォレット!BM$3,プレー記録!$U$12:$U$2664,0),1))=TRUE,0,-INDEX(プレー記録!$F$12:$F$2664,MATCH("OUT_"&amp;ウォレット!$AK$2&amp;MONTH(ウォレット!$B35)&amp;"/"&amp;DAY(ウォレット!$B35)&amp;"_"&amp;ウォレット!BM$3,プレー記録!$U$12:$U$2664,0),1))</f>
        <v>0</v>
      </c>
      <c r="BN35" s="299">
        <f>IF(ISNA(INDEX(プレー記録!$F$12:$F$2664,MATCH("OUT_"&amp;ウォレット!$AK$2&amp;MONTH(ウォレット!$B35)&amp;"/"&amp;DAY(ウォレット!$B35)&amp;"_"&amp;ウォレット!BN$3,プレー記録!$U$12:$U$2664,0),1))=TRUE,0,-INDEX(プレー記録!$F$12:$F$2664,MATCH("OUT_"&amp;ウォレット!$AK$2&amp;MONTH(ウォレット!$B35)&amp;"/"&amp;DAY(ウォレット!$B35)&amp;"_"&amp;ウォレット!BN$3,プレー記録!$U$12:$U$2664,0),1))</f>
        <v>0</v>
      </c>
      <c r="BO35" s="299">
        <f>IF(ISNA(INDEX(プレー記録!$F$12:$F$2664,MATCH("OUT_"&amp;ウォレット!$AK$2&amp;MONTH(ウォレット!$B35)&amp;"/"&amp;DAY(ウォレット!$B35)&amp;"_"&amp;ウォレット!BO$3,プレー記録!$U$12:$U$2664,0),1))=TRUE,0,-INDEX(プレー記録!$F$12:$F$2664,MATCH("OUT_"&amp;ウォレット!$AK$2&amp;MONTH(ウォレット!$B35)&amp;"/"&amp;DAY(ウォレット!$B35)&amp;"_"&amp;ウォレット!BO$3,プレー記録!$U$12:$U$2664,0),1))</f>
        <v>0</v>
      </c>
      <c r="BP35" s="299">
        <f>IF(ISNA(INDEX(プレー記録!$F$12:$F$2664,MATCH("OUT_"&amp;ウォレット!$AK$2&amp;MONTH(ウォレット!$B35)&amp;"/"&amp;DAY(ウォレット!$B35)&amp;"_"&amp;ウォレット!BP$3,プレー記録!$U$12:$U$2664,0),1))=TRUE,0,-INDEX(プレー記録!$F$12:$F$2664,MATCH("OUT_"&amp;ウォレット!$AK$2&amp;MONTH(ウォレット!$B35)&amp;"/"&amp;DAY(ウォレット!$B35)&amp;"_"&amp;ウォレット!BP$3,プレー記録!$U$12:$U$2664,0),1))</f>
        <v>0</v>
      </c>
      <c r="BQ35" s="299">
        <f>IF(ISNA(INDEX(プレー記録!$F$12:$F$2664,MATCH("OUT_"&amp;ウォレット!$AK$2&amp;MONTH(ウォレット!$B35)&amp;"/"&amp;DAY(ウォレット!$B35)&amp;"_"&amp;ウォレット!BQ$3,プレー記録!$U$12:$U$2664,0),1))=TRUE,0,-INDEX(プレー記録!$F$12:$F$2664,MATCH("OUT_"&amp;ウォレット!$AK$2&amp;MONTH(ウォレット!$B35)&amp;"/"&amp;DAY(ウォレット!$B35)&amp;"_"&amp;ウォレット!BQ$3,プレー記録!$U$12:$U$2664,0),1))</f>
        <v>0</v>
      </c>
      <c r="BR35" s="161"/>
      <c r="BS35" s="129">
        <f t="shared" si="3"/>
        <v>0</v>
      </c>
      <c r="BT35" s="130">
        <f t="shared" si="13"/>
        <v>0</v>
      </c>
      <c r="BU35" s="134">
        <f>IF(ISNA(INDEX(プレー記録!$G$14:$G$2664,MATCH("IN_"&amp;ウォレット!$BS$2&amp;MONTH(ウォレット!$B35)&amp;"/"&amp;DAY(ウォレット!$B35)&amp;"_"&amp;ウォレット!BU$3,プレー記録!$U$14:$U$2664,0),1))=TRUE,0,INDEX(プレー記録!$G$14:$G$2664,MATCH("IN_"&amp;ウォレット!$BS$2&amp;MONTH(ウォレット!$B35)&amp;"/"&amp;DAY(ウォレット!$B35)&amp;"_"&amp;ウォレット!BU$3,プレー記録!$U$14:$U$2664,0),1))</f>
        <v>0</v>
      </c>
      <c r="BV35" s="124">
        <f>IF(ISNA(INDEX(プレー記録!$G$14:$G$2664,MATCH("IN_"&amp;ウォレット!$BS$2&amp;MONTH(ウォレット!$B35)&amp;"/"&amp;DAY(ウォレット!$B35)&amp;"_"&amp;ウォレット!BV$3,プレー記録!$U$14:$U$2664,0),1))=TRUE,0,INDEX(プレー記録!$G$14:$G$2664,MATCH("IN_"&amp;ウォレット!$BS$2&amp;MONTH(ウォレット!$B35)&amp;"/"&amp;DAY(ウォレット!$B35)&amp;"_"&amp;ウォレット!BV$3,プレー記録!$U$14:$U$2664,0),1))</f>
        <v>0</v>
      </c>
      <c r="BW35" s="124">
        <f>IF(ISNA(INDEX(プレー記録!$G$14:$G$2664,MATCH("IN_"&amp;ウォレット!$BS$2&amp;MONTH(ウォレット!$B35)&amp;"/"&amp;DAY(ウォレット!$B35)&amp;"_"&amp;ウォレット!BW$3,プレー記録!$U$14:$U$2664,0),1))=TRUE,0,INDEX(プレー記録!$G$14:$G$2664,MATCH("IN_"&amp;ウォレット!$BS$2&amp;MONTH(ウォレット!$B35)&amp;"/"&amp;DAY(ウォレット!$B35)&amp;"_"&amp;ウォレット!BW$3,プレー記録!$U$14:$U$2664,0),1))</f>
        <v>0</v>
      </c>
      <c r="BX35" s="124">
        <f>IF(ISNA(INDEX(プレー記録!$G$14:$G$2664,MATCH("IN_"&amp;ウォレット!$BS$2&amp;MONTH(ウォレット!$B35)&amp;"/"&amp;DAY(ウォレット!$B35)&amp;"_"&amp;ウォレット!BX$3,プレー記録!$U$14:$U$2664,0),1))=TRUE,0,INDEX(プレー記録!$G$14:$G$2664,MATCH("IN_"&amp;ウォレット!$BS$2&amp;MONTH(ウォレット!$B35)&amp;"/"&amp;DAY(ウォレット!$B35)&amp;"_"&amp;ウォレット!BX$3,プレー記録!$U$14:$U$2664,0),1))</f>
        <v>0</v>
      </c>
      <c r="BY35" s="124">
        <f>IF(ISNA(INDEX(プレー記録!$G$14:$G$2664,MATCH("IN_"&amp;ウォレット!$BS$2&amp;MONTH(ウォレット!$B35)&amp;"/"&amp;DAY(ウォレット!$B35)&amp;"_"&amp;ウォレット!BY$3,プレー記録!$U$14:$U$2664,0),1))=TRUE,0,INDEX(プレー記録!$G$14:$G$2664,MATCH("IN_"&amp;ウォレット!$BS$2&amp;MONTH(ウォレット!$B35)&amp;"/"&amp;DAY(ウォレット!$B35)&amp;"_"&amp;ウォレット!BY$3,プレー記録!$U$14:$U$2664,0),1))</f>
        <v>0</v>
      </c>
      <c r="BZ35" s="124">
        <f>IF(ISNA(INDEX(プレー記録!$G$14:$G$2664,MATCH("IN_"&amp;ウォレット!$BS$2&amp;MONTH(ウォレット!$B35)&amp;"/"&amp;DAY(ウォレット!$B35)&amp;"_"&amp;ウォレット!BZ$3,プレー記録!$U$14:$U$2664,0),1))=TRUE,0,INDEX(プレー記録!$G$14:$G$2664,MATCH("IN_"&amp;ウォレット!$BS$2&amp;MONTH(ウォレット!$B35)&amp;"/"&amp;DAY(ウォレット!$B35)&amp;"_"&amp;ウォレット!BZ$3,プレー記録!$U$14:$U$2664,0),1))</f>
        <v>0</v>
      </c>
      <c r="CA35" s="124">
        <f>IF(ISNA(INDEX(プレー記録!$G$14:$G$2664,MATCH("IN_"&amp;ウォレット!$BS$2&amp;MONTH(ウォレット!$B35)&amp;"/"&amp;DAY(ウォレット!$B35)&amp;"_"&amp;ウォレット!CA$3,プレー記録!$U$14:$U$2664,0),1))=TRUE,0,INDEX(プレー記録!$G$14:$G$2664,MATCH("IN_"&amp;ウォレット!$BS$2&amp;MONTH(ウォレット!$B35)&amp;"/"&amp;DAY(ウォレット!$B35)&amp;"_"&amp;ウォレット!CA$3,プレー記録!$U$14:$U$2664,0),1))</f>
        <v>0</v>
      </c>
      <c r="CB35" s="297">
        <f>IF(ISNA(INDEX(プレー記録!$G$14:$G$2664,MATCH("IN_"&amp;ウォレット!$BS$2&amp;MONTH(ウォレット!$B35)&amp;"/"&amp;DAY(ウォレット!$B35)&amp;"_"&amp;ウォレット!CB$3,プレー記録!$U$14:$U$2664,0),1))=TRUE,0,INDEX(プレー記録!$G$14:$G$2664,MATCH("IN_"&amp;ウォレット!$BS$2&amp;MONTH(ウォレット!$B35)&amp;"/"&amp;DAY(ウォレット!$B35)&amp;"_"&amp;ウォレット!CB$3,プレー記録!$U$14:$U$2664,0),1))</f>
        <v>0</v>
      </c>
      <c r="CC35" s="297">
        <f>IF(ISNA(INDEX(プレー記録!$G$14:$G$2664,MATCH("IN_"&amp;ウォレット!$BS$2&amp;MONTH(ウォレット!$B35)&amp;"/"&amp;DAY(ウォレット!$B35)&amp;"_"&amp;ウォレット!CC$3,プレー記録!$U$14:$U$2664,0),1))=TRUE,0,INDEX(プレー記録!$G$14:$G$2664,MATCH("IN_"&amp;ウォレット!$BS$2&amp;MONTH(ウォレット!$B35)&amp;"/"&amp;DAY(ウォレット!$B35)&amp;"_"&amp;ウォレット!CC$3,プレー記録!$U$14:$U$2664,0),1))</f>
        <v>0</v>
      </c>
      <c r="CD35" s="297">
        <f>IF(ISNA(INDEX(プレー記録!$G$14:$G$2664,MATCH("IN_"&amp;ウォレット!$BS$2&amp;MONTH(ウォレット!$B35)&amp;"/"&amp;DAY(ウォレット!$B35)&amp;"_"&amp;ウォレット!CD$3,プレー記録!$U$14:$U$2664,0),1))=TRUE,0,INDEX(プレー記録!$G$14:$G$2664,MATCH("IN_"&amp;ウォレット!$BS$2&amp;MONTH(ウォレット!$B35)&amp;"/"&amp;DAY(ウォレット!$B35)&amp;"_"&amp;ウォレット!CD$3,プレー記録!$U$14:$U$2664,0),1))</f>
        <v>0</v>
      </c>
      <c r="CE35" s="297">
        <f>IF(ISNA(INDEX(プレー記録!$G$14:$G$2664,MATCH("IN_"&amp;ウォレット!$BS$2&amp;MONTH(ウォレット!$B35)&amp;"/"&amp;DAY(ウォレット!$B35)&amp;"_"&amp;ウォレット!CE$3,プレー記録!$U$14:$U$2664,0),1))=TRUE,0,INDEX(プレー記録!$G$14:$G$2664,MATCH("IN_"&amp;ウォレット!$BS$2&amp;MONTH(ウォレット!$B35)&amp;"/"&amp;DAY(ウォレット!$B35)&amp;"_"&amp;ウォレット!CE$3,プレー記録!$U$14:$U$2664,0),1))</f>
        <v>0</v>
      </c>
      <c r="CF35" s="297">
        <f>IF(ISNA(INDEX(プレー記録!$G$14:$G$2664,MATCH("IN_"&amp;ウォレット!$BS$2&amp;MONTH(ウォレット!$B35)&amp;"/"&amp;DAY(ウォレット!$B35)&amp;"_"&amp;ウォレット!CF$3,プレー記録!$U$14:$U$2664,0),1))=TRUE,0,INDEX(プレー記録!$G$14:$G$2664,MATCH("IN_"&amp;ウォレット!$BS$2&amp;MONTH(ウォレット!$B35)&amp;"/"&amp;DAY(ウォレット!$B35)&amp;"_"&amp;ウォレット!CF$3,プレー記録!$U$14:$U$2664,0),1))</f>
        <v>0</v>
      </c>
      <c r="CG35" s="297">
        <f>IF(ISNA(INDEX(プレー記録!$G$14:$G$2664,MATCH("IN_"&amp;ウォレット!$BS$2&amp;MONTH(ウォレット!$B35)&amp;"/"&amp;DAY(ウォレット!$B35)&amp;"_"&amp;ウォレット!CG$3,プレー記録!$U$14:$U$2664,0),1))=TRUE,0,INDEX(プレー記録!$G$14:$G$2664,MATCH("IN_"&amp;ウォレット!$BS$2&amp;MONTH(ウォレット!$B35)&amp;"/"&amp;DAY(ウォレット!$B35)&amp;"_"&amp;ウォレット!CG$3,プレー記録!$U$14:$U$2664,0),1))</f>
        <v>0</v>
      </c>
      <c r="CH35" s="297">
        <f>IF(ISNA(INDEX(プレー記録!$G$14:$G$2664,MATCH("IN_"&amp;ウォレット!$BS$2&amp;MONTH(ウォレット!$B35)&amp;"/"&amp;DAY(ウォレット!$B35)&amp;"_"&amp;ウォレット!CH$3,プレー記録!$U$14:$U$2664,0),1))=TRUE,0,INDEX(プレー記録!$G$14:$G$2664,MATCH("IN_"&amp;ウォレット!$BS$2&amp;MONTH(ウォレット!$B35)&amp;"/"&amp;DAY(ウォレット!$B35)&amp;"_"&amp;ウォレット!CH$3,プレー記録!$U$14:$U$2664,0),1))</f>
        <v>0</v>
      </c>
      <c r="CI35" s="297">
        <f>IF(ISNA(INDEX(プレー記録!$G$14:$G$2664,MATCH("IN_"&amp;ウォレット!$BS$2&amp;MONTH(ウォレット!$B35)&amp;"/"&amp;DAY(ウォレット!$B35)&amp;"_"&amp;ウォレット!CI$3,プレー記録!$U$14:$U$2664,0),1))=TRUE,0,INDEX(プレー記録!$G$14:$G$2664,MATCH("IN_"&amp;ウォレット!$BS$2&amp;MONTH(ウォレット!$B35)&amp;"/"&amp;DAY(ウォレット!$B35)&amp;"_"&amp;ウォレット!CI$3,プレー記録!$U$14:$U$2664,0),1))</f>
        <v>0</v>
      </c>
      <c r="CJ35" s="159"/>
      <c r="CK35" s="132">
        <f>IF(ISNA(INDEX(プレー記録!$F$12:$F$2664,MATCH("OUT_"&amp;ウォレット!$BS$2&amp;MONTH(ウォレット!$B35)&amp;"/"&amp;DAY(ウォレット!$B35)&amp;"_"&amp;ウォレット!CK$3,プレー記録!$U$12:$U$2664,0),1))=TRUE,0,-INDEX(プレー記録!$F$12:$F$2664,MATCH("OUT_"&amp;ウォレット!$BS$2&amp;MONTH(ウォレット!$B35)&amp;"/"&amp;DAY(ウォレット!$B35)&amp;"_"&amp;ウォレット!CK$3,プレー記録!$U$12:$U$2664,0),1))</f>
        <v>0</v>
      </c>
      <c r="CL35" s="125">
        <f>IF(ISNA(INDEX(プレー記録!$F$12:$F$2664,MATCH("OUT_"&amp;ウォレット!$BS$2&amp;MONTH(ウォレット!$B35)&amp;"/"&amp;DAY(ウォレット!$B35)&amp;"_"&amp;ウォレット!CL$3,プレー記録!$U$12:$U$2664,0),1))=TRUE,0,-INDEX(プレー記録!$F$12:$F$2664,MATCH("OUT_"&amp;ウォレット!$BS$2&amp;MONTH(ウォレット!$B35)&amp;"/"&amp;DAY(ウォレット!$B35)&amp;"_"&amp;ウォレット!CL$3,プレー記録!$U$12:$U$2664,0),1))</f>
        <v>0</v>
      </c>
      <c r="CM35" s="125">
        <f>IF(ISNA(INDEX(プレー記録!$F$12:$F$2664,MATCH("OUT_"&amp;ウォレット!$BS$2&amp;MONTH(ウォレット!$B35)&amp;"/"&amp;DAY(ウォレット!$B35)&amp;"_"&amp;ウォレット!CM$3,プレー記録!$U$12:$U$2664,0),1))=TRUE,0,-INDEX(プレー記録!$F$12:$F$2664,MATCH("OUT_"&amp;ウォレット!$BS$2&amp;MONTH(ウォレット!$B35)&amp;"/"&amp;DAY(ウォレット!$B35)&amp;"_"&amp;ウォレット!CM$3,プレー記録!$U$12:$U$2664,0),1))</f>
        <v>0</v>
      </c>
      <c r="CN35" s="125">
        <f>IF(ISNA(INDEX(プレー記録!$F$12:$F$2664,MATCH("OUT_"&amp;ウォレット!$BS$2&amp;MONTH(ウォレット!$B35)&amp;"/"&amp;DAY(ウォレット!$B35)&amp;"_"&amp;ウォレット!CN$3,プレー記録!$U$12:$U$2664,0),1))=TRUE,0,-INDEX(プレー記録!$F$12:$F$2664,MATCH("OUT_"&amp;ウォレット!$BS$2&amp;MONTH(ウォレット!$B35)&amp;"/"&amp;DAY(ウォレット!$B35)&amp;"_"&amp;ウォレット!CN$3,プレー記録!$U$12:$U$2664,0),1))</f>
        <v>0</v>
      </c>
      <c r="CO35" s="125">
        <f>IF(ISNA(INDEX(プレー記録!$F$12:$F$2664,MATCH("OUT_"&amp;ウォレット!$BS$2&amp;MONTH(ウォレット!$B35)&amp;"/"&amp;DAY(ウォレット!$B35)&amp;"_"&amp;ウォレット!CO$3,プレー記録!$U$12:$U$2664,0),1))=TRUE,0,-INDEX(プレー記録!$F$12:$F$2664,MATCH("OUT_"&amp;ウォレット!$BS$2&amp;MONTH(ウォレット!$B35)&amp;"/"&amp;DAY(ウォレット!$B35)&amp;"_"&amp;ウォレット!CO$3,プレー記録!$U$12:$U$2664,0),1))</f>
        <v>0</v>
      </c>
      <c r="CP35" s="125">
        <f>IF(ISNA(INDEX(プレー記録!$F$12:$F$2664,MATCH("OUT_"&amp;ウォレット!$BS$2&amp;MONTH(ウォレット!$B35)&amp;"/"&amp;DAY(ウォレット!$B35)&amp;"_"&amp;ウォレット!CP$3,プレー記録!$U$12:$U$2664,0),1))=TRUE,0,-INDEX(プレー記録!$F$12:$F$2664,MATCH("OUT_"&amp;ウォレット!$BS$2&amp;MONTH(ウォレット!$B35)&amp;"/"&amp;DAY(ウォレット!$B35)&amp;"_"&amp;ウォレット!CP$3,プレー記録!$U$12:$U$2664,0),1))</f>
        <v>0</v>
      </c>
      <c r="CQ35" s="125">
        <f>IF(ISNA(INDEX(プレー記録!$F$12:$F$2664,MATCH("OUT_"&amp;ウォレット!$BS$2&amp;MONTH(ウォレット!$B35)&amp;"/"&amp;DAY(ウォレット!$B35)&amp;"_"&amp;ウォレット!CQ$3,プレー記録!$U$12:$U$2664,0),1))=TRUE,0,-INDEX(プレー記録!$F$12:$F$2664,MATCH("OUT_"&amp;ウォレット!$BS$2&amp;MONTH(ウォレット!$B35)&amp;"/"&amp;DAY(ウォレット!$B35)&amp;"_"&amp;ウォレット!CQ$3,プレー記録!$U$12:$U$2664,0),1))</f>
        <v>0</v>
      </c>
      <c r="CR35" s="299">
        <f>IF(ISNA(INDEX(プレー記録!$F$12:$F$2664,MATCH("OUT_"&amp;ウォレット!$BS$2&amp;MONTH(ウォレット!$B35)&amp;"/"&amp;DAY(ウォレット!$B35)&amp;"_"&amp;ウォレット!CR$3,プレー記録!$U$12:$U$2664,0),1))=TRUE,0,-INDEX(プレー記録!$F$12:$F$2664,MATCH("OUT_"&amp;ウォレット!$BS$2&amp;MONTH(ウォレット!$B35)&amp;"/"&amp;DAY(ウォレット!$B35)&amp;"_"&amp;ウォレット!CR$3,プレー記録!$U$12:$U$2664,0),1))</f>
        <v>0</v>
      </c>
      <c r="CS35" s="299">
        <f>IF(ISNA(INDEX(プレー記録!$F$12:$F$2664,MATCH("OUT_"&amp;ウォレット!$BS$2&amp;MONTH(ウォレット!$B35)&amp;"/"&amp;DAY(ウォレット!$B35)&amp;"_"&amp;ウォレット!CS$3,プレー記録!$U$12:$U$2664,0),1))=TRUE,0,-INDEX(プレー記録!$F$12:$F$2664,MATCH("OUT_"&amp;ウォレット!$BS$2&amp;MONTH(ウォレット!$B35)&amp;"/"&amp;DAY(ウォレット!$B35)&amp;"_"&amp;ウォレット!CS$3,プレー記録!$U$12:$U$2664,0),1))</f>
        <v>0</v>
      </c>
      <c r="CT35" s="299">
        <f>IF(ISNA(INDEX(プレー記録!$F$12:$F$2664,MATCH("OUT_"&amp;ウォレット!$BS$2&amp;MONTH(ウォレット!$B35)&amp;"/"&amp;DAY(ウォレット!$B35)&amp;"_"&amp;ウォレット!CT$3,プレー記録!$U$12:$U$2664,0),1))=TRUE,0,-INDEX(プレー記録!$F$12:$F$2664,MATCH("OUT_"&amp;ウォレット!$BS$2&amp;MONTH(ウォレット!$B35)&amp;"/"&amp;DAY(ウォレット!$B35)&amp;"_"&amp;ウォレット!CT$3,プレー記録!$U$12:$U$2664,0),1))</f>
        <v>0</v>
      </c>
      <c r="CU35" s="299">
        <f>IF(ISNA(INDEX(プレー記録!$F$12:$F$2664,MATCH("OUT_"&amp;ウォレット!$BS$2&amp;MONTH(ウォレット!$B35)&amp;"/"&amp;DAY(ウォレット!$B35)&amp;"_"&amp;ウォレット!CU$3,プレー記録!$U$12:$U$2664,0),1))=TRUE,0,-INDEX(プレー記録!$F$12:$F$2664,MATCH("OUT_"&amp;ウォレット!$BS$2&amp;MONTH(ウォレット!$B35)&amp;"/"&amp;DAY(ウォレット!$B35)&amp;"_"&amp;ウォレット!CU$3,プレー記録!$U$12:$U$2664,0),1))</f>
        <v>0</v>
      </c>
      <c r="CV35" s="299">
        <f>IF(ISNA(INDEX(プレー記録!$F$12:$F$2664,MATCH("OUT_"&amp;ウォレット!$BS$2&amp;MONTH(ウォレット!$B35)&amp;"/"&amp;DAY(ウォレット!$B35)&amp;"_"&amp;ウォレット!CV$3,プレー記録!$U$12:$U$2664,0),1))=TRUE,0,-INDEX(プレー記録!$F$12:$F$2664,MATCH("OUT_"&amp;ウォレット!$BS$2&amp;MONTH(ウォレット!$B35)&amp;"/"&amp;DAY(ウォレット!$B35)&amp;"_"&amp;ウォレット!CV$3,プレー記録!$U$12:$U$2664,0),1))</f>
        <v>0</v>
      </c>
      <c r="CW35" s="299">
        <f>IF(ISNA(INDEX(プレー記録!$F$12:$F$2664,MATCH("OUT_"&amp;ウォレット!$BS$2&amp;MONTH(ウォレット!$B35)&amp;"/"&amp;DAY(ウォレット!$B35)&amp;"_"&amp;ウォレット!CW$3,プレー記録!$U$12:$U$2664,0),1))=TRUE,0,-INDEX(プレー記録!$F$12:$F$2664,MATCH("OUT_"&amp;ウォレット!$BS$2&amp;MONTH(ウォレット!$B35)&amp;"/"&amp;DAY(ウォレット!$B35)&amp;"_"&amp;ウォレット!CW$3,プレー記録!$U$12:$U$2664,0),1))</f>
        <v>0</v>
      </c>
      <c r="CX35" s="299">
        <f>IF(ISNA(INDEX(プレー記録!$F$12:$F$2664,MATCH("OUT_"&amp;ウォレット!$BS$2&amp;MONTH(ウォレット!$B35)&amp;"/"&amp;DAY(ウォレット!$B35)&amp;"_"&amp;ウォレット!CX$3,プレー記録!$U$12:$U$2664,0),1))=TRUE,0,-INDEX(プレー記録!$F$12:$F$2664,MATCH("OUT_"&amp;ウォレット!$BS$2&amp;MONTH(ウォレット!$B35)&amp;"/"&amp;DAY(ウォレット!$B35)&amp;"_"&amp;ウォレット!CX$3,プレー記録!$U$12:$U$2664,0),1))</f>
        <v>0</v>
      </c>
      <c r="CY35" s="299">
        <f>IF(ISNA(INDEX(プレー記録!$F$12:$F$2664,MATCH("OUT_"&amp;ウォレット!$BS$2&amp;MONTH(ウォレット!$B35)&amp;"/"&amp;DAY(ウォレット!$B35)&amp;"_"&amp;ウォレット!CY$3,プレー記録!$U$12:$U$2664,0),1))=TRUE,0,-INDEX(プレー記録!$F$12:$F$2664,MATCH("OUT_"&amp;ウォレット!$BS$2&amp;MONTH(ウォレット!$B35)&amp;"/"&amp;DAY(ウォレット!$B35)&amp;"_"&amp;ウォレット!CY$3,プレー記録!$U$12:$U$2664,0),1))</f>
        <v>0</v>
      </c>
      <c r="CZ35" s="161"/>
      <c r="DA35" s="129">
        <f t="shared" si="4"/>
        <v>0</v>
      </c>
      <c r="DB35" s="130">
        <f t="shared" ref="DB35" si="21">SUM(DS35:EH35)</f>
        <v>0</v>
      </c>
      <c r="DC35" s="134">
        <f>IF(ISNA(INDEX(プレー記録!$G$14:$G$2664,MATCH("IN_"&amp;ウォレット!$DA$2&amp;MONTH(ウォレット!$B35)&amp;"/"&amp;DAY(ウォレット!$B35)&amp;"_"&amp;ウォレット!DC$3,プレー記録!$U$14:$U$2664,0),1))=TRUE,0,INDEX(プレー記録!$G$14:$G$2664,MATCH("IN_"&amp;ウォレット!$DA$2&amp;MONTH(ウォレット!$B35)&amp;"/"&amp;DAY(ウォレット!$B35)&amp;"_"&amp;ウォレット!DC$3,プレー記録!$U$14:$U$2664,0),1))</f>
        <v>0</v>
      </c>
      <c r="DD35" s="124">
        <f>IF(ISNA(INDEX(プレー記録!$G$14:$G$2664,MATCH("IN_"&amp;ウォレット!$DA$2&amp;MONTH(ウォレット!$B35)&amp;"/"&amp;DAY(ウォレット!$B35)&amp;"_"&amp;ウォレット!DD$3,プレー記録!$U$14:$U$2664,0),1))=TRUE,0,INDEX(プレー記録!$G$14:$G$2664,MATCH("IN_"&amp;ウォレット!$DA$2&amp;MONTH(ウォレット!$B35)&amp;"/"&amp;DAY(ウォレット!$B35)&amp;"_"&amp;ウォレット!DD$3,プレー記録!$U$14:$U$2664,0),1))</f>
        <v>0</v>
      </c>
      <c r="DE35" s="124">
        <f>IF(ISNA(INDEX(プレー記録!$G$14:$G$2664,MATCH("IN_"&amp;ウォレット!$DA$2&amp;MONTH(ウォレット!$B35)&amp;"/"&amp;DAY(ウォレット!$B35)&amp;"_"&amp;ウォレット!DE$3,プレー記録!$U$14:$U$2664,0),1))=TRUE,0,INDEX(プレー記録!$G$14:$G$2664,MATCH("IN_"&amp;ウォレット!$DA$2&amp;MONTH(ウォレット!$B35)&amp;"/"&amp;DAY(ウォレット!$B35)&amp;"_"&amp;ウォレット!DE$3,プレー記録!$U$14:$U$2664,0),1))</f>
        <v>0</v>
      </c>
      <c r="DF35" s="124">
        <f>IF(ISNA(INDEX(プレー記録!$G$14:$G$2664,MATCH("IN_"&amp;ウォレット!$DA$2&amp;MONTH(ウォレット!$B35)&amp;"/"&amp;DAY(ウォレット!$B35)&amp;"_"&amp;ウォレット!DF$3,プレー記録!$U$14:$U$2664,0),1))=TRUE,0,INDEX(プレー記録!$G$14:$G$2664,MATCH("IN_"&amp;ウォレット!$DA$2&amp;MONTH(ウォレット!$B35)&amp;"/"&amp;DAY(ウォレット!$B35)&amp;"_"&amp;ウォレット!DF$3,プレー記録!$U$14:$U$2664,0),1))</f>
        <v>0</v>
      </c>
      <c r="DG35" s="124">
        <f>IF(ISNA(INDEX(プレー記録!$G$14:$G$2664,MATCH("IN_"&amp;ウォレット!$DA$2&amp;MONTH(ウォレット!$B35)&amp;"/"&amp;DAY(ウォレット!$B35)&amp;"_"&amp;ウォレット!DG$3,プレー記録!$U$14:$U$2664,0),1))=TRUE,0,INDEX(プレー記録!$G$14:$G$2664,MATCH("IN_"&amp;ウォレット!$DA$2&amp;MONTH(ウォレット!$B35)&amp;"/"&amp;DAY(ウォレット!$B35)&amp;"_"&amp;ウォレット!DG$3,プレー記録!$U$14:$U$2664,0),1))</f>
        <v>0</v>
      </c>
      <c r="DH35" s="124">
        <f>IF(ISNA(INDEX(プレー記録!$G$14:$G$2664,MATCH("IN_"&amp;ウォレット!$DA$2&amp;MONTH(ウォレット!$B35)&amp;"/"&amp;DAY(ウォレット!$B35)&amp;"_"&amp;ウォレット!DH$3,プレー記録!$U$14:$U$2664,0),1))=TRUE,0,INDEX(プレー記録!$G$14:$G$2664,MATCH("IN_"&amp;ウォレット!$DA$2&amp;MONTH(ウォレット!$B35)&amp;"/"&amp;DAY(ウォレット!$B35)&amp;"_"&amp;ウォレット!DH$3,プレー記録!$U$14:$U$2664,0),1))</f>
        <v>0</v>
      </c>
      <c r="DI35" s="124">
        <f>IF(ISNA(INDEX(プレー記録!$G$14:$G$2664,MATCH("IN_"&amp;ウォレット!$DA$2&amp;MONTH(ウォレット!$B35)&amp;"/"&amp;DAY(ウォレット!$B35)&amp;"_"&amp;ウォレット!DI$3,プレー記録!$U$14:$U$2664,0),1))=TRUE,0,INDEX(プレー記録!$G$14:$G$2664,MATCH("IN_"&amp;ウォレット!$DA$2&amp;MONTH(ウォレット!$B35)&amp;"/"&amp;DAY(ウォレット!$B35)&amp;"_"&amp;ウォレット!DI$3,プレー記録!$U$14:$U$2664,0),1))</f>
        <v>0</v>
      </c>
      <c r="DJ35" s="297">
        <f>IF(ISNA(INDEX(プレー記録!$G$14:$G$2664,MATCH("IN_"&amp;ウォレット!$DA$2&amp;MONTH(ウォレット!$B35)&amp;"/"&amp;DAY(ウォレット!$B35)&amp;"_"&amp;ウォレット!DJ$3,プレー記録!$U$14:$U$2664,0),1))=TRUE,0,INDEX(プレー記録!$G$14:$G$2664,MATCH("IN_"&amp;ウォレット!$DA$2&amp;MONTH(ウォレット!$B35)&amp;"/"&amp;DAY(ウォレット!$B35)&amp;"_"&amp;ウォレット!DJ$3,プレー記録!$U$14:$U$2664,0),1))</f>
        <v>0</v>
      </c>
      <c r="DK35" s="297">
        <f>IF(ISNA(INDEX(プレー記録!$G$14:$G$2664,MATCH("IN_"&amp;ウォレット!$DA$2&amp;MONTH(ウォレット!$B35)&amp;"/"&amp;DAY(ウォレット!$B35)&amp;"_"&amp;ウォレット!DK$3,プレー記録!$U$14:$U$2664,0),1))=TRUE,0,INDEX(プレー記録!$G$14:$G$2664,MATCH("IN_"&amp;ウォレット!$DA$2&amp;MONTH(ウォレット!$B35)&amp;"/"&amp;DAY(ウォレット!$B35)&amp;"_"&amp;ウォレット!DK$3,プレー記録!$U$14:$U$2664,0),1))</f>
        <v>0</v>
      </c>
      <c r="DL35" s="297">
        <f>IF(ISNA(INDEX(プレー記録!$G$14:$G$2664,MATCH("IN_"&amp;ウォレット!$DA$2&amp;MONTH(ウォレット!$B35)&amp;"/"&amp;DAY(ウォレット!$B35)&amp;"_"&amp;ウォレット!DL$3,プレー記録!$U$14:$U$2664,0),1))=TRUE,0,INDEX(プレー記録!$G$14:$G$2664,MATCH("IN_"&amp;ウォレット!$DA$2&amp;MONTH(ウォレット!$B35)&amp;"/"&amp;DAY(ウォレット!$B35)&amp;"_"&amp;ウォレット!DL$3,プレー記録!$U$14:$U$2664,0),1))</f>
        <v>0</v>
      </c>
      <c r="DM35" s="297">
        <f>IF(ISNA(INDEX(プレー記録!$G$14:$G$2664,MATCH("IN_"&amp;ウォレット!$DA$2&amp;MONTH(ウォレット!$B35)&amp;"/"&amp;DAY(ウォレット!$B35)&amp;"_"&amp;ウォレット!DM$3,プレー記録!$U$14:$U$2664,0),1))=TRUE,0,INDEX(プレー記録!$G$14:$G$2664,MATCH("IN_"&amp;ウォレット!$DA$2&amp;MONTH(ウォレット!$B35)&amp;"/"&amp;DAY(ウォレット!$B35)&amp;"_"&amp;ウォレット!DM$3,プレー記録!$U$14:$U$2664,0),1))</f>
        <v>0</v>
      </c>
      <c r="DN35" s="297">
        <f>IF(ISNA(INDEX(プレー記録!$G$14:$G$2664,MATCH("IN_"&amp;ウォレット!$DA$2&amp;MONTH(ウォレット!$B35)&amp;"/"&amp;DAY(ウォレット!$B35)&amp;"_"&amp;ウォレット!DN$3,プレー記録!$U$14:$U$2664,0),1))=TRUE,0,INDEX(プレー記録!$G$14:$G$2664,MATCH("IN_"&amp;ウォレット!$DA$2&amp;MONTH(ウォレット!$B35)&amp;"/"&amp;DAY(ウォレット!$B35)&amp;"_"&amp;ウォレット!DN$3,プレー記録!$U$14:$U$2664,0),1))</f>
        <v>0</v>
      </c>
      <c r="DO35" s="297">
        <f>IF(ISNA(INDEX(プレー記録!$G$14:$G$2664,MATCH("IN_"&amp;ウォレット!$DA$2&amp;MONTH(ウォレット!$B35)&amp;"/"&amp;DAY(ウォレット!$B35)&amp;"_"&amp;ウォレット!DO$3,プレー記録!$U$14:$U$2664,0),1))=TRUE,0,INDEX(プレー記録!$G$14:$G$2664,MATCH("IN_"&amp;ウォレット!$DA$2&amp;MONTH(ウォレット!$B35)&amp;"/"&amp;DAY(ウォレット!$B35)&amp;"_"&amp;ウォレット!DO$3,プレー記録!$U$14:$U$2664,0),1))</f>
        <v>0</v>
      </c>
      <c r="DP35" s="297">
        <f>IF(ISNA(INDEX(プレー記録!$G$14:$G$2664,MATCH("IN_"&amp;ウォレット!$DA$2&amp;MONTH(ウォレット!$B35)&amp;"/"&amp;DAY(ウォレット!$B35)&amp;"_"&amp;ウォレット!DP$3,プレー記録!$U$14:$U$2664,0),1))=TRUE,0,INDEX(プレー記録!$G$14:$G$2664,MATCH("IN_"&amp;ウォレット!$DA$2&amp;MONTH(ウォレット!$B35)&amp;"/"&amp;DAY(ウォレット!$B35)&amp;"_"&amp;ウォレット!DP$3,プレー記録!$U$14:$U$2664,0),1))</f>
        <v>0</v>
      </c>
      <c r="DQ35" s="297">
        <f>IF(ISNA(INDEX(プレー記録!$G$14:$G$2664,MATCH("IN_"&amp;ウォレット!$DA$2&amp;MONTH(ウォレット!$B35)&amp;"/"&amp;DAY(ウォレット!$B35)&amp;"_"&amp;ウォレット!DQ$3,プレー記録!$U$14:$U$2664,0),1))=TRUE,0,INDEX(プレー記録!$G$14:$G$2664,MATCH("IN_"&amp;ウォレット!$DA$2&amp;MONTH(ウォレット!$B35)&amp;"/"&amp;DAY(ウォレット!$B35)&amp;"_"&amp;ウォレット!DQ$3,プレー記録!$U$14:$U$2664,0),1))</f>
        <v>0</v>
      </c>
      <c r="DR35" s="159"/>
      <c r="DS35" s="132">
        <f>IF(ISNA(INDEX(プレー記録!$F$12:$F$2664,MATCH("OUT_"&amp;ウォレット!$DA$2&amp;MONTH(ウォレット!$B35)&amp;"/"&amp;DAY(ウォレット!$B35)&amp;"_"&amp;ウォレット!DS$3,プレー記録!$U$12:$U$2664,0),1))=TRUE,0,-INDEX(プレー記録!$F$12:$F$2664,MATCH("OUT_"&amp;ウォレット!$DA$2&amp;MONTH(ウォレット!$B35)&amp;"/"&amp;DAY(ウォレット!$B35)&amp;"_"&amp;ウォレット!DS$3,プレー記録!$U$12:$U$2664,0),1))</f>
        <v>0</v>
      </c>
      <c r="DT35" s="125">
        <f>IF(ISNA(INDEX(プレー記録!$F$12:$F$2664,MATCH("OUT_"&amp;ウォレット!$DA$2&amp;MONTH(ウォレット!$B35)&amp;"/"&amp;DAY(ウォレット!$B35)&amp;"_"&amp;ウォレット!DT$3,プレー記録!$U$12:$U$2664,0),1))=TRUE,0,-INDEX(プレー記録!$F$12:$F$2664,MATCH("OUT_"&amp;ウォレット!$DA$2&amp;MONTH(ウォレット!$B35)&amp;"/"&amp;DAY(ウォレット!$B35)&amp;"_"&amp;ウォレット!DT$3,プレー記録!$U$12:$U$2664,0),1))</f>
        <v>0</v>
      </c>
      <c r="DU35" s="125">
        <f>IF(ISNA(INDEX(プレー記録!$F$12:$F$2664,MATCH("OUT_"&amp;ウォレット!$DA$2&amp;MONTH(ウォレット!$B35)&amp;"/"&amp;DAY(ウォレット!$B35)&amp;"_"&amp;ウォレット!DU$3,プレー記録!$U$12:$U$2664,0),1))=TRUE,0,-INDEX(プレー記録!$F$12:$F$2664,MATCH("OUT_"&amp;ウォレット!$DA$2&amp;MONTH(ウォレット!$B35)&amp;"/"&amp;DAY(ウォレット!$B35)&amp;"_"&amp;ウォレット!DU$3,プレー記録!$U$12:$U$2664,0),1))</f>
        <v>0</v>
      </c>
      <c r="DV35" s="125">
        <f>IF(ISNA(INDEX(プレー記録!$F$12:$F$2664,MATCH("OUT_"&amp;ウォレット!$DA$2&amp;MONTH(ウォレット!$B35)&amp;"/"&amp;DAY(ウォレット!$B35)&amp;"_"&amp;ウォレット!DV$3,プレー記録!$U$12:$U$2664,0),1))=TRUE,0,-INDEX(プレー記録!$F$12:$F$2664,MATCH("OUT_"&amp;ウォレット!$DA$2&amp;MONTH(ウォレット!$B35)&amp;"/"&amp;DAY(ウォレット!$B35)&amp;"_"&amp;ウォレット!DV$3,プレー記録!$U$12:$U$2664,0),1))</f>
        <v>0</v>
      </c>
      <c r="DW35" s="125">
        <f>IF(ISNA(INDEX(プレー記録!$F$12:$F$2664,MATCH("OUT_"&amp;ウォレット!$DA$2&amp;MONTH(ウォレット!$B35)&amp;"/"&amp;DAY(ウォレット!$B35)&amp;"_"&amp;ウォレット!DW$3,プレー記録!$U$12:$U$2664,0),1))=TRUE,0,-INDEX(プレー記録!$F$12:$F$2664,MATCH("OUT_"&amp;ウォレット!$DA$2&amp;MONTH(ウォレット!$B35)&amp;"/"&amp;DAY(ウォレット!$B35)&amp;"_"&amp;ウォレット!DW$3,プレー記録!$U$12:$U$2664,0),1))</f>
        <v>0</v>
      </c>
      <c r="DX35" s="125">
        <f>IF(ISNA(INDEX(プレー記録!$F$12:$F$2664,MATCH("OUT_"&amp;ウォレット!$DA$2&amp;MONTH(ウォレット!$B35)&amp;"/"&amp;DAY(ウォレット!$B35)&amp;"_"&amp;ウォレット!DX$3,プレー記録!$U$12:$U$2664,0),1))=TRUE,0,-INDEX(プレー記録!$F$12:$F$2664,MATCH("OUT_"&amp;ウォレット!$DA$2&amp;MONTH(ウォレット!$B35)&amp;"/"&amp;DAY(ウォレット!$B35)&amp;"_"&amp;ウォレット!DX$3,プレー記録!$U$12:$U$2664,0),1))</f>
        <v>0</v>
      </c>
      <c r="DY35" s="125">
        <f>IF(ISNA(INDEX(プレー記録!$F$12:$F$2664,MATCH("OUT_"&amp;ウォレット!$DA$2&amp;MONTH(ウォレット!$B35)&amp;"/"&amp;DAY(ウォレット!$B35)&amp;"_"&amp;ウォレット!DY$3,プレー記録!$U$12:$U$2664,0),1))=TRUE,0,-INDEX(プレー記録!$F$12:$F$2664,MATCH("OUT_"&amp;ウォレット!$DA$2&amp;MONTH(ウォレット!$B35)&amp;"/"&amp;DAY(ウォレット!$B35)&amp;"_"&amp;ウォレット!DY$3,プレー記録!$U$12:$U$2664,0),1))</f>
        <v>0</v>
      </c>
      <c r="DZ35" s="299">
        <f>IF(ISNA(INDEX(プレー記録!$F$12:$F$2664,MATCH("OUT_"&amp;ウォレット!$DA$2&amp;MONTH(ウォレット!$B35)&amp;"/"&amp;DAY(ウォレット!$B35)&amp;"_"&amp;ウォレット!DZ$3,プレー記録!$U$12:$U$2664,0),1))=TRUE,0,-INDEX(プレー記録!$F$12:$F$2664,MATCH("OUT_"&amp;ウォレット!$DA$2&amp;MONTH(ウォレット!$B35)&amp;"/"&amp;DAY(ウォレット!$B35)&amp;"_"&amp;ウォレット!DZ$3,プレー記録!$U$12:$U$2664,0),1))</f>
        <v>0</v>
      </c>
      <c r="EA35" s="299">
        <f>IF(ISNA(INDEX(プレー記録!$F$12:$F$2664,MATCH("OUT_"&amp;ウォレット!$DA$2&amp;MONTH(ウォレット!$B35)&amp;"/"&amp;DAY(ウォレット!$B35)&amp;"_"&amp;ウォレット!EA$3,プレー記録!$U$12:$U$2664,0),1))=TRUE,0,-INDEX(プレー記録!$F$12:$F$2664,MATCH("OUT_"&amp;ウォレット!$DA$2&amp;MONTH(ウォレット!$B35)&amp;"/"&amp;DAY(ウォレット!$B35)&amp;"_"&amp;ウォレット!EA$3,プレー記録!$U$12:$U$2664,0),1))</f>
        <v>0</v>
      </c>
      <c r="EB35" s="299">
        <f>IF(ISNA(INDEX(プレー記録!$F$12:$F$2664,MATCH("OUT_"&amp;ウォレット!$DA$2&amp;MONTH(ウォレット!$B35)&amp;"/"&amp;DAY(ウォレット!$B35)&amp;"_"&amp;ウォレット!EB$3,プレー記録!$U$12:$U$2664,0),1))=TRUE,0,-INDEX(プレー記録!$F$12:$F$2664,MATCH("OUT_"&amp;ウォレット!$DA$2&amp;MONTH(ウォレット!$B35)&amp;"/"&amp;DAY(ウォレット!$B35)&amp;"_"&amp;ウォレット!EB$3,プレー記録!$U$12:$U$2664,0),1))</f>
        <v>0</v>
      </c>
      <c r="EC35" s="299">
        <f>IF(ISNA(INDEX(プレー記録!$F$12:$F$2664,MATCH("OUT_"&amp;ウォレット!$DA$2&amp;MONTH(ウォレット!$B35)&amp;"/"&amp;DAY(ウォレット!$B35)&amp;"_"&amp;ウォレット!EC$3,プレー記録!$U$12:$U$2664,0),1))=TRUE,0,-INDEX(プレー記録!$F$12:$F$2664,MATCH("OUT_"&amp;ウォレット!$DA$2&amp;MONTH(ウォレット!$B35)&amp;"/"&amp;DAY(ウォレット!$B35)&amp;"_"&amp;ウォレット!EC$3,プレー記録!$U$12:$U$2664,0),1))</f>
        <v>0</v>
      </c>
      <c r="ED35" s="299">
        <f>IF(ISNA(INDEX(プレー記録!$F$12:$F$2664,MATCH("OUT_"&amp;ウォレット!$DA$2&amp;MONTH(ウォレット!$B35)&amp;"/"&amp;DAY(ウォレット!$B35)&amp;"_"&amp;ウォレット!ED$3,プレー記録!$U$12:$U$2664,0),1))=TRUE,0,-INDEX(プレー記録!$F$12:$F$2664,MATCH("OUT_"&amp;ウォレット!$DA$2&amp;MONTH(ウォレット!$B35)&amp;"/"&amp;DAY(ウォレット!$B35)&amp;"_"&amp;ウォレット!ED$3,プレー記録!$U$12:$U$2664,0),1))</f>
        <v>0</v>
      </c>
      <c r="EE35" s="299">
        <f>IF(ISNA(INDEX(プレー記録!$F$12:$F$2664,MATCH("OUT_"&amp;ウォレット!$DA$2&amp;MONTH(ウォレット!$B35)&amp;"/"&amp;DAY(ウォレット!$B35)&amp;"_"&amp;ウォレット!EE$3,プレー記録!$U$12:$U$2664,0),1))=TRUE,0,-INDEX(プレー記録!$F$12:$F$2664,MATCH("OUT_"&amp;ウォレット!$DA$2&amp;MONTH(ウォレット!$B35)&amp;"/"&amp;DAY(ウォレット!$B35)&amp;"_"&amp;ウォレット!EE$3,プレー記録!$U$12:$U$2664,0),1))</f>
        <v>0</v>
      </c>
      <c r="EF35" s="299">
        <f>IF(ISNA(INDEX(プレー記録!$F$12:$F$2664,MATCH("OUT_"&amp;ウォレット!$DA$2&amp;MONTH(ウォレット!$B35)&amp;"/"&amp;DAY(ウォレット!$B35)&amp;"_"&amp;ウォレット!EF$3,プレー記録!$U$12:$U$2664,0),1))=TRUE,0,-INDEX(プレー記録!$F$12:$F$2664,MATCH("OUT_"&amp;ウォレット!$DA$2&amp;MONTH(ウォレット!$B35)&amp;"/"&amp;DAY(ウォレット!$B35)&amp;"_"&amp;ウォレット!EF$3,プレー記録!$U$12:$U$2664,0),1))</f>
        <v>0</v>
      </c>
      <c r="EG35" s="299">
        <f>IF(ISNA(INDEX(プレー記録!$F$12:$F$2664,MATCH("OUT_"&amp;ウォレット!$DA$2&amp;MONTH(ウォレット!$B35)&amp;"/"&amp;DAY(ウォレット!$B35)&amp;"_"&amp;ウォレット!EG$3,プレー記録!$U$12:$U$2664,0),1))=TRUE,0,-INDEX(プレー記録!$F$12:$F$2664,MATCH("OUT_"&amp;ウォレット!$DA$2&amp;MONTH(ウォレット!$B35)&amp;"/"&amp;DAY(ウォレット!$B35)&amp;"_"&amp;ウォレット!EG$3,プレー記録!$U$12:$U$2664,0),1))</f>
        <v>0</v>
      </c>
      <c r="EH35" s="161"/>
      <c r="EI35" s="129">
        <f t="shared" si="5"/>
        <v>0</v>
      </c>
      <c r="EJ35" s="130">
        <f t="shared" ref="EJ35" si="22">SUM(FA35:FP35)</f>
        <v>0</v>
      </c>
      <c r="EK35" s="134">
        <f>IF(ISNA(INDEX(プレー記録!$G$14:$G$2664,MATCH("IN_"&amp;ウォレット!$EI$2&amp;MONTH(ウォレット!$B35)&amp;"/"&amp;DAY(ウォレット!$B35)&amp;"_"&amp;ウォレット!EK$3,プレー記録!$U$14:$U$2664,0),1))=TRUE,0,INDEX(プレー記録!$G$14:$G$2664,MATCH("IN_"&amp;ウォレット!$EI$2&amp;MONTH(ウォレット!$B35)&amp;"/"&amp;DAY(ウォレット!$B35)&amp;"_"&amp;ウォレット!EK$3,プレー記録!$U$14:$U$2664,0),1))</f>
        <v>0</v>
      </c>
      <c r="EL35" s="124">
        <f>IF(ISNA(INDEX(プレー記録!$G$14:$G$2664,MATCH("IN_"&amp;ウォレット!$EI$2&amp;MONTH(ウォレット!$B35)&amp;"/"&amp;DAY(ウォレット!$B35)&amp;"_"&amp;ウォレット!EL$3,プレー記録!$U$14:$U$2664,0),1))=TRUE,0,INDEX(プレー記録!$G$14:$G$2664,MATCH("IN_"&amp;ウォレット!$EI$2&amp;MONTH(ウォレット!$B35)&amp;"/"&amp;DAY(ウォレット!$B35)&amp;"_"&amp;ウォレット!EL$3,プレー記録!$U$14:$U$2664,0),1))</f>
        <v>0</v>
      </c>
      <c r="EM35" s="124">
        <f>IF(ISNA(INDEX(プレー記録!$G$14:$G$2664,MATCH("IN_"&amp;ウォレット!$EI$2&amp;MONTH(ウォレット!$B35)&amp;"/"&amp;DAY(ウォレット!$B35)&amp;"_"&amp;ウォレット!EM$3,プレー記録!$U$14:$U$2664,0),1))=TRUE,0,INDEX(プレー記録!$G$14:$G$2664,MATCH("IN_"&amp;ウォレット!$EI$2&amp;MONTH(ウォレット!$B35)&amp;"/"&amp;DAY(ウォレット!$B35)&amp;"_"&amp;ウォレット!EM$3,プレー記録!$U$14:$U$2664,0),1))</f>
        <v>0</v>
      </c>
      <c r="EN35" s="124">
        <f>IF(ISNA(INDEX(プレー記録!$G$14:$G$2664,MATCH("IN_"&amp;ウォレット!$EI$2&amp;MONTH(ウォレット!$B35)&amp;"/"&amp;DAY(ウォレット!$B35)&amp;"_"&amp;ウォレット!EN$3,プレー記録!$U$14:$U$2664,0),1))=TRUE,0,INDEX(プレー記録!$G$14:$G$2664,MATCH("IN_"&amp;ウォレット!$EI$2&amp;MONTH(ウォレット!$B35)&amp;"/"&amp;DAY(ウォレット!$B35)&amp;"_"&amp;ウォレット!EN$3,プレー記録!$U$14:$U$2664,0),1))</f>
        <v>0</v>
      </c>
      <c r="EO35" s="124">
        <f>IF(ISNA(INDEX(プレー記録!$G$14:$G$2664,MATCH("IN_"&amp;ウォレット!$EI$2&amp;MONTH(ウォレット!$B35)&amp;"/"&amp;DAY(ウォレット!$B35)&amp;"_"&amp;ウォレット!EO$3,プレー記録!$U$14:$U$2664,0),1))=TRUE,0,INDEX(プレー記録!$G$14:$G$2664,MATCH("IN_"&amp;ウォレット!$EI$2&amp;MONTH(ウォレット!$B35)&amp;"/"&amp;DAY(ウォレット!$B35)&amp;"_"&amp;ウォレット!EO$3,プレー記録!$U$14:$U$2664,0),1))</f>
        <v>0</v>
      </c>
      <c r="EP35" s="124">
        <f>IF(ISNA(INDEX(プレー記録!$G$14:$G$2664,MATCH("IN_"&amp;ウォレット!$EI$2&amp;MONTH(ウォレット!$B35)&amp;"/"&amp;DAY(ウォレット!$B35)&amp;"_"&amp;ウォレット!EP$3,プレー記録!$U$14:$U$2664,0),1))=TRUE,0,INDEX(プレー記録!$G$14:$G$2664,MATCH("IN_"&amp;ウォレット!$EI$2&amp;MONTH(ウォレット!$B35)&amp;"/"&amp;DAY(ウォレット!$B35)&amp;"_"&amp;ウォレット!EP$3,プレー記録!$U$14:$U$2664,0),1))</f>
        <v>0</v>
      </c>
      <c r="EQ35" s="124">
        <f>IF(ISNA(INDEX(プレー記録!$G$14:$G$2664,MATCH("IN_"&amp;ウォレット!$EI$2&amp;MONTH(ウォレット!$B35)&amp;"/"&amp;DAY(ウォレット!$B35)&amp;"_"&amp;ウォレット!EQ$3,プレー記録!$U$14:$U$2664,0),1))=TRUE,0,INDEX(プレー記録!$G$14:$G$2664,MATCH("IN_"&amp;ウォレット!$EI$2&amp;MONTH(ウォレット!$B35)&amp;"/"&amp;DAY(ウォレット!$B35)&amp;"_"&amp;ウォレット!EQ$3,プレー記録!$U$14:$U$2664,0),1))</f>
        <v>0</v>
      </c>
      <c r="ER35" s="297">
        <f>IF(ISNA(INDEX(プレー記録!$G$14:$G$2664,MATCH("IN_"&amp;ウォレット!$EI$2&amp;MONTH(ウォレット!$B35)&amp;"/"&amp;DAY(ウォレット!$B35)&amp;"_"&amp;ウォレット!ER$3,プレー記録!$U$14:$U$2664,0),1))=TRUE,0,INDEX(プレー記録!$G$14:$G$2664,MATCH("IN_"&amp;ウォレット!$EI$2&amp;MONTH(ウォレット!$B35)&amp;"/"&amp;DAY(ウォレット!$B35)&amp;"_"&amp;ウォレット!ER$3,プレー記録!$U$14:$U$2664,0),1))</f>
        <v>0</v>
      </c>
      <c r="ES35" s="297">
        <f>IF(ISNA(INDEX(プレー記録!$G$14:$G$2664,MATCH("IN_"&amp;ウォレット!$EI$2&amp;MONTH(ウォレット!$B35)&amp;"/"&amp;DAY(ウォレット!$B35)&amp;"_"&amp;ウォレット!ES$3,プレー記録!$U$14:$U$2664,0),1))=TRUE,0,INDEX(プレー記録!$G$14:$G$2664,MATCH("IN_"&amp;ウォレット!$EI$2&amp;MONTH(ウォレット!$B35)&amp;"/"&amp;DAY(ウォレット!$B35)&amp;"_"&amp;ウォレット!ES$3,プレー記録!$U$14:$U$2664,0),1))</f>
        <v>0</v>
      </c>
      <c r="ET35" s="297">
        <f>IF(ISNA(INDEX(プレー記録!$G$14:$G$2664,MATCH("IN_"&amp;ウォレット!$EI$2&amp;MONTH(ウォレット!$B35)&amp;"/"&amp;DAY(ウォレット!$B35)&amp;"_"&amp;ウォレット!ET$3,プレー記録!$U$14:$U$2664,0),1))=TRUE,0,INDEX(プレー記録!$G$14:$G$2664,MATCH("IN_"&amp;ウォレット!$EI$2&amp;MONTH(ウォレット!$B35)&amp;"/"&amp;DAY(ウォレット!$B35)&amp;"_"&amp;ウォレット!ET$3,プレー記録!$U$14:$U$2664,0),1))</f>
        <v>0</v>
      </c>
      <c r="EU35" s="297">
        <f>IF(ISNA(INDEX(プレー記録!$G$14:$G$2664,MATCH("IN_"&amp;ウォレット!$EI$2&amp;MONTH(ウォレット!$B35)&amp;"/"&amp;DAY(ウォレット!$B35)&amp;"_"&amp;ウォレット!EU$3,プレー記録!$U$14:$U$2664,0),1))=TRUE,0,INDEX(プレー記録!$G$14:$G$2664,MATCH("IN_"&amp;ウォレット!$EI$2&amp;MONTH(ウォレット!$B35)&amp;"/"&amp;DAY(ウォレット!$B35)&amp;"_"&amp;ウォレット!EU$3,プレー記録!$U$14:$U$2664,0),1))</f>
        <v>0</v>
      </c>
      <c r="EV35" s="297">
        <f>IF(ISNA(INDEX(プレー記録!$G$14:$G$2664,MATCH("IN_"&amp;ウォレット!$EI$2&amp;MONTH(ウォレット!$B35)&amp;"/"&amp;DAY(ウォレット!$B35)&amp;"_"&amp;ウォレット!EV$3,プレー記録!$U$14:$U$2664,0),1))=TRUE,0,INDEX(プレー記録!$G$14:$G$2664,MATCH("IN_"&amp;ウォレット!$EI$2&amp;MONTH(ウォレット!$B35)&amp;"/"&amp;DAY(ウォレット!$B35)&amp;"_"&amp;ウォレット!EV$3,プレー記録!$U$14:$U$2664,0),1))</f>
        <v>0</v>
      </c>
      <c r="EW35" s="297">
        <f>IF(ISNA(INDEX(プレー記録!$G$14:$G$2664,MATCH("IN_"&amp;ウォレット!$EI$2&amp;MONTH(ウォレット!$B35)&amp;"/"&amp;DAY(ウォレット!$B35)&amp;"_"&amp;ウォレット!EW$3,プレー記録!$U$14:$U$2664,0),1))=TRUE,0,INDEX(プレー記録!$G$14:$G$2664,MATCH("IN_"&amp;ウォレット!$EI$2&amp;MONTH(ウォレット!$B35)&amp;"/"&amp;DAY(ウォレット!$B35)&amp;"_"&amp;ウォレット!EW$3,プレー記録!$U$14:$U$2664,0),1))</f>
        <v>0</v>
      </c>
      <c r="EX35" s="297">
        <f>IF(ISNA(INDEX(プレー記録!$G$14:$G$2664,MATCH("IN_"&amp;ウォレット!$EI$2&amp;MONTH(ウォレット!$B35)&amp;"/"&amp;DAY(ウォレット!$B35)&amp;"_"&amp;ウォレット!EX$3,プレー記録!$U$14:$U$2664,0),1))=TRUE,0,INDEX(プレー記録!$G$14:$G$2664,MATCH("IN_"&amp;ウォレット!$EI$2&amp;MONTH(ウォレット!$B35)&amp;"/"&amp;DAY(ウォレット!$B35)&amp;"_"&amp;ウォレット!EX$3,プレー記録!$U$14:$U$2664,0),1))</f>
        <v>0</v>
      </c>
      <c r="EY35" s="297">
        <f>IF(ISNA(INDEX(プレー記録!$G$14:$G$2664,MATCH("IN_"&amp;ウォレット!$EI$2&amp;MONTH(ウォレット!$B35)&amp;"/"&amp;DAY(ウォレット!$B35)&amp;"_"&amp;ウォレット!EY$3,プレー記録!$U$14:$U$2664,0),1))=TRUE,0,INDEX(プレー記録!$G$14:$G$2664,MATCH("IN_"&amp;ウォレット!$EI$2&amp;MONTH(ウォレット!$B35)&amp;"/"&amp;DAY(ウォレット!$B35)&amp;"_"&amp;ウォレット!EY$3,プレー記録!$U$14:$U$2664,0),1))</f>
        <v>0</v>
      </c>
      <c r="EZ35" s="159"/>
      <c r="FA35" s="132">
        <f>IF(ISNA(INDEX(プレー記録!$F$12:$F$2664,MATCH("OUT_"&amp;ウォレット!$EI$2&amp;MONTH(ウォレット!$B35)&amp;"/"&amp;DAY(ウォレット!$B35)&amp;"_"&amp;ウォレット!FA$3,プレー記録!$U$12:$U$2664,0),1))=TRUE,0,-INDEX(プレー記録!$F$12:$F$2664,MATCH("OUT_"&amp;ウォレット!$EI$2&amp;MONTH(ウォレット!$B35)&amp;"/"&amp;DAY(ウォレット!$B35)&amp;"_"&amp;ウォレット!FA$3,プレー記録!$U$12:$U$2664,0),1))</f>
        <v>0</v>
      </c>
      <c r="FB35" s="125">
        <f>IF(ISNA(INDEX(プレー記録!$F$12:$F$2664,MATCH("OUT_"&amp;ウォレット!$EI$2&amp;MONTH(ウォレット!$B35)&amp;"/"&amp;DAY(ウォレット!$B35)&amp;"_"&amp;ウォレット!FB$3,プレー記録!$U$12:$U$2664,0),1))=TRUE,0,-INDEX(プレー記録!$F$12:$F$2664,MATCH("OUT_"&amp;ウォレット!$EI$2&amp;MONTH(ウォレット!$B35)&amp;"/"&amp;DAY(ウォレット!$B35)&amp;"_"&amp;ウォレット!FB$3,プレー記録!$U$12:$U$2664,0),1))</f>
        <v>0</v>
      </c>
      <c r="FC35" s="125">
        <f>IF(ISNA(INDEX(プレー記録!$F$12:$F$2664,MATCH("OUT_"&amp;ウォレット!$EI$2&amp;MONTH(ウォレット!$B35)&amp;"/"&amp;DAY(ウォレット!$B35)&amp;"_"&amp;ウォレット!FC$3,プレー記録!$U$12:$U$2664,0),1))=TRUE,0,-INDEX(プレー記録!$F$12:$F$2664,MATCH("OUT_"&amp;ウォレット!$EI$2&amp;MONTH(ウォレット!$B35)&amp;"/"&amp;DAY(ウォレット!$B35)&amp;"_"&amp;ウォレット!FC$3,プレー記録!$U$12:$U$2664,0),1))</f>
        <v>0</v>
      </c>
      <c r="FD35" s="125">
        <f>IF(ISNA(INDEX(プレー記録!$F$12:$F$2664,MATCH("OUT_"&amp;ウォレット!$EI$2&amp;MONTH(ウォレット!$B35)&amp;"/"&amp;DAY(ウォレット!$B35)&amp;"_"&amp;ウォレット!FD$3,プレー記録!$U$12:$U$2664,0),1))=TRUE,0,-INDEX(プレー記録!$F$12:$F$2664,MATCH("OUT_"&amp;ウォレット!$EI$2&amp;MONTH(ウォレット!$B35)&amp;"/"&amp;DAY(ウォレット!$B35)&amp;"_"&amp;ウォレット!FD$3,プレー記録!$U$12:$U$2664,0),1))</f>
        <v>0</v>
      </c>
      <c r="FE35" s="125">
        <f>IF(ISNA(INDEX(プレー記録!$F$12:$F$2664,MATCH("OUT_"&amp;ウォレット!$EI$2&amp;MONTH(ウォレット!$B35)&amp;"/"&amp;DAY(ウォレット!$B35)&amp;"_"&amp;ウォレット!FE$3,プレー記録!$U$12:$U$2664,0),1))=TRUE,0,-INDEX(プレー記録!$F$12:$F$2664,MATCH("OUT_"&amp;ウォレット!$EI$2&amp;MONTH(ウォレット!$B35)&amp;"/"&amp;DAY(ウォレット!$B35)&amp;"_"&amp;ウォレット!FE$3,プレー記録!$U$12:$U$2664,0),1))</f>
        <v>0</v>
      </c>
      <c r="FF35" s="125">
        <f>IF(ISNA(INDEX(プレー記録!$F$12:$F$2664,MATCH("OUT_"&amp;ウォレット!$EI$2&amp;MONTH(ウォレット!$B35)&amp;"/"&amp;DAY(ウォレット!$B35)&amp;"_"&amp;ウォレット!FF$3,プレー記録!$U$12:$U$2664,0),1))=TRUE,0,-INDEX(プレー記録!$F$12:$F$2664,MATCH("OUT_"&amp;ウォレット!$EI$2&amp;MONTH(ウォレット!$B35)&amp;"/"&amp;DAY(ウォレット!$B35)&amp;"_"&amp;ウォレット!FF$3,プレー記録!$U$12:$U$2664,0),1))</f>
        <v>0</v>
      </c>
      <c r="FG35" s="125">
        <f>IF(ISNA(INDEX(プレー記録!$F$12:$F$2664,MATCH("OUT_"&amp;ウォレット!$EI$2&amp;MONTH(ウォレット!$B35)&amp;"/"&amp;DAY(ウォレット!$B35)&amp;"_"&amp;ウォレット!FG$3,プレー記録!$U$12:$U$2664,0),1))=TRUE,0,-INDEX(プレー記録!$F$12:$F$2664,MATCH("OUT_"&amp;ウォレット!$EI$2&amp;MONTH(ウォレット!$B35)&amp;"/"&amp;DAY(ウォレット!$B35)&amp;"_"&amp;ウォレット!FG$3,プレー記録!$U$12:$U$2664,0),1))</f>
        <v>0</v>
      </c>
      <c r="FH35" s="299">
        <f>IF(ISNA(INDEX(プレー記録!$F$12:$F$2664,MATCH("OUT_"&amp;ウォレット!$EI$2&amp;MONTH(ウォレット!$B35)&amp;"/"&amp;DAY(ウォレット!$B35)&amp;"_"&amp;ウォレット!FH$3,プレー記録!$U$12:$U$2664,0),1))=TRUE,0,-INDEX(プレー記録!$F$12:$F$2664,MATCH("OUT_"&amp;ウォレット!$EI$2&amp;MONTH(ウォレット!$B35)&amp;"/"&amp;DAY(ウォレット!$B35)&amp;"_"&amp;ウォレット!FH$3,プレー記録!$U$12:$U$2664,0),1))</f>
        <v>0</v>
      </c>
      <c r="FI35" s="299">
        <f>IF(ISNA(INDEX(プレー記録!$F$12:$F$2664,MATCH("OUT_"&amp;ウォレット!$EI$2&amp;MONTH(ウォレット!$B35)&amp;"/"&amp;DAY(ウォレット!$B35)&amp;"_"&amp;ウォレット!FI$3,プレー記録!$U$12:$U$2664,0),1))=TRUE,0,-INDEX(プレー記録!$F$12:$F$2664,MATCH("OUT_"&amp;ウォレット!$EI$2&amp;MONTH(ウォレット!$B35)&amp;"/"&amp;DAY(ウォレット!$B35)&amp;"_"&amp;ウォレット!FI$3,プレー記録!$U$12:$U$2664,0),1))</f>
        <v>0</v>
      </c>
      <c r="FJ35" s="299">
        <f>IF(ISNA(INDEX(プレー記録!$F$12:$F$2664,MATCH("OUT_"&amp;ウォレット!$EI$2&amp;MONTH(ウォレット!$B35)&amp;"/"&amp;DAY(ウォレット!$B35)&amp;"_"&amp;ウォレット!FJ$3,プレー記録!$U$12:$U$2664,0),1))=TRUE,0,-INDEX(プレー記録!$F$12:$F$2664,MATCH("OUT_"&amp;ウォレット!$EI$2&amp;MONTH(ウォレット!$B35)&amp;"/"&amp;DAY(ウォレット!$B35)&amp;"_"&amp;ウォレット!FJ$3,プレー記録!$U$12:$U$2664,0),1))</f>
        <v>0</v>
      </c>
      <c r="FK35" s="299">
        <f>IF(ISNA(INDEX(プレー記録!$F$12:$F$2664,MATCH("OUT_"&amp;ウォレット!$EI$2&amp;MONTH(ウォレット!$B35)&amp;"/"&amp;DAY(ウォレット!$B35)&amp;"_"&amp;ウォレット!FK$3,プレー記録!$U$12:$U$2664,0),1))=TRUE,0,-INDEX(プレー記録!$F$12:$F$2664,MATCH("OUT_"&amp;ウォレット!$EI$2&amp;MONTH(ウォレット!$B35)&amp;"/"&amp;DAY(ウォレット!$B35)&amp;"_"&amp;ウォレット!FK$3,プレー記録!$U$12:$U$2664,0),1))</f>
        <v>0</v>
      </c>
      <c r="FL35" s="299">
        <f>IF(ISNA(INDEX(プレー記録!$F$12:$F$2664,MATCH("OUT_"&amp;ウォレット!$EI$2&amp;MONTH(ウォレット!$B35)&amp;"/"&amp;DAY(ウォレット!$B35)&amp;"_"&amp;ウォレット!FL$3,プレー記録!$U$12:$U$2664,0),1))=TRUE,0,-INDEX(プレー記録!$F$12:$F$2664,MATCH("OUT_"&amp;ウォレット!$EI$2&amp;MONTH(ウォレット!$B35)&amp;"/"&amp;DAY(ウォレット!$B35)&amp;"_"&amp;ウォレット!FL$3,プレー記録!$U$12:$U$2664,0),1))</f>
        <v>0</v>
      </c>
      <c r="FM35" s="299">
        <f>IF(ISNA(INDEX(プレー記録!$F$12:$F$2664,MATCH("OUT_"&amp;ウォレット!$EI$2&amp;MONTH(ウォレット!$B35)&amp;"/"&amp;DAY(ウォレット!$B35)&amp;"_"&amp;ウォレット!FM$3,プレー記録!$U$12:$U$2664,0),1))=TRUE,0,-INDEX(プレー記録!$F$12:$F$2664,MATCH("OUT_"&amp;ウォレット!$EI$2&amp;MONTH(ウォレット!$B35)&amp;"/"&amp;DAY(ウォレット!$B35)&amp;"_"&amp;ウォレット!FM$3,プレー記録!$U$12:$U$2664,0),1))</f>
        <v>0</v>
      </c>
      <c r="FN35" s="299">
        <f>IF(ISNA(INDEX(プレー記録!$F$12:$F$2664,MATCH("OUT_"&amp;ウォレット!$EI$2&amp;MONTH(ウォレット!$B35)&amp;"/"&amp;DAY(ウォレット!$B35)&amp;"_"&amp;ウォレット!FN$3,プレー記録!$U$12:$U$2664,0),1))=TRUE,0,-INDEX(プレー記録!$F$12:$F$2664,MATCH("OUT_"&amp;ウォレット!$EI$2&amp;MONTH(ウォレット!$B35)&amp;"/"&amp;DAY(ウォレット!$B35)&amp;"_"&amp;ウォレット!FN$3,プレー記録!$U$12:$U$2664,0),1))</f>
        <v>0</v>
      </c>
      <c r="FO35" s="299">
        <f>IF(ISNA(INDEX(プレー記録!$F$12:$F$2664,MATCH("OUT_"&amp;ウォレット!$EI$2&amp;MONTH(ウォレット!$B35)&amp;"/"&amp;DAY(ウォレット!$B35)&amp;"_"&amp;ウォレット!FO$3,プレー記録!$U$12:$U$2664,0),1))=TRUE,0,-INDEX(プレー記録!$F$12:$F$2664,MATCH("OUT_"&amp;ウォレット!$EI$2&amp;MONTH(ウォレット!$B35)&amp;"/"&amp;DAY(ウォレット!$B35)&amp;"_"&amp;ウォレット!FO$3,プレー記録!$U$12:$U$2664,0),1))</f>
        <v>0</v>
      </c>
      <c r="FP35" s="161"/>
      <c r="FQ35" s="129">
        <f t="shared" si="6"/>
        <v>0</v>
      </c>
      <c r="FR35" s="130">
        <f t="shared" ref="FR35" si="23">SUM(GI35:GX35)</f>
        <v>0</v>
      </c>
      <c r="FS35" s="134">
        <f>IF(ISNA(INDEX(プレー記録!$G$14:$G$2664,MATCH("IN_"&amp;ウォレット!$FQ$2&amp;MONTH(ウォレット!$B35)&amp;"/"&amp;DAY(ウォレット!$B35)&amp;"_"&amp;ウォレット!FS$3,プレー記録!$U$14:$U$2664,0),1))=TRUE,0,INDEX(プレー記録!$G$14:$G$2664,MATCH("IN_"&amp;ウォレット!$FQ$2&amp;MONTH(ウォレット!$B35)&amp;"/"&amp;DAY(ウォレット!$B35)&amp;"_"&amp;ウォレット!FS$3,プレー記録!$U$14:$U$2664,0),1))</f>
        <v>0</v>
      </c>
      <c r="FT35" s="124">
        <f>IF(ISNA(INDEX(プレー記録!$G$14:$G$2664,MATCH("IN_"&amp;ウォレット!$FQ$2&amp;MONTH(ウォレット!$B35)&amp;"/"&amp;DAY(ウォレット!$B35)&amp;"_"&amp;ウォレット!FT$3,プレー記録!$U$14:$U$2664,0),1))=TRUE,0,INDEX(プレー記録!$G$14:$G$2664,MATCH("IN_"&amp;ウォレット!$FQ$2&amp;MONTH(ウォレット!$B35)&amp;"/"&amp;DAY(ウォレット!$B35)&amp;"_"&amp;ウォレット!FT$3,プレー記録!$U$14:$U$2664,0),1))</f>
        <v>0</v>
      </c>
      <c r="FU35" s="124">
        <f>IF(ISNA(INDEX(プレー記録!$G$14:$G$2664,MATCH("IN_"&amp;ウォレット!$FQ$2&amp;MONTH(ウォレット!$B35)&amp;"/"&amp;DAY(ウォレット!$B35)&amp;"_"&amp;ウォレット!FU$3,プレー記録!$U$14:$U$2664,0),1))=TRUE,0,INDEX(プレー記録!$G$14:$G$2664,MATCH("IN_"&amp;ウォレット!$FQ$2&amp;MONTH(ウォレット!$B35)&amp;"/"&amp;DAY(ウォレット!$B35)&amp;"_"&amp;ウォレット!FU$3,プレー記録!$U$14:$U$2664,0),1))</f>
        <v>0</v>
      </c>
      <c r="FV35" s="124">
        <f>IF(ISNA(INDEX(プレー記録!$G$14:$G$2664,MATCH("IN_"&amp;ウォレット!$FQ$2&amp;MONTH(ウォレット!$B35)&amp;"/"&amp;DAY(ウォレット!$B35)&amp;"_"&amp;ウォレット!FV$3,プレー記録!$U$14:$U$2664,0),1))=TRUE,0,INDEX(プレー記録!$G$14:$G$2664,MATCH("IN_"&amp;ウォレット!$FQ$2&amp;MONTH(ウォレット!$B35)&amp;"/"&amp;DAY(ウォレット!$B35)&amp;"_"&amp;ウォレット!FV$3,プレー記録!$U$14:$U$2664,0),1))</f>
        <v>0</v>
      </c>
      <c r="FW35" s="124">
        <f>IF(ISNA(INDEX(プレー記録!$G$14:$G$2664,MATCH("IN_"&amp;ウォレット!$FQ$2&amp;MONTH(ウォレット!$B35)&amp;"/"&amp;DAY(ウォレット!$B35)&amp;"_"&amp;ウォレット!FW$3,プレー記録!$U$14:$U$2664,0),1))=TRUE,0,INDEX(プレー記録!$G$14:$G$2664,MATCH("IN_"&amp;ウォレット!$FQ$2&amp;MONTH(ウォレット!$B35)&amp;"/"&amp;DAY(ウォレット!$B35)&amp;"_"&amp;ウォレット!FW$3,プレー記録!$U$14:$U$2664,0),1))</f>
        <v>0</v>
      </c>
      <c r="FX35" s="124">
        <f>IF(ISNA(INDEX(プレー記録!$G$14:$G$2664,MATCH("IN_"&amp;ウォレット!$FQ$2&amp;MONTH(ウォレット!$B35)&amp;"/"&amp;DAY(ウォレット!$B35)&amp;"_"&amp;ウォレット!FX$3,プレー記録!$U$14:$U$2664,0),1))=TRUE,0,INDEX(プレー記録!$G$14:$G$2664,MATCH("IN_"&amp;ウォレット!$FQ$2&amp;MONTH(ウォレット!$B35)&amp;"/"&amp;DAY(ウォレット!$B35)&amp;"_"&amp;ウォレット!FX$3,プレー記録!$U$14:$U$2664,0),1))</f>
        <v>0</v>
      </c>
      <c r="FY35" s="124">
        <f>IF(ISNA(INDEX(プレー記録!$G$14:$G$2664,MATCH("IN_"&amp;ウォレット!$FQ$2&amp;MONTH(ウォレット!$B35)&amp;"/"&amp;DAY(ウォレット!$B35)&amp;"_"&amp;ウォレット!FY$3,プレー記録!$U$14:$U$2664,0),1))=TRUE,0,INDEX(プレー記録!$G$14:$G$2664,MATCH("IN_"&amp;ウォレット!$FQ$2&amp;MONTH(ウォレット!$B35)&amp;"/"&amp;DAY(ウォレット!$B35)&amp;"_"&amp;ウォレット!FY$3,プレー記録!$U$14:$U$2664,0),1))</f>
        <v>0</v>
      </c>
      <c r="FZ35" s="297">
        <f>IF(ISNA(INDEX(プレー記録!$G$14:$G$2664,MATCH("IN_"&amp;ウォレット!$FQ$2&amp;MONTH(ウォレット!$B35)&amp;"/"&amp;DAY(ウォレット!$B35)&amp;"_"&amp;ウォレット!FZ$3,プレー記録!$U$14:$U$2664,0),1))=TRUE,0,INDEX(プレー記録!$G$14:$G$2664,MATCH("IN_"&amp;ウォレット!$FQ$2&amp;MONTH(ウォレット!$B35)&amp;"/"&amp;DAY(ウォレット!$B35)&amp;"_"&amp;ウォレット!FZ$3,プレー記録!$U$14:$U$2664,0),1))</f>
        <v>0</v>
      </c>
      <c r="GA35" s="297">
        <f>IF(ISNA(INDEX(プレー記録!$G$14:$G$2664,MATCH("IN_"&amp;ウォレット!$FQ$2&amp;MONTH(ウォレット!$B35)&amp;"/"&amp;DAY(ウォレット!$B35)&amp;"_"&amp;ウォレット!GA$3,プレー記録!$U$14:$U$2664,0),1))=TRUE,0,INDEX(プレー記録!$G$14:$G$2664,MATCH("IN_"&amp;ウォレット!$FQ$2&amp;MONTH(ウォレット!$B35)&amp;"/"&amp;DAY(ウォレット!$B35)&amp;"_"&amp;ウォレット!GA$3,プレー記録!$U$14:$U$2664,0),1))</f>
        <v>0</v>
      </c>
      <c r="GB35" s="297">
        <f>IF(ISNA(INDEX(プレー記録!$G$14:$G$2664,MATCH("IN_"&amp;ウォレット!$FQ$2&amp;MONTH(ウォレット!$B35)&amp;"/"&amp;DAY(ウォレット!$B35)&amp;"_"&amp;ウォレット!GB$3,プレー記録!$U$14:$U$2664,0),1))=TRUE,0,INDEX(プレー記録!$G$14:$G$2664,MATCH("IN_"&amp;ウォレット!$FQ$2&amp;MONTH(ウォレット!$B35)&amp;"/"&amp;DAY(ウォレット!$B35)&amp;"_"&amp;ウォレット!GB$3,プレー記録!$U$14:$U$2664,0),1))</f>
        <v>0</v>
      </c>
      <c r="GC35" s="297">
        <f>IF(ISNA(INDEX(プレー記録!$G$14:$G$2664,MATCH("IN_"&amp;ウォレット!$FQ$2&amp;MONTH(ウォレット!$B35)&amp;"/"&amp;DAY(ウォレット!$B35)&amp;"_"&amp;ウォレット!GC$3,プレー記録!$U$14:$U$2664,0),1))=TRUE,0,INDEX(プレー記録!$G$14:$G$2664,MATCH("IN_"&amp;ウォレット!$FQ$2&amp;MONTH(ウォレット!$B35)&amp;"/"&amp;DAY(ウォレット!$B35)&amp;"_"&amp;ウォレット!GC$3,プレー記録!$U$14:$U$2664,0),1))</f>
        <v>0</v>
      </c>
      <c r="GD35" s="297">
        <f>IF(ISNA(INDEX(プレー記録!$G$14:$G$2664,MATCH("IN_"&amp;ウォレット!$FQ$2&amp;MONTH(ウォレット!$B35)&amp;"/"&amp;DAY(ウォレット!$B35)&amp;"_"&amp;ウォレット!GD$3,プレー記録!$U$14:$U$2664,0),1))=TRUE,0,INDEX(プレー記録!$G$14:$G$2664,MATCH("IN_"&amp;ウォレット!$FQ$2&amp;MONTH(ウォレット!$B35)&amp;"/"&amp;DAY(ウォレット!$B35)&amp;"_"&amp;ウォレット!GD$3,プレー記録!$U$14:$U$2664,0),1))</f>
        <v>0</v>
      </c>
      <c r="GE35" s="297">
        <f>IF(ISNA(INDEX(プレー記録!$G$14:$G$2664,MATCH("IN_"&amp;ウォレット!$FQ$2&amp;MONTH(ウォレット!$B35)&amp;"/"&amp;DAY(ウォレット!$B35)&amp;"_"&amp;ウォレット!GE$3,プレー記録!$U$14:$U$2664,0),1))=TRUE,0,INDEX(プレー記録!$G$14:$G$2664,MATCH("IN_"&amp;ウォレット!$FQ$2&amp;MONTH(ウォレット!$B35)&amp;"/"&amp;DAY(ウォレット!$B35)&amp;"_"&amp;ウォレット!GE$3,プレー記録!$U$14:$U$2664,0),1))</f>
        <v>0</v>
      </c>
      <c r="GF35" s="297">
        <f>IF(ISNA(INDEX(プレー記録!$G$14:$G$2664,MATCH("IN_"&amp;ウォレット!$FQ$2&amp;MONTH(ウォレット!$B35)&amp;"/"&amp;DAY(ウォレット!$B35)&amp;"_"&amp;ウォレット!GF$3,プレー記録!$U$14:$U$2664,0),1))=TRUE,0,INDEX(プレー記録!$G$14:$G$2664,MATCH("IN_"&amp;ウォレット!$FQ$2&amp;MONTH(ウォレット!$B35)&amp;"/"&amp;DAY(ウォレット!$B35)&amp;"_"&amp;ウォレット!GF$3,プレー記録!$U$14:$U$2664,0),1))</f>
        <v>0</v>
      </c>
      <c r="GG35" s="297">
        <f>IF(ISNA(INDEX(プレー記録!$G$14:$G$2664,MATCH("IN_"&amp;ウォレット!$FQ$2&amp;MONTH(ウォレット!$B35)&amp;"/"&amp;DAY(ウォレット!$B35)&amp;"_"&amp;ウォレット!GG$3,プレー記録!$U$14:$U$2664,0),1))=TRUE,0,INDEX(プレー記録!$G$14:$G$2664,MATCH("IN_"&amp;ウォレット!$FQ$2&amp;MONTH(ウォレット!$B35)&amp;"/"&amp;DAY(ウォレット!$B35)&amp;"_"&amp;ウォレット!GG$3,プレー記録!$U$14:$U$2664,0),1))</f>
        <v>0</v>
      </c>
      <c r="GH35" s="159"/>
      <c r="GI35" s="132">
        <f>IF(ISNA(INDEX(プレー記録!$F$12:$F$2664,MATCH("OUT_"&amp;ウォレット!$FQ$2&amp;MONTH(ウォレット!$B35)&amp;"/"&amp;DAY(ウォレット!$B35)&amp;"_"&amp;ウォレット!GI$3,プレー記録!$U$12:$U$2664,0),1))=TRUE,0,-INDEX(プレー記録!$F$12:$F$2664,MATCH("OUT_"&amp;ウォレット!$FQ$2&amp;MONTH(ウォレット!$B35)&amp;"/"&amp;DAY(ウォレット!$B35)&amp;"_"&amp;ウォレット!GI$3,プレー記録!$U$12:$U$2664,0),1))</f>
        <v>0</v>
      </c>
      <c r="GJ35" s="125">
        <f>IF(ISNA(INDEX(プレー記録!$F$12:$F$2664,MATCH("OUT_"&amp;ウォレット!$FQ$2&amp;MONTH(ウォレット!$B35)&amp;"/"&amp;DAY(ウォレット!$B35)&amp;"_"&amp;ウォレット!GJ$3,プレー記録!$U$12:$U$2664,0),1))=TRUE,0,-INDEX(プレー記録!$F$12:$F$2664,MATCH("OUT_"&amp;ウォレット!$FQ$2&amp;MONTH(ウォレット!$B35)&amp;"/"&amp;DAY(ウォレット!$B35)&amp;"_"&amp;ウォレット!GJ$3,プレー記録!$U$12:$U$2664,0),1))</f>
        <v>0</v>
      </c>
      <c r="GK35" s="125">
        <f>IF(ISNA(INDEX(プレー記録!$F$12:$F$2664,MATCH("OUT_"&amp;ウォレット!$FQ$2&amp;MONTH(ウォレット!$B35)&amp;"/"&amp;DAY(ウォレット!$B35)&amp;"_"&amp;ウォレット!GK$3,プレー記録!$U$12:$U$2664,0),1))=TRUE,0,-INDEX(プレー記録!$F$12:$F$2664,MATCH("OUT_"&amp;ウォレット!$FQ$2&amp;MONTH(ウォレット!$B35)&amp;"/"&amp;DAY(ウォレット!$B35)&amp;"_"&amp;ウォレット!GK$3,プレー記録!$U$12:$U$2664,0),1))</f>
        <v>0</v>
      </c>
      <c r="GL35" s="125">
        <f>IF(ISNA(INDEX(プレー記録!$F$12:$F$2664,MATCH("OUT_"&amp;ウォレット!$FQ$2&amp;MONTH(ウォレット!$B35)&amp;"/"&amp;DAY(ウォレット!$B35)&amp;"_"&amp;ウォレット!GL$3,プレー記録!$U$12:$U$2664,0),1))=TRUE,0,-INDEX(プレー記録!$F$12:$F$2664,MATCH("OUT_"&amp;ウォレット!$FQ$2&amp;MONTH(ウォレット!$B35)&amp;"/"&amp;DAY(ウォレット!$B35)&amp;"_"&amp;ウォレット!GL$3,プレー記録!$U$12:$U$2664,0),1))</f>
        <v>0</v>
      </c>
      <c r="GM35" s="125">
        <f>IF(ISNA(INDEX(プレー記録!$F$12:$F$2664,MATCH("OUT_"&amp;ウォレット!$FQ$2&amp;MONTH(ウォレット!$B35)&amp;"/"&amp;DAY(ウォレット!$B35)&amp;"_"&amp;ウォレット!GM$3,プレー記録!$U$12:$U$2664,0),1))=TRUE,0,-INDEX(プレー記録!$F$12:$F$2664,MATCH("OUT_"&amp;ウォレット!$FQ$2&amp;MONTH(ウォレット!$B35)&amp;"/"&amp;DAY(ウォレット!$B35)&amp;"_"&amp;ウォレット!GM$3,プレー記録!$U$12:$U$2664,0),1))</f>
        <v>0</v>
      </c>
      <c r="GN35" s="125">
        <f>IF(ISNA(INDEX(プレー記録!$F$12:$F$2664,MATCH("OUT_"&amp;ウォレット!$FQ$2&amp;MONTH(ウォレット!$B35)&amp;"/"&amp;DAY(ウォレット!$B35)&amp;"_"&amp;ウォレット!GN$3,プレー記録!$U$12:$U$2664,0),1))=TRUE,0,-INDEX(プレー記録!$F$12:$F$2664,MATCH("OUT_"&amp;ウォレット!$FQ$2&amp;MONTH(ウォレット!$B35)&amp;"/"&amp;DAY(ウォレット!$B35)&amp;"_"&amp;ウォレット!GN$3,プレー記録!$U$12:$U$2664,0),1))</f>
        <v>0</v>
      </c>
      <c r="GO35" s="125">
        <f>IF(ISNA(INDEX(プレー記録!$F$12:$F$2664,MATCH("OUT_"&amp;ウォレット!$FQ$2&amp;MONTH(ウォレット!$B35)&amp;"/"&amp;DAY(ウォレット!$B35)&amp;"_"&amp;ウォレット!GO$3,プレー記録!$U$12:$U$2664,0),1))=TRUE,0,-INDEX(プレー記録!$F$12:$F$2664,MATCH("OUT_"&amp;ウォレット!$FQ$2&amp;MONTH(ウォレット!$B35)&amp;"/"&amp;DAY(ウォレット!$B35)&amp;"_"&amp;ウォレット!GO$3,プレー記録!$U$12:$U$2664,0),1))</f>
        <v>0</v>
      </c>
      <c r="GP35" s="299">
        <f>IF(ISNA(INDEX(プレー記録!$F$12:$F$2664,MATCH("OUT_"&amp;ウォレット!$FQ$2&amp;MONTH(ウォレット!$B35)&amp;"/"&amp;DAY(ウォレット!$B35)&amp;"_"&amp;ウォレット!GP$3,プレー記録!$U$12:$U$2664,0),1))=TRUE,0,-INDEX(プレー記録!$F$12:$F$2664,MATCH("OUT_"&amp;ウォレット!$FQ$2&amp;MONTH(ウォレット!$B35)&amp;"/"&amp;DAY(ウォレット!$B35)&amp;"_"&amp;ウォレット!GP$3,プレー記録!$U$12:$U$2664,0),1))</f>
        <v>0</v>
      </c>
      <c r="GQ35" s="299">
        <f>IF(ISNA(INDEX(プレー記録!$F$12:$F$2664,MATCH("OUT_"&amp;ウォレット!$FQ$2&amp;MONTH(ウォレット!$B35)&amp;"/"&amp;DAY(ウォレット!$B35)&amp;"_"&amp;ウォレット!GQ$3,プレー記録!$U$12:$U$2664,0),1))=TRUE,0,-INDEX(プレー記録!$F$12:$F$2664,MATCH("OUT_"&amp;ウォレット!$FQ$2&amp;MONTH(ウォレット!$B35)&amp;"/"&amp;DAY(ウォレット!$B35)&amp;"_"&amp;ウォレット!GQ$3,プレー記録!$U$12:$U$2664,0),1))</f>
        <v>0</v>
      </c>
      <c r="GR35" s="299">
        <f>IF(ISNA(INDEX(プレー記録!$F$12:$F$2664,MATCH("OUT_"&amp;ウォレット!$FQ$2&amp;MONTH(ウォレット!$B35)&amp;"/"&amp;DAY(ウォレット!$B35)&amp;"_"&amp;ウォレット!GR$3,プレー記録!$U$12:$U$2664,0),1))=TRUE,0,-INDEX(プレー記録!$F$12:$F$2664,MATCH("OUT_"&amp;ウォレット!$FQ$2&amp;MONTH(ウォレット!$B35)&amp;"/"&amp;DAY(ウォレット!$B35)&amp;"_"&amp;ウォレット!GR$3,プレー記録!$U$12:$U$2664,0),1))</f>
        <v>0</v>
      </c>
      <c r="GS35" s="299">
        <f>IF(ISNA(INDEX(プレー記録!$F$12:$F$2664,MATCH("OUT_"&amp;ウォレット!$FQ$2&amp;MONTH(ウォレット!$B35)&amp;"/"&amp;DAY(ウォレット!$B35)&amp;"_"&amp;ウォレット!GS$3,プレー記録!$U$12:$U$2664,0),1))=TRUE,0,-INDEX(プレー記録!$F$12:$F$2664,MATCH("OUT_"&amp;ウォレット!$FQ$2&amp;MONTH(ウォレット!$B35)&amp;"/"&amp;DAY(ウォレット!$B35)&amp;"_"&amp;ウォレット!GS$3,プレー記録!$U$12:$U$2664,0),1))</f>
        <v>0</v>
      </c>
      <c r="GT35" s="299">
        <f>IF(ISNA(INDEX(プレー記録!$F$12:$F$2664,MATCH("OUT_"&amp;ウォレット!$FQ$2&amp;MONTH(ウォレット!$B35)&amp;"/"&amp;DAY(ウォレット!$B35)&amp;"_"&amp;ウォレット!GT$3,プレー記録!$U$12:$U$2664,0),1))=TRUE,0,-INDEX(プレー記録!$F$12:$F$2664,MATCH("OUT_"&amp;ウォレット!$FQ$2&amp;MONTH(ウォレット!$B35)&amp;"/"&amp;DAY(ウォレット!$B35)&amp;"_"&amp;ウォレット!GT$3,プレー記録!$U$12:$U$2664,0),1))</f>
        <v>0</v>
      </c>
      <c r="GU35" s="299">
        <f>IF(ISNA(INDEX(プレー記録!$F$12:$F$2664,MATCH("OUT_"&amp;ウォレット!$FQ$2&amp;MONTH(ウォレット!$B35)&amp;"/"&amp;DAY(ウォレット!$B35)&amp;"_"&amp;ウォレット!GU$3,プレー記録!$U$12:$U$2664,0),1))=TRUE,0,-INDEX(プレー記録!$F$12:$F$2664,MATCH("OUT_"&amp;ウォレット!$FQ$2&amp;MONTH(ウォレット!$B35)&amp;"/"&amp;DAY(ウォレット!$B35)&amp;"_"&amp;ウォレット!GU$3,プレー記録!$U$12:$U$2664,0),1))</f>
        <v>0</v>
      </c>
      <c r="GV35" s="299">
        <f>IF(ISNA(INDEX(プレー記録!$F$12:$F$2664,MATCH("OUT_"&amp;ウォレット!$FQ$2&amp;MONTH(ウォレット!$B35)&amp;"/"&amp;DAY(ウォレット!$B35)&amp;"_"&amp;ウォレット!GV$3,プレー記録!$U$12:$U$2664,0),1))=TRUE,0,-INDEX(プレー記録!$F$12:$F$2664,MATCH("OUT_"&amp;ウォレット!$FQ$2&amp;MONTH(ウォレット!$B35)&amp;"/"&amp;DAY(ウォレット!$B35)&amp;"_"&amp;ウォレット!GV$3,プレー記録!$U$12:$U$2664,0),1))</f>
        <v>0</v>
      </c>
      <c r="GW35" s="299">
        <f>IF(ISNA(INDEX(プレー記録!$F$12:$F$2664,MATCH("OUT_"&amp;ウォレット!$FQ$2&amp;MONTH(ウォレット!$B35)&amp;"/"&amp;DAY(ウォレット!$B35)&amp;"_"&amp;ウォレット!GW$3,プレー記録!$U$12:$U$2664,0),1))=TRUE,0,-INDEX(プレー記録!$F$12:$F$2664,MATCH("OUT_"&amp;ウォレット!$FQ$2&amp;MONTH(ウォレット!$B35)&amp;"/"&amp;DAY(ウォレット!$B35)&amp;"_"&amp;ウォレット!GW$3,プレー記録!$U$12:$U$2664,0),1))</f>
        <v>0</v>
      </c>
      <c r="GX35" s="161"/>
      <c r="GY35" s="129">
        <f t="shared" si="7"/>
        <v>0</v>
      </c>
      <c r="GZ35" s="130">
        <f t="shared" ref="GZ35" si="24">SUM(HQ35:IF35)</f>
        <v>0</v>
      </c>
      <c r="HA35" s="134">
        <f>IF(ISNA(INDEX(プレー記録!$G$14:$G$2664,MATCH("IN_"&amp;ウォレット!$GY$2&amp;MONTH(ウォレット!$B35)&amp;"/"&amp;DAY(ウォレット!$B35)&amp;"_"&amp;ウォレット!HA$3,プレー記録!$U$14:$U$2664,0),1))=TRUE,0,INDEX(プレー記録!$G$14:$G$2664,MATCH("IN_"&amp;ウォレット!$GY$2&amp;MONTH(ウォレット!$B35)&amp;"/"&amp;DAY(ウォレット!$B35)&amp;"_"&amp;ウォレット!HA$3,プレー記録!$U$14:$U$2664,0),1))</f>
        <v>0</v>
      </c>
      <c r="HB35" s="124">
        <f>IF(ISNA(INDEX(プレー記録!$G$14:$G$2664,MATCH("IN_"&amp;ウォレット!$GY$2&amp;MONTH(ウォレット!$B35)&amp;"/"&amp;DAY(ウォレット!$B35)&amp;"_"&amp;ウォレット!HB$3,プレー記録!$U$14:$U$2664,0),1))=TRUE,0,INDEX(プレー記録!$G$14:$G$2664,MATCH("IN_"&amp;ウォレット!$GY$2&amp;MONTH(ウォレット!$B35)&amp;"/"&amp;DAY(ウォレット!$B35)&amp;"_"&amp;ウォレット!HB$3,プレー記録!$U$14:$U$2664,0),1))</f>
        <v>0</v>
      </c>
      <c r="HC35" s="124">
        <f>IF(ISNA(INDEX(プレー記録!$G$14:$G$2664,MATCH("IN_"&amp;ウォレット!$GY$2&amp;MONTH(ウォレット!$B35)&amp;"/"&amp;DAY(ウォレット!$B35)&amp;"_"&amp;ウォレット!HC$3,プレー記録!$U$14:$U$2664,0),1))=TRUE,0,INDEX(プレー記録!$G$14:$G$2664,MATCH("IN_"&amp;ウォレット!$GY$2&amp;MONTH(ウォレット!$B35)&amp;"/"&amp;DAY(ウォレット!$B35)&amp;"_"&amp;ウォレット!HC$3,プレー記録!$U$14:$U$2664,0),1))</f>
        <v>0</v>
      </c>
      <c r="HD35" s="124">
        <f>IF(ISNA(INDEX(プレー記録!$G$14:$G$2664,MATCH("IN_"&amp;ウォレット!$GY$2&amp;MONTH(ウォレット!$B35)&amp;"/"&amp;DAY(ウォレット!$B35)&amp;"_"&amp;ウォレット!HD$3,プレー記録!$U$14:$U$2664,0),1))=TRUE,0,INDEX(プレー記録!$G$14:$G$2664,MATCH("IN_"&amp;ウォレット!$GY$2&amp;MONTH(ウォレット!$B35)&amp;"/"&amp;DAY(ウォレット!$B35)&amp;"_"&amp;ウォレット!HD$3,プレー記録!$U$14:$U$2664,0),1))</f>
        <v>0</v>
      </c>
      <c r="HE35" s="124">
        <f>IF(ISNA(INDEX(プレー記録!$G$14:$G$2664,MATCH("IN_"&amp;ウォレット!$GY$2&amp;MONTH(ウォレット!$B35)&amp;"/"&amp;DAY(ウォレット!$B35)&amp;"_"&amp;ウォレット!HE$3,プレー記録!$U$14:$U$2664,0),1))=TRUE,0,INDEX(プレー記録!$G$14:$G$2664,MATCH("IN_"&amp;ウォレット!$GY$2&amp;MONTH(ウォレット!$B35)&amp;"/"&amp;DAY(ウォレット!$B35)&amp;"_"&amp;ウォレット!HE$3,プレー記録!$U$14:$U$2664,0),1))</f>
        <v>0</v>
      </c>
      <c r="HF35" s="124">
        <f>IF(ISNA(INDEX(プレー記録!$G$14:$G$2664,MATCH("IN_"&amp;ウォレット!$GY$2&amp;MONTH(ウォレット!$B35)&amp;"/"&amp;DAY(ウォレット!$B35)&amp;"_"&amp;ウォレット!HF$3,プレー記録!$U$14:$U$2664,0),1))=TRUE,0,INDEX(プレー記録!$G$14:$G$2664,MATCH("IN_"&amp;ウォレット!$GY$2&amp;MONTH(ウォレット!$B35)&amp;"/"&amp;DAY(ウォレット!$B35)&amp;"_"&amp;ウォレット!HF$3,プレー記録!$U$14:$U$2664,0),1))</f>
        <v>0</v>
      </c>
      <c r="HG35" s="124">
        <f>IF(ISNA(INDEX(プレー記録!$G$14:$G$2664,MATCH("IN_"&amp;ウォレット!$GY$2&amp;MONTH(ウォレット!$B35)&amp;"/"&amp;DAY(ウォレット!$B35)&amp;"_"&amp;ウォレット!HG$3,プレー記録!$U$14:$U$2664,0),1))=TRUE,0,INDEX(プレー記録!$G$14:$G$2664,MATCH("IN_"&amp;ウォレット!$GY$2&amp;MONTH(ウォレット!$B35)&amp;"/"&amp;DAY(ウォレット!$B35)&amp;"_"&amp;ウォレット!HG$3,プレー記録!$U$14:$U$2664,0),1))</f>
        <v>0</v>
      </c>
      <c r="HH35" s="297">
        <f>IF(ISNA(INDEX(プレー記録!$G$14:$G$2664,MATCH("IN_"&amp;ウォレット!$GY$2&amp;MONTH(ウォレット!$B35)&amp;"/"&amp;DAY(ウォレット!$B35)&amp;"_"&amp;ウォレット!HH$3,プレー記録!$U$14:$U$2664,0),1))=TRUE,0,INDEX(プレー記録!$G$14:$G$2664,MATCH("IN_"&amp;ウォレット!$GY$2&amp;MONTH(ウォレット!$B35)&amp;"/"&amp;DAY(ウォレット!$B35)&amp;"_"&amp;ウォレット!HH$3,プレー記録!$U$14:$U$2664,0),1))</f>
        <v>0</v>
      </c>
      <c r="HI35" s="297">
        <f>IF(ISNA(INDEX(プレー記録!$G$14:$G$2664,MATCH("IN_"&amp;ウォレット!$GY$2&amp;MONTH(ウォレット!$B35)&amp;"/"&amp;DAY(ウォレット!$B35)&amp;"_"&amp;ウォレット!HI$3,プレー記録!$U$14:$U$2664,0),1))=TRUE,0,INDEX(プレー記録!$G$14:$G$2664,MATCH("IN_"&amp;ウォレット!$GY$2&amp;MONTH(ウォレット!$B35)&amp;"/"&amp;DAY(ウォレット!$B35)&amp;"_"&amp;ウォレット!HI$3,プレー記録!$U$14:$U$2664,0),1))</f>
        <v>0</v>
      </c>
      <c r="HJ35" s="297">
        <f>IF(ISNA(INDEX(プレー記録!$G$14:$G$2664,MATCH("IN_"&amp;ウォレット!$GY$2&amp;MONTH(ウォレット!$B35)&amp;"/"&amp;DAY(ウォレット!$B35)&amp;"_"&amp;ウォレット!HJ$3,プレー記録!$U$14:$U$2664,0),1))=TRUE,0,INDEX(プレー記録!$G$14:$G$2664,MATCH("IN_"&amp;ウォレット!$GY$2&amp;MONTH(ウォレット!$B35)&amp;"/"&amp;DAY(ウォレット!$B35)&amp;"_"&amp;ウォレット!HJ$3,プレー記録!$U$14:$U$2664,0),1))</f>
        <v>0</v>
      </c>
      <c r="HK35" s="297">
        <f>IF(ISNA(INDEX(プレー記録!$G$14:$G$2664,MATCH("IN_"&amp;ウォレット!$GY$2&amp;MONTH(ウォレット!$B35)&amp;"/"&amp;DAY(ウォレット!$B35)&amp;"_"&amp;ウォレット!HK$3,プレー記録!$U$14:$U$2664,0),1))=TRUE,0,INDEX(プレー記録!$G$14:$G$2664,MATCH("IN_"&amp;ウォレット!$GY$2&amp;MONTH(ウォレット!$B35)&amp;"/"&amp;DAY(ウォレット!$B35)&amp;"_"&amp;ウォレット!HK$3,プレー記録!$U$14:$U$2664,0),1))</f>
        <v>0</v>
      </c>
      <c r="HL35" s="297">
        <f>IF(ISNA(INDEX(プレー記録!$G$14:$G$2664,MATCH("IN_"&amp;ウォレット!$GY$2&amp;MONTH(ウォレット!$B35)&amp;"/"&amp;DAY(ウォレット!$B35)&amp;"_"&amp;ウォレット!HL$3,プレー記録!$U$14:$U$2664,0),1))=TRUE,0,INDEX(プレー記録!$G$14:$G$2664,MATCH("IN_"&amp;ウォレット!$GY$2&amp;MONTH(ウォレット!$B35)&amp;"/"&amp;DAY(ウォレット!$B35)&amp;"_"&amp;ウォレット!HL$3,プレー記録!$U$14:$U$2664,0),1))</f>
        <v>0</v>
      </c>
      <c r="HM35" s="297">
        <f>IF(ISNA(INDEX(プレー記録!$G$14:$G$2664,MATCH("IN_"&amp;ウォレット!$GY$2&amp;MONTH(ウォレット!$B35)&amp;"/"&amp;DAY(ウォレット!$B35)&amp;"_"&amp;ウォレット!HM$3,プレー記録!$U$14:$U$2664,0),1))=TRUE,0,INDEX(プレー記録!$G$14:$G$2664,MATCH("IN_"&amp;ウォレット!$GY$2&amp;MONTH(ウォレット!$B35)&amp;"/"&amp;DAY(ウォレット!$B35)&amp;"_"&amp;ウォレット!HM$3,プレー記録!$U$14:$U$2664,0),1))</f>
        <v>0</v>
      </c>
      <c r="HN35" s="297">
        <f>IF(ISNA(INDEX(プレー記録!$G$14:$G$2664,MATCH("IN_"&amp;ウォレット!$GY$2&amp;MONTH(ウォレット!$B35)&amp;"/"&amp;DAY(ウォレット!$B35)&amp;"_"&amp;ウォレット!HN$3,プレー記録!$U$14:$U$2664,0),1))=TRUE,0,INDEX(プレー記録!$G$14:$G$2664,MATCH("IN_"&amp;ウォレット!$GY$2&amp;MONTH(ウォレット!$B35)&amp;"/"&amp;DAY(ウォレット!$B35)&amp;"_"&amp;ウォレット!HN$3,プレー記録!$U$14:$U$2664,0),1))</f>
        <v>0</v>
      </c>
      <c r="HO35" s="297">
        <f>IF(ISNA(INDEX(プレー記録!$G$14:$G$2664,MATCH("IN_"&amp;ウォレット!$GY$2&amp;MONTH(ウォレット!$B35)&amp;"/"&amp;DAY(ウォレット!$B35)&amp;"_"&amp;ウォレット!HO$3,プレー記録!$U$14:$U$2664,0),1))=TRUE,0,INDEX(プレー記録!$G$14:$G$2664,MATCH("IN_"&amp;ウォレット!$GY$2&amp;MONTH(ウォレット!$B35)&amp;"/"&amp;DAY(ウォレット!$B35)&amp;"_"&amp;ウォレット!HO$3,プレー記録!$U$14:$U$2664,0),1))</f>
        <v>0</v>
      </c>
      <c r="HP35" s="159"/>
      <c r="HQ35" s="132">
        <f>IF(ISNA(INDEX(プレー記録!$F$12:$F$2664,MATCH("OUT_"&amp;ウォレット!$GY$2&amp;MONTH(ウォレット!$B35)&amp;"/"&amp;DAY(ウォレット!$B35)&amp;"_"&amp;ウォレット!HQ$3,プレー記録!$U$12:$U$2664,0),1))=TRUE,0,-INDEX(プレー記録!$F$12:$F$2664,MATCH("OUT_"&amp;ウォレット!$GY$2&amp;MONTH(ウォレット!$B35)&amp;"/"&amp;DAY(ウォレット!$B35)&amp;"_"&amp;ウォレット!HQ$3,プレー記録!$U$12:$U$2664,0),1))</f>
        <v>0</v>
      </c>
      <c r="HR35" s="125">
        <f>IF(ISNA(INDEX(プレー記録!$F$12:$F$2664,MATCH("OUT_"&amp;ウォレット!$GY$2&amp;MONTH(ウォレット!$B35)&amp;"/"&amp;DAY(ウォレット!$B35)&amp;"_"&amp;ウォレット!HR$3,プレー記録!$U$12:$U$2664,0),1))=TRUE,0,-INDEX(プレー記録!$F$12:$F$2664,MATCH("OUT_"&amp;ウォレット!$GY$2&amp;MONTH(ウォレット!$B35)&amp;"/"&amp;DAY(ウォレット!$B35)&amp;"_"&amp;ウォレット!HR$3,プレー記録!$U$12:$U$2664,0),1))</f>
        <v>0</v>
      </c>
      <c r="HS35" s="125">
        <f>IF(ISNA(INDEX(プレー記録!$F$12:$F$2664,MATCH("OUT_"&amp;ウォレット!$GY$2&amp;MONTH(ウォレット!$B35)&amp;"/"&amp;DAY(ウォレット!$B35)&amp;"_"&amp;ウォレット!HS$3,プレー記録!$U$12:$U$2664,0),1))=TRUE,0,-INDEX(プレー記録!$F$12:$F$2664,MATCH("OUT_"&amp;ウォレット!$GY$2&amp;MONTH(ウォレット!$B35)&amp;"/"&amp;DAY(ウォレット!$B35)&amp;"_"&amp;ウォレット!HS$3,プレー記録!$U$12:$U$2664,0),1))</f>
        <v>0</v>
      </c>
      <c r="HT35" s="125">
        <f>IF(ISNA(INDEX(プレー記録!$F$12:$F$2664,MATCH("OUT_"&amp;ウォレット!$GY$2&amp;MONTH(ウォレット!$B35)&amp;"/"&amp;DAY(ウォレット!$B35)&amp;"_"&amp;ウォレット!HT$3,プレー記録!$U$12:$U$2664,0),1))=TRUE,0,-INDEX(プレー記録!$F$12:$F$2664,MATCH("OUT_"&amp;ウォレット!$GY$2&amp;MONTH(ウォレット!$B35)&amp;"/"&amp;DAY(ウォレット!$B35)&amp;"_"&amp;ウォレット!HT$3,プレー記録!$U$12:$U$2664,0),1))</f>
        <v>0</v>
      </c>
      <c r="HU35" s="125">
        <f>IF(ISNA(INDEX(プレー記録!$F$12:$F$2664,MATCH("OUT_"&amp;ウォレット!$GY$2&amp;MONTH(ウォレット!$B35)&amp;"/"&amp;DAY(ウォレット!$B35)&amp;"_"&amp;ウォレット!HU$3,プレー記録!$U$12:$U$2664,0),1))=TRUE,0,-INDEX(プレー記録!$F$12:$F$2664,MATCH("OUT_"&amp;ウォレット!$GY$2&amp;MONTH(ウォレット!$B35)&amp;"/"&amp;DAY(ウォレット!$B35)&amp;"_"&amp;ウォレット!HU$3,プレー記録!$U$12:$U$2664,0),1))</f>
        <v>0</v>
      </c>
      <c r="HV35" s="125">
        <f>IF(ISNA(INDEX(プレー記録!$F$12:$F$2664,MATCH("OUT_"&amp;ウォレット!$GY$2&amp;MONTH(ウォレット!$B35)&amp;"/"&amp;DAY(ウォレット!$B35)&amp;"_"&amp;ウォレット!HV$3,プレー記録!$U$12:$U$2664,0),1))=TRUE,0,-INDEX(プレー記録!$F$12:$F$2664,MATCH("OUT_"&amp;ウォレット!$GY$2&amp;MONTH(ウォレット!$B35)&amp;"/"&amp;DAY(ウォレット!$B35)&amp;"_"&amp;ウォレット!HV$3,プレー記録!$U$12:$U$2664,0),1))</f>
        <v>0</v>
      </c>
      <c r="HW35" s="125">
        <f>IF(ISNA(INDEX(プレー記録!$F$12:$F$2664,MATCH("OUT_"&amp;ウォレット!$GY$2&amp;MONTH(ウォレット!$B35)&amp;"/"&amp;DAY(ウォレット!$B35)&amp;"_"&amp;ウォレット!HW$3,プレー記録!$U$12:$U$2664,0),1))=TRUE,0,-INDEX(プレー記録!$F$12:$F$2664,MATCH("OUT_"&amp;ウォレット!$GY$2&amp;MONTH(ウォレット!$B35)&amp;"/"&amp;DAY(ウォレット!$B35)&amp;"_"&amp;ウォレット!HW$3,プレー記録!$U$12:$U$2664,0),1))</f>
        <v>0</v>
      </c>
      <c r="HX35" s="299">
        <f>IF(ISNA(INDEX(プレー記録!$F$12:$F$2664,MATCH("OUT_"&amp;ウォレット!$GY$2&amp;MONTH(ウォレット!$B35)&amp;"/"&amp;DAY(ウォレット!$B35)&amp;"_"&amp;ウォレット!HX$3,プレー記録!$U$12:$U$2664,0),1))=TRUE,0,-INDEX(プレー記録!$F$12:$F$2664,MATCH("OUT_"&amp;ウォレット!$GY$2&amp;MONTH(ウォレット!$B35)&amp;"/"&amp;DAY(ウォレット!$B35)&amp;"_"&amp;ウォレット!HX$3,プレー記録!$U$12:$U$2664,0),1))</f>
        <v>0</v>
      </c>
      <c r="HY35" s="299">
        <f>IF(ISNA(INDEX(プレー記録!$F$12:$F$2664,MATCH("OUT_"&amp;ウォレット!$GY$2&amp;MONTH(ウォレット!$B35)&amp;"/"&amp;DAY(ウォレット!$B35)&amp;"_"&amp;ウォレット!HY$3,プレー記録!$U$12:$U$2664,0),1))=TRUE,0,-INDEX(プレー記録!$F$12:$F$2664,MATCH("OUT_"&amp;ウォレット!$GY$2&amp;MONTH(ウォレット!$B35)&amp;"/"&amp;DAY(ウォレット!$B35)&amp;"_"&amp;ウォレット!HY$3,プレー記録!$U$12:$U$2664,0),1))</f>
        <v>0</v>
      </c>
      <c r="HZ35" s="299">
        <f>IF(ISNA(INDEX(プレー記録!$F$12:$F$2664,MATCH("OUT_"&amp;ウォレット!$GY$2&amp;MONTH(ウォレット!$B35)&amp;"/"&amp;DAY(ウォレット!$B35)&amp;"_"&amp;ウォレット!HZ$3,プレー記録!$U$12:$U$2664,0),1))=TRUE,0,-INDEX(プレー記録!$F$12:$F$2664,MATCH("OUT_"&amp;ウォレット!$GY$2&amp;MONTH(ウォレット!$B35)&amp;"/"&amp;DAY(ウォレット!$B35)&amp;"_"&amp;ウォレット!HZ$3,プレー記録!$U$12:$U$2664,0),1))</f>
        <v>0</v>
      </c>
      <c r="IA35" s="299">
        <f>IF(ISNA(INDEX(プレー記録!$F$12:$F$2664,MATCH("OUT_"&amp;ウォレット!$GY$2&amp;MONTH(ウォレット!$B35)&amp;"/"&amp;DAY(ウォレット!$B35)&amp;"_"&amp;ウォレット!IA$3,プレー記録!$U$12:$U$2664,0),1))=TRUE,0,-INDEX(プレー記録!$F$12:$F$2664,MATCH("OUT_"&amp;ウォレット!$GY$2&amp;MONTH(ウォレット!$B35)&amp;"/"&amp;DAY(ウォレット!$B35)&amp;"_"&amp;ウォレット!IA$3,プレー記録!$U$12:$U$2664,0),1))</f>
        <v>0</v>
      </c>
      <c r="IB35" s="299">
        <f>IF(ISNA(INDEX(プレー記録!$F$12:$F$2664,MATCH("OUT_"&amp;ウォレット!$GY$2&amp;MONTH(ウォレット!$B35)&amp;"/"&amp;DAY(ウォレット!$B35)&amp;"_"&amp;ウォレット!IB$3,プレー記録!$U$12:$U$2664,0),1))=TRUE,0,-INDEX(プレー記録!$F$12:$F$2664,MATCH("OUT_"&amp;ウォレット!$GY$2&amp;MONTH(ウォレット!$B35)&amp;"/"&amp;DAY(ウォレット!$B35)&amp;"_"&amp;ウォレット!IB$3,プレー記録!$U$12:$U$2664,0),1))</f>
        <v>0</v>
      </c>
      <c r="IC35" s="299">
        <f>IF(ISNA(INDEX(プレー記録!$F$12:$F$2664,MATCH("OUT_"&amp;ウォレット!$GY$2&amp;MONTH(ウォレット!$B35)&amp;"/"&amp;DAY(ウォレット!$B35)&amp;"_"&amp;ウォレット!IC$3,プレー記録!$U$12:$U$2664,0),1))=TRUE,0,-INDEX(プレー記録!$F$12:$F$2664,MATCH("OUT_"&amp;ウォレット!$GY$2&amp;MONTH(ウォレット!$B35)&amp;"/"&amp;DAY(ウォレット!$B35)&amp;"_"&amp;ウォレット!IC$3,プレー記録!$U$12:$U$2664,0),1))</f>
        <v>0</v>
      </c>
      <c r="ID35" s="299">
        <f>IF(ISNA(INDEX(プレー記録!$F$12:$F$2664,MATCH("OUT_"&amp;ウォレット!$GY$2&amp;MONTH(ウォレット!$B35)&amp;"/"&amp;DAY(ウォレット!$B35)&amp;"_"&amp;ウォレット!ID$3,プレー記録!$U$12:$U$2664,0),1))=TRUE,0,-INDEX(プレー記録!$F$12:$F$2664,MATCH("OUT_"&amp;ウォレット!$GY$2&amp;MONTH(ウォレット!$B35)&amp;"/"&amp;DAY(ウォレット!$B35)&amp;"_"&amp;ウォレット!ID$3,プレー記録!$U$12:$U$2664,0),1))</f>
        <v>0</v>
      </c>
      <c r="IE35" s="299">
        <f>IF(ISNA(INDEX(プレー記録!$F$12:$F$2664,MATCH("OUT_"&amp;ウォレット!$GY$2&amp;MONTH(ウォレット!$B35)&amp;"/"&amp;DAY(ウォレット!$B35)&amp;"_"&amp;ウォレット!IE$3,プレー記録!$U$12:$U$2664,0),1))=TRUE,0,-INDEX(プレー記録!$F$12:$F$2664,MATCH("OUT_"&amp;ウォレット!$GY$2&amp;MONTH(ウォレット!$B35)&amp;"/"&amp;DAY(ウォレット!$B35)&amp;"_"&amp;ウォレット!IE$3,プレー記録!$U$12:$U$2664,0),1))</f>
        <v>0</v>
      </c>
      <c r="IF35" s="161"/>
      <c r="IG35" s="129">
        <f t="shared" si="8"/>
        <v>0</v>
      </c>
      <c r="IH35" s="130">
        <f t="shared" ref="IH35" si="25">SUM(IY35:JN35)</f>
        <v>0</v>
      </c>
      <c r="II35" s="134">
        <f>IF(ISNA(INDEX(プレー記録!$G$14:$G$2664,MATCH("IN_"&amp;ウォレット!$IG$2&amp;MONTH(ウォレット!$B35)&amp;"/"&amp;DAY(ウォレット!$B35)&amp;"_"&amp;ウォレット!II$3,プレー記録!$U$14:$U$2664,0),1))=TRUE,0,INDEX(プレー記録!$G$14:$G$2664,MATCH("IN_"&amp;ウォレット!$IG$2&amp;MONTH(ウォレット!$B35)&amp;"/"&amp;DAY(ウォレット!$B35)&amp;"_"&amp;ウォレット!II$3,プレー記録!$U$14:$U$2664,0),1))</f>
        <v>0</v>
      </c>
      <c r="IJ35" s="124">
        <f>IF(ISNA(INDEX(プレー記録!$G$14:$G$2664,MATCH("IN_"&amp;ウォレット!$IG$2&amp;MONTH(ウォレット!$B35)&amp;"/"&amp;DAY(ウォレット!$B35)&amp;"_"&amp;ウォレット!IJ$3,プレー記録!$U$14:$U$2664,0),1))=TRUE,0,INDEX(プレー記録!$G$14:$G$2664,MATCH("IN_"&amp;ウォレット!$IG$2&amp;MONTH(ウォレット!$B35)&amp;"/"&amp;DAY(ウォレット!$B35)&amp;"_"&amp;ウォレット!IJ$3,プレー記録!$U$14:$U$2664,0),1))</f>
        <v>0</v>
      </c>
      <c r="IK35" s="124">
        <f>IF(ISNA(INDEX(プレー記録!$G$14:$G$2664,MATCH("IN_"&amp;ウォレット!$IG$2&amp;MONTH(ウォレット!$B35)&amp;"/"&amp;DAY(ウォレット!$B35)&amp;"_"&amp;ウォレット!IK$3,プレー記録!$U$14:$U$2664,0),1))=TRUE,0,INDEX(プレー記録!$G$14:$G$2664,MATCH("IN_"&amp;ウォレット!$IG$2&amp;MONTH(ウォレット!$B35)&amp;"/"&amp;DAY(ウォレット!$B35)&amp;"_"&amp;ウォレット!IK$3,プレー記録!$U$14:$U$2664,0),1))</f>
        <v>0</v>
      </c>
      <c r="IL35" s="124">
        <f>IF(ISNA(INDEX(プレー記録!$G$14:$G$2664,MATCH("IN_"&amp;ウォレット!$IG$2&amp;MONTH(ウォレット!$B35)&amp;"/"&amp;DAY(ウォレット!$B35)&amp;"_"&amp;ウォレット!IL$3,プレー記録!$U$14:$U$2664,0),1))=TRUE,0,INDEX(プレー記録!$G$14:$G$2664,MATCH("IN_"&amp;ウォレット!$IG$2&amp;MONTH(ウォレット!$B35)&amp;"/"&amp;DAY(ウォレット!$B35)&amp;"_"&amp;ウォレット!IL$3,プレー記録!$U$14:$U$2664,0),1))</f>
        <v>0</v>
      </c>
      <c r="IM35" s="124">
        <f>IF(ISNA(INDEX(プレー記録!$G$14:$G$2664,MATCH("IN_"&amp;ウォレット!$IG$2&amp;MONTH(ウォレット!$B35)&amp;"/"&amp;DAY(ウォレット!$B35)&amp;"_"&amp;ウォレット!IM$3,プレー記録!$U$14:$U$2664,0),1))=TRUE,0,INDEX(プレー記録!$G$14:$G$2664,MATCH("IN_"&amp;ウォレット!$IG$2&amp;MONTH(ウォレット!$B35)&amp;"/"&amp;DAY(ウォレット!$B35)&amp;"_"&amp;ウォレット!IM$3,プレー記録!$U$14:$U$2664,0),1))</f>
        <v>0</v>
      </c>
      <c r="IN35" s="124">
        <f>IF(ISNA(INDEX(プレー記録!$G$14:$G$2664,MATCH("IN_"&amp;ウォレット!$IG$2&amp;MONTH(ウォレット!$B35)&amp;"/"&amp;DAY(ウォレット!$B35)&amp;"_"&amp;ウォレット!IN$3,プレー記録!$U$14:$U$2664,0),1))=TRUE,0,INDEX(プレー記録!$G$14:$G$2664,MATCH("IN_"&amp;ウォレット!$IG$2&amp;MONTH(ウォレット!$B35)&amp;"/"&amp;DAY(ウォレット!$B35)&amp;"_"&amp;ウォレット!IN$3,プレー記録!$U$14:$U$2664,0),1))</f>
        <v>0</v>
      </c>
      <c r="IO35" s="124">
        <f>IF(ISNA(INDEX(プレー記録!$G$14:$G$2664,MATCH("IN_"&amp;ウォレット!$IG$2&amp;MONTH(ウォレット!$B35)&amp;"/"&amp;DAY(ウォレット!$B35)&amp;"_"&amp;ウォレット!IO$3,プレー記録!$U$14:$U$2664,0),1))=TRUE,0,INDEX(プレー記録!$G$14:$G$2664,MATCH("IN_"&amp;ウォレット!$IG$2&amp;MONTH(ウォレット!$B35)&amp;"/"&amp;DAY(ウォレット!$B35)&amp;"_"&amp;ウォレット!IO$3,プレー記録!$U$14:$U$2664,0),1))</f>
        <v>0</v>
      </c>
      <c r="IP35" s="297">
        <f>IF(ISNA(INDEX(プレー記録!$G$14:$G$2664,MATCH("IN_"&amp;ウォレット!$IG$2&amp;MONTH(ウォレット!$B35)&amp;"/"&amp;DAY(ウォレット!$B35)&amp;"_"&amp;ウォレット!IP$3,プレー記録!$U$14:$U$2664,0),1))=TRUE,0,INDEX(プレー記録!$G$14:$G$2664,MATCH("IN_"&amp;ウォレット!$IG$2&amp;MONTH(ウォレット!$B35)&amp;"/"&amp;DAY(ウォレット!$B35)&amp;"_"&amp;ウォレット!IP$3,プレー記録!$U$14:$U$2664,0),1))</f>
        <v>0</v>
      </c>
      <c r="IQ35" s="297">
        <f>IF(ISNA(INDEX(プレー記録!$G$14:$G$2664,MATCH("IN_"&amp;ウォレット!$IG$2&amp;MONTH(ウォレット!$B35)&amp;"/"&amp;DAY(ウォレット!$B35)&amp;"_"&amp;ウォレット!IQ$3,プレー記録!$U$14:$U$2664,0),1))=TRUE,0,INDEX(プレー記録!$G$14:$G$2664,MATCH("IN_"&amp;ウォレット!$IG$2&amp;MONTH(ウォレット!$B35)&amp;"/"&amp;DAY(ウォレット!$B35)&amp;"_"&amp;ウォレット!IQ$3,プレー記録!$U$14:$U$2664,0),1))</f>
        <v>0</v>
      </c>
      <c r="IR35" s="297">
        <f>IF(ISNA(INDEX(プレー記録!$G$14:$G$2664,MATCH("IN_"&amp;ウォレット!$IG$2&amp;MONTH(ウォレット!$B35)&amp;"/"&amp;DAY(ウォレット!$B35)&amp;"_"&amp;ウォレット!IR$3,プレー記録!$U$14:$U$2664,0),1))=TRUE,0,INDEX(プレー記録!$G$14:$G$2664,MATCH("IN_"&amp;ウォレット!$IG$2&amp;MONTH(ウォレット!$B35)&amp;"/"&amp;DAY(ウォレット!$B35)&amp;"_"&amp;ウォレット!IR$3,プレー記録!$U$14:$U$2664,0),1))</f>
        <v>0</v>
      </c>
      <c r="IS35" s="297">
        <f>IF(ISNA(INDEX(プレー記録!$G$14:$G$2664,MATCH("IN_"&amp;ウォレット!$IG$2&amp;MONTH(ウォレット!$B35)&amp;"/"&amp;DAY(ウォレット!$B35)&amp;"_"&amp;ウォレット!IS$3,プレー記録!$U$14:$U$2664,0),1))=TRUE,0,INDEX(プレー記録!$G$14:$G$2664,MATCH("IN_"&amp;ウォレット!$IG$2&amp;MONTH(ウォレット!$B35)&amp;"/"&amp;DAY(ウォレット!$B35)&amp;"_"&amp;ウォレット!IS$3,プレー記録!$U$14:$U$2664,0),1))</f>
        <v>0</v>
      </c>
      <c r="IT35" s="297">
        <f>IF(ISNA(INDEX(プレー記録!$G$14:$G$2664,MATCH("IN_"&amp;ウォレット!$IG$2&amp;MONTH(ウォレット!$B35)&amp;"/"&amp;DAY(ウォレット!$B35)&amp;"_"&amp;ウォレット!IT$3,プレー記録!$U$14:$U$2664,0),1))=TRUE,0,INDEX(プレー記録!$G$14:$G$2664,MATCH("IN_"&amp;ウォレット!$IG$2&amp;MONTH(ウォレット!$B35)&amp;"/"&amp;DAY(ウォレット!$B35)&amp;"_"&amp;ウォレット!IT$3,プレー記録!$U$14:$U$2664,0),1))</f>
        <v>0</v>
      </c>
      <c r="IU35" s="297">
        <f>IF(ISNA(INDEX(プレー記録!$G$14:$G$2664,MATCH("IN_"&amp;ウォレット!$IG$2&amp;MONTH(ウォレット!$B35)&amp;"/"&amp;DAY(ウォレット!$B35)&amp;"_"&amp;ウォレット!IU$3,プレー記録!$U$14:$U$2664,0),1))=TRUE,0,INDEX(プレー記録!$G$14:$G$2664,MATCH("IN_"&amp;ウォレット!$IG$2&amp;MONTH(ウォレット!$B35)&amp;"/"&amp;DAY(ウォレット!$B35)&amp;"_"&amp;ウォレット!IU$3,プレー記録!$U$14:$U$2664,0),1))</f>
        <v>0</v>
      </c>
      <c r="IV35" s="297">
        <f>IF(ISNA(INDEX(プレー記録!$G$14:$G$2664,MATCH("IN_"&amp;ウォレット!$IG$2&amp;MONTH(ウォレット!$B35)&amp;"/"&amp;DAY(ウォレット!$B35)&amp;"_"&amp;ウォレット!IV$3,プレー記録!$U$14:$U$2664,0),1))=TRUE,0,INDEX(プレー記録!$G$14:$G$2664,MATCH("IN_"&amp;ウォレット!$IG$2&amp;MONTH(ウォレット!$B35)&amp;"/"&amp;DAY(ウォレット!$B35)&amp;"_"&amp;ウォレット!IV$3,プレー記録!$U$14:$U$2664,0),1))</f>
        <v>0</v>
      </c>
      <c r="IW35" s="297">
        <f>IF(ISNA(INDEX(プレー記録!$G$14:$G$2664,MATCH("IN_"&amp;ウォレット!$IG$2&amp;MONTH(ウォレット!$B35)&amp;"/"&amp;DAY(ウォレット!$B35)&amp;"_"&amp;ウォレット!IW$3,プレー記録!$U$14:$U$2664,0),1))=TRUE,0,INDEX(プレー記録!$G$14:$G$2664,MATCH("IN_"&amp;ウォレット!$IG$2&amp;MONTH(ウォレット!$B35)&amp;"/"&amp;DAY(ウォレット!$B35)&amp;"_"&amp;ウォレット!IW$3,プレー記録!$U$14:$U$2664,0),1))</f>
        <v>0</v>
      </c>
      <c r="IX35" s="159"/>
      <c r="IY35" s="132">
        <f>IF(ISNA(INDEX(プレー記録!$F$12:$F$2664,MATCH("OUT_"&amp;ウォレット!$IG$2&amp;MONTH(ウォレット!$B35)&amp;"/"&amp;DAY(ウォレット!$B35)&amp;"_"&amp;ウォレット!IY$3,プレー記録!$U$12:$U$2664,0),1))=TRUE,0,-INDEX(プレー記録!$F$12:$F$2664,MATCH("OUT_"&amp;ウォレット!$IG$2&amp;MONTH(ウォレット!$B35)&amp;"/"&amp;DAY(ウォレット!$B35)&amp;"_"&amp;ウォレット!IY$3,プレー記録!$U$12:$U$2664,0),1))</f>
        <v>0</v>
      </c>
      <c r="IZ35" s="125">
        <f>IF(ISNA(INDEX(プレー記録!$F$12:$F$2664,MATCH("OUT_"&amp;ウォレット!$IG$2&amp;MONTH(ウォレット!$B35)&amp;"/"&amp;DAY(ウォレット!$B35)&amp;"_"&amp;ウォレット!IZ$3,プレー記録!$U$12:$U$2664,0),1))=TRUE,0,-INDEX(プレー記録!$F$12:$F$2664,MATCH("OUT_"&amp;ウォレット!$IG$2&amp;MONTH(ウォレット!$B35)&amp;"/"&amp;DAY(ウォレット!$B35)&amp;"_"&amp;ウォレット!IZ$3,プレー記録!$U$12:$U$2664,0),1))</f>
        <v>0</v>
      </c>
      <c r="JA35" s="125">
        <f>IF(ISNA(INDEX(プレー記録!$F$12:$F$2664,MATCH("OUT_"&amp;ウォレット!$IG$2&amp;MONTH(ウォレット!$B35)&amp;"/"&amp;DAY(ウォレット!$B35)&amp;"_"&amp;ウォレット!JA$3,プレー記録!$U$12:$U$2664,0),1))=TRUE,0,-INDEX(プレー記録!$F$12:$F$2664,MATCH("OUT_"&amp;ウォレット!$IG$2&amp;MONTH(ウォレット!$B35)&amp;"/"&amp;DAY(ウォレット!$B35)&amp;"_"&amp;ウォレット!JA$3,プレー記録!$U$12:$U$2664,0),1))</f>
        <v>0</v>
      </c>
      <c r="JB35" s="125">
        <f>IF(ISNA(INDEX(プレー記録!$F$12:$F$2664,MATCH("OUT_"&amp;ウォレット!$IG$2&amp;MONTH(ウォレット!$B35)&amp;"/"&amp;DAY(ウォレット!$B35)&amp;"_"&amp;ウォレット!JB$3,プレー記録!$U$12:$U$2664,0),1))=TRUE,0,-INDEX(プレー記録!$F$12:$F$2664,MATCH("OUT_"&amp;ウォレット!$IG$2&amp;MONTH(ウォレット!$B35)&amp;"/"&amp;DAY(ウォレット!$B35)&amp;"_"&amp;ウォレット!JB$3,プレー記録!$U$12:$U$2664,0),1))</f>
        <v>0</v>
      </c>
      <c r="JC35" s="125">
        <f>IF(ISNA(INDEX(プレー記録!$F$12:$F$2664,MATCH("OUT_"&amp;ウォレット!$IG$2&amp;MONTH(ウォレット!$B35)&amp;"/"&amp;DAY(ウォレット!$B35)&amp;"_"&amp;ウォレット!JC$3,プレー記録!$U$12:$U$2664,0),1))=TRUE,0,-INDEX(プレー記録!$F$12:$F$2664,MATCH("OUT_"&amp;ウォレット!$IG$2&amp;MONTH(ウォレット!$B35)&amp;"/"&amp;DAY(ウォレット!$B35)&amp;"_"&amp;ウォレット!JC$3,プレー記録!$U$12:$U$2664,0),1))</f>
        <v>0</v>
      </c>
      <c r="JD35" s="125">
        <f>IF(ISNA(INDEX(プレー記録!$F$12:$F$2664,MATCH("OUT_"&amp;ウォレット!$IG$2&amp;MONTH(ウォレット!$B35)&amp;"/"&amp;DAY(ウォレット!$B35)&amp;"_"&amp;ウォレット!JD$3,プレー記録!$U$12:$U$2664,0),1))=TRUE,0,-INDEX(プレー記録!$F$12:$F$2664,MATCH("OUT_"&amp;ウォレット!$IG$2&amp;MONTH(ウォレット!$B35)&amp;"/"&amp;DAY(ウォレット!$B35)&amp;"_"&amp;ウォレット!JD$3,プレー記録!$U$12:$U$2664,0),1))</f>
        <v>0</v>
      </c>
      <c r="JE35" s="125">
        <f>IF(ISNA(INDEX(プレー記録!$F$12:$F$2664,MATCH("OUT_"&amp;ウォレット!$IG$2&amp;MONTH(ウォレット!$B35)&amp;"/"&amp;DAY(ウォレット!$B35)&amp;"_"&amp;ウォレット!JE$3,プレー記録!$U$12:$U$2664,0),1))=TRUE,0,-INDEX(プレー記録!$F$12:$F$2664,MATCH("OUT_"&amp;ウォレット!$IG$2&amp;MONTH(ウォレット!$B35)&amp;"/"&amp;DAY(ウォレット!$B35)&amp;"_"&amp;ウォレット!JE$3,プレー記録!$U$12:$U$2664,0),1))</f>
        <v>0</v>
      </c>
      <c r="JF35" s="299">
        <f>IF(ISNA(INDEX(プレー記録!$F$12:$F$2664,MATCH("OUT_"&amp;ウォレット!$IG$2&amp;MONTH(ウォレット!$B35)&amp;"/"&amp;DAY(ウォレット!$B35)&amp;"_"&amp;ウォレット!JF$3,プレー記録!$U$12:$U$2664,0),1))=TRUE,0,-INDEX(プレー記録!$F$12:$F$2664,MATCH("OUT_"&amp;ウォレット!$IG$2&amp;MONTH(ウォレット!$B35)&amp;"/"&amp;DAY(ウォレット!$B35)&amp;"_"&amp;ウォレット!JF$3,プレー記録!$U$12:$U$2664,0),1))</f>
        <v>0</v>
      </c>
      <c r="JG35" s="299">
        <f>IF(ISNA(INDEX(プレー記録!$F$12:$F$2664,MATCH("OUT_"&amp;ウォレット!$IG$2&amp;MONTH(ウォレット!$B35)&amp;"/"&amp;DAY(ウォレット!$B35)&amp;"_"&amp;ウォレット!JG$3,プレー記録!$U$12:$U$2664,0),1))=TRUE,0,-INDEX(プレー記録!$F$12:$F$2664,MATCH("OUT_"&amp;ウォレット!$IG$2&amp;MONTH(ウォレット!$B35)&amp;"/"&amp;DAY(ウォレット!$B35)&amp;"_"&amp;ウォレット!JG$3,プレー記録!$U$12:$U$2664,0),1))</f>
        <v>0</v>
      </c>
      <c r="JH35" s="299">
        <f>IF(ISNA(INDEX(プレー記録!$F$12:$F$2664,MATCH("OUT_"&amp;ウォレット!$IG$2&amp;MONTH(ウォレット!$B35)&amp;"/"&amp;DAY(ウォレット!$B35)&amp;"_"&amp;ウォレット!JH$3,プレー記録!$U$12:$U$2664,0),1))=TRUE,0,-INDEX(プレー記録!$F$12:$F$2664,MATCH("OUT_"&amp;ウォレット!$IG$2&amp;MONTH(ウォレット!$B35)&amp;"/"&amp;DAY(ウォレット!$B35)&amp;"_"&amp;ウォレット!JH$3,プレー記録!$U$12:$U$2664,0),1))</f>
        <v>0</v>
      </c>
      <c r="JI35" s="299">
        <f>IF(ISNA(INDEX(プレー記録!$F$12:$F$2664,MATCH("OUT_"&amp;ウォレット!$IG$2&amp;MONTH(ウォレット!$B35)&amp;"/"&amp;DAY(ウォレット!$B35)&amp;"_"&amp;ウォレット!JI$3,プレー記録!$U$12:$U$2664,0),1))=TRUE,0,-INDEX(プレー記録!$F$12:$F$2664,MATCH("OUT_"&amp;ウォレット!$IG$2&amp;MONTH(ウォレット!$B35)&amp;"/"&amp;DAY(ウォレット!$B35)&amp;"_"&amp;ウォレット!JI$3,プレー記録!$U$12:$U$2664,0),1))</f>
        <v>0</v>
      </c>
      <c r="JJ35" s="299">
        <f>IF(ISNA(INDEX(プレー記録!$F$12:$F$2664,MATCH("OUT_"&amp;ウォレット!$IG$2&amp;MONTH(ウォレット!$B35)&amp;"/"&amp;DAY(ウォレット!$B35)&amp;"_"&amp;ウォレット!JJ$3,プレー記録!$U$12:$U$2664,0),1))=TRUE,0,-INDEX(プレー記録!$F$12:$F$2664,MATCH("OUT_"&amp;ウォレット!$IG$2&amp;MONTH(ウォレット!$B35)&amp;"/"&amp;DAY(ウォレット!$B35)&amp;"_"&amp;ウォレット!JJ$3,プレー記録!$U$12:$U$2664,0),1))</f>
        <v>0</v>
      </c>
      <c r="JK35" s="299">
        <f>IF(ISNA(INDEX(プレー記録!$F$12:$F$2664,MATCH("OUT_"&amp;ウォレット!$IG$2&amp;MONTH(ウォレット!$B35)&amp;"/"&amp;DAY(ウォレット!$B35)&amp;"_"&amp;ウォレット!JK$3,プレー記録!$U$12:$U$2664,0),1))=TRUE,0,-INDEX(プレー記録!$F$12:$F$2664,MATCH("OUT_"&amp;ウォレット!$IG$2&amp;MONTH(ウォレット!$B35)&amp;"/"&amp;DAY(ウォレット!$B35)&amp;"_"&amp;ウォレット!JK$3,プレー記録!$U$12:$U$2664,0),1))</f>
        <v>0</v>
      </c>
      <c r="JL35" s="299">
        <f>IF(ISNA(INDEX(プレー記録!$F$12:$F$2664,MATCH("OUT_"&amp;ウォレット!$IG$2&amp;MONTH(ウォレット!$B35)&amp;"/"&amp;DAY(ウォレット!$B35)&amp;"_"&amp;ウォレット!JL$3,プレー記録!$U$12:$U$2664,0),1))=TRUE,0,-INDEX(プレー記録!$F$12:$F$2664,MATCH("OUT_"&amp;ウォレット!$IG$2&amp;MONTH(ウォレット!$B35)&amp;"/"&amp;DAY(ウォレット!$B35)&amp;"_"&amp;ウォレット!JL$3,プレー記録!$U$12:$U$2664,0),1))</f>
        <v>0</v>
      </c>
      <c r="JM35" s="299">
        <f>IF(ISNA(INDEX(プレー記録!$F$12:$F$2664,MATCH("OUT_"&amp;ウォレット!$IG$2&amp;MONTH(ウォレット!$B35)&amp;"/"&amp;DAY(ウォレット!$B35)&amp;"_"&amp;ウォレット!JM$3,プレー記録!$U$12:$U$2664,0),1))=TRUE,0,-INDEX(プレー記録!$F$12:$F$2664,MATCH("OUT_"&amp;ウォレット!$IG$2&amp;MONTH(ウォレット!$B35)&amp;"/"&amp;DAY(ウォレット!$B35)&amp;"_"&amp;ウォレット!JM$3,プレー記録!$U$12:$U$2664,0),1))</f>
        <v>0</v>
      </c>
      <c r="JN35" s="161"/>
      <c r="JO35" s="129">
        <f t="shared" si="9"/>
        <v>0</v>
      </c>
      <c r="JP35" s="130">
        <f t="shared" ref="JP35" si="26">SUM(KG35:KV35)</f>
        <v>0</v>
      </c>
      <c r="JQ35" s="134">
        <f>IF(ISNA(INDEX(プレー記録!$G$14:$G$2664,MATCH("IN_"&amp;ウォレット!$JO$2&amp;MONTH(ウォレット!$B35)&amp;"/"&amp;DAY(ウォレット!$B35)&amp;"_"&amp;ウォレット!JQ$3,プレー記録!$U$14:$U$2664,0),1))=TRUE,0,INDEX(プレー記録!$G$14:$G$2664,MATCH("IN_"&amp;ウォレット!$JO$2&amp;MONTH(ウォレット!$B35)&amp;"/"&amp;DAY(ウォレット!$B35)&amp;"_"&amp;ウォレット!JQ$3,プレー記録!$U$14:$U$2664,0),1))</f>
        <v>0</v>
      </c>
      <c r="JR35" s="124">
        <f>IF(ISNA(INDEX(プレー記録!$G$14:$G$2664,MATCH("IN_"&amp;ウォレット!$JO$2&amp;MONTH(ウォレット!$B35)&amp;"/"&amp;DAY(ウォレット!$B35)&amp;"_"&amp;ウォレット!JR$3,プレー記録!$U$14:$U$2664,0),1))=TRUE,0,INDEX(プレー記録!$G$14:$G$2664,MATCH("IN_"&amp;ウォレット!$JO$2&amp;MONTH(ウォレット!$B35)&amp;"/"&amp;DAY(ウォレット!$B35)&amp;"_"&amp;ウォレット!JR$3,プレー記録!$U$14:$U$2664,0),1))</f>
        <v>0</v>
      </c>
      <c r="JS35" s="124">
        <f>IF(ISNA(INDEX(プレー記録!$G$14:$G$2664,MATCH("IN_"&amp;ウォレット!$JO$2&amp;MONTH(ウォレット!$B35)&amp;"/"&amp;DAY(ウォレット!$B35)&amp;"_"&amp;ウォレット!JS$3,プレー記録!$U$14:$U$2664,0),1))=TRUE,0,INDEX(プレー記録!$G$14:$G$2664,MATCH("IN_"&amp;ウォレット!$JO$2&amp;MONTH(ウォレット!$B35)&amp;"/"&amp;DAY(ウォレット!$B35)&amp;"_"&amp;ウォレット!JS$3,プレー記録!$U$14:$U$2664,0),1))</f>
        <v>0</v>
      </c>
      <c r="JT35" s="124">
        <f>IF(ISNA(INDEX(プレー記録!$G$14:$G$2664,MATCH("IN_"&amp;ウォレット!$JO$2&amp;MONTH(ウォレット!$B35)&amp;"/"&amp;DAY(ウォレット!$B35)&amp;"_"&amp;ウォレット!JT$3,プレー記録!$U$14:$U$2664,0),1))=TRUE,0,INDEX(プレー記録!$G$14:$G$2664,MATCH("IN_"&amp;ウォレット!$JO$2&amp;MONTH(ウォレット!$B35)&amp;"/"&amp;DAY(ウォレット!$B35)&amp;"_"&amp;ウォレット!JT$3,プレー記録!$U$14:$U$2664,0),1))</f>
        <v>0</v>
      </c>
      <c r="JU35" s="124">
        <f>IF(ISNA(INDEX(プレー記録!$G$14:$G$2664,MATCH("IN_"&amp;ウォレット!$JO$2&amp;MONTH(ウォレット!$B35)&amp;"/"&amp;DAY(ウォレット!$B35)&amp;"_"&amp;ウォレット!JU$3,プレー記録!$U$14:$U$2664,0),1))=TRUE,0,INDEX(プレー記録!$G$14:$G$2664,MATCH("IN_"&amp;ウォレット!$JO$2&amp;MONTH(ウォレット!$B35)&amp;"/"&amp;DAY(ウォレット!$B35)&amp;"_"&amp;ウォレット!JU$3,プレー記録!$U$14:$U$2664,0),1))</f>
        <v>0</v>
      </c>
      <c r="JV35" s="124">
        <f>IF(ISNA(INDEX(プレー記録!$G$14:$G$2664,MATCH("IN_"&amp;ウォレット!$JO$2&amp;MONTH(ウォレット!$B35)&amp;"/"&amp;DAY(ウォレット!$B35)&amp;"_"&amp;ウォレット!JV$3,プレー記録!$U$14:$U$2664,0),1))=TRUE,0,INDEX(プレー記録!$G$14:$G$2664,MATCH("IN_"&amp;ウォレット!$JO$2&amp;MONTH(ウォレット!$B35)&amp;"/"&amp;DAY(ウォレット!$B35)&amp;"_"&amp;ウォレット!JV$3,プレー記録!$U$14:$U$2664,0),1))</f>
        <v>0</v>
      </c>
      <c r="JW35" s="124">
        <f>IF(ISNA(INDEX(プレー記録!$G$14:$G$2664,MATCH("IN_"&amp;ウォレット!$JO$2&amp;MONTH(ウォレット!$B35)&amp;"/"&amp;DAY(ウォレット!$B35)&amp;"_"&amp;ウォレット!JW$3,プレー記録!$U$14:$U$2664,0),1))=TRUE,0,INDEX(プレー記録!$G$14:$G$2664,MATCH("IN_"&amp;ウォレット!$JO$2&amp;MONTH(ウォレット!$B35)&amp;"/"&amp;DAY(ウォレット!$B35)&amp;"_"&amp;ウォレット!JW$3,プレー記録!$U$14:$U$2664,0),1))</f>
        <v>0</v>
      </c>
      <c r="JX35" s="297">
        <f>IF(ISNA(INDEX(プレー記録!$G$14:$G$2664,MATCH("IN_"&amp;ウォレット!$JO$2&amp;MONTH(ウォレット!$B35)&amp;"/"&amp;DAY(ウォレット!$B35)&amp;"_"&amp;ウォレット!JX$3,プレー記録!$U$14:$U$2664,0),1))=TRUE,0,INDEX(プレー記録!$G$14:$G$2664,MATCH("IN_"&amp;ウォレット!$JO$2&amp;MONTH(ウォレット!$B35)&amp;"/"&amp;DAY(ウォレット!$B35)&amp;"_"&amp;ウォレット!JX$3,プレー記録!$U$14:$U$2664,0),1))</f>
        <v>0</v>
      </c>
      <c r="JY35" s="297">
        <f>IF(ISNA(INDEX(プレー記録!$G$14:$G$2664,MATCH("IN_"&amp;ウォレット!$JO$2&amp;MONTH(ウォレット!$B35)&amp;"/"&amp;DAY(ウォレット!$B35)&amp;"_"&amp;ウォレット!JY$3,プレー記録!$U$14:$U$2664,0),1))=TRUE,0,INDEX(プレー記録!$G$14:$G$2664,MATCH("IN_"&amp;ウォレット!$JO$2&amp;MONTH(ウォレット!$B35)&amp;"/"&amp;DAY(ウォレット!$B35)&amp;"_"&amp;ウォレット!JY$3,プレー記録!$U$14:$U$2664,0),1))</f>
        <v>0</v>
      </c>
      <c r="JZ35" s="297">
        <f>IF(ISNA(INDEX(プレー記録!$G$14:$G$2664,MATCH("IN_"&amp;ウォレット!$JO$2&amp;MONTH(ウォレット!$B35)&amp;"/"&amp;DAY(ウォレット!$B35)&amp;"_"&amp;ウォレット!JZ$3,プレー記録!$U$14:$U$2664,0),1))=TRUE,0,INDEX(プレー記録!$G$14:$G$2664,MATCH("IN_"&amp;ウォレット!$JO$2&amp;MONTH(ウォレット!$B35)&amp;"/"&amp;DAY(ウォレット!$B35)&amp;"_"&amp;ウォレット!JZ$3,プレー記録!$U$14:$U$2664,0),1))</f>
        <v>0</v>
      </c>
      <c r="KA35" s="297">
        <f>IF(ISNA(INDEX(プレー記録!$G$14:$G$2664,MATCH("IN_"&amp;ウォレット!$JO$2&amp;MONTH(ウォレット!$B35)&amp;"/"&amp;DAY(ウォレット!$B35)&amp;"_"&amp;ウォレット!KA$3,プレー記録!$U$14:$U$2664,0),1))=TRUE,0,INDEX(プレー記録!$G$14:$G$2664,MATCH("IN_"&amp;ウォレット!$JO$2&amp;MONTH(ウォレット!$B35)&amp;"/"&amp;DAY(ウォレット!$B35)&amp;"_"&amp;ウォレット!KA$3,プレー記録!$U$14:$U$2664,0),1))</f>
        <v>0</v>
      </c>
      <c r="KB35" s="297">
        <f>IF(ISNA(INDEX(プレー記録!$G$14:$G$2664,MATCH("IN_"&amp;ウォレット!$JO$2&amp;MONTH(ウォレット!$B35)&amp;"/"&amp;DAY(ウォレット!$B35)&amp;"_"&amp;ウォレット!KB$3,プレー記録!$U$14:$U$2664,0),1))=TRUE,0,INDEX(プレー記録!$G$14:$G$2664,MATCH("IN_"&amp;ウォレット!$JO$2&amp;MONTH(ウォレット!$B35)&amp;"/"&amp;DAY(ウォレット!$B35)&amp;"_"&amp;ウォレット!KB$3,プレー記録!$U$14:$U$2664,0),1))</f>
        <v>0</v>
      </c>
      <c r="KC35" s="297">
        <f>IF(ISNA(INDEX(プレー記録!$G$14:$G$2664,MATCH("IN_"&amp;ウォレット!$JO$2&amp;MONTH(ウォレット!$B35)&amp;"/"&amp;DAY(ウォレット!$B35)&amp;"_"&amp;ウォレット!KC$3,プレー記録!$U$14:$U$2664,0),1))=TRUE,0,INDEX(プレー記録!$G$14:$G$2664,MATCH("IN_"&amp;ウォレット!$JO$2&amp;MONTH(ウォレット!$B35)&amp;"/"&amp;DAY(ウォレット!$B35)&amp;"_"&amp;ウォレット!KC$3,プレー記録!$U$14:$U$2664,0),1))</f>
        <v>0</v>
      </c>
      <c r="KD35" s="297">
        <f>IF(ISNA(INDEX(プレー記録!$G$14:$G$2664,MATCH("IN_"&amp;ウォレット!$JO$2&amp;MONTH(ウォレット!$B35)&amp;"/"&amp;DAY(ウォレット!$B35)&amp;"_"&amp;ウォレット!KD$3,プレー記録!$U$14:$U$2664,0),1))=TRUE,0,INDEX(プレー記録!$G$14:$G$2664,MATCH("IN_"&amp;ウォレット!$JO$2&amp;MONTH(ウォレット!$B35)&amp;"/"&amp;DAY(ウォレット!$B35)&amp;"_"&amp;ウォレット!KD$3,プレー記録!$U$14:$U$2664,0),1))</f>
        <v>0</v>
      </c>
      <c r="KE35" s="297">
        <f>IF(ISNA(INDEX(プレー記録!$G$14:$G$2664,MATCH("IN_"&amp;ウォレット!$JO$2&amp;MONTH(ウォレット!$B35)&amp;"/"&amp;DAY(ウォレット!$B35)&amp;"_"&amp;ウォレット!KE$3,プレー記録!$U$14:$U$2664,0),1))=TRUE,0,INDEX(プレー記録!$G$14:$G$2664,MATCH("IN_"&amp;ウォレット!$JO$2&amp;MONTH(ウォレット!$B35)&amp;"/"&amp;DAY(ウォレット!$B35)&amp;"_"&amp;ウォレット!KE$3,プレー記録!$U$14:$U$2664,0),1))</f>
        <v>0</v>
      </c>
      <c r="KF35" s="159"/>
      <c r="KG35" s="132">
        <f>IF(ISNA(INDEX(プレー記録!$F$12:$F$2664,MATCH("OUT_"&amp;ウォレット!$JO$2&amp;MONTH(ウォレット!$B35)&amp;"/"&amp;DAY(ウォレット!$B35)&amp;"_"&amp;ウォレット!KG$3,プレー記録!$U$12:$U$2664,0),1))=TRUE,0,-INDEX(プレー記録!$F$12:$F$2664,MATCH("OUT_"&amp;ウォレット!$JO$2&amp;MONTH(ウォレット!$B35)&amp;"/"&amp;DAY(ウォレット!$B35)&amp;"_"&amp;ウォレット!KG$3,プレー記録!$U$12:$U$2664,0),1))</f>
        <v>0</v>
      </c>
      <c r="KH35" s="125">
        <f>IF(ISNA(INDEX(プレー記録!$F$12:$F$2664,MATCH("OUT_"&amp;ウォレット!$JO$2&amp;MONTH(ウォレット!$B35)&amp;"/"&amp;DAY(ウォレット!$B35)&amp;"_"&amp;ウォレット!KH$3,プレー記録!$U$12:$U$2664,0),1))=TRUE,0,-INDEX(プレー記録!$F$12:$F$2664,MATCH("OUT_"&amp;ウォレット!$JO$2&amp;MONTH(ウォレット!$B35)&amp;"/"&amp;DAY(ウォレット!$B35)&amp;"_"&amp;ウォレット!KH$3,プレー記録!$U$12:$U$2664,0),1))</f>
        <v>0</v>
      </c>
      <c r="KI35" s="125">
        <f>IF(ISNA(INDEX(プレー記録!$F$12:$F$2664,MATCH("OUT_"&amp;ウォレット!$JO$2&amp;MONTH(ウォレット!$B35)&amp;"/"&amp;DAY(ウォレット!$B35)&amp;"_"&amp;ウォレット!KI$3,プレー記録!$U$12:$U$2664,0),1))=TRUE,0,-INDEX(プレー記録!$F$12:$F$2664,MATCH("OUT_"&amp;ウォレット!$JO$2&amp;MONTH(ウォレット!$B35)&amp;"/"&amp;DAY(ウォレット!$B35)&amp;"_"&amp;ウォレット!KI$3,プレー記録!$U$12:$U$2664,0),1))</f>
        <v>0</v>
      </c>
      <c r="KJ35" s="125">
        <f>IF(ISNA(INDEX(プレー記録!$F$12:$F$2664,MATCH("OUT_"&amp;ウォレット!$JO$2&amp;MONTH(ウォレット!$B35)&amp;"/"&amp;DAY(ウォレット!$B35)&amp;"_"&amp;ウォレット!KJ$3,プレー記録!$U$12:$U$2664,0),1))=TRUE,0,-INDEX(プレー記録!$F$12:$F$2664,MATCH("OUT_"&amp;ウォレット!$JO$2&amp;MONTH(ウォレット!$B35)&amp;"/"&amp;DAY(ウォレット!$B35)&amp;"_"&amp;ウォレット!KJ$3,プレー記録!$U$12:$U$2664,0),1))</f>
        <v>0</v>
      </c>
      <c r="KK35" s="125">
        <f>IF(ISNA(INDEX(プレー記録!$F$12:$F$2664,MATCH("OUT_"&amp;ウォレット!$JO$2&amp;MONTH(ウォレット!$B35)&amp;"/"&amp;DAY(ウォレット!$B35)&amp;"_"&amp;ウォレット!KK$3,プレー記録!$U$12:$U$2664,0),1))=TRUE,0,-INDEX(プレー記録!$F$12:$F$2664,MATCH("OUT_"&amp;ウォレット!$JO$2&amp;MONTH(ウォレット!$B35)&amp;"/"&amp;DAY(ウォレット!$B35)&amp;"_"&amp;ウォレット!KK$3,プレー記録!$U$12:$U$2664,0),1))</f>
        <v>0</v>
      </c>
      <c r="KL35" s="125">
        <f>IF(ISNA(INDEX(プレー記録!$F$12:$F$2664,MATCH("OUT_"&amp;ウォレット!$JO$2&amp;MONTH(ウォレット!$B35)&amp;"/"&amp;DAY(ウォレット!$B35)&amp;"_"&amp;ウォレット!KL$3,プレー記録!$U$12:$U$2664,0),1))=TRUE,0,-INDEX(プレー記録!$F$12:$F$2664,MATCH("OUT_"&amp;ウォレット!$JO$2&amp;MONTH(ウォレット!$B35)&amp;"/"&amp;DAY(ウォレット!$B35)&amp;"_"&amp;ウォレット!KL$3,プレー記録!$U$12:$U$2664,0),1))</f>
        <v>0</v>
      </c>
      <c r="KM35" s="125">
        <f>IF(ISNA(INDEX(プレー記録!$F$12:$F$2664,MATCH("OUT_"&amp;ウォレット!$JO$2&amp;MONTH(ウォレット!$B35)&amp;"/"&amp;DAY(ウォレット!$B35)&amp;"_"&amp;ウォレット!KM$3,プレー記録!$U$12:$U$2664,0),1))=TRUE,0,-INDEX(プレー記録!$F$12:$F$2664,MATCH("OUT_"&amp;ウォレット!$JO$2&amp;MONTH(ウォレット!$B35)&amp;"/"&amp;DAY(ウォレット!$B35)&amp;"_"&amp;ウォレット!KM$3,プレー記録!$U$12:$U$2664,0),1))</f>
        <v>0</v>
      </c>
      <c r="KN35" s="299">
        <f>IF(ISNA(INDEX(プレー記録!$F$12:$F$2664,MATCH("OUT_"&amp;ウォレット!$JO$2&amp;MONTH(ウォレット!$B35)&amp;"/"&amp;DAY(ウォレット!$B35)&amp;"_"&amp;ウォレット!KN$3,プレー記録!$U$12:$U$2664,0),1))=TRUE,0,-INDEX(プレー記録!$F$12:$F$2664,MATCH("OUT_"&amp;ウォレット!$JO$2&amp;MONTH(ウォレット!$B35)&amp;"/"&amp;DAY(ウォレット!$B35)&amp;"_"&amp;ウォレット!KN$3,プレー記録!$U$12:$U$2664,0),1))</f>
        <v>0</v>
      </c>
      <c r="KO35" s="299">
        <f>IF(ISNA(INDEX(プレー記録!$F$12:$F$2664,MATCH("OUT_"&amp;ウォレット!$JO$2&amp;MONTH(ウォレット!$B35)&amp;"/"&amp;DAY(ウォレット!$B35)&amp;"_"&amp;ウォレット!KO$3,プレー記録!$U$12:$U$2664,0),1))=TRUE,0,-INDEX(プレー記録!$F$12:$F$2664,MATCH("OUT_"&amp;ウォレット!$JO$2&amp;MONTH(ウォレット!$B35)&amp;"/"&amp;DAY(ウォレット!$B35)&amp;"_"&amp;ウォレット!KO$3,プレー記録!$U$12:$U$2664,0),1))</f>
        <v>0</v>
      </c>
      <c r="KP35" s="299">
        <f>IF(ISNA(INDEX(プレー記録!$F$12:$F$2664,MATCH("OUT_"&amp;ウォレット!$JO$2&amp;MONTH(ウォレット!$B35)&amp;"/"&amp;DAY(ウォレット!$B35)&amp;"_"&amp;ウォレット!KP$3,プレー記録!$U$12:$U$2664,0),1))=TRUE,0,-INDEX(プレー記録!$F$12:$F$2664,MATCH("OUT_"&amp;ウォレット!$JO$2&amp;MONTH(ウォレット!$B35)&amp;"/"&amp;DAY(ウォレット!$B35)&amp;"_"&amp;ウォレット!KP$3,プレー記録!$U$12:$U$2664,0),1))</f>
        <v>0</v>
      </c>
      <c r="KQ35" s="299">
        <f>IF(ISNA(INDEX(プレー記録!$F$12:$F$2664,MATCH("OUT_"&amp;ウォレット!$JO$2&amp;MONTH(ウォレット!$B35)&amp;"/"&amp;DAY(ウォレット!$B35)&amp;"_"&amp;ウォレット!KQ$3,プレー記録!$U$12:$U$2664,0),1))=TRUE,0,-INDEX(プレー記録!$F$12:$F$2664,MATCH("OUT_"&amp;ウォレット!$JO$2&amp;MONTH(ウォレット!$B35)&amp;"/"&amp;DAY(ウォレット!$B35)&amp;"_"&amp;ウォレット!KQ$3,プレー記録!$U$12:$U$2664,0),1))</f>
        <v>0</v>
      </c>
      <c r="KR35" s="299">
        <f>IF(ISNA(INDEX(プレー記録!$F$12:$F$2664,MATCH("OUT_"&amp;ウォレット!$JO$2&amp;MONTH(ウォレット!$B35)&amp;"/"&amp;DAY(ウォレット!$B35)&amp;"_"&amp;ウォレット!KR$3,プレー記録!$U$12:$U$2664,0),1))=TRUE,0,-INDEX(プレー記録!$F$12:$F$2664,MATCH("OUT_"&amp;ウォレット!$JO$2&amp;MONTH(ウォレット!$B35)&amp;"/"&amp;DAY(ウォレット!$B35)&amp;"_"&amp;ウォレット!KR$3,プレー記録!$U$12:$U$2664,0),1))</f>
        <v>0</v>
      </c>
      <c r="KS35" s="299">
        <f>IF(ISNA(INDEX(プレー記録!$F$12:$F$2664,MATCH("OUT_"&amp;ウォレット!$JO$2&amp;MONTH(ウォレット!$B35)&amp;"/"&amp;DAY(ウォレット!$B35)&amp;"_"&amp;ウォレット!KS$3,プレー記録!$U$12:$U$2664,0),1))=TRUE,0,-INDEX(プレー記録!$F$12:$F$2664,MATCH("OUT_"&amp;ウォレット!$JO$2&amp;MONTH(ウォレット!$B35)&amp;"/"&amp;DAY(ウォレット!$B35)&amp;"_"&amp;ウォレット!KS$3,プレー記録!$U$12:$U$2664,0),1))</f>
        <v>0</v>
      </c>
      <c r="KT35" s="299">
        <f>IF(ISNA(INDEX(プレー記録!$F$12:$F$2664,MATCH("OUT_"&amp;ウォレット!$JO$2&amp;MONTH(ウォレット!$B35)&amp;"/"&amp;DAY(ウォレット!$B35)&amp;"_"&amp;ウォレット!KT$3,プレー記録!$U$12:$U$2664,0),1))=TRUE,0,-INDEX(プレー記録!$F$12:$F$2664,MATCH("OUT_"&amp;ウォレット!$JO$2&amp;MONTH(ウォレット!$B35)&amp;"/"&amp;DAY(ウォレット!$B35)&amp;"_"&amp;ウォレット!KT$3,プレー記録!$U$12:$U$2664,0),1))</f>
        <v>0</v>
      </c>
      <c r="KU35" s="299">
        <f>IF(ISNA(INDEX(プレー記録!$F$12:$F$2664,MATCH("OUT_"&amp;ウォレット!$JO$2&amp;MONTH(ウォレット!$B35)&amp;"/"&amp;DAY(ウォレット!$B35)&amp;"_"&amp;ウォレット!KU$3,プレー記録!$U$12:$U$2664,0),1))=TRUE,0,-INDEX(プレー記録!$F$12:$F$2664,MATCH("OUT_"&amp;ウォレット!$JO$2&amp;MONTH(ウォレット!$B35)&amp;"/"&amp;DAY(ウォレット!$B35)&amp;"_"&amp;ウォレット!KU$3,プレー記録!$U$12:$U$2664,0),1))</f>
        <v>0</v>
      </c>
      <c r="KV35" s="161"/>
      <c r="KW35" s="129">
        <f t="shared" si="10"/>
        <v>0</v>
      </c>
      <c r="KX35" s="130">
        <f t="shared" ref="KX35" si="27">SUM(LO35:MD35)</f>
        <v>0</v>
      </c>
      <c r="KY35" s="134">
        <f>IF(ISNA(INDEX(プレー記録!$G$14:$G$2664,MATCH("IN_"&amp;ウォレット!$KW$2&amp;MONTH(ウォレット!$B35)&amp;"/"&amp;DAY(ウォレット!$B35)&amp;"_"&amp;ウォレット!KY$3,プレー記録!$U$14:$U$2664,0),1))=TRUE,0,INDEX(プレー記録!$G$14:$G$2664,MATCH("IN_"&amp;ウォレット!$KW$2&amp;MONTH(ウォレット!$B35)&amp;"/"&amp;DAY(ウォレット!$B35)&amp;"_"&amp;ウォレット!KY$3,プレー記録!$U$14:$U$2664,0),1))</f>
        <v>0</v>
      </c>
      <c r="KZ35" s="124">
        <f>IF(ISNA(INDEX(プレー記録!$G$14:$G$2664,MATCH("IN_"&amp;ウォレット!$KW$2&amp;MONTH(ウォレット!$B35)&amp;"/"&amp;DAY(ウォレット!$B35)&amp;"_"&amp;ウォレット!KZ$3,プレー記録!$U$14:$U$2664,0),1))=TRUE,0,INDEX(プレー記録!$G$14:$G$2664,MATCH("IN_"&amp;ウォレット!$KW$2&amp;MONTH(ウォレット!$B35)&amp;"/"&amp;DAY(ウォレット!$B35)&amp;"_"&amp;ウォレット!KZ$3,プレー記録!$U$14:$U$2664,0),1))</f>
        <v>0</v>
      </c>
      <c r="LA35" s="124">
        <f>IF(ISNA(INDEX(プレー記録!$G$14:$G$2664,MATCH("IN_"&amp;ウォレット!$KW$2&amp;MONTH(ウォレット!$B35)&amp;"/"&amp;DAY(ウォレット!$B35)&amp;"_"&amp;ウォレット!LA$3,プレー記録!$U$14:$U$2664,0),1))=TRUE,0,INDEX(プレー記録!$G$14:$G$2664,MATCH("IN_"&amp;ウォレット!$KW$2&amp;MONTH(ウォレット!$B35)&amp;"/"&amp;DAY(ウォレット!$B35)&amp;"_"&amp;ウォレット!LA$3,プレー記録!$U$14:$U$2664,0),1))</f>
        <v>0</v>
      </c>
      <c r="LB35" s="124">
        <f>IF(ISNA(INDEX(プレー記録!$G$14:$G$2664,MATCH("IN_"&amp;ウォレット!$KW$2&amp;MONTH(ウォレット!$B35)&amp;"/"&amp;DAY(ウォレット!$B35)&amp;"_"&amp;ウォレット!LB$3,プレー記録!$U$14:$U$2664,0),1))=TRUE,0,INDEX(プレー記録!$G$14:$G$2664,MATCH("IN_"&amp;ウォレット!$KW$2&amp;MONTH(ウォレット!$B35)&amp;"/"&amp;DAY(ウォレット!$B35)&amp;"_"&amp;ウォレット!LB$3,プレー記録!$U$14:$U$2664,0),1))</f>
        <v>0</v>
      </c>
      <c r="LC35" s="124">
        <f>IF(ISNA(INDEX(プレー記録!$G$14:$G$2664,MATCH("IN_"&amp;ウォレット!$KW$2&amp;MONTH(ウォレット!$B35)&amp;"/"&amp;DAY(ウォレット!$B35)&amp;"_"&amp;ウォレット!LC$3,プレー記録!$U$14:$U$2664,0),1))=TRUE,0,INDEX(プレー記録!$G$14:$G$2664,MATCH("IN_"&amp;ウォレット!$KW$2&amp;MONTH(ウォレット!$B35)&amp;"/"&amp;DAY(ウォレット!$B35)&amp;"_"&amp;ウォレット!LC$3,プレー記録!$U$14:$U$2664,0),1))</f>
        <v>0</v>
      </c>
      <c r="LD35" s="124">
        <f>IF(ISNA(INDEX(プレー記録!$G$14:$G$2664,MATCH("IN_"&amp;ウォレット!$KW$2&amp;MONTH(ウォレット!$B35)&amp;"/"&amp;DAY(ウォレット!$B35)&amp;"_"&amp;ウォレット!LD$3,プレー記録!$U$14:$U$2664,0),1))=TRUE,0,INDEX(プレー記録!$G$14:$G$2664,MATCH("IN_"&amp;ウォレット!$KW$2&amp;MONTH(ウォレット!$B35)&amp;"/"&amp;DAY(ウォレット!$B35)&amp;"_"&amp;ウォレット!LD$3,プレー記録!$U$14:$U$2664,0),1))</f>
        <v>0</v>
      </c>
      <c r="LE35" s="124">
        <f>IF(ISNA(INDEX(プレー記録!$G$14:$G$2664,MATCH("IN_"&amp;ウォレット!$KW$2&amp;MONTH(ウォレット!$B35)&amp;"/"&amp;DAY(ウォレット!$B35)&amp;"_"&amp;ウォレット!LE$3,プレー記録!$U$14:$U$2664,0),1))=TRUE,0,INDEX(プレー記録!$G$14:$G$2664,MATCH("IN_"&amp;ウォレット!$KW$2&amp;MONTH(ウォレット!$B35)&amp;"/"&amp;DAY(ウォレット!$B35)&amp;"_"&amp;ウォレット!LE$3,プレー記録!$U$14:$U$2664,0),1))</f>
        <v>0</v>
      </c>
      <c r="LF35" s="297">
        <f>IF(ISNA(INDEX(プレー記録!$G$14:$G$2664,MATCH("IN_"&amp;ウォレット!$KW$2&amp;MONTH(ウォレット!$B35)&amp;"/"&amp;DAY(ウォレット!$B35)&amp;"_"&amp;ウォレット!LF$3,プレー記録!$U$14:$U$2664,0),1))=TRUE,0,INDEX(プレー記録!$G$14:$G$2664,MATCH("IN_"&amp;ウォレット!$KW$2&amp;MONTH(ウォレット!$B35)&amp;"/"&amp;DAY(ウォレット!$B35)&amp;"_"&amp;ウォレット!LF$3,プレー記録!$U$14:$U$2664,0),1))</f>
        <v>0</v>
      </c>
      <c r="LG35" s="297">
        <f>IF(ISNA(INDEX(プレー記録!$G$14:$G$2664,MATCH("IN_"&amp;ウォレット!$KW$2&amp;MONTH(ウォレット!$B35)&amp;"/"&amp;DAY(ウォレット!$B35)&amp;"_"&amp;ウォレット!LG$3,プレー記録!$U$14:$U$2664,0),1))=TRUE,0,INDEX(プレー記録!$G$14:$G$2664,MATCH("IN_"&amp;ウォレット!$KW$2&amp;MONTH(ウォレット!$B35)&amp;"/"&amp;DAY(ウォレット!$B35)&amp;"_"&amp;ウォレット!LG$3,プレー記録!$U$14:$U$2664,0),1))</f>
        <v>0</v>
      </c>
      <c r="LH35" s="297">
        <f>IF(ISNA(INDEX(プレー記録!$G$14:$G$2664,MATCH("IN_"&amp;ウォレット!$KW$2&amp;MONTH(ウォレット!$B35)&amp;"/"&amp;DAY(ウォレット!$B35)&amp;"_"&amp;ウォレット!LH$3,プレー記録!$U$14:$U$2664,0),1))=TRUE,0,INDEX(プレー記録!$G$14:$G$2664,MATCH("IN_"&amp;ウォレット!$KW$2&amp;MONTH(ウォレット!$B35)&amp;"/"&amp;DAY(ウォレット!$B35)&amp;"_"&amp;ウォレット!LH$3,プレー記録!$U$14:$U$2664,0),1))</f>
        <v>0</v>
      </c>
      <c r="LI35" s="297">
        <f>IF(ISNA(INDEX(プレー記録!$G$14:$G$2664,MATCH("IN_"&amp;ウォレット!$KW$2&amp;MONTH(ウォレット!$B35)&amp;"/"&amp;DAY(ウォレット!$B35)&amp;"_"&amp;ウォレット!LI$3,プレー記録!$U$14:$U$2664,0),1))=TRUE,0,INDEX(プレー記録!$G$14:$G$2664,MATCH("IN_"&amp;ウォレット!$KW$2&amp;MONTH(ウォレット!$B35)&amp;"/"&amp;DAY(ウォレット!$B35)&amp;"_"&amp;ウォレット!LI$3,プレー記録!$U$14:$U$2664,0),1))</f>
        <v>0</v>
      </c>
      <c r="LJ35" s="297">
        <f>IF(ISNA(INDEX(プレー記録!$G$14:$G$2664,MATCH("IN_"&amp;ウォレット!$KW$2&amp;MONTH(ウォレット!$B35)&amp;"/"&amp;DAY(ウォレット!$B35)&amp;"_"&amp;ウォレット!LJ$3,プレー記録!$U$14:$U$2664,0),1))=TRUE,0,INDEX(プレー記録!$G$14:$G$2664,MATCH("IN_"&amp;ウォレット!$KW$2&amp;MONTH(ウォレット!$B35)&amp;"/"&amp;DAY(ウォレット!$B35)&amp;"_"&amp;ウォレット!LJ$3,プレー記録!$U$14:$U$2664,0),1))</f>
        <v>0</v>
      </c>
      <c r="LK35" s="297">
        <f>IF(ISNA(INDEX(プレー記録!$G$14:$G$2664,MATCH("IN_"&amp;ウォレット!$KW$2&amp;MONTH(ウォレット!$B35)&amp;"/"&amp;DAY(ウォレット!$B35)&amp;"_"&amp;ウォレット!LK$3,プレー記録!$U$14:$U$2664,0),1))=TRUE,0,INDEX(プレー記録!$G$14:$G$2664,MATCH("IN_"&amp;ウォレット!$KW$2&amp;MONTH(ウォレット!$B35)&amp;"/"&amp;DAY(ウォレット!$B35)&amp;"_"&amp;ウォレット!LK$3,プレー記録!$U$14:$U$2664,0),1))</f>
        <v>0</v>
      </c>
      <c r="LL35" s="297">
        <f>IF(ISNA(INDEX(プレー記録!$G$14:$G$2664,MATCH("IN_"&amp;ウォレット!$KW$2&amp;MONTH(ウォレット!$B35)&amp;"/"&amp;DAY(ウォレット!$B35)&amp;"_"&amp;ウォレット!LL$3,プレー記録!$U$14:$U$2664,0),1))=TRUE,0,INDEX(プレー記録!$G$14:$G$2664,MATCH("IN_"&amp;ウォレット!$KW$2&amp;MONTH(ウォレット!$B35)&amp;"/"&amp;DAY(ウォレット!$B35)&amp;"_"&amp;ウォレット!LL$3,プレー記録!$U$14:$U$2664,0),1))</f>
        <v>0</v>
      </c>
      <c r="LM35" s="297">
        <f>IF(ISNA(INDEX(プレー記録!$G$14:$G$2664,MATCH("IN_"&amp;ウォレット!$KW$2&amp;MONTH(ウォレット!$B35)&amp;"/"&amp;DAY(ウォレット!$B35)&amp;"_"&amp;ウォレット!LM$3,プレー記録!$U$14:$U$2664,0),1))=TRUE,0,INDEX(プレー記録!$G$14:$G$2664,MATCH("IN_"&amp;ウォレット!$KW$2&amp;MONTH(ウォレット!$B35)&amp;"/"&amp;DAY(ウォレット!$B35)&amp;"_"&amp;ウォレット!LM$3,プレー記録!$U$14:$U$2664,0),1))</f>
        <v>0</v>
      </c>
      <c r="LN35" s="159"/>
      <c r="LO35" s="132">
        <f>IF(ISNA(INDEX(プレー記録!$F$12:$F$2664,MATCH("OUT_"&amp;ウォレット!$KW$2&amp;MONTH(ウォレット!$B35)&amp;"/"&amp;DAY(ウォレット!$B35)&amp;"_"&amp;ウォレット!LO$3,プレー記録!$U$12:$U$2664,0),1))=TRUE,0,-INDEX(プレー記録!$F$12:$F$2664,MATCH("OUT_"&amp;ウォレット!$KW$2&amp;MONTH(ウォレット!$B35)&amp;"/"&amp;DAY(ウォレット!$B35)&amp;"_"&amp;ウォレット!LO$3,プレー記録!$U$12:$U$2664,0),1))</f>
        <v>0</v>
      </c>
      <c r="LP35" s="125">
        <f>IF(ISNA(INDEX(プレー記録!$F$12:$F$2664,MATCH("OUT_"&amp;ウォレット!$KW$2&amp;MONTH(ウォレット!$B35)&amp;"/"&amp;DAY(ウォレット!$B35)&amp;"_"&amp;ウォレット!LP$3,プレー記録!$U$12:$U$2664,0),1))=TRUE,0,-INDEX(プレー記録!$F$12:$F$2664,MATCH("OUT_"&amp;ウォレット!$KW$2&amp;MONTH(ウォレット!$B35)&amp;"/"&amp;DAY(ウォレット!$B35)&amp;"_"&amp;ウォレット!LP$3,プレー記録!$U$12:$U$2664,0),1))</f>
        <v>0</v>
      </c>
      <c r="LQ35" s="125">
        <f>IF(ISNA(INDEX(プレー記録!$F$12:$F$2664,MATCH("OUT_"&amp;ウォレット!$KW$2&amp;MONTH(ウォレット!$B35)&amp;"/"&amp;DAY(ウォレット!$B35)&amp;"_"&amp;ウォレット!LQ$3,プレー記録!$U$12:$U$2664,0),1))=TRUE,0,-INDEX(プレー記録!$F$12:$F$2664,MATCH("OUT_"&amp;ウォレット!$KW$2&amp;MONTH(ウォレット!$B35)&amp;"/"&amp;DAY(ウォレット!$B35)&amp;"_"&amp;ウォレット!LQ$3,プレー記録!$U$12:$U$2664,0),1))</f>
        <v>0</v>
      </c>
      <c r="LR35" s="125">
        <f>IF(ISNA(INDEX(プレー記録!$F$12:$F$2664,MATCH("OUT_"&amp;ウォレット!$KW$2&amp;MONTH(ウォレット!$B35)&amp;"/"&amp;DAY(ウォレット!$B35)&amp;"_"&amp;ウォレット!LR$3,プレー記録!$U$12:$U$2664,0),1))=TRUE,0,-INDEX(プレー記録!$F$12:$F$2664,MATCH("OUT_"&amp;ウォレット!$KW$2&amp;MONTH(ウォレット!$B35)&amp;"/"&amp;DAY(ウォレット!$B35)&amp;"_"&amp;ウォレット!LR$3,プレー記録!$U$12:$U$2664,0),1))</f>
        <v>0</v>
      </c>
      <c r="LS35" s="125">
        <f>IF(ISNA(INDEX(プレー記録!$F$12:$F$2664,MATCH("OUT_"&amp;ウォレット!$KW$2&amp;MONTH(ウォレット!$B35)&amp;"/"&amp;DAY(ウォレット!$B35)&amp;"_"&amp;ウォレット!LS$3,プレー記録!$U$12:$U$2664,0),1))=TRUE,0,-INDEX(プレー記録!$F$12:$F$2664,MATCH("OUT_"&amp;ウォレット!$KW$2&amp;MONTH(ウォレット!$B35)&amp;"/"&amp;DAY(ウォレット!$B35)&amp;"_"&amp;ウォレット!LS$3,プレー記録!$U$12:$U$2664,0),1))</f>
        <v>0</v>
      </c>
      <c r="LT35" s="125">
        <f>IF(ISNA(INDEX(プレー記録!$F$12:$F$2664,MATCH("OUT_"&amp;ウォレット!$KW$2&amp;MONTH(ウォレット!$B35)&amp;"/"&amp;DAY(ウォレット!$B35)&amp;"_"&amp;ウォレット!LT$3,プレー記録!$U$12:$U$2664,0),1))=TRUE,0,-INDEX(プレー記録!$F$12:$F$2664,MATCH("OUT_"&amp;ウォレット!$KW$2&amp;MONTH(ウォレット!$B35)&amp;"/"&amp;DAY(ウォレット!$B35)&amp;"_"&amp;ウォレット!LT$3,プレー記録!$U$12:$U$2664,0),1))</f>
        <v>0</v>
      </c>
      <c r="LU35" s="125">
        <f>IF(ISNA(INDEX(プレー記録!$F$12:$F$2664,MATCH("OUT_"&amp;ウォレット!$KW$2&amp;MONTH(ウォレット!$B35)&amp;"/"&amp;DAY(ウォレット!$B35)&amp;"_"&amp;ウォレット!LU$3,プレー記録!$U$12:$U$2664,0),1))=TRUE,0,-INDEX(プレー記録!$F$12:$F$2664,MATCH("OUT_"&amp;ウォレット!$KW$2&amp;MONTH(ウォレット!$B35)&amp;"/"&amp;DAY(ウォレット!$B35)&amp;"_"&amp;ウォレット!LU$3,プレー記録!$U$12:$U$2664,0),1))</f>
        <v>0</v>
      </c>
      <c r="LV35" s="299">
        <f>IF(ISNA(INDEX(プレー記録!$F$12:$F$2664,MATCH("OUT_"&amp;ウォレット!$KW$2&amp;MONTH(ウォレット!$B35)&amp;"/"&amp;DAY(ウォレット!$B35)&amp;"_"&amp;ウォレット!LV$3,プレー記録!$U$12:$U$2664,0),1))=TRUE,0,-INDEX(プレー記録!$F$12:$F$2664,MATCH("OUT_"&amp;ウォレット!$KW$2&amp;MONTH(ウォレット!$B35)&amp;"/"&amp;DAY(ウォレット!$B35)&amp;"_"&amp;ウォレット!LV$3,プレー記録!$U$12:$U$2664,0),1))</f>
        <v>0</v>
      </c>
      <c r="LW35" s="299">
        <f>IF(ISNA(INDEX(プレー記録!$F$12:$F$2664,MATCH("OUT_"&amp;ウォレット!$KW$2&amp;MONTH(ウォレット!$B35)&amp;"/"&amp;DAY(ウォレット!$B35)&amp;"_"&amp;ウォレット!LW$3,プレー記録!$U$12:$U$2664,0),1))=TRUE,0,-INDEX(プレー記録!$F$12:$F$2664,MATCH("OUT_"&amp;ウォレット!$KW$2&amp;MONTH(ウォレット!$B35)&amp;"/"&amp;DAY(ウォレット!$B35)&amp;"_"&amp;ウォレット!LW$3,プレー記録!$U$12:$U$2664,0),1))</f>
        <v>0</v>
      </c>
      <c r="LX35" s="299">
        <f>IF(ISNA(INDEX(プレー記録!$F$12:$F$2664,MATCH("OUT_"&amp;ウォレット!$KW$2&amp;MONTH(ウォレット!$B35)&amp;"/"&amp;DAY(ウォレット!$B35)&amp;"_"&amp;ウォレット!LX$3,プレー記録!$U$12:$U$2664,0),1))=TRUE,0,-INDEX(プレー記録!$F$12:$F$2664,MATCH("OUT_"&amp;ウォレット!$KW$2&amp;MONTH(ウォレット!$B35)&amp;"/"&amp;DAY(ウォレット!$B35)&amp;"_"&amp;ウォレット!LX$3,プレー記録!$U$12:$U$2664,0),1))</f>
        <v>0</v>
      </c>
      <c r="LY35" s="299">
        <f>IF(ISNA(INDEX(プレー記録!$F$12:$F$2664,MATCH("OUT_"&amp;ウォレット!$KW$2&amp;MONTH(ウォレット!$B35)&amp;"/"&amp;DAY(ウォレット!$B35)&amp;"_"&amp;ウォレット!LY$3,プレー記録!$U$12:$U$2664,0),1))=TRUE,0,-INDEX(プレー記録!$F$12:$F$2664,MATCH("OUT_"&amp;ウォレット!$KW$2&amp;MONTH(ウォレット!$B35)&amp;"/"&amp;DAY(ウォレット!$B35)&amp;"_"&amp;ウォレット!LY$3,プレー記録!$U$12:$U$2664,0),1))</f>
        <v>0</v>
      </c>
      <c r="LZ35" s="299">
        <f>IF(ISNA(INDEX(プレー記録!$F$12:$F$2664,MATCH("OUT_"&amp;ウォレット!$KW$2&amp;MONTH(ウォレット!$B35)&amp;"/"&amp;DAY(ウォレット!$B35)&amp;"_"&amp;ウォレット!LZ$3,プレー記録!$U$12:$U$2664,0),1))=TRUE,0,-INDEX(プレー記録!$F$12:$F$2664,MATCH("OUT_"&amp;ウォレット!$KW$2&amp;MONTH(ウォレット!$B35)&amp;"/"&amp;DAY(ウォレット!$B35)&amp;"_"&amp;ウォレット!LZ$3,プレー記録!$U$12:$U$2664,0),1))</f>
        <v>0</v>
      </c>
      <c r="MA35" s="299">
        <f>IF(ISNA(INDEX(プレー記録!$F$12:$F$2664,MATCH("OUT_"&amp;ウォレット!$KW$2&amp;MONTH(ウォレット!$B35)&amp;"/"&amp;DAY(ウォレット!$B35)&amp;"_"&amp;ウォレット!MA$3,プレー記録!$U$12:$U$2664,0),1))=TRUE,0,-INDEX(プレー記録!$F$12:$F$2664,MATCH("OUT_"&amp;ウォレット!$KW$2&amp;MONTH(ウォレット!$B35)&amp;"/"&amp;DAY(ウォレット!$B35)&amp;"_"&amp;ウォレット!MA$3,プレー記録!$U$12:$U$2664,0),1))</f>
        <v>0</v>
      </c>
      <c r="MB35" s="299">
        <f>IF(ISNA(INDEX(プレー記録!$F$12:$F$2664,MATCH("OUT_"&amp;ウォレット!$KW$2&amp;MONTH(ウォレット!$B35)&amp;"/"&amp;DAY(ウォレット!$B35)&amp;"_"&amp;ウォレット!MB$3,プレー記録!$U$12:$U$2664,0),1))=TRUE,0,-INDEX(プレー記録!$F$12:$F$2664,MATCH("OUT_"&amp;ウォレット!$KW$2&amp;MONTH(ウォレット!$B35)&amp;"/"&amp;DAY(ウォレット!$B35)&amp;"_"&amp;ウォレット!MB$3,プレー記録!$U$12:$U$2664,0),1))</f>
        <v>0</v>
      </c>
      <c r="MC35" s="299">
        <f>IF(ISNA(INDEX(プレー記録!$F$12:$F$2664,MATCH("OUT_"&amp;ウォレット!$KW$2&amp;MONTH(ウォレット!$B35)&amp;"/"&amp;DAY(ウォレット!$B35)&amp;"_"&amp;ウォレット!MC$3,プレー記録!$U$12:$U$2664,0),1))=TRUE,0,-INDEX(プレー記録!$F$12:$F$2664,MATCH("OUT_"&amp;ウォレット!$KW$2&amp;MONTH(ウォレット!$B35)&amp;"/"&amp;DAY(ウォレット!$B35)&amp;"_"&amp;ウォレット!MC$3,プレー記録!$U$12:$U$2664,0),1))</f>
        <v>0</v>
      </c>
      <c r="MD35" s="161"/>
    </row>
  </sheetData>
  <sheetProtection formatColumns="0" pivotTables="0"/>
  <mergeCells count="50">
    <mergeCell ref="KW1:KX1"/>
    <mergeCell ref="KW2:KX2"/>
    <mergeCell ref="KY2:LN2"/>
    <mergeCell ref="LO2:MD2"/>
    <mergeCell ref="KW4:KX4"/>
    <mergeCell ref="JO1:JP1"/>
    <mergeCell ref="JO2:JP2"/>
    <mergeCell ref="JQ2:KF2"/>
    <mergeCell ref="KG2:KV2"/>
    <mergeCell ref="JO4:JP4"/>
    <mergeCell ref="IG1:IH1"/>
    <mergeCell ref="IG2:IH2"/>
    <mergeCell ref="II2:IX2"/>
    <mergeCell ref="IY2:JN2"/>
    <mergeCell ref="IG4:IH4"/>
    <mergeCell ref="GY1:GZ1"/>
    <mergeCell ref="GY2:GZ2"/>
    <mergeCell ref="HA2:HP2"/>
    <mergeCell ref="HQ2:IF2"/>
    <mergeCell ref="GY4:GZ4"/>
    <mergeCell ref="C1:D1"/>
    <mergeCell ref="E2:T2"/>
    <mergeCell ref="AK1:AL1"/>
    <mergeCell ref="U2:AJ2"/>
    <mergeCell ref="C2:D2"/>
    <mergeCell ref="C4:D4"/>
    <mergeCell ref="AK2:AL2"/>
    <mergeCell ref="AK4:AL4"/>
    <mergeCell ref="FS2:GH2"/>
    <mergeCell ref="GI2:GX2"/>
    <mergeCell ref="FA2:FP2"/>
    <mergeCell ref="EI4:EJ4"/>
    <mergeCell ref="AM2:BB2"/>
    <mergeCell ref="BC2:BR2"/>
    <mergeCell ref="FQ1:FR1"/>
    <mergeCell ref="FQ2:FR2"/>
    <mergeCell ref="FQ4:FR4"/>
    <mergeCell ref="BS1:BT1"/>
    <mergeCell ref="BS2:BT2"/>
    <mergeCell ref="BU2:CJ2"/>
    <mergeCell ref="CK2:CZ2"/>
    <mergeCell ref="BS4:BT4"/>
    <mergeCell ref="DA1:DB1"/>
    <mergeCell ref="DA2:DB2"/>
    <mergeCell ref="DC2:DR2"/>
    <mergeCell ref="DS2:EH2"/>
    <mergeCell ref="DA4:DB4"/>
    <mergeCell ref="EI1:EJ1"/>
    <mergeCell ref="EI2:EJ2"/>
    <mergeCell ref="EK2:EZ2"/>
  </mergeCells>
  <phoneticPr fontId="1"/>
  <conditionalFormatting sqref="C5:AJ35">
    <cfRule type="cellIs" dxfId="6612" priority="107" operator="equal">
      <formula>0</formula>
    </cfRule>
  </conditionalFormatting>
  <conditionalFormatting sqref="C1 C4:AJ35">
    <cfRule type="expression" dxfId="6611" priority="9655">
      <formula>OR(COUNTIF($C$2,"*円*")=1,$C$2="クレカ入金")=TRUE</formula>
    </cfRule>
  </conditionalFormatting>
  <conditionalFormatting sqref="C5:AJ35">
    <cfRule type="expression" dxfId="6610" priority="118">
      <formula>MOD(ROW(),2)=1</formula>
    </cfRule>
  </conditionalFormatting>
  <conditionalFormatting sqref="C5:AJ35">
    <cfRule type="expression" dxfId="6609" priority="106">
      <formula>AND(MOD(ROW(),2)=1,C5=0)=TRUE</formula>
    </cfRule>
  </conditionalFormatting>
  <conditionalFormatting sqref="C2:AJ2">
    <cfRule type="cellIs" dxfId="6608" priority="88" operator="equal">
      <formula>"TIGERPAY"</formula>
    </cfRule>
    <cfRule type="expression" dxfId="6607" priority="96">
      <formula>COUNTIF(C2,"*ecoPayz*")=1</formula>
    </cfRule>
    <cfRule type="cellIs" dxfId="6606" priority="104" operator="equal">
      <formula>"VenusPoint"</formula>
    </cfRule>
  </conditionalFormatting>
  <conditionalFormatting sqref="E5:AJ35">
    <cfRule type="expression" dxfId="6605" priority="76">
      <formula>E$3="手入力"</formula>
    </cfRule>
  </conditionalFormatting>
  <conditionalFormatting sqref="AK5:BR35">
    <cfRule type="cellIs" dxfId="6604" priority="73" operator="equal">
      <formula>0</formula>
    </cfRule>
  </conditionalFormatting>
  <conditionalFormatting sqref="AK1 AK4:BR35">
    <cfRule type="expression" dxfId="6603" priority="75">
      <formula>OR(COUNTIF($AK$2,"*円*")=1,$AK$2="クレカ入金")=TRUE</formula>
    </cfRule>
  </conditionalFormatting>
  <conditionalFormatting sqref="AK5:BR35">
    <cfRule type="expression" dxfId="6602" priority="74">
      <formula>MOD(ROW(),2)=1</formula>
    </cfRule>
  </conditionalFormatting>
  <conditionalFormatting sqref="AK5:BR35">
    <cfRule type="expression" dxfId="6601" priority="72">
      <formula>AND(MOD(ROW(),2)=1,AK5=0)=TRUE</formula>
    </cfRule>
  </conditionalFormatting>
  <conditionalFormatting sqref="AK2:BR2">
    <cfRule type="cellIs" dxfId="6600" priority="69" operator="equal">
      <formula>"TIGERPAY"</formula>
    </cfRule>
    <cfRule type="expression" dxfId="6599" priority="70">
      <formula>COUNTIF(AK2,"*ecoPayz*")=1</formula>
    </cfRule>
    <cfRule type="cellIs" dxfId="6598" priority="71" operator="equal">
      <formula>"VenusPoint"</formula>
    </cfRule>
  </conditionalFormatting>
  <conditionalFormatting sqref="AM5:BR35">
    <cfRule type="expression" dxfId="6597" priority="68">
      <formula>AM$3="手入力"</formula>
    </cfRule>
  </conditionalFormatting>
  <conditionalFormatting sqref="BS5:CZ35">
    <cfRule type="cellIs" dxfId="6596" priority="65" operator="equal">
      <formula>0</formula>
    </cfRule>
  </conditionalFormatting>
  <conditionalFormatting sqref="BS1 BS4:CZ35">
    <cfRule type="expression" dxfId="6595" priority="67">
      <formula>OR(COUNTIF($BS$2,"*円*")=1,$BS$2="クレカ入金")=TRUE</formula>
    </cfRule>
  </conditionalFormatting>
  <conditionalFormatting sqref="BS5:CZ35">
    <cfRule type="expression" dxfId="6594" priority="66">
      <formula>MOD(ROW(),2)=1</formula>
    </cfRule>
  </conditionalFormatting>
  <conditionalFormatting sqref="BS5:CZ35">
    <cfRule type="expression" dxfId="6593" priority="64">
      <formula>AND(MOD(ROW(),2)=1,BS5=0)=TRUE</formula>
    </cfRule>
  </conditionalFormatting>
  <conditionalFormatting sqref="BS2:CZ2">
    <cfRule type="cellIs" dxfId="6592" priority="61" operator="equal">
      <formula>"TIGERPAY"</formula>
    </cfRule>
    <cfRule type="expression" dxfId="6591" priority="62">
      <formula>COUNTIF(BS2,"*ecoPayz*")=1</formula>
    </cfRule>
    <cfRule type="cellIs" dxfId="6590" priority="63" operator="equal">
      <formula>"VenusPoint"</formula>
    </cfRule>
  </conditionalFormatting>
  <conditionalFormatting sqref="BU5:CZ35">
    <cfRule type="expression" dxfId="6589" priority="60">
      <formula>BU$3="手入力"</formula>
    </cfRule>
  </conditionalFormatting>
  <conditionalFormatting sqref="DA5:EH35">
    <cfRule type="cellIs" dxfId="6588" priority="57" operator="equal">
      <formula>0</formula>
    </cfRule>
  </conditionalFormatting>
  <conditionalFormatting sqref="DA1 DA4:EH35">
    <cfRule type="expression" dxfId="6587" priority="59">
      <formula>OR(COUNTIF($DA$2,"*円*")=1,$DA$2="クレカ入金")=TRUE</formula>
    </cfRule>
  </conditionalFormatting>
  <conditionalFormatting sqref="DA5:EH35">
    <cfRule type="expression" dxfId="6586" priority="58">
      <formula>MOD(ROW(),2)=1</formula>
    </cfRule>
  </conditionalFormatting>
  <conditionalFormatting sqref="DA5:EH35">
    <cfRule type="expression" dxfId="6585" priority="56">
      <formula>AND(MOD(ROW(),2)=1,DA5=0)=TRUE</formula>
    </cfRule>
  </conditionalFormatting>
  <conditionalFormatting sqref="DA2:EH2">
    <cfRule type="cellIs" dxfId="6584" priority="53" operator="equal">
      <formula>"TIGERPAY"</formula>
    </cfRule>
    <cfRule type="expression" dxfId="6583" priority="54">
      <formula>COUNTIF(DA2,"*ecoPayz*")=1</formula>
    </cfRule>
    <cfRule type="cellIs" dxfId="6582" priority="55" operator="equal">
      <formula>"VenusPoint"</formula>
    </cfRule>
  </conditionalFormatting>
  <conditionalFormatting sqref="DC5:EH35">
    <cfRule type="expression" dxfId="6581" priority="52">
      <formula>DC$3="手入力"</formula>
    </cfRule>
  </conditionalFormatting>
  <conditionalFormatting sqref="EI5:FP35">
    <cfRule type="cellIs" dxfId="6580" priority="49" operator="equal">
      <formula>0</formula>
    </cfRule>
  </conditionalFormatting>
  <conditionalFormatting sqref="EI1 EI4:FP35">
    <cfRule type="expression" dxfId="6579" priority="51">
      <formula>OR(COUNTIF($EI$2,"*円*")=1,$EI$2="クレカ入金")=TRUE</formula>
    </cfRule>
  </conditionalFormatting>
  <conditionalFormatting sqref="EI5:FP35">
    <cfRule type="expression" dxfId="6578" priority="50">
      <formula>MOD(ROW(),2)=1</formula>
    </cfRule>
  </conditionalFormatting>
  <conditionalFormatting sqref="EI5:FP35">
    <cfRule type="expression" dxfId="6577" priority="48">
      <formula>AND(MOD(ROW(),2)=1,EI5=0)=TRUE</formula>
    </cfRule>
  </conditionalFormatting>
  <conditionalFormatting sqref="EI2:FP2">
    <cfRule type="cellIs" dxfId="6576" priority="45" operator="equal">
      <formula>"TIGERPAY"</formula>
    </cfRule>
    <cfRule type="expression" dxfId="6575" priority="46">
      <formula>COUNTIF(EI2,"*ecoPayz*")=1</formula>
    </cfRule>
    <cfRule type="cellIs" dxfId="6574" priority="47" operator="equal">
      <formula>"VenusPoint"</formula>
    </cfRule>
  </conditionalFormatting>
  <conditionalFormatting sqref="EK5:FP35">
    <cfRule type="expression" dxfId="6573" priority="44">
      <formula>EK$3="手入力"</formula>
    </cfRule>
  </conditionalFormatting>
  <conditionalFormatting sqref="FQ5:GX35">
    <cfRule type="cellIs" dxfId="6572" priority="41" operator="equal">
      <formula>0</formula>
    </cfRule>
  </conditionalFormatting>
  <conditionalFormatting sqref="FQ1 FQ4:GX35">
    <cfRule type="expression" dxfId="6571" priority="43">
      <formula>OR(COUNTIF($FQ$2,"*円*")=1,$FQ$2="クレカ入金")=TRUE</formula>
    </cfRule>
  </conditionalFormatting>
  <conditionalFormatting sqref="FQ5:GX35">
    <cfRule type="expression" dxfId="6570" priority="42">
      <formula>MOD(ROW(),2)=1</formula>
    </cfRule>
  </conditionalFormatting>
  <conditionalFormatting sqref="FQ5:GX35">
    <cfRule type="expression" dxfId="6569" priority="40">
      <formula>AND(MOD(ROW(),2)=1,FQ5=0)=TRUE</formula>
    </cfRule>
  </conditionalFormatting>
  <conditionalFormatting sqref="FQ2:GX2">
    <cfRule type="cellIs" dxfId="6568" priority="37" operator="equal">
      <formula>"TIGERPAY"</formula>
    </cfRule>
    <cfRule type="expression" dxfId="6567" priority="38">
      <formula>COUNTIF(FQ2,"*ecoPayz*")=1</formula>
    </cfRule>
    <cfRule type="cellIs" dxfId="6566" priority="39" operator="equal">
      <formula>"VenusPoint"</formula>
    </cfRule>
  </conditionalFormatting>
  <conditionalFormatting sqref="FS5:GX35">
    <cfRule type="expression" dxfId="6565" priority="36">
      <formula>FS$3="手入力"</formula>
    </cfRule>
  </conditionalFormatting>
  <conditionalFormatting sqref="GY5:IF35">
    <cfRule type="cellIs" dxfId="6564" priority="33" operator="equal">
      <formula>0</formula>
    </cfRule>
  </conditionalFormatting>
  <conditionalFormatting sqref="GY1 GY4:IF35">
    <cfRule type="expression" dxfId="6563" priority="35">
      <formula>OR(COUNTIF($GY$2,"*円*")=1,$GY$2="クレカ入金")=TRUE</formula>
    </cfRule>
  </conditionalFormatting>
  <conditionalFormatting sqref="GY5:IF35">
    <cfRule type="expression" dxfId="6562" priority="34">
      <formula>MOD(ROW(),2)=1</formula>
    </cfRule>
  </conditionalFormatting>
  <conditionalFormatting sqref="GY5:IF35">
    <cfRule type="expression" dxfId="6561" priority="32">
      <formula>AND(MOD(ROW(),2)=1,GY5=0)=TRUE</formula>
    </cfRule>
  </conditionalFormatting>
  <conditionalFormatting sqref="GY2:IF2">
    <cfRule type="cellIs" dxfId="6560" priority="29" operator="equal">
      <formula>"TIGERPAY"</formula>
    </cfRule>
    <cfRule type="expression" dxfId="6559" priority="30">
      <formula>COUNTIF(GY2,"*ecoPayz*")=1</formula>
    </cfRule>
    <cfRule type="cellIs" dxfId="6558" priority="31" operator="equal">
      <formula>"VenusPoint"</formula>
    </cfRule>
  </conditionalFormatting>
  <conditionalFormatting sqref="HA5:IF35">
    <cfRule type="expression" dxfId="6557" priority="28">
      <formula>HA$3="手入力"</formula>
    </cfRule>
  </conditionalFormatting>
  <conditionalFormatting sqref="IG5:JN35">
    <cfRule type="cellIs" dxfId="6556" priority="25" operator="equal">
      <formula>0</formula>
    </cfRule>
  </conditionalFormatting>
  <conditionalFormatting sqref="IG1 IG4:JN35">
    <cfRule type="expression" dxfId="6555" priority="27">
      <formula>OR(COUNTIF($IG$2,"*円*")=1,$IG$2="クレカ入金")=TRUE</formula>
    </cfRule>
  </conditionalFormatting>
  <conditionalFormatting sqref="IG5:JN35">
    <cfRule type="expression" dxfId="6554" priority="26">
      <formula>MOD(ROW(),2)=1</formula>
    </cfRule>
  </conditionalFormatting>
  <conditionalFormatting sqref="IG5:JN35">
    <cfRule type="expression" dxfId="6553" priority="24">
      <formula>AND(MOD(ROW(),2)=1,IG5=0)=TRUE</formula>
    </cfRule>
  </conditionalFormatting>
  <conditionalFormatting sqref="IG2:JN2">
    <cfRule type="cellIs" dxfId="6552" priority="21" operator="equal">
      <formula>"TIGERPAY"</formula>
    </cfRule>
    <cfRule type="expression" dxfId="6551" priority="22">
      <formula>COUNTIF(IG2,"*ecoPayz*")=1</formula>
    </cfRule>
    <cfRule type="cellIs" dxfId="6550" priority="23" operator="equal">
      <formula>"VenusPoint"</formula>
    </cfRule>
  </conditionalFormatting>
  <conditionalFormatting sqref="II5:JN35">
    <cfRule type="expression" dxfId="6549" priority="20">
      <formula>II$3="手入力"</formula>
    </cfRule>
  </conditionalFormatting>
  <conditionalFormatting sqref="JO5:KV35">
    <cfRule type="cellIs" dxfId="6548" priority="17" operator="equal">
      <formula>0</formula>
    </cfRule>
  </conditionalFormatting>
  <conditionalFormatting sqref="JO1 JO4:KV35">
    <cfRule type="expression" dxfId="6547" priority="19">
      <formula>OR(COUNTIF($JO$2,"*円*")=1,$JO$2="クレカ入金")=TRUE</formula>
    </cfRule>
  </conditionalFormatting>
  <conditionalFormatting sqref="JO5:KV35">
    <cfRule type="expression" dxfId="6546" priority="18">
      <formula>MOD(ROW(),2)=1</formula>
    </cfRule>
  </conditionalFormatting>
  <conditionalFormatting sqref="JO5:KV35">
    <cfRule type="expression" dxfId="6545" priority="16">
      <formula>AND(MOD(ROW(),2)=1,JO5=0)=TRUE</formula>
    </cfRule>
  </conditionalFormatting>
  <conditionalFormatting sqref="JO2:KV2">
    <cfRule type="cellIs" dxfId="6544" priority="13" operator="equal">
      <formula>"TIGERPAY"</formula>
    </cfRule>
    <cfRule type="expression" dxfId="6543" priority="14">
      <formula>COUNTIF(JO2,"*ecoPayz*")=1</formula>
    </cfRule>
    <cfRule type="cellIs" dxfId="6542" priority="15" operator="equal">
      <formula>"VenusPoint"</formula>
    </cfRule>
  </conditionalFormatting>
  <conditionalFormatting sqref="JQ5:KV35">
    <cfRule type="expression" dxfId="6541" priority="12">
      <formula>JQ$3="手入力"</formula>
    </cfRule>
  </conditionalFormatting>
  <conditionalFormatting sqref="KW5:MD35">
    <cfRule type="cellIs" dxfId="6540" priority="9" operator="equal">
      <formula>0</formula>
    </cfRule>
  </conditionalFormatting>
  <conditionalFormatting sqref="KW1 KW4:MD35">
    <cfRule type="expression" dxfId="6539" priority="11">
      <formula>OR(COUNTIF($KW$2,"*円*")=1,$KW$2="クレカ入金")=TRUE</formula>
    </cfRule>
  </conditionalFormatting>
  <conditionalFormatting sqref="KW5:MD35">
    <cfRule type="expression" dxfId="6538" priority="10">
      <formula>MOD(ROW(),2)=1</formula>
    </cfRule>
  </conditionalFormatting>
  <conditionalFormatting sqref="KW5:MD35">
    <cfRule type="expression" dxfId="6537" priority="8">
      <formula>AND(MOD(ROW(),2)=1,KW5=0)=TRUE</formula>
    </cfRule>
  </conditionalFormatting>
  <conditionalFormatting sqref="KW2:MD2">
    <cfRule type="cellIs" dxfId="6536" priority="5" operator="equal">
      <formula>"TIGERPAY"</formula>
    </cfRule>
    <cfRule type="expression" dxfId="6535" priority="6">
      <formula>COUNTIF(KW2,"*ecoPayz*")=1</formula>
    </cfRule>
    <cfRule type="cellIs" dxfId="6534" priority="7" operator="equal">
      <formula>"VenusPoint"</formula>
    </cfRule>
  </conditionalFormatting>
  <conditionalFormatting sqref="KY5:MD35">
    <cfRule type="expression" dxfId="6533" priority="4">
      <formula>KY$3="手入力"</formula>
    </cfRule>
  </conditionalFormatting>
  <conditionalFormatting sqref="B5:B35">
    <cfRule type="expression" dxfId="6532" priority="3">
      <formula>MOD(ROW(),2)=1</formula>
    </cfRule>
  </conditionalFormatting>
  <conditionalFormatting sqref="B5:B35">
    <cfRule type="expression" dxfId="6531" priority="1">
      <formula>WEEKDAY(B5,1)=1</formula>
    </cfRule>
    <cfRule type="expression" dxfId="6530" priority="2">
      <formula>WEEKDAY(B5,1)=7</formula>
    </cfRule>
  </conditionalFormatting>
  <hyperlinks>
    <hyperlink ref="B5" location="プレー記録!B1:B84" display="プレー記録!B1:B84" xr:uid="{B546C0C7-F2DF-4EC3-AA1C-0953722E4E3D}"/>
    <hyperlink ref="B6" location="プレー記録!B87:B170" display="プレー記録!B87:B170" xr:uid="{215327F7-42DF-4007-9A5D-52DC61DF6F0C}"/>
    <hyperlink ref="B7" location="プレー記録!B173:B256" display="プレー記録!B173:B256" xr:uid="{24EC8225-C9BC-47C6-A4E7-205127B9888B}"/>
    <hyperlink ref="B8" location="プレー記録!B259:B342" display="プレー記録!B259:B342" xr:uid="{D66ECB48-9088-4336-9A4A-B4F469B148A8}"/>
    <hyperlink ref="B9" location="プレー記録!B345:B428" display="プレー記録!B345:B428" xr:uid="{3A808C8A-0360-4C20-A301-EE64C3DD4A16}"/>
    <hyperlink ref="B10" location="プレー記録!B431:B514" display="プレー記録!B431:B514" xr:uid="{B42F4183-FB10-463F-A35E-93CA8772EF18}"/>
    <hyperlink ref="B11" location="プレー記録!B517:B600" display="プレー記録!B517:B600" xr:uid="{C6030C8C-CC8E-4BA5-B419-37E56D2294DD}"/>
    <hyperlink ref="B12" location="プレー記録!B603:B686" display="プレー記録!B603:B686" xr:uid="{F613084C-9310-4662-8A2C-12E897C6A0BD}"/>
    <hyperlink ref="B13" location="プレー記録!B689:B772" display="プレー記録!B689:B772" xr:uid="{7E9B213C-F984-4636-9459-1C16205BD3D7}"/>
    <hyperlink ref="B14" location="プレー記録!B775:B858" display="プレー記録!B775:B858" xr:uid="{793C07A7-BF45-4CB3-8C25-67E7FDC24E5C}"/>
    <hyperlink ref="B15" location="プレー記録!B861:B944" display="プレー記録!B861:B944" xr:uid="{05F08E26-577C-44EB-839A-3E04C099817D}"/>
    <hyperlink ref="B16" location="プレー記録!B947:B1030" display="プレー記録!B947:B1030" xr:uid="{181806F9-BBC5-4F17-B739-6C64BAA94334}"/>
    <hyperlink ref="B17" location="プレー記録!B1033:B1116" display="プレー記録!B1033:B1116" xr:uid="{4B2BFA7B-A1D6-4232-8E04-EF233E640455}"/>
    <hyperlink ref="B18" location="プレー記録!B1119:B1202" display="プレー記録!B1119:B1202" xr:uid="{DFA7BF93-F606-4CB3-B719-5721DCEF9296}"/>
    <hyperlink ref="B19" location="プレー記録!B1205:B1288" display="プレー記録!B1205:B1288" xr:uid="{80E5EE32-6386-406A-B9A8-9987317457EA}"/>
    <hyperlink ref="B20" location="プレー記録!B1291:B1374" display="プレー記録!B1291:B1374" xr:uid="{3D2168D1-8F26-4875-9014-D9D0612D81DC}"/>
    <hyperlink ref="B21" location="プレー記録!B1377:B1460" display="プレー記録!B1377:B1460" xr:uid="{4FE08243-2190-4FB9-8D14-0F8D11E89C51}"/>
    <hyperlink ref="B22" location="プレー記録!B1463:B1546" display="プレー記録!B1463:B1546" xr:uid="{5D7353B9-2866-432B-9EB4-E0B3520C2109}"/>
    <hyperlink ref="B23" location="プレー記録!B1549:B1632" display="プレー記録!B1549:B1632" xr:uid="{7C88ECD7-342C-401D-A782-DAAD65B42CF6}"/>
    <hyperlink ref="B24" location="プレー記録!B1635:B1718" display="プレー記録!B1635:B1718" xr:uid="{99F6BC36-C1CD-40C1-82C9-F8CC8379A7CE}"/>
    <hyperlink ref="B25" location="プレー記録!B1721:B1804" display="プレー記録!B1721:B1804" xr:uid="{12E1C970-9FFB-4533-9C49-4B1CD9258F4A}"/>
    <hyperlink ref="B26" location="プレー記録!B1807:B1890" display="プレー記録!B1807:B1890" xr:uid="{E7EFB740-A8F5-4B27-91F3-B17AE5FE3CA1}"/>
    <hyperlink ref="B27" location="プレー記録!B1807:B1890" display="プレー記録!B1807:B1890" xr:uid="{FAC04178-D2E4-443A-8769-00234690FB27}"/>
    <hyperlink ref="B28" location="プレー記録!B1979:B2062" display="プレー記録!B1979:B2062" xr:uid="{C1BFC837-0DA7-441A-938E-DFCB01627F3E}"/>
    <hyperlink ref="B29" location="プレー記録!B2065:B2148" display="プレー記録!B2065:B2148" xr:uid="{75C53132-B2D1-407F-A180-37CCCA67746F}"/>
    <hyperlink ref="B30" location="プレー記録!B2151:B2234" display="プレー記録!B2151:B2234" xr:uid="{CD591052-80BC-4381-9E5A-F097126C46B8}"/>
    <hyperlink ref="B31" location="プレー記録!B2237:B2320" display="プレー記録!B2237:B2320" xr:uid="{355AB4DF-4596-496F-B8AD-CE78ACE7912D}"/>
    <hyperlink ref="B32" location="プレー記録!B2323:B2406" display="プレー記録!B2323:B2406" xr:uid="{2EDEFAA0-4D38-4525-AE05-944C51ED7182}"/>
    <hyperlink ref="B33" location="プレー記録!B2409:B2492" display="プレー記録!B2409:B2492" xr:uid="{DB47D951-D2F7-4CB3-A649-0A0497A6E300}"/>
    <hyperlink ref="B34" location="プレー記録!B2495:B2578" display="プレー記録!B2495:B2578" xr:uid="{34D803E6-EBDF-47AB-884B-B36A7C293295}"/>
    <hyperlink ref="B35" location="プレー記録!B2581:B2664" display="プレー記録!B2581:B2664" xr:uid="{08F6226C-05C0-43C0-8E81-DD1F65F9A3F4}"/>
  </hyperlink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EF244-7379-462B-9C0B-1DE7C3CDFDAA}">
  <dimension ref="A1:AK2665"/>
  <sheetViews>
    <sheetView showGridLines="0" zoomScaleNormal="100" workbookViewId="0">
      <selection activeCell="B1" sqref="B1"/>
    </sheetView>
  </sheetViews>
  <sheetFormatPr defaultRowHeight="18" customHeight="1"/>
  <cols>
    <col min="1" max="1" width="2.5" style="313" customWidth="1"/>
    <col min="2" max="2" width="3.58203125" customWidth="1"/>
    <col min="3" max="8" width="10.58203125" customWidth="1"/>
    <col min="9" max="9" width="10.58203125" style="135" customWidth="1"/>
    <col min="10" max="10" width="3.58203125" customWidth="1"/>
    <col min="11" max="18" width="6.08203125" customWidth="1"/>
    <col min="19" max="19" width="1.58203125" customWidth="1"/>
    <col min="20" max="20" width="6.58203125" style="121" customWidth="1"/>
    <col min="21" max="21" width="22.1640625" style="121" hidden="1" customWidth="1"/>
    <col min="22" max="22" width="21.33203125" style="121" hidden="1" customWidth="1"/>
    <col min="23" max="23" width="20.25" style="121" hidden="1" customWidth="1"/>
    <col min="24" max="24" width="12.33203125" style="121" hidden="1" customWidth="1"/>
    <col min="25" max="32" width="8.6640625" hidden="1" customWidth="1"/>
    <col min="33" max="37" width="0" hidden="1" customWidth="1"/>
  </cols>
  <sheetData>
    <row r="1" spans="1:37" ht="18" customHeight="1">
      <c r="A1" s="312"/>
      <c r="B1" s="178"/>
      <c r="C1" s="78">
        <f>カレンダー・グラフ!$B$2</f>
        <v>0</v>
      </c>
      <c r="D1" s="179" t="s">
        <v>312</v>
      </c>
      <c r="E1" s="180">
        <f>G1+I1</f>
        <v>0</v>
      </c>
      <c r="F1" s="179" t="s">
        <v>1</v>
      </c>
      <c r="G1" s="180">
        <f>D14+D19+D24+D29+D34+D39+D44+D49+D54+D59+D64+D69+D74+D79+D84</f>
        <v>0</v>
      </c>
      <c r="H1" s="179" t="s">
        <v>29</v>
      </c>
      <c r="I1" s="180">
        <f>E14+E19+E24+E29+E34+E39+E44+E49+E54+E59+E64+E69+E74+E79+E84</f>
        <v>0</v>
      </c>
      <c r="K1" s="390" t="s">
        <v>318</v>
      </c>
      <c r="L1" s="390"/>
      <c r="M1" s="390"/>
      <c r="N1" s="390"/>
      <c r="O1" s="390"/>
      <c r="P1" s="390"/>
      <c r="Q1" s="390"/>
      <c r="R1" s="390"/>
      <c r="S1" s="79"/>
      <c r="T1" s="118"/>
      <c r="U1" s="118"/>
      <c r="V1" s="118"/>
      <c r="W1" s="118"/>
      <c r="X1" s="118"/>
    </row>
    <row r="2" spans="1:37" s="135" customFormat="1" ht="18" customHeight="1">
      <c r="A2" s="312"/>
      <c r="B2" s="178"/>
      <c r="C2" s="78"/>
      <c r="D2" s="179" t="s">
        <v>313</v>
      </c>
      <c r="E2" s="180">
        <f ca="1">IFERROR(INDEX(カレンダー・グラフ!$B$74:$AF$74,1,MATCH(プレー記録!C1,カレンダー・グラフ!$B$72:$AF$72,0)),0)</f>
        <v>0</v>
      </c>
      <c r="F2" s="179" t="s">
        <v>314</v>
      </c>
      <c r="G2" s="180">
        <f>サマリー!$Q$3</f>
        <v>0</v>
      </c>
      <c r="H2" s="179" t="s">
        <v>315</v>
      </c>
      <c r="I2" s="180">
        <f>サマリー!$Q$7</f>
        <v>0</v>
      </c>
      <c r="J2" s="177"/>
      <c r="K2" s="79"/>
      <c r="L2" s="79"/>
      <c r="M2" s="79"/>
      <c r="N2" s="79"/>
      <c r="O2" s="79"/>
      <c r="P2" s="79"/>
      <c r="Q2" s="79"/>
      <c r="R2" s="79"/>
      <c r="S2" s="79"/>
      <c r="T2" s="118"/>
      <c r="U2" s="118"/>
      <c r="V2" s="118"/>
      <c r="W2" s="118"/>
      <c r="X2" s="118"/>
    </row>
    <row r="3" spans="1:37" ht="18" customHeight="1">
      <c r="A3" s="312"/>
      <c r="B3" s="243"/>
      <c r="C3" s="389"/>
      <c r="D3" s="389"/>
      <c r="E3" s="389"/>
      <c r="F3" s="389"/>
      <c r="G3" s="389" t="str">
        <f>IFERROR(INDEX(ルール・メモ!$F$3:$F$32,MATCH(1,ルール・メモ!$E$3:$E$32,0),1),"")</f>
        <v/>
      </c>
      <c r="H3" s="389"/>
      <c r="I3" s="389"/>
      <c r="J3" s="184"/>
      <c r="K3" s="79"/>
      <c r="L3" s="79"/>
      <c r="M3" s="79"/>
      <c r="N3" s="79"/>
      <c r="O3" s="79"/>
      <c r="P3" s="79"/>
      <c r="Q3" s="79"/>
      <c r="R3" s="79"/>
      <c r="S3" s="79"/>
      <c r="T3" s="118"/>
      <c r="U3" s="118"/>
      <c r="V3" s="118"/>
      <c r="W3" s="118"/>
      <c r="X3" s="118"/>
    </row>
    <row r="4" spans="1:37" ht="18" customHeight="1">
      <c r="A4" s="312"/>
      <c r="B4" s="243"/>
      <c r="C4" s="389"/>
      <c r="D4" s="389"/>
      <c r="E4" s="389"/>
      <c r="F4" s="389"/>
      <c r="G4" s="389" t="str">
        <f>IFERROR(INDEX(ルール・メモ!$F$3:$F$32,MATCH(2,ルール・メモ!$E$3:$E$32,0),1),"")</f>
        <v/>
      </c>
      <c r="H4" s="389"/>
      <c r="I4" s="389"/>
      <c r="J4" s="184"/>
      <c r="S4" s="79"/>
      <c r="T4" s="118"/>
      <c r="U4" s="118"/>
      <c r="V4" s="118"/>
      <c r="W4" s="118"/>
      <c r="X4" s="118"/>
    </row>
    <row r="5" spans="1:37" ht="18" customHeight="1">
      <c r="A5" s="312"/>
      <c r="B5" s="243"/>
      <c r="C5" s="389"/>
      <c r="D5" s="389"/>
      <c r="E5" s="389"/>
      <c r="F5" s="389"/>
      <c r="G5" s="389" t="str">
        <f>IFERROR(INDEX(ルール・メモ!$F$3:$F$32,MATCH(3,ルール・メモ!$E$3:$E$32,0),1),"")</f>
        <v/>
      </c>
      <c r="H5" s="389"/>
      <c r="I5" s="389"/>
      <c r="J5" s="184"/>
      <c r="K5" s="195">
        <f>$C$1</f>
        <v>0</v>
      </c>
      <c r="L5" s="99">
        <f>K5+1</f>
        <v>1</v>
      </c>
      <c r="M5" s="99">
        <f t="shared" ref="M5:R5" si="0">L5+1</f>
        <v>2</v>
      </c>
      <c r="N5" s="99">
        <f t="shared" si="0"/>
        <v>3</v>
      </c>
      <c r="O5" s="99">
        <f t="shared" si="0"/>
        <v>4</v>
      </c>
      <c r="P5" s="99">
        <f t="shared" si="0"/>
        <v>5</v>
      </c>
      <c r="Q5" s="99">
        <f t="shared" si="0"/>
        <v>6</v>
      </c>
      <c r="R5" s="100">
        <f t="shared" si="0"/>
        <v>7</v>
      </c>
      <c r="S5" s="79"/>
      <c r="T5" s="118"/>
      <c r="U5" s="118"/>
      <c r="V5" s="118"/>
      <c r="W5" s="118"/>
      <c r="X5" s="118"/>
    </row>
    <row r="6" spans="1:37" ht="18" customHeight="1">
      <c r="A6" s="312"/>
      <c r="B6" s="243"/>
      <c r="C6" s="389"/>
      <c r="D6" s="389"/>
      <c r="E6" s="389"/>
      <c r="F6" s="389"/>
      <c r="G6" s="389" t="str">
        <f>IFERROR(INDEX(ルール・メモ!$F$3:$F$32,MATCH(4,ルール・メモ!$E$3:$E$32,0),1),"")</f>
        <v/>
      </c>
      <c r="H6" s="389"/>
      <c r="I6" s="389"/>
      <c r="J6" s="184"/>
      <c r="K6" s="101">
        <f>K5+8</f>
        <v>8</v>
      </c>
      <c r="L6" s="102">
        <f t="shared" ref="L6:R8" si="1">L5+8</f>
        <v>9</v>
      </c>
      <c r="M6" s="102">
        <f t="shared" si="1"/>
        <v>10</v>
      </c>
      <c r="N6" s="102">
        <f t="shared" si="1"/>
        <v>11</v>
      </c>
      <c r="O6" s="102">
        <f t="shared" si="1"/>
        <v>12</v>
      </c>
      <c r="P6" s="102">
        <f t="shared" si="1"/>
        <v>13</v>
      </c>
      <c r="Q6" s="102">
        <f t="shared" si="1"/>
        <v>14</v>
      </c>
      <c r="R6" s="103">
        <f t="shared" si="1"/>
        <v>15</v>
      </c>
      <c r="S6" s="79"/>
      <c r="T6" s="118"/>
      <c r="U6" s="118"/>
      <c r="V6" s="118"/>
      <c r="W6" s="118"/>
      <c r="X6" s="118"/>
    </row>
    <row r="7" spans="1:37" ht="18" customHeight="1">
      <c r="A7" s="312"/>
      <c r="B7" s="243"/>
      <c r="C7" s="389"/>
      <c r="D7" s="389"/>
      <c r="E7" s="389"/>
      <c r="F7" s="389"/>
      <c r="G7" s="389" t="str">
        <f>IFERROR(INDEX(ルール・メモ!$F$3:$F$32,MATCH(5,ルール・メモ!$E$3:$E$32,0),1),"")</f>
        <v/>
      </c>
      <c r="H7" s="389"/>
      <c r="I7" s="389"/>
      <c r="J7" s="184"/>
      <c r="K7" s="101">
        <f t="shared" ref="K7:K8" si="2">K6+8</f>
        <v>16</v>
      </c>
      <c r="L7" s="102">
        <f t="shared" si="1"/>
        <v>17</v>
      </c>
      <c r="M7" s="102">
        <f t="shared" si="1"/>
        <v>18</v>
      </c>
      <c r="N7" s="102">
        <f t="shared" si="1"/>
        <v>19</v>
      </c>
      <c r="O7" s="102">
        <f t="shared" si="1"/>
        <v>20</v>
      </c>
      <c r="P7" s="102">
        <f t="shared" si="1"/>
        <v>21</v>
      </c>
      <c r="Q7" s="102">
        <f t="shared" si="1"/>
        <v>22</v>
      </c>
      <c r="R7" s="103">
        <f t="shared" si="1"/>
        <v>23</v>
      </c>
      <c r="S7" s="79"/>
      <c r="T7" s="118"/>
      <c r="U7" s="118"/>
      <c r="V7" s="118"/>
      <c r="W7" s="118"/>
      <c r="X7" s="118"/>
    </row>
    <row r="8" spans="1:37" ht="18" customHeight="1">
      <c r="A8" s="312"/>
      <c r="B8" s="243"/>
      <c r="C8" s="389"/>
      <c r="D8" s="389"/>
      <c r="E8" s="389"/>
      <c r="F8" s="389"/>
      <c r="G8" s="389" t="str">
        <f>IFERROR(INDEX(ルール・メモ!$F$3:$F$32,MATCH(6,ルール・メモ!$E$3:$E$32,0),1),"")</f>
        <v/>
      </c>
      <c r="H8" s="389"/>
      <c r="I8" s="389"/>
      <c r="J8" s="184"/>
      <c r="K8" s="104">
        <f t="shared" si="2"/>
        <v>24</v>
      </c>
      <c r="L8" s="105">
        <f t="shared" si="1"/>
        <v>25</v>
      </c>
      <c r="M8" s="105">
        <f t="shared" si="1"/>
        <v>26</v>
      </c>
      <c r="N8" s="105">
        <f t="shared" si="1"/>
        <v>27</v>
      </c>
      <c r="O8" s="105">
        <f t="shared" si="1"/>
        <v>28</v>
      </c>
      <c r="P8" s="105">
        <f t="shared" si="1"/>
        <v>29</v>
      </c>
      <c r="Q8" s="105">
        <f t="shared" si="1"/>
        <v>30</v>
      </c>
      <c r="R8" s="106"/>
      <c r="S8" s="79"/>
      <c r="T8" s="118"/>
      <c r="U8" s="118"/>
      <c r="V8" s="118"/>
      <c r="W8" s="118"/>
      <c r="X8" s="118"/>
    </row>
    <row r="9" spans="1:37" ht="18" customHeight="1">
      <c r="A9" s="312"/>
      <c r="B9" s="80"/>
      <c r="C9" s="95" t="str">
        <f>"①"&amp;IFERROR(INDEX(ルール・メモ!$C$3:$C$32,MATCH(1,ルール・メモ!$B$3:$B$32,0),1),"")</f>
        <v>①</v>
      </c>
      <c r="D9" s="95"/>
      <c r="E9" s="95"/>
      <c r="F9" s="95"/>
      <c r="G9" s="95"/>
      <c r="H9" s="95"/>
      <c r="I9" s="95" t="str">
        <f>"③"&amp;IFERROR(INDEX(ルール・メモ!$C$3:$C$32,MATCH(3,ルール・メモ!$B$3:$B$32,0),1),"")</f>
        <v>③</v>
      </c>
      <c r="J9" s="80"/>
      <c r="K9" s="96"/>
      <c r="L9" s="96"/>
      <c r="M9" s="96"/>
      <c r="N9" s="96"/>
      <c r="O9" s="96"/>
      <c r="P9" s="96"/>
      <c r="Q9" s="96"/>
      <c r="R9" s="96"/>
      <c r="S9" s="79"/>
      <c r="T9" s="119"/>
      <c r="U9" s="118"/>
      <c r="V9" s="118"/>
      <c r="W9" s="118"/>
      <c r="X9" s="118"/>
    </row>
    <row r="10" spans="1:37" ht="18" customHeight="1" thickBot="1">
      <c r="A10" s="312"/>
      <c r="B10" s="80"/>
      <c r="C10" s="186" t="str">
        <f>"②"&amp;IFERROR(INDEX(ルール・メモ!$C$3:$C$32,MATCH(2,ルール・メモ!$B$3:$B$32,0),1),"")</f>
        <v>②</v>
      </c>
      <c r="D10" s="186"/>
      <c r="E10" s="186"/>
      <c r="F10" s="186"/>
      <c r="G10" s="186"/>
      <c r="H10" s="186"/>
      <c r="I10" s="186" t="str">
        <f>"④"&amp;IFERROR(INDEX(ルール・メモ!$C$3:$C$32,MATCH(4,ルール・メモ!$B$3:$B$32,0),1),"")</f>
        <v>④</v>
      </c>
      <c r="J10" s="187"/>
      <c r="K10" s="188"/>
      <c r="L10" s="188"/>
      <c r="M10" s="188"/>
      <c r="N10" s="188"/>
      <c r="O10" s="188"/>
      <c r="P10" s="188"/>
      <c r="Q10" s="188"/>
      <c r="R10" s="188"/>
      <c r="S10" s="79"/>
      <c r="T10" s="118"/>
      <c r="U10" s="118" t="s">
        <v>183</v>
      </c>
      <c r="V10" s="118"/>
      <c r="W10" s="118" t="s">
        <v>184</v>
      </c>
      <c r="X10" s="118"/>
      <c r="AA10" s="1" t="s">
        <v>304</v>
      </c>
      <c r="AB10" s="1" t="s">
        <v>181</v>
      </c>
      <c r="AC10" s="1" t="s">
        <v>23</v>
      </c>
      <c r="AD10" s="1" t="s">
        <v>34</v>
      </c>
      <c r="AE10" s="1" t="s">
        <v>305</v>
      </c>
      <c r="AF10" s="1" t="s">
        <v>0</v>
      </c>
      <c r="AG10" s="29" t="s">
        <v>349</v>
      </c>
      <c r="AH10" s="29" t="s">
        <v>350</v>
      </c>
      <c r="AI10" s="1" t="s">
        <v>351</v>
      </c>
      <c r="AJ10" s="1" t="s">
        <v>304</v>
      </c>
      <c r="AK10" s="1" t="s">
        <v>3</v>
      </c>
    </row>
    <row r="11" spans="1:37" ht="18" customHeight="1" thickBot="1">
      <c r="A11" s="312"/>
      <c r="B11" s="321">
        <v>1</v>
      </c>
      <c r="C11" s="320" t="s">
        <v>23</v>
      </c>
      <c r="D11" s="82" t="s">
        <v>136</v>
      </c>
      <c r="E11" s="82" t="s">
        <v>28</v>
      </c>
      <c r="F11" s="82" t="s">
        <v>27</v>
      </c>
      <c r="G11" s="82" t="s">
        <v>24</v>
      </c>
      <c r="H11" s="171" t="s">
        <v>25</v>
      </c>
      <c r="I11" s="91" t="s">
        <v>133</v>
      </c>
      <c r="J11" s="372" t="s">
        <v>198</v>
      </c>
      <c r="K11" s="374"/>
      <c r="L11" s="375"/>
      <c r="M11" s="375"/>
      <c r="N11" s="375"/>
      <c r="O11" s="375"/>
      <c r="P11" s="375"/>
      <c r="Q11" s="375"/>
      <c r="R11" s="376"/>
      <c r="S11" s="83"/>
      <c r="T11" s="120" t="s">
        <v>31</v>
      </c>
      <c r="U11" s="118"/>
      <c r="V11" s="118"/>
      <c r="W11" s="118"/>
      <c r="X11" s="118"/>
      <c r="Y11" t="str">
        <f>K13</f>
        <v/>
      </c>
      <c r="Z11" s="266">
        <f>K14</f>
        <v>0</v>
      </c>
      <c r="AA11" s="135"/>
      <c r="AB11" s="135"/>
      <c r="AC11" s="135"/>
      <c r="AD11" s="135"/>
      <c r="AE11" s="135"/>
      <c r="AF11" s="148"/>
    </row>
    <row r="12" spans="1:37" ht="18" customHeight="1" thickBot="1">
      <c r="A12" s="312"/>
      <c r="B12" s="309">
        <f>C1</f>
        <v>0</v>
      </c>
      <c r="C12" s="107"/>
      <c r="D12" s="108" t="s">
        <v>30</v>
      </c>
      <c r="E12" s="108" t="str">
        <f>IF(C12="","",IFERROR(INDEX(リスト!$B$3:$B$32,MATCH(プレー記録!C12,リスト!$D$3:$D$32,0),1),""))</f>
        <v/>
      </c>
      <c r="F12" s="109"/>
      <c r="G12" s="109" t="str">
        <f>IF(F12="","",F12)</f>
        <v/>
      </c>
      <c r="H12" s="172"/>
      <c r="I12" s="175"/>
      <c r="J12" s="373"/>
      <c r="K12" s="377"/>
      <c r="L12" s="378"/>
      <c r="M12" s="378"/>
      <c r="N12" s="378"/>
      <c r="O12" s="378"/>
      <c r="P12" s="378"/>
      <c r="Q12" s="378"/>
      <c r="R12" s="379"/>
      <c r="S12" s="84"/>
      <c r="T12" s="240"/>
      <c r="U12" s="118" t="str">
        <f>IF(F12="","","OUT_"&amp;E12&amp;MONTH(B12)&amp;"/"&amp;DAY(B12)&amp;"_"&amp;COUNTIF($V$12:V12,V12))</f>
        <v/>
      </c>
      <c r="V12" s="118" t="str">
        <f>"OUT_"&amp;E12&amp;B12</f>
        <v>OUT_0</v>
      </c>
      <c r="W12" s="194">
        <f>SUM(H12)-SUM(I14)</f>
        <v>0</v>
      </c>
      <c r="X12" s="119" t="str">
        <f>IF(C12="","",C12)</f>
        <v/>
      </c>
      <c r="Y12" t="str">
        <f>M13</f>
        <v/>
      </c>
      <c r="Z12" s="266">
        <f>M14</f>
        <v>0</v>
      </c>
      <c r="AA12" s="135"/>
      <c r="AB12" s="135"/>
      <c r="AC12" s="135"/>
      <c r="AD12" s="135"/>
      <c r="AE12" s="135"/>
      <c r="AF12" s="148"/>
    </row>
    <row r="13" spans="1:37" ht="18" customHeight="1">
      <c r="A13" s="312"/>
      <c r="B13" s="79"/>
      <c r="C13" s="85" t="s">
        <v>26</v>
      </c>
      <c r="D13" s="86" t="s">
        <v>1</v>
      </c>
      <c r="E13" s="86" t="s">
        <v>29</v>
      </c>
      <c r="F13" s="86" t="s">
        <v>119</v>
      </c>
      <c r="G13" s="86" t="s">
        <v>134</v>
      </c>
      <c r="H13" s="173" t="s">
        <v>117</v>
      </c>
      <c r="I13" s="92" t="s">
        <v>135</v>
      </c>
      <c r="J13" s="380" t="s">
        <v>199</v>
      </c>
      <c r="K13" s="382" t="str">
        <f>IF(INDEX(テーブル6[プレー種別],MATCH(1,リスト!$O$3:$O$6,0),1)="","",INDEX(テーブル6[プレー種別],MATCH(1,リスト!$O$3:$O$6,0),1))</f>
        <v/>
      </c>
      <c r="L13" s="383"/>
      <c r="M13" s="382" t="str">
        <f>IF(INDEX(テーブル6[プレー種別],MATCH(2,リスト!$O$3:$O$6,0),1)="","",INDEX(テーブル6[プレー種別],MATCH(2,リスト!$O$3:$O$6,0),1))</f>
        <v/>
      </c>
      <c r="N13" s="383"/>
      <c r="O13" s="382" t="str">
        <f>IF(INDEX(テーブル6[プレー種別],MATCH(3,リスト!$O$3:$O$6,0),1)="","",INDEX(テーブル6[プレー種別],MATCH(3,リスト!$O$3:$O$6,0),1))</f>
        <v/>
      </c>
      <c r="P13" s="383"/>
      <c r="Q13" s="382" t="str">
        <f>IF(INDEX(テーブル6[プレー種別],MATCH(4,リスト!$O$3:$O$6,0),1)="","",INDEX(テーブル6[プレー種別],MATCH(4,リスト!$O$3:$O$6,0),1))</f>
        <v/>
      </c>
      <c r="R13" s="384"/>
      <c r="S13" s="87"/>
      <c r="T13" s="118"/>
      <c r="U13" s="118"/>
      <c r="V13" s="118"/>
      <c r="W13" s="118"/>
      <c r="X13" s="118"/>
      <c r="Y13" t="str">
        <f>O13</f>
        <v/>
      </c>
      <c r="Z13" s="266">
        <f>O14</f>
        <v>0</v>
      </c>
      <c r="AA13" s="135"/>
      <c r="AB13" s="135"/>
      <c r="AC13" s="135"/>
      <c r="AD13" s="135"/>
      <c r="AE13" s="135"/>
      <c r="AF13" s="148"/>
    </row>
    <row r="14" spans="1:37" ht="18" customHeight="1" thickBot="1">
      <c r="A14" s="312" t="str">
        <f>IF(C12="","",C12)</f>
        <v/>
      </c>
      <c r="B14" s="97">
        <f>B12</f>
        <v>0</v>
      </c>
      <c r="C14" s="93" t="str">
        <f>IF(H12="","",IF(D12="USD",H12-G12,ROUNDUP((H12-G12)/T12,2)))</f>
        <v/>
      </c>
      <c r="D14" s="110"/>
      <c r="E14" s="110"/>
      <c r="F14" s="111" t="str">
        <f>IF(AND(E12&lt;&gt;"",OR(I12="全額",I12="一部")=TRUE)=TRUE,E12,"")</f>
        <v/>
      </c>
      <c r="G14" s="112" t="str">
        <f>IF(D12="JPY",IF(COUNTIF(F14,"*円*")=1,I14,ROUNDUP(I14/T12,2)),IF(COUNTIF(F14,"*円*")=0,I14,ROUNDUP(I14*T12,0)))</f>
        <v/>
      </c>
      <c r="H14" s="174"/>
      <c r="I14" s="176" t="str">
        <f>IF(I12="","",IF(I12="全額",H12,IF(I12="なし",0,"金額入力")))</f>
        <v/>
      </c>
      <c r="J14" s="381"/>
      <c r="K14" s="385"/>
      <c r="L14" s="386"/>
      <c r="M14" s="385"/>
      <c r="N14" s="386"/>
      <c r="O14" s="385"/>
      <c r="P14" s="386"/>
      <c r="Q14" s="385"/>
      <c r="R14" s="387"/>
      <c r="S14" s="87"/>
      <c r="T14" s="79"/>
      <c r="U14" s="118" t="str">
        <f>IF(G14="","","IN_"&amp;F14&amp;MONTH(H14)&amp;"/"&amp;DAY(H14))&amp;"_"&amp;COUNTIF($V$14:V14,V14)</f>
        <v>_1</v>
      </c>
      <c r="V14" s="118" t="str">
        <f>"IN_"&amp;F14&amp;H14</f>
        <v>IN_</v>
      </c>
      <c r="W14" s="118"/>
      <c r="X14" s="118"/>
      <c r="Y14" t="str">
        <f>Q13</f>
        <v/>
      </c>
      <c r="Z14" s="266">
        <f>Q14</f>
        <v>0</v>
      </c>
      <c r="AA14" s="135" t="str">
        <f>IF(AB14="着金待ち",COUNTIF($AB$14:AB14,"着金待ち"),"")</f>
        <v/>
      </c>
      <c r="AB14" s="135" t="str">
        <f>IF(AND(OR(I12="全額",I12="一部")=TRUE,H14="")=TRUE,"着金待ち","")</f>
        <v/>
      </c>
      <c r="AC14" s="135" t="str">
        <f>IF(AB14="着金待ち",C12,"")</f>
        <v/>
      </c>
      <c r="AD14" s="135" t="str">
        <f>IF(AB14="着金待ち",F14,"")</f>
        <v/>
      </c>
      <c r="AE14" s="292" t="str">
        <f>IF(AB14="着金待ち",G14,"")</f>
        <v/>
      </c>
      <c r="AF14" s="148" t="str">
        <f>IF(AB14="着金待ち",B14,"")</f>
        <v/>
      </c>
      <c r="AG14" t="str">
        <f>IF(C14="","",IF(C14&lt;&gt;D14+E14,"！",""))</f>
        <v/>
      </c>
      <c r="AH14" t="str">
        <f>IF(C14="","",IF(C14&lt;&gt;SUM(K14:R14),"！",""))</f>
        <v/>
      </c>
      <c r="AI14" t="str">
        <f>IF(OR(AG14="！",AH14="！")=TRUE,"！","")</f>
        <v/>
      </c>
      <c r="AJ14" t="str">
        <f>IF(AI14="！",COUNTIF($AI$14:AI14,"！"),"")</f>
        <v/>
      </c>
      <c r="AK14">
        <v>1</v>
      </c>
    </row>
    <row r="15" spans="1:37" ht="18" customHeight="1" thickBot="1">
      <c r="A15" s="312"/>
      <c r="B15" s="79"/>
      <c r="C15" s="88"/>
      <c r="D15" s="89"/>
      <c r="E15" s="94" t="str">
        <f>IFERROR(ABS(C14-(D14+E14)),"")</f>
        <v/>
      </c>
      <c r="F15" s="90"/>
      <c r="G15" s="90"/>
      <c r="H15" s="89"/>
      <c r="I15" s="170"/>
      <c r="J15" s="79"/>
      <c r="K15" s="79"/>
      <c r="L15" s="79"/>
      <c r="M15" s="79"/>
      <c r="N15" s="79"/>
      <c r="O15" s="79"/>
      <c r="P15" s="79"/>
      <c r="Q15" s="388" t="str">
        <f>IFERROR(ABS(C14-SUM(K14:R14)),"")</f>
        <v/>
      </c>
      <c r="R15" s="388"/>
      <c r="S15" s="79"/>
      <c r="T15" s="118"/>
      <c r="U15" s="118"/>
      <c r="V15" s="118"/>
      <c r="W15" s="118"/>
      <c r="X15" s="118"/>
      <c r="AA15" s="135"/>
      <c r="AB15" s="135"/>
      <c r="AC15" s="135"/>
      <c r="AD15" s="135"/>
      <c r="AE15" s="135"/>
      <c r="AF15" s="148"/>
    </row>
    <row r="16" spans="1:37" ht="18" customHeight="1" thickBot="1">
      <c r="A16" s="312"/>
      <c r="B16" s="321">
        <f>B11+1</f>
        <v>2</v>
      </c>
      <c r="C16" s="81" t="s">
        <v>23</v>
      </c>
      <c r="D16" s="82" t="s">
        <v>136</v>
      </c>
      <c r="E16" s="82" t="s">
        <v>28</v>
      </c>
      <c r="F16" s="82" t="s">
        <v>27</v>
      </c>
      <c r="G16" s="82" t="s">
        <v>24</v>
      </c>
      <c r="H16" s="171" t="s">
        <v>25</v>
      </c>
      <c r="I16" s="91" t="s">
        <v>133</v>
      </c>
      <c r="J16" s="372" t="s">
        <v>198</v>
      </c>
      <c r="K16" s="374"/>
      <c r="L16" s="375"/>
      <c r="M16" s="375"/>
      <c r="N16" s="375"/>
      <c r="O16" s="375"/>
      <c r="P16" s="375"/>
      <c r="Q16" s="375"/>
      <c r="R16" s="376"/>
      <c r="S16" s="83"/>
      <c r="T16" s="120" t="s">
        <v>31</v>
      </c>
      <c r="U16" s="118"/>
      <c r="V16" s="118"/>
      <c r="W16" s="118"/>
      <c r="X16" s="118"/>
      <c r="Y16" s="135" t="str">
        <f>K18</f>
        <v/>
      </c>
      <c r="Z16" s="266">
        <f>K19</f>
        <v>0</v>
      </c>
      <c r="AA16" s="135"/>
      <c r="AB16" s="135"/>
      <c r="AC16" s="135"/>
      <c r="AD16" s="135"/>
      <c r="AE16" s="135"/>
      <c r="AF16" s="148"/>
    </row>
    <row r="17" spans="1:37" ht="18" customHeight="1" thickBot="1">
      <c r="A17" s="312"/>
      <c r="B17" s="309">
        <f>B12</f>
        <v>0</v>
      </c>
      <c r="C17" s="107"/>
      <c r="D17" s="108" t="s">
        <v>30</v>
      </c>
      <c r="E17" s="108" t="str">
        <f>IF(C17="","",IFERROR(INDEX(リスト!$B$3:$B$32,MATCH(プレー記録!C17,リスト!$D$3:$D$32,0),1),""))</f>
        <v/>
      </c>
      <c r="F17" s="109"/>
      <c r="G17" s="109" t="str">
        <f>IF(F17="","",F17)</f>
        <v/>
      </c>
      <c r="H17" s="172"/>
      <c r="I17" s="175"/>
      <c r="J17" s="373"/>
      <c r="K17" s="377"/>
      <c r="L17" s="378"/>
      <c r="M17" s="378"/>
      <c r="N17" s="378"/>
      <c r="O17" s="378"/>
      <c r="P17" s="378"/>
      <c r="Q17" s="378"/>
      <c r="R17" s="379"/>
      <c r="S17" s="84"/>
      <c r="T17" s="241"/>
      <c r="U17" s="118" t="str">
        <f>IF(F17="","","OUT_"&amp;E17&amp;MONTH(B17)&amp;"/"&amp;DAY(B17)&amp;"_"&amp;COUNTIF($V$12:V17,V17))</f>
        <v/>
      </c>
      <c r="V17" s="118" t="str">
        <f>"OUT_"&amp;E17&amp;B17</f>
        <v>OUT_0</v>
      </c>
      <c r="W17" s="194">
        <f>SUM(H17)-SUM(I19)</f>
        <v>0</v>
      </c>
      <c r="X17" s="119" t="str">
        <f>IF(C17="","",C17)</f>
        <v/>
      </c>
      <c r="Y17" s="135" t="str">
        <f>M18</f>
        <v/>
      </c>
      <c r="Z17" s="266">
        <f>M19</f>
        <v>0</v>
      </c>
      <c r="AA17" s="135"/>
      <c r="AB17" s="135"/>
      <c r="AC17" s="135"/>
      <c r="AD17" s="135"/>
      <c r="AE17" s="135"/>
      <c r="AF17" s="148"/>
    </row>
    <row r="18" spans="1:37" ht="18" customHeight="1">
      <c r="A18" s="312"/>
      <c r="B18" s="79"/>
      <c r="C18" s="85" t="s">
        <v>26</v>
      </c>
      <c r="D18" s="86" t="s">
        <v>1</v>
      </c>
      <c r="E18" s="86" t="s">
        <v>29</v>
      </c>
      <c r="F18" s="86" t="s">
        <v>119</v>
      </c>
      <c r="G18" s="86" t="s">
        <v>134</v>
      </c>
      <c r="H18" s="173" t="s">
        <v>117</v>
      </c>
      <c r="I18" s="92" t="s">
        <v>135</v>
      </c>
      <c r="J18" s="380" t="s">
        <v>199</v>
      </c>
      <c r="K18" s="382" t="str">
        <f>$K$13</f>
        <v/>
      </c>
      <c r="L18" s="383"/>
      <c r="M18" s="382" t="str">
        <f>$M$13</f>
        <v/>
      </c>
      <c r="N18" s="383"/>
      <c r="O18" s="382" t="str">
        <f>$O$13</f>
        <v/>
      </c>
      <c r="P18" s="383"/>
      <c r="Q18" s="382" t="str">
        <f>$Q$13</f>
        <v/>
      </c>
      <c r="R18" s="384"/>
      <c r="S18" s="87"/>
      <c r="T18" s="118"/>
      <c r="U18" s="118"/>
      <c r="V18" s="118"/>
      <c r="W18" s="118"/>
      <c r="X18" s="118"/>
      <c r="Y18" s="135" t="str">
        <f>O18</f>
        <v/>
      </c>
      <c r="Z18" s="266">
        <f>O19</f>
        <v>0</v>
      </c>
      <c r="AA18" s="135"/>
      <c r="AB18" s="135"/>
      <c r="AC18" s="135"/>
      <c r="AD18" s="135"/>
      <c r="AE18" s="135"/>
      <c r="AF18" s="148"/>
    </row>
    <row r="19" spans="1:37" ht="18" customHeight="1" thickBot="1">
      <c r="A19" s="312" t="str">
        <f>IF(C17="","",C17)</f>
        <v/>
      </c>
      <c r="B19" s="97">
        <f>B12</f>
        <v>0</v>
      </c>
      <c r="C19" s="93" t="str">
        <f>IF(H17="","",IF(D17="USD",H17-G17,ROUNDUP((H17-G17)/T17,2)))</f>
        <v/>
      </c>
      <c r="D19" s="110"/>
      <c r="E19" s="110"/>
      <c r="F19" s="111" t="str">
        <f>IF(AND(E17&lt;&gt;"",OR(I17="全額",I17="一部")=TRUE)=TRUE,E17,"")</f>
        <v/>
      </c>
      <c r="G19" s="112" t="str">
        <f>IF(D17="JPY",IF(COUNTIF(F19,"*円*")=1,I19,ROUNDUP(I19/T17,2)),IF(COUNTIF(F19,"*円*")=0,I19,ROUNDUP(I19*T17,0)))</f>
        <v/>
      </c>
      <c r="H19" s="174"/>
      <c r="I19" s="176" t="str">
        <f>IF(I17="","",IF(I17="全額",H17,IF(I17="なし",0,"金額入力")))</f>
        <v/>
      </c>
      <c r="J19" s="381"/>
      <c r="K19" s="385"/>
      <c r="L19" s="386"/>
      <c r="M19" s="385"/>
      <c r="N19" s="386"/>
      <c r="O19" s="385"/>
      <c r="P19" s="386"/>
      <c r="Q19" s="385"/>
      <c r="R19" s="387"/>
      <c r="S19" s="87"/>
      <c r="T19" s="79"/>
      <c r="U19" s="118" t="str">
        <f>IF(G19="","","IN_"&amp;F19&amp;MONTH(H19)&amp;"/"&amp;DAY(H19))&amp;"_"&amp;COUNTIF($V$14:V19,V19)</f>
        <v>_2</v>
      </c>
      <c r="V19" s="118" t="str">
        <f>"IN_"&amp;F19&amp;H19</f>
        <v>IN_</v>
      </c>
      <c r="W19" s="118"/>
      <c r="X19" s="118"/>
      <c r="Y19" s="135" t="str">
        <f>Q18</f>
        <v/>
      </c>
      <c r="Z19" s="266">
        <f>Q19</f>
        <v>0</v>
      </c>
      <c r="AA19" s="135" t="str">
        <f>IF(AB19="着金待ち",COUNTIF($AB$14:AB19,"着金待ち"),"")</f>
        <v/>
      </c>
      <c r="AB19" s="135" t="str">
        <f>IF(AND(OR(I17="全額",I17="一部")=TRUE,H19="")=TRUE,"着金待ち","")</f>
        <v/>
      </c>
      <c r="AC19" s="135" t="str">
        <f>IF(AB19="着金待ち",C17,"")</f>
        <v/>
      </c>
      <c r="AD19" s="135" t="str">
        <f>IF(AB19="着金待ち",F19,"")</f>
        <v/>
      </c>
      <c r="AE19" s="292" t="str">
        <f>IF(AB19="着金待ち",G19,"")</f>
        <v/>
      </c>
      <c r="AF19" s="148" t="str">
        <f>IF(AB19="着金待ち",B19,"")</f>
        <v/>
      </c>
      <c r="AG19" s="135" t="str">
        <f>IF(C19="","",IF(C19&lt;&gt;D19+E19,"！",""))</f>
        <v/>
      </c>
      <c r="AH19" s="135" t="str">
        <f>IF(C19="","",IF(C19&lt;&gt;SUM(K19:R19),"！",""))</f>
        <v/>
      </c>
      <c r="AI19" s="135" t="str">
        <f>IF(OR(AG19="！",AH19="！")=TRUE,"！","")</f>
        <v/>
      </c>
      <c r="AJ19" s="135" t="str">
        <f>IF(AI19="！",COUNTIF($AI$14:AI19,"！"),"")</f>
        <v/>
      </c>
      <c r="AK19" s="135">
        <v>2</v>
      </c>
    </row>
    <row r="20" spans="1:37" ht="18" customHeight="1" thickBot="1">
      <c r="A20" s="312"/>
      <c r="B20" s="79"/>
      <c r="C20" s="88"/>
      <c r="D20" s="89"/>
      <c r="E20" s="94" t="str">
        <f>IFERROR(ABS(C19-(D19+E19)),"")</f>
        <v/>
      </c>
      <c r="F20" s="90"/>
      <c r="G20" s="90"/>
      <c r="H20" s="89"/>
      <c r="I20" s="170"/>
      <c r="J20" s="79"/>
      <c r="K20" s="79"/>
      <c r="L20" s="79"/>
      <c r="M20" s="79"/>
      <c r="N20" s="79"/>
      <c r="O20" s="79"/>
      <c r="P20" s="79"/>
      <c r="Q20" s="388" t="str">
        <f>IFERROR(ABS(C19-SUM(K19:R19)),"")</f>
        <v/>
      </c>
      <c r="R20" s="388"/>
      <c r="S20" s="79"/>
      <c r="T20" s="118"/>
      <c r="U20" s="118"/>
      <c r="V20" s="118"/>
      <c r="W20" s="118"/>
      <c r="X20" s="118"/>
      <c r="AA20" s="135"/>
      <c r="AB20" s="135"/>
      <c r="AC20" s="135"/>
      <c r="AD20" s="135"/>
      <c r="AE20" s="135"/>
      <c r="AF20" s="148"/>
    </row>
    <row r="21" spans="1:37" ht="18" customHeight="1" thickBot="1">
      <c r="A21" s="312"/>
      <c r="B21" s="321">
        <f>B16+1</f>
        <v>3</v>
      </c>
      <c r="C21" s="81" t="s">
        <v>23</v>
      </c>
      <c r="D21" s="82" t="s">
        <v>136</v>
      </c>
      <c r="E21" s="82" t="s">
        <v>28</v>
      </c>
      <c r="F21" s="82" t="s">
        <v>27</v>
      </c>
      <c r="G21" s="82" t="s">
        <v>24</v>
      </c>
      <c r="H21" s="171" t="s">
        <v>25</v>
      </c>
      <c r="I21" s="91" t="s">
        <v>133</v>
      </c>
      <c r="J21" s="372" t="s">
        <v>198</v>
      </c>
      <c r="K21" s="374"/>
      <c r="L21" s="375"/>
      <c r="M21" s="375"/>
      <c r="N21" s="375"/>
      <c r="O21" s="375"/>
      <c r="P21" s="375"/>
      <c r="Q21" s="375"/>
      <c r="R21" s="376"/>
      <c r="S21" s="83"/>
      <c r="T21" s="120" t="s">
        <v>31</v>
      </c>
      <c r="U21" s="118"/>
      <c r="V21" s="118"/>
      <c r="W21" s="118"/>
      <c r="X21" s="118"/>
      <c r="Y21" s="135" t="str">
        <f>K23</f>
        <v/>
      </c>
      <c r="Z21" s="266">
        <f>K24</f>
        <v>0</v>
      </c>
      <c r="AA21" s="135"/>
      <c r="AB21" s="135"/>
      <c r="AC21" s="135"/>
      <c r="AD21" s="135"/>
      <c r="AE21" s="135"/>
      <c r="AF21" s="148"/>
    </row>
    <row r="22" spans="1:37" ht="18" customHeight="1" thickBot="1">
      <c r="A22" s="312"/>
      <c r="B22" s="309">
        <f>B12</f>
        <v>0</v>
      </c>
      <c r="C22" s="107"/>
      <c r="D22" s="108" t="s">
        <v>30</v>
      </c>
      <c r="E22" s="108" t="str">
        <f>IF(C22="","",IFERROR(INDEX(リスト!$B$3:$B$32,MATCH(プレー記録!C22,リスト!$D$3:$D$32,0),1),""))</f>
        <v/>
      </c>
      <c r="F22" s="109"/>
      <c r="G22" s="109" t="str">
        <f>IF(F22="","",F22)</f>
        <v/>
      </c>
      <c r="H22" s="172"/>
      <c r="I22" s="175"/>
      <c r="J22" s="373"/>
      <c r="K22" s="377"/>
      <c r="L22" s="378"/>
      <c r="M22" s="378"/>
      <c r="N22" s="378"/>
      <c r="O22" s="378"/>
      <c r="P22" s="378"/>
      <c r="Q22" s="378"/>
      <c r="R22" s="379"/>
      <c r="S22" s="84"/>
      <c r="T22" s="241"/>
      <c r="U22" s="118" t="str">
        <f>IF(F22="","","OUT_"&amp;E22&amp;MONTH(B22)&amp;"/"&amp;DAY(B22)&amp;"_"&amp;COUNTIF($V$12:V22,V22))</f>
        <v/>
      </c>
      <c r="V22" s="118" t="str">
        <f>"OUT_"&amp;E22&amp;B22</f>
        <v>OUT_0</v>
      </c>
      <c r="W22" s="194">
        <f>SUM(H22)-SUM(I24)</f>
        <v>0</v>
      </c>
      <c r="X22" s="119" t="str">
        <f>IF(C22="","",C22)</f>
        <v/>
      </c>
      <c r="Y22" s="135" t="str">
        <f>M23</f>
        <v/>
      </c>
      <c r="Z22" s="266">
        <f>M24</f>
        <v>0</v>
      </c>
      <c r="AA22" s="135"/>
      <c r="AB22" s="135"/>
      <c r="AC22" s="135"/>
      <c r="AD22" s="135"/>
      <c r="AE22" s="135"/>
      <c r="AF22" s="148"/>
    </row>
    <row r="23" spans="1:37" ht="18" customHeight="1">
      <c r="A23" s="312"/>
      <c r="B23" s="79"/>
      <c r="C23" s="85" t="s">
        <v>26</v>
      </c>
      <c r="D23" s="86" t="s">
        <v>1</v>
      </c>
      <c r="E23" s="86" t="s">
        <v>29</v>
      </c>
      <c r="F23" s="86" t="s">
        <v>119</v>
      </c>
      <c r="G23" s="86" t="s">
        <v>134</v>
      </c>
      <c r="H23" s="173" t="s">
        <v>117</v>
      </c>
      <c r="I23" s="92" t="s">
        <v>135</v>
      </c>
      <c r="J23" s="380" t="s">
        <v>199</v>
      </c>
      <c r="K23" s="382" t="str">
        <f>$K$13</f>
        <v/>
      </c>
      <c r="L23" s="383"/>
      <c r="M23" s="382" t="str">
        <f>$M$13</f>
        <v/>
      </c>
      <c r="N23" s="383"/>
      <c r="O23" s="382" t="str">
        <f>$O$13</f>
        <v/>
      </c>
      <c r="P23" s="383"/>
      <c r="Q23" s="382" t="str">
        <f>$Q$13</f>
        <v/>
      </c>
      <c r="R23" s="384"/>
      <c r="S23" s="87"/>
      <c r="T23"/>
      <c r="U23" s="118"/>
      <c r="V23" s="118"/>
      <c r="W23" s="118"/>
      <c r="X23" s="118"/>
      <c r="Y23" s="135" t="str">
        <f>O23</f>
        <v/>
      </c>
      <c r="Z23" s="266">
        <f>O24</f>
        <v>0</v>
      </c>
      <c r="AA23" s="135"/>
      <c r="AB23" s="135"/>
      <c r="AC23" s="135"/>
      <c r="AD23" s="135"/>
      <c r="AE23" s="135"/>
      <c r="AF23" s="148"/>
    </row>
    <row r="24" spans="1:37" ht="18" customHeight="1" thickBot="1">
      <c r="A24" s="312" t="str">
        <f>IF(C22="","",C22)</f>
        <v/>
      </c>
      <c r="B24" s="97">
        <f>B12</f>
        <v>0</v>
      </c>
      <c r="C24" s="93" t="str">
        <f>IF(H22="","",IF(D22="USD",H22-G22,ROUNDUP((H22-G22)/T22,2)))</f>
        <v/>
      </c>
      <c r="D24" s="110"/>
      <c r="E24" s="110"/>
      <c r="F24" s="111" t="str">
        <f>IF(AND(E22&lt;&gt;"",OR(I22="全額",I22="一部")=TRUE)=TRUE,E22,"")</f>
        <v/>
      </c>
      <c r="G24" s="112" t="str">
        <f>IF(D22="JPY",IF(COUNTIF(F24,"*円*")=1,I24,ROUNDUP(I24/T22,2)),IF(COUNTIF(F24,"*円*")=0,I24,ROUNDUP(I24*T22,0)))</f>
        <v/>
      </c>
      <c r="H24" s="174"/>
      <c r="I24" s="176" t="str">
        <f>IF(I22="","",IF(I22="全額",H22,IF(I22="なし",0,"金額入力")))</f>
        <v/>
      </c>
      <c r="J24" s="381"/>
      <c r="K24" s="385"/>
      <c r="L24" s="386"/>
      <c r="M24" s="385"/>
      <c r="N24" s="386"/>
      <c r="O24" s="385"/>
      <c r="P24" s="386"/>
      <c r="Q24" s="385"/>
      <c r="R24" s="387"/>
      <c r="S24" s="87"/>
      <c r="T24"/>
      <c r="U24" s="118" t="str">
        <f>IF(G24="","","IN_"&amp;F24&amp;MONTH(H24)&amp;"/"&amp;DAY(H24))&amp;"_"&amp;COUNTIF($V$14:V24,V24)</f>
        <v>_3</v>
      </c>
      <c r="V24" s="118" t="str">
        <f>"IN_"&amp;F24&amp;H24</f>
        <v>IN_</v>
      </c>
      <c r="W24" s="118"/>
      <c r="X24" s="118"/>
      <c r="Y24" s="135" t="str">
        <f>Q23</f>
        <v/>
      </c>
      <c r="Z24" s="266">
        <f>Q24</f>
        <v>0</v>
      </c>
      <c r="AA24" s="135" t="str">
        <f>IF(AB24="着金待ち",COUNTIF($AB$14:AB24,"着金待ち"),"")</f>
        <v/>
      </c>
      <c r="AB24" s="135" t="str">
        <f>IF(AND(OR(I22="全額",I22="一部")=TRUE,H24="")=TRUE,"着金待ち","")</f>
        <v/>
      </c>
      <c r="AC24" s="135" t="str">
        <f>IF(AB24="着金待ち",C22,"")</f>
        <v/>
      </c>
      <c r="AD24" s="135" t="str">
        <f>IF(AB24="着金待ち",F24,"")</f>
        <v/>
      </c>
      <c r="AE24" s="292" t="str">
        <f>IF(AB24="着金待ち",G24,"")</f>
        <v/>
      </c>
      <c r="AF24" s="148" t="str">
        <f>IF(AB24="着金待ち",B24,"")</f>
        <v/>
      </c>
      <c r="AG24" s="135" t="str">
        <f>IF(C24="","",IF(C24&lt;&gt;D24+E24,"！",""))</f>
        <v/>
      </c>
      <c r="AH24" s="135" t="str">
        <f>IF(C24="","",IF(C24&lt;&gt;SUM(K24:R24),"！",""))</f>
        <v/>
      </c>
      <c r="AI24" s="135" t="str">
        <f>IF(OR(AG24="！",AH24="！")=TRUE,"！","")</f>
        <v/>
      </c>
      <c r="AJ24" s="135" t="str">
        <f>IF(AI24="！",COUNTIF($AI$14:AI24,"！"),"")</f>
        <v/>
      </c>
      <c r="AK24" s="135">
        <v>3</v>
      </c>
    </row>
    <row r="25" spans="1:37" ht="18" customHeight="1" thickBot="1">
      <c r="A25" s="312"/>
      <c r="B25" s="308" t="s">
        <v>317</v>
      </c>
      <c r="C25" s="88"/>
      <c r="D25" s="89"/>
      <c r="E25" s="94" t="str">
        <f>IFERROR(ABS(C24-(D24+E24)),"")</f>
        <v/>
      </c>
      <c r="F25" s="90"/>
      <c r="G25" s="90"/>
      <c r="H25" s="89"/>
      <c r="I25" s="170"/>
      <c r="J25" s="79"/>
      <c r="K25" s="79"/>
      <c r="L25" s="79"/>
      <c r="M25" s="79"/>
      <c r="N25" s="79"/>
      <c r="O25" s="79"/>
      <c r="P25" s="79"/>
      <c r="Q25" s="388" t="str">
        <f>IFERROR(ABS(C24-SUM(K24:R24)),"")</f>
        <v/>
      </c>
      <c r="R25" s="388"/>
      <c r="S25" s="79"/>
      <c r="T25"/>
      <c r="U25" s="118"/>
      <c r="V25" s="118"/>
      <c r="W25" s="118"/>
      <c r="X25" s="118"/>
      <c r="AA25" s="135"/>
      <c r="AB25" s="135"/>
      <c r="AC25" s="135"/>
      <c r="AD25" s="135"/>
      <c r="AE25" s="135"/>
      <c r="AF25" s="148"/>
    </row>
    <row r="26" spans="1:37" ht="18" customHeight="1" thickBot="1">
      <c r="A26" s="312"/>
      <c r="B26" s="321">
        <f>B21+1</f>
        <v>4</v>
      </c>
      <c r="C26" s="81" t="s">
        <v>23</v>
      </c>
      <c r="D26" s="82" t="s">
        <v>136</v>
      </c>
      <c r="E26" s="82" t="s">
        <v>28</v>
      </c>
      <c r="F26" s="82" t="s">
        <v>27</v>
      </c>
      <c r="G26" s="82" t="s">
        <v>24</v>
      </c>
      <c r="H26" s="171" t="s">
        <v>25</v>
      </c>
      <c r="I26" s="91" t="s">
        <v>133</v>
      </c>
      <c r="J26" s="372" t="s">
        <v>198</v>
      </c>
      <c r="K26" s="374"/>
      <c r="L26" s="375"/>
      <c r="M26" s="375"/>
      <c r="N26" s="375"/>
      <c r="O26" s="375"/>
      <c r="P26" s="375"/>
      <c r="Q26" s="375"/>
      <c r="R26" s="376"/>
      <c r="S26" s="83"/>
      <c r="T26" s="120" t="s">
        <v>31</v>
      </c>
      <c r="U26" s="118"/>
      <c r="V26" s="118"/>
      <c r="W26" s="118"/>
      <c r="X26" s="118"/>
      <c r="Y26" s="135" t="str">
        <f>K28</f>
        <v/>
      </c>
      <c r="Z26" s="266">
        <f>K29</f>
        <v>0</v>
      </c>
      <c r="AA26" s="135"/>
      <c r="AB26" s="135"/>
      <c r="AC26" s="135"/>
      <c r="AD26" s="135"/>
      <c r="AE26" s="135"/>
      <c r="AF26" s="148"/>
    </row>
    <row r="27" spans="1:37" ht="18" customHeight="1" thickBot="1">
      <c r="A27" s="312"/>
      <c r="B27" s="309">
        <f>B12</f>
        <v>0</v>
      </c>
      <c r="C27" s="107"/>
      <c r="D27" s="108" t="s">
        <v>30</v>
      </c>
      <c r="E27" s="108" t="str">
        <f>IF(C27="","",IFERROR(INDEX(リスト!$B$3:$B$32,MATCH(プレー記録!C27,リスト!$D$3:$D$32,0),1),""))</f>
        <v/>
      </c>
      <c r="F27" s="109"/>
      <c r="G27" s="109" t="str">
        <f>IF(F27="","",F27)</f>
        <v/>
      </c>
      <c r="H27" s="172"/>
      <c r="I27" s="175"/>
      <c r="J27" s="373"/>
      <c r="K27" s="377"/>
      <c r="L27" s="378"/>
      <c r="M27" s="378"/>
      <c r="N27" s="378"/>
      <c r="O27" s="378"/>
      <c r="P27" s="378"/>
      <c r="Q27" s="378"/>
      <c r="R27" s="379"/>
      <c r="S27" s="84"/>
      <c r="T27" s="241"/>
      <c r="U27" s="118" t="str">
        <f>IF(F27="","","OUT_"&amp;E27&amp;MONTH(B27)&amp;"/"&amp;DAY(B27)&amp;"_"&amp;COUNTIF($V$12:V27,V27))</f>
        <v/>
      </c>
      <c r="V27" s="118" t="str">
        <f>"OUT_"&amp;E27&amp;B27</f>
        <v>OUT_0</v>
      </c>
      <c r="W27" s="194">
        <f>SUM(H27)-SUM(I29)</f>
        <v>0</v>
      </c>
      <c r="X27" s="119" t="str">
        <f>IF(C27="","",C27)</f>
        <v/>
      </c>
      <c r="Y27" s="135" t="str">
        <f>M28</f>
        <v/>
      </c>
      <c r="Z27" s="266">
        <f>M29</f>
        <v>0</v>
      </c>
      <c r="AA27" s="135"/>
      <c r="AB27" s="135"/>
      <c r="AC27" s="135"/>
      <c r="AD27" s="135"/>
      <c r="AE27" s="135"/>
      <c r="AF27" s="148"/>
    </row>
    <row r="28" spans="1:37" ht="18" customHeight="1">
      <c r="A28" s="312"/>
      <c r="B28" s="79"/>
      <c r="C28" s="85" t="s">
        <v>26</v>
      </c>
      <c r="D28" s="86" t="s">
        <v>1</v>
      </c>
      <c r="E28" s="86" t="s">
        <v>29</v>
      </c>
      <c r="F28" s="86" t="s">
        <v>119</v>
      </c>
      <c r="G28" s="86" t="s">
        <v>134</v>
      </c>
      <c r="H28" s="173" t="s">
        <v>117</v>
      </c>
      <c r="I28" s="92" t="s">
        <v>135</v>
      </c>
      <c r="J28" s="380" t="s">
        <v>199</v>
      </c>
      <c r="K28" s="382" t="str">
        <f>$K$13</f>
        <v/>
      </c>
      <c r="L28" s="383"/>
      <c r="M28" s="382" t="str">
        <f>$M$13</f>
        <v/>
      </c>
      <c r="N28" s="383"/>
      <c r="O28" s="382" t="str">
        <f>$O$13</f>
        <v/>
      </c>
      <c r="P28" s="383"/>
      <c r="Q28" s="382" t="str">
        <f>$Q$13</f>
        <v/>
      </c>
      <c r="R28" s="384"/>
      <c r="S28" s="87"/>
      <c r="T28"/>
      <c r="U28" s="118"/>
      <c r="V28" s="118"/>
      <c r="W28" s="118"/>
      <c r="X28" s="118"/>
      <c r="Y28" s="135" t="str">
        <f>O28</f>
        <v/>
      </c>
      <c r="Z28" s="266">
        <f>O29</f>
        <v>0</v>
      </c>
      <c r="AA28" s="135"/>
      <c r="AB28" s="135"/>
      <c r="AC28" s="135"/>
      <c r="AD28" s="135"/>
      <c r="AE28" s="135"/>
      <c r="AF28" s="148"/>
    </row>
    <row r="29" spans="1:37" ht="18" customHeight="1" thickBot="1">
      <c r="A29" s="312" t="str">
        <f>IF(C27="","",C27)</f>
        <v/>
      </c>
      <c r="B29" s="97">
        <f>B12</f>
        <v>0</v>
      </c>
      <c r="C29" s="93" t="str">
        <f>IF(H27="","",IF(D27="USD",H27-G27,ROUNDUP((H27-G27)/T27,2)))</f>
        <v/>
      </c>
      <c r="D29" s="110"/>
      <c r="E29" s="110"/>
      <c r="F29" s="111" t="str">
        <f>IF(AND(E27&lt;&gt;"",OR(I27="全額",I27="一部")=TRUE)=TRUE,E27,"")</f>
        <v/>
      </c>
      <c r="G29" s="112" t="str">
        <f>IF(D27="JPY",IF(COUNTIF(F29,"*円*")=1,I29,ROUNDUP(I29/T27,2)),IF(COUNTIF(F29,"*円*")=0,I29,ROUNDUP(I29*T27,0)))</f>
        <v/>
      </c>
      <c r="H29" s="174"/>
      <c r="I29" s="176" t="str">
        <f>IF(I27="","",IF(I27="全額",H27,IF(I27="なし",0,"金額入力")))</f>
        <v/>
      </c>
      <c r="J29" s="381"/>
      <c r="K29" s="385"/>
      <c r="L29" s="386"/>
      <c r="M29" s="385"/>
      <c r="N29" s="386"/>
      <c r="O29" s="385"/>
      <c r="P29" s="386"/>
      <c r="Q29" s="385"/>
      <c r="R29" s="387"/>
      <c r="S29" s="87"/>
      <c r="T29"/>
      <c r="U29" s="118" t="str">
        <f>IF(G29="","","IN_"&amp;F29&amp;MONTH(H29)&amp;"/"&amp;DAY(H29))&amp;"_"&amp;COUNTIF($V$14:V29,V29)</f>
        <v>_4</v>
      </c>
      <c r="V29" s="118" t="str">
        <f>"IN_"&amp;F29&amp;H29</f>
        <v>IN_</v>
      </c>
      <c r="W29" s="118"/>
      <c r="X29" s="118"/>
      <c r="Y29" s="135" t="str">
        <f>Q28</f>
        <v/>
      </c>
      <c r="Z29" s="266">
        <f>Q29</f>
        <v>0</v>
      </c>
      <c r="AA29" s="135" t="str">
        <f>IF(AB29="着金待ち",COUNTIF($AB$14:AB29,"着金待ち"),"")</f>
        <v/>
      </c>
      <c r="AB29" s="135" t="str">
        <f>IF(AND(OR(I27="全額",I27="一部")=TRUE,H29="")=TRUE,"着金待ち","")</f>
        <v/>
      </c>
      <c r="AC29" s="135" t="str">
        <f>IF(AB29="着金待ち",C27,"")</f>
        <v/>
      </c>
      <c r="AD29" s="135" t="str">
        <f>IF(AB29="着金待ち",F29,"")</f>
        <v/>
      </c>
      <c r="AE29" s="292" t="str">
        <f>IF(AB29="着金待ち",G29,"")</f>
        <v/>
      </c>
      <c r="AF29" s="148" t="str">
        <f>IF(AB29="着金待ち",B29,"")</f>
        <v/>
      </c>
      <c r="AG29" s="135" t="str">
        <f>IF(C29="","",IF(C29&lt;&gt;D29+E29,"！",""))</f>
        <v/>
      </c>
      <c r="AH29" s="135" t="str">
        <f>IF(C29="","",IF(C29&lt;&gt;SUM(K29:R29),"！",""))</f>
        <v/>
      </c>
      <c r="AI29" s="135" t="str">
        <f>IF(OR(AG29="！",AH29="！")=TRUE,"！","")</f>
        <v/>
      </c>
      <c r="AJ29" s="135" t="str">
        <f>IF(AI29="！",COUNTIF($AI$14:AI29,"！"),"")</f>
        <v/>
      </c>
      <c r="AK29" s="135">
        <v>4</v>
      </c>
    </row>
    <row r="30" spans="1:37" ht="18" customHeight="1" thickBot="1">
      <c r="A30" s="312"/>
      <c r="B30" s="308" t="s">
        <v>317</v>
      </c>
      <c r="C30" s="88"/>
      <c r="D30" s="89"/>
      <c r="E30" s="94" t="str">
        <f>IFERROR(ABS(C29-(D29+E29)),"")</f>
        <v/>
      </c>
      <c r="F30" s="90"/>
      <c r="G30" s="90"/>
      <c r="H30" s="89"/>
      <c r="I30" s="170"/>
      <c r="J30" s="79"/>
      <c r="K30" s="79"/>
      <c r="L30" s="79"/>
      <c r="M30" s="79"/>
      <c r="N30" s="79"/>
      <c r="O30" s="79"/>
      <c r="P30" s="79"/>
      <c r="Q30" s="388" t="str">
        <f>IFERROR(ABS(C29-SUM(K29:R29)),"")</f>
        <v/>
      </c>
      <c r="R30" s="388"/>
      <c r="S30" s="79"/>
      <c r="T30"/>
      <c r="U30" s="118"/>
      <c r="V30" s="118"/>
      <c r="W30" s="118"/>
      <c r="X30" s="118"/>
      <c r="AA30" s="135"/>
      <c r="AB30" s="135"/>
      <c r="AC30" s="135"/>
      <c r="AD30" s="135"/>
      <c r="AE30" s="135"/>
      <c r="AF30" s="148"/>
    </row>
    <row r="31" spans="1:37" ht="18" customHeight="1" thickBot="1">
      <c r="A31" s="312"/>
      <c r="B31" s="321">
        <f>B26+1</f>
        <v>5</v>
      </c>
      <c r="C31" s="81" t="s">
        <v>23</v>
      </c>
      <c r="D31" s="82" t="s">
        <v>136</v>
      </c>
      <c r="E31" s="82" t="s">
        <v>28</v>
      </c>
      <c r="F31" s="82" t="s">
        <v>27</v>
      </c>
      <c r="G31" s="82" t="s">
        <v>24</v>
      </c>
      <c r="H31" s="171" t="s">
        <v>25</v>
      </c>
      <c r="I31" s="91" t="s">
        <v>133</v>
      </c>
      <c r="J31" s="372" t="s">
        <v>198</v>
      </c>
      <c r="K31" s="374"/>
      <c r="L31" s="375"/>
      <c r="M31" s="375"/>
      <c r="N31" s="375"/>
      <c r="O31" s="375"/>
      <c r="P31" s="375"/>
      <c r="Q31" s="375"/>
      <c r="R31" s="376"/>
      <c r="S31" s="83"/>
      <c r="T31" s="120" t="s">
        <v>31</v>
      </c>
      <c r="U31" s="118"/>
      <c r="V31" s="118"/>
      <c r="W31" s="118"/>
      <c r="X31" s="118"/>
      <c r="Y31" s="135" t="str">
        <f>K33</f>
        <v/>
      </c>
      <c r="Z31" s="266">
        <f>K34</f>
        <v>0</v>
      </c>
      <c r="AA31" s="135"/>
      <c r="AB31" s="135"/>
      <c r="AC31" s="135"/>
      <c r="AD31" s="135"/>
      <c r="AE31" s="135"/>
      <c r="AF31" s="148"/>
    </row>
    <row r="32" spans="1:37" ht="18" customHeight="1" thickBot="1">
      <c r="A32" s="312"/>
      <c r="B32" s="309">
        <f>B12</f>
        <v>0</v>
      </c>
      <c r="C32" s="107"/>
      <c r="D32" s="108" t="s">
        <v>30</v>
      </c>
      <c r="E32" s="108" t="str">
        <f>IF(C32="","",IFERROR(INDEX(リスト!$B$3:$B$32,MATCH(プレー記録!C32,リスト!$D$3:$D$32,0),1),""))</f>
        <v/>
      </c>
      <c r="F32" s="109"/>
      <c r="G32" s="109" t="str">
        <f>IF(F32="","",F32)</f>
        <v/>
      </c>
      <c r="H32" s="172"/>
      <c r="I32" s="175"/>
      <c r="J32" s="373"/>
      <c r="K32" s="377"/>
      <c r="L32" s="378"/>
      <c r="M32" s="378"/>
      <c r="N32" s="378"/>
      <c r="O32" s="378"/>
      <c r="P32" s="378"/>
      <c r="Q32" s="378"/>
      <c r="R32" s="379"/>
      <c r="S32" s="84"/>
      <c r="T32" s="241"/>
      <c r="U32" s="118" t="str">
        <f>IF(F32="","","OUT_"&amp;E32&amp;MONTH(B32)&amp;"/"&amp;DAY(B32)&amp;"_"&amp;COUNTIF($V$12:V32,V32))</f>
        <v/>
      </c>
      <c r="V32" s="118" t="str">
        <f>"OUT_"&amp;E32&amp;B32</f>
        <v>OUT_0</v>
      </c>
      <c r="W32" s="194">
        <f>SUM(H32)-SUM(I34)</f>
        <v>0</v>
      </c>
      <c r="X32" s="119" t="str">
        <f>IF(C32="","",C32)</f>
        <v/>
      </c>
      <c r="Y32" s="135" t="str">
        <f>M33</f>
        <v/>
      </c>
      <c r="Z32" s="266">
        <f>M34</f>
        <v>0</v>
      </c>
      <c r="AA32" s="135"/>
      <c r="AB32" s="135"/>
      <c r="AC32" s="135"/>
      <c r="AD32" s="135"/>
      <c r="AE32" s="135"/>
      <c r="AF32" s="148"/>
    </row>
    <row r="33" spans="1:37" ht="18" customHeight="1">
      <c r="A33" s="312"/>
      <c r="B33" s="79"/>
      <c r="C33" s="85" t="s">
        <v>26</v>
      </c>
      <c r="D33" s="86" t="s">
        <v>1</v>
      </c>
      <c r="E33" s="86" t="s">
        <v>29</v>
      </c>
      <c r="F33" s="86" t="s">
        <v>119</v>
      </c>
      <c r="G33" s="86" t="s">
        <v>134</v>
      </c>
      <c r="H33" s="173" t="s">
        <v>117</v>
      </c>
      <c r="I33" s="92" t="s">
        <v>135</v>
      </c>
      <c r="J33" s="380" t="s">
        <v>199</v>
      </c>
      <c r="K33" s="382" t="str">
        <f>$K$13</f>
        <v/>
      </c>
      <c r="L33" s="383"/>
      <c r="M33" s="382" t="str">
        <f>$M$13</f>
        <v/>
      </c>
      <c r="N33" s="383"/>
      <c r="O33" s="382" t="str">
        <f>$O$13</f>
        <v/>
      </c>
      <c r="P33" s="383"/>
      <c r="Q33" s="382" t="str">
        <f>$Q$13</f>
        <v/>
      </c>
      <c r="R33" s="384"/>
      <c r="S33" s="87"/>
      <c r="T33"/>
      <c r="U33" s="118"/>
      <c r="V33" s="118"/>
      <c r="W33" s="118"/>
      <c r="X33" s="118"/>
      <c r="Y33" s="135" t="str">
        <f>O33</f>
        <v/>
      </c>
      <c r="Z33" s="266">
        <f>O34</f>
        <v>0</v>
      </c>
      <c r="AA33" s="135"/>
      <c r="AB33" s="135"/>
      <c r="AC33" s="135"/>
      <c r="AD33" s="135"/>
      <c r="AE33" s="135"/>
      <c r="AF33" s="148"/>
    </row>
    <row r="34" spans="1:37" ht="18" customHeight="1" thickBot="1">
      <c r="A34" s="312" t="str">
        <f>IF(C32="","",C32)</f>
        <v/>
      </c>
      <c r="B34" s="97">
        <f>B12</f>
        <v>0</v>
      </c>
      <c r="C34" s="93" t="str">
        <f>IF(H32="","",IF(D32="USD",H32-G32,ROUNDUP((H32-G32)/T32,2)))</f>
        <v/>
      </c>
      <c r="D34" s="110"/>
      <c r="E34" s="110"/>
      <c r="F34" s="111" t="str">
        <f>IF(AND(E32&lt;&gt;"",OR(I32="全額",I32="一部")=TRUE)=TRUE,E32,"")</f>
        <v/>
      </c>
      <c r="G34" s="112" t="str">
        <f>IF(D32="JPY",IF(COUNTIF(F34,"*円*")=1,I34,ROUNDUP(I34/T32,2)),IF(COUNTIF(F34,"*円*")=0,I34,ROUNDUP(I34*T32,0)))</f>
        <v/>
      </c>
      <c r="H34" s="174"/>
      <c r="I34" s="176" t="str">
        <f>IF(I32="","",IF(I32="全額",H32,IF(I32="なし",0,"金額入力")))</f>
        <v/>
      </c>
      <c r="J34" s="381"/>
      <c r="K34" s="385"/>
      <c r="L34" s="386"/>
      <c r="M34" s="385"/>
      <c r="N34" s="386"/>
      <c r="O34" s="385"/>
      <c r="P34" s="386"/>
      <c r="Q34" s="385"/>
      <c r="R34" s="387"/>
      <c r="S34" s="87"/>
      <c r="T34"/>
      <c r="U34" s="118" t="str">
        <f>IF(G34="","","IN_"&amp;F34&amp;MONTH(H34)&amp;"/"&amp;DAY(H34))&amp;"_"&amp;COUNTIF($V$14:V34,V34)</f>
        <v>_5</v>
      </c>
      <c r="V34" s="118" t="str">
        <f>"IN_"&amp;F34&amp;H34</f>
        <v>IN_</v>
      </c>
      <c r="W34" s="118"/>
      <c r="X34" s="118"/>
      <c r="Y34" s="135" t="str">
        <f>Q33</f>
        <v/>
      </c>
      <c r="Z34" s="266">
        <f>Q34</f>
        <v>0</v>
      </c>
      <c r="AA34" s="135" t="str">
        <f>IF(AB34="着金待ち",COUNTIF($AB$14:AB34,"着金待ち"),"")</f>
        <v/>
      </c>
      <c r="AB34" s="135" t="str">
        <f>IF(AND(OR(I32="全額",I32="一部")=TRUE,H34="")=TRUE,"着金待ち","")</f>
        <v/>
      </c>
      <c r="AC34" s="135" t="str">
        <f>IF(AB34="着金待ち",C32,"")</f>
        <v/>
      </c>
      <c r="AD34" s="135" t="str">
        <f>IF(AB34="着金待ち",F34,"")</f>
        <v/>
      </c>
      <c r="AE34" s="292" t="str">
        <f>IF(AB34="着金待ち",G34,"")</f>
        <v/>
      </c>
      <c r="AF34" s="148" t="str">
        <f>IF(AB34="着金待ち",B34,"")</f>
        <v/>
      </c>
      <c r="AG34" s="135" t="str">
        <f>IF(C34="","",IF(C34&lt;&gt;D34+E34,"！",""))</f>
        <v/>
      </c>
      <c r="AH34" s="135" t="str">
        <f>IF(C34="","",IF(C34&lt;&gt;SUM(K34:R34),"！",""))</f>
        <v/>
      </c>
      <c r="AI34" s="135" t="str">
        <f>IF(OR(AG34="！",AH34="！")=TRUE,"！","")</f>
        <v/>
      </c>
      <c r="AJ34" s="135" t="str">
        <f>IF(AI34="！",COUNTIF($AI$14:AI34,"！"),"")</f>
        <v/>
      </c>
      <c r="AK34" s="135">
        <v>5</v>
      </c>
    </row>
    <row r="35" spans="1:37" ht="18" customHeight="1" thickBot="1">
      <c r="A35" s="312"/>
      <c r="B35" s="308" t="s">
        <v>317</v>
      </c>
      <c r="C35" s="88"/>
      <c r="D35" s="89"/>
      <c r="E35" s="94" t="str">
        <f>IFERROR(ABS(C34-(D34+E34)),"")</f>
        <v/>
      </c>
      <c r="F35" s="90"/>
      <c r="G35" s="90"/>
      <c r="H35" s="89"/>
      <c r="I35" s="170"/>
      <c r="J35" s="79"/>
      <c r="K35" s="79"/>
      <c r="L35" s="79"/>
      <c r="M35" s="79"/>
      <c r="N35" s="79"/>
      <c r="O35" s="79"/>
      <c r="P35" s="79"/>
      <c r="Q35" s="388" t="str">
        <f>IFERROR(ABS(C34-SUM(K34:R34)),"")</f>
        <v/>
      </c>
      <c r="R35" s="388"/>
      <c r="S35" s="79"/>
      <c r="T35"/>
      <c r="U35" s="118"/>
      <c r="V35" s="118"/>
      <c r="W35" s="118"/>
      <c r="X35" s="118"/>
      <c r="AA35" s="135"/>
      <c r="AB35" s="135"/>
      <c r="AC35" s="135"/>
      <c r="AD35" s="135"/>
      <c r="AE35" s="135"/>
      <c r="AF35" s="148"/>
    </row>
    <row r="36" spans="1:37" ht="18" customHeight="1" thickBot="1">
      <c r="A36" s="312"/>
      <c r="B36" s="321">
        <f>B31+1</f>
        <v>6</v>
      </c>
      <c r="C36" s="81" t="s">
        <v>23</v>
      </c>
      <c r="D36" s="82" t="s">
        <v>136</v>
      </c>
      <c r="E36" s="82" t="s">
        <v>28</v>
      </c>
      <c r="F36" s="82" t="s">
        <v>27</v>
      </c>
      <c r="G36" s="82" t="s">
        <v>24</v>
      </c>
      <c r="H36" s="171" t="s">
        <v>25</v>
      </c>
      <c r="I36" s="91" t="s">
        <v>133</v>
      </c>
      <c r="J36" s="372" t="s">
        <v>198</v>
      </c>
      <c r="K36" s="374"/>
      <c r="L36" s="375"/>
      <c r="M36" s="375"/>
      <c r="N36" s="375"/>
      <c r="O36" s="375"/>
      <c r="P36" s="375"/>
      <c r="Q36" s="375"/>
      <c r="R36" s="376"/>
      <c r="S36" s="83"/>
      <c r="T36" s="120" t="s">
        <v>31</v>
      </c>
      <c r="U36" s="118"/>
      <c r="V36" s="118"/>
      <c r="W36" s="118"/>
      <c r="X36" s="118"/>
      <c r="Y36" s="135" t="str">
        <f>K38</f>
        <v/>
      </c>
      <c r="Z36" s="266">
        <f>K39</f>
        <v>0</v>
      </c>
      <c r="AA36" s="135"/>
      <c r="AB36" s="135"/>
      <c r="AC36" s="135"/>
      <c r="AD36" s="135"/>
      <c r="AE36" s="135"/>
      <c r="AF36" s="148"/>
    </row>
    <row r="37" spans="1:37" ht="18" customHeight="1" thickBot="1">
      <c r="A37" s="312"/>
      <c r="B37" s="309">
        <f>B12</f>
        <v>0</v>
      </c>
      <c r="C37" s="107"/>
      <c r="D37" s="108" t="s">
        <v>30</v>
      </c>
      <c r="E37" s="108" t="str">
        <f>IF(C37="","",IFERROR(INDEX(リスト!$B$3:$B$32,MATCH(プレー記録!C37,リスト!$D$3:$D$32,0),1),""))</f>
        <v/>
      </c>
      <c r="F37" s="109"/>
      <c r="G37" s="109" t="str">
        <f>IF(F37="","",F37)</f>
        <v/>
      </c>
      <c r="H37" s="172"/>
      <c r="I37" s="175"/>
      <c r="J37" s="373"/>
      <c r="K37" s="377"/>
      <c r="L37" s="378"/>
      <c r="M37" s="378"/>
      <c r="N37" s="378"/>
      <c r="O37" s="378"/>
      <c r="P37" s="378"/>
      <c r="Q37" s="378"/>
      <c r="R37" s="379"/>
      <c r="S37" s="84"/>
      <c r="T37" s="241"/>
      <c r="U37" s="118" t="str">
        <f>IF(F37="","","OUT_"&amp;E37&amp;MONTH(B37)&amp;"/"&amp;DAY(B37)&amp;"_"&amp;COUNTIF($V$12:V37,V37))</f>
        <v/>
      </c>
      <c r="V37" s="118" t="str">
        <f>"OUT_"&amp;E37&amp;B37</f>
        <v>OUT_0</v>
      </c>
      <c r="W37" s="194">
        <f>SUM(H37)-SUM(I39)</f>
        <v>0</v>
      </c>
      <c r="X37" s="119" t="str">
        <f>IF(C37="","",C37)</f>
        <v/>
      </c>
      <c r="Y37" s="135" t="str">
        <f>M38</f>
        <v/>
      </c>
      <c r="Z37" s="266">
        <f>M39</f>
        <v>0</v>
      </c>
      <c r="AA37" s="135"/>
      <c r="AB37" s="135"/>
      <c r="AC37" s="135"/>
      <c r="AD37" s="135"/>
      <c r="AE37" s="135"/>
      <c r="AF37" s="148"/>
    </row>
    <row r="38" spans="1:37" ht="18" customHeight="1">
      <c r="A38" s="312"/>
      <c r="B38" s="79"/>
      <c r="C38" s="85" t="s">
        <v>26</v>
      </c>
      <c r="D38" s="86" t="s">
        <v>1</v>
      </c>
      <c r="E38" s="86" t="s">
        <v>29</v>
      </c>
      <c r="F38" s="86" t="s">
        <v>119</v>
      </c>
      <c r="G38" s="86" t="s">
        <v>134</v>
      </c>
      <c r="H38" s="173" t="s">
        <v>117</v>
      </c>
      <c r="I38" s="92" t="s">
        <v>135</v>
      </c>
      <c r="J38" s="380" t="s">
        <v>199</v>
      </c>
      <c r="K38" s="382" t="str">
        <f>$K$13</f>
        <v/>
      </c>
      <c r="L38" s="383"/>
      <c r="M38" s="382" t="str">
        <f>$M$13</f>
        <v/>
      </c>
      <c r="N38" s="383"/>
      <c r="O38" s="382" t="str">
        <f>$O$13</f>
        <v/>
      </c>
      <c r="P38" s="383"/>
      <c r="Q38" s="382" t="str">
        <f>$Q$13</f>
        <v/>
      </c>
      <c r="R38" s="384"/>
      <c r="S38" s="87"/>
      <c r="T38"/>
      <c r="U38" s="118"/>
      <c r="V38" s="118"/>
      <c r="W38" s="118"/>
      <c r="X38" s="118"/>
      <c r="Y38" s="135" t="str">
        <f>O38</f>
        <v/>
      </c>
      <c r="Z38" s="266">
        <f>O39</f>
        <v>0</v>
      </c>
      <c r="AA38" s="135"/>
      <c r="AB38" s="135"/>
      <c r="AC38" s="135"/>
      <c r="AD38" s="135"/>
      <c r="AE38" s="135"/>
      <c r="AF38" s="148"/>
    </row>
    <row r="39" spans="1:37" ht="18" customHeight="1" thickBot="1">
      <c r="A39" s="312" t="str">
        <f>IF(C37="","",C37)</f>
        <v/>
      </c>
      <c r="B39" s="97">
        <f>B12</f>
        <v>0</v>
      </c>
      <c r="C39" s="93" t="str">
        <f>IF(H37="","",IF(D37="USD",H37-G37,ROUNDUP((H37-G37)/T37,2)))</f>
        <v/>
      </c>
      <c r="D39" s="110"/>
      <c r="E39" s="110"/>
      <c r="F39" s="111" t="str">
        <f>IF(AND(E37&lt;&gt;"",OR(I37="全額",I37="一部")=TRUE)=TRUE,E37,"")</f>
        <v/>
      </c>
      <c r="G39" s="112" t="str">
        <f>IF(D37="JPY",IF(COUNTIF(F39,"*円*")=1,I39,ROUNDUP(I39/T37,2)),IF(COUNTIF(F39,"*円*")=0,I39,ROUNDUP(I39*T37,0)))</f>
        <v/>
      </c>
      <c r="H39" s="174"/>
      <c r="I39" s="176" t="str">
        <f>IF(I37="","",IF(I37="全額",H37,IF(I37="なし",0,"金額入力")))</f>
        <v/>
      </c>
      <c r="J39" s="381"/>
      <c r="K39" s="385"/>
      <c r="L39" s="386"/>
      <c r="M39" s="385"/>
      <c r="N39" s="386"/>
      <c r="O39" s="385"/>
      <c r="P39" s="386"/>
      <c r="Q39" s="385"/>
      <c r="R39" s="387"/>
      <c r="S39" s="87"/>
      <c r="T39"/>
      <c r="U39" s="118" t="str">
        <f>IF(G39="","","IN_"&amp;F39&amp;MONTH(H39)&amp;"/"&amp;DAY(H39))&amp;"_"&amp;COUNTIF($V$14:V39,V39)</f>
        <v>_6</v>
      </c>
      <c r="V39" s="118" t="str">
        <f>"IN_"&amp;F39&amp;H39</f>
        <v>IN_</v>
      </c>
      <c r="W39" s="118"/>
      <c r="X39" s="118"/>
      <c r="Y39" s="135" t="str">
        <f>Q38</f>
        <v/>
      </c>
      <c r="Z39" s="266">
        <f>Q39</f>
        <v>0</v>
      </c>
      <c r="AA39" s="135" t="str">
        <f>IF(AB39="着金待ち",COUNTIF($AB$14:AB39,"着金待ち"),"")</f>
        <v/>
      </c>
      <c r="AB39" s="135" t="str">
        <f>IF(AND(OR(I37="全額",I37="一部")=TRUE,H39="")=TRUE,"着金待ち","")</f>
        <v/>
      </c>
      <c r="AC39" s="135" t="str">
        <f>IF(AB39="着金待ち",C37,"")</f>
        <v/>
      </c>
      <c r="AD39" s="135" t="str">
        <f>IF(AB39="着金待ち",F39,"")</f>
        <v/>
      </c>
      <c r="AE39" s="292" t="str">
        <f>IF(AB39="着金待ち",G39,"")</f>
        <v/>
      </c>
      <c r="AF39" s="148" t="str">
        <f>IF(AB39="着金待ち",B39,"")</f>
        <v/>
      </c>
      <c r="AG39" s="135" t="str">
        <f>IF(C39="","",IF(C39&lt;&gt;D39+E39,"！",""))</f>
        <v/>
      </c>
      <c r="AH39" s="135" t="str">
        <f>IF(C39="","",IF(C39&lt;&gt;SUM(K39:R39),"！",""))</f>
        <v/>
      </c>
      <c r="AI39" s="135" t="str">
        <f>IF(OR(AG39="！",AH39="！")=TRUE,"！","")</f>
        <v/>
      </c>
      <c r="AJ39" s="135" t="str">
        <f>IF(AI39="！",COUNTIF($AI$14:AI39,"！"),"")</f>
        <v/>
      </c>
      <c r="AK39" s="135">
        <v>6</v>
      </c>
    </row>
    <row r="40" spans="1:37" ht="18" customHeight="1" thickBot="1">
      <c r="A40" s="312"/>
      <c r="B40" s="308" t="s">
        <v>317</v>
      </c>
      <c r="C40" s="88"/>
      <c r="D40" s="89"/>
      <c r="E40" s="94" t="str">
        <f>IFERROR(ABS(C39-(D39+E39)),"")</f>
        <v/>
      </c>
      <c r="F40" s="90"/>
      <c r="G40" s="90"/>
      <c r="H40" s="89"/>
      <c r="I40" s="170"/>
      <c r="J40" s="79"/>
      <c r="K40" s="79"/>
      <c r="L40" s="79"/>
      <c r="M40" s="79"/>
      <c r="N40" s="79"/>
      <c r="O40" s="79"/>
      <c r="P40" s="79"/>
      <c r="Q40" s="388" t="str">
        <f>IFERROR(ABS(C39-SUM(K39:R39)),"")</f>
        <v/>
      </c>
      <c r="R40" s="388"/>
      <c r="S40" s="79"/>
      <c r="T40"/>
      <c r="U40" s="118"/>
      <c r="V40" s="118"/>
      <c r="W40" s="118"/>
      <c r="X40" s="118"/>
      <c r="AA40" s="135"/>
      <c r="AB40" s="135"/>
      <c r="AC40" s="135"/>
      <c r="AD40" s="135"/>
      <c r="AE40" s="135"/>
      <c r="AF40" s="148"/>
    </row>
    <row r="41" spans="1:37" ht="18" customHeight="1" thickBot="1">
      <c r="A41" s="312"/>
      <c r="B41" s="321">
        <f>B36+1</f>
        <v>7</v>
      </c>
      <c r="C41" s="81" t="s">
        <v>23</v>
      </c>
      <c r="D41" s="82" t="s">
        <v>136</v>
      </c>
      <c r="E41" s="82" t="s">
        <v>28</v>
      </c>
      <c r="F41" s="82" t="s">
        <v>27</v>
      </c>
      <c r="G41" s="82" t="s">
        <v>24</v>
      </c>
      <c r="H41" s="171" t="s">
        <v>25</v>
      </c>
      <c r="I41" s="91" t="s">
        <v>133</v>
      </c>
      <c r="J41" s="372" t="s">
        <v>198</v>
      </c>
      <c r="K41" s="374"/>
      <c r="L41" s="375"/>
      <c r="M41" s="375"/>
      <c r="N41" s="375"/>
      <c r="O41" s="375"/>
      <c r="P41" s="375"/>
      <c r="Q41" s="375"/>
      <c r="R41" s="376"/>
      <c r="S41" s="83"/>
      <c r="T41" s="120" t="s">
        <v>31</v>
      </c>
      <c r="U41" s="118"/>
      <c r="V41" s="118"/>
      <c r="W41" s="118"/>
      <c r="X41" s="118"/>
      <c r="Y41" s="135" t="str">
        <f>K43</f>
        <v/>
      </c>
      <c r="Z41" s="266">
        <f>K44</f>
        <v>0</v>
      </c>
      <c r="AA41" s="135"/>
      <c r="AB41" s="135"/>
      <c r="AC41" s="135"/>
      <c r="AD41" s="135"/>
      <c r="AE41" s="135"/>
      <c r="AF41" s="148"/>
    </row>
    <row r="42" spans="1:37" ht="18" customHeight="1" thickBot="1">
      <c r="A42" s="312"/>
      <c r="B42" s="309">
        <f>B12</f>
        <v>0</v>
      </c>
      <c r="C42" s="107"/>
      <c r="D42" s="108" t="s">
        <v>30</v>
      </c>
      <c r="E42" s="108" t="str">
        <f>IF(C42="","",IFERROR(INDEX(リスト!$B$3:$B$32,MATCH(プレー記録!C42,リスト!$D$3:$D$32,0),1),""))</f>
        <v/>
      </c>
      <c r="F42" s="109"/>
      <c r="G42" s="109" t="str">
        <f>IF(F42="","",F42)</f>
        <v/>
      </c>
      <c r="H42" s="172"/>
      <c r="I42" s="175"/>
      <c r="J42" s="373"/>
      <c r="K42" s="377"/>
      <c r="L42" s="378"/>
      <c r="M42" s="378"/>
      <c r="N42" s="378"/>
      <c r="O42" s="378"/>
      <c r="P42" s="378"/>
      <c r="Q42" s="378"/>
      <c r="R42" s="379"/>
      <c r="S42" s="84"/>
      <c r="T42" s="241"/>
      <c r="U42" s="118" t="str">
        <f>IF(F42="","","OUT_"&amp;E42&amp;MONTH(B42)&amp;"/"&amp;DAY(B42)&amp;"_"&amp;COUNTIF($V$12:V42,V42))</f>
        <v/>
      </c>
      <c r="V42" s="118" t="str">
        <f>"OUT_"&amp;E42&amp;B42</f>
        <v>OUT_0</v>
      </c>
      <c r="W42" s="194">
        <f>SUM(H42)-SUM(I44)</f>
        <v>0</v>
      </c>
      <c r="X42" s="119" t="str">
        <f>IF(C42="","",C42)</f>
        <v/>
      </c>
      <c r="Y42" s="135" t="str">
        <f>M43</f>
        <v/>
      </c>
      <c r="Z42" s="266">
        <f>M44</f>
        <v>0</v>
      </c>
      <c r="AA42" s="135"/>
      <c r="AB42" s="135"/>
      <c r="AC42" s="135"/>
      <c r="AD42" s="135"/>
      <c r="AE42" s="135"/>
      <c r="AF42" s="148"/>
    </row>
    <row r="43" spans="1:37" ht="18" customHeight="1">
      <c r="A43" s="312"/>
      <c r="B43" s="79"/>
      <c r="C43" s="85" t="s">
        <v>26</v>
      </c>
      <c r="D43" s="86" t="s">
        <v>1</v>
      </c>
      <c r="E43" s="86" t="s">
        <v>29</v>
      </c>
      <c r="F43" s="86" t="s">
        <v>119</v>
      </c>
      <c r="G43" s="86" t="s">
        <v>134</v>
      </c>
      <c r="H43" s="173" t="s">
        <v>117</v>
      </c>
      <c r="I43" s="92" t="s">
        <v>135</v>
      </c>
      <c r="J43" s="380" t="s">
        <v>199</v>
      </c>
      <c r="K43" s="382" t="str">
        <f>$K$13</f>
        <v/>
      </c>
      <c r="L43" s="383"/>
      <c r="M43" s="382" t="str">
        <f>$M$13</f>
        <v/>
      </c>
      <c r="N43" s="383"/>
      <c r="O43" s="382" t="str">
        <f>$O$13</f>
        <v/>
      </c>
      <c r="P43" s="383"/>
      <c r="Q43" s="382" t="str">
        <f>$Q$13</f>
        <v/>
      </c>
      <c r="R43" s="384"/>
      <c r="S43" s="87"/>
      <c r="T43"/>
      <c r="U43" s="118"/>
      <c r="V43" s="118"/>
      <c r="W43" s="118"/>
      <c r="X43" s="118"/>
      <c r="Y43" s="135" t="str">
        <f>O43</f>
        <v/>
      </c>
      <c r="Z43" s="266">
        <f>O44</f>
        <v>0</v>
      </c>
      <c r="AA43" s="135"/>
      <c r="AB43" s="135"/>
      <c r="AC43" s="135"/>
      <c r="AD43" s="135"/>
      <c r="AE43" s="135"/>
      <c r="AF43" s="148"/>
    </row>
    <row r="44" spans="1:37" ht="18" customHeight="1" thickBot="1">
      <c r="A44" s="312" t="str">
        <f>IF(C42="","",C42)</f>
        <v/>
      </c>
      <c r="B44" s="97">
        <f>B12</f>
        <v>0</v>
      </c>
      <c r="C44" s="93" t="str">
        <f>IF(H42="","",IF(D42="USD",H42-G42,ROUNDUP((H42-G42)/T42,2)))</f>
        <v/>
      </c>
      <c r="D44" s="110"/>
      <c r="E44" s="110"/>
      <c r="F44" s="111" t="str">
        <f>IF(AND(E42&lt;&gt;"",OR(I42="全額",I42="一部")=TRUE)=TRUE,E42,"")</f>
        <v/>
      </c>
      <c r="G44" s="112" t="str">
        <f>IF(D42="JPY",IF(COUNTIF(F44,"*円*")=1,I44,ROUNDUP(I44/T42,2)),IF(COUNTIF(F44,"*円*")=0,I44,ROUNDUP(I44*T42,0)))</f>
        <v/>
      </c>
      <c r="H44" s="174"/>
      <c r="I44" s="176" t="str">
        <f>IF(I42="","",IF(I42="全額",H42,IF(I42="なし",0,"金額入力")))</f>
        <v/>
      </c>
      <c r="J44" s="381"/>
      <c r="K44" s="385"/>
      <c r="L44" s="386"/>
      <c r="M44" s="385"/>
      <c r="N44" s="386"/>
      <c r="O44" s="385"/>
      <c r="P44" s="386"/>
      <c r="Q44" s="385"/>
      <c r="R44" s="387"/>
      <c r="S44" s="87"/>
      <c r="T44"/>
      <c r="U44" s="118" t="str">
        <f>IF(G44="","","IN_"&amp;F44&amp;MONTH(H44)&amp;"/"&amp;DAY(H44))&amp;"_"&amp;COUNTIF($V$14:V44,V44)</f>
        <v>_7</v>
      </c>
      <c r="V44" s="118" t="str">
        <f>"IN_"&amp;F44&amp;H44</f>
        <v>IN_</v>
      </c>
      <c r="W44" s="118"/>
      <c r="X44" s="118"/>
      <c r="Y44" s="135" t="str">
        <f>Q43</f>
        <v/>
      </c>
      <c r="Z44" s="266">
        <f>Q44</f>
        <v>0</v>
      </c>
      <c r="AA44" s="135" t="str">
        <f>IF(AB44="着金待ち",COUNTIF($AB$14:AB44,"着金待ち"),"")</f>
        <v/>
      </c>
      <c r="AB44" s="135" t="str">
        <f>IF(AND(OR(I42="全額",I42="一部")=TRUE,H44="")=TRUE,"着金待ち","")</f>
        <v/>
      </c>
      <c r="AC44" s="135" t="str">
        <f>IF(AB44="着金待ち",C42,"")</f>
        <v/>
      </c>
      <c r="AD44" s="135" t="str">
        <f>IF(AB44="着金待ち",F44,"")</f>
        <v/>
      </c>
      <c r="AE44" s="292" t="str">
        <f>IF(AB44="着金待ち",G44,"")</f>
        <v/>
      </c>
      <c r="AF44" s="148" t="str">
        <f>IF(AB44="着金待ち",B44,"")</f>
        <v/>
      </c>
      <c r="AG44" s="135" t="str">
        <f>IF(C44="","",IF(C44&lt;&gt;D44+E44,"！",""))</f>
        <v/>
      </c>
      <c r="AH44" s="135" t="str">
        <f>IF(C44="","",IF(C44&lt;&gt;SUM(K44:R44),"！",""))</f>
        <v/>
      </c>
      <c r="AI44" s="135" t="str">
        <f>IF(OR(AG44="！",AH44="！")=TRUE,"！","")</f>
        <v/>
      </c>
      <c r="AJ44" s="135" t="str">
        <f>IF(AI44="！",COUNTIF($AI$14:AI44,"！"),"")</f>
        <v/>
      </c>
      <c r="AK44" s="135">
        <v>7</v>
      </c>
    </row>
    <row r="45" spans="1:37" ht="18" customHeight="1" thickBot="1">
      <c r="A45" s="312"/>
      <c r="B45" s="308" t="s">
        <v>317</v>
      </c>
      <c r="C45" s="88"/>
      <c r="D45" s="89"/>
      <c r="E45" s="94" t="str">
        <f>IFERROR(ABS(C44-(D44+E44)),"")</f>
        <v/>
      </c>
      <c r="F45" s="90"/>
      <c r="G45" s="90"/>
      <c r="H45" s="89"/>
      <c r="I45" s="170"/>
      <c r="J45" s="79"/>
      <c r="K45" s="79"/>
      <c r="L45" s="79"/>
      <c r="M45" s="79"/>
      <c r="N45" s="79"/>
      <c r="O45" s="79"/>
      <c r="P45" s="79"/>
      <c r="Q45" s="388" t="str">
        <f>IFERROR(ABS(C44-SUM(K44:R44)),"")</f>
        <v/>
      </c>
      <c r="R45" s="388"/>
      <c r="S45" s="79"/>
      <c r="T45"/>
      <c r="U45" s="118"/>
      <c r="V45" s="118"/>
      <c r="W45" s="118"/>
      <c r="X45" s="118"/>
      <c r="AA45" s="135"/>
      <c r="AB45" s="135"/>
      <c r="AC45" s="135"/>
      <c r="AD45" s="135"/>
      <c r="AE45" s="135"/>
      <c r="AF45" s="148"/>
    </row>
    <row r="46" spans="1:37" ht="18" customHeight="1" thickBot="1">
      <c r="A46" s="312"/>
      <c r="B46" s="321">
        <f>B41+1</f>
        <v>8</v>
      </c>
      <c r="C46" s="81" t="s">
        <v>23</v>
      </c>
      <c r="D46" s="82" t="s">
        <v>136</v>
      </c>
      <c r="E46" s="82" t="s">
        <v>28</v>
      </c>
      <c r="F46" s="82" t="s">
        <v>27</v>
      </c>
      <c r="G46" s="82" t="s">
        <v>24</v>
      </c>
      <c r="H46" s="171" t="s">
        <v>25</v>
      </c>
      <c r="I46" s="91" t="s">
        <v>133</v>
      </c>
      <c r="J46" s="372" t="s">
        <v>198</v>
      </c>
      <c r="K46" s="374"/>
      <c r="L46" s="375"/>
      <c r="M46" s="375"/>
      <c r="N46" s="375"/>
      <c r="O46" s="375"/>
      <c r="P46" s="375"/>
      <c r="Q46" s="375"/>
      <c r="R46" s="376"/>
      <c r="S46" s="83"/>
      <c r="T46" s="120" t="s">
        <v>31</v>
      </c>
      <c r="U46" s="118"/>
      <c r="V46" s="118"/>
      <c r="W46" s="118"/>
      <c r="X46" s="118"/>
      <c r="Y46" s="135" t="str">
        <f>K48</f>
        <v/>
      </c>
      <c r="Z46" s="266">
        <f>K49</f>
        <v>0</v>
      </c>
      <c r="AA46" s="135"/>
      <c r="AB46" s="135"/>
      <c r="AC46" s="135"/>
      <c r="AD46" s="135"/>
      <c r="AE46" s="135"/>
      <c r="AF46" s="148"/>
    </row>
    <row r="47" spans="1:37" ht="18" customHeight="1" thickBot="1">
      <c r="A47" s="312"/>
      <c r="B47" s="309">
        <f>B12</f>
        <v>0</v>
      </c>
      <c r="C47" s="107"/>
      <c r="D47" s="108" t="s">
        <v>30</v>
      </c>
      <c r="E47" s="108" t="str">
        <f>IF(C47="","",IFERROR(INDEX(リスト!$B$3:$B$32,MATCH(プレー記録!C47,リスト!$D$3:$D$32,0),1),""))</f>
        <v/>
      </c>
      <c r="F47" s="109"/>
      <c r="G47" s="109" t="str">
        <f>IF(F47="","",F47)</f>
        <v/>
      </c>
      <c r="H47" s="172"/>
      <c r="I47" s="175"/>
      <c r="J47" s="373"/>
      <c r="K47" s="377"/>
      <c r="L47" s="378"/>
      <c r="M47" s="378"/>
      <c r="N47" s="378"/>
      <c r="O47" s="378"/>
      <c r="P47" s="378"/>
      <c r="Q47" s="378"/>
      <c r="R47" s="379"/>
      <c r="S47" s="84"/>
      <c r="T47" s="241"/>
      <c r="U47" s="118" t="str">
        <f>IF(F47="","","OUT_"&amp;E47&amp;MONTH(B47)&amp;"/"&amp;DAY(B47)&amp;"_"&amp;COUNTIF($V$12:V47,V47))</f>
        <v/>
      </c>
      <c r="V47" s="118" t="str">
        <f>"OUT_"&amp;E47&amp;B47</f>
        <v>OUT_0</v>
      </c>
      <c r="W47" s="194">
        <f>SUM(H47)-SUM(I49)</f>
        <v>0</v>
      </c>
      <c r="X47" s="119" t="str">
        <f>IF(C47="","",C47)</f>
        <v/>
      </c>
      <c r="Y47" s="135" t="str">
        <f>M48</f>
        <v/>
      </c>
      <c r="Z47" s="266">
        <f>M49</f>
        <v>0</v>
      </c>
      <c r="AA47" s="135"/>
      <c r="AB47" s="135"/>
      <c r="AC47" s="135"/>
      <c r="AD47" s="135"/>
      <c r="AE47" s="135"/>
      <c r="AF47" s="148"/>
    </row>
    <row r="48" spans="1:37" ht="18" customHeight="1">
      <c r="A48" s="312"/>
      <c r="B48" s="79"/>
      <c r="C48" s="85" t="s">
        <v>26</v>
      </c>
      <c r="D48" s="86" t="s">
        <v>1</v>
      </c>
      <c r="E48" s="86" t="s">
        <v>29</v>
      </c>
      <c r="F48" s="86" t="s">
        <v>119</v>
      </c>
      <c r="G48" s="86" t="s">
        <v>134</v>
      </c>
      <c r="H48" s="173" t="s">
        <v>117</v>
      </c>
      <c r="I48" s="92" t="s">
        <v>135</v>
      </c>
      <c r="J48" s="380" t="s">
        <v>199</v>
      </c>
      <c r="K48" s="382" t="str">
        <f>$K$13</f>
        <v/>
      </c>
      <c r="L48" s="383"/>
      <c r="M48" s="382" t="str">
        <f>$M$13</f>
        <v/>
      </c>
      <c r="N48" s="383"/>
      <c r="O48" s="382" t="str">
        <f>$O$13</f>
        <v/>
      </c>
      <c r="P48" s="383"/>
      <c r="Q48" s="382" t="str">
        <f>$Q$13</f>
        <v/>
      </c>
      <c r="R48" s="384"/>
      <c r="S48" s="87"/>
      <c r="T48"/>
      <c r="U48" s="118"/>
      <c r="V48" s="118"/>
      <c r="W48" s="118"/>
      <c r="X48" s="118"/>
      <c r="Y48" s="135" t="str">
        <f>O48</f>
        <v/>
      </c>
      <c r="Z48" s="266">
        <f>O49</f>
        <v>0</v>
      </c>
      <c r="AA48" s="135"/>
      <c r="AB48" s="135"/>
      <c r="AC48" s="135"/>
      <c r="AD48" s="135"/>
      <c r="AE48" s="135"/>
      <c r="AF48" s="148"/>
    </row>
    <row r="49" spans="1:37" ht="18" customHeight="1" thickBot="1">
      <c r="A49" s="312" t="str">
        <f>IF(C47="","",C47)</f>
        <v/>
      </c>
      <c r="B49" s="97">
        <f>B12</f>
        <v>0</v>
      </c>
      <c r="C49" s="93" t="str">
        <f>IF(H47="","",IF(D47="USD",H47-G47,ROUNDUP((H47-G47)/T47,2)))</f>
        <v/>
      </c>
      <c r="D49" s="110"/>
      <c r="E49" s="110"/>
      <c r="F49" s="111" t="str">
        <f>IF(AND(E47&lt;&gt;"",OR(I47="全額",I47="一部")=TRUE)=TRUE,E47,"")</f>
        <v/>
      </c>
      <c r="G49" s="112" t="str">
        <f>IF(D47="JPY",IF(COUNTIF(F49,"*円*")=1,I49,ROUNDUP(I49/T47,2)),IF(COUNTIF(F49,"*円*")=0,I49,ROUNDUP(I49*T47,0)))</f>
        <v/>
      </c>
      <c r="H49" s="174"/>
      <c r="I49" s="176" t="str">
        <f>IF(I47="","",IF(I47="全額",H47,IF(I47="なし",0,"金額入力")))</f>
        <v/>
      </c>
      <c r="J49" s="381"/>
      <c r="K49" s="385"/>
      <c r="L49" s="386"/>
      <c r="M49" s="385"/>
      <c r="N49" s="386"/>
      <c r="O49" s="385"/>
      <c r="P49" s="386"/>
      <c r="Q49" s="385"/>
      <c r="R49" s="387"/>
      <c r="S49" s="87"/>
      <c r="T49"/>
      <c r="U49" s="118" t="str">
        <f>IF(G49="","","IN_"&amp;F49&amp;MONTH(H49)&amp;"/"&amp;DAY(H49))&amp;"_"&amp;COUNTIF($V$14:V49,V49)</f>
        <v>_8</v>
      </c>
      <c r="V49" s="118" t="str">
        <f>"IN_"&amp;F49&amp;H49</f>
        <v>IN_</v>
      </c>
      <c r="W49" s="118"/>
      <c r="X49" s="118"/>
      <c r="Y49" s="135" t="str">
        <f>Q48</f>
        <v/>
      </c>
      <c r="Z49" s="266">
        <f>Q49</f>
        <v>0</v>
      </c>
      <c r="AA49" s="135" t="str">
        <f>IF(AB49="着金待ち",COUNTIF($AB$14:AB49,"着金待ち"),"")</f>
        <v/>
      </c>
      <c r="AB49" s="135" t="str">
        <f>IF(AND(OR(I47="全額",I47="一部")=TRUE,H49="")=TRUE,"着金待ち","")</f>
        <v/>
      </c>
      <c r="AC49" s="135" t="str">
        <f>IF(AB49="着金待ち",C47,"")</f>
        <v/>
      </c>
      <c r="AD49" s="135" t="str">
        <f>IF(AB49="着金待ち",F49,"")</f>
        <v/>
      </c>
      <c r="AE49" s="292" t="str">
        <f>IF(AB49="着金待ち",G49,"")</f>
        <v/>
      </c>
      <c r="AF49" s="148" t="str">
        <f>IF(AB49="着金待ち",B49,"")</f>
        <v/>
      </c>
      <c r="AG49" s="135" t="str">
        <f>IF(C49="","",IF(C49&lt;&gt;D49+E49,"！",""))</f>
        <v/>
      </c>
      <c r="AH49" s="135" t="str">
        <f>IF(C49="","",IF(C49&lt;&gt;SUM(K49:R49),"！",""))</f>
        <v/>
      </c>
      <c r="AI49" s="135" t="str">
        <f>IF(OR(AG49="！",AH49="！")=TRUE,"！","")</f>
        <v/>
      </c>
      <c r="AJ49" s="135" t="str">
        <f>IF(AI49="！",COUNTIF($AI$14:AI49,"！"),"")</f>
        <v/>
      </c>
      <c r="AK49" s="135">
        <v>8</v>
      </c>
    </row>
    <row r="50" spans="1:37" ht="18" customHeight="1" thickBot="1">
      <c r="A50" s="312"/>
      <c r="B50" s="308" t="s">
        <v>317</v>
      </c>
      <c r="C50" s="88"/>
      <c r="D50" s="89"/>
      <c r="E50" s="94" t="str">
        <f>IFERROR(ABS(C49-(D49+E49)),"")</f>
        <v/>
      </c>
      <c r="F50" s="90"/>
      <c r="G50" s="90"/>
      <c r="H50" s="89"/>
      <c r="I50" s="170"/>
      <c r="J50" s="79"/>
      <c r="K50" s="79"/>
      <c r="L50" s="79"/>
      <c r="M50" s="79"/>
      <c r="N50" s="79"/>
      <c r="O50" s="79"/>
      <c r="P50" s="79"/>
      <c r="Q50" s="388" t="str">
        <f>IFERROR(ABS(C49-SUM(K49:R49)),"")</f>
        <v/>
      </c>
      <c r="R50" s="388"/>
      <c r="S50" s="79"/>
      <c r="T50"/>
      <c r="U50" s="118"/>
      <c r="V50" s="118"/>
      <c r="W50" s="118"/>
      <c r="X50" s="118"/>
      <c r="AA50" s="135"/>
      <c r="AB50" s="135"/>
      <c r="AC50" s="135"/>
      <c r="AD50" s="135"/>
      <c r="AE50" s="135"/>
      <c r="AF50" s="148"/>
    </row>
    <row r="51" spans="1:37" ht="18" customHeight="1" thickBot="1">
      <c r="A51" s="312"/>
      <c r="B51" s="321">
        <f>B46+1</f>
        <v>9</v>
      </c>
      <c r="C51" s="81" t="s">
        <v>23</v>
      </c>
      <c r="D51" s="82" t="s">
        <v>136</v>
      </c>
      <c r="E51" s="82" t="s">
        <v>28</v>
      </c>
      <c r="F51" s="82" t="s">
        <v>27</v>
      </c>
      <c r="G51" s="82" t="s">
        <v>24</v>
      </c>
      <c r="H51" s="171" t="s">
        <v>25</v>
      </c>
      <c r="I51" s="91" t="s">
        <v>133</v>
      </c>
      <c r="J51" s="372" t="s">
        <v>198</v>
      </c>
      <c r="K51" s="374"/>
      <c r="L51" s="375"/>
      <c r="M51" s="375"/>
      <c r="N51" s="375"/>
      <c r="O51" s="375"/>
      <c r="P51" s="375"/>
      <c r="Q51" s="375"/>
      <c r="R51" s="376"/>
      <c r="S51" s="83"/>
      <c r="T51" s="120" t="s">
        <v>31</v>
      </c>
      <c r="U51" s="118"/>
      <c r="V51" s="118"/>
      <c r="W51" s="118"/>
      <c r="X51" s="118"/>
      <c r="Y51" s="135" t="str">
        <f>K53</f>
        <v/>
      </c>
      <c r="Z51" s="266">
        <f>K54</f>
        <v>0</v>
      </c>
      <c r="AA51" s="135"/>
      <c r="AB51" s="135"/>
      <c r="AC51" s="135"/>
      <c r="AD51" s="135"/>
      <c r="AE51" s="135"/>
      <c r="AF51" s="148"/>
    </row>
    <row r="52" spans="1:37" ht="18" customHeight="1" thickBot="1">
      <c r="A52" s="312"/>
      <c r="B52" s="309">
        <f>B12</f>
        <v>0</v>
      </c>
      <c r="C52" s="107"/>
      <c r="D52" s="108" t="s">
        <v>30</v>
      </c>
      <c r="E52" s="108" t="str">
        <f>IF(C52="","",IFERROR(INDEX(リスト!$B$3:$B$32,MATCH(プレー記録!C52,リスト!$D$3:$D$32,0),1),""))</f>
        <v/>
      </c>
      <c r="F52" s="109"/>
      <c r="G52" s="109" t="str">
        <f>IF(F52="","",F52)</f>
        <v/>
      </c>
      <c r="H52" s="172"/>
      <c r="I52" s="175"/>
      <c r="J52" s="373"/>
      <c r="K52" s="377"/>
      <c r="L52" s="378"/>
      <c r="M52" s="378"/>
      <c r="N52" s="378"/>
      <c r="O52" s="378"/>
      <c r="P52" s="378"/>
      <c r="Q52" s="378"/>
      <c r="R52" s="379"/>
      <c r="S52" s="84"/>
      <c r="T52" s="241"/>
      <c r="U52" s="118" t="str">
        <f>IF(F52="","","OUT_"&amp;E52&amp;MONTH(B52)&amp;"/"&amp;DAY(B52)&amp;"_"&amp;COUNTIF($V$12:V52,V52))</f>
        <v/>
      </c>
      <c r="V52" s="118" t="str">
        <f>"OUT_"&amp;E52&amp;B52</f>
        <v>OUT_0</v>
      </c>
      <c r="W52" s="194">
        <f>SUM(H52)-SUM(I54)</f>
        <v>0</v>
      </c>
      <c r="X52" s="119" t="str">
        <f>IF(C52="","",C52)</f>
        <v/>
      </c>
      <c r="Y52" s="135" t="str">
        <f>M53</f>
        <v/>
      </c>
      <c r="Z52" s="266">
        <f>M54</f>
        <v>0</v>
      </c>
      <c r="AA52" s="135"/>
      <c r="AB52" s="135"/>
      <c r="AC52" s="135"/>
      <c r="AD52" s="135"/>
      <c r="AE52" s="135"/>
      <c r="AF52" s="148"/>
    </row>
    <row r="53" spans="1:37" ht="18" customHeight="1">
      <c r="A53" s="312"/>
      <c r="B53" s="79"/>
      <c r="C53" s="85" t="s">
        <v>26</v>
      </c>
      <c r="D53" s="86" t="s">
        <v>1</v>
      </c>
      <c r="E53" s="86" t="s">
        <v>29</v>
      </c>
      <c r="F53" s="86" t="s">
        <v>119</v>
      </c>
      <c r="G53" s="86" t="s">
        <v>134</v>
      </c>
      <c r="H53" s="173" t="s">
        <v>117</v>
      </c>
      <c r="I53" s="92" t="s">
        <v>135</v>
      </c>
      <c r="J53" s="380" t="s">
        <v>199</v>
      </c>
      <c r="K53" s="382" t="str">
        <f>$K$13</f>
        <v/>
      </c>
      <c r="L53" s="383"/>
      <c r="M53" s="382" t="str">
        <f>$M$13</f>
        <v/>
      </c>
      <c r="N53" s="383"/>
      <c r="O53" s="382" t="str">
        <f>$O$13</f>
        <v/>
      </c>
      <c r="P53" s="383"/>
      <c r="Q53" s="382" t="str">
        <f>$Q$13</f>
        <v/>
      </c>
      <c r="R53" s="384"/>
      <c r="S53" s="87"/>
      <c r="T53"/>
      <c r="U53" s="118"/>
      <c r="V53" s="118"/>
      <c r="W53" s="118"/>
      <c r="X53" s="118"/>
      <c r="Y53" s="135" t="str">
        <f>O53</f>
        <v/>
      </c>
      <c r="Z53" s="266">
        <f>O54</f>
        <v>0</v>
      </c>
      <c r="AA53" s="135"/>
      <c r="AB53" s="135"/>
      <c r="AC53" s="135"/>
      <c r="AD53" s="135"/>
      <c r="AE53" s="135"/>
      <c r="AF53" s="148"/>
    </row>
    <row r="54" spans="1:37" ht="18" customHeight="1" thickBot="1">
      <c r="A54" s="312" t="str">
        <f>IF(C52="","",C52)</f>
        <v/>
      </c>
      <c r="B54" s="97">
        <f>B12</f>
        <v>0</v>
      </c>
      <c r="C54" s="93" t="str">
        <f>IF(H52="","",IF(D52="USD",H52-G52,ROUNDUP((H52-G52)/T52,2)))</f>
        <v/>
      </c>
      <c r="D54" s="110"/>
      <c r="E54" s="110"/>
      <c r="F54" s="111" t="str">
        <f>IF(AND(E52&lt;&gt;"",OR(I52="全額",I52="一部")=TRUE)=TRUE,E52,"")</f>
        <v/>
      </c>
      <c r="G54" s="112" t="str">
        <f>IF(D52="JPY",IF(COUNTIF(F54,"*円*")=1,I54,ROUNDUP(I54/T52,2)),IF(COUNTIF(F54,"*円*")=0,I54,ROUNDUP(I54*T52,0)))</f>
        <v/>
      </c>
      <c r="H54" s="174"/>
      <c r="I54" s="176" t="str">
        <f>IF(I52="","",IF(I52="全額",H52,IF(I52="なし",0,"金額入力")))</f>
        <v/>
      </c>
      <c r="J54" s="381"/>
      <c r="K54" s="385"/>
      <c r="L54" s="386"/>
      <c r="M54" s="385"/>
      <c r="N54" s="386"/>
      <c r="O54" s="385"/>
      <c r="P54" s="386"/>
      <c r="Q54" s="385"/>
      <c r="R54" s="387"/>
      <c r="S54" s="87"/>
      <c r="T54"/>
      <c r="U54" s="118" t="str">
        <f>IF(G54="","","IN_"&amp;F54&amp;MONTH(H54)&amp;"/"&amp;DAY(H54))&amp;"_"&amp;COUNTIF($V$14:V54,V54)</f>
        <v>_9</v>
      </c>
      <c r="V54" s="118" t="str">
        <f>"IN_"&amp;F54&amp;H54</f>
        <v>IN_</v>
      </c>
      <c r="W54" s="118"/>
      <c r="X54" s="118"/>
      <c r="Y54" s="135" t="str">
        <f>Q53</f>
        <v/>
      </c>
      <c r="Z54" s="266">
        <f>Q54</f>
        <v>0</v>
      </c>
      <c r="AA54" s="135" t="str">
        <f>IF(AB54="着金待ち",COUNTIF($AB$14:AB54,"着金待ち"),"")</f>
        <v/>
      </c>
      <c r="AB54" s="135" t="str">
        <f>IF(AND(OR(I52="全額",I52="一部")=TRUE,H54="")=TRUE,"着金待ち","")</f>
        <v/>
      </c>
      <c r="AC54" s="135" t="str">
        <f>IF(AB54="着金待ち",C52,"")</f>
        <v/>
      </c>
      <c r="AD54" s="135" t="str">
        <f>IF(AB54="着金待ち",F54,"")</f>
        <v/>
      </c>
      <c r="AE54" s="292" t="str">
        <f>IF(AB54="着金待ち",G54,"")</f>
        <v/>
      </c>
      <c r="AF54" s="148" t="str">
        <f>IF(AB54="着金待ち",B54,"")</f>
        <v/>
      </c>
      <c r="AG54" s="135" t="str">
        <f>IF(C54="","",IF(C54&lt;&gt;D54+E54,"！",""))</f>
        <v/>
      </c>
      <c r="AH54" s="135" t="str">
        <f>IF(C54="","",IF(C54&lt;&gt;SUM(K54:R54),"！",""))</f>
        <v/>
      </c>
      <c r="AI54" s="135" t="str">
        <f>IF(OR(AG54="！",AH54="！")=TRUE,"！","")</f>
        <v/>
      </c>
      <c r="AJ54" s="135" t="str">
        <f>IF(AI54="！",COUNTIF($AI$14:AI54,"！"),"")</f>
        <v/>
      </c>
      <c r="AK54" s="135">
        <v>9</v>
      </c>
    </row>
    <row r="55" spans="1:37" ht="18" customHeight="1" thickBot="1">
      <c r="A55" s="312"/>
      <c r="B55" s="308" t="s">
        <v>317</v>
      </c>
      <c r="C55" s="88"/>
      <c r="D55" s="89"/>
      <c r="E55" s="94" t="str">
        <f>IFERROR(ABS(C54-(D54+E54)),"")</f>
        <v/>
      </c>
      <c r="F55" s="90"/>
      <c r="G55" s="90"/>
      <c r="H55" s="89"/>
      <c r="I55" s="170"/>
      <c r="J55" s="79"/>
      <c r="K55" s="79"/>
      <c r="L55" s="79"/>
      <c r="M55" s="79"/>
      <c r="N55" s="79"/>
      <c r="O55" s="79"/>
      <c r="P55" s="79"/>
      <c r="Q55" s="388" t="str">
        <f>IFERROR(ABS(C54-SUM(K54:R54)),"")</f>
        <v/>
      </c>
      <c r="R55" s="388"/>
      <c r="S55" s="79"/>
      <c r="T55"/>
      <c r="U55" s="118"/>
      <c r="V55" s="118"/>
      <c r="W55" s="118"/>
      <c r="X55" s="118"/>
      <c r="AA55" s="135"/>
      <c r="AB55" s="135"/>
      <c r="AC55" s="135"/>
      <c r="AD55" s="135"/>
      <c r="AE55" s="135"/>
      <c r="AF55" s="148"/>
    </row>
    <row r="56" spans="1:37" ht="18" customHeight="1" thickBot="1">
      <c r="A56" s="312"/>
      <c r="B56" s="321">
        <f>B51+1</f>
        <v>10</v>
      </c>
      <c r="C56" s="81" t="s">
        <v>23</v>
      </c>
      <c r="D56" s="82" t="s">
        <v>136</v>
      </c>
      <c r="E56" s="82" t="s">
        <v>28</v>
      </c>
      <c r="F56" s="82" t="s">
        <v>27</v>
      </c>
      <c r="G56" s="82" t="s">
        <v>24</v>
      </c>
      <c r="H56" s="171" t="s">
        <v>25</v>
      </c>
      <c r="I56" s="91" t="s">
        <v>133</v>
      </c>
      <c r="J56" s="372" t="s">
        <v>198</v>
      </c>
      <c r="K56" s="374"/>
      <c r="L56" s="375"/>
      <c r="M56" s="375"/>
      <c r="N56" s="375"/>
      <c r="O56" s="375"/>
      <c r="P56" s="375"/>
      <c r="Q56" s="375"/>
      <c r="R56" s="376"/>
      <c r="S56" s="83"/>
      <c r="T56" s="120" t="s">
        <v>31</v>
      </c>
      <c r="U56" s="118"/>
      <c r="V56" s="118"/>
      <c r="W56" s="118"/>
      <c r="X56" s="118"/>
      <c r="Y56" s="135" t="str">
        <f>K58</f>
        <v/>
      </c>
      <c r="Z56" s="266">
        <f>K59</f>
        <v>0</v>
      </c>
      <c r="AA56" s="135"/>
      <c r="AB56" s="135"/>
      <c r="AC56" s="135"/>
      <c r="AD56" s="135"/>
      <c r="AE56" s="135"/>
      <c r="AF56" s="148"/>
    </row>
    <row r="57" spans="1:37" ht="18" customHeight="1" thickBot="1">
      <c r="A57" s="312"/>
      <c r="B57" s="309">
        <f>B12</f>
        <v>0</v>
      </c>
      <c r="C57" s="107"/>
      <c r="D57" s="108" t="s">
        <v>30</v>
      </c>
      <c r="E57" s="108" t="str">
        <f>IF(C57="","",IFERROR(INDEX(リスト!$B$3:$B$32,MATCH(プレー記録!C57,リスト!$D$3:$D$32,0),1),""))</f>
        <v/>
      </c>
      <c r="F57" s="109"/>
      <c r="G57" s="109" t="str">
        <f>IF(F57="","",F57)</f>
        <v/>
      </c>
      <c r="H57" s="172"/>
      <c r="I57" s="175"/>
      <c r="J57" s="373"/>
      <c r="K57" s="377"/>
      <c r="L57" s="378"/>
      <c r="M57" s="378"/>
      <c r="N57" s="378"/>
      <c r="O57" s="378"/>
      <c r="P57" s="378"/>
      <c r="Q57" s="378"/>
      <c r="R57" s="379"/>
      <c r="S57" s="84"/>
      <c r="T57" s="241"/>
      <c r="U57" s="118" t="str">
        <f>IF(F57="","","OUT_"&amp;E57&amp;MONTH(B57)&amp;"/"&amp;DAY(B57)&amp;"_"&amp;COUNTIF($V$12:V57,V57))</f>
        <v/>
      </c>
      <c r="V57" s="118" t="str">
        <f>"OUT_"&amp;E57&amp;B57</f>
        <v>OUT_0</v>
      </c>
      <c r="W57" s="194">
        <f>SUM(H57)-SUM(I59)</f>
        <v>0</v>
      </c>
      <c r="X57" s="119" t="str">
        <f>IF(C57="","",C57)</f>
        <v/>
      </c>
      <c r="Y57" s="135" t="str">
        <f>M58</f>
        <v/>
      </c>
      <c r="Z57" s="266">
        <f>M59</f>
        <v>0</v>
      </c>
      <c r="AA57" s="135"/>
      <c r="AB57" s="135"/>
      <c r="AC57" s="135"/>
      <c r="AD57" s="135"/>
      <c r="AE57" s="135"/>
      <c r="AF57" s="148"/>
    </row>
    <row r="58" spans="1:37" ht="18" customHeight="1">
      <c r="A58" s="312"/>
      <c r="B58" s="79"/>
      <c r="C58" s="85" t="s">
        <v>26</v>
      </c>
      <c r="D58" s="86" t="s">
        <v>1</v>
      </c>
      <c r="E58" s="86" t="s">
        <v>29</v>
      </c>
      <c r="F58" s="86" t="s">
        <v>119</v>
      </c>
      <c r="G58" s="86" t="s">
        <v>134</v>
      </c>
      <c r="H58" s="173" t="s">
        <v>117</v>
      </c>
      <c r="I58" s="92" t="s">
        <v>135</v>
      </c>
      <c r="J58" s="380" t="s">
        <v>199</v>
      </c>
      <c r="K58" s="382" t="str">
        <f>$K$13</f>
        <v/>
      </c>
      <c r="L58" s="383"/>
      <c r="M58" s="382" t="str">
        <f>$M$13</f>
        <v/>
      </c>
      <c r="N58" s="383"/>
      <c r="O58" s="382" t="str">
        <f>$O$13</f>
        <v/>
      </c>
      <c r="P58" s="383"/>
      <c r="Q58" s="382" t="str">
        <f>$Q$13</f>
        <v/>
      </c>
      <c r="R58" s="384"/>
      <c r="S58" s="87"/>
      <c r="T58"/>
      <c r="U58" s="118"/>
      <c r="V58" s="118"/>
      <c r="W58" s="118"/>
      <c r="X58" s="118"/>
      <c r="Y58" s="135" t="str">
        <f>O58</f>
        <v/>
      </c>
      <c r="Z58" s="266">
        <f>O59</f>
        <v>0</v>
      </c>
      <c r="AA58" s="135"/>
      <c r="AB58" s="135"/>
      <c r="AC58" s="135"/>
      <c r="AD58" s="135"/>
      <c r="AE58" s="135"/>
      <c r="AF58" s="148"/>
    </row>
    <row r="59" spans="1:37" ht="18" customHeight="1" thickBot="1">
      <c r="A59" s="312" t="str">
        <f>IF(C57="","",C57)</f>
        <v/>
      </c>
      <c r="B59" s="97">
        <f>B12</f>
        <v>0</v>
      </c>
      <c r="C59" s="93" t="str">
        <f>IF(H57="","",IF(D57="USD",H57-G57,ROUNDUP((H57-G57)/T57,2)))</f>
        <v/>
      </c>
      <c r="D59" s="110"/>
      <c r="E59" s="110"/>
      <c r="F59" s="111" t="str">
        <f>IF(AND(E57&lt;&gt;"",OR(I57="全額",I57="一部")=TRUE)=TRUE,E57,"")</f>
        <v/>
      </c>
      <c r="G59" s="112" t="str">
        <f>IF(D57="JPY",IF(COUNTIF(F59,"*円*")=1,I59,ROUNDUP(I59/T57,2)),IF(COUNTIF(F59,"*円*")=0,I59,ROUNDUP(I59*T57,0)))</f>
        <v/>
      </c>
      <c r="H59" s="174"/>
      <c r="I59" s="176" t="str">
        <f>IF(I57="","",IF(I57="全額",H57,IF(I57="なし",0,"金額入力")))</f>
        <v/>
      </c>
      <c r="J59" s="381"/>
      <c r="K59" s="385"/>
      <c r="L59" s="386"/>
      <c r="M59" s="385"/>
      <c r="N59" s="386"/>
      <c r="O59" s="385"/>
      <c r="P59" s="386"/>
      <c r="Q59" s="385"/>
      <c r="R59" s="387"/>
      <c r="S59" s="87"/>
      <c r="T59"/>
      <c r="U59" s="118" t="str">
        <f>IF(G59="","","IN_"&amp;F59&amp;MONTH(H59)&amp;"/"&amp;DAY(H59))&amp;"_"&amp;COUNTIF($V$14:V59,V59)</f>
        <v>_10</v>
      </c>
      <c r="V59" s="118" t="str">
        <f>"IN_"&amp;F59&amp;H59</f>
        <v>IN_</v>
      </c>
      <c r="W59" s="118"/>
      <c r="X59" s="118"/>
      <c r="Y59" s="135" t="str">
        <f>Q58</f>
        <v/>
      </c>
      <c r="Z59" s="266">
        <f>Q59</f>
        <v>0</v>
      </c>
      <c r="AA59" s="135" t="str">
        <f>IF(AB59="着金待ち",COUNTIF($AB$14:AB59,"着金待ち"),"")</f>
        <v/>
      </c>
      <c r="AB59" s="135" t="str">
        <f>IF(AND(OR(I57="全額",I57="一部")=TRUE,H59="")=TRUE,"着金待ち","")</f>
        <v/>
      </c>
      <c r="AC59" s="135" t="str">
        <f>IF(AB59="着金待ち",C57,"")</f>
        <v/>
      </c>
      <c r="AD59" s="135" t="str">
        <f>IF(AB59="着金待ち",F59,"")</f>
        <v/>
      </c>
      <c r="AE59" s="292" t="str">
        <f>IF(AB59="着金待ち",G59,"")</f>
        <v/>
      </c>
      <c r="AF59" s="148" t="str">
        <f>IF(AB59="着金待ち",B59,"")</f>
        <v/>
      </c>
      <c r="AG59" s="135" t="str">
        <f>IF(C59="","",IF(C59&lt;&gt;D59+E59,"！",""))</f>
        <v/>
      </c>
      <c r="AH59" s="135" t="str">
        <f>IF(C59="","",IF(C59&lt;&gt;SUM(K59:R59),"！",""))</f>
        <v/>
      </c>
      <c r="AI59" s="135" t="str">
        <f>IF(OR(AG59="！",AH59="！")=TRUE,"！","")</f>
        <v/>
      </c>
      <c r="AJ59" s="135" t="str">
        <f>IF(AI59="！",COUNTIF($AI$14:AI59,"！"),"")</f>
        <v/>
      </c>
      <c r="AK59" s="135">
        <v>10</v>
      </c>
    </row>
    <row r="60" spans="1:37" ht="18" customHeight="1" thickBot="1">
      <c r="A60" s="312"/>
      <c r="B60" s="308" t="s">
        <v>317</v>
      </c>
      <c r="C60" s="181"/>
      <c r="D60" s="182"/>
      <c r="E60" s="98" t="str">
        <f>IFERROR(ABS(C59-(D59+E59)),"")</f>
        <v/>
      </c>
      <c r="F60" s="183"/>
      <c r="G60" s="183"/>
      <c r="H60" s="182"/>
      <c r="I60" s="170"/>
      <c r="J60" s="79"/>
      <c r="K60" s="79"/>
      <c r="L60" s="79"/>
      <c r="M60" s="79"/>
      <c r="N60" s="79"/>
      <c r="O60" s="79"/>
      <c r="P60" s="79"/>
      <c r="Q60" s="371" t="str">
        <f>IFERROR(ABS(C59-SUM(K59:R59)),"")</f>
        <v/>
      </c>
      <c r="R60" s="371"/>
      <c r="S60" s="79"/>
      <c r="T60"/>
      <c r="U60" s="118"/>
      <c r="V60" s="118"/>
      <c r="W60" s="118"/>
      <c r="X60" s="118"/>
      <c r="AA60" s="135"/>
      <c r="AB60" s="135"/>
      <c r="AC60" s="135"/>
      <c r="AD60" s="135"/>
      <c r="AE60" s="135"/>
      <c r="AF60" s="148"/>
    </row>
    <row r="61" spans="1:37" ht="18" customHeight="1" thickBot="1">
      <c r="A61" s="312"/>
      <c r="B61" s="321">
        <f>B56+1</f>
        <v>11</v>
      </c>
      <c r="C61" s="81" t="s">
        <v>23</v>
      </c>
      <c r="D61" s="82" t="s">
        <v>136</v>
      </c>
      <c r="E61" s="82" t="s">
        <v>28</v>
      </c>
      <c r="F61" s="82" t="s">
        <v>27</v>
      </c>
      <c r="G61" s="82" t="s">
        <v>24</v>
      </c>
      <c r="H61" s="171" t="s">
        <v>25</v>
      </c>
      <c r="I61" s="91" t="s">
        <v>133</v>
      </c>
      <c r="J61" s="372" t="s">
        <v>198</v>
      </c>
      <c r="K61" s="374"/>
      <c r="L61" s="375"/>
      <c r="M61" s="375"/>
      <c r="N61" s="375"/>
      <c r="O61" s="375"/>
      <c r="P61" s="375"/>
      <c r="Q61" s="375"/>
      <c r="R61" s="376"/>
      <c r="S61" s="83"/>
      <c r="T61" s="120" t="s">
        <v>31</v>
      </c>
      <c r="U61" s="118"/>
      <c r="V61" s="118"/>
      <c r="W61" s="118"/>
      <c r="X61" s="118"/>
      <c r="Y61" s="135" t="str">
        <f>K63</f>
        <v/>
      </c>
      <c r="Z61" s="266">
        <f>K64</f>
        <v>0</v>
      </c>
      <c r="AA61" s="135"/>
      <c r="AB61" s="135"/>
      <c r="AC61" s="135"/>
      <c r="AD61" s="135"/>
      <c r="AE61" s="135"/>
      <c r="AF61" s="148"/>
    </row>
    <row r="62" spans="1:37" ht="18" customHeight="1" thickBot="1">
      <c r="A62" s="312"/>
      <c r="B62" s="309">
        <f>B12</f>
        <v>0</v>
      </c>
      <c r="C62" s="107"/>
      <c r="D62" s="108" t="s">
        <v>30</v>
      </c>
      <c r="E62" s="108" t="str">
        <f>IF(C62="","",IFERROR(INDEX(リスト!$B$3:$B$32,MATCH(プレー記録!C62,リスト!$D$3:$D$32,0),1),""))</f>
        <v/>
      </c>
      <c r="F62" s="109"/>
      <c r="G62" s="109" t="str">
        <f>IF(F62="","",F62)</f>
        <v/>
      </c>
      <c r="H62" s="172"/>
      <c r="I62" s="175"/>
      <c r="J62" s="373"/>
      <c r="K62" s="377"/>
      <c r="L62" s="378"/>
      <c r="M62" s="378"/>
      <c r="N62" s="378"/>
      <c r="O62" s="378"/>
      <c r="P62" s="378"/>
      <c r="Q62" s="378"/>
      <c r="R62" s="379"/>
      <c r="S62" s="84"/>
      <c r="T62" s="241"/>
      <c r="U62" s="118" t="str">
        <f>IF(F62="","","OUT_"&amp;E62&amp;MONTH(B62)&amp;"/"&amp;DAY(B62)&amp;"_"&amp;COUNTIF($V$12:V62,V62))</f>
        <v/>
      </c>
      <c r="V62" s="118" t="str">
        <f>"OUT_"&amp;E62&amp;B62</f>
        <v>OUT_0</v>
      </c>
      <c r="W62" s="194">
        <f>SUM(H62)-SUM(I64)</f>
        <v>0</v>
      </c>
      <c r="X62" s="119" t="str">
        <f>IF(C62="","",C62)</f>
        <v/>
      </c>
      <c r="Y62" s="135" t="str">
        <f>M63</f>
        <v/>
      </c>
      <c r="Z62" s="266">
        <f>M64</f>
        <v>0</v>
      </c>
      <c r="AA62" s="135"/>
      <c r="AB62" s="135"/>
      <c r="AC62" s="135"/>
      <c r="AD62" s="135"/>
      <c r="AE62" s="135"/>
      <c r="AF62" s="148"/>
    </row>
    <row r="63" spans="1:37" ht="18" customHeight="1">
      <c r="A63" s="312"/>
      <c r="B63" s="79"/>
      <c r="C63" s="85" t="s">
        <v>26</v>
      </c>
      <c r="D63" s="86" t="s">
        <v>1</v>
      </c>
      <c r="E63" s="86" t="s">
        <v>29</v>
      </c>
      <c r="F63" s="86" t="s">
        <v>119</v>
      </c>
      <c r="G63" s="86" t="s">
        <v>134</v>
      </c>
      <c r="H63" s="173" t="s">
        <v>117</v>
      </c>
      <c r="I63" s="92" t="s">
        <v>135</v>
      </c>
      <c r="J63" s="380" t="s">
        <v>199</v>
      </c>
      <c r="K63" s="382" t="str">
        <f>$K$13</f>
        <v/>
      </c>
      <c r="L63" s="383"/>
      <c r="M63" s="382" t="str">
        <f>$M$13</f>
        <v/>
      </c>
      <c r="N63" s="383"/>
      <c r="O63" s="382" t="str">
        <f>$O$13</f>
        <v/>
      </c>
      <c r="P63" s="383"/>
      <c r="Q63" s="382" t="str">
        <f>$Q$13</f>
        <v/>
      </c>
      <c r="R63" s="384"/>
      <c r="S63" s="87"/>
      <c r="T63" s="135"/>
      <c r="U63" s="118"/>
      <c r="V63" s="118"/>
      <c r="W63" s="118"/>
      <c r="X63" s="118"/>
      <c r="Y63" s="135" t="str">
        <f>O63</f>
        <v/>
      </c>
      <c r="Z63" s="266">
        <f>O64</f>
        <v>0</v>
      </c>
      <c r="AA63" s="135"/>
      <c r="AB63" s="135"/>
      <c r="AC63" s="135"/>
      <c r="AD63" s="135"/>
      <c r="AE63" s="135"/>
      <c r="AF63" s="148"/>
    </row>
    <row r="64" spans="1:37" ht="18" customHeight="1" thickBot="1">
      <c r="A64" s="312" t="str">
        <f>IF(C62="","",C62)</f>
        <v/>
      </c>
      <c r="B64" s="97">
        <f>B12</f>
        <v>0</v>
      </c>
      <c r="C64" s="93" t="str">
        <f>IF(H62="","",IF(D62="USD",H62-G62,ROUNDUP((H62-G62)/T62,2)))</f>
        <v/>
      </c>
      <c r="D64" s="110"/>
      <c r="E64" s="110"/>
      <c r="F64" s="111" t="str">
        <f>IF(AND(E62&lt;&gt;"",OR(I62="全額",I62="一部")=TRUE)=TRUE,E62,"")</f>
        <v/>
      </c>
      <c r="G64" s="112" t="str">
        <f>IF(D62="JPY",IF(COUNTIF(F64,"*円*")=1,I64,ROUNDUP(I64/T62,2)),IF(COUNTIF(F64,"*円*")=0,I64,ROUNDUP(I64*T62,0)))</f>
        <v/>
      </c>
      <c r="H64" s="174"/>
      <c r="I64" s="176" t="str">
        <f>IF(I62="","",IF(I62="全額",H62,IF(I62="なし",0,"金額入力")))</f>
        <v/>
      </c>
      <c r="J64" s="381"/>
      <c r="K64" s="385"/>
      <c r="L64" s="386"/>
      <c r="M64" s="385"/>
      <c r="N64" s="386"/>
      <c r="O64" s="385"/>
      <c r="P64" s="386"/>
      <c r="Q64" s="385"/>
      <c r="R64" s="387"/>
      <c r="S64" s="87"/>
      <c r="T64" s="135"/>
      <c r="U64" s="118" t="str">
        <f>IF(G64="","","IN_"&amp;F64&amp;MONTH(H64)&amp;"/"&amp;DAY(H64))&amp;"_"&amp;COUNTIF($V$14:V64,V64)</f>
        <v>_11</v>
      </c>
      <c r="V64" s="118" t="str">
        <f>"IN_"&amp;F64&amp;H64</f>
        <v>IN_</v>
      </c>
      <c r="W64" s="118"/>
      <c r="X64" s="118"/>
      <c r="Y64" s="135" t="str">
        <f>Q63</f>
        <v/>
      </c>
      <c r="Z64" s="266">
        <f>Q64</f>
        <v>0</v>
      </c>
      <c r="AA64" s="135" t="str">
        <f>IF(AB64="着金待ち",COUNTIF($AB$14:AB64,"着金待ち"),"")</f>
        <v/>
      </c>
      <c r="AB64" s="135" t="str">
        <f>IF(AND(OR(I62="全額",I62="一部")=TRUE,H64="")=TRUE,"着金待ち","")</f>
        <v/>
      </c>
      <c r="AC64" s="135" t="str">
        <f>IF(AB64="着金待ち",C62,"")</f>
        <v/>
      </c>
      <c r="AD64" s="135" t="str">
        <f>IF(AB64="着金待ち",F64,"")</f>
        <v/>
      </c>
      <c r="AE64" s="292" t="str">
        <f>IF(AB64="着金待ち",G64,"")</f>
        <v/>
      </c>
      <c r="AF64" s="148" t="str">
        <f>IF(AB64="着金待ち",B64,"")</f>
        <v/>
      </c>
      <c r="AG64" s="135" t="str">
        <f>IF(C64="","",IF(C64&lt;&gt;D64+E64,"！",""))</f>
        <v/>
      </c>
      <c r="AH64" s="135" t="str">
        <f>IF(C64="","",IF(C64&lt;&gt;SUM(K64:R64),"！",""))</f>
        <v/>
      </c>
      <c r="AI64" s="135" t="str">
        <f>IF(OR(AG64="！",AH64="！")=TRUE,"！","")</f>
        <v/>
      </c>
      <c r="AJ64" s="135" t="str">
        <f>IF(AI64="！",COUNTIF($AI$14:AI64,"！"),"")</f>
        <v/>
      </c>
      <c r="AK64" s="135">
        <v>11</v>
      </c>
    </row>
    <row r="65" spans="1:37" ht="18" customHeight="1" thickBot="1">
      <c r="B65" s="308" t="s">
        <v>317</v>
      </c>
      <c r="C65" s="181"/>
      <c r="D65" s="182"/>
      <c r="E65" s="98" t="str">
        <f>IFERROR(ABS(C64-(D64+E64)),"")</f>
        <v/>
      </c>
      <c r="F65" s="183"/>
      <c r="G65" s="183"/>
      <c r="H65" s="182"/>
      <c r="I65" s="170"/>
      <c r="J65" s="79"/>
      <c r="K65" s="79"/>
      <c r="L65" s="79"/>
      <c r="M65" s="79"/>
      <c r="N65" s="79"/>
      <c r="O65" s="79"/>
      <c r="P65" s="79"/>
      <c r="Q65" s="371" t="str">
        <f>IFERROR(ABS(C64-SUM(K64:R64)),"")</f>
        <v/>
      </c>
      <c r="R65" s="371"/>
      <c r="T65"/>
      <c r="U65"/>
      <c r="V65"/>
      <c r="W65"/>
      <c r="X65"/>
    </row>
    <row r="66" spans="1:37" ht="18" customHeight="1" thickBot="1">
      <c r="A66" s="312"/>
      <c r="B66" s="321">
        <f>B61+1</f>
        <v>12</v>
      </c>
      <c r="C66" s="81" t="s">
        <v>23</v>
      </c>
      <c r="D66" s="82" t="s">
        <v>136</v>
      </c>
      <c r="E66" s="82" t="s">
        <v>28</v>
      </c>
      <c r="F66" s="82" t="s">
        <v>27</v>
      </c>
      <c r="G66" s="82" t="s">
        <v>24</v>
      </c>
      <c r="H66" s="171" t="s">
        <v>25</v>
      </c>
      <c r="I66" s="91" t="s">
        <v>133</v>
      </c>
      <c r="J66" s="372" t="s">
        <v>198</v>
      </c>
      <c r="K66" s="374"/>
      <c r="L66" s="375"/>
      <c r="M66" s="375"/>
      <c r="N66" s="375"/>
      <c r="O66" s="375"/>
      <c r="P66" s="375"/>
      <c r="Q66" s="375"/>
      <c r="R66" s="376"/>
      <c r="S66" s="83"/>
      <c r="T66" s="120" t="s">
        <v>31</v>
      </c>
      <c r="U66" s="118"/>
      <c r="V66" s="118"/>
      <c r="W66" s="118"/>
      <c r="X66" s="118"/>
      <c r="Y66" s="135" t="str">
        <f>K68</f>
        <v/>
      </c>
      <c r="Z66" s="266">
        <f>K69</f>
        <v>0</v>
      </c>
      <c r="AA66" s="135"/>
      <c r="AB66" s="135"/>
      <c r="AC66" s="135"/>
      <c r="AD66" s="135"/>
      <c r="AE66" s="135"/>
      <c r="AF66" s="148"/>
    </row>
    <row r="67" spans="1:37" ht="18" customHeight="1" thickBot="1">
      <c r="A67" s="312"/>
      <c r="B67" s="309">
        <f>B12</f>
        <v>0</v>
      </c>
      <c r="C67" s="107"/>
      <c r="D67" s="108" t="s">
        <v>30</v>
      </c>
      <c r="E67" s="108" t="str">
        <f>IF(C67="","",IFERROR(INDEX(リスト!$B$3:$B$32,MATCH(プレー記録!C67,リスト!$D$3:$D$32,0),1),""))</f>
        <v/>
      </c>
      <c r="F67" s="109"/>
      <c r="G67" s="109" t="str">
        <f>IF(F67="","",F67)</f>
        <v/>
      </c>
      <c r="H67" s="172"/>
      <c r="I67" s="175"/>
      <c r="J67" s="373"/>
      <c r="K67" s="377"/>
      <c r="L67" s="378"/>
      <c r="M67" s="378"/>
      <c r="N67" s="378"/>
      <c r="O67" s="378"/>
      <c r="P67" s="378"/>
      <c r="Q67" s="378"/>
      <c r="R67" s="379"/>
      <c r="S67" s="84"/>
      <c r="T67" s="241"/>
      <c r="U67" s="118" t="str">
        <f>IF(F67="","","OUT_"&amp;E67&amp;MONTH(B67)&amp;"/"&amp;DAY(B67)&amp;"_"&amp;COUNTIF($V$12:V67,V67))</f>
        <v/>
      </c>
      <c r="V67" s="118" t="str">
        <f>"OUT_"&amp;E67&amp;B67</f>
        <v>OUT_0</v>
      </c>
      <c r="W67" s="194">
        <f>SUM(H67)-SUM(I69)</f>
        <v>0</v>
      </c>
      <c r="X67" s="119" t="str">
        <f>IF(C67="","",C67)</f>
        <v/>
      </c>
      <c r="Y67" s="135" t="str">
        <f>M68</f>
        <v/>
      </c>
      <c r="Z67" s="266">
        <f>M69</f>
        <v>0</v>
      </c>
      <c r="AA67" s="135"/>
      <c r="AB67" s="135"/>
      <c r="AC67" s="135"/>
      <c r="AD67" s="135"/>
      <c r="AE67" s="135"/>
      <c r="AF67" s="148"/>
    </row>
    <row r="68" spans="1:37" ht="18" customHeight="1">
      <c r="A68" s="312"/>
      <c r="B68" s="79"/>
      <c r="C68" s="85" t="s">
        <v>26</v>
      </c>
      <c r="D68" s="86" t="s">
        <v>1</v>
      </c>
      <c r="E68" s="86" t="s">
        <v>29</v>
      </c>
      <c r="F68" s="86" t="s">
        <v>119</v>
      </c>
      <c r="G68" s="86" t="s">
        <v>134</v>
      </c>
      <c r="H68" s="173" t="s">
        <v>117</v>
      </c>
      <c r="I68" s="92" t="s">
        <v>135</v>
      </c>
      <c r="J68" s="380" t="s">
        <v>199</v>
      </c>
      <c r="K68" s="382" t="str">
        <f>$K$13</f>
        <v/>
      </c>
      <c r="L68" s="383"/>
      <c r="M68" s="382" t="str">
        <f>$M$13</f>
        <v/>
      </c>
      <c r="N68" s="383"/>
      <c r="O68" s="382" t="str">
        <f>$O$13</f>
        <v/>
      </c>
      <c r="P68" s="383"/>
      <c r="Q68" s="382" t="str">
        <f>$Q$13</f>
        <v/>
      </c>
      <c r="R68" s="384"/>
      <c r="S68" s="87"/>
      <c r="T68" s="135"/>
      <c r="U68" s="118"/>
      <c r="V68" s="118"/>
      <c r="W68" s="118"/>
      <c r="X68" s="118"/>
      <c r="Y68" s="135" t="str">
        <f>O68</f>
        <v/>
      </c>
      <c r="Z68" s="266">
        <f>O69</f>
        <v>0</v>
      </c>
      <c r="AA68" s="135"/>
      <c r="AB68" s="135"/>
      <c r="AC68" s="135"/>
      <c r="AD68" s="135"/>
      <c r="AE68" s="135"/>
      <c r="AF68" s="148"/>
    </row>
    <row r="69" spans="1:37" ht="18" customHeight="1" thickBot="1">
      <c r="A69" s="312" t="str">
        <f>IF(C67="","",C67)</f>
        <v/>
      </c>
      <c r="B69" s="97">
        <f>B12</f>
        <v>0</v>
      </c>
      <c r="C69" s="93" t="str">
        <f>IF(H67="","",IF(D67="USD",H67-G67,ROUNDUP((H67-G67)/T67,2)))</f>
        <v/>
      </c>
      <c r="D69" s="110"/>
      <c r="E69" s="110"/>
      <c r="F69" s="111" t="str">
        <f>IF(AND(E67&lt;&gt;"",OR(I67="全額",I67="一部")=TRUE)=TRUE,E67,"")</f>
        <v/>
      </c>
      <c r="G69" s="112" t="str">
        <f>IF(D67="JPY",IF(COUNTIF(F69,"*円*")=1,I69,ROUNDUP(I69/T67,2)),IF(COUNTIF(F69,"*円*")=0,I69,ROUNDUP(I69*T67,0)))</f>
        <v/>
      </c>
      <c r="H69" s="174"/>
      <c r="I69" s="176" t="str">
        <f>IF(I67="","",IF(I67="全額",H67,IF(I67="なし",0,"金額入力")))</f>
        <v/>
      </c>
      <c r="J69" s="381"/>
      <c r="K69" s="385"/>
      <c r="L69" s="386"/>
      <c r="M69" s="385"/>
      <c r="N69" s="386"/>
      <c r="O69" s="385"/>
      <c r="P69" s="386"/>
      <c r="Q69" s="385"/>
      <c r="R69" s="387"/>
      <c r="S69" s="87"/>
      <c r="T69" s="135"/>
      <c r="U69" s="118" t="str">
        <f>IF(G69="","","IN_"&amp;F69&amp;MONTH(H69)&amp;"/"&amp;DAY(H69))&amp;"_"&amp;COUNTIF($V$14:V69,V69)</f>
        <v>_12</v>
      </c>
      <c r="V69" s="118" t="str">
        <f>"IN_"&amp;F69&amp;H69</f>
        <v>IN_</v>
      </c>
      <c r="W69" s="118"/>
      <c r="X69" s="118"/>
      <c r="Y69" s="135" t="str">
        <f>Q68</f>
        <v/>
      </c>
      <c r="Z69" s="266">
        <f>Q69</f>
        <v>0</v>
      </c>
      <c r="AA69" s="135" t="str">
        <f>IF(AB69="着金待ち",COUNTIF($AB$14:AB69,"着金待ち"),"")</f>
        <v/>
      </c>
      <c r="AB69" s="135" t="str">
        <f>IF(AND(OR(I67="全額",I67="一部")=TRUE,H69="")=TRUE,"着金待ち","")</f>
        <v/>
      </c>
      <c r="AC69" s="135" t="str">
        <f>IF(AB69="着金待ち",C67,"")</f>
        <v/>
      </c>
      <c r="AD69" s="135" t="str">
        <f>IF(AB69="着金待ち",F69,"")</f>
        <v/>
      </c>
      <c r="AE69" s="292" t="str">
        <f>IF(AB69="着金待ち",G69,"")</f>
        <v/>
      </c>
      <c r="AF69" s="148" t="str">
        <f>IF(AB69="着金待ち",B69,"")</f>
        <v/>
      </c>
      <c r="AG69" s="135" t="str">
        <f>IF(C69="","",IF(C69&lt;&gt;D69+E69,"！",""))</f>
        <v/>
      </c>
      <c r="AH69" s="135" t="str">
        <f>IF(C69="","",IF(C69&lt;&gt;SUM(K69:R69),"！",""))</f>
        <v/>
      </c>
      <c r="AI69" s="135" t="str">
        <f>IF(OR(AG69="！",AH69="！")=TRUE,"！","")</f>
        <v/>
      </c>
      <c r="AJ69" s="135" t="str">
        <f>IF(AI69="！",COUNTIF($AI$14:AI69,"！"),"")</f>
        <v/>
      </c>
      <c r="AK69" s="135">
        <v>12</v>
      </c>
    </row>
    <row r="70" spans="1:37" ht="18" customHeight="1" thickBot="1">
      <c r="B70" s="308" t="s">
        <v>317</v>
      </c>
      <c r="C70" s="181"/>
      <c r="D70" s="182"/>
      <c r="E70" s="98" t="str">
        <f>IFERROR(ABS(C69-(D69+E69)),"")</f>
        <v/>
      </c>
      <c r="F70" s="183"/>
      <c r="G70" s="183"/>
      <c r="H70" s="182"/>
      <c r="I70" s="170"/>
      <c r="J70" s="79"/>
      <c r="K70" s="79"/>
      <c r="L70" s="79"/>
      <c r="M70" s="79"/>
      <c r="N70" s="79"/>
      <c r="O70" s="79"/>
      <c r="P70" s="79"/>
      <c r="Q70" s="371" t="str">
        <f>IFERROR(ABS(C69-SUM(K69:R69)),"")</f>
        <v/>
      </c>
      <c r="R70" s="371"/>
      <c r="T70"/>
      <c r="U70"/>
      <c r="V70"/>
      <c r="W70"/>
      <c r="X70"/>
    </row>
    <row r="71" spans="1:37" ht="18" customHeight="1" thickBot="1">
      <c r="A71" s="312"/>
      <c r="B71" s="321">
        <f>B66+1</f>
        <v>13</v>
      </c>
      <c r="C71" s="81" t="s">
        <v>23</v>
      </c>
      <c r="D71" s="82" t="s">
        <v>136</v>
      </c>
      <c r="E71" s="82" t="s">
        <v>28</v>
      </c>
      <c r="F71" s="82" t="s">
        <v>27</v>
      </c>
      <c r="G71" s="82" t="s">
        <v>24</v>
      </c>
      <c r="H71" s="171" t="s">
        <v>25</v>
      </c>
      <c r="I71" s="91" t="s">
        <v>133</v>
      </c>
      <c r="J71" s="372" t="s">
        <v>198</v>
      </c>
      <c r="K71" s="374"/>
      <c r="L71" s="375"/>
      <c r="M71" s="375"/>
      <c r="N71" s="375"/>
      <c r="O71" s="375"/>
      <c r="P71" s="375"/>
      <c r="Q71" s="375"/>
      <c r="R71" s="376"/>
      <c r="S71" s="83"/>
      <c r="T71" s="120" t="s">
        <v>31</v>
      </c>
      <c r="U71" s="118"/>
      <c r="V71" s="118"/>
      <c r="W71" s="118"/>
      <c r="X71" s="118"/>
      <c r="Y71" s="135" t="str">
        <f>K73</f>
        <v/>
      </c>
      <c r="Z71" s="266">
        <f>K74</f>
        <v>0</v>
      </c>
      <c r="AA71" s="135"/>
      <c r="AB71" s="135"/>
      <c r="AC71" s="135"/>
      <c r="AD71" s="135"/>
      <c r="AE71" s="135"/>
      <c r="AF71" s="148"/>
    </row>
    <row r="72" spans="1:37" ht="18" customHeight="1" thickBot="1">
      <c r="A72" s="312"/>
      <c r="B72" s="309">
        <f>B12</f>
        <v>0</v>
      </c>
      <c r="C72" s="107"/>
      <c r="D72" s="108" t="s">
        <v>30</v>
      </c>
      <c r="E72" s="108" t="str">
        <f>IF(C72="","",IFERROR(INDEX(リスト!$B$3:$B$32,MATCH(プレー記録!C72,リスト!$D$3:$D$32,0),1),""))</f>
        <v/>
      </c>
      <c r="F72" s="109"/>
      <c r="G72" s="109" t="str">
        <f>IF(F72="","",F72)</f>
        <v/>
      </c>
      <c r="H72" s="172"/>
      <c r="I72" s="175"/>
      <c r="J72" s="373"/>
      <c r="K72" s="377"/>
      <c r="L72" s="378"/>
      <c r="M72" s="378"/>
      <c r="N72" s="378"/>
      <c r="O72" s="378"/>
      <c r="P72" s="378"/>
      <c r="Q72" s="378"/>
      <c r="R72" s="379"/>
      <c r="S72" s="84"/>
      <c r="T72" s="241"/>
      <c r="U72" s="118" t="str">
        <f>IF(F72="","","OUT_"&amp;E72&amp;MONTH(B72)&amp;"/"&amp;DAY(B72)&amp;"_"&amp;COUNTIF($V$12:V72,V72))</f>
        <v/>
      </c>
      <c r="V72" s="118" t="str">
        <f>"OUT_"&amp;E72&amp;B72</f>
        <v>OUT_0</v>
      </c>
      <c r="W72" s="194">
        <f>SUM(H72)-SUM(I74)</f>
        <v>0</v>
      </c>
      <c r="X72" s="119" t="str">
        <f>IF(C72="","",C72)</f>
        <v/>
      </c>
      <c r="Y72" s="135" t="str">
        <f>M73</f>
        <v/>
      </c>
      <c r="Z72" s="266">
        <f>M74</f>
        <v>0</v>
      </c>
      <c r="AA72" s="135"/>
      <c r="AB72" s="135"/>
      <c r="AC72" s="135"/>
      <c r="AD72" s="135"/>
      <c r="AE72" s="135"/>
      <c r="AF72" s="148"/>
    </row>
    <row r="73" spans="1:37" ht="18" customHeight="1">
      <c r="A73" s="312"/>
      <c r="B73" s="79"/>
      <c r="C73" s="85" t="s">
        <v>26</v>
      </c>
      <c r="D73" s="86" t="s">
        <v>1</v>
      </c>
      <c r="E73" s="86" t="s">
        <v>29</v>
      </c>
      <c r="F73" s="86" t="s">
        <v>119</v>
      </c>
      <c r="G73" s="86" t="s">
        <v>134</v>
      </c>
      <c r="H73" s="173" t="s">
        <v>117</v>
      </c>
      <c r="I73" s="92" t="s">
        <v>135</v>
      </c>
      <c r="J73" s="380" t="s">
        <v>199</v>
      </c>
      <c r="K73" s="382" t="str">
        <f>$K$13</f>
        <v/>
      </c>
      <c r="L73" s="383"/>
      <c r="M73" s="382" t="str">
        <f>$M$13</f>
        <v/>
      </c>
      <c r="N73" s="383"/>
      <c r="O73" s="382" t="str">
        <f>$O$13</f>
        <v/>
      </c>
      <c r="P73" s="383"/>
      <c r="Q73" s="382" t="str">
        <f>$Q$13</f>
        <v/>
      </c>
      <c r="R73" s="384"/>
      <c r="S73" s="87"/>
      <c r="T73" s="135"/>
      <c r="U73" s="118"/>
      <c r="V73" s="118"/>
      <c r="W73" s="118"/>
      <c r="X73" s="118"/>
      <c r="Y73" s="135" t="str">
        <f>O73</f>
        <v/>
      </c>
      <c r="Z73" s="266">
        <f>O74</f>
        <v>0</v>
      </c>
      <c r="AA73" s="135"/>
      <c r="AB73" s="135"/>
      <c r="AC73" s="135"/>
      <c r="AD73" s="135"/>
      <c r="AE73" s="135"/>
      <c r="AF73" s="148"/>
    </row>
    <row r="74" spans="1:37" ht="18" customHeight="1" thickBot="1">
      <c r="A74" s="312" t="str">
        <f>IF(C72="","",C72)</f>
        <v/>
      </c>
      <c r="B74" s="97">
        <f>B12</f>
        <v>0</v>
      </c>
      <c r="C74" s="93" t="str">
        <f>IF(H72="","",IF(D72="USD",H72-G72,ROUNDUP((H72-G72)/T72,2)))</f>
        <v/>
      </c>
      <c r="D74" s="110"/>
      <c r="E74" s="110"/>
      <c r="F74" s="111" t="str">
        <f>IF(AND(E72&lt;&gt;"",OR(I72="全額",I72="一部")=TRUE)=TRUE,E72,"")</f>
        <v/>
      </c>
      <c r="G74" s="112" t="str">
        <f>IF(D72="JPY",IF(COUNTIF(F74,"*円*")=1,I74,ROUNDUP(I74/T72,2)),IF(COUNTIF(F74,"*円*")=0,I74,ROUNDUP(I74*T72,0)))</f>
        <v/>
      </c>
      <c r="H74" s="174"/>
      <c r="I74" s="176" t="str">
        <f>IF(I72="","",IF(I72="全額",H72,IF(I72="なし",0,"金額入力")))</f>
        <v/>
      </c>
      <c r="J74" s="381"/>
      <c r="K74" s="385"/>
      <c r="L74" s="386"/>
      <c r="M74" s="385"/>
      <c r="N74" s="386"/>
      <c r="O74" s="385"/>
      <c r="P74" s="386"/>
      <c r="Q74" s="385"/>
      <c r="R74" s="387"/>
      <c r="S74" s="87"/>
      <c r="T74" s="135"/>
      <c r="U74" s="118" t="str">
        <f>IF(G74="","","IN_"&amp;F74&amp;MONTH(H74)&amp;"/"&amp;DAY(H74))&amp;"_"&amp;COUNTIF($V$14:V74,V74)</f>
        <v>_13</v>
      </c>
      <c r="V74" s="118" t="str">
        <f>"IN_"&amp;F74&amp;H74</f>
        <v>IN_</v>
      </c>
      <c r="W74" s="118"/>
      <c r="X74" s="118"/>
      <c r="Y74" s="135" t="str">
        <f>Q73</f>
        <v/>
      </c>
      <c r="Z74" s="266">
        <f>Q74</f>
        <v>0</v>
      </c>
      <c r="AA74" s="135" t="str">
        <f>IF(AB74="着金待ち",COUNTIF($AB$14:AB74,"着金待ち"),"")</f>
        <v/>
      </c>
      <c r="AB74" s="135" t="str">
        <f>IF(AND(OR(I72="全額",I72="一部")=TRUE,H74="")=TRUE,"着金待ち","")</f>
        <v/>
      </c>
      <c r="AC74" s="135" t="str">
        <f>IF(AB74="着金待ち",C72,"")</f>
        <v/>
      </c>
      <c r="AD74" s="135" t="str">
        <f>IF(AB74="着金待ち",F74,"")</f>
        <v/>
      </c>
      <c r="AE74" s="292" t="str">
        <f>IF(AB74="着金待ち",G74,"")</f>
        <v/>
      </c>
      <c r="AF74" s="148" t="str">
        <f>IF(AB74="着金待ち",B74,"")</f>
        <v/>
      </c>
      <c r="AG74" s="135" t="str">
        <f>IF(C74="","",IF(C74&lt;&gt;D74+E74,"！",""))</f>
        <v/>
      </c>
      <c r="AH74" s="135" t="str">
        <f>IF(C74="","",IF(C74&lt;&gt;SUM(K74:R74),"！",""))</f>
        <v/>
      </c>
      <c r="AI74" s="135" t="str">
        <f>IF(OR(AG74="！",AH74="！")=TRUE,"！","")</f>
        <v/>
      </c>
      <c r="AJ74" s="135" t="str">
        <f>IF(AI74="！",COUNTIF($AI$14:AI74,"！"),"")</f>
        <v/>
      </c>
      <c r="AK74" s="135">
        <v>13</v>
      </c>
    </row>
    <row r="75" spans="1:37" ht="18" customHeight="1" thickBot="1">
      <c r="B75" s="308" t="s">
        <v>317</v>
      </c>
      <c r="C75" s="181"/>
      <c r="D75" s="182"/>
      <c r="E75" s="98" t="str">
        <f>IFERROR(ABS(C74-(D74+E74)),"")</f>
        <v/>
      </c>
      <c r="F75" s="183"/>
      <c r="G75" s="183"/>
      <c r="H75" s="182"/>
      <c r="I75" s="170"/>
      <c r="J75" s="79"/>
      <c r="K75" s="79"/>
      <c r="L75" s="79"/>
      <c r="M75" s="79"/>
      <c r="N75" s="79"/>
      <c r="O75" s="79"/>
      <c r="P75" s="79"/>
      <c r="Q75" s="371" t="str">
        <f>IFERROR(ABS(C74-SUM(K74:R74)),"")</f>
        <v/>
      </c>
      <c r="R75" s="371"/>
      <c r="T75"/>
      <c r="U75"/>
      <c r="V75"/>
      <c r="W75"/>
      <c r="X75"/>
    </row>
    <row r="76" spans="1:37" ht="18" customHeight="1" thickBot="1">
      <c r="A76" s="312"/>
      <c r="B76" s="321">
        <f>B71+1</f>
        <v>14</v>
      </c>
      <c r="C76" s="81" t="s">
        <v>23</v>
      </c>
      <c r="D76" s="82" t="s">
        <v>136</v>
      </c>
      <c r="E76" s="82" t="s">
        <v>28</v>
      </c>
      <c r="F76" s="82" t="s">
        <v>27</v>
      </c>
      <c r="G76" s="82" t="s">
        <v>24</v>
      </c>
      <c r="H76" s="171" t="s">
        <v>25</v>
      </c>
      <c r="I76" s="91" t="s">
        <v>133</v>
      </c>
      <c r="J76" s="372" t="s">
        <v>198</v>
      </c>
      <c r="K76" s="374"/>
      <c r="L76" s="375"/>
      <c r="M76" s="375"/>
      <c r="N76" s="375"/>
      <c r="O76" s="375"/>
      <c r="P76" s="375"/>
      <c r="Q76" s="375"/>
      <c r="R76" s="376"/>
      <c r="S76" s="83"/>
      <c r="T76" s="120" t="s">
        <v>31</v>
      </c>
      <c r="U76" s="118"/>
      <c r="V76" s="118"/>
      <c r="W76" s="118"/>
      <c r="X76" s="118"/>
      <c r="Y76" s="135" t="str">
        <f>K78</f>
        <v/>
      </c>
      <c r="Z76" s="266">
        <f>K79</f>
        <v>0</v>
      </c>
      <c r="AA76" s="135"/>
      <c r="AB76" s="135"/>
      <c r="AC76" s="135"/>
      <c r="AD76" s="135"/>
      <c r="AE76" s="135"/>
      <c r="AF76" s="148"/>
    </row>
    <row r="77" spans="1:37" ht="18" customHeight="1" thickBot="1">
      <c r="A77" s="312"/>
      <c r="B77" s="309">
        <f>B12</f>
        <v>0</v>
      </c>
      <c r="C77" s="107"/>
      <c r="D77" s="108" t="s">
        <v>30</v>
      </c>
      <c r="E77" s="108" t="str">
        <f>IF(C77="","",IFERROR(INDEX(リスト!$B$3:$B$32,MATCH(プレー記録!C77,リスト!$D$3:$D$32,0),1),""))</f>
        <v/>
      </c>
      <c r="F77" s="109"/>
      <c r="G77" s="109" t="str">
        <f>IF(F77="","",F77)</f>
        <v/>
      </c>
      <c r="H77" s="172"/>
      <c r="I77" s="175"/>
      <c r="J77" s="373"/>
      <c r="K77" s="377"/>
      <c r="L77" s="378"/>
      <c r="M77" s="378"/>
      <c r="N77" s="378"/>
      <c r="O77" s="378"/>
      <c r="P77" s="378"/>
      <c r="Q77" s="378"/>
      <c r="R77" s="379"/>
      <c r="S77" s="84"/>
      <c r="T77" s="241"/>
      <c r="U77" s="118" t="str">
        <f>IF(F77="","","OUT_"&amp;E77&amp;MONTH(B77)&amp;"/"&amp;DAY(B77)&amp;"_"&amp;COUNTIF($V$12:V77,V77))</f>
        <v/>
      </c>
      <c r="V77" s="118" t="str">
        <f>"OUT_"&amp;E77&amp;B77</f>
        <v>OUT_0</v>
      </c>
      <c r="W77" s="194">
        <f>SUM(H77)-SUM(I79)</f>
        <v>0</v>
      </c>
      <c r="X77" s="119" t="str">
        <f>IF(C77="","",C77)</f>
        <v/>
      </c>
      <c r="Y77" s="135" t="str">
        <f>M78</f>
        <v/>
      </c>
      <c r="Z77" s="266">
        <f>M79</f>
        <v>0</v>
      </c>
      <c r="AA77" s="135"/>
      <c r="AB77" s="135"/>
      <c r="AC77" s="135"/>
      <c r="AD77" s="135"/>
      <c r="AE77" s="135"/>
      <c r="AF77" s="148"/>
    </row>
    <row r="78" spans="1:37" ht="18" customHeight="1">
      <c r="A78" s="312"/>
      <c r="B78" s="79"/>
      <c r="C78" s="85" t="s">
        <v>26</v>
      </c>
      <c r="D78" s="86" t="s">
        <v>1</v>
      </c>
      <c r="E78" s="86" t="s">
        <v>29</v>
      </c>
      <c r="F78" s="86" t="s">
        <v>119</v>
      </c>
      <c r="G78" s="86" t="s">
        <v>134</v>
      </c>
      <c r="H78" s="173" t="s">
        <v>117</v>
      </c>
      <c r="I78" s="92" t="s">
        <v>135</v>
      </c>
      <c r="J78" s="380" t="s">
        <v>199</v>
      </c>
      <c r="K78" s="382" t="str">
        <f>$K$13</f>
        <v/>
      </c>
      <c r="L78" s="383"/>
      <c r="M78" s="382" t="str">
        <f>$M$13</f>
        <v/>
      </c>
      <c r="N78" s="383"/>
      <c r="O78" s="382" t="str">
        <f>$O$13</f>
        <v/>
      </c>
      <c r="P78" s="383"/>
      <c r="Q78" s="382" t="str">
        <f>$Q$13</f>
        <v/>
      </c>
      <c r="R78" s="384"/>
      <c r="S78" s="87"/>
      <c r="T78" s="135"/>
      <c r="U78" s="118"/>
      <c r="V78" s="118"/>
      <c r="W78" s="118"/>
      <c r="X78" s="118"/>
      <c r="Y78" s="135" t="str">
        <f>O78</f>
        <v/>
      </c>
      <c r="Z78" s="266">
        <f>O79</f>
        <v>0</v>
      </c>
      <c r="AA78" s="135"/>
      <c r="AB78" s="135"/>
      <c r="AC78" s="135"/>
      <c r="AD78" s="135"/>
      <c r="AE78" s="135"/>
      <c r="AF78" s="148"/>
    </row>
    <row r="79" spans="1:37" ht="18" customHeight="1" thickBot="1">
      <c r="A79" s="312" t="str">
        <f>IF(C77="","",C77)</f>
        <v/>
      </c>
      <c r="B79" s="97">
        <f>B12</f>
        <v>0</v>
      </c>
      <c r="C79" s="93" t="str">
        <f>IF(H77="","",IF(D77="USD",H77-G77,ROUNDUP((H77-G77)/T77,2)))</f>
        <v/>
      </c>
      <c r="D79" s="110"/>
      <c r="E79" s="110"/>
      <c r="F79" s="111" t="str">
        <f>IF(AND(E77&lt;&gt;"",OR(I77="全額",I77="一部")=TRUE)=TRUE,E77,"")</f>
        <v/>
      </c>
      <c r="G79" s="112" t="str">
        <f>IF(D77="JPY",IF(COUNTIF(F79,"*円*")=1,I79,ROUNDUP(I79/T77,2)),IF(COUNTIF(F79,"*円*")=0,I79,ROUNDUP(I79*T77,0)))</f>
        <v/>
      </c>
      <c r="H79" s="174"/>
      <c r="I79" s="176" t="str">
        <f>IF(I77="","",IF(I77="全額",H77,IF(I77="なし",0,"金額入力")))</f>
        <v/>
      </c>
      <c r="J79" s="381"/>
      <c r="K79" s="385"/>
      <c r="L79" s="386"/>
      <c r="M79" s="385"/>
      <c r="N79" s="386"/>
      <c r="O79" s="385"/>
      <c r="P79" s="386"/>
      <c r="Q79" s="385"/>
      <c r="R79" s="387"/>
      <c r="S79" s="87"/>
      <c r="T79" s="135"/>
      <c r="U79" s="118" t="str">
        <f>IF(G79="","","IN_"&amp;F79&amp;MONTH(H79)&amp;"/"&amp;DAY(H79))&amp;"_"&amp;COUNTIF($V$14:V79,V79)</f>
        <v>_14</v>
      </c>
      <c r="V79" s="118" t="str">
        <f>"IN_"&amp;F79&amp;H79</f>
        <v>IN_</v>
      </c>
      <c r="W79" s="118"/>
      <c r="X79" s="118"/>
      <c r="Y79" s="135" t="str">
        <f>Q78</f>
        <v/>
      </c>
      <c r="Z79" s="266">
        <f>Q79</f>
        <v>0</v>
      </c>
      <c r="AA79" s="135" t="str">
        <f>IF(AB79="着金待ち",COUNTIF($AB$14:AB79,"着金待ち"),"")</f>
        <v/>
      </c>
      <c r="AB79" s="135" t="str">
        <f>IF(AND(OR(I77="全額",I77="一部")=TRUE,H79="")=TRUE,"着金待ち","")</f>
        <v/>
      </c>
      <c r="AC79" s="135" t="str">
        <f>IF(AB79="着金待ち",C77,"")</f>
        <v/>
      </c>
      <c r="AD79" s="135" t="str">
        <f>IF(AB79="着金待ち",F79,"")</f>
        <v/>
      </c>
      <c r="AE79" s="292" t="str">
        <f>IF(AB79="着金待ち",G79,"")</f>
        <v/>
      </c>
      <c r="AF79" s="148" t="str">
        <f>IF(AB79="着金待ち",B79,"")</f>
        <v/>
      </c>
      <c r="AG79" s="135" t="str">
        <f>IF(C79="","",IF(C79&lt;&gt;D79+E79,"！",""))</f>
        <v/>
      </c>
      <c r="AH79" s="135" t="str">
        <f>IF(C79="","",IF(C79&lt;&gt;SUM(K79:R79),"！",""))</f>
        <v/>
      </c>
      <c r="AI79" s="135" t="str">
        <f>IF(OR(AG79="！",AH79="！")=TRUE,"！","")</f>
        <v/>
      </c>
      <c r="AJ79" s="135" t="str">
        <f>IF(AI79="！",COUNTIF($AI$14:AI79,"！"),"")</f>
        <v/>
      </c>
      <c r="AK79" s="135">
        <v>14</v>
      </c>
    </row>
    <row r="80" spans="1:37" ht="18" customHeight="1" thickBot="1">
      <c r="B80" s="308" t="s">
        <v>317</v>
      </c>
      <c r="C80" s="181"/>
      <c r="D80" s="182"/>
      <c r="E80" s="98" t="str">
        <f>IFERROR(ABS(C79-(D79+E79)),"")</f>
        <v/>
      </c>
      <c r="F80" s="183"/>
      <c r="G80" s="183"/>
      <c r="H80" s="182"/>
      <c r="I80" s="170"/>
      <c r="J80" s="79"/>
      <c r="K80" s="79"/>
      <c r="L80" s="79"/>
      <c r="M80" s="79"/>
      <c r="N80" s="79"/>
      <c r="O80" s="79"/>
      <c r="P80" s="79"/>
      <c r="Q80" s="371" t="str">
        <f>IFERROR(ABS(C79-SUM(K79:R79)),"")</f>
        <v/>
      </c>
      <c r="R80" s="371"/>
      <c r="T80"/>
      <c r="U80"/>
      <c r="V80"/>
      <c r="W80"/>
      <c r="X80"/>
    </row>
    <row r="81" spans="1:37" ht="18" customHeight="1" thickBot="1">
      <c r="A81" s="312"/>
      <c r="B81" s="321">
        <f>B76+1</f>
        <v>15</v>
      </c>
      <c r="C81" s="81" t="s">
        <v>23</v>
      </c>
      <c r="D81" s="82" t="s">
        <v>136</v>
      </c>
      <c r="E81" s="82" t="s">
        <v>28</v>
      </c>
      <c r="F81" s="82" t="s">
        <v>27</v>
      </c>
      <c r="G81" s="82" t="s">
        <v>24</v>
      </c>
      <c r="H81" s="171" t="s">
        <v>25</v>
      </c>
      <c r="I81" s="91" t="s">
        <v>133</v>
      </c>
      <c r="J81" s="372" t="s">
        <v>198</v>
      </c>
      <c r="K81" s="374"/>
      <c r="L81" s="375"/>
      <c r="M81" s="375"/>
      <c r="N81" s="375"/>
      <c r="O81" s="375"/>
      <c r="P81" s="375"/>
      <c r="Q81" s="375"/>
      <c r="R81" s="376"/>
      <c r="S81" s="83"/>
      <c r="T81" s="120" t="s">
        <v>31</v>
      </c>
      <c r="U81" s="118"/>
      <c r="V81" s="118"/>
      <c r="W81" s="118"/>
      <c r="X81" s="118"/>
      <c r="Y81" s="135" t="str">
        <f>K83</f>
        <v/>
      </c>
      <c r="Z81" s="266">
        <f>K84</f>
        <v>0</v>
      </c>
      <c r="AA81" s="135"/>
      <c r="AB81" s="135"/>
      <c r="AC81" s="135"/>
      <c r="AD81" s="135"/>
      <c r="AE81" s="135"/>
      <c r="AF81" s="148"/>
    </row>
    <row r="82" spans="1:37" ht="18" customHeight="1" thickBot="1">
      <c r="A82" s="312"/>
      <c r="B82" s="309">
        <f>B12</f>
        <v>0</v>
      </c>
      <c r="C82" s="107"/>
      <c r="D82" s="108" t="s">
        <v>30</v>
      </c>
      <c r="E82" s="108" t="str">
        <f>IF(C82="","",IFERROR(INDEX(リスト!$B$3:$B$32,MATCH(プレー記録!C82,リスト!$D$3:$D$32,0),1),""))</f>
        <v/>
      </c>
      <c r="F82" s="109"/>
      <c r="G82" s="109" t="str">
        <f>IF(F82="","",F82)</f>
        <v/>
      </c>
      <c r="H82" s="172"/>
      <c r="I82" s="175"/>
      <c r="J82" s="373"/>
      <c r="K82" s="377"/>
      <c r="L82" s="378"/>
      <c r="M82" s="378"/>
      <c r="N82" s="378"/>
      <c r="O82" s="378"/>
      <c r="P82" s="378"/>
      <c r="Q82" s="378"/>
      <c r="R82" s="379"/>
      <c r="S82" s="84"/>
      <c r="T82" s="241"/>
      <c r="U82" s="118" t="str">
        <f>IF(F82="","","OUT_"&amp;E82&amp;MONTH(B82)&amp;"/"&amp;DAY(B82)&amp;"_"&amp;COUNTIF($V$12:V82,V82))</f>
        <v/>
      </c>
      <c r="V82" s="118" t="str">
        <f>"OUT_"&amp;E82&amp;B82</f>
        <v>OUT_0</v>
      </c>
      <c r="W82" s="194">
        <f>SUM(H82)-SUM(I84)</f>
        <v>0</v>
      </c>
      <c r="X82" s="119" t="str">
        <f>IF(C82="","",C82)</f>
        <v/>
      </c>
      <c r="Y82" s="135" t="str">
        <f>M83</f>
        <v/>
      </c>
      <c r="Z82" s="266">
        <f>M84</f>
        <v>0</v>
      </c>
      <c r="AA82" s="135"/>
      <c r="AB82" s="135"/>
      <c r="AC82" s="135"/>
      <c r="AD82" s="135"/>
      <c r="AE82" s="135"/>
      <c r="AF82" s="148"/>
    </row>
    <row r="83" spans="1:37" ht="18" customHeight="1">
      <c r="A83" s="312"/>
      <c r="B83" s="79"/>
      <c r="C83" s="85" t="s">
        <v>26</v>
      </c>
      <c r="D83" s="86" t="s">
        <v>1</v>
      </c>
      <c r="E83" s="86" t="s">
        <v>29</v>
      </c>
      <c r="F83" s="86" t="s">
        <v>119</v>
      </c>
      <c r="G83" s="86" t="s">
        <v>134</v>
      </c>
      <c r="H83" s="173" t="s">
        <v>117</v>
      </c>
      <c r="I83" s="92" t="s">
        <v>135</v>
      </c>
      <c r="J83" s="380" t="s">
        <v>199</v>
      </c>
      <c r="K83" s="382" t="str">
        <f>$K$13</f>
        <v/>
      </c>
      <c r="L83" s="383"/>
      <c r="M83" s="382" t="str">
        <f>$M$13</f>
        <v/>
      </c>
      <c r="N83" s="383"/>
      <c r="O83" s="382" t="str">
        <f>$O$13</f>
        <v/>
      </c>
      <c r="P83" s="383"/>
      <c r="Q83" s="382" t="str">
        <f>$Q$13</f>
        <v/>
      </c>
      <c r="R83" s="384"/>
      <c r="S83" s="87"/>
      <c r="T83" s="135"/>
      <c r="U83" s="118"/>
      <c r="V83" s="118"/>
      <c r="W83" s="118"/>
      <c r="X83" s="118"/>
      <c r="Y83" s="135" t="str">
        <f>O83</f>
        <v/>
      </c>
      <c r="Z83" s="266">
        <f>O84</f>
        <v>0</v>
      </c>
      <c r="AA83" s="135"/>
      <c r="AB83" s="135"/>
      <c r="AC83" s="135"/>
      <c r="AD83" s="135"/>
      <c r="AE83" s="135"/>
      <c r="AF83" s="148"/>
    </row>
    <row r="84" spans="1:37" ht="18" customHeight="1" thickBot="1">
      <c r="A84" s="312" t="str">
        <f>IF(C82="","",C82)</f>
        <v/>
      </c>
      <c r="B84" s="97">
        <f>B12</f>
        <v>0</v>
      </c>
      <c r="C84" s="93" t="str">
        <f>IF(H82="","",IF(D82="USD",H82-G82,ROUNDUP((H82-G82)/T82,2)))</f>
        <v/>
      </c>
      <c r="D84" s="110"/>
      <c r="E84" s="110"/>
      <c r="F84" s="111" t="str">
        <f>IF(AND(E82&lt;&gt;"",OR(I82="全額",I82="一部")=TRUE)=TRUE,E82,"")</f>
        <v/>
      </c>
      <c r="G84" s="112" t="str">
        <f>IF(D82="JPY",IF(COUNTIF(F84,"*円*")=1,I84,ROUNDUP(I84/T82,2)),IF(COUNTIF(F84,"*円*")=0,I84,ROUNDUP(I84*T82,0)))</f>
        <v/>
      </c>
      <c r="H84" s="174"/>
      <c r="I84" s="176" t="str">
        <f>IF(I82="","",IF(I82="全額",H82,IF(I82="なし",0,"金額入力")))</f>
        <v/>
      </c>
      <c r="J84" s="381"/>
      <c r="K84" s="385"/>
      <c r="L84" s="386"/>
      <c r="M84" s="385"/>
      <c r="N84" s="386"/>
      <c r="O84" s="385"/>
      <c r="P84" s="386"/>
      <c r="Q84" s="385"/>
      <c r="R84" s="387"/>
      <c r="S84" s="87"/>
      <c r="T84" s="135"/>
      <c r="U84" s="118" t="str">
        <f>IF(G84="","","IN_"&amp;F84&amp;MONTH(H84)&amp;"/"&amp;DAY(H84))&amp;"_"&amp;COUNTIF($V$14:V84,V84)</f>
        <v>_15</v>
      </c>
      <c r="V84" s="118" t="str">
        <f>"IN_"&amp;F84&amp;H84</f>
        <v>IN_</v>
      </c>
      <c r="W84" s="118"/>
      <c r="X84" s="118"/>
      <c r="Y84" s="135" t="str">
        <f>Q83</f>
        <v/>
      </c>
      <c r="Z84" s="266">
        <f>Q84</f>
        <v>0</v>
      </c>
      <c r="AA84" s="135" t="str">
        <f>IF(AB84="着金待ち",COUNTIF($AB$14:AB84,"着金待ち"),"")</f>
        <v/>
      </c>
      <c r="AB84" s="135" t="str">
        <f>IF(AND(OR(I82="全額",I82="一部")=TRUE,H84="")=TRUE,"着金待ち","")</f>
        <v/>
      </c>
      <c r="AC84" s="135" t="str">
        <f>IF(AB84="着金待ち",C82,"")</f>
        <v/>
      </c>
      <c r="AD84" s="135" t="str">
        <f>IF(AB84="着金待ち",F84,"")</f>
        <v/>
      </c>
      <c r="AE84" s="292" t="str">
        <f>IF(AB84="着金待ち",G84,"")</f>
        <v/>
      </c>
      <c r="AF84" s="148" t="str">
        <f>IF(AB84="着金待ち",B84,"")</f>
        <v/>
      </c>
      <c r="AG84" s="135" t="str">
        <f>IF(C84="","",IF(C84&lt;&gt;D84+E84,"！",""))</f>
        <v/>
      </c>
      <c r="AH84" s="135" t="str">
        <f>IF(C84="","",IF(C84&lt;&gt;SUM(K84:R84),"！",""))</f>
        <v/>
      </c>
      <c r="AI84" s="135" t="str">
        <f>IF(OR(AG84="！",AH84="！")=TRUE,"！","")</f>
        <v/>
      </c>
      <c r="AJ84" s="135" t="str">
        <f>IF(AI84="！",COUNTIF($AI$14:AI84,"！"),"")</f>
        <v/>
      </c>
      <c r="AK84" s="135">
        <v>15</v>
      </c>
    </row>
    <row r="85" spans="1:37" ht="18" customHeight="1">
      <c r="B85" s="308" t="s">
        <v>317</v>
      </c>
      <c r="C85" s="181"/>
      <c r="D85" s="182"/>
      <c r="E85" s="98" t="str">
        <f>IFERROR(ABS(C84-(D84+E84)),"")</f>
        <v/>
      </c>
      <c r="F85" s="183"/>
      <c r="G85" s="183"/>
      <c r="H85" s="182"/>
      <c r="I85" s="170"/>
      <c r="J85" s="79"/>
      <c r="K85" s="79"/>
      <c r="L85" s="79"/>
      <c r="M85" s="79"/>
      <c r="N85" s="79"/>
      <c r="O85" s="79"/>
      <c r="P85" s="79"/>
      <c r="Q85" s="371" t="str">
        <f>IFERROR(ABS(C84-SUM(K84:R84)),"")</f>
        <v/>
      </c>
      <c r="R85" s="371"/>
      <c r="T85"/>
      <c r="U85"/>
      <c r="V85"/>
      <c r="W85"/>
      <c r="X85"/>
    </row>
    <row r="86" spans="1:37" ht="18" customHeight="1">
      <c r="I86"/>
      <c r="T86"/>
      <c r="U86"/>
      <c r="V86"/>
      <c r="W86"/>
      <c r="X86"/>
    </row>
    <row r="87" spans="1:37" ht="18" customHeight="1">
      <c r="A87" s="312"/>
      <c r="B87" s="178"/>
      <c r="C87" s="78">
        <f>C1+1</f>
        <v>1</v>
      </c>
      <c r="D87" s="179" t="s">
        <v>312</v>
      </c>
      <c r="E87" s="180">
        <f>G87+I87</f>
        <v>0</v>
      </c>
      <c r="F87" s="179" t="s">
        <v>1</v>
      </c>
      <c r="G87" s="180">
        <f>D100+D105+D110+D115+D120+D125+D130+D135+D140+D145+D150+D155+D160+D165+D170</f>
        <v>0</v>
      </c>
      <c r="H87" s="179" t="s">
        <v>29</v>
      </c>
      <c r="I87" s="180">
        <f>E100+E105+E110+E115+E120+E125+E130+E135+E140+E145+E150+E155+E160+E165+E170</f>
        <v>0</v>
      </c>
      <c r="J87" s="177"/>
      <c r="K87" s="391" t="s">
        <v>318</v>
      </c>
      <c r="L87" s="392"/>
      <c r="M87" s="392"/>
      <c r="N87" s="392"/>
      <c r="O87" s="392"/>
      <c r="P87" s="392"/>
      <c r="Q87" s="392"/>
      <c r="R87" s="393"/>
      <c r="S87" s="79"/>
      <c r="T87" s="118"/>
      <c r="U87" s="118"/>
      <c r="V87" s="118"/>
      <c r="W87" s="118"/>
      <c r="X87" s="118"/>
      <c r="Y87" s="135"/>
      <c r="Z87" s="135"/>
      <c r="AA87" s="135"/>
      <c r="AB87" s="135"/>
      <c r="AC87" s="135"/>
      <c r="AD87" s="135"/>
      <c r="AE87" s="135"/>
      <c r="AF87" s="135"/>
    </row>
    <row r="88" spans="1:37" ht="18" customHeight="1">
      <c r="A88" s="312"/>
      <c r="B88" s="178"/>
      <c r="C88" s="78"/>
      <c r="D88" s="179" t="s">
        <v>313</v>
      </c>
      <c r="E88" s="180">
        <f ca="1">IFERROR(INDEX(カレンダー・グラフ!$B$74:$AF$74,1,MATCH(プレー記録!C87,カレンダー・グラフ!$B$72:$AF$72,0)),0)</f>
        <v>0</v>
      </c>
      <c r="F88" s="179" t="s">
        <v>314</v>
      </c>
      <c r="G88" s="180">
        <f>サマリー!$Q$3</f>
        <v>0</v>
      </c>
      <c r="H88" s="179" t="s">
        <v>315</v>
      </c>
      <c r="I88" s="180">
        <f>サマリー!$Q$7</f>
        <v>0</v>
      </c>
      <c r="J88" s="177"/>
      <c r="K88" s="314" t="s">
        <v>319</v>
      </c>
      <c r="L88" s="315"/>
      <c r="M88" s="315"/>
      <c r="N88" s="315"/>
      <c r="O88" s="315"/>
      <c r="P88" s="315"/>
      <c r="Q88" s="315"/>
      <c r="R88" s="316"/>
      <c r="S88" s="79"/>
      <c r="T88" s="118"/>
      <c r="U88" s="118"/>
      <c r="V88" s="118"/>
      <c r="W88" s="118"/>
      <c r="X88" s="118"/>
      <c r="Y88" s="135"/>
      <c r="Z88" s="135"/>
      <c r="AA88" s="135"/>
      <c r="AB88" s="135"/>
      <c r="AC88" s="135"/>
      <c r="AD88" s="135"/>
      <c r="AE88" s="135"/>
      <c r="AF88" s="135"/>
    </row>
    <row r="89" spans="1:37" ht="18" customHeight="1">
      <c r="A89" s="312"/>
      <c r="B89" s="243"/>
      <c r="C89" s="389"/>
      <c r="D89" s="389"/>
      <c r="E89" s="389"/>
      <c r="F89" s="389"/>
      <c r="G89" s="389" t="str">
        <f>IFERROR(INDEX(ルール・メモ!$F$3:$F$32,MATCH(1,ルール・メモ!$E$3:$E$32,0),1),"")</f>
        <v/>
      </c>
      <c r="H89" s="389"/>
      <c r="I89" s="389"/>
      <c r="J89" s="184"/>
      <c r="K89" s="314" t="s">
        <v>320</v>
      </c>
      <c r="L89" s="315"/>
      <c r="M89" s="315"/>
      <c r="N89" s="315"/>
      <c r="O89" s="315"/>
      <c r="P89" s="315"/>
      <c r="Q89" s="315"/>
      <c r="R89" s="316"/>
      <c r="S89" s="79"/>
      <c r="T89" s="118"/>
      <c r="U89" s="118"/>
      <c r="V89" s="118"/>
      <c r="W89" s="118"/>
      <c r="X89" s="118"/>
      <c r="Y89" s="135"/>
      <c r="Z89" s="135"/>
      <c r="AA89" s="135"/>
      <c r="AB89" s="135"/>
      <c r="AC89" s="135"/>
      <c r="AD89" s="135"/>
      <c r="AE89" s="135"/>
      <c r="AF89" s="135"/>
    </row>
    <row r="90" spans="1:37" ht="18" customHeight="1">
      <c r="A90" s="312"/>
      <c r="B90" s="243"/>
      <c r="C90" s="389"/>
      <c r="D90" s="389"/>
      <c r="E90" s="389"/>
      <c r="F90" s="389"/>
      <c r="G90" s="389" t="str">
        <f>IFERROR(INDEX(ルール・メモ!$F$3:$F$32,MATCH(2,ルール・メモ!$E$3:$E$32,0),1),"")</f>
        <v/>
      </c>
      <c r="H90" s="389"/>
      <c r="I90" s="389"/>
      <c r="J90" s="184"/>
      <c r="K90" s="317" t="s">
        <v>321</v>
      </c>
      <c r="L90" s="276"/>
      <c r="M90" s="276"/>
      <c r="N90" s="276"/>
      <c r="O90" s="276"/>
      <c r="P90" s="276"/>
      <c r="Q90" s="394" t="s">
        <v>322</v>
      </c>
      <c r="R90" s="395"/>
      <c r="S90" s="79"/>
      <c r="T90" s="118"/>
      <c r="U90" s="118"/>
      <c r="V90" s="118"/>
      <c r="W90" s="118"/>
      <c r="X90" s="118"/>
      <c r="Y90" s="135"/>
      <c r="Z90" s="135"/>
      <c r="AA90" s="135"/>
      <c r="AB90" s="135"/>
      <c r="AC90" s="135"/>
      <c r="AD90" s="135"/>
      <c r="AE90" s="135"/>
      <c r="AF90" s="135"/>
    </row>
    <row r="91" spans="1:37" ht="18" customHeight="1">
      <c r="A91" s="312"/>
      <c r="B91" s="243"/>
      <c r="C91" s="389"/>
      <c r="D91" s="389"/>
      <c r="E91" s="389"/>
      <c r="F91" s="389"/>
      <c r="G91" s="389" t="str">
        <f>IFERROR(INDEX(ルール・メモ!$F$3:$F$32,MATCH(3,ルール・メモ!$E$3:$E$32,0),1),"")</f>
        <v/>
      </c>
      <c r="H91" s="389"/>
      <c r="I91" s="389"/>
      <c r="J91" s="184"/>
      <c r="K91" s="306">
        <f>$C$1</f>
        <v>0</v>
      </c>
      <c r="L91" s="195">
        <f>K91+1</f>
        <v>1</v>
      </c>
      <c r="M91" s="99">
        <f t="shared" ref="M91" si="3">L91+1</f>
        <v>2</v>
      </c>
      <c r="N91" s="99">
        <f t="shared" ref="N91" si="4">M91+1</f>
        <v>3</v>
      </c>
      <c r="O91" s="99">
        <f t="shared" ref="O91" si="5">N91+1</f>
        <v>4</v>
      </c>
      <c r="P91" s="99">
        <f t="shared" ref="P91" si="6">O91+1</f>
        <v>5</v>
      </c>
      <c r="Q91" s="99">
        <f t="shared" ref="Q91" si="7">P91+1</f>
        <v>6</v>
      </c>
      <c r="R91" s="100">
        <f t="shared" ref="R91" si="8">Q91+1</f>
        <v>7</v>
      </c>
      <c r="S91" s="79"/>
      <c r="T91" s="118"/>
      <c r="U91" s="118"/>
      <c r="V91" s="118"/>
      <c r="W91" s="118"/>
      <c r="X91" s="118"/>
      <c r="Y91" s="135"/>
      <c r="Z91" s="135"/>
      <c r="AA91" s="135"/>
      <c r="AB91" s="135"/>
      <c r="AC91" s="135"/>
      <c r="AD91" s="135"/>
      <c r="AE91" s="135"/>
      <c r="AF91" s="135"/>
    </row>
    <row r="92" spans="1:37" ht="18" customHeight="1">
      <c r="A92" s="312"/>
      <c r="B92" s="243"/>
      <c r="C92" s="389"/>
      <c r="D92" s="389"/>
      <c r="E92" s="389"/>
      <c r="F92" s="389"/>
      <c r="G92" s="389" t="str">
        <f>IFERROR(INDEX(ルール・メモ!$F$3:$F$32,MATCH(4,ルール・メモ!$E$3:$E$32,0),1),"")</f>
        <v/>
      </c>
      <c r="H92" s="389"/>
      <c r="I92" s="389"/>
      <c r="J92" s="184"/>
      <c r="K92" s="101">
        <f>K91+8</f>
        <v>8</v>
      </c>
      <c r="L92" s="102">
        <f t="shared" ref="L92:R92" si="9">L91+8</f>
        <v>9</v>
      </c>
      <c r="M92" s="102">
        <f t="shared" si="9"/>
        <v>10</v>
      </c>
      <c r="N92" s="102">
        <f t="shared" si="9"/>
        <v>11</v>
      </c>
      <c r="O92" s="102">
        <f t="shared" si="9"/>
        <v>12</v>
      </c>
      <c r="P92" s="102">
        <f t="shared" si="9"/>
        <v>13</v>
      </c>
      <c r="Q92" s="102">
        <f t="shared" si="9"/>
        <v>14</v>
      </c>
      <c r="R92" s="103">
        <f t="shared" si="9"/>
        <v>15</v>
      </c>
      <c r="S92" s="79"/>
      <c r="T92" s="118"/>
      <c r="U92" s="118"/>
      <c r="V92" s="118"/>
      <c r="W92" s="118"/>
      <c r="X92" s="118"/>
      <c r="Y92" s="135"/>
      <c r="Z92" s="135"/>
      <c r="AA92" s="135"/>
      <c r="AB92" s="135"/>
      <c r="AC92" s="135"/>
      <c r="AD92" s="135"/>
      <c r="AE92" s="135"/>
      <c r="AF92" s="135"/>
    </row>
    <row r="93" spans="1:37" ht="18" customHeight="1">
      <c r="A93" s="312"/>
      <c r="B93" s="243"/>
      <c r="C93" s="389"/>
      <c r="D93" s="389"/>
      <c r="E93" s="389"/>
      <c r="F93" s="389"/>
      <c r="G93" s="389" t="str">
        <f>IFERROR(INDEX(ルール・メモ!$F$3:$F$32,MATCH(5,ルール・メモ!$E$3:$E$32,0),1),"")</f>
        <v/>
      </c>
      <c r="H93" s="389"/>
      <c r="I93" s="389"/>
      <c r="J93" s="184"/>
      <c r="K93" s="101">
        <f t="shared" ref="K93:R94" si="10">K92+8</f>
        <v>16</v>
      </c>
      <c r="L93" s="102">
        <f t="shared" si="10"/>
        <v>17</v>
      </c>
      <c r="M93" s="102">
        <f t="shared" si="10"/>
        <v>18</v>
      </c>
      <c r="N93" s="102">
        <f t="shared" si="10"/>
        <v>19</v>
      </c>
      <c r="O93" s="102">
        <f t="shared" si="10"/>
        <v>20</v>
      </c>
      <c r="P93" s="102">
        <f t="shared" si="10"/>
        <v>21</v>
      </c>
      <c r="Q93" s="102">
        <f t="shared" si="10"/>
        <v>22</v>
      </c>
      <c r="R93" s="103">
        <f t="shared" si="10"/>
        <v>23</v>
      </c>
      <c r="S93" s="79"/>
      <c r="T93" s="118"/>
      <c r="U93" s="118"/>
      <c r="V93" s="118"/>
      <c r="W93" s="118"/>
      <c r="X93" s="118"/>
      <c r="Y93" s="135"/>
      <c r="Z93" s="135"/>
      <c r="AA93" s="135"/>
      <c r="AB93" s="135"/>
      <c r="AC93" s="135"/>
      <c r="AD93" s="135"/>
      <c r="AE93" s="135"/>
      <c r="AF93" s="135"/>
    </row>
    <row r="94" spans="1:37" ht="18" customHeight="1">
      <c r="A94" s="312"/>
      <c r="B94" s="243"/>
      <c r="C94" s="389"/>
      <c r="D94" s="389"/>
      <c r="E94" s="389"/>
      <c r="F94" s="389"/>
      <c r="G94" s="389" t="str">
        <f>IFERROR(INDEX(ルール・メモ!$F$3:$F$32,MATCH(6,ルール・メモ!$E$3:$E$32,0),1),"")</f>
        <v/>
      </c>
      <c r="H94" s="389"/>
      <c r="I94" s="389"/>
      <c r="J94" s="184"/>
      <c r="K94" s="104">
        <f t="shared" si="10"/>
        <v>24</v>
      </c>
      <c r="L94" s="105">
        <f t="shared" si="10"/>
        <v>25</v>
      </c>
      <c r="M94" s="105">
        <f t="shared" si="10"/>
        <v>26</v>
      </c>
      <c r="N94" s="105">
        <f t="shared" si="10"/>
        <v>27</v>
      </c>
      <c r="O94" s="105">
        <f t="shared" si="10"/>
        <v>28</v>
      </c>
      <c r="P94" s="105">
        <f t="shared" si="10"/>
        <v>29</v>
      </c>
      <c r="Q94" s="105">
        <f t="shared" si="10"/>
        <v>30</v>
      </c>
      <c r="R94" s="106"/>
      <c r="S94" s="79"/>
      <c r="T94" s="118"/>
      <c r="U94" s="118"/>
      <c r="V94" s="118"/>
      <c r="W94" s="118"/>
      <c r="X94" s="118"/>
      <c r="Y94" s="135"/>
      <c r="Z94" s="135"/>
      <c r="AA94" s="135"/>
      <c r="AB94" s="135"/>
      <c r="AC94" s="135"/>
      <c r="AD94" s="135"/>
      <c r="AE94" s="135"/>
      <c r="AF94" s="135"/>
    </row>
    <row r="95" spans="1:37" ht="18" customHeight="1">
      <c r="A95" s="312"/>
      <c r="B95" s="80"/>
      <c r="C95" s="95" t="str">
        <f>"①"&amp;IFERROR(INDEX(ルール・メモ!$C$3:$C$32,MATCH(1,ルール・メモ!$B$3:$B$32,0),1),"")</f>
        <v>①</v>
      </c>
      <c r="D95" s="95"/>
      <c r="E95" s="95"/>
      <c r="F95" s="95"/>
      <c r="G95" s="95"/>
      <c r="H95" s="95"/>
      <c r="I95" s="95" t="str">
        <f>"③"&amp;IFERROR(INDEX(ルール・メモ!$C$3:$C$32,MATCH(3,ルール・メモ!$B$3:$B$32,0),1),"")</f>
        <v>③</v>
      </c>
      <c r="J95" s="80"/>
      <c r="K95" s="96"/>
      <c r="L95" s="96"/>
      <c r="M95" s="96"/>
      <c r="N95" s="96"/>
      <c r="O95" s="96"/>
      <c r="P95" s="96"/>
      <c r="Q95" s="96"/>
      <c r="R95" s="96"/>
      <c r="S95" s="79"/>
      <c r="T95" s="119"/>
      <c r="U95" s="118"/>
      <c r="V95" s="118"/>
      <c r="W95" s="118"/>
      <c r="X95" s="118"/>
      <c r="Y95" s="135"/>
      <c r="Z95" s="135"/>
      <c r="AA95" s="135"/>
      <c r="AB95" s="135"/>
      <c r="AC95" s="135"/>
      <c r="AD95" s="135"/>
      <c r="AE95" s="135"/>
      <c r="AF95" s="135"/>
    </row>
    <row r="96" spans="1:37" ht="18" customHeight="1" thickBot="1">
      <c r="A96" s="312"/>
      <c r="B96" s="80"/>
      <c r="C96" s="186" t="str">
        <f>"②"&amp;IFERROR(INDEX(ルール・メモ!$C$3:$C$32,MATCH(2,ルール・メモ!$B$3:$B$32,0),1),"")</f>
        <v>②</v>
      </c>
      <c r="D96" s="186"/>
      <c r="E96" s="186"/>
      <c r="F96" s="186"/>
      <c r="G96" s="186"/>
      <c r="H96" s="186"/>
      <c r="I96" s="186" t="str">
        <f>"④"&amp;IFERROR(INDEX(ルール・メモ!$C$3:$C$32,MATCH(4,ルール・メモ!$B$3:$B$32,0),1),"")</f>
        <v>④</v>
      </c>
      <c r="J96" s="187"/>
      <c r="K96" s="188"/>
      <c r="L96" s="188"/>
      <c r="M96" s="188"/>
      <c r="N96" s="188"/>
      <c r="O96" s="188"/>
      <c r="P96" s="188"/>
      <c r="Q96" s="188"/>
      <c r="R96" s="188"/>
      <c r="S96" s="79"/>
      <c r="T96" s="118"/>
      <c r="U96" s="118"/>
      <c r="V96" s="118"/>
      <c r="W96" s="118"/>
      <c r="X96" s="118"/>
      <c r="Y96" s="135"/>
      <c r="Z96" s="135"/>
      <c r="AA96" s="1"/>
      <c r="AB96" s="1"/>
      <c r="AC96" s="1"/>
      <c r="AD96" s="1"/>
      <c r="AE96" s="1"/>
      <c r="AF96" s="1"/>
    </row>
    <row r="97" spans="1:37" ht="18" customHeight="1" thickBot="1">
      <c r="A97" s="312"/>
      <c r="B97" s="321">
        <v>1</v>
      </c>
      <c r="C97" s="81" t="s">
        <v>23</v>
      </c>
      <c r="D97" s="82" t="s">
        <v>136</v>
      </c>
      <c r="E97" s="82" t="s">
        <v>28</v>
      </c>
      <c r="F97" s="82" t="s">
        <v>27</v>
      </c>
      <c r="G97" s="82" t="s">
        <v>24</v>
      </c>
      <c r="H97" s="171" t="s">
        <v>25</v>
      </c>
      <c r="I97" s="91" t="s">
        <v>133</v>
      </c>
      <c r="J97" s="372" t="s">
        <v>198</v>
      </c>
      <c r="K97" s="374"/>
      <c r="L97" s="375"/>
      <c r="M97" s="375"/>
      <c r="N97" s="375"/>
      <c r="O97" s="375"/>
      <c r="P97" s="375"/>
      <c r="Q97" s="375"/>
      <c r="R97" s="376"/>
      <c r="S97" s="83"/>
      <c r="T97" s="120" t="s">
        <v>31</v>
      </c>
      <c r="U97" s="118"/>
      <c r="V97" s="118"/>
      <c r="W97" s="118"/>
      <c r="X97" s="118"/>
      <c r="Y97" s="135" t="str">
        <f>K99</f>
        <v/>
      </c>
      <c r="Z97" s="266">
        <f>K100</f>
        <v>0</v>
      </c>
      <c r="AA97" s="135"/>
      <c r="AB97" s="135"/>
      <c r="AC97" s="135"/>
      <c r="AD97" s="135"/>
      <c r="AE97" s="135"/>
      <c r="AF97" s="148"/>
      <c r="AG97" s="135"/>
      <c r="AH97" s="135"/>
      <c r="AI97" s="135"/>
      <c r="AJ97" s="135"/>
      <c r="AK97" s="135"/>
    </row>
    <row r="98" spans="1:37" ht="18" customHeight="1" thickBot="1">
      <c r="A98" s="312"/>
      <c r="B98" s="309">
        <f>C87</f>
        <v>1</v>
      </c>
      <c r="C98" s="107"/>
      <c r="D98" s="108" t="s">
        <v>30</v>
      </c>
      <c r="E98" s="108" t="str">
        <f>IF(C98="","",IFERROR(INDEX(リスト!$B$3:$B$32,MATCH(プレー記録!C98,リスト!$D$3:$D$32,0),1),""))</f>
        <v/>
      </c>
      <c r="F98" s="109"/>
      <c r="G98" s="109" t="str">
        <f>IF(F98="","",F98)</f>
        <v/>
      </c>
      <c r="H98" s="172"/>
      <c r="I98" s="175"/>
      <c r="J98" s="373"/>
      <c r="K98" s="377"/>
      <c r="L98" s="378"/>
      <c r="M98" s="378"/>
      <c r="N98" s="378"/>
      <c r="O98" s="378"/>
      <c r="P98" s="378"/>
      <c r="Q98" s="378"/>
      <c r="R98" s="379"/>
      <c r="S98" s="84"/>
      <c r="T98" s="240"/>
      <c r="U98" s="118" t="str">
        <f>IF(F98="","","OUT_"&amp;E98&amp;MONTH(B98)&amp;"/"&amp;DAY(B98)&amp;"_"&amp;COUNTIF($V$12:V98,V98))</f>
        <v/>
      </c>
      <c r="V98" s="118" t="str">
        <f>"OUT_"&amp;E98&amp;B98</f>
        <v>OUT_1</v>
      </c>
      <c r="W98" s="194">
        <f>SUM(H98)-SUM(I100)</f>
        <v>0</v>
      </c>
      <c r="X98" s="119" t="str">
        <f>IF(C98="","",C98)</f>
        <v/>
      </c>
      <c r="Y98" s="135" t="str">
        <f>M99</f>
        <v/>
      </c>
      <c r="Z98" s="266">
        <f>M100</f>
        <v>0</v>
      </c>
      <c r="AA98" s="135"/>
      <c r="AB98" s="135"/>
      <c r="AC98" s="135"/>
      <c r="AD98" s="135"/>
      <c r="AE98" s="135"/>
      <c r="AF98" s="148"/>
      <c r="AG98" s="135"/>
      <c r="AH98" s="135"/>
      <c r="AI98" s="135"/>
      <c r="AJ98" s="135"/>
      <c r="AK98" s="135"/>
    </row>
    <row r="99" spans="1:37" ht="18" customHeight="1">
      <c r="A99" s="312"/>
      <c r="B99" s="79"/>
      <c r="C99" s="85" t="s">
        <v>26</v>
      </c>
      <c r="D99" s="86" t="s">
        <v>1</v>
      </c>
      <c r="E99" s="86" t="s">
        <v>29</v>
      </c>
      <c r="F99" s="86" t="s">
        <v>119</v>
      </c>
      <c r="G99" s="86" t="s">
        <v>134</v>
      </c>
      <c r="H99" s="173" t="s">
        <v>117</v>
      </c>
      <c r="I99" s="92" t="s">
        <v>135</v>
      </c>
      <c r="J99" s="380" t="s">
        <v>199</v>
      </c>
      <c r="K99" s="382" t="str">
        <f>IF(INDEX(テーブル6[プレー種別],MATCH(1,リスト!$O$3:$O$6,0),1)="","",INDEX(テーブル6[プレー種別],MATCH(1,リスト!$O$3:$O$6,0),1))</f>
        <v/>
      </c>
      <c r="L99" s="383"/>
      <c r="M99" s="382" t="str">
        <f>IF(INDEX(テーブル6[プレー種別],MATCH(2,リスト!$O$3:$O$6,0),1)="","",INDEX(テーブル6[プレー種別],MATCH(2,リスト!$O$3:$O$6,0),1))</f>
        <v/>
      </c>
      <c r="N99" s="383"/>
      <c r="O99" s="382" t="str">
        <f>IF(INDEX(テーブル6[プレー種別],MATCH(3,リスト!$O$3:$O$6,0),1)="","",INDEX(テーブル6[プレー種別],MATCH(3,リスト!$O$3:$O$6,0),1))</f>
        <v/>
      </c>
      <c r="P99" s="383"/>
      <c r="Q99" s="382" t="str">
        <f>IF(INDEX(テーブル6[プレー種別],MATCH(4,リスト!$O$3:$O$6,0),1)="","",INDEX(テーブル6[プレー種別],MATCH(4,リスト!$O$3:$O$6,0),1))</f>
        <v/>
      </c>
      <c r="R99" s="384"/>
      <c r="S99" s="87"/>
      <c r="T99" s="118"/>
      <c r="U99" s="118"/>
      <c r="V99" s="118"/>
      <c r="W99" s="118"/>
      <c r="X99" s="118"/>
      <c r="Y99" s="135" t="str">
        <f>O99</f>
        <v/>
      </c>
      <c r="Z99" s="266">
        <f>O100</f>
        <v>0</v>
      </c>
      <c r="AA99" s="135"/>
      <c r="AB99" s="135"/>
      <c r="AC99" s="135"/>
      <c r="AD99" s="135"/>
      <c r="AE99" s="135"/>
      <c r="AF99" s="148"/>
      <c r="AG99" s="135"/>
      <c r="AH99" s="135"/>
      <c r="AI99" s="135"/>
      <c r="AJ99" s="135"/>
      <c r="AK99" s="135"/>
    </row>
    <row r="100" spans="1:37" ht="18" customHeight="1" thickBot="1">
      <c r="A100" s="312" t="str">
        <f>IF(C98="","",C98)</f>
        <v/>
      </c>
      <c r="B100" s="97">
        <f>B98</f>
        <v>1</v>
      </c>
      <c r="C100" s="93" t="str">
        <f>IF(H98="","",IF(D98="USD",H98-G98,ROUNDUP((H98-G98)/T98,2)))</f>
        <v/>
      </c>
      <c r="D100" s="110"/>
      <c r="E100" s="110"/>
      <c r="F100" s="111" t="str">
        <f>IF(AND(E98&lt;&gt;"",OR(I98="全額",I98="一部")=TRUE)=TRUE,E98,"")</f>
        <v/>
      </c>
      <c r="G100" s="112" t="str">
        <f>IF(D98="JPY",IF(COUNTIF(F100,"*円*")=1,I100,ROUNDUP(I100/T98,2)),IF(COUNTIF(F100,"*円*")=0,I100,ROUNDUP(I100*T98,0)))</f>
        <v/>
      </c>
      <c r="H100" s="174"/>
      <c r="I100" s="176" t="str">
        <f>IF(I98="","",IF(I98="全額",H98,IF(I98="なし",0,"金額入力")))</f>
        <v/>
      </c>
      <c r="J100" s="381"/>
      <c r="K100" s="385"/>
      <c r="L100" s="386"/>
      <c r="M100" s="385"/>
      <c r="N100" s="386"/>
      <c r="O100" s="385"/>
      <c r="P100" s="386"/>
      <c r="Q100" s="385"/>
      <c r="R100" s="387"/>
      <c r="S100" s="87"/>
      <c r="T100" s="79"/>
      <c r="U100" s="118" t="str">
        <f>IF(G100="","","IN_"&amp;F100&amp;MONTH(H100)&amp;"/"&amp;DAY(H100))&amp;"_"&amp;COUNTIF($V$14:V100,V100)</f>
        <v>_16</v>
      </c>
      <c r="V100" s="118" t="str">
        <f>"IN_"&amp;F100&amp;H100</f>
        <v>IN_</v>
      </c>
      <c r="W100" s="118"/>
      <c r="X100" s="118"/>
      <c r="Y100" s="135" t="str">
        <f>Q99</f>
        <v/>
      </c>
      <c r="Z100" s="266">
        <f>Q100</f>
        <v>0</v>
      </c>
      <c r="AA100" s="135" t="str">
        <f>IF(AB100="着金待ち",COUNTIF($AB$14:AB100,"着金待ち"),"")</f>
        <v/>
      </c>
      <c r="AB100" s="135" t="str">
        <f>IF(AND(OR(I98="全額",I98="一部")=TRUE,H100="")=TRUE,"着金待ち","")</f>
        <v/>
      </c>
      <c r="AC100" s="135" t="str">
        <f>IF(AB100="着金待ち",C98,"")</f>
        <v/>
      </c>
      <c r="AD100" s="135" t="str">
        <f>IF(AB100="着金待ち",F100,"")</f>
        <v/>
      </c>
      <c r="AE100" s="292" t="str">
        <f>IF(AB100="着金待ち",G100,"")</f>
        <v/>
      </c>
      <c r="AF100" s="148" t="str">
        <f>IF(AB100="着金待ち",B100,"")</f>
        <v/>
      </c>
      <c r="AG100" s="135" t="str">
        <f>IF(C100="","",IF(C100&lt;&gt;D100+E100,"！",""))</f>
        <v/>
      </c>
      <c r="AH100" s="135" t="str">
        <f>IF(C100="","",IF(C100&lt;&gt;SUM(K100:R100),"！",""))</f>
        <v/>
      </c>
      <c r="AI100" s="135" t="str">
        <f>IF(OR(AG100="！",AH100="！")=TRUE,"！","")</f>
        <v/>
      </c>
      <c r="AJ100" s="135" t="str">
        <f>IF(AI100="！",COUNTIF($AI$14:AI100,"！"),"")</f>
        <v/>
      </c>
      <c r="AK100" s="135">
        <v>1</v>
      </c>
    </row>
    <row r="101" spans="1:37" ht="18" customHeight="1" thickBot="1">
      <c r="A101" s="312"/>
      <c r="B101" s="79"/>
      <c r="C101" s="88"/>
      <c r="D101" s="89"/>
      <c r="E101" s="94" t="str">
        <f>IFERROR(ABS(C100-(D100+E100)),"")</f>
        <v/>
      </c>
      <c r="F101" s="90"/>
      <c r="G101" s="90"/>
      <c r="H101" s="89"/>
      <c r="I101" s="170"/>
      <c r="J101" s="79"/>
      <c r="K101" s="79"/>
      <c r="L101" s="79"/>
      <c r="M101" s="79"/>
      <c r="N101" s="79"/>
      <c r="O101" s="79"/>
      <c r="P101" s="79"/>
      <c r="Q101" s="388" t="str">
        <f>IFERROR(ABS(C100-SUM(K100:R100)),"")</f>
        <v/>
      </c>
      <c r="R101" s="388"/>
      <c r="S101" s="79"/>
      <c r="T101" s="118"/>
      <c r="U101" s="118"/>
      <c r="V101" s="118"/>
      <c r="W101" s="118"/>
      <c r="X101" s="118"/>
      <c r="Y101" s="135"/>
      <c r="Z101" s="135"/>
      <c r="AA101" s="135"/>
      <c r="AB101" s="135"/>
      <c r="AC101" s="135"/>
      <c r="AD101" s="135"/>
      <c r="AE101" s="135"/>
      <c r="AF101" s="148"/>
      <c r="AG101" s="135"/>
      <c r="AH101" s="135"/>
      <c r="AI101" s="135"/>
      <c r="AJ101" s="135"/>
      <c r="AK101" s="135"/>
    </row>
    <row r="102" spans="1:37" ht="18" customHeight="1" thickBot="1">
      <c r="A102" s="312"/>
      <c r="B102" s="321">
        <f>B97+1</f>
        <v>2</v>
      </c>
      <c r="C102" s="81" t="s">
        <v>23</v>
      </c>
      <c r="D102" s="82" t="s">
        <v>136</v>
      </c>
      <c r="E102" s="82" t="s">
        <v>28</v>
      </c>
      <c r="F102" s="82" t="s">
        <v>27</v>
      </c>
      <c r="G102" s="82" t="s">
        <v>24</v>
      </c>
      <c r="H102" s="171" t="s">
        <v>25</v>
      </c>
      <c r="I102" s="91" t="s">
        <v>133</v>
      </c>
      <c r="J102" s="372" t="s">
        <v>198</v>
      </c>
      <c r="K102" s="374"/>
      <c r="L102" s="375"/>
      <c r="M102" s="375"/>
      <c r="N102" s="375"/>
      <c r="O102" s="375"/>
      <c r="P102" s="375"/>
      <c r="Q102" s="375"/>
      <c r="R102" s="376"/>
      <c r="S102" s="83"/>
      <c r="T102" s="120" t="s">
        <v>31</v>
      </c>
      <c r="U102" s="118"/>
      <c r="V102" s="118"/>
      <c r="W102" s="118"/>
      <c r="X102" s="118"/>
      <c r="Y102" s="135" t="str">
        <f>K104</f>
        <v/>
      </c>
      <c r="Z102" s="266">
        <f>K105</f>
        <v>0</v>
      </c>
      <c r="AA102" s="135"/>
      <c r="AB102" s="135"/>
      <c r="AC102" s="135"/>
      <c r="AD102" s="135"/>
      <c r="AE102" s="135"/>
      <c r="AF102" s="148"/>
      <c r="AG102" s="135"/>
      <c r="AH102" s="135"/>
      <c r="AI102" s="135"/>
      <c r="AJ102" s="135"/>
      <c r="AK102" s="135"/>
    </row>
    <row r="103" spans="1:37" ht="18" customHeight="1" thickBot="1">
      <c r="A103" s="312"/>
      <c r="B103" s="309">
        <f>B98</f>
        <v>1</v>
      </c>
      <c r="C103" s="107"/>
      <c r="D103" s="108" t="s">
        <v>30</v>
      </c>
      <c r="E103" s="108" t="str">
        <f>IF(C103="","",IFERROR(INDEX(リスト!$B$3:$B$32,MATCH(プレー記録!C103,リスト!$D$3:$D$32,0),1),""))</f>
        <v/>
      </c>
      <c r="F103" s="109"/>
      <c r="G103" s="109" t="str">
        <f>IF(F103="","",F103)</f>
        <v/>
      </c>
      <c r="H103" s="172"/>
      <c r="I103" s="175"/>
      <c r="J103" s="373"/>
      <c r="K103" s="377"/>
      <c r="L103" s="378"/>
      <c r="M103" s="378"/>
      <c r="N103" s="378"/>
      <c r="O103" s="378"/>
      <c r="P103" s="378"/>
      <c r="Q103" s="378"/>
      <c r="R103" s="379"/>
      <c r="S103" s="84"/>
      <c r="T103" s="241"/>
      <c r="U103" s="118" t="str">
        <f>IF(F103="","","OUT_"&amp;E103&amp;MONTH(B103)&amp;"/"&amp;DAY(B103)&amp;"_"&amp;COUNTIF($V$12:V103,V103))</f>
        <v/>
      </c>
      <c r="V103" s="118" t="str">
        <f>"OUT_"&amp;E103&amp;B103</f>
        <v>OUT_1</v>
      </c>
      <c r="W103" s="194">
        <f>SUM(H103)-SUM(I105)</f>
        <v>0</v>
      </c>
      <c r="X103" s="119" t="str">
        <f>IF(C103="","",C103)</f>
        <v/>
      </c>
      <c r="Y103" s="135" t="str">
        <f>M104</f>
        <v/>
      </c>
      <c r="Z103" s="266">
        <f>M105</f>
        <v>0</v>
      </c>
      <c r="AA103" s="135"/>
      <c r="AB103" s="135"/>
      <c r="AC103" s="135"/>
      <c r="AD103" s="135"/>
      <c r="AE103" s="135"/>
      <c r="AF103" s="148"/>
      <c r="AG103" s="135"/>
      <c r="AH103" s="135"/>
      <c r="AI103" s="135"/>
      <c r="AJ103" s="135"/>
      <c r="AK103" s="135"/>
    </row>
    <row r="104" spans="1:37" ht="18" customHeight="1">
      <c r="A104" s="312"/>
      <c r="B104" s="79"/>
      <c r="C104" s="85" t="s">
        <v>26</v>
      </c>
      <c r="D104" s="86" t="s">
        <v>1</v>
      </c>
      <c r="E104" s="86" t="s">
        <v>29</v>
      </c>
      <c r="F104" s="86" t="s">
        <v>119</v>
      </c>
      <c r="G104" s="86" t="s">
        <v>134</v>
      </c>
      <c r="H104" s="173" t="s">
        <v>117</v>
      </c>
      <c r="I104" s="92" t="s">
        <v>135</v>
      </c>
      <c r="J104" s="380" t="s">
        <v>199</v>
      </c>
      <c r="K104" s="382" t="str">
        <f>$K$13</f>
        <v/>
      </c>
      <c r="L104" s="383"/>
      <c r="M104" s="382" t="str">
        <f>$M$13</f>
        <v/>
      </c>
      <c r="N104" s="383"/>
      <c r="O104" s="382" t="str">
        <f>$O$13</f>
        <v/>
      </c>
      <c r="P104" s="383"/>
      <c r="Q104" s="382" t="str">
        <f>$Q$13</f>
        <v/>
      </c>
      <c r="R104" s="384"/>
      <c r="S104" s="87"/>
      <c r="T104" s="118"/>
      <c r="U104" s="118"/>
      <c r="V104" s="118"/>
      <c r="W104" s="118"/>
      <c r="X104" s="118"/>
      <c r="Y104" s="135" t="str">
        <f>O104</f>
        <v/>
      </c>
      <c r="Z104" s="266">
        <f>O105</f>
        <v>0</v>
      </c>
      <c r="AA104" s="135"/>
      <c r="AB104" s="135"/>
      <c r="AC104" s="135"/>
      <c r="AD104" s="135"/>
      <c r="AE104" s="135"/>
      <c r="AF104" s="148"/>
      <c r="AG104" s="135"/>
      <c r="AH104" s="135"/>
      <c r="AI104" s="135"/>
      <c r="AJ104" s="135"/>
      <c r="AK104" s="135"/>
    </row>
    <row r="105" spans="1:37" ht="18" customHeight="1" thickBot="1">
      <c r="A105" s="312" t="str">
        <f>IF(C103="","",C103)</f>
        <v/>
      </c>
      <c r="B105" s="97">
        <f>B98</f>
        <v>1</v>
      </c>
      <c r="C105" s="93" t="str">
        <f>IF(H103="","",IF(D103="USD",H103-G103,ROUNDUP((H103-G103)/T103,2)))</f>
        <v/>
      </c>
      <c r="D105" s="110"/>
      <c r="E105" s="110"/>
      <c r="F105" s="111" t="str">
        <f>IF(AND(E103&lt;&gt;"",OR(I103="全額",I103="一部")=TRUE)=TRUE,E103,"")</f>
        <v/>
      </c>
      <c r="G105" s="112" t="str">
        <f>IF(D103="JPY",IF(COUNTIF(F105,"*円*")=1,I105,ROUNDUP(I105/T103,2)),IF(COUNTIF(F105,"*円*")=0,I105,ROUNDUP(I105*T103,0)))</f>
        <v/>
      </c>
      <c r="H105" s="174"/>
      <c r="I105" s="176" t="str">
        <f>IF(I103="","",IF(I103="全額",H103,IF(I103="なし",0,"金額入力")))</f>
        <v/>
      </c>
      <c r="J105" s="381"/>
      <c r="K105" s="385"/>
      <c r="L105" s="386"/>
      <c r="M105" s="385"/>
      <c r="N105" s="386"/>
      <c r="O105" s="385"/>
      <c r="P105" s="386"/>
      <c r="Q105" s="385"/>
      <c r="R105" s="387"/>
      <c r="S105" s="87"/>
      <c r="T105" s="79"/>
      <c r="U105" s="118" t="str">
        <f>IF(G105="","","IN_"&amp;F105&amp;MONTH(H105)&amp;"/"&amp;DAY(H105))&amp;"_"&amp;COUNTIF($V$14:V105,V105)</f>
        <v>_17</v>
      </c>
      <c r="V105" s="118" t="str">
        <f>"IN_"&amp;F105&amp;H105</f>
        <v>IN_</v>
      </c>
      <c r="W105" s="118"/>
      <c r="X105" s="118"/>
      <c r="Y105" s="135" t="str">
        <f>Q104</f>
        <v/>
      </c>
      <c r="Z105" s="266">
        <f>Q105</f>
        <v>0</v>
      </c>
      <c r="AA105" s="135" t="str">
        <f>IF(AB105="着金待ち",COUNTIF($AB$14:AB105,"着金待ち"),"")</f>
        <v/>
      </c>
      <c r="AB105" s="135" t="str">
        <f>IF(AND(OR(I103="全額",I103="一部")=TRUE,H105="")=TRUE,"着金待ち","")</f>
        <v/>
      </c>
      <c r="AC105" s="135" t="str">
        <f>IF(AB105="着金待ち",C103,"")</f>
        <v/>
      </c>
      <c r="AD105" s="135" t="str">
        <f>IF(AB105="着金待ち",F105,"")</f>
        <v/>
      </c>
      <c r="AE105" s="292" t="str">
        <f>IF(AB105="着金待ち",G105,"")</f>
        <v/>
      </c>
      <c r="AF105" s="148" t="str">
        <f>IF(AB105="着金待ち",B105,"")</f>
        <v/>
      </c>
      <c r="AG105" s="135" t="str">
        <f>IF(C105="","",IF(C105&lt;&gt;D105+E105,"！",""))</f>
        <v/>
      </c>
      <c r="AH105" s="135" t="str">
        <f>IF(C105="","",IF(C105&lt;&gt;SUM(K105:R105),"！",""))</f>
        <v/>
      </c>
      <c r="AI105" s="135" t="str">
        <f>IF(OR(AG105="！",AH105="！")=TRUE,"！","")</f>
        <v/>
      </c>
      <c r="AJ105" s="135" t="str">
        <f>IF(AI105="！",COUNTIF($AI$14:AI105,"！"),"")</f>
        <v/>
      </c>
      <c r="AK105" s="135">
        <v>2</v>
      </c>
    </row>
    <row r="106" spans="1:37" ht="18" customHeight="1" thickBot="1">
      <c r="A106" s="312"/>
      <c r="B106" s="79"/>
      <c r="C106" s="88"/>
      <c r="D106" s="89"/>
      <c r="E106" s="94" t="str">
        <f>IFERROR(ABS(C105-(D105+E105)),"")</f>
        <v/>
      </c>
      <c r="F106" s="90"/>
      <c r="G106" s="90"/>
      <c r="H106" s="89"/>
      <c r="I106" s="170"/>
      <c r="J106" s="79"/>
      <c r="K106" s="79"/>
      <c r="L106" s="79"/>
      <c r="M106" s="79"/>
      <c r="N106" s="79"/>
      <c r="O106" s="79"/>
      <c r="P106" s="79"/>
      <c r="Q106" s="388" t="str">
        <f>IFERROR(ABS(C105-SUM(K105:R105)),"")</f>
        <v/>
      </c>
      <c r="R106" s="388"/>
      <c r="S106" s="79"/>
      <c r="T106" s="118"/>
      <c r="U106" s="118"/>
      <c r="V106" s="118"/>
      <c r="W106" s="118"/>
      <c r="X106" s="118"/>
      <c r="Y106" s="135"/>
      <c r="Z106" s="135"/>
      <c r="AA106" s="135"/>
      <c r="AB106" s="135"/>
      <c r="AC106" s="135"/>
      <c r="AD106" s="135"/>
      <c r="AE106" s="135"/>
      <c r="AF106" s="148"/>
      <c r="AG106" s="135"/>
      <c r="AH106" s="135"/>
      <c r="AI106" s="135"/>
      <c r="AJ106" s="135"/>
      <c r="AK106" s="135"/>
    </row>
    <row r="107" spans="1:37" ht="18" customHeight="1" thickBot="1">
      <c r="A107" s="312"/>
      <c r="B107" s="321">
        <f>B102+1</f>
        <v>3</v>
      </c>
      <c r="C107" s="81" t="s">
        <v>23</v>
      </c>
      <c r="D107" s="82" t="s">
        <v>136</v>
      </c>
      <c r="E107" s="82" t="s">
        <v>28</v>
      </c>
      <c r="F107" s="82" t="s">
        <v>27</v>
      </c>
      <c r="G107" s="82" t="s">
        <v>24</v>
      </c>
      <c r="H107" s="171" t="s">
        <v>25</v>
      </c>
      <c r="I107" s="91" t="s">
        <v>133</v>
      </c>
      <c r="J107" s="372" t="s">
        <v>198</v>
      </c>
      <c r="K107" s="374"/>
      <c r="L107" s="375"/>
      <c r="M107" s="375"/>
      <c r="N107" s="375"/>
      <c r="O107" s="375"/>
      <c r="P107" s="375"/>
      <c r="Q107" s="375"/>
      <c r="R107" s="376"/>
      <c r="S107" s="83"/>
      <c r="T107" s="120" t="s">
        <v>31</v>
      </c>
      <c r="U107" s="118"/>
      <c r="V107" s="118"/>
      <c r="W107" s="118"/>
      <c r="X107" s="118"/>
      <c r="Y107" s="135" t="str">
        <f>K109</f>
        <v/>
      </c>
      <c r="Z107" s="266">
        <f>K110</f>
        <v>0</v>
      </c>
      <c r="AA107" s="135"/>
      <c r="AB107" s="135"/>
      <c r="AC107" s="135"/>
      <c r="AD107" s="135"/>
      <c r="AE107" s="135"/>
      <c r="AF107" s="148"/>
      <c r="AG107" s="135"/>
      <c r="AH107" s="135"/>
      <c r="AI107" s="135"/>
      <c r="AJ107" s="135"/>
      <c r="AK107" s="135"/>
    </row>
    <row r="108" spans="1:37" ht="18" customHeight="1" thickBot="1">
      <c r="A108" s="312"/>
      <c r="B108" s="309">
        <f>B98</f>
        <v>1</v>
      </c>
      <c r="C108" s="107"/>
      <c r="D108" s="108" t="s">
        <v>30</v>
      </c>
      <c r="E108" s="108" t="str">
        <f>IF(C108="","",IFERROR(INDEX(リスト!$B$3:$B$32,MATCH(プレー記録!C108,リスト!$D$3:$D$32,0),1),""))</f>
        <v/>
      </c>
      <c r="F108" s="109"/>
      <c r="G108" s="109" t="str">
        <f>IF(F108="","",F108)</f>
        <v/>
      </c>
      <c r="H108" s="172"/>
      <c r="I108" s="175"/>
      <c r="J108" s="373"/>
      <c r="K108" s="377"/>
      <c r="L108" s="378"/>
      <c r="M108" s="378"/>
      <c r="N108" s="378"/>
      <c r="O108" s="378"/>
      <c r="P108" s="378"/>
      <c r="Q108" s="378"/>
      <c r="R108" s="379"/>
      <c r="S108" s="84"/>
      <c r="T108" s="241"/>
      <c r="U108" s="118" t="str">
        <f>IF(F108="","","OUT_"&amp;E108&amp;MONTH(B108)&amp;"/"&amp;DAY(B108)&amp;"_"&amp;COUNTIF($V$12:V108,V108))</f>
        <v/>
      </c>
      <c r="V108" s="118" t="str">
        <f>"OUT_"&amp;E108&amp;B108</f>
        <v>OUT_1</v>
      </c>
      <c r="W108" s="194">
        <f>SUM(H108)-SUM(I110)</f>
        <v>0</v>
      </c>
      <c r="X108" s="119" t="str">
        <f>IF(C108="","",C108)</f>
        <v/>
      </c>
      <c r="Y108" s="135" t="str">
        <f>M109</f>
        <v/>
      </c>
      <c r="Z108" s="266">
        <f>M110</f>
        <v>0</v>
      </c>
      <c r="AA108" s="135"/>
      <c r="AB108" s="135"/>
      <c r="AC108" s="135"/>
      <c r="AD108" s="135"/>
      <c r="AE108" s="135"/>
      <c r="AF108" s="148"/>
      <c r="AG108" s="135"/>
      <c r="AH108" s="135"/>
      <c r="AI108" s="135"/>
      <c r="AJ108" s="135"/>
      <c r="AK108" s="135"/>
    </row>
    <row r="109" spans="1:37" ht="18" customHeight="1">
      <c r="A109" s="312"/>
      <c r="B109" s="79"/>
      <c r="C109" s="85" t="s">
        <v>26</v>
      </c>
      <c r="D109" s="86" t="s">
        <v>1</v>
      </c>
      <c r="E109" s="86" t="s">
        <v>29</v>
      </c>
      <c r="F109" s="86" t="s">
        <v>119</v>
      </c>
      <c r="G109" s="86" t="s">
        <v>134</v>
      </c>
      <c r="H109" s="173" t="s">
        <v>117</v>
      </c>
      <c r="I109" s="92" t="s">
        <v>135</v>
      </c>
      <c r="J109" s="380" t="s">
        <v>199</v>
      </c>
      <c r="K109" s="382" t="str">
        <f>$K$13</f>
        <v/>
      </c>
      <c r="L109" s="383"/>
      <c r="M109" s="382" t="str">
        <f>$M$13</f>
        <v/>
      </c>
      <c r="N109" s="383"/>
      <c r="O109" s="382" t="str">
        <f>$O$13</f>
        <v/>
      </c>
      <c r="P109" s="383"/>
      <c r="Q109" s="382" t="str">
        <f>$Q$13</f>
        <v/>
      </c>
      <c r="R109" s="384"/>
      <c r="S109" s="87"/>
      <c r="T109" s="135"/>
      <c r="U109" s="118"/>
      <c r="V109" s="118"/>
      <c r="W109" s="118"/>
      <c r="X109" s="118"/>
      <c r="Y109" s="135" t="str">
        <f>O109</f>
        <v/>
      </c>
      <c r="Z109" s="266">
        <f>O110</f>
        <v>0</v>
      </c>
      <c r="AA109" s="135"/>
      <c r="AB109" s="135"/>
      <c r="AC109" s="135"/>
      <c r="AD109" s="135"/>
      <c r="AE109" s="135"/>
      <c r="AF109" s="148"/>
      <c r="AG109" s="135"/>
      <c r="AH109" s="135"/>
      <c r="AI109" s="135"/>
      <c r="AJ109" s="135"/>
      <c r="AK109" s="135"/>
    </row>
    <row r="110" spans="1:37" ht="18" customHeight="1" thickBot="1">
      <c r="A110" s="312" t="str">
        <f>IF(C108="","",C108)</f>
        <v/>
      </c>
      <c r="B110" s="97">
        <f>B98</f>
        <v>1</v>
      </c>
      <c r="C110" s="93" t="str">
        <f>IF(H108="","",IF(D108="USD",H108-G108,ROUNDUP((H108-G108)/T108,2)))</f>
        <v/>
      </c>
      <c r="D110" s="110"/>
      <c r="E110" s="110"/>
      <c r="F110" s="111" t="str">
        <f>IF(AND(E108&lt;&gt;"",OR(I108="全額",I108="一部")=TRUE)=TRUE,E108,"")</f>
        <v/>
      </c>
      <c r="G110" s="112" t="str">
        <f>IF(D108="JPY",IF(COUNTIF(F110,"*円*")=1,I110,ROUNDUP(I110/T108,2)),IF(COUNTIF(F110,"*円*")=0,I110,ROUNDUP(I110*T108,0)))</f>
        <v/>
      </c>
      <c r="H110" s="174"/>
      <c r="I110" s="176" t="str">
        <f>IF(I108="","",IF(I108="全額",H108,IF(I108="なし",0,"金額入力")))</f>
        <v/>
      </c>
      <c r="J110" s="381"/>
      <c r="K110" s="385"/>
      <c r="L110" s="386"/>
      <c r="M110" s="385"/>
      <c r="N110" s="386"/>
      <c r="O110" s="385"/>
      <c r="P110" s="386"/>
      <c r="Q110" s="385"/>
      <c r="R110" s="387"/>
      <c r="S110" s="87"/>
      <c r="T110" s="135"/>
      <c r="U110" s="118" t="str">
        <f>IF(G110="","","IN_"&amp;F110&amp;MONTH(H110)&amp;"/"&amp;DAY(H110))&amp;"_"&amp;COUNTIF($V$14:V110,V110)</f>
        <v>_18</v>
      </c>
      <c r="V110" s="118" t="str">
        <f>"IN_"&amp;F110&amp;H110</f>
        <v>IN_</v>
      </c>
      <c r="W110" s="118"/>
      <c r="X110" s="118"/>
      <c r="Y110" s="135" t="str">
        <f>Q109</f>
        <v/>
      </c>
      <c r="Z110" s="266">
        <f>Q110</f>
        <v>0</v>
      </c>
      <c r="AA110" s="135" t="str">
        <f>IF(AB110="着金待ち",COUNTIF($AB$14:AB110,"着金待ち"),"")</f>
        <v/>
      </c>
      <c r="AB110" s="135" t="str">
        <f>IF(AND(OR(I108="全額",I108="一部")=TRUE,H110="")=TRUE,"着金待ち","")</f>
        <v/>
      </c>
      <c r="AC110" s="135" t="str">
        <f>IF(AB110="着金待ち",C108,"")</f>
        <v/>
      </c>
      <c r="AD110" s="135" t="str">
        <f>IF(AB110="着金待ち",F110,"")</f>
        <v/>
      </c>
      <c r="AE110" s="292" t="str">
        <f>IF(AB110="着金待ち",G110,"")</f>
        <v/>
      </c>
      <c r="AF110" s="148" t="str">
        <f>IF(AB110="着金待ち",B110,"")</f>
        <v/>
      </c>
      <c r="AG110" s="135" t="str">
        <f>IF(C110="","",IF(C110&lt;&gt;D110+E110,"！",""))</f>
        <v/>
      </c>
      <c r="AH110" s="135" t="str">
        <f>IF(C110="","",IF(C110&lt;&gt;SUM(K110:R110),"！",""))</f>
        <v/>
      </c>
      <c r="AI110" s="135" t="str">
        <f>IF(OR(AG110="！",AH110="！")=TRUE,"！","")</f>
        <v/>
      </c>
      <c r="AJ110" s="135" t="str">
        <f>IF(AI110="！",COUNTIF($AI$14:AI110,"！"),"")</f>
        <v/>
      </c>
      <c r="AK110" s="135">
        <v>3</v>
      </c>
    </row>
    <row r="111" spans="1:37" ht="18" customHeight="1" thickBot="1">
      <c r="A111" s="312"/>
      <c r="B111" s="308" t="s">
        <v>317</v>
      </c>
      <c r="C111" s="88"/>
      <c r="D111" s="89"/>
      <c r="E111" s="94" t="str">
        <f>IFERROR(ABS(C110-(D110+E110)),"")</f>
        <v/>
      </c>
      <c r="F111" s="90"/>
      <c r="G111" s="90"/>
      <c r="H111" s="89"/>
      <c r="I111" s="170"/>
      <c r="J111" s="79"/>
      <c r="K111" s="79"/>
      <c r="L111" s="79"/>
      <c r="M111" s="79"/>
      <c r="N111" s="79"/>
      <c r="O111" s="79"/>
      <c r="P111" s="79"/>
      <c r="Q111" s="388" t="str">
        <f>IFERROR(ABS(C110-SUM(K110:R110)),"")</f>
        <v/>
      </c>
      <c r="R111" s="388"/>
      <c r="S111" s="79"/>
      <c r="T111" s="135"/>
      <c r="U111" s="118"/>
      <c r="V111" s="118"/>
      <c r="W111" s="118"/>
      <c r="X111" s="118"/>
      <c r="Y111" s="135"/>
      <c r="Z111" s="135"/>
      <c r="AA111" s="135"/>
      <c r="AB111" s="135"/>
      <c r="AC111" s="135"/>
      <c r="AD111" s="135"/>
      <c r="AE111" s="135"/>
      <c r="AF111" s="148"/>
      <c r="AG111" s="135"/>
      <c r="AH111" s="135"/>
      <c r="AI111" s="135"/>
      <c r="AJ111" s="135"/>
      <c r="AK111" s="135"/>
    </row>
    <row r="112" spans="1:37" ht="18" customHeight="1" thickBot="1">
      <c r="A112" s="312"/>
      <c r="B112" s="321">
        <f>B107+1</f>
        <v>4</v>
      </c>
      <c r="C112" s="81" t="s">
        <v>23</v>
      </c>
      <c r="D112" s="82" t="s">
        <v>136</v>
      </c>
      <c r="E112" s="82" t="s">
        <v>28</v>
      </c>
      <c r="F112" s="82" t="s">
        <v>27</v>
      </c>
      <c r="G112" s="82" t="s">
        <v>24</v>
      </c>
      <c r="H112" s="171" t="s">
        <v>25</v>
      </c>
      <c r="I112" s="91" t="s">
        <v>133</v>
      </c>
      <c r="J112" s="372" t="s">
        <v>198</v>
      </c>
      <c r="K112" s="374"/>
      <c r="L112" s="375"/>
      <c r="M112" s="375"/>
      <c r="N112" s="375"/>
      <c r="O112" s="375"/>
      <c r="P112" s="375"/>
      <c r="Q112" s="375"/>
      <c r="R112" s="376"/>
      <c r="S112" s="83"/>
      <c r="T112" s="120" t="s">
        <v>31</v>
      </c>
      <c r="U112" s="118"/>
      <c r="V112" s="118"/>
      <c r="W112" s="118"/>
      <c r="X112" s="118"/>
      <c r="Y112" s="135" t="str">
        <f>K114</f>
        <v/>
      </c>
      <c r="Z112" s="266">
        <f>K115</f>
        <v>0</v>
      </c>
      <c r="AA112" s="135"/>
      <c r="AB112" s="135"/>
      <c r="AC112" s="135"/>
      <c r="AD112" s="135"/>
      <c r="AE112" s="135"/>
      <c r="AF112" s="148"/>
      <c r="AG112" s="135"/>
      <c r="AH112" s="135"/>
      <c r="AI112" s="135"/>
      <c r="AJ112" s="135"/>
      <c r="AK112" s="135"/>
    </row>
    <row r="113" spans="1:37" ht="18" customHeight="1" thickBot="1">
      <c r="A113" s="312"/>
      <c r="B113" s="309">
        <f>B98</f>
        <v>1</v>
      </c>
      <c r="C113" s="107"/>
      <c r="D113" s="108" t="s">
        <v>30</v>
      </c>
      <c r="E113" s="108" t="str">
        <f>IF(C113="","",IFERROR(INDEX(リスト!$B$3:$B$32,MATCH(プレー記録!C113,リスト!$D$3:$D$32,0),1),""))</f>
        <v/>
      </c>
      <c r="F113" s="109"/>
      <c r="G113" s="109" t="str">
        <f>IF(F113="","",F113)</f>
        <v/>
      </c>
      <c r="H113" s="172"/>
      <c r="I113" s="175"/>
      <c r="J113" s="373"/>
      <c r="K113" s="377"/>
      <c r="L113" s="378"/>
      <c r="M113" s="378"/>
      <c r="N113" s="378"/>
      <c r="O113" s="378"/>
      <c r="P113" s="378"/>
      <c r="Q113" s="378"/>
      <c r="R113" s="379"/>
      <c r="S113" s="84"/>
      <c r="T113" s="241"/>
      <c r="U113" s="118" t="str">
        <f>IF(F113="","","OUT_"&amp;E113&amp;MONTH(B113)&amp;"/"&amp;DAY(B113)&amp;"_"&amp;COUNTIF($V$12:V113,V113))</f>
        <v/>
      </c>
      <c r="V113" s="118" t="str">
        <f>"OUT_"&amp;E113&amp;B113</f>
        <v>OUT_1</v>
      </c>
      <c r="W113" s="194">
        <f>SUM(H113)-SUM(I115)</f>
        <v>0</v>
      </c>
      <c r="X113" s="119" t="str">
        <f>IF(C113="","",C113)</f>
        <v/>
      </c>
      <c r="Y113" s="135" t="str">
        <f>M114</f>
        <v/>
      </c>
      <c r="Z113" s="266">
        <f>M115</f>
        <v>0</v>
      </c>
      <c r="AA113" s="135"/>
      <c r="AB113" s="135"/>
      <c r="AC113" s="135"/>
      <c r="AD113" s="135"/>
      <c r="AE113" s="135"/>
      <c r="AF113" s="148"/>
      <c r="AG113" s="135"/>
      <c r="AH113" s="135"/>
      <c r="AI113" s="135"/>
      <c r="AJ113" s="135"/>
      <c r="AK113" s="135"/>
    </row>
    <row r="114" spans="1:37" ht="18" customHeight="1">
      <c r="A114" s="312"/>
      <c r="B114" s="79"/>
      <c r="C114" s="85" t="s">
        <v>26</v>
      </c>
      <c r="D114" s="86" t="s">
        <v>1</v>
      </c>
      <c r="E114" s="86" t="s">
        <v>29</v>
      </c>
      <c r="F114" s="86" t="s">
        <v>119</v>
      </c>
      <c r="G114" s="86" t="s">
        <v>134</v>
      </c>
      <c r="H114" s="173" t="s">
        <v>117</v>
      </c>
      <c r="I114" s="92" t="s">
        <v>135</v>
      </c>
      <c r="J114" s="380" t="s">
        <v>199</v>
      </c>
      <c r="K114" s="382" t="str">
        <f>$K$13</f>
        <v/>
      </c>
      <c r="L114" s="383"/>
      <c r="M114" s="382" t="str">
        <f>$M$13</f>
        <v/>
      </c>
      <c r="N114" s="383"/>
      <c r="O114" s="382" t="str">
        <f>$O$13</f>
        <v/>
      </c>
      <c r="P114" s="383"/>
      <c r="Q114" s="382" t="str">
        <f>$Q$13</f>
        <v/>
      </c>
      <c r="R114" s="384"/>
      <c r="S114" s="87"/>
      <c r="T114" s="135"/>
      <c r="U114" s="118"/>
      <c r="V114" s="118"/>
      <c r="W114" s="118"/>
      <c r="X114" s="118"/>
      <c r="Y114" s="135" t="str">
        <f>O114</f>
        <v/>
      </c>
      <c r="Z114" s="266">
        <f>O115</f>
        <v>0</v>
      </c>
      <c r="AA114" s="135"/>
      <c r="AB114" s="135"/>
      <c r="AC114" s="135"/>
      <c r="AD114" s="135"/>
      <c r="AE114" s="135"/>
      <c r="AF114" s="148"/>
      <c r="AG114" s="135"/>
      <c r="AH114" s="135"/>
      <c r="AI114" s="135"/>
      <c r="AJ114" s="135"/>
      <c r="AK114" s="135"/>
    </row>
    <row r="115" spans="1:37" ht="18" customHeight="1" thickBot="1">
      <c r="A115" s="312" t="str">
        <f>IF(C113="","",C113)</f>
        <v/>
      </c>
      <c r="B115" s="97">
        <f>B98</f>
        <v>1</v>
      </c>
      <c r="C115" s="93" t="str">
        <f>IF(H113="","",IF(D113="USD",H113-G113,ROUNDUP((H113-G113)/T113,2)))</f>
        <v/>
      </c>
      <c r="D115" s="110"/>
      <c r="E115" s="110"/>
      <c r="F115" s="111" t="str">
        <f>IF(AND(E113&lt;&gt;"",OR(I113="全額",I113="一部")=TRUE)=TRUE,E113,"")</f>
        <v/>
      </c>
      <c r="G115" s="112" t="str">
        <f>IF(D113="JPY",IF(COUNTIF(F115,"*円*")=1,I115,ROUNDUP(I115/T113,2)),IF(COUNTIF(F115,"*円*")=0,I115,ROUNDUP(I115*T113,0)))</f>
        <v/>
      </c>
      <c r="H115" s="174"/>
      <c r="I115" s="176" t="str">
        <f>IF(I113="","",IF(I113="全額",H113,IF(I113="なし",0,"金額入力")))</f>
        <v/>
      </c>
      <c r="J115" s="381"/>
      <c r="K115" s="385"/>
      <c r="L115" s="386"/>
      <c r="M115" s="385"/>
      <c r="N115" s="386"/>
      <c r="O115" s="385"/>
      <c r="P115" s="386"/>
      <c r="Q115" s="385"/>
      <c r="R115" s="387"/>
      <c r="S115" s="87"/>
      <c r="T115" s="135"/>
      <c r="U115" s="118" t="str">
        <f>IF(G115="","","IN_"&amp;F115&amp;MONTH(H115)&amp;"/"&amp;DAY(H115))&amp;"_"&amp;COUNTIF($V$14:V115,V115)</f>
        <v>_19</v>
      </c>
      <c r="V115" s="118" t="str">
        <f>"IN_"&amp;F115&amp;H115</f>
        <v>IN_</v>
      </c>
      <c r="W115" s="118"/>
      <c r="X115" s="118"/>
      <c r="Y115" s="135" t="str">
        <f>Q114</f>
        <v/>
      </c>
      <c r="Z115" s="266">
        <f>Q115</f>
        <v>0</v>
      </c>
      <c r="AA115" s="135" t="str">
        <f>IF(AB115="着金待ち",COUNTIF($AB$14:AB115,"着金待ち"),"")</f>
        <v/>
      </c>
      <c r="AB115" s="135" t="str">
        <f>IF(AND(OR(I113="全額",I113="一部")=TRUE,H115="")=TRUE,"着金待ち","")</f>
        <v/>
      </c>
      <c r="AC115" s="135" t="str">
        <f>IF(AB115="着金待ち",C113,"")</f>
        <v/>
      </c>
      <c r="AD115" s="135" t="str">
        <f>IF(AB115="着金待ち",F115,"")</f>
        <v/>
      </c>
      <c r="AE115" s="292" t="str">
        <f>IF(AB115="着金待ち",G115,"")</f>
        <v/>
      </c>
      <c r="AF115" s="148" t="str">
        <f>IF(AB115="着金待ち",B115,"")</f>
        <v/>
      </c>
      <c r="AG115" s="135" t="str">
        <f>IF(C115="","",IF(C115&lt;&gt;D115+E115,"！",""))</f>
        <v/>
      </c>
      <c r="AH115" s="135" t="str">
        <f>IF(C115="","",IF(C115&lt;&gt;SUM(K115:R115),"！",""))</f>
        <v/>
      </c>
      <c r="AI115" s="135" t="str">
        <f>IF(OR(AG115="！",AH115="！")=TRUE,"！","")</f>
        <v/>
      </c>
      <c r="AJ115" s="135" t="str">
        <f>IF(AI115="！",COUNTIF($AI$14:AI115,"！"),"")</f>
        <v/>
      </c>
      <c r="AK115" s="135">
        <v>4</v>
      </c>
    </row>
    <row r="116" spans="1:37" ht="18" customHeight="1" thickBot="1">
      <c r="A116" s="312"/>
      <c r="B116" s="308" t="s">
        <v>317</v>
      </c>
      <c r="C116" s="88"/>
      <c r="D116" s="89"/>
      <c r="E116" s="94" t="str">
        <f>IFERROR(ABS(C115-(D115+E115)),"")</f>
        <v/>
      </c>
      <c r="F116" s="90"/>
      <c r="G116" s="90"/>
      <c r="H116" s="89"/>
      <c r="I116" s="170"/>
      <c r="J116" s="79"/>
      <c r="K116" s="79"/>
      <c r="L116" s="79"/>
      <c r="M116" s="79"/>
      <c r="N116" s="79"/>
      <c r="O116" s="79"/>
      <c r="P116" s="79"/>
      <c r="Q116" s="388" t="str">
        <f>IFERROR(ABS(C115-SUM(K115:R115)),"")</f>
        <v/>
      </c>
      <c r="R116" s="388"/>
      <c r="S116" s="79"/>
      <c r="T116" s="135"/>
      <c r="U116" s="118"/>
      <c r="V116" s="118"/>
      <c r="W116" s="118"/>
      <c r="X116" s="118"/>
      <c r="Y116" s="135"/>
      <c r="Z116" s="135"/>
      <c r="AA116" s="135"/>
      <c r="AB116" s="135"/>
      <c r="AC116" s="135"/>
      <c r="AD116" s="135"/>
      <c r="AE116" s="135"/>
      <c r="AF116" s="148"/>
      <c r="AG116" s="135"/>
      <c r="AH116" s="135"/>
      <c r="AI116" s="135"/>
      <c r="AJ116" s="135"/>
      <c r="AK116" s="135"/>
    </row>
    <row r="117" spans="1:37" ht="18" customHeight="1" thickBot="1">
      <c r="A117" s="312"/>
      <c r="B117" s="321">
        <f>B112+1</f>
        <v>5</v>
      </c>
      <c r="C117" s="81" t="s">
        <v>23</v>
      </c>
      <c r="D117" s="82" t="s">
        <v>136</v>
      </c>
      <c r="E117" s="82" t="s">
        <v>28</v>
      </c>
      <c r="F117" s="82" t="s">
        <v>27</v>
      </c>
      <c r="G117" s="82" t="s">
        <v>24</v>
      </c>
      <c r="H117" s="171" t="s">
        <v>25</v>
      </c>
      <c r="I117" s="91" t="s">
        <v>133</v>
      </c>
      <c r="J117" s="372" t="s">
        <v>198</v>
      </c>
      <c r="K117" s="374"/>
      <c r="L117" s="375"/>
      <c r="M117" s="375"/>
      <c r="N117" s="375"/>
      <c r="O117" s="375"/>
      <c r="P117" s="375"/>
      <c r="Q117" s="375"/>
      <c r="R117" s="376"/>
      <c r="S117" s="83"/>
      <c r="T117" s="120" t="s">
        <v>31</v>
      </c>
      <c r="U117" s="118"/>
      <c r="V117" s="118"/>
      <c r="W117" s="118"/>
      <c r="X117" s="118"/>
      <c r="Y117" s="135" t="str">
        <f>K119</f>
        <v/>
      </c>
      <c r="Z117" s="266">
        <f>K120</f>
        <v>0</v>
      </c>
      <c r="AA117" s="135"/>
      <c r="AB117" s="135"/>
      <c r="AC117" s="135"/>
      <c r="AD117" s="135"/>
      <c r="AE117" s="135"/>
      <c r="AF117" s="148"/>
      <c r="AG117" s="135"/>
      <c r="AH117" s="135"/>
      <c r="AI117" s="135"/>
      <c r="AJ117" s="135"/>
      <c r="AK117" s="135"/>
    </row>
    <row r="118" spans="1:37" ht="18" customHeight="1" thickBot="1">
      <c r="A118" s="312"/>
      <c r="B118" s="309">
        <f>B98</f>
        <v>1</v>
      </c>
      <c r="C118" s="107"/>
      <c r="D118" s="108" t="s">
        <v>30</v>
      </c>
      <c r="E118" s="108" t="str">
        <f>IF(C118="","",IFERROR(INDEX(リスト!$B$3:$B$32,MATCH(プレー記録!C118,リスト!$D$3:$D$32,0),1),""))</f>
        <v/>
      </c>
      <c r="F118" s="109"/>
      <c r="G118" s="109" t="str">
        <f>IF(F118="","",F118)</f>
        <v/>
      </c>
      <c r="H118" s="172"/>
      <c r="I118" s="175"/>
      <c r="J118" s="373"/>
      <c r="K118" s="377"/>
      <c r="L118" s="378"/>
      <c r="M118" s="378"/>
      <c r="N118" s="378"/>
      <c r="O118" s="378"/>
      <c r="P118" s="378"/>
      <c r="Q118" s="378"/>
      <c r="R118" s="379"/>
      <c r="S118" s="84"/>
      <c r="T118" s="241"/>
      <c r="U118" s="118" t="str">
        <f>IF(F118="","","OUT_"&amp;E118&amp;MONTH(B118)&amp;"/"&amp;DAY(B118)&amp;"_"&amp;COUNTIF($V$12:V118,V118))</f>
        <v/>
      </c>
      <c r="V118" s="118" t="str">
        <f>"OUT_"&amp;E118&amp;B118</f>
        <v>OUT_1</v>
      </c>
      <c r="W118" s="194">
        <f>SUM(H118)-SUM(I120)</f>
        <v>0</v>
      </c>
      <c r="X118" s="119" t="str">
        <f>IF(C118="","",C118)</f>
        <v/>
      </c>
      <c r="Y118" s="135" t="str">
        <f>M119</f>
        <v/>
      </c>
      <c r="Z118" s="266">
        <f>M120</f>
        <v>0</v>
      </c>
      <c r="AA118" s="135"/>
      <c r="AB118" s="135"/>
      <c r="AC118" s="135"/>
      <c r="AD118" s="135"/>
      <c r="AE118" s="135"/>
      <c r="AF118" s="148"/>
      <c r="AG118" s="135"/>
      <c r="AH118" s="135"/>
      <c r="AI118" s="135"/>
      <c r="AJ118" s="135"/>
      <c r="AK118" s="135"/>
    </row>
    <row r="119" spans="1:37" ht="18" customHeight="1">
      <c r="A119" s="312"/>
      <c r="B119" s="79"/>
      <c r="C119" s="85" t="s">
        <v>26</v>
      </c>
      <c r="D119" s="86" t="s">
        <v>1</v>
      </c>
      <c r="E119" s="86" t="s">
        <v>29</v>
      </c>
      <c r="F119" s="86" t="s">
        <v>119</v>
      </c>
      <c r="G119" s="86" t="s">
        <v>134</v>
      </c>
      <c r="H119" s="173" t="s">
        <v>117</v>
      </c>
      <c r="I119" s="92" t="s">
        <v>135</v>
      </c>
      <c r="J119" s="380" t="s">
        <v>199</v>
      </c>
      <c r="K119" s="382" t="str">
        <f>$K$13</f>
        <v/>
      </c>
      <c r="L119" s="383"/>
      <c r="M119" s="382" t="str">
        <f>$M$13</f>
        <v/>
      </c>
      <c r="N119" s="383"/>
      <c r="O119" s="382" t="str">
        <f>$O$13</f>
        <v/>
      </c>
      <c r="P119" s="383"/>
      <c r="Q119" s="382" t="str">
        <f>$Q$13</f>
        <v/>
      </c>
      <c r="R119" s="384"/>
      <c r="S119" s="87"/>
      <c r="T119" s="135"/>
      <c r="U119" s="118"/>
      <c r="V119" s="118"/>
      <c r="W119" s="118"/>
      <c r="X119" s="118"/>
      <c r="Y119" s="135" t="str">
        <f>O119</f>
        <v/>
      </c>
      <c r="Z119" s="266">
        <f>O120</f>
        <v>0</v>
      </c>
      <c r="AA119" s="135"/>
      <c r="AB119" s="135"/>
      <c r="AC119" s="135"/>
      <c r="AD119" s="135"/>
      <c r="AE119" s="135"/>
      <c r="AF119" s="148"/>
      <c r="AG119" s="135"/>
      <c r="AH119" s="135"/>
      <c r="AI119" s="135"/>
      <c r="AJ119" s="135"/>
      <c r="AK119" s="135"/>
    </row>
    <row r="120" spans="1:37" ht="18" customHeight="1" thickBot="1">
      <c r="A120" s="312" t="str">
        <f>IF(C118="","",C118)</f>
        <v/>
      </c>
      <c r="B120" s="97">
        <f>B98</f>
        <v>1</v>
      </c>
      <c r="C120" s="93" t="str">
        <f>IF(H118="","",IF(D118="USD",H118-G118,ROUNDUP((H118-G118)/T118,2)))</f>
        <v/>
      </c>
      <c r="D120" s="110"/>
      <c r="E120" s="110"/>
      <c r="F120" s="111" t="str">
        <f>IF(AND(E118&lt;&gt;"",OR(I118="全額",I118="一部")=TRUE)=TRUE,E118,"")</f>
        <v/>
      </c>
      <c r="G120" s="112" t="str">
        <f>IF(D118="JPY",IF(COUNTIF(F120,"*円*")=1,I120,ROUNDUP(I120/T118,2)),IF(COUNTIF(F120,"*円*")=0,I120,ROUNDUP(I120*T118,0)))</f>
        <v/>
      </c>
      <c r="H120" s="174"/>
      <c r="I120" s="176" t="str">
        <f>IF(I118="","",IF(I118="全額",H118,IF(I118="なし",0,"金額入力")))</f>
        <v/>
      </c>
      <c r="J120" s="381"/>
      <c r="K120" s="385"/>
      <c r="L120" s="386"/>
      <c r="M120" s="385"/>
      <c r="N120" s="386"/>
      <c r="O120" s="385"/>
      <c r="P120" s="386"/>
      <c r="Q120" s="385"/>
      <c r="R120" s="387"/>
      <c r="S120" s="87"/>
      <c r="T120" s="135"/>
      <c r="U120" s="118" t="str">
        <f>IF(G120="","","IN_"&amp;F120&amp;MONTH(H120)&amp;"/"&amp;DAY(H120))&amp;"_"&amp;COUNTIF($V$14:V120,V120)</f>
        <v>_20</v>
      </c>
      <c r="V120" s="118" t="str">
        <f>"IN_"&amp;F120&amp;H120</f>
        <v>IN_</v>
      </c>
      <c r="W120" s="118"/>
      <c r="X120" s="118"/>
      <c r="Y120" s="135" t="str">
        <f>Q119</f>
        <v/>
      </c>
      <c r="Z120" s="266">
        <f>Q120</f>
        <v>0</v>
      </c>
      <c r="AA120" s="135" t="str">
        <f>IF(AB120="着金待ち",COUNTIF($AB$14:AB120,"着金待ち"),"")</f>
        <v/>
      </c>
      <c r="AB120" s="135" t="str">
        <f>IF(AND(OR(I118="全額",I118="一部")=TRUE,H120="")=TRUE,"着金待ち","")</f>
        <v/>
      </c>
      <c r="AC120" s="135" t="str">
        <f>IF(AB120="着金待ち",C118,"")</f>
        <v/>
      </c>
      <c r="AD120" s="135" t="str">
        <f>IF(AB120="着金待ち",F120,"")</f>
        <v/>
      </c>
      <c r="AE120" s="292" t="str">
        <f>IF(AB120="着金待ち",G120,"")</f>
        <v/>
      </c>
      <c r="AF120" s="148" t="str">
        <f>IF(AB120="着金待ち",B120,"")</f>
        <v/>
      </c>
      <c r="AG120" s="135" t="str">
        <f>IF(C120="","",IF(C120&lt;&gt;D120+E120,"！",""))</f>
        <v/>
      </c>
      <c r="AH120" s="135" t="str">
        <f>IF(C120="","",IF(C120&lt;&gt;SUM(K120:R120),"！",""))</f>
        <v/>
      </c>
      <c r="AI120" s="135" t="str">
        <f>IF(OR(AG120="！",AH120="！")=TRUE,"！","")</f>
        <v/>
      </c>
      <c r="AJ120" s="135" t="str">
        <f>IF(AI120="！",COUNTIF($AI$14:AI120,"！"),"")</f>
        <v/>
      </c>
      <c r="AK120" s="135">
        <v>5</v>
      </c>
    </row>
    <row r="121" spans="1:37" ht="18" customHeight="1" thickBot="1">
      <c r="A121" s="312"/>
      <c r="B121" s="308" t="s">
        <v>317</v>
      </c>
      <c r="C121" s="88"/>
      <c r="D121" s="89"/>
      <c r="E121" s="94" t="str">
        <f>IFERROR(ABS(C120-(D120+E120)),"")</f>
        <v/>
      </c>
      <c r="F121" s="90"/>
      <c r="G121" s="90"/>
      <c r="H121" s="89"/>
      <c r="I121" s="170"/>
      <c r="J121" s="79"/>
      <c r="K121" s="79"/>
      <c r="L121" s="79"/>
      <c r="M121" s="79"/>
      <c r="N121" s="79"/>
      <c r="O121" s="79"/>
      <c r="P121" s="79"/>
      <c r="Q121" s="388" t="str">
        <f>IFERROR(ABS(C120-SUM(K120:R120)),"")</f>
        <v/>
      </c>
      <c r="R121" s="388"/>
      <c r="S121" s="79"/>
      <c r="T121" s="135"/>
      <c r="U121" s="118"/>
      <c r="V121" s="118"/>
      <c r="W121" s="118"/>
      <c r="X121" s="118"/>
      <c r="Y121" s="135"/>
      <c r="Z121" s="135"/>
      <c r="AA121" s="135"/>
      <c r="AB121" s="135"/>
      <c r="AC121" s="135"/>
      <c r="AD121" s="135"/>
      <c r="AE121" s="135"/>
      <c r="AF121" s="148"/>
      <c r="AG121" s="135"/>
      <c r="AH121" s="135"/>
      <c r="AI121" s="135"/>
      <c r="AJ121" s="135"/>
      <c r="AK121" s="135"/>
    </row>
    <row r="122" spans="1:37" ht="18" customHeight="1" thickBot="1">
      <c r="A122" s="312"/>
      <c r="B122" s="321">
        <f>B117+1</f>
        <v>6</v>
      </c>
      <c r="C122" s="81" t="s">
        <v>23</v>
      </c>
      <c r="D122" s="82" t="s">
        <v>136</v>
      </c>
      <c r="E122" s="82" t="s">
        <v>28</v>
      </c>
      <c r="F122" s="82" t="s">
        <v>27</v>
      </c>
      <c r="G122" s="82" t="s">
        <v>24</v>
      </c>
      <c r="H122" s="171" t="s">
        <v>25</v>
      </c>
      <c r="I122" s="91" t="s">
        <v>133</v>
      </c>
      <c r="J122" s="372" t="s">
        <v>198</v>
      </c>
      <c r="K122" s="374"/>
      <c r="L122" s="375"/>
      <c r="M122" s="375"/>
      <c r="N122" s="375"/>
      <c r="O122" s="375"/>
      <c r="P122" s="375"/>
      <c r="Q122" s="375"/>
      <c r="R122" s="376"/>
      <c r="S122" s="83"/>
      <c r="T122" s="120" t="s">
        <v>31</v>
      </c>
      <c r="U122" s="118"/>
      <c r="V122" s="118"/>
      <c r="W122" s="118"/>
      <c r="X122" s="118"/>
      <c r="Y122" s="135" t="str">
        <f>K124</f>
        <v/>
      </c>
      <c r="Z122" s="266">
        <f>K125</f>
        <v>0</v>
      </c>
      <c r="AA122" s="135"/>
      <c r="AB122" s="135"/>
      <c r="AC122" s="135"/>
      <c r="AD122" s="135"/>
      <c r="AE122" s="135"/>
      <c r="AF122" s="148"/>
      <c r="AG122" s="135"/>
      <c r="AH122" s="135"/>
      <c r="AI122" s="135"/>
      <c r="AJ122" s="135"/>
      <c r="AK122" s="135"/>
    </row>
    <row r="123" spans="1:37" ht="18" customHeight="1" thickBot="1">
      <c r="A123" s="312"/>
      <c r="B123" s="309">
        <f>B98</f>
        <v>1</v>
      </c>
      <c r="C123" s="107"/>
      <c r="D123" s="108" t="s">
        <v>30</v>
      </c>
      <c r="E123" s="108" t="str">
        <f>IF(C123="","",IFERROR(INDEX(リスト!$B$3:$B$32,MATCH(プレー記録!C123,リスト!$D$3:$D$32,0),1),""))</f>
        <v/>
      </c>
      <c r="F123" s="109"/>
      <c r="G123" s="109" t="str">
        <f>IF(F123="","",F123)</f>
        <v/>
      </c>
      <c r="H123" s="172"/>
      <c r="I123" s="175"/>
      <c r="J123" s="373"/>
      <c r="K123" s="377"/>
      <c r="L123" s="378"/>
      <c r="M123" s="378"/>
      <c r="N123" s="378"/>
      <c r="O123" s="378"/>
      <c r="P123" s="378"/>
      <c r="Q123" s="378"/>
      <c r="R123" s="379"/>
      <c r="S123" s="84"/>
      <c r="T123" s="241"/>
      <c r="U123" s="118" t="str">
        <f>IF(F123="","","OUT_"&amp;E123&amp;MONTH(B123)&amp;"/"&amp;DAY(B123)&amp;"_"&amp;COUNTIF($V$12:V123,V123))</f>
        <v/>
      </c>
      <c r="V123" s="118" t="str">
        <f>"OUT_"&amp;E123&amp;B123</f>
        <v>OUT_1</v>
      </c>
      <c r="W123" s="194">
        <f>SUM(H123)-SUM(I125)</f>
        <v>0</v>
      </c>
      <c r="X123" s="119" t="str">
        <f>IF(C123="","",C123)</f>
        <v/>
      </c>
      <c r="Y123" s="135" t="str">
        <f>M124</f>
        <v/>
      </c>
      <c r="Z123" s="266">
        <f>M125</f>
        <v>0</v>
      </c>
      <c r="AA123" s="135"/>
      <c r="AB123" s="135"/>
      <c r="AC123" s="135"/>
      <c r="AD123" s="135"/>
      <c r="AE123" s="135"/>
      <c r="AF123" s="148"/>
      <c r="AG123" s="135"/>
      <c r="AH123" s="135"/>
      <c r="AI123" s="135"/>
      <c r="AJ123" s="135"/>
      <c r="AK123" s="135"/>
    </row>
    <row r="124" spans="1:37" ht="18" customHeight="1">
      <c r="A124" s="312"/>
      <c r="B124" s="79"/>
      <c r="C124" s="85" t="s">
        <v>26</v>
      </c>
      <c r="D124" s="86" t="s">
        <v>1</v>
      </c>
      <c r="E124" s="86" t="s">
        <v>29</v>
      </c>
      <c r="F124" s="86" t="s">
        <v>119</v>
      </c>
      <c r="G124" s="86" t="s">
        <v>134</v>
      </c>
      <c r="H124" s="173" t="s">
        <v>117</v>
      </c>
      <c r="I124" s="92" t="s">
        <v>135</v>
      </c>
      <c r="J124" s="380" t="s">
        <v>199</v>
      </c>
      <c r="K124" s="382" t="str">
        <f>$K$13</f>
        <v/>
      </c>
      <c r="L124" s="383"/>
      <c r="M124" s="382" t="str">
        <f>$M$13</f>
        <v/>
      </c>
      <c r="N124" s="383"/>
      <c r="O124" s="382" t="str">
        <f>$O$13</f>
        <v/>
      </c>
      <c r="P124" s="383"/>
      <c r="Q124" s="382" t="str">
        <f>$Q$13</f>
        <v/>
      </c>
      <c r="R124" s="384"/>
      <c r="S124" s="87"/>
      <c r="T124" s="135"/>
      <c r="U124" s="118"/>
      <c r="V124" s="118"/>
      <c r="W124" s="118"/>
      <c r="X124" s="118"/>
      <c r="Y124" s="135" t="str">
        <f>O124</f>
        <v/>
      </c>
      <c r="Z124" s="266">
        <f>O125</f>
        <v>0</v>
      </c>
      <c r="AA124" s="135"/>
      <c r="AB124" s="135"/>
      <c r="AC124" s="135"/>
      <c r="AD124" s="135"/>
      <c r="AE124" s="135"/>
      <c r="AF124" s="148"/>
      <c r="AG124" s="135"/>
      <c r="AH124" s="135"/>
      <c r="AI124" s="135"/>
      <c r="AJ124" s="135"/>
      <c r="AK124" s="135"/>
    </row>
    <row r="125" spans="1:37" ht="18" customHeight="1" thickBot="1">
      <c r="A125" s="312" t="str">
        <f>IF(C123="","",C123)</f>
        <v/>
      </c>
      <c r="B125" s="97">
        <f>B98</f>
        <v>1</v>
      </c>
      <c r="C125" s="93" t="str">
        <f>IF(H123="","",IF(D123="USD",H123-G123,ROUNDUP((H123-G123)/T123,2)))</f>
        <v/>
      </c>
      <c r="D125" s="110"/>
      <c r="E125" s="110"/>
      <c r="F125" s="111" t="str">
        <f>IF(AND(E123&lt;&gt;"",OR(I123="全額",I123="一部")=TRUE)=TRUE,E123,"")</f>
        <v/>
      </c>
      <c r="G125" s="112" t="str">
        <f>IF(D123="JPY",IF(COUNTIF(F125,"*円*")=1,I125,ROUNDUP(I125/T123,2)),IF(COUNTIF(F125,"*円*")=0,I125,ROUNDUP(I125*T123,0)))</f>
        <v/>
      </c>
      <c r="H125" s="174"/>
      <c r="I125" s="176" t="str">
        <f>IF(I123="","",IF(I123="全額",H123,IF(I123="なし",0,"金額入力")))</f>
        <v/>
      </c>
      <c r="J125" s="381"/>
      <c r="K125" s="385"/>
      <c r="L125" s="386"/>
      <c r="M125" s="385"/>
      <c r="N125" s="386"/>
      <c r="O125" s="385"/>
      <c r="P125" s="386"/>
      <c r="Q125" s="385"/>
      <c r="R125" s="387"/>
      <c r="S125" s="87"/>
      <c r="T125" s="135"/>
      <c r="U125" s="118" t="str">
        <f>IF(G125="","","IN_"&amp;F125&amp;MONTH(H125)&amp;"/"&amp;DAY(H125))&amp;"_"&amp;COUNTIF($V$14:V125,V125)</f>
        <v>_21</v>
      </c>
      <c r="V125" s="118" t="str">
        <f>"IN_"&amp;F125&amp;H125</f>
        <v>IN_</v>
      </c>
      <c r="W125" s="118"/>
      <c r="X125" s="118"/>
      <c r="Y125" s="135" t="str">
        <f>Q124</f>
        <v/>
      </c>
      <c r="Z125" s="266">
        <f>Q125</f>
        <v>0</v>
      </c>
      <c r="AA125" s="135" t="str">
        <f>IF(AB125="着金待ち",COUNTIF($AB$14:AB125,"着金待ち"),"")</f>
        <v/>
      </c>
      <c r="AB125" s="135" t="str">
        <f>IF(AND(OR(I123="全額",I123="一部")=TRUE,H125="")=TRUE,"着金待ち","")</f>
        <v/>
      </c>
      <c r="AC125" s="135" t="str">
        <f>IF(AB125="着金待ち",C123,"")</f>
        <v/>
      </c>
      <c r="AD125" s="135" t="str">
        <f>IF(AB125="着金待ち",F125,"")</f>
        <v/>
      </c>
      <c r="AE125" s="292" t="str">
        <f>IF(AB125="着金待ち",G125,"")</f>
        <v/>
      </c>
      <c r="AF125" s="148" t="str">
        <f>IF(AB125="着金待ち",B125,"")</f>
        <v/>
      </c>
      <c r="AG125" s="135" t="str">
        <f>IF(C125="","",IF(C125&lt;&gt;D125+E125,"！",""))</f>
        <v/>
      </c>
      <c r="AH125" s="135" t="str">
        <f>IF(C125="","",IF(C125&lt;&gt;SUM(K125:R125),"！",""))</f>
        <v/>
      </c>
      <c r="AI125" s="135" t="str">
        <f>IF(OR(AG125="！",AH125="！")=TRUE,"！","")</f>
        <v/>
      </c>
      <c r="AJ125" s="135" t="str">
        <f>IF(AI125="！",COUNTIF($AI$14:AI125,"！"),"")</f>
        <v/>
      </c>
      <c r="AK125" s="135">
        <v>6</v>
      </c>
    </row>
    <row r="126" spans="1:37" ht="18" customHeight="1" thickBot="1">
      <c r="A126" s="312"/>
      <c r="B126" s="308" t="s">
        <v>317</v>
      </c>
      <c r="C126" s="88"/>
      <c r="D126" s="89"/>
      <c r="E126" s="94" t="str">
        <f>IFERROR(ABS(C125-(D125+E125)),"")</f>
        <v/>
      </c>
      <c r="F126" s="90"/>
      <c r="G126" s="90"/>
      <c r="H126" s="89"/>
      <c r="I126" s="170"/>
      <c r="J126" s="79"/>
      <c r="K126" s="79"/>
      <c r="L126" s="79"/>
      <c r="M126" s="79"/>
      <c r="N126" s="79"/>
      <c r="O126" s="79"/>
      <c r="P126" s="79"/>
      <c r="Q126" s="388" t="str">
        <f>IFERROR(ABS(C125-SUM(K125:R125)),"")</f>
        <v/>
      </c>
      <c r="R126" s="388"/>
      <c r="S126" s="79"/>
      <c r="T126" s="135"/>
      <c r="U126" s="118"/>
      <c r="V126" s="118"/>
      <c r="W126" s="118"/>
      <c r="X126" s="118"/>
      <c r="Y126" s="135"/>
      <c r="Z126" s="135"/>
      <c r="AA126" s="135"/>
      <c r="AB126" s="135"/>
      <c r="AC126" s="135"/>
      <c r="AD126" s="135"/>
      <c r="AE126" s="135"/>
      <c r="AF126" s="148"/>
      <c r="AG126" s="135"/>
      <c r="AH126" s="135"/>
      <c r="AI126" s="135"/>
      <c r="AJ126" s="135"/>
      <c r="AK126" s="135"/>
    </row>
    <row r="127" spans="1:37" ht="18" customHeight="1" thickBot="1">
      <c r="A127" s="312"/>
      <c r="B127" s="321">
        <f>B122+1</f>
        <v>7</v>
      </c>
      <c r="C127" s="81" t="s">
        <v>23</v>
      </c>
      <c r="D127" s="82" t="s">
        <v>136</v>
      </c>
      <c r="E127" s="82" t="s">
        <v>28</v>
      </c>
      <c r="F127" s="82" t="s">
        <v>27</v>
      </c>
      <c r="G127" s="82" t="s">
        <v>24</v>
      </c>
      <c r="H127" s="171" t="s">
        <v>25</v>
      </c>
      <c r="I127" s="91" t="s">
        <v>133</v>
      </c>
      <c r="J127" s="372" t="s">
        <v>198</v>
      </c>
      <c r="K127" s="374"/>
      <c r="L127" s="375"/>
      <c r="M127" s="375"/>
      <c r="N127" s="375"/>
      <c r="O127" s="375"/>
      <c r="P127" s="375"/>
      <c r="Q127" s="375"/>
      <c r="R127" s="376"/>
      <c r="S127" s="83"/>
      <c r="T127" s="120" t="s">
        <v>31</v>
      </c>
      <c r="U127" s="118"/>
      <c r="V127" s="118"/>
      <c r="W127" s="118"/>
      <c r="X127" s="118"/>
      <c r="Y127" s="135" t="str">
        <f>K129</f>
        <v/>
      </c>
      <c r="Z127" s="266">
        <f>K130</f>
        <v>0</v>
      </c>
      <c r="AA127" s="135"/>
      <c r="AB127" s="135"/>
      <c r="AC127" s="135"/>
      <c r="AD127" s="135"/>
      <c r="AE127" s="135"/>
      <c r="AF127" s="148"/>
      <c r="AG127" s="135"/>
      <c r="AH127" s="135"/>
      <c r="AI127" s="135"/>
      <c r="AJ127" s="135"/>
      <c r="AK127" s="135"/>
    </row>
    <row r="128" spans="1:37" ht="18" customHeight="1" thickBot="1">
      <c r="A128" s="312"/>
      <c r="B128" s="309">
        <f>B98</f>
        <v>1</v>
      </c>
      <c r="C128" s="107"/>
      <c r="D128" s="108" t="s">
        <v>30</v>
      </c>
      <c r="E128" s="108" t="str">
        <f>IF(C128="","",IFERROR(INDEX(リスト!$B$3:$B$32,MATCH(プレー記録!C128,リスト!$D$3:$D$32,0),1),""))</f>
        <v/>
      </c>
      <c r="F128" s="109"/>
      <c r="G128" s="109" t="str">
        <f>IF(F128="","",F128)</f>
        <v/>
      </c>
      <c r="H128" s="172"/>
      <c r="I128" s="175"/>
      <c r="J128" s="373"/>
      <c r="K128" s="377"/>
      <c r="L128" s="378"/>
      <c r="M128" s="378"/>
      <c r="N128" s="378"/>
      <c r="O128" s="378"/>
      <c r="P128" s="378"/>
      <c r="Q128" s="378"/>
      <c r="R128" s="379"/>
      <c r="S128" s="84"/>
      <c r="T128" s="241"/>
      <c r="U128" s="118" t="str">
        <f>IF(F128="","","OUT_"&amp;E128&amp;MONTH(B128)&amp;"/"&amp;DAY(B128)&amp;"_"&amp;COUNTIF($V$12:V128,V128))</f>
        <v/>
      </c>
      <c r="V128" s="118" t="str">
        <f>"OUT_"&amp;E128&amp;B128</f>
        <v>OUT_1</v>
      </c>
      <c r="W128" s="194">
        <f>SUM(H128)-SUM(I130)</f>
        <v>0</v>
      </c>
      <c r="X128" s="119" t="str">
        <f>IF(C128="","",C128)</f>
        <v/>
      </c>
      <c r="Y128" s="135" t="str">
        <f>M129</f>
        <v/>
      </c>
      <c r="Z128" s="266">
        <f>M130</f>
        <v>0</v>
      </c>
      <c r="AA128" s="135"/>
      <c r="AB128" s="135"/>
      <c r="AC128" s="135"/>
      <c r="AD128" s="135"/>
      <c r="AE128" s="135"/>
      <c r="AF128" s="148"/>
      <c r="AG128" s="135"/>
      <c r="AH128" s="135"/>
      <c r="AI128" s="135"/>
      <c r="AJ128" s="135"/>
      <c r="AK128" s="135"/>
    </row>
    <row r="129" spans="1:37" ht="18" customHeight="1">
      <c r="A129" s="312"/>
      <c r="B129" s="79"/>
      <c r="C129" s="85" t="s">
        <v>26</v>
      </c>
      <c r="D129" s="86" t="s">
        <v>1</v>
      </c>
      <c r="E129" s="86" t="s">
        <v>29</v>
      </c>
      <c r="F129" s="86" t="s">
        <v>119</v>
      </c>
      <c r="G129" s="86" t="s">
        <v>134</v>
      </c>
      <c r="H129" s="173" t="s">
        <v>117</v>
      </c>
      <c r="I129" s="92" t="s">
        <v>135</v>
      </c>
      <c r="J129" s="380" t="s">
        <v>199</v>
      </c>
      <c r="K129" s="382" t="str">
        <f>$K$13</f>
        <v/>
      </c>
      <c r="L129" s="383"/>
      <c r="M129" s="382" t="str">
        <f>$M$13</f>
        <v/>
      </c>
      <c r="N129" s="383"/>
      <c r="O129" s="382" t="str">
        <f>$O$13</f>
        <v/>
      </c>
      <c r="P129" s="383"/>
      <c r="Q129" s="382" t="str">
        <f>$Q$13</f>
        <v/>
      </c>
      <c r="R129" s="384"/>
      <c r="S129" s="87"/>
      <c r="T129" s="135"/>
      <c r="U129" s="118"/>
      <c r="V129" s="118"/>
      <c r="W129" s="118"/>
      <c r="X129" s="118"/>
      <c r="Y129" s="135" t="str">
        <f>O129</f>
        <v/>
      </c>
      <c r="Z129" s="266">
        <f>O130</f>
        <v>0</v>
      </c>
      <c r="AA129" s="135"/>
      <c r="AB129" s="135"/>
      <c r="AC129" s="135"/>
      <c r="AD129" s="135"/>
      <c r="AE129" s="135"/>
      <c r="AF129" s="148"/>
      <c r="AG129" s="135"/>
      <c r="AH129" s="135"/>
      <c r="AI129" s="135"/>
      <c r="AJ129" s="135"/>
      <c r="AK129" s="135"/>
    </row>
    <row r="130" spans="1:37" ht="18" customHeight="1" thickBot="1">
      <c r="A130" s="312" t="str">
        <f>IF(C128="","",C128)</f>
        <v/>
      </c>
      <c r="B130" s="97">
        <f>B98</f>
        <v>1</v>
      </c>
      <c r="C130" s="93" t="str">
        <f>IF(H128="","",IF(D128="USD",H128-G128,ROUNDUP((H128-G128)/T128,2)))</f>
        <v/>
      </c>
      <c r="D130" s="110"/>
      <c r="E130" s="110"/>
      <c r="F130" s="111" t="str">
        <f>IF(AND(E128&lt;&gt;"",OR(I128="全額",I128="一部")=TRUE)=TRUE,E128,"")</f>
        <v/>
      </c>
      <c r="G130" s="112" t="str">
        <f>IF(D128="JPY",IF(COUNTIF(F130,"*円*")=1,I130,ROUNDUP(I130/T128,2)),IF(COUNTIF(F130,"*円*")=0,I130,ROUNDUP(I130*T128,0)))</f>
        <v/>
      </c>
      <c r="H130" s="174"/>
      <c r="I130" s="176" t="str">
        <f>IF(I128="","",IF(I128="全額",H128,IF(I128="なし",0,"金額入力")))</f>
        <v/>
      </c>
      <c r="J130" s="381"/>
      <c r="K130" s="385"/>
      <c r="L130" s="386"/>
      <c r="M130" s="385"/>
      <c r="N130" s="386"/>
      <c r="O130" s="385"/>
      <c r="P130" s="386"/>
      <c r="Q130" s="385"/>
      <c r="R130" s="387"/>
      <c r="S130" s="87"/>
      <c r="T130" s="135"/>
      <c r="U130" s="118" t="str">
        <f>IF(G130="","","IN_"&amp;F130&amp;MONTH(H130)&amp;"/"&amp;DAY(H130))&amp;"_"&amp;COUNTIF($V$14:V130,V130)</f>
        <v>_22</v>
      </c>
      <c r="V130" s="118" t="str">
        <f>"IN_"&amp;F130&amp;H130</f>
        <v>IN_</v>
      </c>
      <c r="W130" s="118"/>
      <c r="X130" s="118"/>
      <c r="Y130" s="135" t="str">
        <f>Q129</f>
        <v/>
      </c>
      <c r="Z130" s="266">
        <f>Q130</f>
        <v>0</v>
      </c>
      <c r="AA130" s="135" t="str">
        <f>IF(AB130="着金待ち",COUNTIF($AB$14:AB130,"着金待ち"),"")</f>
        <v/>
      </c>
      <c r="AB130" s="135" t="str">
        <f>IF(AND(OR(I128="全額",I128="一部")=TRUE,H130="")=TRUE,"着金待ち","")</f>
        <v/>
      </c>
      <c r="AC130" s="135" t="str">
        <f>IF(AB130="着金待ち",C128,"")</f>
        <v/>
      </c>
      <c r="AD130" s="135" t="str">
        <f>IF(AB130="着金待ち",F130,"")</f>
        <v/>
      </c>
      <c r="AE130" s="292" t="str">
        <f>IF(AB130="着金待ち",G130,"")</f>
        <v/>
      </c>
      <c r="AF130" s="148" t="str">
        <f>IF(AB130="着金待ち",B130,"")</f>
        <v/>
      </c>
      <c r="AG130" s="135" t="str">
        <f>IF(C130="","",IF(C130&lt;&gt;D130+E130,"！",""))</f>
        <v/>
      </c>
      <c r="AH130" s="135" t="str">
        <f>IF(C130="","",IF(C130&lt;&gt;SUM(K130:R130),"！",""))</f>
        <v/>
      </c>
      <c r="AI130" s="135" t="str">
        <f>IF(OR(AG130="！",AH130="！")=TRUE,"！","")</f>
        <v/>
      </c>
      <c r="AJ130" s="135" t="str">
        <f>IF(AI130="！",COUNTIF($AI$14:AI130,"！"),"")</f>
        <v/>
      </c>
      <c r="AK130" s="135">
        <v>7</v>
      </c>
    </row>
    <row r="131" spans="1:37" ht="18" customHeight="1" thickBot="1">
      <c r="A131" s="312"/>
      <c r="B131" s="308" t="s">
        <v>317</v>
      </c>
      <c r="C131" s="88"/>
      <c r="D131" s="89"/>
      <c r="E131" s="94" t="str">
        <f>IFERROR(ABS(C130-(D130+E130)),"")</f>
        <v/>
      </c>
      <c r="F131" s="90"/>
      <c r="G131" s="90"/>
      <c r="H131" s="89"/>
      <c r="I131" s="170"/>
      <c r="J131" s="79"/>
      <c r="K131" s="79"/>
      <c r="L131" s="79"/>
      <c r="M131" s="79"/>
      <c r="N131" s="79"/>
      <c r="O131" s="79"/>
      <c r="P131" s="79"/>
      <c r="Q131" s="388" t="str">
        <f>IFERROR(ABS(C130-SUM(K130:R130)),"")</f>
        <v/>
      </c>
      <c r="R131" s="388"/>
      <c r="S131" s="79"/>
      <c r="T131" s="135"/>
      <c r="U131" s="118"/>
      <c r="V131" s="118"/>
      <c r="W131" s="118"/>
      <c r="X131" s="118"/>
      <c r="Y131" s="135"/>
      <c r="Z131" s="135"/>
      <c r="AA131" s="135"/>
      <c r="AB131" s="135"/>
      <c r="AC131" s="135"/>
      <c r="AD131" s="135"/>
      <c r="AE131" s="135"/>
      <c r="AF131" s="148"/>
      <c r="AG131" s="135"/>
      <c r="AH131" s="135"/>
      <c r="AI131" s="135"/>
      <c r="AJ131" s="135"/>
      <c r="AK131" s="135"/>
    </row>
    <row r="132" spans="1:37" ht="18" customHeight="1" thickBot="1">
      <c r="A132" s="312"/>
      <c r="B132" s="321">
        <f>B127+1</f>
        <v>8</v>
      </c>
      <c r="C132" s="81" t="s">
        <v>23</v>
      </c>
      <c r="D132" s="82" t="s">
        <v>136</v>
      </c>
      <c r="E132" s="82" t="s">
        <v>28</v>
      </c>
      <c r="F132" s="82" t="s">
        <v>27</v>
      </c>
      <c r="G132" s="82" t="s">
        <v>24</v>
      </c>
      <c r="H132" s="171" t="s">
        <v>25</v>
      </c>
      <c r="I132" s="91" t="s">
        <v>133</v>
      </c>
      <c r="J132" s="372" t="s">
        <v>198</v>
      </c>
      <c r="K132" s="374"/>
      <c r="L132" s="375"/>
      <c r="M132" s="375"/>
      <c r="N132" s="375"/>
      <c r="O132" s="375"/>
      <c r="P132" s="375"/>
      <c r="Q132" s="375"/>
      <c r="R132" s="376"/>
      <c r="S132" s="83"/>
      <c r="T132" s="120" t="s">
        <v>31</v>
      </c>
      <c r="U132" s="118"/>
      <c r="V132" s="118"/>
      <c r="W132" s="118"/>
      <c r="X132" s="118"/>
      <c r="Y132" s="135" t="str">
        <f>K134</f>
        <v/>
      </c>
      <c r="Z132" s="266">
        <f>K135</f>
        <v>0</v>
      </c>
      <c r="AA132" s="135"/>
      <c r="AB132" s="135"/>
      <c r="AC132" s="135"/>
      <c r="AD132" s="135"/>
      <c r="AE132" s="135"/>
      <c r="AF132" s="148"/>
      <c r="AG132" s="135"/>
      <c r="AH132" s="135"/>
      <c r="AI132" s="135"/>
      <c r="AJ132" s="135"/>
      <c r="AK132" s="135"/>
    </row>
    <row r="133" spans="1:37" ht="18" customHeight="1" thickBot="1">
      <c r="A133" s="312"/>
      <c r="B133" s="309">
        <f>B98</f>
        <v>1</v>
      </c>
      <c r="C133" s="107"/>
      <c r="D133" s="108" t="s">
        <v>30</v>
      </c>
      <c r="E133" s="108" t="str">
        <f>IF(C133="","",IFERROR(INDEX(リスト!$B$3:$B$32,MATCH(プレー記録!C133,リスト!$D$3:$D$32,0),1),""))</f>
        <v/>
      </c>
      <c r="F133" s="109"/>
      <c r="G133" s="109" t="str">
        <f>IF(F133="","",F133)</f>
        <v/>
      </c>
      <c r="H133" s="172"/>
      <c r="I133" s="175"/>
      <c r="J133" s="373"/>
      <c r="K133" s="377"/>
      <c r="L133" s="378"/>
      <c r="M133" s="378"/>
      <c r="N133" s="378"/>
      <c r="O133" s="378"/>
      <c r="P133" s="378"/>
      <c r="Q133" s="378"/>
      <c r="R133" s="379"/>
      <c r="S133" s="84"/>
      <c r="T133" s="241"/>
      <c r="U133" s="118" t="str">
        <f>IF(F133="","","OUT_"&amp;E133&amp;MONTH(B133)&amp;"/"&amp;DAY(B133)&amp;"_"&amp;COUNTIF($V$12:V133,V133))</f>
        <v/>
      </c>
      <c r="V133" s="118" t="str">
        <f>"OUT_"&amp;E133&amp;B133</f>
        <v>OUT_1</v>
      </c>
      <c r="W133" s="194">
        <f>SUM(H133)-SUM(I135)</f>
        <v>0</v>
      </c>
      <c r="X133" s="119" t="str">
        <f>IF(C133="","",C133)</f>
        <v/>
      </c>
      <c r="Y133" s="135" t="str">
        <f>M134</f>
        <v/>
      </c>
      <c r="Z133" s="266">
        <f>M135</f>
        <v>0</v>
      </c>
      <c r="AA133" s="135"/>
      <c r="AB133" s="135"/>
      <c r="AC133" s="135"/>
      <c r="AD133" s="135"/>
      <c r="AE133" s="135"/>
      <c r="AF133" s="148"/>
      <c r="AG133" s="135"/>
      <c r="AH133" s="135"/>
      <c r="AI133" s="135"/>
      <c r="AJ133" s="135"/>
      <c r="AK133" s="135"/>
    </row>
    <row r="134" spans="1:37" ht="18" customHeight="1">
      <c r="A134" s="312"/>
      <c r="B134" s="79"/>
      <c r="C134" s="85" t="s">
        <v>26</v>
      </c>
      <c r="D134" s="86" t="s">
        <v>1</v>
      </c>
      <c r="E134" s="86" t="s">
        <v>29</v>
      </c>
      <c r="F134" s="86" t="s">
        <v>119</v>
      </c>
      <c r="G134" s="86" t="s">
        <v>134</v>
      </c>
      <c r="H134" s="173" t="s">
        <v>117</v>
      </c>
      <c r="I134" s="92" t="s">
        <v>135</v>
      </c>
      <c r="J134" s="380" t="s">
        <v>199</v>
      </c>
      <c r="K134" s="382" t="str">
        <f>$K$13</f>
        <v/>
      </c>
      <c r="L134" s="383"/>
      <c r="M134" s="382" t="str">
        <f>$M$13</f>
        <v/>
      </c>
      <c r="N134" s="383"/>
      <c r="O134" s="382" t="str">
        <f>$O$13</f>
        <v/>
      </c>
      <c r="P134" s="383"/>
      <c r="Q134" s="382" t="str">
        <f>$Q$13</f>
        <v/>
      </c>
      <c r="R134" s="384"/>
      <c r="S134" s="87"/>
      <c r="T134" s="135"/>
      <c r="U134" s="118"/>
      <c r="V134" s="118"/>
      <c r="W134" s="118"/>
      <c r="X134" s="118"/>
      <c r="Y134" s="135" t="str">
        <f>O134</f>
        <v/>
      </c>
      <c r="Z134" s="266">
        <f>O135</f>
        <v>0</v>
      </c>
      <c r="AA134" s="135"/>
      <c r="AB134" s="135"/>
      <c r="AC134" s="135"/>
      <c r="AD134" s="135"/>
      <c r="AE134" s="135"/>
      <c r="AF134" s="148"/>
      <c r="AG134" s="135"/>
      <c r="AH134" s="135"/>
      <c r="AI134" s="135"/>
      <c r="AJ134" s="135"/>
      <c r="AK134" s="135"/>
    </row>
    <row r="135" spans="1:37" ht="18" customHeight="1" thickBot="1">
      <c r="A135" s="312" t="str">
        <f>IF(C133="","",C133)</f>
        <v/>
      </c>
      <c r="B135" s="97">
        <f>B98</f>
        <v>1</v>
      </c>
      <c r="C135" s="93" t="str">
        <f>IF(H133="","",IF(D133="USD",H133-G133,ROUNDUP((H133-G133)/T133,2)))</f>
        <v/>
      </c>
      <c r="D135" s="110"/>
      <c r="E135" s="110"/>
      <c r="F135" s="111" t="str">
        <f>IF(AND(E133&lt;&gt;"",OR(I133="全額",I133="一部")=TRUE)=TRUE,E133,"")</f>
        <v/>
      </c>
      <c r="G135" s="112" t="str">
        <f>IF(D133="JPY",IF(COUNTIF(F135,"*円*")=1,I135,ROUNDUP(I135/T133,2)),IF(COUNTIF(F135,"*円*")=0,I135,ROUNDUP(I135*T133,0)))</f>
        <v/>
      </c>
      <c r="H135" s="174"/>
      <c r="I135" s="176" t="str">
        <f>IF(I133="","",IF(I133="全額",H133,IF(I133="なし",0,"金額入力")))</f>
        <v/>
      </c>
      <c r="J135" s="381"/>
      <c r="K135" s="385"/>
      <c r="L135" s="386"/>
      <c r="M135" s="385"/>
      <c r="N135" s="386"/>
      <c r="O135" s="385"/>
      <c r="P135" s="386"/>
      <c r="Q135" s="385"/>
      <c r="R135" s="387"/>
      <c r="S135" s="87"/>
      <c r="T135" s="135"/>
      <c r="U135" s="118" t="str">
        <f>IF(G135="","","IN_"&amp;F135&amp;MONTH(H135)&amp;"/"&amp;DAY(H135))&amp;"_"&amp;COUNTIF($V$14:V135,V135)</f>
        <v>_23</v>
      </c>
      <c r="V135" s="118" t="str">
        <f>"IN_"&amp;F135&amp;H135</f>
        <v>IN_</v>
      </c>
      <c r="W135" s="118"/>
      <c r="X135" s="118"/>
      <c r="Y135" s="135" t="str">
        <f>Q134</f>
        <v/>
      </c>
      <c r="Z135" s="266">
        <f>Q135</f>
        <v>0</v>
      </c>
      <c r="AA135" s="135" t="str">
        <f>IF(AB135="着金待ち",COUNTIF($AB$14:AB135,"着金待ち"),"")</f>
        <v/>
      </c>
      <c r="AB135" s="135" t="str">
        <f>IF(AND(OR(I133="全額",I133="一部")=TRUE,H135="")=TRUE,"着金待ち","")</f>
        <v/>
      </c>
      <c r="AC135" s="135" t="str">
        <f>IF(AB135="着金待ち",C133,"")</f>
        <v/>
      </c>
      <c r="AD135" s="135" t="str">
        <f>IF(AB135="着金待ち",F135,"")</f>
        <v/>
      </c>
      <c r="AE135" s="292" t="str">
        <f>IF(AB135="着金待ち",G135,"")</f>
        <v/>
      </c>
      <c r="AF135" s="148" t="str">
        <f>IF(AB135="着金待ち",B135,"")</f>
        <v/>
      </c>
      <c r="AG135" s="135" t="str">
        <f>IF(C135="","",IF(C135&lt;&gt;D135+E135,"！",""))</f>
        <v/>
      </c>
      <c r="AH135" s="135" t="str">
        <f>IF(C135="","",IF(C135&lt;&gt;SUM(K135:R135),"！",""))</f>
        <v/>
      </c>
      <c r="AI135" s="135" t="str">
        <f>IF(OR(AG135="！",AH135="！")=TRUE,"！","")</f>
        <v/>
      </c>
      <c r="AJ135" s="135" t="str">
        <f>IF(AI135="！",COUNTIF($AI$14:AI135,"！"),"")</f>
        <v/>
      </c>
      <c r="AK135" s="135">
        <v>8</v>
      </c>
    </row>
    <row r="136" spans="1:37" ht="18" customHeight="1" thickBot="1">
      <c r="A136" s="312"/>
      <c r="B136" s="308" t="s">
        <v>317</v>
      </c>
      <c r="C136" s="88"/>
      <c r="D136" s="89"/>
      <c r="E136" s="94" t="str">
        <f>IFERROR(ABS(C135-(D135+E135)),"")</f>
        <v/>
      </c>
      <c r="F136" s="90"/>
      <c r="G136" s="90"/>
      <c r="H136" s="89"/>
      <c r="I136" s="170"/>
      <c r="J136" s="79"/>
      <c r="K136" s="79"/>
      <c r="L136" s="79"/>
      <c r="M136" s="79"/>
      <c r="N136" s="79"/>
      <c r="O136" s="79"/>
      <c r="P136" s="79"/>
      <c r="Q136" s="388" t="str">
        <f>IFERROR(ABS(C135-SUM(K135:R135)),"")</f>
        <v/>
      </c>
      <c r="R136" s="388"/>
      <c r="S136" s="79"/>
      <c r="T136" s="135"/>
      <c r="U136" s="118"/>
      <c r="V136" s="118"/>
      <c r="W136" s="118"/>
      <c r="X136" s="118"/>
      <c r="Y136" s="135"/>
      <c r="Z136" s="135"/>
      <c r="AA136" s="135"/>
      <c r="AB136" s="135"/>
      <c r="AC136" s="135"/>
      <c r="AD136" s="135"/>
      <c r="AE136" s="135"/>
      <c r="AF136" s="148"/>
      <c r="AG136" s="135"/>
      <c r="AH136" s="135"/>
      <c r="AI136" s="135"/>
      <c r="AJ136" s="135"/>
      <c r="AK136" s="135"/>
    </row>
    <row r="137" spans="1:37" ht="18" customHeight="1" thickBot="1">
      <c r="A137" s="312"/>
      <c r="B137" s="321">
        <f>B132+1</f>
        <v>9</v>
      </c>
      <c r="C137" s="81" t="s">
        <v>23</v>
      </c>
      <c r="D137" s="82" t="s">
        <v>136</v>
      </c>
      <c r="E137" s="82" t="s">
        <v>28</v>
      </c>
      <c r="F137" s="82" t="s">
        <v>27</v>
      </c>
      <c r="G137" s="82" t="s">
        <v>24</v>
      </c>
      <c r="H137" s="171" t="s">
        <v>25</v>
      </c>
      <c r="I137" s="91" t="s">
        <v>133</v>
      </c>
      <c r="J137" s="372" t="s">
        <v>198</v>
      </c>
      <c r="K137" s="374"/>
      <c r="L137" s="375"/>
      <c r="M137" s="375"/>
      <c r="N137" s="375"/>
      <c r="O137" s="375"/>
      <c r="P137" s="375"/>
      <c r="Q137" s="375"/>
      <c r="R137" s="376"/>
      <c r="S137" s="83"/>
      <c r="T137" s="120" t="s">
        <v>31</v>
      </c>
      <c r="U137" s="118"/>
      <c r="V137" s="118"/>
      <c r="W137" s="118"/>
      <c r="X137" s="118"/>
      <c r="Y137" s="135" t="str">
        <f>K139</f>
        <v/>
      </c>
      <c r="Z137" s="266">
        <f>K140</f>
        <v>0</v>
      </c>
      <c r="AA137" s="135"/>
      <c r="AB137" s="135"/>
      <c r="AC137" s="135"/>
      <c r="AD137" s="135"/>
      <c r="AE137" s="135"/>
      <c r="AF137" s="148"/>
      <c r="AG137" s="135"/>
      <c r="AH137" s="135"/>
      <c r="AI137" s="135"/>
      <c r="AJ137" s="135"/>
      <c r="AK137" s="135"/>
    </row>
    <row r="138" spans="1:37" ht="18" customHeight="1" thickBot="1">
      <c r="A138" s="312"/>
      <c r="B138" s="309">
        <f>B98</f>
        <v>1</v>
      </c>
      <c r="C138" s="107"/>
      <c r="D138" s="108" t="s">
        <v>30</v>
      </c>
      <c r="E138" s="108" t="str">
        <f>IF(C138="","",IFERROR(INDEX(リスト!$B$3:$B$32,MATCH(プレー記録!C138,リスト!$D$3:$D$32,0),1),""))</f>
        <v/>
      </c>
      <c r="F138" s="109"/>
      <c r="G138" s="109" t="str">
        <f>IF(F138="","",F138)</f>
        <v/>
      </c>
      <c r="H138" s="172"/>
      <c r="I138" s="175"/>
      <c r="J138" s="373"/>
      <c r="K138" s="377"/>
      <c r="L138" s="378"/>
      <c r="M138" s="378"/>
      <c r="N138" s="378"/>
      <c r="O138" s="378"/>
      <c r="P138" s="378"/>
      <c r="Q138" s="378"/>
      <c r="R138" s="379"/>
      <c r="S138" s="84"/>
      <c r="T138" s="241"/>
      <c r="U138" s="118" t="str">
        <f>IF(F138="","","OUT_"&amp;E138&amp;MONTH(B138)&amp;"/"&amp;DAY(B138)&amp;"_"&amp;COUNTIF($V$12:V138,V138))</f>
        <v/>
      </c>
      <c r="V138" s="118" t="str">
        <f>"OUT_"&amp;E138&amp;B138</f>
        <v>OUT_1</v>
      </c>
      <c r="W138" s="194">
        <f>SUM(H138)-SUM(I140)</f>
        <v>0</v>
      </c>
      <c r="X138" s="119" t="str">
        <f>IF(C138="","",C138)</f>
        <v/>
      </c>
      <c r="Y138" s="135" t="str">
        <f>M139</f>
        <v/>
      </c>
      <c r="Z138" s="266">
        <f>M140</f>
        <v>0</v>
      </c>
      <c r="AA138" s="135"/>
      <c r="AB138" s="135"/>
      <c r="AC138" s="135"/>
      <c r="AD138" s="135"/>
      <c r="AE138" s="135"/>
      <c r="AF138" s="148"/>
      <c r="AG138" s="135"/>
      <c r="AH138" s="135"/>
      <c r="AI138" s="135"/>
      <c r="AJ138" s="135"/>
      <c r="AK138" s="135"/>
    </row>
    <row r="139" spans="1:37" ht="18" customHeight="1">
      <c r="A139" s="312"/>
      <c r="B139" s="79"/>
      <c r="C139" s="85" t="s">
        <v>26</v>
      </c>
      <c r="D139" s="86" t="s">
        <v>1</v>
      </c>
      <c r="E139" s="86" t="s">
        <v>29</v>
      </c>
      <c r="F139" s="86" t="s">
        <v>119</v>
      </c>
      <c r="G139" s="86" t="s">
        <v>134</v>
      </c>
      <c r="H139" s="173" t="s">
        <v>117</v>
      </c>
      <c r="I139" s="92" t="s">
        <v>135</v>
      </c>
      <c r="J139" s="380" t="s">
        <v>199</v>
      </c>
      <c r="K139" s="382" t="str">
        <f>$K$13</f>
        <v/>
      </c>
      <c r="L139" s="383"/>
      <c r="M139" s="382" t="str">
        <f>$M$13</f>
        <v/>
      </c>
      <c r="N139" s="383"/>
      <c r="O139" s="382" t="str">
        <f>$O$13</f>
        <v/>
      </c>
      <c r="P139" s="383"/>
      <c r="Q139" s="382" t="str">
        <f>$Q$13</f>
        <v/>
      </c>
      <c r="R139" s="384"/>
      <c r="S139" s="87"/>
      <c r="T139" s="135"/>
      <c r="U139" s="118"/>
      <c r="V139" s="118"/>
      <c r="W139" s="118"/>
      <c r="X139" s="118"/>
      <c r="Y139" s="135" t="str">
        <f>O139</f>
        <v/>
      </c>
      <c r="Z139" s="266">
        <f>O140</f>
        <v>0</v>
      </c>
      <c r="AA139" s="135"/>
      <c r="AB139" s="135"/>
      <c r="AC139" s="135"/>
      <c r="AD139" s="135"/>
      <c r="AE139" s="135"/>
      <c r="AF139" s="148"/>
      <c r="AG139" s="135"/>
      <c r="AH139" s="135"/>
      <c r="AI139" s="135"/>
      <c r="AJ139" s="135"/>
      <c r="AK139" s="135"/>
    </row>
    <row r="140" spans="1:37" ht="18" customHeight="1" thickBot="1">
      <c r="A140" s="312" t="str">
        <f>IF(C138="","",C138)</f>
        <v/>
      </c>
      <c r="B140" s="97">
        <f>B98</f>
        <v>1</v>
      </c>
      <c r="C140" s="93" t="str">
        <f>IF(H138="","",IF(D138="USD",H138-G138,ROUNDUP((H138-G138)/T138,2)))</f>
        <v/>
      </c>
      <c r="D140" s="110"/>
      <c r="E140" s="110"/>
      <c r="F140" s="111" t="str">
        <f>IF(AND(E138&lt;&gt;"",OR(I138="全額",I138="一部")=TRUE)=TRUE,E138,"")</f>
        <v/>
      </c>
      <c r="G140" s="112" t="str">
        <f>IF(D138="JPY",IF(COUNTIF(F140,"*円*")=1,I140,ROUNDUP(I140/T138,2)),IF(COUNTIF(F140,"*円*")=0,I140,ROUNDUP(I140*T138,0)))</f>
        <v/>
      </c>
      <c r="H140" s="174"/>
      <c r="I140" s="176" t="str">
        <f>IF(I138="","",IF(I138="全額",H138,IF(I138="なし",0,"金額入力")))</f>
        <v/>
      </c>
      <c r="J140" s="381"/>
      <c r="K140" s="385"/>
      <c r="L140" s="386"/>
      <c r="M140" s="385"/>
      <c r="N140" s="386"/>
      <c r="O140" s="385"/>
      <c r="P140" s="386"/>
      <c r="Q140" s="385"/>
      <c r="R140" s="387"/>
      <c r="S140" s="87"/>
      <c r="T140" s="135"/>
      <c r="U140" s="118" t="str">
        <f>IF(G140="","","IN_"&amp;F140&amp;MONTH(H140)&amp;"/"&amp;DAY(H140))&amp;"_"&amp;COUNTIF($V$14:V140,V140)</f>
        <v>_24</v>
      </c>
      <c r="V140" s="118" t="str">
        <f>"IN_"&amp;F140&amp;H140</f>
        <v>IN_</v>
      </c>
      <c r="W140" s="118"/>
      <c r="X140" s="118"/>
      <c r="Y140" s="135" t="str">
        <f>Q139</f>
        <v/>
      </c>
      <c r="Z140" s="266">
        <f>Q140</f>
        <v>0</v>
      </c>
      <c r="AA140" s="135" t="str">
        <f>IF(AB140="着金待ち",COUNTIF($AB$14:AB140,"着金待ち"),"")</f>
        <v/>
      </c>
      <c r="AB140" s="135" t="str">
        <f>IF(AND(OR(I138="全額",I138="一部")=TRUE,H140="")=TRUE,"着金待ち","")</f>
        <v/>
      </c>
      <c r="AC140" s="135" t="str">
        <f>IF(AB140="着金待ち",C138,"")</f>
        <v/>
      </c>
      <c r="AD140" s="135" t="str">
        <f>IF(AB140="着金待ち",F140,"")</f>
        <v/>
      </c>
      <c r="AE140" s="292" t="str">
        <f>IF(AB140="着金待ち",G140,"")</f>
        <v/>
      </c>
      <c r="AF140" s="148" t="str">
        <f>IF(AB140="着金待ち",B140,"")</f>
        <v/>
      </c>
      <c r="AG140" s="135" t="str">
        <f>IF(C140="","",IF(C140&lt;&gt;D140+E140,"！",""))</f>
        <v/>
      </c>
      <c r="AH140" s="135" t="str">
        <f>IF(C140="","",IF(C140&lt;&gt;SUM(K140:R140),"！",""))</f>
        <v/>
      </c>
      <c r="AI140" s="135" t="str">
        <f>IF(OR(AG140="！",AH140="！")=TRUE,"！","")</f>
        <v/>
      </c>
      <c r="AJ140" s="135" t="str">
        <f>IF(AI140="！",COUNTIF($AI$14:AI140,"！"),"")</f>
        <v/>
      </c>
      <c r="AK140" s="135">
        <v>9</v>
      </c>
    </row>
    <row r="141" spans="1:37" ht="18" customHeight="1" thickBot="1">
      <c r="A141" s="312"/>
      <c r="B141" s="308" t="s">
        <v>317</v>
      </c>
      <c r="C141" s="88"/>
      <c r="D141" s="89"/>
      <c r="E141" s="94" t="str">
        <f>IFERROR(ABS(C140-(D140+E140)),"")</f>
        <v/>
      </c>
      <c r="F141" s="90"/>
      <c r="G141" s="90"/>
      <c r="H141" s="89"/>
      <c r="I141" s="170"/>
      <c r="J141" s="79"/>
      <c r="K141" s="79"/>
      <c r="L141" s="79"/>
      <c r="M141" s="79"/>
      <c r="N141" s="79"/>
      <c r="O141" s="79"/>
      <c r="P141" s="79"/>
      <c r="Q141" s="388" t="str">
        <f>IFERROR(ABS(C140-SUM(K140:R140)),"")</f>
        <v/>
      </c>
      <c r="R141" s="388"/>
      <c r="S141" s="79"/>
      <c r="T141" s="135"/>
      <c r="U141" s="118"/>
      <c r="V141" s="118"/>
      <c r="W141" s="118"/>
      <c r="X141" s="118"/>
      <c r="Y141" s="135"/>
      <c r="Z141" s="135"/>
      <c r="AA141" s="135"/>
      <c r="AB141" s="135"/>
      <c r="AC141" s="135"/>
      <c r="AD141" s="135"/>
      <c r="AE141" s="135"/>
      <c r="AF141" s="148"/>
      <c r="AG141" s="135"/>
      <c r="AH141" s="135"/>
      <c r="AI141" s="135"/>
      <c r="AJ141" s="135"/>
      <c r="AK141" s="135"/>
    </row>
    <row r="142" spans="1:37" ht="18" customHeight="1" thickBot="1">
      <c r="A142" s="312"/>
      <c r="B142" s="321">
        <f>B137+1</f>
        <v>10</v>
      </c>
      <c r="C142" s="81" t="s">
        <v>23</v>
      </c>
      <c r="D142" s="82" t="s">
        <v>136</v>
      </c>
      <c r="E142" s="82" t="s">
        <v>28</v>
      </c>
      <c r="F142" s="82" t="s">
        <v>27</v>
      </c>
      <c r="G142" s="82" t="s">
        <v>24</v>
      </c>
      <c r="H142" s="171" t="s">
        <v>25</v>
      </c>
      <c r="I142" s="91" t="s">
        <v>133</v>
      </c>
      <c r="J142" s="372" t="s">
        <v>198</v>
      </c>
      <c r="K142" s="374"/>
      <c r="L142" s="375"/>
      <c r="M142" s="375"/>
      <c r="N142" s="375"/>
      <c r="O142" s="375"/>
      <c r="P142" s="375"/>
      <c r="Q142" s="375"/>
      <c r="R142" s="376"/>
      <c r="S142" s="83"/>
      <c r="T142" s="120" t="s">
        <v>31</v>
      </c>
      <c r="U142" s="118"/>
      <c r="V142" s="118"/>
      <c r="W142" s="118"/>
      <c r="X142" s="118"/>
      <c r="Y142" s="135" t="str">
        <f>K144</f>
        <v/>
      </c>
      <c r="Z142" s="266">
        <f>K145</f>
        <v>0</v>
      </c>
      <c r="AA142" s="135"/>
      <c r="AB142" s="135"/>
      <c r="AC142" s="135"/>
      <c r="AD142" s="135"/>
      <c r="AE142" s="135"/>
      <c r="AF142" s="148"/>
      <c r="AG142" s="135"/>
      <c r="AH142" s="135"/>
      <c r="AI142" s="135"/>
      <c r="AJ142" s="135"/>
      <c r="AK142" s="135"/>
    </row>
    <row r="143" spans="1:37" ht="18" customHeight="1" thickBot="1">
      <c r="A143" s="312"/>
      <c r="B143" s="309">
        <f>B98</f>
        <v>1</v>
      </c>
      <c r="C143" s="107"/>
      <c r="D143" s="108" t="s">
        <v>30</v>
      </c>
      <c r="E143" s="108" t="str">
        <f>IF(C143="","",IFERROR(INDEX(リスト!$B$3:$B$32,MATCH(プレー記録!C143,リスト!$D$3:$D$32,0),1),""))</f>
        <v/>
      </c>
      <c r="F143" s="109"/>
      <c r="G143" s="109" t="str">
        <f>IF(F143="","",F143)</f>
        <v/>
      </c>
      <c r="H143" s="172"/>
      <c r="I143" s="175"/>
      <c r="J143" s="373"/>
      <c r="K143" s="377"/>
      <c r="L143" s="378"/>
      <c r="M143" s="378"/>
      <c r="N143" s="378"/>
      <c r="O143" s="378"/>
      <c r="P143" s="378"/>
      <c r="Q143" s="378"/>
      <c r="R143" s="379"/>
      <c r="S143" s="84"/>
      <c r="T143" s="241"/>
      <c r="U143" s="118" t="str">
        <f>IF(F143="","","OUT_"&amp;E143&amp;MONTH(B143)&amp;"/"&amp;DAY(B143)&amp;"_"&amp;COUNTIF($V$12:V143,V143))</f>
        <v/>
      </c>
      <c r="V143" s="118" t="str">
        <f>"OUT_"&amp;E143&amp;B143</f>
        <v>OUT_1</v>
      </c>
      <c r="W143" s="194">
        <f>SUM(H143)-SUM(I145)</f>
        <v>0</v>
      </c>
      <c r="X143" s="119" t="str">
        <f>IF(C143="","",C143)</f>
        <v/>
      </c>
      <c r="Y143" s="135" t="str">
        <f>M144</f>
        <v/>
      </c>
      <c r="Z143" s="266">
        <f>M145</f>
        <v>0</v>
      </c>
      <c r="AA143" s="135"/>
      <c r="AB143" s="135"/>
      <c r="AC143" s="135"/>
      <c r="AD143" s="135"/>
      <c r="AE143" s="135"/>
      <c r="AF143" s="148"/>
      <c r="AG143" s="135"/>
      <c r="AH143" s="135"/>
      <c r="AI143" s="135"/>
      <c r="AJ143" s="135"/>
      <c r="AK143" s="135"/>
    </row>
    <row r="144" spans="1:37" ht="18" customHeight="1">
      <c r="A144" s="312"/>
      <c r="B144" s="79"/>
      <c r="C144" s="85" t="s">
        <v>26</v>
      </c>
      <c r="D144" s="86" t="s">
        <v>1</v>
      </c>
      <c r="E144" s="86" t="s">
        <v>29</v>
      </c>
      <c r="F144" s="86" t="s">
        <v>119</v>
      </c>
      <c r="G144" s="86" t="s">
        <v>134</v>
      </c>
      <c r="H144" s="173" t="s">
        <v>117</v>
      </c>
      <c r="I144" s="92" t="s">
        <v>135</v>
      </c>
      <c r="J144" s="380" t="s">
        <v>199</v>
      </c>
      <c r="K144" s="382" t="str">
        <f>$K$13</f>
        <v/>
      </c>
      <c r="L144" s="383"/>
      <c r="M144" s="382" t="str">
        <f>$M$13</f>
        <v/>
      </c>
      <c r="N144" s="383"/>
      <c r="O144" s="382" t="str">
        <f>$O$13</f>
        <v/>
      </c>
      <c r="P144" s="383"/>
      <c r="Q144" s="382" t="str">
        <f>$Q$13</f>
        <v/>
      </c>
      <c r="R144" s="384"/>
      <c r="S144" s="87"/>
      <c r="T144" s="135"/>
      <c r="U144" s="118"/>
      <c r="V144" s="118"/>
      <c r="W144" s="118"/>
      <c r="X144" s="118"/>
      <c r="Y144" s="135" t="str">
        <f>O144</f>
        <v/>
      </c>
      <c r="Z144" s="266">
        <f>O145</f>
        <v>0</v>
      </c>
      <c r="AA144" s="135"/>
      <c r="AB144" s="135"/>
      <c r="AC144" s="135"/>
      <c r="AD144" s="135"/>
      <c r="AE144" s="135"/>
      <c r="AF144" s="148"/>
      <c r="AG144" s="135"/>
      <c r="AH144" s="135"/>
      <c r="AI144" s="135"/>
      <c r="AJ144" s="135"/>
      <c r="AK144" s="135"/>
    </row>
    <row r="145" spans="1:37" ht="18" customHeight="1" thickBot="1">
      <c r="A145" s="312" t="str">
        <f>IF(C143="","",C143)</f>
        <v/>
      </c>
      <c r="B145" s="97">
        <f>B98</f>
        <v>1</v>
      </c>
      <c r="C145" s="93" t="str">
        <f>IF(H143="","",IF(D143="USD",H143-G143,ROUNDUP((H143-G143)/T143,2)))</f>
        <v/>
      </c>
      <c r="D145" s="110"/>
      <c r="E145" s="110"/>
      <c r="F145" s="111" t="str">
        <f>IF(AND(E143&lt;&gt;"",OR(I143="全額",I143="一部")=TRUE)=TRUE,E143,"")</f>
        <v/>
      </c>
      <c r="G145" s="112" t="str">
        <f>IF(D143="JPY",IF(COUNTIF(F145,"*円*")=1,I145,ROUNDUP(I145/T143,2)),IF(COUNTIF(F145,"*円*")=0,I145,ROUNDUP(I145*T143,0)))</f>
        <v/>
      </c>
      <c r="H145" s="174"/>
      <c r="I145" s="176" t="str">
        <f>IF(I143="","",IF(I143="全額",H143,IF(I143="なし",0,"金額入力")))</f>
        <v/>
      </c>
      <c r="J145" s="381"/>
      <c r="K145" s="385"/>
      <c r="L145" s="386"/>
      <c r="M145" s="385"/>
      <c r="N145" s="386"/>
      <c r="O145" s="385"/>
      <c r="P145" s="386"/>
      <c r="Q145" s="385"/>
      <c r="R145" s="387"/>
      <c r="S145" s="87"/>
      <c r="T145" s="135"/>
      <c r="U145" s="118" t="str">
        <f>IF(G145="","","IN_"&amp;F145&amp;MONTH(H145)&amp;"/"&amp;DAY(H145))&amp;"_"&amp;COUNTIF($V$14:V145,V145)</f>
        <v>_25</v>
      </c>
      <c r="V145" s="118" t="str">
        <f>"IN_"&amp;F145&amp;H145</f>
        <v>IN_</v>
      </c>
      <c r="W145" s="118"/>
      <c r="X145" s="118"/>
      <c r="Y145" s="135" t="str">
        <f>Q144</f>
        <v/>
      </c>
      <c r="Z145" s="266">
        <f>Q145</f>
        <v>0</v>
      </c>
      <c r="AA145" s="135" t="str">
        <f>IF(AB145="着金待ち",COUNTIF($AB$14:AB145,"着金待ち"),"")</f>
        <v/>
      </c>
      <c r="AB145" s="135" t="str">
        <f>IF(AND(OR(I143="全額",I143="一部")=TRUE,H145="")=TRUE,"着金待ち","")</f>
        <v/>
      </c>
      <c r="AC145" s="135" t="str">
        <f>IF(AB145="着金待ち",C143,"")</f>
        <v/>
      </c>
      <c r="AD145" s="135" t="str">
        <f>IF(AB145="着金待ち",F145,"")</f>
        <v/>
      </c>
      <c r="AE145" s="292" t="str">
        <f>IF(AB145="着金待ち",G145,"")</f>
        <v/>
      </c>
      <c r="AF145" s="148" t="str">
        <f>IF(AB145="着金待ち",B145,"")</f>
        <v/>
      </c>
      <c r="AG145" s="135" t="str">
        <f>IF(C145="","",IF(C145&lt;&gt;D145+E145,"！",""))</f>
        <v/>
      </c>
      <c r="AH145" s="135" t="str">
        <f>IF(C145="","",IF(C145&lt;&gt;SUM(K145:R145),"！",""))</f>
        <v/>
      </c>
      <c r="AI145" s="135" t="str">
        <f>IF(OR(AG145="！",AH145="！")=TRUE,"！","")</f>
        <v/>
      </c>
      <c r="AJ145" s="135" t="str">
        <f>IF(AI145="！",COUNTIF($AI$14:AI145,"！"),"")</f>
        <v/>
      </c>
      <c r="AK145" s="135">
        <v>10</v>
      </c>
    </row>
    <row r="146" spans="1:37" ht="18" customHeight="1" thickBot="1">
      <c r="A146" s="312"/>
      <c r="B146" s="308" t="s">
        <v>317</v>
      </c>
      <c r="C146" s="181"/>
      <c r="D146" s="182"/>
      <c r="E146" s="98" t="str">
        <f>IFERROR(ABS(C145-(D145+E145)),"")</f>
        <v/>
      </c>
      <c r="F146" s="183"/>
      <c r="G146" s="183"/>
      <c r="H146" s="182"/>
      <c r="I146" s="170"/>
      <c r="J146" s="79"/>
      <c r="K146" s="79"/>
      <c r="L146" s="79"/>
      <c r="M146" s="79"/>
      <c r="N146" s="79"/>
      <c r="O146" s="79"/>
      <c r="P146" s="79"/>
      <c r="Q146" s="371" t="str">
        <f>IFERROR(ABS(C145-SUM(K145:R145)),"")</f>
        <v/>
      </c>
      <c r="R146" s="371"/>
      <c r="S146" s="79"/>
      <c r="T146" s="135"/>
      <c r="U146" s="118"/>
      <c r="V146" s="118"/>
      <c r="W146" s="118"/>
      <c r="X146" s="118"/>
      <c r="Y146" s="135"/>
      <c r="Z146" s="135"/>
      <c r="AA146" s="135"/>
      <c r="AB146" s="135"/>
      <c r="AC146" s="135"/>
      <c r="AD146" s="135"/>
      <c r="AE146" s="135"/>
      <c r="AF146" s="148"/>
      <c r="AG146" s="135"/>
      <c r="AH146" s="135"/>
      <c r="AI146" s="135"/>
      <c r="AJ146" s="135"/>
      <c r="AK146" s="135"/>
    </row>
    <row r="147" spans="1:37" ht="18" customHeight="1" thickBot="1">
      <c r="A147" s="312"/>
      <c r="B147" s="321">
        <f>B142+1</f>
        <v>11</v>
      </c>
      <c r="C147" s="81" t="s">
        <v>23</v>
      </c>
      <c r="D147" s="82" t="s">
        <v>136</v>
      </c>
      <c r="E147" s="82" t="s">
        <v>28</v>
      </c>
      <c r="F147" s="82" t="s">
        <v>27</v>
      </c>
      <c r="G147" s="82" t="s">
        <v>24</v>
      </c>
      <c r="H147" s="171" t="s">
        <v>25</v>
      </c>
      <c r="I147" s="91" t="s">
        <v>133</v>
      </c>
      <c r="J147" s="372" t="s">
        <v>198</v>
      </c>
      <c r="K147" s="374"/>
      <c r="L147" s="375"/>
      <c r="M147" s="375"/>
      <c r="N147" s="375"/>
      <c r="O147" s="375"/>
      <c r="P147" s="375"/>
      <c r="Q147" s="375"/>
      <c r="R147" s="376"/>
      <c r="S147" s="83"/>
      <c r="T147" s="120" t="s">
        <v>31</v>
      </c>
      <c r="U147" s="118"/>
      <c r="V147" s="118"/>
      <c r="W147" s="118"/>
      <c r="X147" s="118"/>
      <c r="Y147" s="135" t="str">
        <f>K149</f>
        <v/>
      </c>
      <c r="Z147" s="266">
        <f>K150</f>
        <v>0</v>
      </c>
      <c r="AA147" s="135"/>
      <c r="AB147" s="135"/>
      <c r="AC147" s="135"/>
      <c r="AD147" s="135"/>
      <c r="AE147" s="135"/>
      <c r="AF147" s="148"/>
      <c r="AG147" s="135"/>
      <c r="AH147" s="135"/>
      <c r="AI147" s="135"/>
      <c r="AJ147" s="135"/>
      <c r="AK147" s="135"/>
    </row>
    <row r="148" spans="1:37" ht="18" customHeight="1" thickBot="1">
      <c r="A148" s="312"/>
      <c r="B148" s="309">
        <f>B98</f>
        <v>1</v>
      </c>
      <c r="C148" s="107"/>
      <c r="D148" s="108" t="s">
        <v>30</v>
      </c>
      <c r="E148" s="108" t="str">
        <f>IF(C148="","",IFERROR(INDEX(リスト!$B$3:$B$32,MATCH(プレー記録!C148,リスト!$D$3:$D$32,0),1),""))</f>
        <v/>
      </c>
      <c r="F148" s="109"/>
      <c r="G148" s="109" t="str">
        <f>IF(F148="","",F148)</f>
        <v/>
      </c>
      <c r="H148" s="172"/>
      <c r="I148" s="175"/>
      <c r="J148" s="373"/>
      <c r="K148" s="377"/>
      <c r="L148" s="378"/>
      <c r="M148" s="378"/>
      <c r="N148" s="378"/>
      <c r="O148" s="378"/>
      <c r="P148" s="378"/>
      <c r="Q148" s="378"/>
      <c r="R148" s="379"/>
      <c r="S148" s="84"/>
      <c r="T148" s="241"/>
      <c r="U148" s="118" t="str">
        <f>IF(F148="","","OUT_"&amp;E148&amp;MONTH(B148)&amp;"/"&amp;DAY(B148)&amp;"_"&amp;COUNTIF($V$12:V148,V148))</f>
        <v/>
      </c>
      <c r="V148" s="118" t="str">
        <f>"OUT_"&amp;E148&amp;B148</f>
        <v>OUT_1</v>
      </c>
      <c r="W148" s="194">
        <f>SUM(H148)-SUM(I150)</f>
        <v>0</v>
      </c>
      <c r="X148" s="119" t="str">
        <f>IF(C148="","",C148)</f>
        <v/>
      </c>
      <c r="Y148" s="135" t="str">
        <f>M149</f>
        <v/>
      </c>
      <c r="Z148" s="266">
        <f>M150</f>
        <v>0</v>
      </c>
      <c r="AA148" s="135"/>
      <c r="AB148" s="135"/>
      <c r="AC148" s="135"/>
      <c r="AD148" s="135"/>
      <c r="AE148" s="135"/>
      <c r="AF148" s="148"/>
      <c r="AG148" s="135"/>
      <c r="AH148" s="135"/>
      <c r="AI148" s="135"/>
      <c r="AJ148" s="135"/>
      <c r="AK148" s="135"/>
    </row>
    <row r="149" spans="1:37" ht="18" customHeight="1">
      <c r="A149" s="312"/>
      <c r="B149" s="79"/>
      <c r="C149" s="85" t="s">
        <v>26</v>
      </c>
      <c r="D149" s="86" t="s">
        <v>1</v>
      </c>
      <c r="E149" s="86" t="s">
        <v>29</v>
      </c>
      <c r="F149" s="86" t="s">
        <v>119</v>
      </c>
      <c r="G149" s="86" t="s">
        <v>134</v>
      </c>
      <c r="H149" s="173" t="s">
        <v>117</v>
      </c>
      <c r="I149" s="92" t="s">
        <v>135</v>
      </c>
      <c r="J149" s="380" t="s">
        <v>199</v>
      </c>
      <c r="K149" s="382" t="str">
        <f>$K$13</f>
        <v/>
      </c>
      <c r="L149" s="383"/>
      <c r="M149" s="382" t="str">
        <f>$M$13</f>
        <v/>
      </c>
      <c r="N149" s="383"/>
      <c r="O149" s="382" t="str">
        <f>$O$13</f>
        <v/>
      </c>
      <c r="P149" s="383"/>
      <c r="Q149" s="382" t="str">
        <f>$Q$13</f>
        <v/>
      </c>
      <c r="R149" s="384"/>
      <c r="S149" s="87"/>
      <c r="T149" s="135"/>
      <c r="U149" s="118"/>
      <c r="V149" s="118"/>
      <c r="W149" s="118"/>
      <c r="X149" s="118"/>
      <c r="Y149" s="135" t="str">
        <f>O149</f>
        <v/>
      </c>
      <c r="Z149" s="266">
        <f>O150</f>
        <v>0</v>
      </c>
      <c r="AA149" s="135"/>
      <c r="AB149" s="135"/>
      <c r="AC149" s="135"/>
      <c r="AD149" s="135"/>
      <c r="AE149" s="135"/>
      <c r="AF149" s="148"/>
      <c r="AG149" s="135"/>
      <c r="AH149" s="135"/>
      <c r="AI149" s="135"/>
      <c r="AJ149" s="135"/>
      <c r="AK149" s="135"/>
    </row>
    <row r="150" spans="1:37" ht="18" customHeight="1" thickBot="1">
      <c r="A150" s="312" t="str">
        <f>IF(C148="","",C148)</f>
        <v/>
      </c>
      <c r="B150" s="97">
        <f>B98</f>
        <v>1</v>
      </c>
      <c r="C150" s="93" t="str">
        <f>IF(H148="","",IF(D148="USD",H148-G148,ROUNDUP((H148-G148)/T148,2)))</f>
        <v/>
      </c>
      <c r="D150" s="110"/>
      <c r="E150" s="110"/>
      <c r="F150" s="111" t="str">
        <f>IF(AND(E148&lt;&gt;"",OR(I148="全額",I148="一部")=TRUE)=TRUE,E148,"")</f>
        <v/>
      </c>
      <c r="G150" s="112" t="str">
        <f>IF(D148="JPY",IF(COUNTIF(F150,"*円*")=1,I150,ROUNDUP(I150/T148,2)),IF(COUNTIF(F150,"*円*")=0,I150,ROUNDUP(I150*T148,0)))</f>
        <v/>
      </c>
      <c r="H150" s="174"/>
      <c r="I150" s="176" t="str">
        <f>IF(I148="","",IF(I148="全額",H148,IF(I148="なし",0,"金額入力")))</f>
        <v/>
      </c>
      <c r="J150" s="381"/>
      <c r="K150" s="385"/>
      <c r="L150" s="386"/>
      <c r="M150" s="385"/>
      <c r="N150" s="386"/>
      <c r="O150" s="385"/>
      <c r="P150" s="386"/>
      <c r="Q150" s="385"/>
      <c r="R150" s="387"/>
      <c r="S150" s="87"/>
      <c r="T150" s="135"/>
      <c r="U150" s="118" t="str">
        <f>IF(G150="","","IN_"&amp;F150&amp;MONTH(H150)&amp;"/"&amp;DAY(H150))&amp;"_"&amp;COUNTIF($V$14:V150,V150)</f>
        <v>_26</v>
      </c>
      <c r="V150" s="118" t="str">
        <f>"IN_"&amp;F150&amp;H150</f>
        <v>IN_</v>
      </c>
      <c r="W150" s="118"/>
      <c r="X150" s="118"/>
      <c r="Y150" s="135" t="str">
        <f>Q149</f>
        <v/>
      </c>
      <c r="Z150" s="266">
        <f>Q150</f>
        <v>0</v>
      </c>
      <c r="AA150" s="135" t="str">
        <f>IF(AB150="着金待ち",COUNTIF($AB$14:AB150,"着金待ち"),"")</f>
        <v/>
      </c>
      <c r="AB150" s="135" t="str">
        <f>IF(AND(OR(I148="全額",I148="一部")=TRUE,H150="")=TRUE,"着金待ち","")</f>
        <v/>
      </c>
      <c r="AC150" s="135" t="str">
        <f>IF(AB150="着金待ち",C148,"")</f>
        <v/>
      </c>
      <c r="AD150" s="135" t="str">
        <f>IF(AB150="着金待ち",F150,"")</f>
        <v/>
      </c>
      <c r="AE150" s="292" t="str">
        <f>IF(AB150="着金待ち",G150,"")</f>
        <v/>
      </c>
      <c r="AF150" s="148" t="str">
        <f>IF(AB150="着金待ち",B150,"")</f>
        <v/>
      </c>
      <c r="AG150" s="135" t="str">
        <f>IF(C150="","",IF(C150&lt;&gt;D150+E150,"！",""))</f>
        <v/>
      </c>
      <c r="AH150" s="135" t="str">
        <f>IF(C150="","",IF(C150&lt;&gt;SUM(K150:R150),"！",""))</f>
        <v/>
      </c>
      <c r="AI150" s="135" t="str">
        <f>IF(OR(AG150="！",AH150="！")=TRUE,"！","")</f>
        <v/>
      </c>
      <c r="AJ150" s="135" t="str">
        <f>IF(AI150="！",COUNTIF($AI$14:AI150,"！"),"")</f>
        <v/>
      </c>
      <c r="AK150" s="135">
        <v>11</v>
      </c>
    </row>
    <row r="151" spans="1:37" ht="18" customHeight="1" thickBot="1">
      <c r="B151" s="308" t="s">
        <v>317</v>
      </c>
      <c r="C151" s="181"/>
      <c r="D151" s="182"/>
      <c r="E151" s="98" t="str">
        <f>IFERROR(ABS(C150-(D150+E150)),"")</f>
        <v/>
      </c>
      <c r="F151" s="183"/>
      <c r="G151" s="183"/>
      <c r="H151" s="182"/>
      <c r="I151" s="170"/>
      <c r="J151" s="79"/>
      <c r="K151" s="79"/>
      <c r="L151" s="79"/>
      <c r="M151" s="79"/>
      <c r="N151" s="79"/>
      <c r="O151" s="79"/>
      <c r="P151" s="79"/>
      <c r="Q151" s="371" t="str">
        <f>IFERROR(ABS(C150-SUM(K150:R150)),"")</f>
        <v/>
      </c>
      <c r="R151" s="371"/>
      <c r="S151" s="135"/>
      <c r="T151" s="135"/>
      <c r="U151" s="135"/>
      <c r="V151" s="135"/>
      <c r="W151" s="135"/>
      <c r="X151" s="135"/>
      <c r="Y151" s="135"/>
      <c r="Z151" s="135"/>
      <c r="AA151" s="135"/>
      <c r="AB151" s="135"/>
      <c r="AC151" s="135"/>
      <c r="AD151" s="135"/>
      <c r="AE151" s="135"/>
      <c r="AF151" s="135"/>
      <c r="AG151" s="135"/>
      <c r="AH151" s="135"/>
      <c r="AI151" s="135"/>
      <c r="AJ151" s="135"/>
      <c r="AK151" s="135"/>
    </row>
    <row r="152" spans="1:37" ht="18" customHeight="1" thickBot="1">
      <c r="A152" s="312"/>
      <c r="B152" s="321">
        <f>B147+1</f>
        <v>12</v>
      </c>
      <c r="C152" s="81" t="s">
        <v>23</v>
      </c>
      <c r="D152" s="82" t="s">
        <v>136</v>
      </c>
      <c r="E152" s="82" t="s">
        <v>28</v>
      </c>
      <c r="F152" s="82" t="s">
        <v>27</v>
      </c>
      <c r="G152" s="82" t="s">
        <v>24</v>
      </c>
      <c r="H152" s="171" t="s">
        <v>25</v>
      </c>
      <c r="I152" s="91" t="s">
        <v>133</v>
      </c>
      <c r="J152" s="372" t="s">
        <v>198</v>
      </c>
      <c r="K152" s="374"/>
      <c r="L152" s="375"/>
      <c r="M152" s="375"/>
      <c r="N152" s="375"/>
      <c r="O152" s="375"/>
      <c r="P152" s="375"/>
      <c r="Q152" s="375"/>
      <c r="R152" s="376"/>
      <c r="S152" s="83"/>
      <c r="T152" s="120" t="s">
        <v>31</v>
      </c>
      <c r="U152" s="118"/>
      <c r="V152" s="118"/>
      <c r="W152" s="118"/>
      <c r="X152" s="118"/>
      <c r="Y152" s="135" t="str">
        <f>K154</f>
        <v/>
      </c>
      <c r="Z152" s="266">
        <f>K155</f>
        <v>0</v>
      </c>
      <c r="AA152" s="135"/>
      <c r="AB152" s="135"/>
      <c r="AC152" s="135"/>
      <c r="AD152" s="135"/>
      <c r="AE152" s="135"/>
      <c r="AF152" s="148"/>
      <c r="AG152" s="135"/>
      <c r="AH152" s="135"/>
      <c r="AI152" s="135"/>
      <c r="AJ152" s="135"/>
      <c r="AK152" s="135"/>
    </row>
    <row r="153" spans="1:37" ht="18" customHeight="1" thickBot="1">
      <c r="A153" s="312"/>
      <c r="B153" s="309">
        <f>B98</f>
        <v>1</v>
      </c>
      <c r="C153" s="107"/>
      <c r="D153" s="108" t="s">
        <v>30</v>
      </c>
      <c r="E153" s="108" t="str">
        <f>IF(C153="","",IFERROR(INDEX(リスト!$B$3:$B$32,MATCH(プレー記録!C153,リスト!$D$3:$D$32,0),1),""))</f>
        <v/>
      </c>
      <c r="F153" s="109"/>
      <c r="G153" s="109" t="str">
        <f>IF(F153="","",F153)</f>
        <v/>
      </c>
      <c r="H153" s="172"/>
      <c r="I153" s="175"/>
      <c r="J153" s="373"/>
      <c r="K153" s="377"/>
      <c r="L153" s="378"/>
      <c r="M153" s="378"/>
      <c r="N153" s="378"/>
      <c r="O153" s="378"/>
      <c r="P153" s="378"/>
      <c r="Q153" s="378"/>
      <c r="R153" s="379"/>
      <c r="S153" s="84"/>
      <c r="T153" s="241"/>
      <c r="U153" s="118" t="str">
        <f>IF(F153="","","OUT_"&amp;E153&amp;MONTH(B153)&amp;"/"&amp;DAY(B153)&amp;"_"&amp;COUNTIF($V$12:V153,V153))</f>
        <v/>
      </c>
      <c r="V153" s="118" t="str">
        <f>"OUT_"&amp;E153&amp;B153</f>
        <v>OUT_1</v>
      </c>
      <c r="W153" s="194">
        <f>SUM(H153)-SUM(I155)</f>
        <v>0</v>
      </c>
      <c r="X153" s="119" t="str">
        <f>IF(C153="","",C153)</f>
        <v/>
      </c>
      <c r="Y153" s="135" t="str">
        <f>M154</f>
        <v/>
      </c>
      <c r="Z153" s="266">
        <f>M155</f>
        <v>0</v>
      </c>
      <c r="AA153" s="135"/>
      <c r="AB153" s="135"/>
      <c r="AC153" s="135"/>
      <c r="AD153" s="135"/>
      <c r="AE153" s="135"/>
      <c r="AF153" s="148"/>
      <c r="AG153" s="135"/>
      <c r="AH153" s="135"/>
      <c r="AI153" s="135"/>
      <c r="AJ153" s="135"/>
      <c r="AK153" s="135"/>
    </row>
    <row r="154" spans="1:37" ht="18" customHeight="1">
      <c r="A154" s="312"/>
      <c r="B154" s="79"/>
      <c r="C154" s="85" t="s">
        <v>26</v>
      </c>
      <c r="D154" s="86" t="s">
        <v>1</v>
      </c>
      <c r="E154" s="86" t="s">
        <v>29</v>
      </c>
      <c r="F154" s="86" t="s">
        <v>119</v>
      </c>
      <c r="G154" s="86" t="s">
        <v>134</v>
      </c>
      <c r="H154" s="173" t="s">
        <v>117</v>
      </c>
      <c r="I154" s="92" t="s">
        <v>135</v>
      </c>
      <c r="J154" s="380" t="s">
        <v>199</v>
      </c>
      <c r="K154" s="382" t="str">
        <f>$K$13</f>
        <v/>
      </c>
      <c r="L154" s="383"/>
      <c r="M154" s="382" t="str">
        <f>$M$13</f>
        <v/>
      </c>
      <c r="N154" s="383"/>
      <c r="O154" s="382" t="str">
        <f>$O$13</f>
        <v/>
      </c>
      <c r="P154" s="383"/>
      <c r="Q154" s="382" t="str">
        <f>$Q$13</f>
        <v/>
      </c>
      <c r="R154" s="384"/>
      <c r="S154" s="87"/>
      <c r="T154" s="135"/>
      <c r="U154" s="118"/>
      <c r="V154" s="118"/>
      <c r="W154" s="118"/>
      <c r="X154" s="118"/>
      <c r="Y154" s="135" t="str">
        <f>O154</f>
        <v/>
      </c>
      <c r="Z154" s="266">
        <f>O155</f>
        <v>0</v>
      </c>
      <c r="AA154" s="135"/>
      <c r="AB154" s="135"/>
      <c r="AC154" s="135"/>
      <c r="AD154" s="135"/>
      <c r="AE154" s="135"/>
      <c r="AF154" s="148"/>
      <c r="AG154" s="135"/>
      <c r="AH154" s="135"/>
      <c r="AI154" s="135"/>
      <c r="AJ154" s="135"/>
      <c r="AK154" s="135"/>
    </row>
    <row r="155" spans="1:37" ht="18" customHeight="1" thickBot="1">
      <c r="A155" s="312" t="str">
        <f>IF(C153="","",C153)</f>
        <v/>
      </c>
      <c r="B155" s="97">
        <f>B98</f>
        <v>1</v>
      </c>
      <c r="C155" s="93" t="str">
        <f>IF(H153="","",IF(D153="USD",H153-G153,ROUNDUP((H153-G153)/T153,2)))</f>
        <v/>
      </c>
      <c r="D155" s="110"/>
      <c r="E155" s="110"/>
      <c r="F155" s="111" t="str">
        <f>IF(AND(E153&lt;&gt;"",OR(I153="全額",I153="一部")=TRUE)=TRUE,E153,"")</f>
        <v/>
      </c>
      <c r="G155" s="112" t="str">
        <f>IF(D153="JPY",IF(COUNTIF(F155,"*円*")=1,I155,ROUNDUP(I155/T153,2)),IF(COUNTIF(F155,"*円*")=0,I155,ROUNDUP(I155*T153,0)))</f>
        <v/>
      </c>
      <c r="H155" s="174"/>
      <c r="I155" s="176" t="str">
        <f>IF(I153="","",IF(I153="全額",H153,IF(I153="なし",0,"金額入力")))</f>
        <v/>
      </c>
      <c r="J155" s="381"/>
      <c r="K155" s="385"/>
      <c r="L155" s="386"/>
      <c r="M155" s="385"/>
      <c r="N155" s="386"/>
      <c r="O155" s="385"/>
      <c r="P155" s="386"/>
      <c r="Q155" s="385"/>
      <c r="R155" s="387"/>
      <c r="S155" s="87"/>
      <c r="T155" s="135"/>
      <c r="U155" s="118" t="str">
        <f>IF(G155="","","IN_"&amp;F155&amp;MONTH(H155)&amp;"/"&amp;DAY(H155))&amp;"_"&amp;COUNTIF($V$14:V155,V155)</f>
        <v>_27</v>
      </c>
      <c r="V155" s="118" t="str">
        <f>"IN_"&amp;F155&amp;H155</f>
        <v>IN_</v>
      </c>
      <c r="W155" s="118"/>
      <c r="X155" s="118"/>
      <c r="Y155" s="135" t="str">
        <f>Q154</f>
        <v/>
      </c>
      <c r="Z155" s="266">
        <f>Q155</f>
        <v>0</v>
      </c>
      <c r="AA155" s="135" t="str">
        <f>IF(AB155="着金待ち",COUNTIF($AB$14:AB155,"着金待ち"),"")</f>
        <v/>
      </c>
      <c r="AB155" s="135" t="str">
        <f>IF(AND(OR(I153="全額",I153="一部")=TRUE,H155="")=TRUE,"着金待ち","")</f>
        <v/>
      </c>
      <c r="AC155" s="135" t="str">
        <f>IF(AB155="着金待ち",C153,"")</f>
        <v/>
      </c>
      <c r="AD155" s="135" t="str">
        <f>IF(AB155="着金待ち",F155,"")</f>
        <v/>
      </c>
      <c r="AE155" s="292" t="str">
        <f>IF(AB155="着金待ち",G155,"")</f>
        <v/>
      </c>
      <c r="AF155" s="148" t="str">
        <f>IF(AB155="着金待ち",B155,"")</f>
        <v/>
      </c>
      <c r="AG155" s="135" t="str">
        <f>IF(C155="","",IF(C155&lt;&gt;D155+E155,"！",""))</f>
        <v/>
      </c>
      <c r="AH155" s="135" t="str">
        <f>IF(C155="","",IF(C155&lt;&gt;SUM(K155:R155),"！",""))</f>
        <v/>
      </c>
      <c r="AI155" s="135" t="str">
        <f>IF(OR(AG155="！",AH155="！")=TRUE,"！","")</f>
        <v/>
      </c>
      <c r="AJ155" s="135" t="str">
        <f>IF(AI155="！",COUNTIF($AI$14:AI155,"！"),"")</f>
        <v/>
      </c>
      <c r="AK155" s="135">
        <v>12</v>
      </c>
    </row>
    <row r="156" spans="1:37" ht="18" customHeight="1" thickBot="1">
      <c r="B156" s="308" t="s">
        <v>317</v>
      </c>
      <c r="C156" s="181"/>
      <c r="D156" s="182"/>
      <c r="E156" s="98" t="str">
        <f>IFERROR(ABS(C155-(D155+E155)),"")</f>
        <v/>
      </c>
      <c r="F156" s="183"/>
      <c r="G156" s="183"/>
      <c r="H156" s="182"/>
      <c r="I156" s="170"/>
      <c r="J156" s="79"/>
      <c r="K156" s="79"/>
      <c r="L156" s="79"/>
      <c r="M156" s="79"/>
      <c r="N156" s="79"/>
      <c r="O156" s="79"/>
      <c r="P156" s="79"/>
      <c r="Q156" s="371" t="str">
        <f>IFERROR(ABS(C155-SUM(K155:R155)),"")</f>
        <v/>
      </c>
      <c r="R156" s="371"/>
      <c r="S156" s="135"/>
      <c r="T156" s="135"/>
      <c r="U156" s="135"/>
      <c r="V156" s="135"/>
      <c r="W156" s="135"/>
      <c r="X156" s="135"/>
      <c r="Y156" s="135"/>
      <c r="Z156" s="135"/>
      <c r="AA156" s="135"/>
      <c r="AB156" s="135"/>
      <c r="AC156" s="135"/>
      <c r="AD156" s="135"/>
      <c r="AE156" s="135"/>
      <c r="AF156" s="135"/>
      <c r="AG156" s="135"/>
      <c r="AH156" s="135"/>
      <c r="AI156" s="135"/>
      <c r="AJ156" s="135"/>
      <c r="AK156" s="135"/>
    </row>
    <row r="157" spans="1:37" ht="18" customHeight="1" thickBot="1">
      <c r="A157" s="312"/>
      <c r="B157" s="321">
        <f>B152+1</f>
        <v>13</v>
      </c>
      <c r="C157" s="81" t="s">
        <v>23</v>
      </c>
      <c r="D157" s="82" t="s">
        <v>136</v>
      </c>
      <c r="E157" s="82" t="s">
        <v>28</v>
      </c>
      <c r="F157" s="82" t="s">
        <v>27</v>
      </c>
      <c r="G157" s="82" t="s">
        <v>24</v>
      </c>
      <c r="H157" s="171" t="s">
        <v>25</v>
      </c>
      <c r="I157" s="91" t="s">
        <v>133</v>
      </c>
      <c r="J157" s="372" t="s">
        <v>198</v>
      </c>
      <c r="K157" s="374"/>
      <c r="L157" s="375"/>
      <c r="M157" s="375"/>
      <c r="N157" s="375"/>
      <c r="O157" s="375"/>
      <c r="P157" s="375"/>
      <c r="Q157" s="375"/>
      <c r="R157" s="376"/>
      <c r="S157" s="83"/>
      <c r="T157" s="120" t="s">
        <v>31</v>
      </c>
      <c r="U157" s="118"/>
      <c r="V157" s="118"/>
      <c r="W157" s="118"/>
      <c r="X157" s="118"/>
      <c r="Y157" s="135" t="str">
        <f>K159</f>
        <v/>
      </c>
      <c r="Z157" s="266">
        <f>K160</f>
        <v>0</v>
      </c>
      <c r="AA157" s="135"/>
      <c r="AB157" s="135"/>
      <c r="AC157" s="135"/>
      <c r="AD157" s="135"/>
      <c r="AE157" s="135"/>
      <c r="AF157" s="148"/>
      <c r="AG157" s="135"/>
      <c r="AH157" s="135"/>
      <c r="AI157" s="135"/>
      <c r="AJ157" s="135"/>
      <c r="AK157" s="135"/>
    </row>
    <row r="158" spans="1:37" ht="18" customHeight="1" thickBot="1">
      <c r="A158" s="312"/>
      <c r="B158" s="309">
        <f>B98</f>
        <v>1</v>
      </c>
      <c r="C158" s="107"/>
      <c r="D158" s="108" t="s">
        <v>30</v>
      </c>
      <c r="E158" s="108" t="str">
        <f>IF(C158="","",IFERROR(INDEX(リスト!$B$3:$B$32,MATCH(プレー記録!C158,リスト!$D$3:$D$32,0),1),""))</f>
        <v/>
      </c>
      <c r="F158" s="109"/>
      <c r="G158" s="109" t="str">
        <f>IF(F158="","",F158)</f>
        <v/>
      </c>
      <c r="H158" s="172"/>
      <c r="I158" s="175"/>
      <c r="J158" s="373"/>
      <c r="K158" s="377"/>
      <c r="L158" s="378"/>
      <c r="M158" s="378"/>
      <c r="N158" s="378"/>
      <c r="O158" s="378"/>
      <c r="P158" s="378"/>
      <c r="Q158" s="378"/>
      <c r="R158" s="379"/>
      <c r="S158" s="84"/>
      <c r="T158" s="241"/>
      <c r="U158" s="118" t="str">
        <f>IF(F158="","","OUT_"&amp;E158&amp;MONTH(B158)&amp;"/"&amp;DAY(B158)&amp;"_"&amp;COUNTIF($V$12:V158,V158))</f>
        <v/>
      </c>
      <c r="V158" s="118" t="str">
        <f>"OUT_"&amp;E158&amp;B158</f>
        <v>OUT_1</v>
      </c>
      <c r="W158" s="194">
        <f>SUM(H158)-SUM(I160)</f>
        <v>0</v>
      </c>
      <c r="X158" s="119" t="str">
        <f>IF(C158="","",C158)</f>
        <v/>
      </c>
      <c r="Y158" s="135" t="str">
        <f>M159</f>
        <v/>
      </c>
      <c r="Z158" s="266">
        <f>M160</f>
        <v>0</v>
      </c>
      <c r="AA158" s="135"/>
      <c r="AB158" s="135"/>
      <c r="AC158" s="135"/>
      <c r="AD158" s="135"/>
      <c r="AE158" s="135"/>
      <c r="AF158" s="148"/>
      <c r="AG158" s="135"/>
      <c r="AH158" s="135"/>
      <c r="AI158" s="135"/>
      <c r="AJ158" s="135"/>
      <c r="AK158" s="135"/>
    </row>
    <row r="159" spans="1:37" ht="18" customHeight="1">
      <c r="A159" s="312"/>
      <c r="B159" s="79"/>
      <c r="C159" s="85" t="s">
        <v>26</v>
      </c>
      <c r="D159" s="86" t="s">
        <v>1</v>
      </c>
      <c r="E159" s="86" t="s">
        <v>29</v>
      </c>
      <c r="F159" s="86" t="s">
        <v>119</v>
      </c>
      <c r="G159" s="86" t="s">
        <v>134</v>
      </c>
      <c r="H159" s="173" t="s">
        <v>117</v>
      </c>
      <c r="I159" s="92" t="s">
        <v>135</v>
      </c>
      <c r="J159" s="380" t="s">
        <v>199</v>
      </c>
      <c r="K159" s="382" t="str">
        <f>$K$13</f>
        <v/>
      </c>
      <c r="L159" s="383"/>
      <c r="M159" s="382" t="str">
        <f>$M$13</f>
        <v/>
      </c>
      <c r="N159" s="383"/>
      <c r="O159" s="382" t="str">
        <f>$O$13</f>
        <v/>
      </c>
      <c r="P159" s="383"/>
      <c r="Q159" s="382" t="str">
        <f>$Q$13</f>
        <v/>
      </c>
      <c r="R159" s="384"/>
      <c r="S159" s="87"/>
      <c r="T159" s="135"/>
      <c r="U159" s="118"/>
      <c r="V159" s="118"/>
      <c r="W159" s="118"/>
      <c r="X159" s="118"/>
      <c r="Y159" s="135" t="str">
        <f>O159</f>
        <v/>
      </c>
      <c r="Z159" s="266">
        <f>O160</f>
        <v>0</v>
      </c>
      <c r="AA159" s="135"/>
      <c r="AB159" s="135"/>
      <c r="AC159" s="135"/>
      <c r="AD159" s="135"/>
      <c r="AE159" s="135"/>
      <c r="AF159" s="148"/>
      <c r="AG159" s="135"/>
      <c r="AH159" s="135"/>
      <c r="AI159" s="135"/>
      <c r="AJ159" s="135"/>
      <c r="AK159" s="135"/>
    </row>
    <row r="160" spans="1:37" ht="18" customHeight="1" thickBot="1">
      <c r="A160" s="312" t="str">
        <f>IF(C158="","",C158)</f>
        <v/>
      </c>
      <c r="B160" s="97">
        <f>B98</f>
        <v>1</v>
      </c>
      <c r="C160" s="93" t="str">
        <f>IF(H158="","",IF(D158="USD",H158-G158,ROUNDUP((H158-G158)/T158,2)))</f>
        <v/>
      </c>
      <c r="D160" s="110"/>
      <c r="E160" s="110"/>
      <c r="F160" s="111" t="str">
        <f>IF(AND(E158&lt;&gt;"",OR(I158="全額",I158="一部")=TRUE)=TRUE,E158,"")</f>
        <v/>
      </c>
      <c r="G160" s="112" t="str">
        <f>IF(D158="JPY",IF(COUNTIF(F160,"*円*")=1,I160,ROUNDUP(I160/T158,2)),IF(COUNTIF(F160,"*円*")=0,I160,ROUNDUP(I160*T158,0)))</f>
        <v/>
      </c>
      <c r="H160" s="174"/>
      <c r="I160" s="176" t="str">
        <f>IF(I158="","",IF(I158="全額",H158,IF(I158="なし",0,"金額入力")))</f>
        <v/>
      </c>
      <c r="J160" s="381"/>
      <c r="K160" s="385"/>
      <c r="L160" s="386"/>
      <c r="M160" s="385"/>
      <c r="N160" s="386"/>
      <c r="O160" s="385"/>
      <c r="P160" s="386"/>
      <c r="Q160" s="385"/>
      <c r="R160" s="387"/>
      <c r="S160" s="87"/>
      <c r="T160" s="135"/>
      <c r="U160" s="118" t="str">
        <f>IF(G160="","","IN_"&amp;F160&amp;MONTH(H160)&amp;"/"&amp;DAY(H160))&amp;"_"&amp;COUNTIF($V$14:V160,V160)</f>
        <v>_28</v>
      </c>
      <c r="V160" s="118" t="str">
        <f>"IN_"&amp;F160&amp;H160</f>
        <v>IN_</v>
      </c>
      <c r="W160" s="118"/>
      <c r="X160" s="118"/>
      <c r="Y160" s="135" t="str">
        <f>Q159</f>
        <v/>
      </c>
      <c r="Z160" s="266">
        <f>Q160</f>
        <v>0</v>
      </c>
      <c r="AA160" s="135" t="str">
        <f>IF(AB160="着金待ち",COUNTIF($AB$14:AB160,"着金待ち"),"")</f>
        <v/>
      </c>
      <c r="AB160" s="135" t="str">
        <f>IF(AND(OR(I158="全額",I158="一部")=TRUE,H160="")=TRUE,"着金待ち","")</f>
        <v/>
      </c>
      <c r="AC160" s="135" t="str">
        <f>IF(AB160="着金待ち",C158,"")</f>
        <v/>
      </c>
      <c r="AD160" s="135" t="str">
        <f>IF(AB160="着金待ち",F160,"")</f>
        <v/>
      </c>
      <c r="AE160" s="292" t="str">
        <f>IF(AB160="着金待ち",G160,"")</f>
        <v/>
      </c>
      <c r="AF160" s="148" t="str">
        <f>IF(AB160="着金待ち",B160,"")</f>
        <v/>
      </c>
      <c r="AG160" s="135" t="str">
        <f>IF(C160="","",IF(C160&lt;&gt;D160+E160,"！",""))</f>
        <v/>
      </c>
      <c r="AH160" s="135" t="str">
        <f>IF(C160="","",IF(C160&lt;&gt;SUM(K160:R160),"！",""))</f>
        <v/>
      </c>
      <c r="AI160" s="135" t="str">
        <f>IF(OR(AG160="！",AH160="！")=TRUE,"！","")</f>
        <v/>
      </c>
      <c r="AJ160" s="135" t="str">
        <f>IF(AI160="！",COUNTIF($AI$14:AI160,"！"),"")</f>
        <v/>
      </c>
      <c r="AK160" s="135">
        <v>13</v>
      </c>
    </row>
    <row r="161" spans="1:37" ht="18" customHeight="1" thickBot="1">
      <c r="B161" s="308" t="s">
        <v>317</v>
      </c>
      <c r="C161" s="181"/>
      <c r="D161" s="182"/>
      <c r="E161" s="98" t="str">
        <f>IFERROR(ABS(C160-(D160+E160)),"")</f>
        <v/>
      </c>
      <c r="F161" s="183"/>
      <c r="G161" s="183"/>
      <c r="H161" s="182"/>
      <c r="I161" s="170"/>
      <c r="J161" s="79"/>
      <c r="K161" s="79"/>
      <c r="L161" s="79"/>
      <c r="M161" s="79"/>
      <c r="N161" s="79"/>
      <c r="O161" s="79"/>
      <c r="P161" s="79"/>
      <c r="Q161" s="371" t="str">
        <f>IFERROR(ABS(C160-SUM(K160:R160)),"")</f>
        <v/>
      </c>
      <c r="R161" s="371"/>
      <c r="S161" s="135"/>
      <c r="T161" s="135"/>
      <c r="U161" s="135"/>
      <c r="V161" s="135"/>
      <c r="W161" s="135"/>
      <c r="X161" s="135"/>
      <c r="Y161" s="135"/>
      <c r="Z161" s="135"/>
      <c r="AA161" s="135"/>
      <c r="AB161" s="135"/>
      <c r="AC161" s="135"/>
      <c r="AD161" s="135"/>
      <c r="AE161" s="135"/>
      <c r="AF161" s="135"/>
      <c r="AG161" s="135"/>
      <c r="AH161" s="135"/>
      <c r="AI161" s="135"/>
      <c r="AJ161" s="135"/>
      <c r="AK161" s="135"/>
    </row>
    <row r="162" spans="1:37" ht="18" customHeight="1" thickBot="1">
      <c r="A162" s="312"/>
      <c r="B162" s="321">
        <f>B157+1</f>
        <v>14</v>
      </c>
      <c r="C162" s="81" t="s">
        <v>23</v>
      </c>
      <c r="D162" s="82" t="s">
        <v>136</v>
      </c>
      <c r="E162" s="82" t="s">
        <v>28</v>
      </c>
      <c r="F162" s="82" t="s">
        <v>27</v>
      </c>
      <c r="G162" s="82" t="s">
        <v>24</v>
      </c>
      <c r="H162" s="171" t="s">
        <v>25</v>
      </c>
      <c r="I162" s="91" t="s">
        <v>133</v>
      </c>
      <c r="J162" s="372" t="s">
        <v>198</v>
      </c>
      <c r="K162" s="374"/>
      <c r="L162" s="375"/>
      <c r="M162" s="375"/>
      <c r="N162" s="375"/>
      <c r="O162" s="375"/>
      <c r="P162" s="375"/>
      <c r="Q162" s="375"/>
      <c r="R162" s="376"/>
      <c r="S162" s="83"/>
      <c r="T162" s="120" t="s">
        <v>31</v>
      </c>
      <c r="U162" s="118"/>
      <c r="V162" s="118"/>
      <c r="W162" s="118"/>
      <c r="X162" s="118"/>
      <c r="Y162" s="135" t="str">
        <f>K164</f>
        <v/>
      </c>
      <c r="Z162" s="266">
        <f>K165</f>
        <v>0</v>
      </c>
      <c r="AA162" s="135"/>
      <c r="AB162" s="135"/>
      <c r="AC162" s="135"/>
      <c r="AD162" s="135"/>
      <c r="AE162" s="135"/>
      <c r="AF162" s="148"/>
      <c r="AG162" s="135"/>
      <c r="AH162" s="135"/>
      <c r="AI162" s="135"/>
      <c r="AJ162" s="135"/>
      <c r="AK162" s="135"/>
    </row>
    <row r="163" spans="1:37" ht="18" customHeight="1" thickBot="1">
      <c r="A163" s="312"/>
      <c r="B163" s="309">
        <f>B98</f>
        <v>1</v>
      </c>
      <c r="C163" s="107"/>
      <c r="D163" s="108" t="s">
        <v>30</v>
      </c>
      <c r="E163" s="108" t="str">
        <f>IF(C163="","",IFERROR(INDEX(リスト!$B$3:$B$32,MATCH(プレー記録!C163,リスト!$D$3:$D$32,0),1),""))</f>
        <v/>
      </c>
      <c r="F163" s="109"/>
      <c r="G163" s="109" t="str">
        <f>IF(F163="","",F163)</f>
        <v/>
      </c>
      <c r="H163" s="172"/>
      <c r="I163" s="175"/>
      <c r="J163" s="373"/>
      <c r="K163" s="377"/>
      <c r="L163" s="378"/>
      <c r="M163" s="378"/>
      <c r="N163" s="378"/>
      <c r="O163" s="378"/>
      <c r="P163" s="378"/>
      <c r="Q163" s="378"/>
      <c r="R163" s="379"/>
      <c r="S163" s="84"/>
      <c r="T163" s="241"/>
      <c r="U163" s="118" t="str">
        <f>IF(F163="","","OUT_"&amp;E163&amp;MONTH(B163)&amp;"/"&amp;DAY(B163)&amp;"_"&amp;COUNTIF($V$12:V163,V163))</f>
        <v/>
      </c>
      <c r="V163" s="118" t="str">
        <f>"OUT_"&amp;E163&amp;B163</f>
        <v>OUT_1</v>
      </c>
      <c r="W163" s="194">
        <f>SUM(H163)-SUM(I165)</f>
        <v>0</v>
      </c>
      <c r="X163" s="119" t="str">
        <f>IF(C163="","",C163)</f>
        <v/>
      </c>
      <c r="Y163" s="135" t="str">
        <f>M164</f>
        <v/>
      </c>
      <c r="Z163" s="266">
        <f>M165</f>
        <v>0</v>
      </c>
      <c r="AA163" s="135"/>
      <c r="AB163" s="135"/>
      <c r="AC163" s="135"/>
      <c r="AD163" s="135"/>
      <c r="AE163" s="135"/>
      <c r="AF163" s="148"/>
      <c r="AG163" s="135"/>
      <c r="AH163" s="135"/>
      <c r="AI163" s="135"/>
      <c r="AJ163" s="135"/>
      <c r="AK163" s="135"/>
    </row>
    <row r="164" spans="1:37" ht="18" customHeight="1">
      <c r="A164" s="312"/>
      <c r="B164" s="79"/>
      <c r="C164" s="85" t="s">
        <v>26</v>
      </c>
      <c r="D164" s="86" t="s">
        <v>1</v>
      </c>
      <c r="E164" s="86" t="s">
        <v>29</v>
      </c>
      <c r="F164" s="86" t="s">
        <v>119</v>
      </c>
      <c r="G164" s="86" t="s">
        <v>134</v>
      </c>
      <c r="H164" s="173" t="s">
        <v>117</v>
      </c>
      <c r="I164" s="92" t="s">
        <v>135</v>
      </c>
      <c r="J164" s="380" t="s">
        <v>199</v>
      </c>
      <c r="K164" s="382" t="str">
        <f>$K$13</f>
        <v/>
      </c>
      <c r="L164" s="383"/>
      <c r="M164" s="382" t="str">
        <f>$M$13</f>
        <v/>
      </c>
      <c r="N164" s="383"/>
      <c r="O164" s="382" t="str">
        <f>$O$13</f>
        <v/>
      </c>
      <c r="P164" s="383"/>
      <c r="Q164" s="382" t="str">
        <f>$Q$13</f>
        <v/>
      </c>
      <c r="R164" s="384"/>
      <c r="S164" s="87"/>
      <c r="T164" s="135"/>
      <c r="U164" s="118"/>
      <c r="V164" s="118"/>
      <c r="W164" s="118"/>
      <c r="X164" s="118"/>
      <c r="Y164" s="135" t="str">
        <f>O164</f>
        <v/>
      </c>
      <c r="Z164" s="266">
        <f>O165</f>
        <v>0</v>
      </c>
      <c r="AA164" s="135"/>
      <c r="AB164" s="135"/>
      <c r="AC164" s="135"/>
      <c r="AD164" s="135"/>
      <c r="AE164" s="135"/>
      <c r="AF164" s="148"/>
      <c r="AG164" s="135"/>
      <c r="AH164" s="135"/>
      <c r="AI164" s="135"/>
      <c r="AJ164" s="135"/>
      <c r="AK164" s="135"/>
    </row>
    <row r="165" spans="1:37" ht="18" customHeight="1" thickBot="1">
      <c r="A165" s="312" t="str">
        <f>IF(C163="","",C163)</f>
        <v/>
      </c>
      <c r="B165" s="97">
        <f>B98</f>
        <v>1</v>
      </c>
      <c r="C165" s="93" t="str">
        <f>IF(H163="","",IF(D163="USD",H163-G163,ROUNDUP((H163-G163)/T163,2)))</f>
        <v/>
      </c>
      <c r="D165" s="110"/>
      <c r="E165" s="110"/>
      <c r="F165" s="111" t="str">
        <f>IF(AND(E163&lt;&gt;"",OR(I163="全額",I163="一部")=TRUE)=TRUE,E163,"")</f>
        <v/>
      </c>
      <c r="G165" s="112" t="str">
        <f>IF(D163="JPY",IF(COUNTIF(F165,"*円*")=1,I165,ROUNDUP(I165/T163,2)),IF(COUNTIF(F165,"*円*")=0,I165,ROUNDUP(I165*T163,0)))</f>
        <v/>
      </c>
      <c r="H165" s="174"/>
      <c r="I165" s="176" t="str">
        <f>IF(I163="","",IF(I163="全額",H163,IF(I163="なし",0,"金額入力")))</f>
        <v/>
      </c>
      <c r="J165" s="381"/>
      <c r="K165" s="385"/>
      <c r="L165" s="386"/>
      <c r="M165" s="385"/>
      <c r="N165" s="386"/>
      <c r="O165" s="385"/>
      <c r="P165" s="386"/>
      <c r="Q165" s="385"/>
      <c r="R165" s="387"/>
      <c r="S165" s="87"/>
      <c r="T165" s="135"/>
      <c r="U165" s="118" t="str">
        <f>IF(G165="","","IN_"&amp;F165&amp;MONTH(H165)&amp;"/"&amp;DAY(H165))&amp;"_"&amp;COUNTIF($V$14:V165,V165)</f>
        <v>_29</v>
      </c>
      <c r="V165" s="118" t="str">
        <f>"IN_"&amp;F165&amp;H165</f>
        <v>IN_</v>
      </c>
      <c r="W165" s="118"/>
      <c r="X165" s="118"/>
      <c r="Y165" s="135" t="str">
        <f>Q164</f>
        <v/>
      </c>
      <c r="Z165" s="266">
        <f>Q165</f>
        <v>0</v>
      </c>
      <c r="AA165" s="135" t="str">
        <f>IF(AB165="着金待ち",COUNTIF($AB$14:AB165,"着金待ち"),"")</f>
        <v/>
      </c>
      <c r="AB165" s="135" t="str">
        <f>IF(AND(OR(I163="全額",I163="一部")=TRUE,H165="")=TRUE,"着金待ち","")</f>
        <v/>
      </c>
      <c r="AC165" s="135" t="str">
        <f>IF(AB165="着金待ち",C163,"")</f>
        <v/>
      </c>
      <c r="AD165" s="135" t="str">
        <f>IF(AB165="着金待ち",F165,"")</f>
        <v/>
      </c>
      <c r="AE165" s="292" t="str">
        <f>IF(AB165="着金待ち",G165,"")</f>
        <v/>
      </c>
      <c r="AF165" s="148" t="str">
        <f>IF(AB165="着金待ち",B165,"")</f>
        <v/>
      </c>
      <c r="AG165" s="135" t="str">
        <f>IF(C165="","",IF(C165&lt;&gt;D165+E165,"！",""))</f>
        <v/>
      </c>
      <c r="AH165" s="135" t="str">
        <f>IF(C165="","",IF(C165&lt;&gt;SUM(K165:R165),"！",""))</f>
        <v/>
      </c>
      <c r="AI165" s="135" t="str">
        <f>IF(OR(AG165="！",AH165="！")=TRUE,"！","")</f>
        <v/>
      </c>
      <c r="AJ165" s="135" t="str">
        <f>IF(AI165="！",COUNTIF($AI$14:AI165,"！"),"")</f>
        <v/>
      </c>
      <c r="AK165" s="135">
        <v>14</v>
      </c>
    </row>
    <row r="166" spans="1:37" ht="18" customHeight="1" thickBot="1">
      <c r="B166" s="308" t="s">
        <v>317</v>
      </c>
      <c r="C166" s="181"/>
      <c r="D166" s="182"/>
      <c r="E166" s="98" t="str">
        <f>IFERROR(ABS(C165-(D165+E165)),"")</f>
        <v/>
      </c>
      <c r="F166" s="183"/>
      <c r="G166" s="183"/>
      <c r="H166" s="182"/>
      <c r="I166" s="170"/>
      <c r="J166" s="79"/>
      <c r="K166" s="79"/>
      <c r="L166" s="79"/>
      <c r="M166" s="79"/>
      <c r="N166" s="79"/>
      <c r="O166" s="79"/>
      <c r="P166" s="79"/>
      <c r="Q166" s="371" t="str">
        <f>IFERROR(ABS(C165-SUM(K165:R165)),"")</f>
        <v/>
      </c>
      <c r="R166" s="371"/>
      <c r="S166" s="135"/>
      <c r="T166" s="135"/>
      <c r="U166" s="135"/>
      <c r="V166" s="135"/>
      <c r="W166" s="135"/>
      <c r="X166" s="135"/>
      <c r="Y166" s="135"/>
      <c r="Z166" s="135"/>
      <c r="AA166" s="135"/>
      <c r="AB166" s="135"/>
      <c r="AC166" s="135"/>
      <c r="AD166" s="135"/>
      <c r="AE166" s="135"/>
      <c r="AF166" s="135"/>
      <c r="AG166" s="135"/>
      <c r="AH166" s="135"/>
      <c r="AI166" s="135"/>
      <c r="AJ166" s="135"/>
      <c r="AK166" s="135"/>
    </row>
    <row r="167" spans="1:37" ht="18" customHeight="1" thickBot="1">
      <c r="A167" s="312"/>
      <c r="B167" s="321">
        <f>B162+1</f>
        <v>15</v>
      </c>
      <c r="C167" s="81" t="s">
        <v>23</v>
      </c>
      <c r="D167" s="82" t="s">
        <v>136</v>
      </c>
      <c r="E167" s="82" t="s">
        <v>28</v>
      </c>
      <c r="F167" s="82" t="s">
        <v>27</v>
      </c>
      <c r="G167" s="82" t="s">
        <v>24</v>
      </c>
      <c r="H167" s="171" t="s">
        <v>25</v>
      </c>
      <c r="I167" s="91" t="s">
        <v>133</v>
      </c>
      <c r="J167" s="372" t="s">
        <v>198</v>
      </c>
      <c r="K167" s="374"/>
      <c r="L167" s="375"/>
      <c r="M167" s="375"/>
      <c r="N167" s="375"/>
      <c r="O167" s="375"/>
      <c r="P167" s="375"/>
      <c r="Q167" s="375"/>
      <c r="R167" s="376"/>
      <c r="S167" s="83"/>
      <c r="T167" s="120" t="s">
        <v>31</v>
      </c>
      <c r="U167" s="118"/>
      <c r="V167" s="118"/>
      <c r="W167" s="118"/>
      <c r="X167" s="118"/>
      <c r="Y167" s="135" t="str">
        <f>K169</f>
        <v/>
      </c>
      <c r="Z167" s="266">
        <f>K170</f>
        <v>0</v>
      </c>
      <c r="AA167" s="135"/>
      <c r="AB167" s="135"/>
      <c r="AC167" s="135"/>
      <c r="AD167" s="135"/>
      <c r="AE167" s="135"/>
      <c r="AF167" s="148"/>
      <c r="AG167" s="135"/>
      <c r="AH167" s="135"/>
      <c r="AI167" s="135"/>
      <c r="AJ167" s="135"/>
      <c r="AK167" s="135"/>
    </row>
    <row r="168" spans="1:37" ht="18" customHeight="1" thickBot="1">
      <c r="A168" s="312"/>
      <c r="B168" s="309">
        <f>B98</f>
        <v>1</v>
      </c>
      <c r="C168" s="107"/>
      <c r="D168" s="108" t="s">
        <v>30</v>
      </c>
      <c r="E168" s="108" t="str">
        <f>IF(C168="","",IFERROR(INDEX(リスト!$B$3:$B$32,MATCH(プレー記録!C168,リスト!$D$3:$D$32,0),1),""))</f>
        <v/>
      </c>
      <c r="F168" s="109"/>
      <c r="G168" s="109" t="str">
        <f>IF(F168="","",F168)</f>
        <v/>
      </c>
      <c r="H168" s="172"/>
      <c r="I168" s="175"/>
      <c r="J168" s="373"/>
      <c r="K168" s="377"/>
      <c r="L168" s="378"/>
      <c r="M168" s="378"/>
      <c r="N168" s="378"/>
      <c r="O168" s="378"/>
      <c r="P168" s="378"/>
      <c r="Q168" s="378"/>
      <c r="R168" s="379"/>
      <c r="S168" s="84"/>
      <c r="T168" s="241"/>
      <c r="U168" s="118" t="str">
        <f>IF(F168="","","OUT_"&amp;E168&amp;MONTH(B168)&amp;"/"&amp;DAY(B168)&amp;"_"&amp;COUNTIF($V$12:V168,V168))</f>
        <v/>
      </c>
      <c r="V168" s="118" t="str">
        <f>"OUT_"&amp;E168&amp;B168</f>
        <v>OUT_1</v>
      </c>
      <c r="W168" s="194">
        <f>SUM(H168)-SUM(I170)</f>
        <v>0</v>
      </c>
      <c r="X168" s="119" t="str">
        <f>IF(C168="","",C168)</f>
        <v/>
      </c>
      <c r="Y168" s="135" t="str">
        <f>M169</f>
        <v/>
      </c>
      <c r="Z168" s="266">
        <f>M170</f>
        <v>0</v>
      </c>
      <c r="AA168" s="135"/>
      <c r="AB168" s="135"/>
      <c r="AC168" s="135"/>
      <c r="AD168" s="135"/>
      <c r="AE168" s="135"/>
      <c r="AF168" s="148"/>
      <c r="AG168" s="135"/>
      <c r="AH168" s="135"/>
      <c r="AI168" s="135"/>
      <c r="AJ168" s="135"/>
      <c r="AK168" s="135"/>
    </row>
    <row r="169" spans="1:37" ht="18" customHeight="1">
      <c r="A169" s="312"/>
      <c r="B169" s="79"/>
      <c r="C169" s="85" t="s">
        <v>26</v>
      </c>
      <c r="D169" s="86" t="s">
        <v>1</v>
      </c>
      <c r="E169" s="86" t="s">
        <v>29</v>
      </c>
      <c r="F169" s="86" t="s">
        <v>119</v>
      </c>
      <c r="G169" s="86" t="s">
        <v>134</v>
      </c>
      <c r="H169" s="173" t="s">
        <v>117</v>
      </c>
      <c r="I169" s="92" t="s">
        <v>135</v>
      </c>
      <c r="J169" s="380" t="s">
        <v>199</v>
      </c>
      <c r="K169" s="382" t="str">
        <f>$K$13</f>
        <v/>
      </c>
      <c r="L169" s="383"/>
      <c r="M169" s="382" t="str">
        <f>$M$13</f>
        <v/>
      </c>
      <c r="N169" s="383"/>
      <c r="O169" s="382" t="str">
        <f>$O$13</f>
        <v/>
      </c>
      <c r="P169" s="383"/>
      <c r="Q169" s="382" t="str">
        <f>$Q$13</f>
        <v/>
      </c>
      <c r="R169" s="384"/>
      <c r="S169" s="87"/>
      <c r="T169" s="135"/>
      <c r="U169" s="118"/>
      <c r="V169" s="118"/>
      <c r="W169" s="118"/>
      <c r="X169" s="118"/>
      <c r="Y169" s="135" t="str">
        <f>O169</f>
        <v/>
      </c>
      <c r="Z169" s="266">
        <f>O170</f>
        <v>0</v>
      </c>
      <c r="AA169" s="135"/>
      <c r="AB169" s="135"/>
      <c r="AC169" s="135"/>
      <c r="AD169" s="135"/>
      <c r="AE169" s="135"/>
      <c r="AF169" s="148"/>
      <c r="AG169" s="135"/>
      <c r="AH169" s="135"/>
      <c r="AI169" s="135"/>
      <c r="AJ169" s="135"/>
      <c r="AK169" s="135"/>
    </row>
    <row r="170" spans="1:37" ht="18" customHeight="1" thickBot="1">
      <c r="A170" s="312" t="str">
        <f>IF(C168="","",C168)</f>
        <v/>
      </c>
      <c r="B170" s="97">
        <f>B98</f>
        <v>1</v>
      </c>
      <c r="C170" s="93" t="str">
        <f>IF(H168="","",IF(D168="USD",H168-G168,ROUNDUP((H168-G168)/T168,2)))</f>
        <v/>
      </c>
      <c r="D170" s="110"/>
      <c r="E170" s="110"/>
      <c r="F170" s="111" t="str">
        <f>IF(AND(E168&lt;&gt;"",OR(I168="全額",I168="一部")=TRUE)=TRUE,E168,"")</f>
        <v/>
      </c>
      <c r="G170" s="112" t="str">
        <f>IF(D168="JPY",IF(COUNTIF(F170,"*円*")=1,I170,ROUNDUP(I170/T168,2)),IF(COUNTIF(F170,"*円*")=0,I170,ROUNDUP(I170*T168,0)))</f>
        <v/>
      </c>
      <c r="H170" s="174"/>
      <c r="I170" s="176" t="str">
        <f>IF(I168="","",IF(I168="全額",H168,IF(I168="なし",0,"金額入力")))</f>
        <v/>
      </c>
      <c r="J170" s="381"/>
      <c r="K170" s="385"/>
      <c r="L170" s="386"/>
      <c r="M170" s="385"/>
      <c r="N170" s="386"/>
      <c r="O170" s="385"/>
      <c r="P170" s="386"/>
      <c r="Q170" s="385"/>
      <c r="R170" s="387"/>
      <c r="S170" s="87"/>
      <c r="T170" s="135"/>
      <c r="U170" s="118" t="str">
        <f>IF(G170="","","IN_"&amp;F170&amp;MONTH(H170)&amp;"/"&amp;DAY(H170))&amp;"_"&amp;COUNTIF($V$14:V170,V170)</f>
        <v>_30</v>
      </c>
      <c r="V170" s="118" t="str">
        <f>"IN_"&amp;F170&amp;H170</f>
        <v>IN_</v>
      </c>
      <c r="W170" s="118"/>
      <c r="X170" s="118"/>
      <c r="Y170" s="135" t="str">
        <f>Q169</f>
        <v/>
      </c>
      <c r="Z170" s="266">
        <f>Q170</f>
        <v>0</v>
      </c>
      <c r="AA170" s="135" t="str">
        <f>IF(AB170="着金待ち",COUNTIF($AB$14:AB170,"着金待ち"),"")</f>
        <v/>
      </c>
      <c r="AB170" s="135" t="str">
        <f>IF(AND(OR(I168="全額",I168="一部")=TRUE,H170="")=TRUE,"着金待ち","")</f>
        <v/>
      </c>
      <c r="AC170" s="135" t="str">
        <f>IF(AB170="着金待ち",C168,"")</f>
        <v/>
      </c>
      <c r="AD170" s="135" t="str">
        <f>IF(AB170="着金待ち",F170,"")</f>
        <v/>
      </c>
      <c r="AE170" s="292" t="str">
        <f>IF(AB170="着金待ち",G170,"")</f>
        <v/>
      </c>
      <c r="AF170" s="148" t="str">
        <f>IF(AB170="着金待ち",B170,"")</f>
        <v/>
      </c>
      <c r="AG170" s="135" t="str">
        <f>IF(C170="","",IF(C170&lt;&gt;D170+E170,"！",""))</f>
        <v/>
      </c>
      <c r="AH170" s="135" t="str">
        <f>IF(C170="","",IF(C170&lt;&gt;SUM(K170:R170),"！",""))</f>
        <v/>
      </c>
      <c r="AI170" s="135" t="str">
        <f>IF(OR(AG170="！",AH170="！")=TRUE,"！","")</f>
        <v/>
      </c>
      <c r="AJ170" s="135" t="str">
        <f>IF(AI170="！",COUNTIF($AI$14:AI170,"！"),"")</f>
        <v/>
      </c>
      <c r="AK170" s="135">
        <v>15</v>
      </c>
    </row>
    <row r="171" spans="1:37" ht="18" customHeight="1">
      <c r="B171" s="308" t="s">
        <v>317</v>
      </c>
      <c r="C171" s="181"/>
      <c r="D171" s="182"/>
      <c r="E171" s="98" t="str">
        <f>IFERROR(ABS(C170-(D170+E170)),"")</f>
        <v/>
      </c>
      <c r="F171" s="183"/>
      <c r="G171" s="183"/>
      <c r="H171" s="182"/>
      <c r="I171" s="170"/>
      <c r="J171" s="79"/>
      <c r="K171" s="79"/>
      <c r="L171" s="79"/>
      <c r="M171" s="79"/>
      <c r="N171" s="79"/>
      <c r="O171" s="79"/>
      <c r="P171" s="79"/>
      <c r="Q171" s="371" t="str">
        <f>IFERROR(ABS(C170-SUM(K170:R170)),"")</f>
        <v/>
      </c>
      <c r="R171" s="371"/>
      <c r="S171" s="135"/>
      <c r="T171" s="135"/>
      <c r="U171" s="135"/>
      <c r="V171" s="135"/>
      <c r="W171" s="135"/>
      <c r="X171" s="135"/>
      <c r="Y171" s="135"/>
      <c r="Z171" s="135"/>
      <c r="AA171" s="135"/>
      <c r="AB171" s="135"/>
      <c r="AC171" s="135"/>
      <c r="AD171" s="135"/>
      <c r="AE171" s="135"/>
      <c r="AF171" s="135"/>
    </row>
    <row r="172" spans="1:37" ht="18" customHeight="1">
      <c r="I172"/>
      <c r="T172"/>
      <c r="U172"/>
      <c r="V172"/>
      <c r="W172"/>
      <c r="X172"/>
    </row>
    <row r="173" spans="1:37" ht="18" customHeight="1">
      <c r="A173" s="312"/>
      <c r="B173" s="178"/>
      <c r="C173" s="78">
        <f>C87+1</f>
        <v>2</v>
      </c>
      <c r="D173" s="179" t="s">
        <v>312</v>
      </c>
      <c r="E173" s="180">
        <f>G173+I173</f>
        <v>0</v>
      </c>
      <c r="F173" s="179" t="s">
        <v>1</v>
      </c>
      <c r="G173" s="180">
        <f>D186+D191+D196+D201+D206+D211+D216+D221+D226+D231+D236+D241+D246+D251+D256</f>
        <v>0</v>
      </c>
      <c r="H173" s="179" t="s">
        <v>29</v>
      </c>
      <c r="I173" s="180">
        <f>E186+E191+E196+E201+E206+E211+E216+E221+E226+E231+E236+E241+E246+E251+E256</f>
        <v>0</v>
      </c>
      <c r="J173" s="177"/>
      <c r="K173" s="390" t="s">
        <v>318</v>
      </c>
      <c r="L173" s="390"/>
      <c r="M173" s="390"/>
      <c r="N173" s="390"/>
      <c r="O173" s="390"/>
      <c r="P173" s="390"/>
      <c r="Q173" s="390"/>
      <c r="R173" s="390"/>
      <c r="S173" s="79"/>
      <c r="T173" s="118"/>
      <c r="U173" s="118"/>
      <c r="V173" s="118"/>
      <c r="W173" s="118"/>
      <c r="X173" s="118"/>
      <c r="Y173" s="135"/>
      <c r="Z173" s="135"/>
      <c r="AA173" s="135"/>
      <c r="AB173" s="135"/>
      <c r="AC173" s="135"/>
      <c r="AD173" s="135"/>
      <c r="AE173" s="135"/>
      <c r="AF173" s="135"/>
    </row>
    <row r="174" spans="1:37" ht="18" customHeight="1">
      <c r="A174" s="312"/>
      <c r="B174" s="178"/>
      <c r="C174" s="78"/>
      <c r="D174" s="179" t="s">
        <v>313</v>
      </c>
      <c r="E174" s="180">
        <f ca="1">IFERROR(INDEX(カレンダー・グラフ!$B$74:$AF$74,1,MATCH(プレー記録!C173,カレンダー・グラフ!$B$72:$AF$72,0)),0)</f>
        <v>0</v>
      </c>
      <c r="F174" s="179" t="s">
        <v>314</v>
      </c>
      <c r="G174" s="180">
        <f>サマリー!$Q$3</f>
        <v>0</v>
      </c>
      <c r="H174" s="179" t="s">
        <v>315</v>
      </c>
      <c r="I174" s="180">
        <f>サマリー!$Q$7</f>
        <v>0</v>
      </c>
      <c r="J174" s="177"/>
      <c r="K174" s="79"/>
      <c r="L174" s="79"/>
      <c r="M174" s="79"/>
      <c r="N174" s="79"/>
      <c r="O174" s="79"/>
      <c r="P174" s="79"/>
      <c r="Q174" s="79"/>
      <c r="R174" s="79"/>
      <c r="S174" s="79"/>
      <c r="T174" s="118"/>
      <c r="U174" s="118"/>
      <c r="V174" s="118"/>
      <c r="W174" s="118"/>
      <c r="X174" s="118"/>
      <c r="Y174" s="135"/>
      <c r="Z174" s="135"/>
      <c r="AA174" s="135"/>
      <c r="AB174" s="135"/>
      <c r="AC174" s="135"/>
      <c r="AD174" s="135"/>
      <c r="AE174" s="135"/>
      <c r="AF174" s="135"/>
    </row>
    <row r="175" spans="1:37" ht="18" customHeight="1">
      <c r="A175" s="312"/>
      <c r="B175" s="243"/>
      <c r="C175" s="389"/>
      <c r="D175" s="389"/>
      <c r="E175" s="389"/>
      <c r="F175" s="389"/>
      <c r="G175" s="389" t="str">
        <f>IFERROR(INDEX(ルール・メモ!$F$3:$F$32,MATCH(1,ルール・メモ!$E$3:$E$32,0),1),"")</f>
        <v/>
      </c>
      <c r="H175" s="389"/>
      <c r="I175" s="389"/>
      <c r="J175" s="184"/>
      <c r="K175" s="79"/>
      <c r="L175" s="79"/>
      <c r="M175" s="79"/>
      <c r="N175" s="79"/>
      <c r="O175" s="79"/>
      <c r="P175" s="79"/>
      <c r="Q175" s="79"/>
      <c r="R175" s="79"/>
      <c r="S175" s="79"/>
      <c r="T175" s="118"/>
      <c r="U175" s="118"/>
      <c r="V175" s="118"/>
      <c r="W175" s="118"/>
      <c r="X175" s="118"/>
      <c r="Y175" s="135"/>
      <c r="Z175" s="135"/>
      <c r="AA175" s="135"/>
      <c r="AB175" s="135"/>
      <c r="AC175" s="135"/>
      <c r="AD175" s="135"/>
      <c r="AE175" s="135"/>
      <c r="AF175" s="135"/>
    </row>
    <row r="176" spans="1:37" ht="18" customHeight="1">
      <c r="A176" s="312"/>
      <c r="B176" s="243"/>
      <c r="C176" s="389"/>
      <c r="D176" s="389"/>
      <c r="E176" s="389"/>
      <c r="F176" s="389"/>
      <c r="G176" s="389" t="str">
        <f>IFERROR(INDEX(ルール・メモ!$F$3:$F$32,MATCH(2,ルール・メモ!$E$3:$E$32,0),1),"")</f>
        <v/>
      </c>
      <c r="H176" s="389"/>
      <c r="I176" s="389"/>
      <c r="J176" s="184"/>
      <c r="K176" s="135"/>
      <c r="L176" s="135"/>
      <c r="M176" s="135"/>
      <c r="N176" s="135"/>
      <c r="O176" s="135"/>
      <c r="P176" s="135"/>
      <c r="Q176" s="135"/>
      <c r="R176" s="135"/>
      <c r="S176" s="79"/>
      <c r="T176" s="118"/>
      <c r="U176" s="118"/>
      <c r="V176" s="118"/>
      <c r="W176" s="118"/>
      <c r="X176" s="118"/>
      <c r="Y176" s="135"/>
      <c r="Z176" s="135"/>
      <c r="AA176" s="135"/>
      <c r="AB176" s="135"/>
      <c r="AC176" s="135"/>
      <c r="AD176" s="135"/>
      <c r="AE176" s="135"/>
      <c r="AF176" s="135"/>
    </row>
    <row r="177" spans="1:37" ht="18" customHeight="1">
      <c r="A177" s="312"/>
      <c r="B177" s="243"/>
      <c r="C177" s="389"/>
      <c r="D177" s="389"/>
      <c r="E177" s="389"/>
      <c r="F177" s="389"/>
      <c r="G177" s="389" t="str">
        <f>IFERROR(INDEX(ルール・メモ!$F$3:$F$32,MATCH(3,ルール・メモ!$E$3:$E$32,0),1),"")</f>
        <v/>
      </c>
      <c r="H177" s="389"/>
      <c r="I177" s="389"/>
      <c r="J177" s="184"/>
      <c r="K177" s="306">
        <f>$C$1</f>
        <v>0</v>
      </c>
      <c r="L177" s="99">
        <f>K177+1</f>
        <v>1</v>
      </c>
      <c r="M177" s="99">
        <f t="shared" ref="M177" si="11">L177+1</f>
        <v>2</v>
      </c>
      <c r="N177" s="99">
        <f t="shared" ref="N177" si="12">M177+1</f>
        <v>3</v>
      </c>
      <c r="O177" s="99">
        <f t="shared" ref="O177" si="13">N177+1</f>
        <v>4</v>
      </c>
      <c r="P177" s="99">
        <f t="shared" ref="P177" si="14">O177+1</f>
        <v>5</v>
      </c>
      <c r="Q177" s="99">
        <f t="shared" ref="Q177" si="15">P177+1</f>
        <v>6</v>
      </c>
      <c r="R177" s="100">
        <f t="shared" ref="R177" si="16">Q177+1</f>
        <v>7</v>
      </c>
      <c r="S177" s="79"/>
      <c r="T177" s="118"/>
      <c r="U177" s="118"/>
      <c r="V177" s="118"/>
      <c r="W177" s="118"/>
      <c r="X177" s="118"/>
      <c r="Y177" s="135"/>
      <c r="Z177" s="135"/>
      <c r="AA177" s="135"/>
      <c r="AB177" s="135"/>
      <c r="AC177" s="135"/>
      <c r="AD177" s="135"/>
      <c r="AE177" s="135"/>
      <c r="AF177" s="135"/>
    </row>
    <row r="178" spans="1:37" ht="18" customHeight="1">
      <c r="A178" s="312"/>
      <c r="B178" s="243"/>
      <c r="C178" s="389"/>
      <c r="D178" s="389"/>
      <c r="E178" s="389"/>
      <c r="F178" s="389"/>
      <c r="G178" s="389" t="str">
        <f>IFERROR(INDEX(ルール・メモ!$F$3:$F$32,MATCH(4,ルール・メモ!$E$3:$E$32,0),1),"")</f>
        <v/>
      </c>
      <c r="H178" s="389"/>
      <c r="I178" s="389"/>
      <c r="J178" s="184"/>
      <c r="K178" s="101">
        <f>K177+8</f>
        <v>8</v>
      </c>
      <c r="L178" s="102">
        <f t="shared" ref="L178:R178" si="17">L177+8</f>
        <v>9</v>
      </c>
      <c r="M178" s="102">
        <f t="shared" si="17"/>
        <v>10</v>
      </c>
      <c r="N178" s="102">
        <f t="shared" si="17"/>
        <v>11</v>
      </c>
      <c r="O178" s="102">
        <f t="shared" si="17"/>
        <v>12</v>
      </c>
      <c r="P178" s="102">
        <f t="shared" si="17"/>
        <v>13</v>
      </c>
      <c r="Q178" s="102">
        <f t="shared" si="17"/>
        <v>14</v>
      </c>
      <c r="R178" s="103">
        <f t="shared" si="17"/>
        <v>15</v>
      </c>
      <c r="S178" s="79"/>
      <c r="T178" s="118"/>
      <c r="U178" s="118"/>
      <c r="V178" s="118"/>
      <c r="W178" s="118"/>
      <c r="X178" s="118"/>
      <c r="Y178" s="135"/>
      <c r="Z178" s="135"/>
      <c r="AA178" s="135"/>
      <c r="AB178" s="135"/>
      <c r="AC178" s="135"/>
      <c r="AD178" s="135"/>
      <c r="AE178" s="135"/>
      <c r="AF178" s="135"/>
    </row>
    <row r="179" spans="1:37" ht="18" customHeight="1">
      <c r="A179" s="312"/>
      <c r="B179" s="243"/>
      <c r="C179" s="389"/>
      <c r="D179" s="389"/>
      <c r="E179" s="389"/>
      <c r="F179" s="389"/>
      <c r="G179" s="389" t="str">
        <f>IFERROR(INDEX(ルール・メモ!$F$3:$F$32,MATCH(5,ルール・メモ!$E$3:$E$32,0),1),"")</f>
        <v/>
      </c>
      <c r="H179" s="389"/>
      <c r="I179" s="389"/>
      <c r="J179" s="184"/>
      <c r="K179" s="101">
        <f t="shared" ref="K179:R180" si="18">K178+8</f>
        <v>16</v>
      </c>
      <c r="L179" s="102">
        <f t="shared" si="18"/>
        <v>17</v>
      </c>
      <c r="M179" s="102">
        <f t="shared" si="18"/>
        <v>18</v>
      </c>
      <c r="N179" s="102">
        <f t="shared" si="18"/>
        <v>19</v>
      </c>
      <c r="O179" s="102">
        <f t="shared" si="18"/>
        <v>20</v>
      </c>
      <c r="P179" s="102">
        <f t="shared" si="18"/>
        <v>21</v>
      </c>
      <c r="Q179" s="102">
        <f t="shared" si="18"/>
        <v>22</v>
      </c>
      <c r="R179" s="103">
        <f t="shared" si="18"/>
        <v>23</v>
      </c>
      <c r="S179" s="79"/>
      <c r="T179" s="118"/>
      <c r="U179" s="118"/>
      <c r="V179" s="118"/>
      <c r="W179" s="118"/>
      <c r="X179" s="118"/>
      <c r="Y179" s="135"/>
      <c r="Z179" s="135"/>
      <c r="AA179" s="135"/>
      <c r="AB179" s="135"/>
      <c r="AC179" s="135"/>
      <c r="AD179" s="135"/>
      <c r="AE179" s="135"/>
      <c r="AF179" s="135"/>
    </row>
    <row r="180" spans="1:37" ht="18" customHeight="1">
      <c r="A180" s="312"/>
      <c r="B180" s="243"/>
      <c r="C180" s="389"/>
      <c r="D180" s="389"/>
      <c r="E180" s="389"/>
      <c r="F180" s="389"/>
      <c r="G180" s="389" t="str">
        <f>IFERROR(INDEX(ルール・メモ!$F$3:$F$32,MATCH(6,ルール・メモ!$E$3:$E$32,0),1),"")</f>
        <v/>
      </c>
      <c r="H180" s="389"/>
      <c r="I180" s="389"/>
      <c r="J180" s="184"/>
      <c r="K180" s="104">
        <f t="shared" si="18"/>
        <v>24</v>
      </c>
      <c r="L180" s="105">
        <f t="shared" si="18"/>
        <v>25</v>
      </c>
      <c r="M180" s="105">
        <f t="shared" si="18"/>
        <v>26</v>
      </c>
      <c r="N180" s="105">
        <f t="shared" si="18"/>
        <v>27</v>
      </c>
      <c r="O180" s="105">
        <f t="shared" si="18"/>
        <v>28</v>
      </c>
      <c r="P180" s="105">
        <f t="shared" si="18"/>
        <v>29</v>
      </c>
      <c r="Q180" s="105">
        <f t="shared" si="18"/>
        <v>30</v>
      </c>
      <c r="R180" s="106"/>
      <c r="S180" s="79"/>
      <c r="T180" s="118"/>
      <c r="U180" s="118"/>
      <c r="V180" s="118"/>
      <c r="W180" s="118"/>
      <c r="X180" s="118"/>
      <c r="Y180" s="135"/>
      <c r="Z180" s="135"/>
      <c r="AA180" s="135"/>
      <c r="AB180" s="135"/>
      <c r="AC180" s="135"/>
      <c r="AD180" s="135"/>
      <c r="AE180" s="135"/>
      <c r="AF180" s="135"/>
    </row>
    <row r="181" spans="1:37" ht="18" customHeight="1">
      <c r="A181" s="312"/>
      <c r="B181" s="80"/>
      <c r="C181" s="95" t="str">
        <f>"①"&amp;IFERROR(INDEX(ルール・メモ!$C$3:$C$32,MATCH(1,ルール・メモ!$B$3:$B$32,0),1),"")</f>
        <v>①</v>
      </c>
      <c r="D181" s="95"/>
      <c r="E181" s="95"/>
      <c r="F181" s="95"/>
      <c r="G181" s="95"/>
      <c r="H181" s="95"/>
      <c r="I181" s="95" t="str">
        <f>"③"&amp;IFERROR(INDEX(ルール・メモ!$C$3:$C$32,MATCH(3,ルール・メモ!$B$3:$B$32,0),1),"")</f>
        <v>③</v>
      </c>
      <c r="J181" s="80"/>
      <c r="K181" s="96"/>
      <c r="L181" s="96"/>
      <c r="M181" s="96"/>
      <c r="N181" s="96"/>
      <c r="O181" s="96"/>
      <c r="P181" s="96"/>
      <c r="Q181" s="96"/>
      <c r="R181" s="96"/>
      <c r="S181" s="79"/>
      <c r="T181" s="119"/>
      <c r="U181" s="118"/>
      <c r="V181" s="118"/>
      <c r="W181" s="118"/>
      <c r="X181" s="118"/>
      <c r="Y181" s="135"/>
      <c r="Z181" s="135"/>
      <c r="AA181" s="135"/>
      <c r="AB181" s="135"/>
      <c r="AC181" s="135"/>
      <c r="AD181" s="135"/>
      <c r="AE181" s="135"/>
      <c r="AF181" s="135"/>
    </row>
    <row r="182" spans="1:37" ht="18" customHeight="1" thickBot="1">
      <c r="A182" s="312"/>
      <c r="B182" s="80"/>
      <c r="C182" s="186" t="str">
        <f>"②"&amp;IFERROR(INDEX(ルール・メモ!$C$3:$C$32,MATCH(2,ルール・メモ!$B$3:$B$32,0),1),"")</f>
        <v>②</v>
      </c>
      <c r="D182" s="186"/>
      <c r="E182" s="186"/>
      <c r="F182" s="186"/>
      <c r="G182" s="186"/>
      <c r="H182" s="186"/>
      <c r="I182" s="186" t="str">
        <f>"④"&amp;IFERROR(INDEX(ルール・メモ!$C$3:$C$32,MATCH(4,ルール・メモ!$B$3:$B$32,0),1),"")</f>
        <v>④</v>
      </c>
      <c r="J182" s="187"/>
      <c r="K182" s="188"/>
      <c r="L182" s="188"/>
      <c r="M182" s="188"/>
      <c r="N182" s="188"/>
      <c r="O182" s="188"/>
      <c r="P182" s="188"/>
      <c r="Q182" s="188"/>
      <c r="R182" s="188"/>
      <c r="S182" s="79"/>
      <c r="T182" s="118"/>
      <c r="U182" s="118"/>
      <c r="V182" s="118"/>
      <c r="W182" s="118"/>
      <c r="X182" s="118"/>
      <c r="Y182" s="135"/>
      <c r="Z182" s="135"/>
      <c r="AA182" s="1"/>
      <c r="AB182" s="1"/>
      <c r="AC182" s="1"/>
      <c r="AD182" s="1"/>
      <c r="AE182" s="1"/>
      <c r="AF182" s="1"/>
    </row>
    <row r="183" spans="1:37" ht="18" customHeight="1" thickBot="1">
      <c r="A183" s="312"/>
      <c r="B183" s="321">
        <v>1</v>
      </c>
      <c r="C183" s="81" t="s">
        <v>23</v>
      </c>
      <c r="D183" s="82" t="s">
        <v>136</v>
      </c>
      <c r="E183" s="82" t="s">
        <v>28</v>
      </c>
      <c r="F183" s="82" t="s">
        <v>27</v>
      </c>
      <c r="G183" s="82" t="s">
        <v>24</v>
      </c>
      <c r="H183" s="171" t="s">
        <v>25</v>
      </c>
      <c r="I183" s="91" t="s">
        <v>133</v>
      </c>
      <c r="J183" s="372" t="s">
        <v>198</v>
      </c>
      <c r="K183" s="374"/>
      <c r="L183" s="375"/>
      <c r="M183" s="375"/>
      <c r="N183" s="375"/>
      <c r="O183" s="375"/>
      <c r="P183" s="375"/>
      <c r="Q183" s="375"/>
      <c r="R183" s="376"/>
      <c r="S183" s="83"/>
      <c r="T183" s="120" t="s">
        <v>31</v>
      </c>
      <c r="U183" s="118"/>
      <c r="V183" s="118"/>
      <c r="W183" s="118"/>
      <c r="X183" s="118"/>
      <c r="Y183" s="135" t="str">
        <f>K185</f>
        <v/>
      </c>
      <c r="Z183" s="266">
        <f>K186</f>
        <v>0</v>
      </c>
      <c r="AA183" s="135"/>
      <c r="AB183" s="135"/>
      <c r="AC183" s="135"/>
      <c r="AD183" s="135"/>
      <c r="AE183" s="135"/>
      <c r="AF183" s="148"/>
      <c r="AG183" s="135"/>
      <c r="AH183" s="135"/>
      <c r="AI183" s="135"/>
      <c r="AJ183" s="135"/>
      <c r="AK183" s="135"/>
    </row>
    <row r="184" spans="1:37" ht="18" customHeight="1" thickBot="1">
      <c r="A184" s="312"/>
      <c r="B184" s="309">
        <f>C173</f>
        <v>2</v>
      </c>
      <c r="C184" s="107"/>
      <c r="D184" s="108" t="s">
        <v>30</v>
      </c>
      <c r="E184" s="108" t="str">
        <f>IF(C184="","",IFERROR(INDEX(リスト!$B$3:$B$32,MATCH(プレー記録!C184,リスト!$D$3:$D$32,0),1),""))</f>
        <v/>
      </c>
      <c r="F184" s="109"/>
      <c r="G184" s="109" t="str">
        <f>IF(F184="","",F184)</f>
        <v/>
      </c>
      <c r="H184" s="172"/>
      <c r="I184" s="175"/>
      <c r="J184" s="373"/>
      <c r="K184" s="377"/>
      <c r="L184" s="378"/>
      <c r="M184" s="378"/>
      <c r="N184" s="378"/>
      <c r="O184" s="378"/>
      <c r="P184" s="378"/>
      <c r="Q184" s="378"/>
      <c r="R184" s="379"/>
      <c r="S184" s="84"/>
      <c r="T184" s="240"/>
      <c r="U184" s="118" t="str">
        <f>IF(F184="","","OUT_"&amp;E184&amp;MONTH(B184)&amp;"/"&amp;DAY(B184)&amp;"_"&amp;COUNTIF($V$12:V184,V184))</f>
        <v/>
      </c>
      <c r="V184" s="118" t="str">
        <f>"OUT_"&amp;E184&amp;B184</f>
        <v>OUT_2</v>
      </c>
      <c r="W184" s="194">
        <f>SUM(H184)-SUM(I186)</f>
        <v>0</v>
      </c>
      <c r="X184" s="119" t="str">
        <f>IF(C184="","",C184)</f>
        <v/>
      </c>
      <c r="Y184" s="135" t="str">
        <f>M185</f>
        <v/>
      </c>
      <c r="Z184" s="266">
        <f>M186</f>
        <v>0</v>
      </c>
      <c r="AA184" s="135"/>
      <c r="AB184" s="135"/>
      <c r="AC184" s="135"/>
      <c r="AD184" s="135"/>
      <c r="AE184" s="135"/>
      <c r="AF184" s="148"/>
      <c r="AG184" s="135"/>
      <c r="AH184" s="135"/>
      <c r="AI184" s="135"/>
      <c r="AJ184" s="135"/>
      <c r="AK184" s="135"/>
    </row>
    <row r="185" spans="1:37" ht="18" customHeight="1">
      <c r="A185" s="312"/>
      <c r="B185" s="79"/>
      <c r="C185" s="85" t="s">
        <v>26</v>
      </c>
      <c r="D185" s="86" t="s">
        <v>1</v>
      </c>
      <c r="E185" s="86" t="s">
        <v>29</v>
      </c>
      <c r="F185" s="86" t="s">
        <v>119</v>
      </c>
      <c r="G185" s="86" t="s">
        <v>134</v>
      </c>
      <c r="H185" s="173" t="s">
        <v>117</v>
      </c>
      <c r="I185" s="92" t="s">
        <v>135</v>
      </c>
      <c r="J185" s="380" t="s">
        <v>199</v>
      </c>
      <c r="K185" s="382" t="str">
        <f>IF(INDEX(テーブル6[プレー種別],MATCH(1,リスト!$O$3:$O$6,0),1)="","",INDEX(テーブル6[プレー種別],MATCH(1,リスト!$O$3:$O$6,0),1))</f>
        <v/>
      </c>
      <c r="L185" s="383"/>
      <c r="M185" s="382" t="str">
        <f>IF(INDEX(テーブル6[プレー種別],MATCH(2,リスト!$O$3:$O$6,0),1)="","",INDEX(テーブル6[プレー種別],MATCH(2,リスト!$O$3:$O$6,0),1))</f>
        <v/>
      </c>
      <c r="N185" s="383"/>
      <c r="O185" s="382" t="str">
        <f>IF(INDEX(テーブル6[プレー種別],MATCH(3,リスト!$O$3:$O$6,0),1)="","",INDEX(テーブル6[プレー種別],MATCH(3,リスト!$O$3:$O$6,0),1))</f>
        <v/>
      </c>
      <c r="P185" s="383"/>
      <c r="Q185" s="382" t="str">
        <f>IF(INDEX(テーブル6[プレー種別],MATCH(4,リスト!$O$3:$O$6,0),1)="","",INDEX(テーブル6[プレー種別],MATCH(4,リスト!$O$3:$O$6,0),1))</f>
        <v/>
      </c>
      <c r="R185" s="384"/>
      <c r="S185" s="87"/>
      <c r="T185" s="118"/>
      <c r="U185" s="118"/>
      <c r="V185" s="118"/>
      <c r="W185" s="118"/>
      <c r="X185" s="118"/>
      <c r="Y185" s="135" t="str">
        <f>O185</f>
        <v/>
      </c>
      <c r="Z185" s="266">
        <f>O186</f>
        <v>0</v>
      </c>
      <c r="AA185" s="135"/>
      <c r="AB185" s="135"/>
      <c r="AC185" s="135"/>
      <c r="AD185" s="135"/>
      <c r="AE185" s="135"/>
      <c r="AF185" s="148"/>
      <c r="AG185" s="135"/>
      <c r="AH185" s="135"/>
      <c r="AI185" s="135"/>
      <c r="AJ185" s="135"/>
      <c r="AK185" s="135"/>
    </row>
    <row r="186" spans="1:37" ht="18" customHeight="1" thickBot="1">
      <c r="A186" s="312" t="str">
        <f>IF(C184="","",C184)</f>
        <v/>
      </c>
      <c r="B186" s="97">
        <f>B184</f>
        <v>2</v>
      </c>
      <c r="C186" s="93" t="str">
        <f>IF(H184="","",IF(D184="USD",H184-G184,ROUNDUP((H184-G184)/T184,2)))</f>
        <v/>
      </c>
      <c r="D186" s="110"/>
      <c r="E186" s="110"/>
      <c r="F186" s="111" t="str">
        <f>IF(AND(E184&lt;&gt;"",OR(I184="全額",I184="一部")=TRUE)=TRUE,E184,"")</f>
        <v/>
      </c>
      <c r="G186" s="112" t="str">
        <f>IF(D184="JPY",IF(COUNTIF(F186,"*円*")=1,I186,ROUNDUP(I186/T184,2)),IF(COUNTIF(F186,"*円*")=0,I186,ROUNDUP(I186*T184,0)))</f>
        <v/>
      </c>
      <c r="H186" s="174"/>
      <c r="I186" s="176" t="str">
        <f>IF(I184="","",IF(I184="全額",H184,IF(I184="なし",0,"金額入力")))</f>
        <v/>
      </c>
      <c r="J186" s="381"/>
      <c r="K186" s="385"/>
      <c r="L186" s="386"/>
      <c r="M186" s="385"/>
      <c r="N186" s="386"/>
      <c r="O186" s="385"/>
      <c r="P186" s="386"/>
      <c r="Q186" s="385"/>
      <c r="R186" s="387"/>
      <c r="S186" s="87"/>
      <c r="T186" s="79"/>
      <c r="U186" s="118" t="str">
        <f>IF(G186="","","IN_"&amp;F186&amp;MONTH(H186)&amp;"/"&amp;DAY(H186))&amp;"_"&amp;COUNTIF($V$14:V186,V186)</f>
        <v>_31</v>
      </c>
      <c r="V186" s="118" t="str">
        <f>"IN_"&amp;F186&amp;H186</f>
        <v>IN_</v>
      </c>
      <c r="W186" s="118"/>
      <c r="X186" s="118"/>
      <c r="Y186" s="135" t="str">
        <f>Q185</f>
        <v/>
      </c>
      <c r="Z186" s="266">
        <f>Q186</f>
        <v>0</v>
      </c>
      <c r="AA186" s="135" t="str">
        <f>IF(AB186="着金待ち",COUNTIF($AB$14:AB186,"着金待ち"),"")</f>
        <v/>
      </c>
      <c r="AB186" s="135" t="str">
        <f>IF(AND(OR(I184="全額",I184="一部")=TRUE,H186="")=TRUE,"着金待ち","")</f>
        <v/>
      </c>
      <c r="AC186" s="135" t="str">
        <f>IF(AB186="着金待ち",C184,"")</f>
        <v/>
      </c>
      <c r="AD186" s="135" t="str">
        <f>IF(AB186="着金待ち",F186,"")</f>
        <v/>
      </c>
      <c r="AE186" s="292" t="str">
        <f>IF(AB186="着金待ち",G186,"")</f>
        <v/>
      </c>
      <c r="AF186" s="148" t="str">
        <f>IF(AB186="着金待ち",B186,"")</f>
        <v/>
      </c>
      <c r="AG186" s="135" t="str">
        <f>IF(C186="","",IF(C186&lt;&gt;D186+E186,"！",""))</f>
        <v/>
      </c>
      <c r="AH186" s="135" t="str">
        <f>IF(C186="","",IF(C186&lt;&gt;SUM(K186:R186),"！",""))</f>
        <v/>
      </c>
      <c r="AI186" s="135" t="str">
        <f>IF(OR(AG186="！",AH186="！")=TRUE,"！","")</f>
        <v/>
      </c>
      <c r="AJ186" s="135" t="str">
        <f>IF(AI186="！",COUNTIF($AI$14:AI186,"！"),"")</f>
        <v/>
      </c>
      <c r="AK186" s="135">
        <v>1</v>
      </c>
    </row>
    <row r="187" spans="1:37" ht="18" customHeight="1" thickBot="1">
      <c r="A187" s="312"/>
      <c r="B187" s="79"/>
      <c r="C187" s="88"/>
      <c r="D187" s="89"/>
      <c r="E187" s="94" t="str">
        <f>IFERROR(ABS(C186-(D186+E186)),"")</f>
        <v/>
      </c>
      <c r="F187" s="90"/>
      <c r="G187" s="90"/>
      <c r="H187" s="89"/>
      <c r="I187" s="170"/>
      <c r="J187" s="79"/>
      <c r="K187" s="79"/>
      <c r="L187" s="79"/>
      <c r="M187" s="79"/>
      <c r="N187" s="79"/>
      <c r="O187" s="79"/>
      <c r="P187" s="79"/>
      <c r="Q187" s="388" t="str">
        <f>IFERROR(ABS(C186-SUM(K186:R186)),"")</f>
        <v/>
      </c>
      <c r="R187" s="388"/>
      <c r="S187" s="79"/>
      <c r="T187" s="118"/>
      <c r="U187" s="118"/>
      <c r="V187" s="118"/>
      <c r="W187" s="118"/>
      <c r="X187" s="118"/>
      <c r="Y187" s="135"/>
      <c r="Z187" s="135"/>
      <c r="AA187" s="135"/>
      <c r="AB187" s="135"/>
      <c r="AC187" s="135"/>
      <c r="AD187" s="135"/>
      <c r="AE187" s="135"/>
      <c r="AF187" s="148"/>
      <c r="AG187" s="135"/>
      <c r="AH187" s="135"/>
      <c r="AI187" s="135"/>
      <c r="AJ187" s="135"/>
      <c r="AK187" s="135"/>
    </row>
    <row r="188" spans="1:37" ht="18" customHeight="1" thickBot="1">
      <c r="A188" s="312"/>
      <c r="B188" s="321">
        <f>B183+1</f>
        <v>2</v>
      </c>
      <c r="C188" s="81" t="s">
        <v>23</v>
      </c>
      <c r="D188" s="82" t="s">
        <v>136</v>
      </c>
      <c r="E188" s="82" t="s">
        <v>28</v>
      </c>
      <c r="F188" s="82" t="s">
        <v>27</v>
      </c>
      <c r="G188" s="82" t="s">
        <v>24</v>
      </c>
      <c r="H188" s="171" t="s">
        <v>25</v>
      </c>
      <c r="I188" s="91" t="s">
        <v>133</v>
      </c>
      <c r="J188" s="372" t="s">
        <v>198</v>
      </c>
      <c r="K188" s="374"/>
      <c r="L188" s="375"/>
      <c r="M188" s="375"/>
      <c r="N188" s="375"/>
      <c r="O188" s="375"/>
      <c r="P188" s="375"/>
      <c r="Q188" s="375"/>
      <c r="R188" s="376"/>
      <c r="S188" s="83"/>
      <c r="T188" s="120" t="s">
        <v>31</v>
      </c>
      <c r="U188" s="118"/>
      <c r="V188" s="118"/>
      <c r="W188" s="118"/>
      <c r="X188" s="118"/>
      <c r="Y188" s="135" t="str">
        <f>K190</f>
        <v/>
      </c>
      <c r="Z188" s="266">
        <f>K191</f>
        <v>0</v>
      </c>
      <c r="AA188" s="135"/>
      <c r="AB188" s="135"/>
      <c r="AC188" s="135"/>
      <c r="AD188" s="135"/>
      <c r="AE188" s="135"/>
      <c r="AF188" s="148"/>
      <c r="AG188" s="135"/>
      <c r="AH188" s="135"/>
      <c r="AI188" s="135"/>
      <c r="AJ188" s="135"/>
      <c r="AK188" s="135"/>
    </row>
    <row r="189" spans="1:37" ht="18" customHeight="1" thickBot="1">
      <c r="A189" s="312"/>
      <c r="B189" s="309">
        <f>B184</f>
        <v>2</v>
      </c>
      <c r="C189" s="107"/>
      <c r="D189" s="108" t="s">
        <v>30</v>
      </c>
      <c r="E189" s="108" t="str">
        <f>IF(C189="","",IFERROR(INDEX(リスト!$B$3:$B$32,MATCH(プレー記録!C189,リスト!$D$3:$D$32,0),1),""))</f>
        <v/>
      </c>
      <c r="F189" s="109"/>
      <c r="G189" s="109" t="str">
        <f>IF(F189="","",F189)</f>
        <v/>
      </c>
      <c r="H189" s="172"/>
      <c r="I189" s="175"/>
      <c r="J189" s="373"/>
      <c r="K189" s="377"/>
      <c r="L189" s="378"/>
      <c r="M189" s="378"/>
      <c r="N189" s="378"/>
      <c r="O189" s="378"/>
      <c r="P189" s="378"/>
      <c r="Q189" s="378"/>
      <c r="R189" s="379"/>
      <c r="S189" s="84"/>
      <c r="T189" s="241"/>
      <c r="U189" s="118" t="str">
        <f>IF(F189="","","OUT_"&amp;E189&amp;MONTH(B189)&amp;"/"&amp;DAY(B189)&amp;"_"&amp;COUNTIF($V$12:V189,V189))</f>
        <v/>
      </c>
      <c r="V189" s="118" t="str">
        <f>"OUT_"&amp;E189&amp;B189</f>
        <v>OUT_2</v>
      </c>
      <c r="W189" s="194">
        <f>SUM(H189)-SUM(I191)</f>
        <v>0</v>
      </c>
      <c r="X189" s="119" t="str">
        <f>IF(C189="","",C189)</f>
        <v/>
      </c>
      <c r="Y189" s="135" t="str">
        <f>M190</f>
        <v/>
      </c>
      <c r="Z189" s="266">
        <f>M191</f>
        <v>0</v>
      </c>
      <c r="AA189" s="135"/>
      <c r="AB189" s="135"/>
      <c r="AC189" s="135"/>
      <c r="AD189" s="135"/>
      <c r="AE189" s="135"/>
      <c r="AF189" s="148"/>
      <c r="AG189" s="135"/>
      <c r="AH189" s="135"/>
      <c r="AI189" s="135"/>
      <c r="AJ189" s="135"/>
      <c r="AK189" s="135"/>
    </row>
    <row r="190" spans="1:37" ht="18" customHeight="1">
      <c r="A190" s="312"/>
      <c r="B190" s="79"/>
      <c r="C190" s="85" t="s">
        <v>26</v>
      </c>
      <c r="D190" s="86" t="s">
        <v>1</v>
      </c>
      <c r="E190" s="86" t="s">
        <v>29</v>
      </c>
      <c r="F190" s="86" t="s">
        <v>119</v>
      </c>
      <c r="G190" s="86" t="s">
        <v>134</v>
      </c>
      <c r="H190" s="173" t="s">
        <v>117</v>
      </c>
      <c r="I190" s="92" t="s">
        <v>135</v>
      </c>
      <c r="J190" s="380" t="s">
        <v>199</v>
      </c>
      <c r="K190" s="382" t="str">
        <f>$K$13</f>
        <v/>
      </c>
      <c r="L190" s="383"/>
      <c r="M190" s="382" t="str">
        <f>$M$13</f>
        <v/>
      </c>
      <c r="N190" s="383"/>
      <c r="O190" s="382" t="str">
        <f>$O$13</f>
        <v/>
      </c>
      <c r="P190" s="383"/>
      <c r="Q190" s="382" t="str">
        <f>$Q$13</f>
        <v/>
      </c>
      <c r="R190" s="384"/>
      <c r="S190" s="87"/>
      <c r="T190" s="118"/>
      <c r="U190" s="118"/>
      <c r="V190" s="118"/>
      <c r="W190" s="118"/>
      <c r="X190" s="118"/>
      <c r="Y190" s="135" t="str">
        <f>O190</f>
        <v/>
      </c>
      <c r="Z190" s="266">
        <f>O191</f>
        <v>0</v>
      </c>
      <c r="AA190" s="135"/>
      <c r="AB190" s="135"/>
      <c r="AC190" s="135"/>
      <c r="AD190" s="135"/>
      <c r="AE190" s="135"/>
      <c r="AF190" s="148"/>
      <c r="AG190" s="135"/>
      <c r="AH190" s="135"/>
      <c r="AI190" s="135"/>
      <c r="AJ190" s="135"/>
      <c r="AK190" s="135"/>
    </row>
    <row r="191" spans="1:37" ht="18" customHeight="1" thickBot="1">
      <c r="A191" s="312" t="str">
        <f>IF(C189="","",C189)</f>
        <v/>
      </c>
      <c r="B191" s="97">
        <f>B184</f>
        <v>2</v>
      </c>
      <c r="C191" s="93" t="str">
        <f>IF(H189="","",IF(D189="USD",H189-G189,ROUNDUP((H189-G189)/T189,2)))</f>
        <v/>
      </c>
      <c r="D191" s="110"/>
      <c r="E191" s="110"/>
      <c r="F191" s="111" t="str">
        <f>IF(AND(E189&lt;&gt;"",OR(I189="全額",I189="一部")=TRUE)=TRUE,E189,"")</f>
        <v/>
      </c>
      <c r="G191" s="112" t="str">
        <f>IF(D189="JPY",IF(COUNTIF(F191,"*円*")=1,I191,ROUNDUP(I191/T189,2)),IF(COUNTIF(F191,"*円*")=0,I191,ROUNDUP(I191*T189,0)))</f>
        <v/>
      </c>
      <c r="H191" s="174"/>
      <c r="I191" s="176" t="str">
        <f>IF(I189="","",IF(I189="全額",H189,IF(I189="なし",0,"金額入力")))</f>
        <v/>
      </c>
      <c r="J191" s="381"/>
      <c r="K191" s="385"/>
      <c r="L191" s="386"/>
      <c r="M191" s="385"/>
      <c r="N191" s="386"/>
      <c r="O191" s="385"/>
      <c r="P191" s="386"/>
      <c r="Q191" s="385"/>
      <c r="R191" s="387"/>
      <c r="S191" s="87"/>
      <c r="T191" s="79"/>
      <c r="U191" s="118" t="str">
        <f>IF(G191="","","IN_"&amp;F191&amp;MONTH(H191)&amp;"/"&amp;DAY(H191))&amp;"_"&amp;COUNTIF($V$14:V191,V191)</f>
        <v>_32</v>
      </c>
      <c r="V191" s="118" t="str">
        <f>"IN_"&amp;F191&amp;H191</f>
        <v>IN_</v>
      </c>
      <c r="W191" s="118"/>
      <c r="X191" s="118"/>
      <c r="Y191" s="135" t="str">
        <f>Q190</f>
        <v/>
      </c>
      <c r="Z191" s="266">
        <f>Q191</f>
        <v>0</v>
      </c>
      <c r="AA191" s="135" t="str">
        <f>IF(AB191="着金待ち",COUNTIF($AB$14:AB191,"着金待ち"),"")</f>
        <v/>
      </c>
      <c r="AB191" s="135" t="str">
        <f>IF(AND(OR(I189="全額",I189="一部")=TRUE,H191="")=TRUE,"着金待ち","")</f>
        <v/>
      </c>
      <c r="AC191" s="135" t="str">
        <f>IF(AB191="着金待ち",C189,"")</f>
        <v/>
      </c>
      <c r="AD191" s="135" t="str">
        <f>IF(AB191="着金待ち",F191,"")</f>
        <v/>
      </c>
      <c r="AE191" s="292" t="str">
        <f>IF(AB191="着金待ち",G191,"")</f>
        <v/>
      </c>
      <c r="AF191" s="148" t="str">
        <f>IF(AB191="着金待ち",B191,"")</f>
        <v/>
      </c>
      <c r="AG191" s="135" t="str">
        <f>IF(C191="","",IF(C191&lt;&gt;D191+E191,"！",""))</f>
        <v/>
      </c>
      <c r="AH191" s="135" t="str">
        <f>IF(C191="","",IF(C191&lt;&gt;SUM(K191:R191),"！",""))</f>
        <v/>
      </c>
      <c r="AI191" s="135" t="str">
        <f>IF(OR(AG191="！",AH191="！")=TRUE,"！","")</f>
        <v/>
      </c>
      <c r="AJ191" s="135" t="str">
        <f>IF(AI191="！",COUNTIF($AI$14:AI191,"！"),"")</f>
        <v/>
      </c>
      <c r="AK191" s="135">
        <v>2</v>
      </c>
    </row>
    <row r="192" spans="1:37" ht="18" customHeight="1" thickBot="1">
      <c r="A192" s="312"/>
      <c r="B192" s="79"/>
      <c r="C192" s="88"/>
      <c r="D192" s="89"/>
      <c r="E192" s="94" t="str">
        <f>IFERROR(ABS(C191-(D191+E191)),"")</f>
        <v/>
      </c>
      <c r="F192" s="90"/>
      <c r="G192" s="90"/>
      <c r="H192" s="89"/>
      <c r="I192" s="170"/>
      <c r="J192" s="79"/>
      <c r="K192" s="79"/>
      <c r="L192" s="79"/>
      <c r="M192" s="79"/>
      <c r="N192" s="79"/>
      <c r="O192" s="79"/>
      <c r="P192" s="79"/>
      <c r="Q192" s="388" t="str">
        <f>IFERROR(ABS(C191-SUM(K191:R191)),"")</f>
        <v/>
      </c>
      <c r="R192" s="388"/>
      <c r="S192" s="79"/>
      <c r="T192" s="118"/>
      <c r="U192" s="118"/>
      <c r="V192" s="118"/>
      <c r="W192" s="118"/>
      <c r="X192" s="118"/>
      <c r="Y192" s="135"/>
      <c r="Z192" s="135"/>
      <c r="AA192" s="135"/>
      <c r="AB192" s="135"/>
      <c r="AC192" s="135"/>
      <c r="AD192" s="135"/>
      <c r="AE192" s="135"/>
      <c r="AF192" s="148"/>
      <c r="AG192" s="135"/>
      <c r="AH192" s="135"/>
      <c r="AI192" s="135"/>
      <c r="AJ192" s="135"/>
      <c r="AK192" s="135"/>
    </row>
    <row r="193" spans="1:37" ht="18" customHeight="1" thickBot="1">
      <c r="A193" s="312"/>
      <c r="B193" s="321">
        <f>B188+1</f>
        <v>3</v>
      </c>
      <c r="C193" s="81" t="s">
        <v>23</v>
      </c>
      <c r="D193" s="82" t="s">
        <v>136</v>
      </c>
      <c r="E193" s="82" t="s">
        <v>28</v>
      </c>
      <c r="F193" s="82" t="s">
        <v>27</v>
      </c>
      <c r="G193" s="82" t="s">
        <v>24</v>
      </c>
      <c r="H193" s="171" t="s">
        <v>25</v>
      </c>
      <c r="I193" s="91" t="s">
        <v>133</v>
      </c>
      <c r="J193" s="372" t="s">
        <v>198</v>
      </c>
      <c r="K193" s="374"/>
      <c r="L193" s="375"/>
      <c r="M193" s="375"/>
      <c r="N193" s="375"/>
      <c r="O193" s="375"/>
      <c r="P193" s="375"/>
      <c r="Q193" s="375"/>
      <c r="R193" s="376"/>
      <c r="S193" s="83"/>
      <c r="T193" s="120" t="s">
        <v>31</v>
      </c>
      <c r="U193" s="118"/>
      <c r="V193" s="118"/>
      <c r="W193" s="118"/>
      <c r="X193" s="118"/>
      <c r="Y193" s="135" t="str">
        <f>K195</f>
        <v/>
      </c>
      <c r="Z193" s="266">
        <f>K196</f>
        <v>0</v>
      </c>
      <c r="AA193" s="135"/>
      <c r="AB193" s="135"/>
      <c r="AC193" s="135"/>
      <c r="AD193" s="135"/>
      <c r="AE193" s="135"/>
      <c r="AF193" s="148"/>
      <c r="AG193" s="135"/>
      <c r="AH193" s="135"/>
      <c r="AI193" s="135"/>
      <c r="AJ193" s="135"/>
      <c r="AK193" s="135"/>
    </row>
    <row r="194" spans="1:37" ht="18" customHeight="1" thickBot="1">
      <c r="A194" s="312"/>
      <c r="B194" s="309">
        <f>B184</f>
        <v>2</v>
      </c>
      <c r="C194" s="107"/>
      <c r="D194" s="108" t="s">
        <v>30</v>
      </c>
      <c r="E194" s="108" t="str">
        <f>IF(C194="","",IFERROR(INDEX(リスト!$B$3:$B$32,MATCH(プレー記録!C194,リスト!$D$3:$D$32,0),1),""))</f>
        <v/>
      </c>
      <c r="F194" s="109"/>
      <c r="G194" s="109" t="str">
        <f>IF(F194="","",F194)</f>
        <v/>
      </c>
      <c r="H194" s="172"/>
      <c r="I194" s="175"/>
      <c r="J194" s="373"/>
      <c r="K194" s="377"/>
      <c r="L194" s="378"/>
      <c r="M194" s="378"/>
      <c r="N194" s="378"/>
      <c r="O194" s="378"/>
      <c r="P194" s="378"/>
      <c r="Q194" s="378"/>
      <c r="R194" s="379"/>
      <c r="S194" s="84"/>
      <c r="T194" s="241"/>
      <c r="U194" s="118" t="str">
        <f>IF(F194="","","OUT_"&amp;E194&amp;MONTH(B194)&amp;"/"&amp;DAY(B194)&amp;"_"&amp;COUNTIF($V$12:V194,V194))</f>
        <v/>
      </c>
      <c r="V194" s="118" t="str">
        <f>"OUT_"&amp;E194&amp;B194</f>
        <v>OUT_2</v>
      </c>
      <c r="W194" s="194">
        <f>SUM(H194)-SUM(I196)</f>
        <v>0</v>
      </c>
      <c r="X194" s="119" t="str">
        <f>IF(C194="","",C194)</f>
        <v/>
      </c>
      <c r="Y194" s="135" t="str">
        <f>M195</f>
        <v/>
      </c>
      <c r="Z194" s="266">
        <f>M196</f>
        <v>0</v>
      </c>
      <c r="AA194" s="135"/>
      <c r="AB194" s="135"/>
      <c r="AC194" s="135"/>
      <c r="AD194" s="135"/>
      <c r="AE194" s="135"/>
      <c r="AF194" s="148"/>
      <c r="AG194" s="135"/>
      <c r="AH194" s="135"/>
      <c r="AI194" s="135"/>
      <c r="AJ194" s="135"/>
      <c r="AK194" s="135"/>
    </row>
    <row r="195" spans="1:37" ht="18" customHeight="1">
      <c r="A195" s="312"/>
      <c r="B195" s="79"/>
      <c r="C195" s="85" t="s">
        <v>26</v>
      </c>
      <c r="D195" s="86" t="s">
        <v>1</v>
      </c>
      <c r="E195" s="86" t="s">
        <v>29</v>
      </c>
      <c r="F195" s="86" t="s">
        <v>119</v>
      </c>
      <c r="G195" s="86" t="s">
        <v>134</v>
      </c>
      <c r="H195" s="173" t="s">
        <v>117</v>
      </c>
      <c r="I195" s="92" t="s">
        <v>135</v>
      </c>
      <c r="J195" s="380" t="s">
        <v>199</v>
      </c>
      <c r="K195" s="382" t="str">
        <f>$K$13</f>
        <v/>
      </c>
      <c r="L195" s="383"/>
      <c r="M195" s="382" t="str">
        <f>$M$13</f>
        <v/>
      </c>
      <c r="N195" s="383"/>
      <c r="O195" s="382" t="str">
        <f>$O$13</f>
        <v/>
      </c>
      <c r="P195" s="383"/>
      <c r="Q195" s="382" t="str">
        <f>$Q$13</f>
        <v/>
      </c>
      <c r="R195" s="384"/>
      <c r="S195" s="87"/>
      <c r="T195" s="135"/>
      <c r="U195" s="118"/>
      <c r="V195" s="118"/>
      <c r="W195" s="118"/>
      <c r="X195" s="118"/>
      <c r="Y195" s="135" t="str">
        <f>O195</f>
        <v/>
      </c>
      <c r="Z195" s="266">
        <f>O196</f>
        <v>0</v>
      </c>
      <c r="AA195" s="135"/>
      <c r="AB195" s="135"/>
      <c r="AC195" s="135"/>
      <c r="AD195" s="135"/>
      <c r="AE195" s="135"/>
      <c r="AF195" s="148"/>
      <c r="AG195" s="135"/>
      <c r="AH195" s="135"/>
      <c r="AI195" s="135"/>
      <c r="AJ195" s="135"/>
      <c r="AK195" s="135"/>
    </row>
    <row r="196" spans="1:37" ht="18" customHeight="1" thickBot="1">
      <c r="A196" s="312" t="str">
        <f>IF(C194="","",C194)</f>
        <v/>
      </c>
      <c r="B196" s="97">
        <f>B184</f>
        <v>2</v>
      </c>
      <c r="C196" s="93" t="str">
        <f>IF(H194="","",IF(D194="USD",H194-G194,ROUNDUP((H194-G194)/T194,2)))</f>
        <v/>
      </c>
      <c r="D196" s="110"/>
      <c r="E196" s="110"/>
      <c r="F196" s="111" t="str">
        <f>IF(AND(E194&lt;&gt;"",OR(I194="全額",I194="一部")=TRUE)=TRUE,E194,"")</f>
        <v/>
      </c>
      <c r="G196" s="112" t="str">
        <f>IF(D194="JPY",IF(COUNTIF(F196,"*円*")=1,I196,ROUNDUP(I196/T194,2)),IF(COUNTIF(F196,"*円*")=0,I196,ROUNDUP(I196*T194,0)))</f>
        <v/>
      </c>
      <c r="H196" s="174"/>
      <c r="I196" s="176" t="str">
        <f>IF(I194="","",IF(I194="全額",H194,IF(I194="なし",0,"金額入力")))</f>
        <v/>
      </c>
      <c r="J196" s="381"/>
      <c r="K196" s="385"/>
      <c r="L196" s="386"/>
      <c r="M196" s="385"/>
      <c r="N196" s="386"/>
      <c r="O196" s="385"/>
      <c r="P196" s="386"/>
      <c r="Q196" s="385"/>
      <c r="R196" s="387"/>
      <c r="S196" s="87"/>
      <c r="T196" s="135"/>
      <c r="U196" s="118" t="str">
        <f>IF(G196="","","IN_"&amp;F196&amp;MONTH(H196)&amp;"/"&amp;DAY(H196))&amp;"_"&amp;COUNTIF($V$14:V196,V196)</f>
        <v>_33</v>
      </c>
      <c r="V196" s="118" t="str">
        <f>"IN_"&amp;F196&amp;H196</f>
        <v>IN_</v>
      </c>
      <c r="W196" s="118"/>
      <c r="X196" s="118"/>
      <c r="Y196" s="135" t="str">
        <f>Q195</f>
        <v/>
      </c>
      <c r="Z196" s="266">
        <f>Q196</f>
        <v>0</v>
      </c>
      <c r="AA196" s="135" t="str">
        <f>IF(AB196="着金待ち",COUNTIF($AB$14:AB196,"着金待ち"),"")</f>
        <v/>
      </c>
      <c r="AB196" s="135" t="str">
        <f>IF(AND(OR(I194="全額",I194="一部")=TRUE,H196="")=TRUE,"着金待ち","")</f>
        <v/>
      </c>
      <c r="AC196" s="135" t="str">
        <f>IF(AB196="着金待ち",C194,"")</f>
        <v/>
      </c>
      <c r="AD196" s="135" t="str">
        <f>IF(AB196="着金待ち",F196,"")</f>
        <v/>
      </c>
      <c r="AE196" s="292" t="str">
        <f>IF(AB196="着金待ち",G196,"")</f>
        <v/>
      </c>
      <c r="AF196" s="148" t="str">
        <f>IF(AB196="着金待ち",B196,"")</f>
        <v/>
      </c>
      <c r="AG196" s="135" t="str">
        <f>IF(C196="","",IF(C196&lt;&gt;D196+E196,"！",""))</f>
        <v/>
      </c>
      <c r="AH196" s="135" t="str">
        <f>IF(C196="","",IF(C196&lt;&gt;SUM(K196:R196),"！",""))</f>
        <v/>
      </c>
      <c r="AI196" s="135" t="str">
        <f>IF(OR(AG196="！",AH196="！")=TRUE,"！","")</f>
        <v/>
      </c>
      <c r="AJ196" s="135" t="str">
        <f>IF(AI196="！",COUNTIF($AI$14:AI196,"！"),"")</f>
        <v/>
      </c>
      <c r="AK196" s="135">
        <v>3</v>
      </c>
    </row>
    <row r="197" spans="1:37" ht="18" customHeight="1" thickBot="1">
      <c r="A197" s="312"/>
      <c r="B197" s="308" t="s">
        <v>317</v>
      </c>
      <c r="C197" s="88"/>
      <c r="D197" s="89"/>
      <c r="E197" s="94" t="str">
        <f>IFERROR(ABS(C196-(D196+E196)),"")</f>
        <v/>
      </c>
      <c r="F197" s="90"/>
      <c r="G197" s="90"/>
      <c r="H197" s="89"/>
      <c r="I197" s="170"/>
      <c r="J197" s="79"/>
      <c r="K197" s="79"/>
      <c r="L197" s="79"/>
      <c r="M197" s="79"/>
      <c r="N197" s="79"/>
      <c r="O197" s="79"/>
      <c r="P197" s="79"/>
      <c r="Q197" s="388" t="str">
        <f>IFERROR(ABS(C196-SUM(K196:R196)),"")</f>
        <v/>
      </c>
      <c r="R197" s="388"/>
      <c r="S197" s="79"/>
      <c r="T197" s="135"/>
      <c r="U197" s="118"/>
      <c r="V197" s="118"/>
      <c r="W197" s="118"/>
      <c r="X197" s="118"/>
      <c r="Y197" s="135"/>
      <c r="Z197" s="135"/>
      <c r="AA197" s="135"/>
      <c r="AB197" s="135"/>
      <c r="AC197" s="135"/>
      <c r="AD197" s="135"/>
      <c r="AE197" s="135"/>
      <c r="AF197" s="148"/>
      <c r="AG197" s="135"/>
      <c r="AH197" s="135"/>
      <c r="AI197" s="135"/>
      <c r="AJ197" s="135"/>
      <c r="AK197" s="135"/>
    </row>
    <row r="198" spans="1:37" ht="18" customHeight="1" thickBot="1">
      <c r="A198" s="312"/>
      <c r="B198" s="321">
        <f>B193+1</f>
        <v>4</v>
      </c>
      <c r="C198" s="81" t="s">
        <v>23</v>
      </c>
      <c r="D198" s="82" t="s">
        <v>136</v>
      </c>
      <c r="E198" s="82" t="s">
        <v>28</v>
      </c>
      <c r="F198" s="82" t="s">
        <v>27</v>
      </c>
      <c r="G198" s="82" t="s">
        <v>24</v>
      </c>
      <c r="H198" s="171" t="s">
        <v>25</v>
      </c>
      <c r="I198" s="91" t="s">
        <v>133</v>
      </c>
      <c r="J198" s="372" t="s">
        <v>198</v>
      </c>
      <c r="K198" s="374"/>
      <c r="L198" s="375"/>
      <c r="M198" s="375"/>
      <c r="N198" s="375"/>
      <c r="O198" s="375"/>
      <c r="P198" s="375"/>
      <c r="Q198" s="375"/>
      <c r="R198" s="376"/>
      <c r="S198" s="83"/>
      <c r="T198" s="120" t="s">
        <v>31</v>
      </c>
      <c r="U198" s="118"/>
      <c r="V198" s="118"/>
      <c r="W198" s="118"/>
      <c r="X198" s="118"/>
      <c r="Y198" s="135" t="str">
        <f>K200</f>
        <v/>
      </c>
      <c r="Z198" s="266">
        <f>K201</f>
        <v>0</v>
      </c>
      <c r="AA198" s="135"/>
      <c r="AB198" s="135"/>
      <c r="AC198" s="135"/>
      <c r="AD198" s="135"/>
      <c r="AE198" s="135"/>
      <c r="AF198" s="148"/>
      <c r="AG198" s="135"/>
      <c r="AH198" s="135"/>
      <c r="AI198" s="135"/>
      <c r="AJ198" s="135"/>
      <c r="AK198" s="135"/>
    </row>
    <row r="199" spans="1:37" ht="18" customHeight="1" thickBot="1">
      <c r="A199" s="312"/>
      <c r="B199" s="309">
        <f>B184</f>
        <v>2</v>
      </c>
      <c r="C199" s="107"/>
      <c r="D199" s="108" t="s">
        <v>30</v>
      </c>
      <c r="E199" s="108" t="str">
        <f>IF(C199="","",IFERROR(INDEX(リスト!$B$3:$B$32,MATCH(プレー記録!C199,リスト!$D$3:$D$32,0),1),""))</f>
        <v/>
      </c>
      <c r="F199" s="109"/>
      <c r="G199" s="109" t="str">
        <f>IF(F199="","",F199)</f>
        <v/>
      </c>
      <c r="H199" s="172"/>
      <c r="I199" s="175"/>
      <c r="J199" s="373"/>
      <c r="K199" s="377"/>
      <c r="L199" s="378"/>
      <c r="M199" s="378"/>
      <c r="N199" s="378"/>
      <c r="O199" s="378"/>
      <c r="P199" s="378"/>
      <c r="Q199" s="378"/>
      <c r="R199" s="379"/>
      <c r="S199" s="84"/>
      <c r="T199" s="241"/>
      <c r="U199" s="118" t="str">
        <f>IF(F199="","","OUT_"&amp;E199&amp;MONTH(B199)&amp;"/"&amp;DAY(B199)&amp;"_"&amp;COUNTIF($V$12:V199,V199))</f>
        <v/>
      </c>
      <c r="V199" s="118" t="str">
        <f>"OUT_"&amp;E199&amp;B199</f>
        <v>OUT_2</v>
      </c>
      <c r="W199" s="194">
        <f>SUM(H199)-SUM(I201)</f>
        <v>0</v>
      </c>
      <c r="X199" s="119" t="str">
        <f>IF(C199="","",C199)</f>
        <v/>
      </c>
      <c r="Y199" s="135" t="str">
        <f>M200</f>
        <v/>
      </c>
      <c r="Z199" s="266">
        <f>M201</f>
        <v>0</v>
      </c>
      <c r="AA199" s="135"/>
      <c r="AB199" s="135"/>
      <c r="AC199" s="135"/>
      <c r="AD199" s="135"/>
      <c r="AE199" s="135"/>
      <c r="AF199" s="148"/>
      <c r="AG199" s="135"/>
      <c r="AH199" s="135"/>
      <c r="AI199" s="135"/>
      <c r="AJ199" s="135"/>
      <c r="AK199" s="135"/>
    </row>
    <row r="200" spans="1:37" ht="18" customHeight="1">
      <c r="A200" s="312"/>
      <c r="B200" s="79"/>
      <c r="C200" s="85" t="s">
        <v>26</v>
      </c>
      <c r="D200" s="86" t="s">
        <v>1</v>
      </c>
      <c r="E200" s="86" t="s">
        <v>29</v>
      </c>
      <c r="F200" s="86" t="s">
        <v>119</v>
      </c>
      <c r="G200" s="86" t="s">
        <v>134</v>
      </c>
      <c r="H200" s="173" t="s">
        <v>117</v>
      </c>
      <c r="I200" s="92" t="s">
        <v>135</v>
      </c>
      <c r="J200" s="380" t="s">
        <v>199</v>
      </c>
      <c r="K200" s="382" t="str">
        <f>$K$13</f>
        <v/>
      </c>
      <c r="L200" s="383"/>
      <c r="M200" s="382" t="str">
        <f>$M$13</f>
        <v/>
      </c>
      <c r="N200" s="383"/>
      <c r="O200" s="382" t="str">
        <f>$O$13</f>
        <v/>
      </c>
      <c r="P200" s="383"/>
      <c r="Q200" s="382" t="str">
        <f>$Q$13</f>
        <v/>
      </c>
      <c r="R200" s="384"/>
      <c r="S200" s="87"/>
      <c r="T200" s="135"/>
      <c r="U200" s="118"/>
      <c r="V200" s="118"/>
      <c r="W200" s="118"/>
      <c r="X200" s="118"/>
      <c r="Y200" s="135" t="str">
        <f>O200</f>
        <v/>
      </c>
      <c r="Z200" s="266">
        <f>O201</f>
        <v>0</v>
      </c>
      <c r="AA200" s="135"/>
      <c r="AB200" s="135"/>
      <c r="AC200" s="135"/>
      <c r="AD200" s="135"/>
      <c r="AE200" s="135"/>
      <c r="AF200" s="148"/>
      <c r="AG200" s="135"/>
      <c r="AH200" s="135"/>
      <c r="AI200" s="135"/>
      <c r="AJ200" s="135"/>
      <c r="AK200" s="135"/>
    </row>
    <row r="201" spans="1:37" ht="18" customHeight="1" thickBot="1">
      <c r="A201" s="312" t="str">
        <f>IF(C199="","",C199)</f>
        <v/>
      </c>
      <c r="B201" s="97">
        <f>B184</f>
        <v>2</v>
      </c>
      <c r="C201" s="93" t="str">
        <f>IF(H199="","",IF(D199="USD",H199-G199,ROUNDUP((H199-G199)/T199,2)))</f>
        <v/>
      </c>
      <c r="D201" s="110"/>
      <c r="E201" s="110"/>
      <c r="F201" s="111" t="str">
        <f>IF(AND(E199&lt;&gt;"",OR(I199="全額",I199="一部")=TRUE)=TRUE,E199,"")</f>
        <v/>
      </c>
      <c r="G201" s="112" t="str">
        <f>IF(D199="JPY",IF(COUNTIF(F201,"*円*")=1,I201,ROUNDUP(I201/T199,2)),IF(COUNTIF(F201,"*円*")=0,I201,ROUNDUP(I201*T199,0)))</f>
        <v/>
      </c>
      <c r="H201" s="174"/>
      <c r="I201" s="176" t="str">
        <f>IF(I199="","",IF(I199="全額",H199,IF(I199="なし",0,"金額入力")))</f>
        <v/>
      </c>
      <c r="J201" s="381"/>
      <c r="K201" s="385"/>
      <c r="L201" s="386"/>
      <c r="M201" s="385"/>
      <c r="N201" s="386"/>
      <c r="O201" s="385"/>
      <c r="P201" s="386"/>
      <c r="Q201" s="385"/>
      <c r="R201" s="387"/>
      <c r="S201" s="87"/>
      <c r="T201" s="135"/>
      <c r="U201" s="118" t="str">
        <f>IF(G201="","","IN_"&amp;F201&amp;MONTH(H201)&amp;"/"&amp;DAY(H201))&amp;"_"&amp;COUNTIF($V$14:V201,V201)</f>
        <v>_34</v>
      </c>
      <c r="V201" s="118" t="str">
        <f>"IN_"&amp;F201&amp;H201</f>
        <v>IN_</v>
      </c>
      <c r="W201" s="118"/>
      <c r="X201" s="118"/>
      <c r="Y201" s="135" t="str">
        <f>Q200</f>
        <v/>
      </c>
      <c r="Z201" s="266">
        <f>Q201</f>
        <v>0</v>
      </c>
      <c r="AA201" s="135" t="str">
        <f>IF(AB201="着金待ち",COUNTIF($AB$14:AB201,"着金待ち"),"")</f>
        <v/>
      </c>
      <c r="AB201" s="135" t="str">
        <f>IF(AND(OR(I199="全額",I199="一部")=TRUE,H201="")=TRUE,"着金待ち","")</f>
        <v/>
      </c>
      <c r="AC201" s="135" t="str">
        <f>IF(AB201="着金待ち",C199,"")</f>
        <v/>
      </c>
      <c r="AD201" s="135" t="str">
        <f>IF(AB201="着金待ち",F201,"")</f>
        <v/>
      </c>
      <c r="AE201" s="292" t="str">
        <f>IF(AB201="着金待ち",G201,"")</f>
        <v/>
      </c>
      <c r="AF201" s="148" t="str">
        <f>IF(AB201="着金待ち",B201,"")</f>
        <v/>
      </c>
      <c r="AG201" s="135" t="str">
        <f>IF(C201="","",IF(C201&lt;&gt;D201+E201,"！",""))</f>
        <v/>
      </c>
      <c r="AH201" s="135" t="str">
        <f>IF(C201="","",IF(C201&lt;&gt;SUM(K201:R201),"！",""))</f>
        <v/>
      </c>
      <c r="AI201" s="135" t="str">
        <f>IF(OR(AG201="！",AH201="！")=TRUE,"！","")</f>
        <v/>
      </c>
      <c r="AJ201" s="135" t="str">
        <f>IF(AI201="！",COUNTIF($AI$14:AI201,"！"),"")</f>
        <v/>
      </c>
      <c r="AK201" s="135">
        <v>4</v>
      </c>
    </row>
    <row r="202" spans="1:37" ht="18" customHeight="1" thickBot="1">
      <c r="A202" s="312"/>
      <c r="B202" s="308" t="s">
        <v>317</v>
      </c>
      <c r="C202" s="88"/>
      <c r="D202" s="89"/>
      <c r="E202" s="94" t="str">
        <f>IFERROR(ABS(C201-(D201+E201)),"")</f>
        <v/>
      </c>
      <c r="F202" s="90"/>
      <c r="G202" s="90"/>
      <c r="H202" s="89"/>
      <c r="I202" s="170"/>
      <c r="J202" s="79"/>
      <c r="K202" s="79"/>
      <c r="L202" s="79"/>
      <c r="M202" s="79"/>
      <c r="N202" s="79"/>
      <c r="O202" s="79"/>
      <c r="P202" s="79"/>
      <c r="Q202" s="388" t="str">
        <f>IFERROR(ABS(C201-SUM(K201:R201)),"")</f>
        <v/>
      </c>
      <c r="R202" s="388"/>
      <c r="S202" s="79"/>
      <c r="T202" s="135"/>
      <c r="U202" s="118"/>
      <c r="V202" s="118"/>
      <c r="W202" s="118"/>
      <c r="X202" s="118"/>
      <c r="Y202" s="135"/>
      <c r="Z202" s="135"/>
      <c r="AA202" s="135"/>
      <c r="AB202" s="135"/>
      <c r="AC202" s="135"/>
      <c r="AD202" s="135"/>
      <c r="AE202" s="135"/>
      <c r="AF202" s="148"/>
      <c r="AG202" s="135"/>
      <c r="AH202" s="135"/>
      <c r="AI202" s="135"/>
      <c r="AJ202" s="135"/>
      <c r="AK202" s="135"/>
    </row>
    <row r="203" spans="1:37" ht="18" customHeight="1" thickBot="1">
      <c r="A203" s="312"/>
      <c r="B203" s="321">
        <f>B198+1</f>
        <v>5</v>
      </c>
      <c r="C203" s="81" t="s">
        <v>23</v>
      </c>
      <c r="D203" s="82" t="s">
        <v>136</v>
      </c>
      <c r="E203" s="82" t="s">
        <v>28</v>
      </c>
      <c r="F203" s="82" t="s">
        <v>27</v>
      </c>
      <c r="G203" s="82" t="s">
        <v>24</v>
      </c>
      <c r="H203" s="171" t="s">
        <v>25</v>
      </c>
      <c r="I203" s="91" t="s">
        <v>133</v>
      </c>
      <c r="J203" s="372" t="s">
        <v>198</v>
      </c>
      <c r="K203" s="374"/>
      <c r="L203" s="375"/>
      <c r="M203" s="375"/>
      <c r="N203" s="375"/>
      <c r="O203" s="375"/>
      <c r="P203" s="375"/>
      <c r="Q203" s="375"/>
      <c r="R203" s="376"/>
      <c r="S203" s="83"/>
      <c r="T203" s="120" t="s">
        <v>31</v>
      </c>
      <c r="U203" s="118"/>
      <c r="V203" s="118"/>
      <c r="W203" s="118"/>
      <c r="X203" s="118"/>
      <c r="Y203" s="135" t="str">
        <f>K205</f>
        <v/>
      </c>
      <c r="Z203" s="266">
        <f>K206</f>
        <v>0</v>
      </c>
      <c r="AA203" s="135"/>
      <c r="AB203" s="135"/>
      <c r="AC203" s="135"/>
      <c r="AD203" s="135"/>
      <c r="AE203" s="135"/>
      <c r="AF203" s="148"/>
      <c r="AG203" s="135"/>
      <c r="AH203" s="135"/>
      <c r="AI203" s="135"/>
      <c r="AJ203" s="135"/>
      <c r="AK203" s="135"/>
    </row>
    <row r="204" spans="1:37" ht="18" customHeight="1" thickBot="1">
      <c r="A204" s="312"/>
      <c r="B204" s="309">
        <f>B184</f>
        <v>2</v>
      </c>
      <c r="C204" s="107"/>
      <c r="D204" s="108" t="s">
        <v>30</v>
      </c>
      <c r="E204" s="108" t="str">
        <f>IF(C204="","",IFERROR(INDEX(リスト!$B$3:$B$32,MATCH(プレー記録!C204,リスト!$D$3:$D$32,0),1),""))</f>
        <v/>
      </c>
      <c r="F204" s="109"/>
      <c r="G204" s="109" t="str">
        <f>IF(F204="","",F204)</f>
        <v/>
      </c>
      <c r="H204" s="172"/>
      <c r="I204" s="175"/>
      <c r="J204" s="373"/>
      <c r="K204" s="377"/>
      <c r="L204" s="378"/>
      <c r="M204" s="378"/>
      <c r="N204" s="378"/>
      <c r="O204" s="378"/>
      <c r="P204" s="378"/>
      <c r="Q204" s="378"/>
      <c r="R204" s="379"/>
      <c r="S204" s="84"/>
      <c r="T204" s="241"/>
      <c r="U204" s="118" t="str">
        <f>IF(F204="","","OUT_"&amp;E204&amp;MONTH(B204)&amp;"/"&amp;DAY(B204)&amp;"_"&amp;COUNTIF($V$12:V204,V204))</f>
        <v/>
      </c>
      <c r="V204" s="118" t="str">
        <f>"OUT_"&amp;E204&amp;B204</f>
        <v>OUT_2</v>
      </c>
      <c r="W204" s="194">
        <f>SUM(H204)-SUM(I206)</f>
        <v>0</v>
      </c>
      <c r="X204" s="119" t="str">
        <f>IF(C204="","",C204)</f>
        <v/>
      </c>
      <c r="Y204" s="135" t="str">
        <f>M205</f>
        <v/>
      </c>
      <c r="Z204" s="266">
        <f>M206</f>
        <v>0</v>
      </c>
      <c r="AA204" s="135"/>
      <c r="AB204" s="135"/>
      <c r="AC204" s="135"/>
      <c r="AD204" s="135"/>
      <c r="AE204" s="135"/>
      <c r="AF204" s="148"/>
      <c r="AG204" s="135"/>
      <c r="AH204" s="135"/>
      <c r="AI204" s="135"/>
      <c r="AJ204" s="135"/>
      <c r="AK204" s="135"/>
    </row>
    <row r="205" spans="1:37" ht="18" customHeight="1">
      <c r="A205" s="312"/>
      <c r="B205" s="79"/>
      <c r="C205" s="85" t="s">
        <v>26</v>
      </c>
      <c r="D205" s="86" t="s">
        <v>1</v>
      </c>
      <c r="E205" s="86" t="s">
        <v>29</v>
      </c>
      <c r="F205" s="86" t="s">
        <v>119</v>
      </c>
      <c r="G205" s="86" t="s">
        <v>134</v>
      </c>
      <c r="H205" s="173" t="s">
        <v>117</v>
      </c>
      <c r="I205" s="92" t="s">
        <v>135</v>
      </c>
      <c r="J205" s="380" t="s">
        <v>199</v>
      </c>
      <c r="K205" s="382" t="str">
        <f>$K$13</f>
        <v/>
      </c>
      <c r="L205" s="383"/>
      <c r="M205" s="382" t="str">
        <f>$M$13</f>
        <v/>
      </c>
      <c r="N205" s="383"/>
      <c r="O205" s="382" t="str">
        <f>$O$13</f>
        <v/>
      </c>
      <c r="P205" s="383"/>
      <c r="Q205" s="382" t="str">
        <f>$Q$13</f>
        <v/>
      </c>
      <c r="R205" s="384"/>
      <c r="S205" s="87"/>
      <c r="T205" s="135"/>
      <c r="U205" s="118"/>
      <c r="V205" s="118"/>
      <c r="W205" s="118"/>
      <c r="X205" s="118"/>
      <c r="Y205" s="135" t="str">
        <f>O205</f>
        <v/>
      </c>
      <c r="Z205" s="266">
        <f>O206</f>
        <v>0</v>
      </c>
      <c r="AA205" s="135"/>
      <c r="AB205" s="135"/>
      <c r="AC205" s="135"/>
      <c r="AD205" s="135"/>
      <c r="AE205" s="135"/>
      <c r="AF205" s="148"/>
      <c r="AG205" s="135"/>
      <c r="AH205" s="135"/>
      <c r="AI205" s="135"/>
      <c r="AJ205" s="135"/>
      <c r="AK205" s="135"/>
    </row>
    <row r="206" spans="1:37" ht="18" customHeight="1" thickBot="1">
      <c r="A206" s="312" t="str">
        <f>IF(C204="","",C204)</f>
        <v/>
      </c>
      <c r="B206" s="97">
        <f>B184</f>
        <v>2</v>
      </c>
      <c r="C206" s="93" t="str">
        <f>IF(H204="","",IF(D204="USD",H204-G204,ROUNDUP((H204-G204)/T204,2)))</f>
        <v/>
      </c>
      <c r="D206" s="110"/>
      <c r="E206" s="110"/>
      <c r="F206" s="111" t="str">
        <f>IF(AND(E204&lt;&gt;"",OR(I204="全額",I204="一部")=TRUE)=TRUE,E204,"")</f>
        <v/>
      </c>
      <c r="G206" s="112" t="str">
        <f>IF(D204="JPY",IF(COUNTIF(F206,"*円*")=1,I206,ROUNDUP(I206/T204,2)),IF(COUNTIF(F206,"*円*")=0,I206,ROUNDUP(I206*T204,0)))</f>
        <v/>
      </c>
      <c r="H206" s="174"/>
      <c r="I206" s="176" t="str">
        <f>IF(I204="","",IF(I204="全額",H204,IF(I204="なし",0,"金額入力")))</f>
        <v/>
      </c>
      <c r="J206" s="381"/>
      <c r="K206" s="385"/>
      <c r="L206" s="386"/>
      <c r="M206" s="385"/>
      <c r="N206" s="386"/>
      <c r="O206" s="385"/>
      <c r="P206" s="386"/>
      <c r="Q206" s="385"/>
      <c r="R206" s="387"/>
      <c r="S206" s="87"/>
      <c r="T206" s="135"/>
      <c r="U206" s="118" t="str">
        <f>IF(G206="","","IN_"&amp;F206&amp;MONTH(H206)&amp;"/"&amp;DAY(H206))&amp;"_"&amp;COUNTIF($V$14:V206,V206)</f>
        <v>_35</v>
      </c>
      <c r="V206" s="118" t="str">
        <f>"IN_"&amp;F206&amp;H206</f>
        <v>IN_</v>
      </c>
      <c r="W206" s="118"/>
      <c r="X206" s="118"/>
      <c r="Y206" s="135" t="str">
        <f>Q205</f>
        <v/>
      </c>
      <c r="Z206" s="266">
        <f>Q206</f>
        <v>0</v>
      </c>
      <c r="AA206" s="135" t="str">
        <f>IF(AB206="着金待ち",COUNTIF($AB$14:AB206,"着金待ち"),"")</f>
        <v/>
      </c>
      <c r="AB206" s="135" t="str">
        <f>IF(AND(OR(I204="全額",I204="一部")=TRUE,H206="")=TRUE,"着金待ち","")</f>
        <v/>
      </c>
      <c r="AC206" s="135" t="str">
        <f>IF(AB206="着金待ち",C204,"")</f>
        <v/>
      </c>
      <c r="AD206" s="135" t="str">
        <f>IF(AB206="着金待ち",F206,"")</f>
        <v/>
      </c>
      <c r="AE206" s="292" t="str">
        <f>IF(AB206="着金待ち",G206,"")</f>
        <v/>
      </c>
      <c r="AF206" s="148" t="str">
        <f>IF(AB206="着金待ち",B206,"")</f>
        <v/>
      </c>
      <c r="AG206" s="135" t="str">
        <f>IF(C206="","",IF(C206&lt;&gt;D206+E206,"！",""))</f>
        <v/>
      </c>
      <c r="AH206" s="135" t="str">
        <f>IF(C206="","",IF(C206&lt;&gt;SUM(K206:R206),"！",""))</f>
        <v/>
      </c>
      <c r="AI206" s="135" t="str">
        <f>IF(OR(AG206="！",AH206="！")=TRUE,"！","")</f>
        <v/>
      </c>
      <c r="AJ206" s="135" t="str">
        <f>IF(AI206="！",COUNTIF($AI$14:AI206,"！"),"")</f>
        <v/>
      </c>
      <c r="AK206" s="135">
        <v>5</v>
      </c>
    </row>
    <row r="207" spans="1:37" ht="18" customHeight="1" thickBot="1">
      <c r="A207" s="312"/>
      <c r="B207" s="308" t="s">
        <v>317</v>
      </c>
      <c r="C207" s="88"/>
      <c r="D207" s="89"/>
      <c r="E207" s="94" t="str">
        <f>IFERROR(ABS(C206-(D206+E206)),"")</f>
        <v/>
      </c>
      <c r="F207" s="90"/>
      <c r="G207" s="90"/>
      <c r="H207" s="89"/>
      <c r="I207" s="170"/>
      <c r="J207" s="79"/>
      <c r="K207" s="79"/>
      <c r="L207" s="79"/>
      <c r="M207" s="79"/>
      <c r="N207" s="79"/>
      <c r="O207" s="79"/>
      <c r="P207" s="79"/>
      <c r="Q207" s="388" t="str">
        <f>IFERROR(ABS(C206-SUM(K206:R206)),"")</f>
        <v/>
      </c>
      <c r="R207" s="388"/>
      <c r="S207" s="79"/>
      <c r="T207" s="135"/>
      <c r="U207" s="118"/>
      <c r="V207" s="118"/>
      <c r="W207" s="118"/>
      <c r="X207" s="118"/>
      <c r="Y207" s="135"/>
      <c r="Z207" s="135"/>
      <c r="AA207" s="135"/>
      <c r="AB207" s="135"/>
      <c r="AC207" s="135"/>
      <c r="AD207" s="135"/>
      <c r="AE207" s="135"/>
      <c r="AF207" s="148"/>
      <c r="AG207" s="135"/>
      <c r="AH207" s="135"/>
      <c r="AI207" s="135"/>
      <c r="AJ207" s="135"/>
      <c r="AK207" s="135"/>
    </row>
    <row r="208" spans="1:37" ht="18" customHeight="1" thickBot="1">
      <c r="A208" s="312"/>
      <c r="B208" s="321">
        <f>B203+1</f>
        <v>6</v>
      </c>
      <c r="C208" s="81" t="s">
        <v>23</v>
      </c>
      <c r="D208" s="82" t="s">
        <v>136</v>
      </c>
      <c r="E208" s="82" t="s">
        <v>28</v>
      </c>
      <c r="F208" s="82" t="s">
        <v>27</v>
      </c>
      <c r="G208" s="82" t="s">
        <v>24</v>
      </c>
      <c r="H208" s="171" t="s">
        <v>25</v>
      </c>
      <c r="I208" s="91" t="s">
        <v>133</v>
      </c>
      <c r="J208" s="372" t="s">
        <v>198</v>
      </c>
      <c r="K208" s="374"/>
      <c r="L208" s="375"/>
      <c r="M208" s="375"/>
      <c r="N208" s="375"/>
      <c r="O208" s="375"/>
      <c r="P208" s="375"/>
      <c r="Q208" s="375"/>
      <c r="R208" s="376"/>
      <c r="S208" s="83"/>
      <c r="T208" s="120" t="s">
        <v>31</v>
      </c>
      <c r="U208" s="118"/>
      <c r="V208" s="118"/>
      <c r="W208" s="118"/>
      <c r="X208" s="118"/>
      <c r="Y208" s="135" t="str">
        <f>K210</f>
        <v/>
      </c>
      <c r="Z208" s="266">
        <f>K211</f>
        <v>0</v>
      </c>
      <c r="AA208" s="135"/>
      <c r="AB208" s="135"/>
      <c r="AC208" s="135"/>
      <c r="AD208" s="135"/>
      <c r="AE208" s="135"/>
      <c r="AF208" s="148"/>
      <c r="AG208" s="135"/>
      <c r="AH208" s="135"/>
      <c r="AI208" s="135"/>
      <c r="AJ208" s="135"/>
      <c r="AK208" s="135"/>
    </row>
    <row r="209" spans="1:37" ht="18" customHeight="1" thickBot="1">
      <c r="A209" s="312"/>
      <c r="B209" s="309">
        <f>B184</f>
        <v>2</v>
      </c>
      <c r="C209" s="107"/>
      <c r="D209" s="108" t="s">
        <v>30</v>
      </c>
      <c r="E209" s="108" t="str">
        <f>IF(C209="","",IFERROR(INDEX(リスト!$B$3:$B$32,MATCH(プレー記録!C209,リスト!$D$3:$D$32,0),1),""))</f>
        <v/>
      </c>
      <c r="F209" s="109"/>
      <c r="G209" s="109" t="str">
        <f>IF(F209="","",F209)</f>
        <v/>
      </c>
      <c r="H209" s="172"/>
      <c r="I209" s="175"/>
      <c r="J209" s="373"/>
      <c r="K209" s="377"/>
      <c r="L209" s="378"/>
      <c r="M209" s="378"/>
      <c r="N209" s="378"/>
      <c r="O209" s="378"/>
      <c r="P209" s="378"/>
      <c r="Q209" s="378"/>
      <c r="R209" s="379"/>
      <c r="S209" s="84"/>
      <c r="T209" s="241"/>
      <c r="U209" s="118" t="str">
        <f>IF(F209="","","OUT_"&amp;E209&amp;MONTH(B209)&amp;"/"&amp;DAY(B209)&amp;"_"&amp;COUNTIF($V$12:V209,V209))</f>
        <v/>
      </c>
      <c r="V209" s="118" t="str">
        <f>"OUT_"&amp;E209&amp;B209</f>
        <v>OUT_2</v>
      </c>
      <c r="W209" s="194">
        <f>SUM(H209)-SUM(I211)</f>
        <v>0</v>
      </c>
      <c r="X209" s="119" t="str">
        <f>IF(C209="","",C209)</f>
        <v/>
      </c>
      <c r="Y209" s="135" t="str">
        <f>M210</f>
        <v/>
      </c>
      <c r="Z209" s="266">
        <f>M211</f>
        <v>0</v>
      </c>
      <c r="AA209" s="135"/>
      <c r="AB209" s="135"/>
      <c r="AC209" s="135"/>
      <c r="AD209" s="135"/>
      <c r="AE209" s="135"/>
      <c r="AF209" s="148"/>
      <c r="AG209" s="135"/>
      <c r="AH209" s="135"/>
      <c r="AI209" s="135"/>
      <c r="AJ209" s="135"/>
      <c r="AK209" s="135"/>
    </row>
    <row r="210" spans="1:37" ht="18" customHeight="1">
      <c r="A210" s="312"/>
      <c r="B210" s="79"/>
      <c r="C210" s="85" t="s">
        <v>26</v>
      </c>
      <c r="D210" s="86" t="s">
        <v>1</v>
      </c>
      <c r="E210" s="86" t="s">
        <v>29</v>
      </c>
      <c r="F210" s="86" t="s">
        <v>119</v>
      </c>
      <c r="G210" s="86" t="s">
        <v>134</v>
      </c>
      <c r="H210" s="173" t="s">
        <v>117</v>
      </c>
      <c r="I210" s="92" t="s">
        <v>135</v>
      </c>
      <c r="J210" s="380" t="s">
        <v>199</v>
      </c>
      <c r="K210" s="382" t="str">
        <f>$K$13</f>
        <v/>
      </c>
      <c r="L210" s="383"/>
      <c r="M210" s="382" t="str">
        <f>$M$13</f>
        <v/>
      </c>
      <c r="N210" s="383"/>
      <c r="O210" s="382" t="str">
        <f>$O$13</f>
        <v/>
      </c>
      <c r="P210" s="383"/>
      <c r="Q210" s="382" t="str">
        <f>$Q$13</f>
        <v/>
      </c>
      <c r="R210" s="384"/>
      <c r="S210" s="87"/>
      <c r="T210" s="135"/>
      <c r="U210" s="118"/>
      <c r="V210" s="118"/>
      <c r="W210" s="118"/>
      <c r="X210" s="118"/>
      <c r="Y210" s="135" t="str">
        <f>O210</f>
        <v/>
      </c>
      <c r="Z210" s="266">
        <f>O211</f>
        <v>0</v>
      </c>
      <c r="AA210" s="135"/>
      <c r="AB210" s="135"/>
      <c r="AC210" s="135"/>
      <c r="AD210" s="135"/>
      <c r="AE210" s="135"/>
      <c r="AF210" s="148"/>
      <c r="AG210" s="135"/>
      <c r="AH210" s="135"/>
      <c r="AI210" s="135"/>
      <c r="AJ210" s="135"/>
      <c r="AK210" s="135"/>
    </row>
    <row r="211" spans="1:37" ht="18" customHeight="1" thickBot="1">
      <c r="A211" s="312" t="str">
        <f>IF(C209="","",C209)</f>
        <v/>
      </c>
      <c r="B211" s="97">
        <f>B184</f>
        <v>2</v>
      </c>
      <c r="C211" s="93" t="str">
        <f>IF(H209="","",IF(D209="USD",H209-G209,ROUNDUP((H209-G209)/T209,2)))</f>
        <v/>
      </c>
      <c r="D211" s="110"/>
      <c r="E211" s="110"/>
      <c r="F211" s="111" t="str">
        <f>IF(AND(E209&lt;&gt;"",OR(I209="全額",I209="一部")=TRUE)=TRUE,E209,"")</f>
        <v/>
      </c>
      <c r="G211" s="112" t="str">
        <f>IF(D209="JPY",IF(COUNTIF(F211,"*円*")=1,I211,ROUNDUP(I211/T209,2)),IF(COUNTIF(F211,"*円*")=0,I211,ROUNDUP(I211*T209,0)))</f>
        <v/>
      </c>
      <c r="H211" s="174"/>
      <c r="I211" s="176" t="str">
        <f>IF(I209="","",IF(I209="全額",H209,IF(I209="なし",0,"金額入力")))</f>
        <v/>
      </c>
      <c r="J211" s="381"/>
      <c r="K211" s="385"/>
      <c r="L211" s="386"/>
      <c r="M211" s="385"/>
      <c r="N211" s="386"/>
      <c r="O211" s="385"/>
      <c r="P211" s="386"/>
      <c r="Q211" s="385"/>
      <c r="R211" s="387"/>
      <c r="S211" s="87"/>
      <c r="T211" s="135"/>
      <c r="U211" s="118" t="str">
        <f>IF(G211="","","IN_"&amp;F211&amp;MONTH(H211)&amp;"/"&amp;DAY(H211))&amp;"_"&amp;COUNTIF($V$14:V211,V211)</f>
        <v>_36</v>
      </c>
      <c r="V211" s="118" t="str">
        <f>"IN_"&amp;F211&amp;H211</f>
        <v>IN_</v>
      </c>
      <c r="W211" s="118"/>
      <c r="X211" s="118"/>
      <c r="Y211" s="135" t="str">
        <f>Q210</f>
        <v/>
      </c>
      <c r="Z211" s="266">
        <f>Q211</f>
        <v>0</v>
      </c>
      <c r="AA211" s="135" t="str">
        <f>IF(AB211="着金待ち",COUNTIF($AB$14:AB211,"着金待ち"),"")</f>
        <v/>
      </c>
      <c r="AB211" s="135" t="str">
        <f>IF(AND(OR(I209="全額",I209="一部")=TRUE,H211="")=TRUE,"着金待ち","")</f>
        <v/>
      </c>
      <c r="AC211" s="135" t="str">
        <f>IF(AB211="着金待ち",C209,"")</f>
        <v/>
      </c>
      <c r="AD211" s="135" t="str">
        <f>IF(AB211="着金待ち",F211,"")</f>
        <v/>
      </c>
      <c r="AE211" s="292" t="str">
        <f>IF(AB211="着金待ち",G211,"")</f>
        <v/>
      </c>
      <c r="AF211" s="148" t="str">
        <f>IF(AB211="着金待ち",B211,"")</f>
        <v/>
      </c>
      <c r="AG211" s="135" t="str">
        <f>IF(C211="","",IF(C211&lt;&gt;D211+E211,"！",""))</f>
        <v/>
      </c>
      <c r="AH211" s="135" t="str">
        <f>IF(C211="","",IF(C211&lt;&gt;SUM(K211:R211),"！",""))</f>
        <v/>
      </c>
      <c r="AI211" s="135" t="str">
        <f>IF(OR(AG211="！",AH211="！")=TRUE,"！","")</f>
        <v/>
      </c>
      <c r="AJ211" s="135" t="str">
        <f>IF(AI211="！",COUNTIF($AI$14:AI211,"！"),"")</f>
        <v/>
      </c>
      <c r="AK211" s="135">
        <v>6</v>
      </c>
    </row>
    <row r="212" spans="1:37" ht="18" customHeight="1" thickBot="1">
      <c r="A212" s="312"/>
      <c r="B212" s="308" t="s">
        <v>317</v>
      </c>
      <c r="C212" s="88"/>
      <c r="D212" s="89"/>
      <c r="E212" s="94" t="str">
        <f>IFERROR(ABS(C211-(D211+E211)),"")</f>
        <v/>
      </c>
      <c r="F212" s="90"/>
      <c r="G212" s="90"/>
      <c r="H212" s="89"/>
      <c r="I212" s="170"/>
      <c r="J212" s="79"/>
      <c r="K212" s="79"/>
      <c r="L212" s="79"/>
      <c r="M212" s="79"/>
      <c r="N212" s="79"/>
      <c r="O212" s="79"/>
      <c r="P212" s="79"/>
      <c r="Q212" s="388" t="str">
        <f>IFERROR(ABS(C211-SUM(K211:R211)),"")</f>
        <v/>
      </c>
      <c r="R212" s="388"/>
      <c r="S212" s="79"/>
      <c r="T212" s="135"/>
      <c r="U212" s="118"/>
      <c r="V212" s="118"/>
      <c r="W212" s="118"/>
      <c r="X212" s="118"/>
      <c r="Y212" s="135"/>
      <c r="Z212" s="135"/>
      <c r="AA212" s="135"/>
      <c r="AB212" s="135"/>
      <c r="AC212" s="135"/>
      <c r="AD212" s="135"/>
      <c r="AE212" s="135"/>
      <c r="AF212" s="148"/>
      <c r="AG212" s="135"/>
      <c r="AH212" s="135"/>
      <c r="AI212" s="135"/>
      <c r="AJ212" s="135"/>
      <c r="AK212" s="135"/>
    </row>
    <row r="213" spans="1:37" ht="18" customHeight="1" thickBot="1">
      <c r="A213" s="312"/>
      <c r="B213" s="321">
        <f>B208+1</f>
        <v>7</v>
      </c>
      <c r="C213" s="81" t="s">
        <v>23</v>
      </c>
      <c r="D213" s="82" t="s">
        <v>136</v>
      </c>
      <c r="E213" s="82" t="s">
        <v>28</v>
      </c>
      <c r="F213" s="82" t="s">
        <v>27</v>
      </c>
      <c r="G213" s="82" t="s">
        <v>24</v>
      </c>
      <c r="H213" s="171" t="s">
        <v>25</v>
      </c>
      <c r="I213" s="91" t="s">
        <v>133</v>
      </c>
      <c r="J213" s="372" t="s">
        <v>198</v>
      </c>
      <c r="K213" s="374"/>
      <c r="L213" s="375"/>
      <c r="M213" s="375"/>
      <c r="N213" s="375"/>
      <c r="O213" s="375"/>
      <c r="P213" s="375"/>
      <c r="Q213" s="375"/>
      <c r="R213" s="376"/>
      <c r="S213" s="83"/>
      <c r="T213" s="120" t="s">
        <v>31</v>
      </c>
      <c r="U213" s="118"/>
      <c r="V213" s="118"/>
      <c r="W213" s="118"/>
      <c r="X213" s="118"/>
      <c r="Y213" s="135" t="str">
        <f>K215</f>
        <v/>
      </c>
      <c r="Z213" s="266">
        <f>K216</f>
        <v>0</v>
      </c>
      <c r="AA213" s="135"/>
      <c r="AB213" s="135"/>
      <c r="AC213" s="135"/>
      <c r="AD213" s="135"/>
      <c r="AE213" s="135"/>
      <c r="AF213" s="148"/>
      <c r="AG213" s="135"/>
      <c r="AH213" s="135"/>
      <c r="AI213" s="135"/>
      <c r="AJ213" s="135"/>
      <c r="AK213" s="135"/>
    </row>
    <row r="214" spans="1:37" ht="18" customHeight="1" thickBot="1">
      <c r="A214" s="312"/>
      <c r="B214" s="309">
        <f>B184</f>
        <v>2</v>
      </c>
      <c r="C214" s="107"/>
      <c r="D214" s="108" t="s">
        <v>30</v>
      </c>
      <c r="E214" s="108" t="str">
        <f>IF(C214="","",IFERROR(INDEX(リスト!$B$3:$B$32,MATCH(プレー記録!C214,リスト!$D$3:$D$32,0),1),""))</f>
        <v/>
      </c>
      <c r="F214" s="109"/>
      <c r="G214" s="109" t="str">
        <f>IF(F214="","",F214)</f>
        <v/>
      </c>
      <c r="H214" s="172"/>
      <c r="I214" s="175"/>
      <c r="J214" s="373"/>
      <c r="K214" s="377"/>
      <c r="L214" s="378"/>
      <c r="M214" s="378"/>
      <c r="N214" s="378"/>
      <c r="O214" s="378"/>
      <c r="P214" s="378"/>
      <c r="Q214" s="378"/>
      <c r="R214" s="379"/>
      <c r="S214" s="84"/>
      <c r="T214" s="241"/>
      <c r="U214" s="118" t="str">
        <f>IF(F214="","","OUT_"&amp;E214&amp;MONTH(B214)&amp;"/"&amp;DAY(B214)&amp;"_"&amp;COUNTIF($V$12:V214,V214))</f>
        <v/>
      </c>
      <c r="V214" s="118" t="str">
        <f>"OUT_"&amp;E214&amp;B214</f>
        <v>OUT_2</v>
      </c>
      <c r="W214" s="194">
        <f>SUM(H214)-SUM(I216)</f>
        <v>0</v>
      </c>
      <c r="X214" s="119" t="str">
        <f>IF(C214="","",C214)</f>
        <v/>
      </c>
      <c r="Y214" s="135" t="str">
        <f>M215</f>
        <v/>
      </c>
      <c r="Z214" s="266">
        <f>M216</f>
        <v>0</v>
      </c>
      <c r="AA214" s="135"/>
      <c r="AB214" s="135"/>
      <c r="AC214" s="135"/>
      <c r="AD214" s="135"/>
      <c r="AE214" s="135"/>
      <c r="AF214" s="148"/>
      <c r="AG214" s="135"/>
      <c r="AH214" s="135"/>
      <c r="AI214" s="135"/>
      <c r="AJ214" s="135"/>
      <c r="AK214" s="135"/>
    </row>
    <row r="215" spans="1:37" ht="18" customHeight="1">
      <c r="A215" s="312"/>
      <c r="B215" s="79"/>
      <c r="C215" s="85" t="s">
        <v>26</v>
      </c>
      <c r="D215" s="86" t="s">
        <v>1</v>
      </c>
      <c r="E215" s="86" t="s">
        <v>29</v>
      </c>
      <c r="F215" s="86" t="s">
        <v>119</v>
      </c>
      <c r="G215" s="86" t="s">
        <v>134</v>
      </c>
      <c r="H215" s="173" t="s">
        <v>117</v>
      </c>
      <c r="I215" s="92" t="s">
        <v>135</v>
      </c>
      <c r="J215" s="380" t="s">
        <v>199</v>
      </c>
      <c r="K215" s="382" t="str">
        <f>$K$13</f>
        <v/>
      </c>
      <c r="L215" s="383"/>
      <c r="M215" s="382" t="str">
        <f>$M$13</f>
        <v/>
      </c>
      <c r="N215" s="383"/>
      <c r="O215" s="382" t="str">
        <f>$O$13</f>
        <v/>
      </c>
      <c r="P215" s="383"/>
      <c r="Q215" s="382" t="str">
        <f>$Q$13</f>
        <v/>
      </c>
      <c r="R215" s="384"/>
      <c r="S215" s="87"/>
      <c r="T215" s="135"/>
      <c r="U215" s="118"/>
      <c r="V215" s="118"/>
      <c r="W215" s="118"/>
      <c r="X215" s="118"/>
      <c r="Y215" s="135" t="str">
        <f>O215</f>
        <v/>
      </c>
      <c r="Z215" s="266">
        <f>O216</f>
        <v>0</v>
      </c>
      <c r="AA215" s="135"/>
      <c r="AB215" s="135"/>
      <c r="AC215" s="135"/>
      <c r="AD215" s="135"/>
      <c r="AE215" s="135"/>
      <c r="AF215" s="148"/>
      <c r="AG215" s="135"/>
      <c r="AH215" s="135"/>
      <c r="AI215" s="135"/>
      <c r="AJ215" s="135"/>
      <c r="AK215" s="135"/>
    </row>
    <row r="216" spans="1:37" ht="18" customHeight="1" thickBot="1">
      <c r="A216" s="312" t="str">
        <f>IF(C214="","",C214)</f>
        <v/>
      </c>
      <c r="B216" s="97">
        <f>B184</f>
        <v>2</v>
      </c>
      <c r="C216" s="93" t="str">
        <f>IF(H214="","",IF(D214="USD",H214-G214,ROUNDUP((H214-G214)/T214,2)))</f>
        <v/>
      </c>
      <c r="D216" s="110"/>
      <c r="E216" s="110"/>
      <c r="F216" s="111" t="str">
        <f>IF(AND(E214&lt;&gt;"",OR(I214="全額",I214="一部")=TRUE)=TRUE,E214,"")</f>
        <v/>
      </c>
      <c r="G216" s="112" t="str">
        <f>IF(D214="JPY",IF(COUNTIF(F216,"*円*")=1,I216,ROUNDUP(I216/T214,2)),IF(COUNTIF(F216,"*円*")=0,I216,ROUNDUP(I216*T214,0)))</f>
        <v/>
      </c>
      <c r="H216" s="174"/>
      <c r="I216" s="176" t="str">
        <f>IF(I214="","",IF(I214="全額",H214,IF(I214="なし",0,"金額入力")))</f>
        <v/>
      </c>
      <c r="J216" s="381"/>
      <c r="K216" s="385"/>
      <c r="L216" s="386"/>
      <c r="M216" s="385"/>
      <c r="N216" s="386"/>
      <c r="O216" s="385"/>
      <c r="P216" s="386"/>
      <c r="Q216" s="385"/>
      <c r="R216" s="387"/>
      <c r="S216" s="87"/>
      <c r="T216" s="135"/>
      <c r="U216" s="118" t="str">
        <f>IF(G216="","","IN_"&amp;F216&amp;MONTH(H216)&amp;"/"&amp;DAY(H216))&amp;"_"&amp;COUNTIF($V$14:V216,V216)</f>
        <v>_37</v>
      </c>
      <c r="V216" s="118" t="str">
        <f>"IN_"&amp;F216&amp;H216</f>
        <v>IN_</v>
      </c>
      <c r="W216" s="118"/>
      <c r="X216" s="118"/>
      <c r="Y216" s="135" t="str">
        <f>Q215</f>
        <v/>
      </c>
      <c r="Z216" s="266">
        <f>Q216</f>
        <v>0</v>
      </c>
      <c r="AA216" s="135" t="str">
        <f>IF(AB216="着金待ち",COUNTIF($AB$14:AB216,"着金待ち"),"")</f>
        <v/>
      </c>
      <c r="AB216" s="135" t="str">
        <f>IF(AND(OR(I214="全額",I214="一部")=TRUE,H216="")=TRUE,"着金待ち","")</f>
        <v/>
      </c>
      <c r="AC216" s="135" t="str">
        <f>IF(AB216="着金待ち",C214,"")</f>
        <v/>
      </c>
      <c r="AD216" s="135" t="str">
        <f>IF(AB216="着金待ち",F216,"")</f>
        <v/>
      </c>
      <c r="AE216" s="292" t="str">
        <f>IF(AB216="着金待ち",G216,"")</f>
        <v/>
      </c>
      <c r="AF216" s="148" t="str">
        <f>IF(AB216="着金待ち",B216,"")</f>
        <v/>
      </c>
      <c r="AG216" s="135" t="str">
        <f>IF(C216="","",IF(C216&lt;&gt;D216+E216,"！",""))</f>
        <v/>
      </c>
      <c r="AH216" s="135" t="str">
        <f>IF(C216="","",IF(C216&lt;&gt;SUM(K216:R216),"！",""))</f>
        <v/>
      </c>
      <c r="AI216" s="135" t="str">
        <f>IF(OR(AG216="！",AH216="！")=TRUE,"！","")</f>
        <v/>
      </c>
      <c r="AJ216" s="135" t="str">
        <f>IF(AI216="！",COUNTIF($AI$14:AI216,"！"),"")</f>
        <v/>
      </c>
      <c r="AK216" s="135">
        <v>7</v>
      </c>
    </row>
    <row r="217" spans="1:37" ht="18" customHeight="1" thickBot="1">
      <c r="A217" s="312"/>
      <c r="B217" s="308" t="s">
        <v>317</v>
      </c>
      <c r="C217" s="88"/>
      <c r="D217" s="89"/>
      <c r="E217" s="94" t="str">
        <f>IFERROR(ABS(C216-(D216+E216)),"")</f>
        <v/>
      </c>
      <c r="F217" s="90"/>
      <c r="G217" s="90"/>
      <c r="H217" s="89"/>
      <c r="I217" s="170"/>
      <c r="J217" s="79"/>
      <c r="K217" s="79"/>
      <c r="L217" s="79"/>
      <c r="M217" s="79"/>
      <c r="N217" s="79"/>
      <c r="O217" s="79"/>
      <c r="P217" s="79"/>
      <c r="Q217" s="388" t="str">
        <f>IFERROR(ABS(C216-SUM(K216:R216)),"")</f>
        <v/>
      </c>
      <c r="R217" s="388"/>
      <c r="S217" s="79"/>
      <c r="T217" s="135"/>
      <c r="U217" s="118"/>
      <c r="V217" s="118"/>
      <c r="W217" s="118"/>
      <c r="X217" s="118"/>
      <c r="Y217" s="135"/>
      <c r="Z217" s="135"/>
      <c r="AA217" s="135"/>
      <c r="AB217" s="135"/>
      <c r="AC217" s="135"/>
      <c r="AD217" s="135"/>
      <c r="AE217" s="135"/>
      <c r="AF217" s="148"/>
      <c r="AG217" s="135"/>
      <c r="AH217" s="135"/>
      <c r="AI217" s="135"/>
      <c r="AJ217" s="135"/>
      <c r="AK217" s="135"/>
    </row>
    <row r="218" spans="1:37" ht="18" customHeight="1" thickBot="1">
      <c r="A218" s="312"/>
      <c r="B218" s="321">
        <f>B213+1</f>
        <v>8</v>
      </c>
      <c r="C218" s="81" t="s">
        <v>23</v>
      </c>
      <c r="D218" s="82" t="s">
        <v>136</v>
      </c>
      <c r="E218" s="82" t="s">
        <v>28</v>
      </c>
      <c r="F218" s="82" t="s">
        <v>27</v>
      </c>
      <c r="G218" s="82" t="s">
        <v>24</v>
      </c>
      <c r="H218" s="171" t="s">
        <v>25</v>
      </c>
      <c r="I218" s="91" t="s">
        <v>133</v>
      </c>
      <c r="J218" s="372" t="s">
        <v>198</v>
      </c>
      <c r="K218" s="374"/>
      <c r="L218" s="375"/>
      <c r="M218" s="375"/>
      <c r="N218" s="375"/>
      <c r="O218" s="375"/>
      <c r="P218" s="375"/>
      <c r="Q218" s="375"/>
      <c r="R218" s="376"/>
      <c r="S218" s="83"/>
      <c r="T218" s="120" t="s">
        <v>31</v>
      </c>
      <c r="U218" s="118"/>
      <c r="V218" s="118"/>
      <c r="W218" s="118"/>
      <c r="X218" s="118"/>
      <c r="Y218" s="135" t="str">
        <f>K220</f>
        <v/>
      </c>
      <c r="Z218" s="266">
        <f>K221</f>
        <v>0</v>
      </c>
      <c r="AA218" s="135"/>
      <c r="AB218" s="135"/>
      <c r="AC218" s="135"/>
      <c r="AD218" s="135"/>
      <c r="AE218" s="135"/>
      <c r="AF218" s="148"/>
      <c r="AG218" s="135"/>
      <c r="AH218" s="135"/>
      <c r="AI218" s="135"/>
      <c r="AJ218" s="135"/>
      <c r="AK218" s="135"/>
    </row>
    <row r="219" spans="1:37" ht="18" customHeight="1" thickBot="1">
      <c r="A219" s="312"/>
      <c r="B219" s="309">
        <f>B184</f>
        <v>2</v>
      </c>
      <c r="C219" s="107"/>
      <c r="D219" s="108" t="s">
        <v>30</v>
      </c>
      <c r="E219" s="108" t="str">
        <f>IF(C219="","",IFERROR(INDEX(リスト!$B$3:$B$32,MATCH(プレー記録!C219,リスト!$D$3:$D$32,0),1),""))</f>
        <v/>
      </c>
      <c r="F219" s="109"/>
      <c r="G219" s="109" t="str">
        <f>IF(F219="","",F219)</f>
        <v/>
      </c>
      <c r="H219" s="172"/>
      <c r="I219" s="175"/>
      <c r="J219" s="373"/>
      <c r="K219" s="377"/>
      <c r="L219" s="378"/>
      <c r="M219" s="378"/>
      <c r="N219" s="378"/>
      <c r="O219" s="378"/>
      <c r="P219" s="378"/>
      <c r="Q219" s="378"/>
      <c r="R219" s="379"/>
      <c r="S219" s="84"/>
      <c r="T219" s="241"/>
      <c r="U219" s="118" t="str">
        <f>IF(F219="","","OUT_"&amp;E219&amp;MONTH(B219)&amp;"/"&amp;DAY(B219)&amp;"_"&amp;COUNTIF($V$12:V219,V219))</f>
        <v/>
      </c>
      <c r="V219" s="118" t="str">
        <f>"OUT_"&amp;E219&amp;B219</f>
        <v>OUT_2</v>
      </c>
      <c r="W219" s="194">
        <f>SUM(H219)-SUM(I221)</f>
        <v>0</v>
      </c>
      <c r="X219" s="119" t="str">
        <f>IF(C219="","",C219)</f>
        <v/>
      </c>
      <c r="Y219" s="135" t="str">
        <f>M220</f>
        <v/>
      </c>
      <c r="Z219" s="266">
        <f>M221</f>
        <v>0</v>
      </c>
      <c r="AA219" s="135"/>
      <c r="AB219" s="135"/>
      <c r="AC219" s="135"/>
      <c r="AD219" s="135"/>
      <c r="AE219" s="135"/>
      <c r="AF219" s="148"/>
      <c r="AG219" s="135"/>
      <c r="AH219" s="135"/>
      <c r="AI219" s="135"/>
      <c r="AJ219" s="135"/>
      <c r="AK219" s="135"/>
    </row>
    <row r="220" spans="1:37" ht="18" customHeight="1">
      <c r="A220" s="312"/>
      <c r="B220" s="79"/>
      <c r="C220" s="85" t="s">
        <v>26</v>
      </c>
      <c r="D220" s="86" t="s">
        <v>1</v>
      </c>
      <c r="E220" s="86" t="s">
        <v>29</v>
      </c>
      <c r="F220" s="86" t="s">
        <v>119</v>
      </c>
      <c r="G220" s="86" t="s">
        <v>134</v>
      </c>
      <c r="H220" s="173" t="s">
        <v>117</v>
      </c>
      <c r="I220" s="92" t="s">
        <v>135</v>
      </c>
      <c r="J220" s="380" t="s">
        <v>199</v>
      </c>
      <c r="K220" s="382" t="str">
        <f>$K$13</f>
        <v/>
      </c>
      <c r="L220" s="383"/>
      <c r="M220" s="382" t="str">
        <f>$M$13</f>
        <v/>
      </c>
      <c r="N220" s="383"/>
      <c r="O220" s="382" t="str">
        <f>$O$13</f>
        <v/>
      </c>
      <c r="P220" s="383"/>
      <c r="Q220" s="382" t="str">
        <f>$Q$13</f>
        <v/>
      </c>
      <c r="R220" s="384"/>
      <c r="S220" s="87"/>
      <c r="T220" s="135"/>
      <c r="U220" s="118"/>
      <c r="V220" s="118"/>
      <c r="W220" s="118"/>
      <c r="X220" s="118"/>
      <c r="Y220" s="135" t="str">
        <f>O220</f>
        <v/>
      </c>
      <c r="Z220" s="266">
        <f>O221</f>
        <v>0</v>
      </c>
      <c r="AA220" s="135"/>
      <c r="AB220" s="135"/>
      <c r="AC220" s="135"/>
      <c r="AD220" s="135"/>
      <c r="AE220" s="135"/>
      <c r="AF220" s="148"/>
      <c r="AG220" s="135"/>
      <c r="AH220" s="135"/>
      <c r="AI220" s="135"/>
      <c r="AJ220" s="135"/>
      <c r="AK220" s="135"/>
    </row>
    <row r="221" spans="1:37" ht="18" customHeight="1" thickBot="1">
      <c r="A221" s="312" t="str">
        <f>IF(C219="","",C219)</f>
        <v/>
      </c>
      <c r="B221" s="97">
        <f>B184</f>
        <v>2</v>
      </c>
      <c r="C221" s="93" t="str">
        <f>IF(H219="","",IF(D219="USD",H219-G219,ROUNDUP((H219-G219)/T219,2)))</f>
        <v/>
      </c>
      <c r="D221" s="110"/>
      <c r="E221" s="110"/>
      <c r="F221" s="111" t="str">
        <f>IF(AND(E219&lt;&gt;"",OR(I219="全額",I219="一部")=TRUE)=TRUE,E219,"")</f>
        <v/>
      </c>
      <c r="G221" s="112" t="str">
        <f>IF(D219="JPY",IF(COUNTIF(F221,"*円*")=1,I221,ROUNDUP(I221/T219,2)),IF(COUNTIF(F221,"*円*")=0,I221,ROUNDUP(I221*T219,0)))</f>
        <v/>
      </c>
      <c r="H221" s="174"/>
      <c r="I221" s="176" t="str">
        <f>IF(I219="","",IF(I219="全額",H219,IF(I219="なし",0,"金額入力")))</f>
        <v/>
      </c>
      <c r="J221" s="381"/>
      <c r="K221" s="385"/>
      <c r="L221" s="386"/>
      <c r="M221" s="385"/>
      <c r="N221" s="386"/>
      <c r="O221" s="385"/>
      <c r="P221" s="386"/>
      <c r="Q221" s="385"/>
      <c r="R221" s="387"/>
      <c r="S221" s="87"/>
      <c r="T221" s="135"/>
      <c r="U221" s="118" t="str">
        <f>IF(G221="","","IN_"&amp;F221&amp;MONTH(H221)&amp;"/"&amp;DAY(H221))&amp;"_"&amp;COUNTIF($V$14:V221,V221)</f>
        <v>_38</v>
      </c>
      <c r="V221" s="118" t="str">
        <f>"IN_"&amp;F221&amp;H221</f>
        <v>IN_</v>
      </c>
      <c r="W221" s="118"/>
      <c r="X221" s="118"/>
      <c r="Y221" s="135" t="str">
        <f>Q220</f>
        <v/>
      </c>
      <c r="Z221" s="266">
        <f>Q221</f>
        <v>0</v>
      </c>
      <c r="AA221" s="135" t="str">
        <f>IF(AB221="着金待ち",COUNTIF($AB$14:AB221,"着金待ち"),"")</f>
        <v/>
      </c>
      <c r="AB221" s="135" t="str">
        <f>IF(AND(OR(I219="全額",I219="一部")=TRUE,H221="")=TRUE,"着金待ち","")</f>
        <v/>
      </c>
      <c r="AC221" s="135" t="str">
        <f>IF(AB221="着金待ち",C219,"")</f>
        <v/>
      </c>
      <c r="AD221" s="135" t="str">
        <f>IF(AB221="着金待ち",F221,"")</f>
        <v/>
      </c>
      <c r="AE221" s="292" t="str">
        <f>IF(AB221="着金待ち",G221,"")</f>
        <v/>
      </c>
      <c r="AF221" s="148" t="str">
        <f>IF(AB221="着金待ち",B221,"")</f>
        <v/>
      </c>
      <c r="AG221" s="135" t="str">
        <f>IF(C221="","",IF(C221&lt;&gt;D221+E221,"！",""))</f>
        <v/>
      </c>
      <c r="AH221" s="135" t="str">
        <f>IF(C221="","",IF(C221&lt;&gt;SUM(K221:R221),"！",""))</f>
        <v/>
      </c>
      <c r="AI221" s="135" t="str">
        <f>IF(OR(AG221="！",AH221="！")=TRUE,"！","")</f>
        <v/>
      </c>
      <c r="AJ221" s="135" t="str">
        <f>IF(AI221="！",COUNTIF($AI$14:AI221,"！"),"")</f>
        <v/>
      </c>
      <c r="AK221" s="135">
        <v>8</v>
      </c>
    </row>
    <row r="222" spans="1:37" ht="18" customHeight="1" thickBot="1">
      <c r="A222" s="312"/>
      <c r="B222" s="308" t="s">
        <v>317</v>
      </c>
      <c r="C222" s="88"/>
      <c r="D222" s="89"/>
      <c r="E222" s="94" t="str">
        <f>IFERROR(ABS(C221-(D221+E221)),"")</f>
        <v/>
      </c>
      <c r="F222" s="90"/>
      <c r="G222" s="90"/>
      <c r="H222" s="89"/>
      <c r="I222" s="170"/>
      <c r="J222" s="79"/>
      <c r="K222" s="79"/>
      <c r="L222" s="79"/>
      <c r="M222" s="79"/>
      <c r="N222" s="79"/>
      <c r="O222" s="79"/>
      <c r="P222" s="79"/>
      <c r="Q222" s="388" t="str">
        <f>IFERROR(ABS(C221-SUM(K221:R221)),"")</f>
        <v/>
      </c>
      <c r="R222" s="388"/>
      <c r="S222" s="79"/>
      <c r="T222" s="135"/>
      <c r="U222" s="118"/>
      <c r="V222" s="118"/>
      <c r="W222" s="118"/>
      <c r="X222" s="118"/>
      <c r="Y222" s="135"/>
      <c r="Z222" s="135"/>
      <c r="AA222" s="135"/>
      <c r="AB222" s="135"/>
      <c r="AC222" s="135"/>
      <c r="AD222" s="135"/>
      <c r="AE222" s="135"/>
      <c r="AF222" s="148"/>
      <c r="AG222" s="135"/>
      <c r="AH222" s="135"/>
      <c r="AI222" s="135"/>
      <c r="AJ222" s="135"/>
      <c r="AK222" s="135"/>
    </row>
    <row r="223" spans="1:37" ht="18" customHeight="1" thickBot="1">
      <c r="A223" s="312"/>
      <c r="B223" s="321">
        <f>B218+1</f>
        <v>9</v>
      </c>
      <c r="C223" s="81" t="s">
        <v>23</v>
      </c>
      <c r="D223" s="82" t="s">
        <v>136</v>
      </c>
      <c r="E223" s="82" t="s">
        <v>28</v>
      </c>
      <c r="F223" s="82" t="s">
        <v>27</v>
      </c>
      <c r="G223" s="82" t="s">
        <v>24</v>
      </c>
      <c r="H223" s="171" t="s">
        <v>25</v>
      </c>
      <c r="I223" s="91" t="s">
        <v>133</v>
      </c>
      <c r="J223" s="372" t="s">
        <v>198</v>
      </c>
      <c r="K223" s="374"/>
      <c r="L223" s="375"/>
      <c r="M223" s="375"/>
      <c r="N223" s="375"/>
      <c r="O223" s="375"/>
      <c r="P223" s="375"/>
      <c r="Q223" s="375"/>
      <c r="R223" s="376"/>
      <c r="S223" s="83"/>
      <c r="T223" s="120" t="s">
        <v>31</v>
      </c>
      <c r="U223" s="118"/>
      <c r="V223" s="118"/>
      <c r="W223" s="118"/>
      <c r="X223" s="118"/>
      <c r="Y223" s="135" t="str">
        <f>K225</f>
        <v/>
      </c>
      <c r="Z223" s="266">
        <f>K226</f>
        <v>0</v>
      </c>
      <c r="AA223" s="135"/>
      <c r="AB223" s="135"/>
      <c r="AC223" s="135"/>
      <c r="AD223" s="135"/>
      <c r="AE223" s="135"/>
      <c r="AF223" s="148"/>
      <c r="AG223" s="135"/>
      <c r="AH223" s="135"/>
      <c r="AI223" s="135"/>
      <c r="AJ223" s="135"/>
      <c r="AK223" s="135"/>
    </row>
    <row r="224" spans="1:37" ht="18" customHeight="1" thickBot="1">
      <c r="A224" s="312"/>
      <c r="B224" s="309">
        <f>B184</f>
        <v>2</v>
      </c>
      <c r="C224" s="107"/>
      <c r="D224" s="108" t="s">
        <v>30</v>
      </c>
      <c r="E224" s="108" t="str">
        <f>IF(C224="","",IFERROR(INDEX(リスト!$B$3:$B$32,MATCH(プレー記録!C224,リスト!$D$3:$D$32,0),1),""))</f>
        <v/>
      </c>
      <c r="F224" s="109"/>
      <c r="G224" s="109" t="str">
        <f>IF(F224="","",F224)</f>
        <v/>
      </c>
      <c r="H224" s="172"/>
      <c r="I224" s="175"/>
      <c r="J224" s="373"/>
      <c r="K224" s="377"/>
      <c r="L224" s="378"/>
      <c r="M224" s="378"/>
      <c r="N224" s="378"/>
      <c r="O224" s="378"/>
      <c r="P224" s="378"/>
      <c r="Q224" s="378"/>
      <c r="R224" s="379"/>
      <c r="S224" s="84"/>
      <c r="T224" s="241"/>
      <c r="U224" s="118" t="str">
        <f>IF(F224="","","OUT_"&amp;E224&amp;MONTH(B224)&amp;"/"&amp;DAY(B224)&amp;"_"&amp;COUNTIF($V$12:V224,V224))</f>
        <v/>
      </c>
      <c r="V224" s="118" t="str">
        <f>"OUT_"&amp;E224&amp;B224</f>
        <v>OUT_2</v>
      </c>
      <c r="W224" s="194">
        <f>SUM(H224)-SUM(I226)</f>
        <v>0</v>
      </c>
      <c r="X224" s="119" t="str">
        <f>IF(C224="","",C224)</f>
        <v/>
      </c>
      <c r="Y224" s="135" t="str">
        <f>M225</f>
        <v/>
      </c>
      <c r="Z224" s="266">
        <f>M226</f>
        <v>0</v>
      </c>
      <c r="AA224" s="135"/>
      <c r="AB224" s="135"/>
      <c r="AC224" s="135"/>
      <c r="AD224" s="135"/>
      <c r="AE224" s="135"/>
      <c r="AF224" s="148"/>
      <c r="AG224" s="135"/>
      <c r="AH224" s="135"/>
      <c r="AI224" s="135"/>
      <c r="AJ224" s="135"/>
      <c r="AK224" s="135"/>
    </row>
    <row r="225" spans="1:37" ht="18" customHeight="1">
      <c r="A225" s="312"/>
      <c r="B225" s="79"/>
      <c r="C225" s="85" t="s">
        <v>26</v>
      </c>
      <c r="D225" s="86" t="s">
        <v>1</v>
      </c>
      <c r="E225" s="86" t="s">
        <v>29</v>
      </c>
      <c r="F225" s="86" t="s">
        <v>119</v>
      </c>
      <c r="G225" s="86" t="s">
        <v>134</v>
      </c>
      <c r="H225" s="173" t="s">
        <v>117</v>
      </c>
      <c r="I225" s="92" t="s">
        <v>135</v>
      </c>
      <c r="J225" s="380" t="s">
        <v>199</v>
      </c>
      <c r="K225" s="382" t="str">
        <f>$K$13</f>
        <v/>
      </c>
      <c r="L225" s="383"/>
      <c r="M225" s="382" t="str">
        <f>$M$13</f>
        <v/>
      </c>
      <c r="N225" s="383"/>
      <c r="O225" s="382" t="str">
        <f>$O$13</f>
        <v/>
      </c>
      <c r="P225" s="383"/>
      <c r="Q225" s="382" t="str">
        <f>$Q$13</f>
        <v/>
      </c>
      <c r="R225" s="384"/>
      <c r="S225" s="87"/>
      <c r="T225" s="135"/>
      <c r="U225" s="118"/>
      <c r="V225" s="118"/>
      <c r="W225" s="118"/>
      <c r="X225" s="118"/>
      <c r="Y225" s="135" t="str">
        <f>O225</f>
        <v/>
      </c>
      <c r="Z225" s="266">
        <f>O226</f>
        <v>0</v>
      </c>
      <c r="AA225" s="135"/>
      <c r="AB225" s="135"/>
      <c r="AC225" s="135"/>
      <c r="AD225" s="135"/>
      <c r="AE225" s="135"/>
      <c r="AF225" s="148"/>
      <c r="AG225" s="135"/>
      <c r="AH225" s="135"/>
      <c r="AI225" s="135"/>
      <c r="AJ225" s="135"/>
      <c r="AK225" s="135"/>
    </row>
    <row r="226" spans="1:37" ht="18" customHeight="1" thickBot="1">
      <c r="A226" s="312" t="str">
        <f>IF(C224="","",C224)</f>
        <v/>
      </c>
      <c r="B226" s="97">
        <f>B184</f>
        <v>2</v>
      </c>
      <c r="C226" s="93" t="str">
        <f>IF(H224="","",IF(D224="USD",H224-G224,ROUNDUP((H224-G224)/T224,2)))</f>
        <v/>
      </c>
      <c r="D226" s="110"/>
      <c r="E226" s="110"/>
      <c r="F226" s="111" t="str">
        <f>IF(AND(E224&lt;&gt;"",OR(I224="全額",I224="一部")=TRUE)=TRUE,E224,"")</f>
        <v/>
      </c>
      <c r="G226" s="112" t="str">
        <f>IF(D224="JPY",IF(COUNTIF(F226,"*円*")=1,I226,ROUNDUP(I226/T224,2)),IF(COUNTIF(F226,"*円*")=0,I226,ROUNDUP(I226*T224,0)))</f>
        <v/>
      </c>
      <c r="H226" s="174"/>
      <c r="I226" s="176" t="str">
        <f>IF(I224="","",IF(I224="全額",H224,IF(I224="なし",0,"金額入力")))</f>
        <v/>
      </c>
      <c r="J226" s="381"/>
      <c r="K226" s="385"/>
      <c r="L226" s="386"/>
      <c r="M226" s="385"/>
      <c r="N226" s="386"/>
      <c r="O226" s="385"/>
      <c r="P226" s="386"/>
      <c r="Q226" s="385"/>
      <c r="R226" s="387"/>
      <c r="S226" s="87"/>
      <c r="T226" s="135"/>
      <c r="U226" s="118" t="str">
        <f>IF(G226="","","IN_"&amp;F226&amp;MONTH(H226)&amp;"/"&amp;DAY(H226))&amp;"_"&amp;COUNTIF($V$14:V226,V226)</f>
        <v>_39</v>
      </c>
      <c r="V226" s="118" t="str">
        <f>"IN_"&amp;F226&amp;H226</f>
        <v>IN_</v>
      </c>
      <c r="W226" s="118"/>
      <c r="X226" s="118"/>
      <c r="Y226" s="135" t="str">
        <f>Q225</f>
        <v/>
      </c>
      <c r="Z226" s="266">
        <f>Q226</f>
        <v>0</v>
      </c>
      <c r="AA226" s="135" t="str">
        <f>IF(AB226="着金待ち",COUNTIF($AB$14:AB226,"着金待ち"),"")</f>
        <v/>
      </c>
      <c r="AB226" s="135" t="str">
        <f>IF(AND(OR(I224="全額",I224="一部")=TRUE,H226="")=TRUE,"着金待ち","")</f>
        <v/>
      </c>
      <c r="AC226" s="135" t="str">
        <f>IF(AB226="着金待ち",C224,"")</f>
        <v/>
      </c>
      <c r="AD226" s="135" t="str">
        <f>IF(AB226="着金待ち",F226,"")</f>
        <v/>
      </c>
      <c r="AE226" s="292" t="str">
        <f>IF(AB226="着金待ち",G226,"")</f>
        <v/>
      </c>
      <c r="AF226" s="148" t="str">
        <f>IF(AB226="着金待ち",B226,"")</f>
        <v/>
      </c>
      <c r="AG226" s="135" t="str">
        <f>IF(C226="","",IF(C226&lt;&gt;D226+E226,"！",""))</f>
        <v/>
      </c>
      <c r="AH226" s="135" t="str">
        <f>IF(C226="","",IF(C226&lt;&gt;SUM(K226:R226),"！",""))</f>
        <v/>
      </c>
      <c r="AI226" s="135" t="str">
        <f>IF(OR(AG226="！",AH226="！")=TRUE,"！","")</f>
        <v/>
      </c>
      <c r="AJ226" s="135" t="str">
        <f>IF(AI226="！",COUNTIF($AI$14:AI226,"！"),"")</f>
        <v/>
      </c>
      <c r="AK226" s="135">
        <v>9</v>
      </c>
    </row>
    <row r="227" spans="1:37" ht="18" customHeight="1" thickBot="1">
      <c r="A227" s="312"/>
      <c r="B227" s="308" t="s">
        <v>317</v>
      </c>
      <c r="C227" s="88"/>
      <c r="D227" s="89"/>
      <c r="E227" s="94" t="str">
        <f>IFERROR(ABS(C226-(D226+E226)),"")</f>
        <v/>
      </c>
      <c r="F227" s="90"/>
      <c r="G227" s="90"/>
      <c r="H227" s="89"/>
      <c r="I227" s="170"/>
      <c r="J227" s="79"/>
      <c r="K227" s="79"/>
      <c r="L227" s="79"/>
      <c r="M227" s="79"/>
      <c r="N227" s="79"/>
      <c r="O227" s="79"/>
      <c r="P227" s="79"/>
      <c r="Q227" s="388" t="str">
        <f>IFERROR(ABS(C226-SUM(K226:R226)),"")</f>
        <v/>
      </c>
      <c r="R227" s="388"/>
      <c r="S227" s="79"/>
      <c r="T227" s="135"/>
      <c r="U227" s="118"/>
      <c r="V227" s="118"/>
      <c r="W227" s="118"/>
      <c r="X227" s="118"/>
      <c r="Y227" s="135"/>
      <c r="Z227" s="135"/>
      <c r="AA227" s="135"/>
      <c r="AB227" s="135"/>
      <c r="AC227" s="135"/>
      <c r="AD227" s="135"/>
      <c r="AE227" s="135"/>
      <c r="AF227" s="148"/>
      <c r="AG227" s="135"/>
      <c r="AH227" s="135"/>
      <c r="AI227" s="135"/>
      <c r="AJ227" s="135"/>
      <c r="AK227" s="135"/>
    </row>
    <row r="228" spans="1:37" ht="18" customHeight="1" thickBot="1">
      <c r="A228" s="312"/>
      <c r="B228" s="321">
        <f>B223+1</f>
        <v>10</v>
      </c>
      <c r="C228" s="81" t="s">
        <v>23</v>
      </c>
      <c r="D228" s="82" t="s">
        <v>136</v>
      </c>
      <c r="E228" s="82" t="s">
        <v>28</v>
      </c>
      <c r="F228" s="82" t="s">
        <v>27</v>
      </c>
      <c r="G228" s="82" t="s">
        <v>24</v>
      </c>
      <c r="H228" s="171" t="s">
        <v>25</v>
      </c>
      <c r="I228" s="91" t="s">
        <v>133</v>
      </c>
      <c r="J228" s="372" t="s">
        <v>198</v>
      </c>
      <c r="K228" s="374"/>
      <c r="L228" s="375"/>
      <c r="M228" s="375"/>
      <c r="N228" s="375"/>
      <c r="O228" s="375"/>
      <c r="P228" s="375"/>
      <c r="Q228" s="375"/>
      <c r="R228" s="376"/>
      <c r="S228" s="83"/>
      <c r="T228" s="120" t="s">
        <v>31</v>
      </c>
      <c r="U228" s="118"/>
      <c r="V228" s="118"/>
      <c r="W228" s="118"/>
      <c r="X228" s="118"/>
      <c r="Y228" s="135" t="str">
        <f>K230</f>
        <v/>
      </c>
      <c r="Z228" s="266">
        <f>K231</f>
        <v>0</v>
      </c>
      <c r="AA228" s="135"/>
      <c r="AB228" s="135"/>
      <c r="AC228" s="135"/>
      <c r="AD228" s="135"/>
      <c r="AE228" s="135"/>
      <c r="AF228" s="148"/>
      <c r="AG228" s="135"/>
      <c r="AH228" s="135"/>
      <c r="AI228" s="135"/>
      <c r="AJ228" s="135"/>
      <c r="AK228" s="135"/>
    </row>
    <row r="229" spans="1:37" ht="18" customHeight="1" thickBot="1">
      <c r="A229" s="312"/>
      <c r="B229" s="309">
        <f>B184</f>
        <v>2</v>
      </c>
      <c r="C229" s="107"/>
      <c r="D229" s="108" t="s">
        <v>30</v>
      </c>
      <c r="E229" s="108" t="str">
        <f>IF(C229="","",IFERROR(INDEX(リスト!$B$3:$B$32,MATCH(プレー記録!C229,リスト!$D$3:$D$32,0),1),""))</f>
        <v/>
      </c>
      <c r="F229" s="109"/>
      <c r="G229" s="109" t="str">
        <f>IF(F229="","",F229)</f>
        <v/>
      </c>
      <c r="H229" s="172"/>
      <c r="I229" s="175"/>
      <c r="J229" s="373"/>
      <c r="K229" s="377"/>
      <c r="L229" s="378"/>
      <c r="M229" s="378"/>
      <c r="N229" s="378"/>
      <c r="O229" s="378"/>
      <c r="P229" s="378"/>
      <c r="Q229" s="378"/>
      <c r="R229" s="379"/>
      <c r="S229" s="84"/>
      <c r="T229" s="241"/>
      <c r="U229" s="118" t="str">
        <f>IF(F229="","","OUT_"&amp;E229&amp;MONTH(B229)&amp;"/"&amp;DAY(B229)&amp;"_"&amp;COUNTIF($V$12:V229,V229))</f>
        <v/>
      </c>
      <c r="V229" s="118" t="str">
        <f>"OUT_"&amp;E229&amp;B229</f>
        <v>OUT_2</v>
      </c>
      <c r="W229" s="194">
        <f>SUM(H229)-SUM(I231)</f>
        <v>0</v>
      </c>
      <c r="X229" s="119" t="str">
        <f>IF(C229="","",C229)</f>
        <v/>
      </c>
      <c r="Y229" s="135" t="str">
        <f>M230</f>
        <v/>
      </c>
      <c r="Z229" s="266">
        <f>M231</f>
        <v>0</v>
      </c>
      <c r="AA229" s="135"/>
      <c r="AB229" s="135"/>
      <c r="AC229" s="135"/>
      <c r="AD229" s="135"/>
      <c r="AE229" s="135"/>
      <c r="AF229" s="148"/>
      <c r="AG229" s="135"/>
      <c r="AH229" s="135"/>
      <c r="AI229" s="135"/>
      <c r="AJ229" s="135"/>
      <c r="AK229" s="135"/>
    </row>
    <row r="230" spans="1:37" ht="18" customHeight="1">
      <c r="A230" s="312"/>
      <c r="B230" s="79"/>
      <c r="C230" s="85" t="s">
        <v>26</v>
      </c>
      <c r="D230" s="86" t="s">
        <v>1</v>
      </c>
      <c r="E230" s="86" t="s">
        <v>29</v>
      </c>
      <c r="F230" s="86" t="s">
        <v>119</v>
      </c>
      <c r="G230" s="86" t="s">
        <v>134</v>
      </c>
      <c r="H230" s="173" t="s">
        <v>117</v>
      </c>
      <c r="I230" s="92" t="s">
        <v>135</v>
      </c>
      <c r="J230" s="380" t="s">
        <v>199</v>
      </c>
      <c r="K230" s="382" t="str">
        <f>$K$13</f>
        <v/>
      </c>
      <c r="L230" s="383"/>
      <c r="M230" s="382" t="str">
        <f>$M$13</f>
        <v/>
      </c>
      <c r="N230" s="383"/>
      <c r="O230" s="382" t="str">
        <f>$O$13</f>
        <v/>
      </c>
      <c r="P230" s="383"/>
      <c r="Q230" s="382" t="str">
        <f>$Q$13</f>
        <v/>
      </c>
      <c r="R230" s="384"/>
      <c r="S230" s="87"/>
      <c r="T230" s="135"/>
      <c r="U230" s="118"/>
      <c r="V230" s="118"/>
      <c r="W230" s="118"/>
      <c r="X230" s="118"/>
      <c r="Y230" s="135" t="str">
        <f>O230</f>
        <v/>
      </c>
      <c r="Z230" s="266">
        <f>O231</f>
        <v>0</v>
      </c>
      <c r="AA230" s="135"/>
      <c r="AB230" s="135"/>
      <c r="AC230" s="135"/>
      <c r="AD230" s="135"/>
      <c r="AE230" s="135"/>
      <c r="AF230" s="148"/>
      <c r="AG230" s="135"/>
      <c r="AH230" s="135"/>
      <c r="AI230" s="135"/>
      <c r="AJ230" s="135"/>
      <c r="AK230" s="135"/>
    </row>
    <row r="231" spans="1:37" ht="18" customHeight="1" thickBot="1">
      <c r="A231" s="312" t="str">
        <f>IF(C229="","",C229)</f>
        <v/>
      </c>
      <c r="B231" s="97">
        <f>B184</f>
        <v>2</v>
      </c>
      <c r="C231" s="93" t="str">
        <f>IF(H229="","",IF(D229="USD",H229-G229,ROUNDUP((H229-G229)/T229,2)))</f>
        <v/>
      </c>
      <c r="D231" s="110"/>
      <c r="E231" s="110"/>
      <c r="F231" s="111" t="str">
        <f>IF(AND(E229&lt;&gt;"",OR(I229="全額",I229="一部")=TRUE)=TRUE,E229,"")</f>
        <v/>
      </c>
      <c r="G231" s="112" t="str">
        <f>IF(D229="JPY",IF(COUNTIF(F231,"*円*")=1,I231,ROUNDUP(I231/T229,2)),IF(COUNTIF(F231,"*円*")=0,I231,ROUNDUP(I231*T229,0)))</f>
        <v/>
      </c>
      <c r="H231" s="174"/>
      <c r="I231" s="176" t="str">
        <f>IF(I229="","",IF(I229="全額",H229,IF(I229="なし",0,"金額入力")))</f>
        <v/>
      </c>
      <c r="J231" s="381"/>
      <c r="K231" s="385"/>
      <c r="L231" s="386"/>
      <c r="M231" s="385"/>
      <c r="N231" s="386"/>
      <c r="O231" s="385"/>
      <c r="P231" s="386"/>
      <c r="Q231" s="385"/>
      <c r="R231" s="387"/>
      <c r="S231" s="87"/>
      <c r="T231" s="135"/>
      <c r="U231" s="118" t="str">
        <f>IF(G231="","","IN_"&amp;F231&amp;MONTH(H231)&amp;"/"&amp;DAY(H231))&amp;"_"&amp;COUNTIF($V$14:V231,V231)</f>
        <v>_40</v>
      </c>
      <c r="V231" s="118" t="str">
        <f>"IN_"&amp;F231&amp;H231</f>
        <v>IN_</v>
      </c>
      <c r="W231" s="118"/>
      <c r="X231" s="118"/>
      <c r="Y231" s="135" t="str">
        <f>Q230</f>
        <v/>
      </c>
      <c r="Z231" s="266">
        <f>Q231</f>
        <v>0</v>
      </c>
      <c r="AA231" s="135" t="str">
        <f>IF(AB231="着金待ち",COUNTIF($AB$14:AB231,"着金待ち"),"")</f>
        <v/>
      </c>
      <c r="AB231" s="135" t="str">
        <f>IF(AND(OR(I229="全額",I229="一部")=TRUE,H231="")=TRUE,"着金待ち","")</f>
        <v/>
      </c>
      <c r="AC231" s="135" t="str">
        <f>IF(AB231="着金待ち",C229,"")</f>
        <v/>
      </c>
      <c r="AD231" s="135" t="str">
        <f>IF(AB231="着金待ち",F231,"")</f>
        <v/>
      </c>
      <c r="AE231" s="292" t="str">
        <f>IF(AB231="着金待ち",G231,"")</f>
        <v/>
      </c>
      <c r="AF231" s="148" t="str">
        <f>IF(AB231="着金待ち",B231,"")</f>
        <v/>
      </c>
      <c r="AG231" s="135" t="str">
        <f>IF(C231="","",IF(C231&lt;&gt;D231+E231,"！",""))</f>
        <v/>
      </c>
      <c r="AH231" s="135" t="str">
        <f>IF(C231="","",IF(C231&lt;&gt;SUM(K231:R231),"！",""))</f>
        <v/>
      </c>
      <c r="AI231" s="135" t="str">
        <f>IF(OR(AG231="！",AH231="！")=TRUE,"！","")</f>
        <v/>
      </c>
      <c r="AJ231" s="135" t="str">
        <f>IF(AI231="！",COUNTIF($AI$14:AI231,"！"),"")</f>
        <v/>
      </c>
      <c r="AK231" s="135">
        <v>10</v>
      </c>
    </row>
    <row r="232" spans="1:37" ht="18" customHeight="1" thickBot="1">
      <c r="A232" s="312"/>
      <c r="B232" s="308" t="s">
        <v>317</v>
      </c>
      <c r="C232" s="181"/>
      <c r="D232" s="182"/>
      <c r="E232" s="98" t="str">
        <f>IFERROR(ABS(C231-(D231+E231)),"")</f>
        <v/>
      </c>
      <c r="F232" s="183"/>
      <c r="G232" s="183"/>
      <c r="H232" s="182"/>
      <c r="I232" s="170"/>
      <c r="J232" s="79"/>
      <c r="K232" s="79"/>
      <c r="L232" s="79"/>
      <c r="M232" s="79"/>
      <c r="N232" s="79"/>
      <c r="O232" s="79"/>
      <c r="P232" s="79"/>
      <c r="Q232" s="371" t="str">
        <f>IFERROR(ABS(C231-SUM(K231:R231)),"")</f>
        <v/>
      </c>
      <c r="R232" s="371"/>
      <c r="S232" s="79"/>
      <c r="T232" s="135"/>
      <c r="U232" s="118"/>
      <c r="V232" s="118"/>
      <c r="W232" s="118"/>
      <c r="X232" s="118"/>
      <c r="Y232" s="135"/>
      <c r="Z232" s="135"/>
      <c r="AA232" s="135"/>
      <c r="AB232" s="135"/>
      <c r="AC232" s="135"/>
      <c r="AD232" s="135"/>
      <c r="AE232" s="135"/>
      <c r="AF232" s="148"/>
      <c r="AG232" s="135"/>
      <c r="AH232" s="135"/>
      <c r="AI232" s="135"/>
      <c r="AJ232" s="135"/>
      <c r="AK232" s="135"/>
    </row>
    <row r="233" spans="1:37" ht="18" customHeight="1" thickBot="1">
      <c r="A233" s="312"/>
      <c r="B233" s="321">
        <f>B228+1</f>
        <v>11</v>
      </c>
      <c r="C233" s="81" t="s">
        <v>23</v>
      </c>
      <c r="D233" s="82" t="s">
        <v>136</v>
      </c>
      <c r="E233" s="82" t="s">
        <v>28</v>
      </c>
      <c r="F233" s="82" t="s">
        <v>27</v>
      </c>
      <c r="G233" s="82" t="s">
        <v>24</v>
      </c>
      <c r="H233" s="171" t="s">
        <v>25</v>
      </c>
      <c r="I233" s="91" t="s">
        <v>133</v>
      </c>
      <c r="J233" s="372" t="s">
        <v>198</v>
      </c>
      <c r="K233" s="374"/>
      <c r="L233" s="375"/>
      <c r="M233" s="375"/>
      <c r="N233" s="375"/>
      <c r="O233" s="375"/>
      <c r="P233" s="375"/>
      <c r="Q233" s="375"/>
      <c r="R233" s="376"/>
      <c r="S233" s="83"/>
      <c r="T233" s="120" t="s">
        <v>31</v>
      </c>
      <c r="U233" s="118"/>
      <c r="V233" s="118"/>
      <c r="W233" s="118"/>
      <c r="X233" s="118"/>
      <c r="Y233" s="135" t="str">
        <f>K235</f>
        <v/>
      </c>
      <c r="Z233" s="266">
        <f>K236</f>
        <v>0</v>
      </c>
      <c r="AA233" s="135"/>
      <c r="AB233" s="135"/>
      <c r="AC233" s="135"/>
      <c r="AD233" s="135"/>
      <c r="AE233" s="135"/>
      <c r="AF233" s="148"/>
      <c r="AG233" s="135"/>
      <c r="AH233" s="135"/>
      <c r="AI233" s="135"/>
      <c r="AJ233" s="135"/>
      <c r="AK233" s="135"/>
    </row>
    <row r="234" spans="1:37" ht="18" customHeight="1" thickBot="1">
      <c r="A234" s="312"/>
      <c r="B234" s="309">
        <f>B184</f>
        <v>2</v>
      </c>
      <c r="C234" s="107"/>
      <c r="D234" s="108" t="s">
        <v>30</v>
      </c>
      <c r="E234" s="108" t="str">
        <f>IF(C234="","",IFERROR(INDEX(リスト!$B$3:$B$32,MATCH(プレー記録!C234,リスト!$D$3:$D$32,0),1),""))</f>
        <v/>
      </c>
      <c r="F234" s="109"/>
      <c r="G234" s="109" t="str">
        <f>IF(F234="","",F234)</f>
        <v/>
      </c>
      <c r="H234" s="172"/>
      <c r="I234" s="175"/>
      <c r="J234" s="373"/>
      <c r="K234" s="377"/>
      <c r="L234" s="378"/>
      <c r="M234" s="378"/>
      <c r="N234" s="378"/>
      <c r="O234" s="378"/>
      <c r="P234" s="378"/>
      <c r="Q234" s="378"/>
      <c r="R234" s="379"/>
      <c r="S234" s="84"/>
      <c r="T234" s="241"/>
      <c r="U234" s="118" t="str">
        <f>IF(F234="","","OUT_"&amp;E234&amp;MONTH(B234)&amp;"/"&amp;DAY(B234)&amp;"_"&amp;COUNTIF($V$12:V234,V234))</f>
        <v/>
      </c>
      <c r="V234" s="118" t="str">
        <f>"OUT_"&amp;E234&amp;B234</f>
        <v>OUT_2</v>
      </c>
      <c r="W234" s="194">
        <f>SUM(H234)-SUM(I236)</f>
        <v>0</v>
      </c>
      <c r="X234" s="119" t="str">
        <f>IF(C234="","",C234)</f>
        <v/>
      </c>
      <c r="Y234" s="135" t="str">
        <f>M235</f>
        <v/>
      </c>
      <c r="Z234" s="266">
        <f>M236</f>
        <v>0</v>
      </c>
      <c r="AA234" s="135"/>
      <c r="AB234" s="135"/>
      <c r="AC234" s="135"/>
      <c r="AD234" s="135"/>
      <c r="AE234" s="135"/>
      <c r="AF234" s="148"/>
      <c r="AG234" s="135"/>
      <c r="AH234" s="135"/>
      <c r="AI234" s="135"/>
      <c r="AJ234" s="135"/>
      <c r="AK234" s="135"/>
    </row>
    <row r="235" spans="1:37" ht="18" customHeight="1">
      <c r="A235" s="312"/>
      <c r="B235" s="79"/>
      <c r="C235" s="85" t="s">
        <v>26</v>
      </c>
      <c r="D235" s="86" t="s">
        <v>1</v>
      </c>
      <c r="E235" s="86" t="s">
        <v>29</v>
      </c>
      <c r="F235" s="86" t="s">
        <v>119</v>
      </c>
      <c r="G235" s="86" t="s">
        <v>134</v>
      </c>
      <c r="H235" s="173" t="s">
        <v>117</v>
      </c>
      <c r="I235" s="92" t="s">
        <v>135</v>
      </c>
      <c r="J235" s="380" t="s">
        <v>199</v>
      </c>
      <c r="K235" s="382" t="str">
        <f>$K$13</f>
        <v/>
      </c>
      <c r="L235" s="383"/>
      <c r="M235" s="382" t="str">
        <f>$M$13</f>
        <v/>
      </c>
      <c r="N235" s="383"/>
      <c r="O235" s="382" t="str">
        <f>$O$13</f>
        <v/>
      </c>
      <c r="P235" s="383"/>
      <c r="Q235" s="382" t="str">
        <f>$Q$13</f>
        <v/>
      </c>
      <c r="R235" s="384"/>
      <c r="S235" s="87"/>
      <c r="T235" s="135"/>
      <c r="U235" s="118"/>
      <c r="V235" s="118"/>
      <c r="W235" s="118"/>
      <c r="X235" s="118"/>
      <c r="Y235" s="135" t="str">
        <f>O235</f>
        <v/>
      </c>
      <c r="Z235" s="266">
        <f>O236</f>
        <v>0</v>
      </c>
      <c r="AA235" s="135"/>
      <c r="AB235" s="135"/>
      <c r="AC235" s="135"/>
      <c r="AD235" s="135"/>
      <c r="AE235" s="135"/>
      <c r="AF235" s="148"/>
      <c r="AG235" s="135"/>
      <c r="AH235" s="135"/>
      <c r="AI235" s="135"/>
      <c r="AJ235" s="135"/>
      <c r="AK235" s="135"/>
    </row>
    <row r="236" spans="1:37" ht="18" customHeight="1" thickBot="1">
      <c r="A236" s="312" t="str">
        <f>IF(C234="","",C234)</f>
        <v/>
      </c>
      <c r="B236" s="97">
        <f>B184</f>
        <v>2</v>
      </c>
      <c r="C236" s="93" t="str">
        <f>IF(H234="","",IF(D234="USD",H234-G234,ROUNDUP((H234-G234)/T234,2)))</f>
        <v/>
      </c>
      <c r="D236" s="110"/>
      <c r="E236" s="110"/>
      <c r="F236" s="111" t="str">
        <f>IF(AND(E234&lt;&gt;"",OR(I234="全額",I234="一部")=TRUE)=TRUE,E234,"")</f>
        <v/>
      </c>
      <c r="G236" s="112" t="str">
        <f>IF(D234="JPY",IF(COUNTIF(F236,"*円*")=1,I236,ROUNDUP(I236/T234,2)),IF(COUNTIF(F236,"*円*")=0,I236,ROUNDUP(I236*T234,0)))</f>
        <v/>
      </c>
      <c r="H236" s="174"/>
      <c r="I236" s="176" t="str">
        <f>IF(I234="","",IF(I234="全額",H234,IF(I234="なし",0,"金額入力")))</f>
        <v/>
      </c>
      <c r="J236" s="381"/>
      <c r="K236" s="385"/>
      <c r="L236" s="386"/>
      <c r="M236" s="385"/>
      <c r="N236" s="386"/>
      <c r="O236" s="385"/>
      <c r="P236" s="386"/>
      <c r="Q236" s="385"/>
      <c r="R236" s="387"/>
      <c r="S236" s="87"/>
      <c r="T236" s="135"/>
      <c r="U236" s="118" t="str">
        <f>IF(G236="","","IN_"&amp;F236&amp;MONTH(H236)&amp;"/"&amp;DAY(H236))&amp;"_"&amp;COUNTIF($V$14:V236,V236)</f>
        <v>_41</v>
      </c>
      <c r="V236" s="118" t="str">
        <f>"IN_"&amp;F236&amp;H236</f>
        <v>IN_</v>
      </c>
      <c r="W236" s="118"/>
      <c r="X236" s="118"/>
      <c r="Y236" s="135" t="str">
        <f>Q235</f>
        <v/>
      </c>
      <c r="Z236" s="266">
        <f>Q236</f>
        <v>0</v>
      </c>
      <c r="AA236" s="135" t="str">
        <f>IF(AB236="着金待ち",COUNTIF($AB$14:AB236,"着金待ち"),"")</f>
        <v/>
      </c>
      <c r="AB236" s="135" t="str">
        <f>IF(AND(OR(I234="全額",I234="一部")=TRUE,H236="")=TRUE,"着金待ち","")</f>
        <v/>
      </c>
      <c r="AC236" s="135" t="str">
        <f>IF(AB236="着金待ち",C234,"")</f>
        <v/>
      </c>
      <c r="AD236" s="135" t="str">
        <f>IF(AB236="着金待ち",F236,"")</f>
        <v/>
      </c>
      <c r="AE236" s="292" t="str">
        <f>IF(AB236="着金待ち",G236,"")</f>
        <v/>
      </c>
      <c r="AF236" s="148" t="str">
        <f>IF(AB236="着金待ち",B236,"")</f>
        <v/>
      </c>
      <c r="AG236" s="135" t="str">
        <f>IF(C236="","",IF(C236&lt;&gt;D236+E236,"！",""))</f>
        <v/>
      </c>
      <c r="AH236" s="135" t="str">
        <f>IF(C236="","",IF(C236&lt;&gt;SUM(K236:R236),"！",""))</f>
        <v/>
      </c>
      <c r="AI236" s="135" t="str">
        <f>IF(OR(AG236="！",AH236="！")=TRUE,"！","")</f>
        <v/>
      </c>
      <c r="AJ236" s="135" t="str">
        <f>IF(AI236="！",COUNTIF($AI$14:AI236,"！"),"")</f>
        <v/>
      </c>
      <c r="AK236" s="135">
        <v>11</v>
      </c>
    </row>
    <row r="237" spans="1:37" ht="18" customHeight="1" thickBot="1">
      <c r="B237" s="308" t="s">
        <v>317</v>
      </c>
      <c r="C237" s="181"/>
      <c r="D237" s="182"/>
      <c r="E237" s="98" t="str">
        <f>IFERROR(ABS(C236-(D236+E236)),"")</f>
        <v/>
      </c>
      <c r="F237" s="183"/>
      <c r="G237" s="183"/>
      <c r="H237" s="182"/>
      <c r="I237" s="170"/>
      <c r="J237" s="79"/>
      <c r="K237" s="79"/>
      <c r="L237" s="79"/>
      <c r="M237" s="79"/>
      <c r="N237" s="79"/>
      <c r="O237" s="79"/>
      <c r="P237" s="79"/>
      <c r="Q237" s="371" t="str">
        <f>IFERROR(ABS(C236-SUM(K236:R236)),"")</f>
        <v/>
      </c>
      <c r="R237" s="371"/>
      <c r="S237" s="135"/>
      <c r="T237" s="135"/>
      <c r="U237" s="135"/>
      <c r="V237" s="135"/>
      <c r="W237" s="135"/>
      <c r="X237" s="135"/>
      <c r="Y237" s="135"/>
      <c r="Z237" s="135"/>
      <c r="AA237" s="135"/>
      <c r="AB237" s="135"/>
      <c r="AC237" s="135"/>
      <c r="AD237" s="135"/>
      <c r="AE237" s="135"/>
      <c r="AF237" s="135"/>
      <c r="AG237" s="135"/>
      <c r="AH237" s="135"/>
      <c r="AI237" s="135"/>
      <c r="AJ237" s="135"/>
      <c r="AK237" s="135"/>
    </row>
    <row r="238" spans="1:37" ht="18" customHeight="1" thickBot="1">
      <c r="A238" s="312"/>
      <c r="B238" s="321">
        <f>B233+1</f>
        <v>12</v>
      </c>
      <c r="C238" s="81" t="s">
        <v>23</v>
      </c>
      <c r="D238" s="82" t="s">
        <v>136</v>
      </c>
      <c r="E238" s="82" t="s">
        <v>28</v>
      </c>
      <c r="F238" s="82" t="s">
        <v>27</v>
      </c>
      <c r="G238" s="82" t="s">
        <v>24</v>
      </c>
      <c r="H238" s="171" t="s">
        <v>25</v>
      </c>
      <c r="I238" s="91" t="s">
        <v>133</v>
      </c>
      <c r="J238" s="372" t="s">
        <v>198</v>
      </c>
      <c r="K238" s="374"/>
      <c r="L238" s="375"/>
      <c r="M238" s="375"/>
      <c r="N238" s="375"/>
      <c r="O238" s="375"/>
      <c r="P238" s="375"/>
      <c r="Q238" s="375"/>
      <c r="R238" s="376"/>
      <c r="S238" s="83"/>
      <c r="T238" s="120" t="s">
        <v>31</v>
      </c>
      <c r="U238" s="118"/>
      <c r="V238" s="118"/>
      <c r="W238" s="118"/>
      <c r="X238" s="118"/>
      <c r="Y238" s="135" t="str">
        <f>K240</f>
        <v/>
      </c>
      <c r="Z238" s="266">
        <f>K241</f>
        <v>0</v>
      </c>
      <c r="AA238" s="135"/>
      <c r="AB238" s="135"/>
      <c r="AC238" s="135"/>
      <c r="AD238" s="135"/>
      <c r="AE238" s="135"/>
      <c r="AF238" s="148"/>
      <c r="AG238" s="135"/>
      <c r="AH238" s="135"/>
      <c r="AI238" s="135"/>
      <c r="AJ238" s="135"/>
      <c r="AK238" s="135"/>
    </row>
    <row r="239" spans="1:37" ht="18" customHeight="1" thickBot="1">
      <c r="A239" s="312"/>
      <c r="B239" s="309">
        <f>B184</f>
        <v>2</v>
      </c>
      <c r="C239" s="107"/>
      <c r="D239" s="108" t="s">
        <v>30</v>
      </c>
      <c r="E239" s="108" t="str">
        <f>IF(C239="","",IFERROR(INDEX(リスト!$B$3:$B$32,MATCH(プレー記録!C239,リスト!$D$3:$D$32,0),1),""))</f>
        <v/>
      </c>
      <c r="F239" s="109"/>
      <c r="G239" s="109" t="str">
        <f>IF(F239="","",F239)</f>
        <v/>
      </c>
      <c r="H239" s="172"/>
      <c r="I239" s="175"/>
      <c r="J239" s="373"/>
      <c r="K239" s="377"/>
      <c r="L239" s="378"/>
      <c r="M239" s="378"/>
      <c r="N239" s="378"/>
      <c r="O239" s="378"/>
      <c r="P239" s="378"/>
      <c r="Q239" s="378"/>
      <c r="R239" s="379"/>
      <c r="S239" s="84"/>
      <c r="T239" s="241"/>
      <c r="U239" s="118" t="str">
        <f>IF(F239="","","OUT_"&amp;E239&amp;MONTH(B239)&amp;"/"&amp;DAY(B239)&amp;"_"&amp;COUNTIF($V$12:V239,V239))</f>
        <v/>
      </c>
      <c r="V239" s="118" t="str">
        <f>"OUT_"&amp;E239&amp;B239</f>
        <v>OUT_2</v>
      </c>
      <c r="W239" s="194">
        <f>SUM(H239)-SUM(I241)</f>
        <v>0</v>
      </c>
      <c r="X239" s="119" t="str">
        <f>IF(C239="","",C239)</f>
        <v/>
      </c>
      <c r="Y239" s="135" t="str">
        <f>M240</f>
        <v/>
      </c>
      <c r="Z239" s="266">
        <f>M241</f>
        <v>0</v>
      </c>
      <c r="AA239" s="135"/>
      <c r="AB239" s="135"/>
      <c r="AC239" s="135"/>
      <c r="AD239" s="135"/>
      <c r="AE239" s="135"/>
      <c r="AF239" s="148"/>
      <c r="AG239" s="135"/>
      <c r="AH239" s="135"/>
      <c r="AI239" s="135"/>
      <c r="AJ239" s="135"/>
      <c r="AK239" s="135"/>
    </row>
    <row r="240" spans="1:37" ht="18" customHeight="1">
      <c r="A240" s="312"/>
      <c r="B240" s="79"/>
      <c r="C240" s="85" t="s">
        <v>26</v>
      </c>
      <c r="D240" s="86" t="s">
        <v>1</v>
      </c>
      <c r="E240" s="86" t="s">
        <v>29</v>
      </c>
      <c r="F240" s="86" t="s">
        <v>119</v>
      </c>
      <c r="G240" s="86" t="s">
        <v>134</v>
      </c>
      <c r="H240" s="173" t="s">
        <v>117</v>
      </c>
      <c r="I240" s="92" t="s">
        <v>135</v>
      </c>
      <c r="J240" s="380" t="s">
        <v>199</v>
      </c>
      <c r="K240" s="382" t="str">
        <f>$K$13</f>
        <v/>
      </c>
      <c r="L240" s="383"/>
      <c r="M240" s="382" t="str">
        <f>$M$13</f>
        <v/>
      </c>
      <c r="N240" s="383"/>
      <c r="O240" s="382" t="str">
        <f>$O$13</f>
        <v/>
      </c>
      <c r="P240" s="383"/>
      <c r="Q240" s="382" t="str">
        <f>$Q$13</f>
        <v/>
      </c>
      <c r="R240" s="384"/>
      <c r="S240" s="87"/>
      <c r="T240" s="135"/>
      <c r="U240" s="118"/>
      <c r="V240" s="118"/>
      <c r="W240" s="118"/>
      <c r="X240" s="118"/>
      <c r="Y240" s="135" t="str">
        <f>O240</f>
        <v/>
      </c>
      <c r="Z240" s="266">
        <f>O241</f>
        <v>0</v>
      </c>
      <c r="AA240" s="135"/>
      <c r="AB240" s="135"/>
      <c r="AC240" s="135"/>
      <c r="AD240" s="135"/>
      <c r="AE240" s="135"/>
      <c r="AF240" s="148"/>
      <c r="AG240" s="135"/>
      <c r="AH240" s="135"/>
      <c r="AI240" s="135"/>
      <c r="AJ240" s="135"/>
      <c r="AK240" s="135"/>
    </row>
    <row r="241" spans="1:37" ht="18" customHeight="1" thickBot="1">
      <c r="A241" s="312" t="str">
        <f>IF(C239="","",C239)</f>
        <v/>
      </c>
      <c r="B241" s="97">
        <f>B184</f>
        <v>2</v>
      </c>
      <c r="C241" s="93" t="str">
        <f>IF(H239="","",IF(D239="USD",H239-G239,ROUNDUP((H239-G239)/T239,2)))</f>
        <v/>
      </c>
      <c r="D241" s="110"/>
      <c r="E241" s="110"/>
      <c r="F241" s="111" t="str">
        <f>IF(AND(E239&lt;&gt;"",OR(I239="全額",I239="一部")=TRUE)=TRUE,E239,"")</f>
        <v/>
      </c>
      <c r="G241" s="112" t="str">
        <f>IF(D239="JPY",IF(COUNTIF(F241,"*円*")=1,I241,ROUNDUP(I241/T239,2)),IF(COUNTIF(F241,"*円*")=0,I241,ROUNDUP(I241*T239,0)))</f>
        <v/>
      </c>
      <c r="H241" s="174"/>
      <c r="I241" s="176" t="str">
        <f>IF(I239="","",IF(I239="全額",H239,IF(I239="なし",0,"金額入力")))</f>
        <v/>
      </c>
      <c r="J241" s="381"/>
      <c r="K241" s="385"/>
      <c r="L241" s="386"/>
      <c r="M241" s="385"/>
      <c r="N241" s="386"/>
      <c r="O241" s="385"/>
      <c r="P241" s="386"/>
      <c r="Q241" s="385"/>
      <c r="R241" s="387"/>
      <c r="S241" s="87"/>
      <c r="T241" s="135"/>
      <c r="U241" s="118" t="str">
        <f>IF(G241="","","IN_"&amp;F241&amp;MONTH(H241)&amp;"/"&amp;DAY(H241))&amp;"_"&amp;COUNTIF($V$14:V241,V241)</f>
        <v>_42</v>
      </c>
      <c r="V241" s="118" t="str">
        <f>"IN_"&amp;F241&amp;H241</f>
        <v>IN_</v>
      </c>
      <c r="W241" s="118"/>
      <c r="X241" s="118"/>
      <c r="Y241" s="135" t="str">
        <f>Q240</f>
        <v/>
      </c>
      <c r="Z241" s="266">
        <f>Q241</f>
        <v>0</v>
      </c>
      <c r="AA241" s="135" t="str">
        <f>IF(AB241="着金待ち",COUNTIF($AB$14:AB241,"着金待ち"),"")</f>
        <v/>
      </c>
      <c r="AB241" s="135" t="str">
        <f>IF(AND(OR(I239="全額",I239="一部")=TRUE,H241="")=TRUE,"着金待ち","")</f>
        <v/>
      </c>
      <c r="AC241" s="135" t="str">
        <f>IF(AB241="着金待ち",C239,"")</f>
        <v/>
      </c>
      <c r="AD241" s="135" t="str">
        <f>IF(AB241="着金待ち",F241,"")</f>
        <v/>
      </c>
      <c r="AE241" s="292" t="str">
        <f>IF(AB241="着金待ち",G241,"")</f>
        <v/>
      </c>
      <c r="AF241" s="148" t="str">
        <f>IF(AB241="着金待ち",B241,"")</f>
        <v/>
      </c>
      <c r="AG241" s="135" t="str">
        <f>IF(C241="","",IF(C241&lt;&gt;D241+E241,"！",""))</f>
        <v/>
      </c>
      <c r="AH241" s="135" t="str">
        <f>IF(C241="","",IF(C241&lt;&gt;SUM(K241:R241),"！",""))</f>
        <v/>
      </c>
      <c r="AI241" s="135" t="str">
        <f>IF(OR(AG241="！",AH241="！")=TRUE,"！","")</f>
        <v/>
      </c>
      <c r="AJ241" s="135" t="str">
        <f>IF(AI241="！",COUNTIF($AI$14:AI241,"！"),"")</f>
        <v/>
      </c>
      <c r="AK241" s="135">
        <v>12</v>
      </c>
    </row>
    <row r="242" spans="1:37" ht="18" customHeight="1" thickBot="1">
      <c r="B242" s="308" t="s">
        <v>317</v>
      </c>
      <c r="C242" s="181"/>
      <c r="D242" s="182"/>
      <c r="E242" s="98" t="str">
        <f>IFERROR(ABS(C241-(D241+E241)),"")</f>
        <v/>
      </c>
      <c r="F242" s="183"/>
      <c r="G242" s="183"/>
      <c r="H242" s="182"/>
      <c r="I242" s="170"/>
      <c r="J242" s="79"/>
      <c r="K242" s="79"/>
      <c r="L242" s="79"/>
      <c r="M242" s="79"/>
      <c r="N242" s="79"/>
      <c r="O242" s="79"/>
      <c r="P242" s="79"/>
      <c r="Q242" s="371" t="str">
        <f>IFERROR(ABS(C241-SUM(K241:R241)),"")</f>
        <v/>
      </c>
      <c r="R242" s="371"/>
      <c r="S242" s="135"/>
      <c r="T242" s="135"/>
      <c r="U242" s="135"/>
      <c r="V242" s="135"/>
      <c r="W242" s="135"/>
      <c r="X242" s="135"/>
      <c r="Y242" s="135"/>
      <c r="Z242" s="135"/>
      <c r="AA242" s="135"/>
      <c r="AB242" s="135"/>
      <c r="AC242" s="135"/>
      <c r="AD242" s="135"/>
      <c r="AE242" s="135"/>
      <c r="AF242" s="135"/>
      <c r="AG242" s="135"/>
      <c r="AH242" s="135"/>
      <c r="AI242" s="135"/>
      <c r="AJ242" s="135"/>
      <c r="AK242" s="135"/>
    </row>
    <row r="243" spans="1:37" ht="18" customHeight="1" thickBot="1">
      <c r="A243" s="312"/>
      <c r="B243" s="321">
        <f>B238+1</f>
        <v>13</v>
      </c>
      <c r="C243" s="81" t="s">
        <v>23</v>
      </c>
      <c r="D243" s="82" t="s">
        <v>136</v>
      </c>
      <c r="E243" s="82" t="s">
        <v>28</v>
      </c>
      <c r="F243" s="82" t="s">
        <v>27</v>
      </c>
      <c r="G243" s="82" t="s">
        <v>24</v>
      </c>
      <c r="H243" s="171" t="s">
        <v>25</v>
      </c>
      <c r="I243" s="91" t="s">
        <v>133</v>
      </c>
      <c r="J243" s="372" t="s">
        <v>198</v>
      </c>
      <c r="K243" s="374"/>
      <c r="L243" s="375"/>
      <c r="M243" s="375"/>
      <c r="N243" s="375"/>
      <c r="O243" s="375"/>
      <c r="P243" s="375"/>
      <c r="Q243" s="375"/>
      <c r="R243" s="376"/>
      <c r="S243" s="83"/>
      <c r="T243" s="120" t="s">
        <v>31</v>
      </c>
      <c r="U243" s="118"/>
      <c r="V243" s="118"/>
      <c r="W243" s="118"/>
      <c r="X243" s="118"/>
      <c r="Y243" s="135" t="str">
        <f>K245</f>
        <v/>
      </c>
      <c r="Z243" s="266">
        <f>K246</f>
        <v>0</v>
      </c>
      <c r="AA243" s="135"/>
      <c r="AB243" s="135"/>
      <c r="AC243" s="135"/>
      <c r="AD243" s="135"/>
      <c r="AE243" s="135"/>
      <c r="AF243" s="148"/>
      <c r="AG243" s="135"/>
      <c r="AH243" s="135"/>
      <c r="AI243" s="135"/>
      <c r="AJ243" s="135"/>
      <c r="AK243" s="135"/>
    </row>
    <row r="244" spans="1:37" ht="18" customHeight="1" thickBot="1">
      <c r="A244" s="312"/>
      <c r="B244" s="309">
        <f>B184</f>
        <v>2</v>
      </c>
      <c r="C244" s="107"/>
      <c r="D244" s="108" t="s">
        <v>30</v>
      </c>
      <c r="E244" s="108" t="str">
        <f>IF(C244="","",IFERROR(INDEX(リスト!$B$3:$B$32,MATCH(プレー記録!C244,リスト!$D$3:$D$32,0),1),""))</f>
        <v/>
      </c>
      <c r="F244" s="109"/>
      <c r="G244" s="109" t="str">
        <f>IF(F244="","",F244)</f>
        <v/>
      </c>
      <c r="H244" s="172"/>
      <c r="I244" s="175"/>
      <c r="J244" s="373"/>
      <c r="K244" s="377"/>
      <c r="L244" s="378"/>
      <c r="M244" s="378"/>
      <c r="N244" s="378"/>
      <c r="O244" s="378"/>
      <c r="P244" s="378"/>
      <c r="Q244" s="378"/>
      <c r="R244" s="379"/>
      <c r="S244" s="84"/>
      <c r="T244" s="241"/>
      <c r="U244" s="118" t="str">
        <f>IF(F244="","","OUT_"&amp;E244&amp;MONTH(B244)&amp;"/"&amp;DAY(B244)&amp;"_"&amp;COUNTIF($V$12:V244,V244))</f>
        <v/>
      </c>
      <c r="V244" s="118" t="str">
        <f>"OUT_"&amp;E244&amp;B244</f>
        <v>OUT_2</v>
      </c>
      <c r="W244" s="194">
        <f>SUM(H244)-SUM(I246)</f>
        <v>0</v>
      </c>
      <c r="X244" s="119" t="str">
        <f>IF(C244="","",C244)</f>
        <v/>
      </c>
      <c r="Y244" s="135" t="str">
        <f>M245</f>
        <v/>
      </c>
      <c r="Z244" s="266">
        <f>M246</f>
        <v>0</v>
      </c>
      <c r="AA244" s="135"/>
      <c r="AB244" s="135"/>
      <c r="AC244" s="135"/>
      <c r="AD244" s="135"/>
      <c r="AE244" s="135"/>
      <c r="AF244" s="148"/>
      <c r="AG244" s="135"/>
      <c r="AH244" s="135"/>
      <c r="AI244" s="135"/>
      <c r="AJ244" s="135"/>
      <c r="AK244" s="135"/>
    </row>
    <row r="245" spans="1:37" ht="18" customHeight="1">
      <c r="A245" s="312"/>
      <c r="B245" s="79"/>
      <c r="C245" s="85" t="s">
        <v>26</v>
      </c>
      <c r="D245" s="86" t="s">
        <v>1</v>
      </c>
      <c r="E245" s="86" t="s">
        <v>29</v>
      </c>
      <c r="F245" s="86" t="s">
        <v>119</v>
      </c>
      <c r="G245" s="86" t="s">
        <v>134</v>
      </c>
      <c r="H245" s="173" t="s">
        <v>117</v>
      </c>
      <c r="I245" s="92" t="s">
        <v>135</v>
      </c>
      <c r="J245" s="380" t="s">
        <v>199</v>
      </c>
      <c r="K245" s="382" t="str">
        <f>$K$13</f>
        <v/>
      </c>
      <c r="L245" s="383"/>
      <c r="M245" s="382" t="str">
        <f>$M$13</f>
        <v/>
      </c>
      <c r="N245" s="383"/>
      <c r="O245" s="382" t="str">
        <f>$O$13</f>
        <v/>
      </c>
      <c r="P245" s="383"/>
      <c r="Q245" s="382" t="str">
        <f>$Q$13</f>
        <v/>
      </c>
      <c r="R245" s="384"/>
      <c r="S245" s="87"/>
      <c r="T245" s="135"/>
      <c r="U245" s="118"/>
      <c r="V245" s="118"/>
      <c r="W245" s="118"/>
      <c r="X245" s="118"/>
      <c r="Y245" s="135" t="str">
        <f>O245</f>
        <v/>
      </c>
      <c r="Z245" s="266">
        <f>O246</f>
        <v>0</v>
      </c>
      <c r="AA245" s="135"/>
      <c r="AB245" s="135"/>
      <c r="AC245" s="135"/>
      <c r="AD245" s="135"/>
      <c r="AE245" s="135"/>
      <c r="AF245" s="148"/>
      <c r="AG245" s="135"/>
      <c r="AH245" s="135"/>
      <c r="AI245" s="135"/>
      <c r="AJ245" s="135"/>
      <c r="AK245" s="135"/>
    </row>
    <row r="246" spans="1:37" ht="18" customHeight="1" thickBot="1">
      <c r="A246" s="312" t="str">
        <f>IF(C244="","",C244)</f>
        <v/>
      </c>
      <c r="B246" s="97">
        <f>B184</f>
        <v>2</v>
      </c>
      <c r="C246" s="93" t="str">
        <f>IF(H244="","",IF(D244="USD",H244-G244,ROUNDUP((H244-G244)/T244,2)))</f>
        <v/>
      </c>
      <c r="D246" s="110"/>
      <c r="E246" s="110"/>
      <c r="F246" s="111" t="str">
        <f>IF(AND(E244&lt;&gt;"",OR(I244="全額",I244="一部")=TRUE)=TRUE,E244,"")</f>
        <v/>
      </c>
      <c r="G246" s="112" t="str">
        <f>IF(D244="JPY",IF(COUNTIF(F246,"*円*")=1,I246,ROUNDUP(I246/T244,2)),IF(COUNTIF(F246,"*円*")=0,I246,ROUNDUP(I246*T244,0)))</f>
        <v/>
      </c>
      <c r="H246" s="174"/>
      <c r="I246" s="176" t="str">
        <f>IF(I244="","",IF(I244="全額",H244,IF(I244="なし",0,"金額入力")))</f>
        <v/>
      </c>
      <c r="J246" s="381"/>
      <c r="K246" s="385"/>
      <c r="L246" s="386"/>
      <c r="M246" s="385"/>
      <c r="N246" s="386"/>
      <c r="O246" s="385"/>
      <c r="P246" s="386"/>
      <c r="Q246" s="385"/>
      <c r="R246" s="387"/>
      <c r="S246" s="87"/>
      <c r="T246" s="135"/>
      <c r="U246" s="118" t="str">
        <f>IF(G246="","","IN_"&amp;F246&amp;MONTH(H246)&amp;"/"&amp;DAY(H246))&amp;"_"&amp;COUNTIF($V$14:V246,V246)</f>
        <v>_43</v>
      </c>
      <c r="V246" s="118" t="str">
        <f>"IN_"&amp;F246&amp;H246</f>
        <v>IN_</v>
      </c>
      <c r="W246" s="118"/>
      <c r="X246" s="118"/>
      <c r="Y246" s="135" t="str">
        <f>Q245</f>
        <v/>
      </c>
      <c r="Z246" s="266">
        <f>Q246</f>
        <v>0</v>
      </c>
      <c r="AA246" s="135" t="str">
        <f>IF(AB246="着金待ち",COUNTIF($AB$14:AB246,"着金待ち"),"")</f>
        <v/>
      </c>
      <c r="AB246" s="135" t="str">
        <f>IF(AND(OR(I244="全額",I244="一部")=TRUE,H246="")=TRUE,"着金待ち","")</f>
        <v/>
      </c>
      <c r="AC246" s="135" t="str">
        <f>IF(AB246="着金待ち",C244,"")</f>
        <v/>
      </c>
      <c r="AD246" s="135" t="str">
        <f>IF(AB246="着金待ち",F246,"")</f>
        <v/>
      </c>
      <c r="AE246" s="292" t="str">
        <f>IF(AB246="着金待ち",G246,"")</f>
        <v/>
      </c>
      <c r="AF246" s="148" t="str">
        <f>IF(AB246="着金待ち",B246,"")</f>
        <v/>
      </c>
      <c r="AG246" s="135" t="str">
        <f>IF(C246="","",IF(C246&lt;&gt;D246+E246,"！",""))</f>
        <v/>
      </c>
      <c r="AH246" s="135" t="str">
        <f>IF(C246="","",IF(C246&lt;&gt;SUM(K246:R246),"！",""))</f>
        <v/>
      </c>
      <c r="AI246" s="135" t="str">
        <f>IF(OR(AG246="！",AH246="！")=TRUE,"！","")</f>
        <v/>
      </c>
      <c r="AJ246" s="135" t="str">
        <f>IF(AI246="！",COUNTIF($AI$14:AI246,"！"),"")</f>
        <v/>
      </c>
      <c r="AK246" s="135">
        <v>13</v>
      </c>
    </row>
    <row r="247" spans="1:37" ht="18" customHeight="1" thickBot="1">
      <c r="B247" s="308" t="s">
        <v>317</v>
      </c>
      <c r="C247" s="181"/>
      <c r="D247" s="182"/>
      <c r="E247" s="98" t="str">
        <f>IFERROR(ABS(C246-(D246+E246)),"")</f>
        <v/>
      </c>
      <c r="F247" s="183"/>
      <c r="G247" s="183"/>
      <c r="H247" s="182"/>
      <c r="I247" s="170"/>
      <c r="J247" s="79"/>
      <c r="K247" s="79"/>
      <c r="L247" s="79"/>
      <c r="M247" s="79"/>
      <c r="N247" s="79"/>
      <c r="O247" s="79"/>
      <c r="P247" s="79"/>
      <c r="Q247" s="371" t="str">
        <f>IFERROR(ABS(C246-SUM(K246:R246)),"")</f>
        <v/>
      </c>
      <c r="R247" s="371"/>
      <c r="S247" s="135"/>
      <c r="T247" s="135"/>
      <c r="U247" s="135"/>
      <c r="V247" s="135"/>
      <c r="W247" s="135"/>
      <c r="X247" s="135"/>
      <c r="Y247" s="135"/>
      <c r="Z247" s="135"/>
      <c r="AA247" s="135"/>
      <c r="AB247" s="135"/>
      <c r="AC247" s="135"/>
      <c r="AD247" s="135"/>
      <c r="AE247" s="135"/>
      <c r="AF247" s="135"/>
      <c r="AG247" s="135"/>
      <c r="AH247" s="135"/>
      <c r="AI247" s="135"/>
      <c r="AJ247" s="135"/>
      <c r="AK247" s="135"/>
    </row>
    <row r="248" spans="1:37" ht="18" customHeight="1" thickBot="1">
      <c r="A248" s="312"/>
      <c r="B248" s="321">
        <f>B243+1</f>
        <v>14</v>
      </c>
      <c r="C248" s="81" t="s">
        <v>23</v>
      </c>
      <c r="D248" s="82" t="s">
        <v>136</v>
      </c>
      <c r="E248" s="82" t="s">
        <v>28</v>
      </c>
      <c r="F248" s="82" t="s">
        <v>27</v>
      </c>
      <c r="G248" s="82" t="s">
        <v>24</v>
      </c>
      <c r="H248" s="171" t="s">
        <v>25</v>
      </c>
      <c r="I248" s="91" t="s">
        <v>133</v>
      </c>
      <c r="J248" s="372" t="s">
        <v>198</v>
      </c>
      <c r="K248" s="374"/>
      <c r="L248" s="375"/>
      <c r="M248" s="375"/>
      <c r="N248" s="375"/>
      <c r="O248" s="375"/>
      <c r="P248" s="375"/>
      <c r="Q248" s="375"/>
      <c r="R248" s="376"/>
      <c r="S248" s="83"/>
      <c r="T248" s="120" t="s">
        <v>31</v>
      </c>
      <c r="U248" s="118"/>
      <c r="V248" s="118"/>
      <c r="W248" s="118"/>
      <c r="X248" s="118"/>
      <c r="Y248" s="135" t="str">
        <f>K250</f>
        <v/>
      </c>
      <c r="Z248" s="266">
        <f>K251</f>
        <v>0</v>
      </c>
      <c r="AA248" s="135"/>
      <c r="AB248" s="135"/>
      <c r="AC248" s="135"/>
      <c r="AD248" s="135"/>
      <c r="AE248" s="135"/>
      <c r="AF248" s="148"/>
      <c r="AG248" s="135"/>
      <c r="AH248" s="135"/>
      <c r="AI248" s="135"/>
      <c r="AJ248" s="135"/>
      <c r="AK248" s="135"/>
    </row>
    <row r="249" spans="1:37" ht="18" customHeight="1" thickBot="1">
      <c r="A249" s="312"/>
      <c r="B249" s="309">
        <f>B184</f>
        <v>2</v>
      </c>
      <c r="C249" s="107"/>
      <c r="D249" s="108" t="s">
        <v>30</v>
      </c>
      <c r="E249" s="108" t="str">
        <f>IF(C249="","",IFERROR(INDEX(リスト!$B$3:$B$32,MATCH(プレー記録!C249,リスト!$D$3:$D$32,0),1),""))</f>
        <v/>
      </c>
      <c r="F249" s="109"/>
      <c r="G249" s="109" t="str">
        <f>IF(F249="","",F249)</f>
        <v/>
      </c>
      <c r="H249" s="172"/>
      <c r="I249" s="175"/>
      <c r="J249" s="373"/>
      <c r="K249" s="377"/>
      <c r="L249" s="378"/>
      <c r="M249" s="378"/>
      <c r="N249" s="378"/>
      <c r="O249" s="378"/>
      <c r="P249" s="378"/>
      <c r="Q249" s="378"/>
      <c r="R249" s="379"/>
      <c r="S249" s="84"/>
      <c r="T249" s="241"/>
      <c r="U249" s="118" t="str">
        <f>IF(F249="","","OUT_"&amp;E249&amp;MONTH(B249)&amp;"/"&amp;DAY(B249)&amp;"_"&amp;COUNTIF($V$12:V249,V249))</f>
        <v/>
      </c>
      <c r="V249" s="118" t="str">
        <f>"OUT_"&amp;E249&amp;B249</f>
        <v>OUT_2</v>
      </c>
      <c r="W249" s="194">
        <f>SUM(H249)-SUM(I251)</f>
        <v>0</v>
      </c>
      <c r="X249" s="119" t="str">
        <f>IF(C249="","",C249)</f>
        <v/>
      </c>
      <c r="Y249" s="135" t="str">
        <f>M250</f>
        <v/>
      </c>
      <c r="Z249" s="266">
        <f>M251</f>
        <v>0</v>
      </c>
      <c r="AA249" s="135"/>
      <c r="AB249" s="135"/>
      <c r="AC249" s="135"/>
      <c r="AD249" s="135"/>
      <c r="AE249" s="135"/>
      <c r="AF249" s="148"/>
      <c r="AG249" s="135"/>
      <c r="AH249" s="135"/>
      <c r="AI249" s="135"/>
      <c r="AJ249" s="135"/>
      <c r="AK249" s="135"/>
    </row>
    <row r="250" spans="1:37" ht="18" customHeight="1">
      <c r="A250" s="312"/>
      <c r="B250" s="79"/>
      <c r="C250" s="85" t="s">
        <v>26</v>
      </c>
      <c r="D250" s="86" t="s">
        <v>1</v>
      </c>
      <c r="E250" s="86" t="s">
        <v>29</v>
      </c>
      <c r="F250" s="86" t="s">
        <v>119</v>
      </c>
      <c r="G250" s="86" t="s">
        <v>134</v>
      </c>
      <c r="H250" s="173" t="s">
        <v>117</v>
      </c>
      <c r="I250" s="92" t="s">
        <v>135</v>
      </c>
      <c r="J250" s="380" t="s">
        <v>199</v>
      </c>
      <c r="K250" s="382" t="str">
        <f>$K$13</f>
        <v/>
      </c>
      <c r="L250" s="383"/>
      <c r="M250" s="382" t="str">
        <f>$M$13</f>
        <v/>
      </c>
      <c r="N250" s="383"/>
      <c r="O250" s="382" t="str">
        <f>$O$13</f>
        <v/>
      </c>
      <c r="P250" s="383"/>
      <c r="Q250" s="382" t="str">
        <f>$Q$13</f>
        <v/>
      </c>
      <c r="R250" s="384"/>
      <c r="S250" s="87"/>
      <c r="T250" s="135"/>
      <c r="U250" s="118"/>
      <c r="V250" s="118"/>
      <c r="W250" s="118"/>
      <c r="X250" s="118"/>
      <c r="Y250" s="135" t="str">
        <f>O250</f>
        <v/>
      </c>
      <c r="Z250" s="266">
        <f>O251</f>
        <v>0</v>
      </c>
      <c r="AA250" s="135"/>
      <c r="AB250" s="135"/>
      <c r="AC250" s="135"/>
      <c r="AD250" s="135"/>
      <c r="AE250" s="135"/>
      <c r="AF250" s="148"/>
      <c r="AG250" s="135"/>
      <c r="AH250" s="135"/>
      <c r="AI250" s="135"/>
      <c r="AJ250" s="135"/>
      <c r="AK250" s="135"/>
    </row>
    <row r="251" spans="1:37" ht="18" customHeight="1" thickBot="1">
      <c r="A251" s="312" t="str">
        <f>IF(C249="","",C249)</f>
        <v/>
      </c>
      <c r="B251" s="97">
        <f>B184</f>
        <v>2</v>
      </c>
      <c r="C251" s="93" t="str">
        <f>IF(H249="","",IF(D249="USD",H249-G249,ROUNDUP((H249-G249)/T249,2)))</f>
        <v/>
      </c>
      <c r="D251" s="110"/>
      <c r="E251" s="110"/>
      <c r="F251" s="111" t="str">
        <f>IF(AND(E249&lt;&gt;"",OR(I249="全額",I249="一部")=TRUE)=TRUE,E249,"")</f>
        <v/>
      </c>
      <c r="G251" s="112" t="str">
        <f>IF(D249="JPY",IF(COUNTIF(F251,"*円*")=1,I251,ROUNDUP(I251/T249,2)),IF(COUNTIF(F251,"*円*")=0,I251,ROUNDUP(I251*T249,0)))</f>
        <v/>
      </c>
      <c r="H251" s="174"/>
      <c r="I251" s="176" t="str">
        <f>IF(I249="","",IF(I249="全額",H249,IF(I249="なし",0,"金額入力")))</f>
        <v/>
      </c>
      <c r="J251" s="381"/>
      <c r="K251" s="385"/>
      <c r="L251" s="386"/>
      <c r="M251" s="385"/>
      <c r="N251" s="386"/>
      <c r="O251" s="385"/>
      <c r="P251" s="386"/>
      <c r="Q251" s="385"/>
      <c r="R251" s="387"/>
      <c r="S251" s="87"/>
      <c r="T251" s="135"/>
      <c r="U251" s="118" t="str">
        <f>IF(G251="","","IN_"&amp;F251&amp;MONTH(H251)&amp;"/"&amp;DAY(H251))&amp;"_"&amp;COUNTIF($V$14:V251,V251)</f>
        <v>_44</v>
      </c>
      <c r="V251" s="118" t="str">
        <f>"IN_"&amp;F251&amp;H251</f>
        <v>IN_</v>
      </c>
      <c r="W251" s="118"/>
      <c r="X251" s="118"/>
      <c r="Y251" s="135" t="str">
        <f>Q250</f>
        <v/>
      </c>
      <c r="Z251" s="266">
        <f>Q251</f>
        <v>0</v>
      </c>
      <c r="AA251" s="135" t="str">
        <f>IF(AB251="着金待ち",COUNTIF($AB$14:AB251,"着金待ち"),"")</f>
        <v/>
      </c>
      <c r="AB251" s="135" t="str">
        <f>IF(AND(OR(I249="全額",I249="一部")=TRUE,H251="")=TRUE,"着金待ち","")</f>
        <v/>
      </c>
      <c r="AC251" s="135" t="str">
        <f>IF(AB251="着金待ち",C249,"")</f>
        <v/>
      </c>
      <c r="AD251" s="135" t="str">
        <f>IF(AB251="着金待ち",F251,"")</f>
        <v/>
      </c>
      <c r="AE251" s="292" t="str">
        <f>IF(AB251="着金待ち",G251,"")</f>
        <v/>
      </c>
      <c r="AF251" s="148" t="str">
        <f>IF(AB251="着金待ち",B251,"")</f>
        <v/>
      </c>
      <c r="AG251" s="135" t="str">
        <f>IF(C251="","",IF(C251&lt;&gt;D251+E251,"！",""))</f>
        <v/>
      </c>
      <c r="AH251" s="135" t="str">
        <f>IF(C251="","",IF(C251&lt;&gt;SUM(K251:R251),"！",""))</f>
        <v/>
      </c>
      <c r="AI251" s="135" t="str">
        <f>IF(OR(AG251="！",AH251="！")=TRUE,"！","")</f>
        <v/>
      </c>
      <c r="AJ251" s="135" t="str">
        <f>IF(AI251="！",COUNTIF($AI$14:AI251,"！"),"")</f>
        <v/>
      </c>
      <c r="AK251" s="135">
        <v>14</v>
      </c>
    </row>
    <row r="252" spans="1:37" ht="18" customHeight="1" thickBot="1">
      <c r="B252" s="308" t="s">
        <v>317</v>
      </c>
      <c r="C252" s="181"/>
      <c r="D252" s="182"/>
      <c r="E252" s="98" t="str">
        <f>IFERROR(ABS(C251-(D251+E251)),"")</f>
        <v/>
      </c>
      <c r="F252" s="183"/>
      <c r="G252" s="183"/>
      <c r="H252" s="182"/>
      <c r="I252" s="170"/>
      <c r="J252" s="79"/>
      <c r="K252" s="79"/>
      <c r="L252" s="79"/>
      <c r="M252" s="79"/>
      <c r="N252" s="79"/>
      <c r="O252" s="79"/>
      <c r="P252" s="79"/>
      <c r="Q252" s="371" t="str">
        <f>IFERROR(ABS(C251-SUM(K251:R251)),"")</f>
        <v/>
      </c>
      <c r="R252" s="371"/>
      <c r="S252" s="135"/>
      <c r="T252" s="135"/>
      <c r="U252" s="135"/>
      <c r="V252" s="135"/>
      <c r="W252" s="135"/>
      <c r="X252" s="135"/>
      <c r="Y252" s="135"/>
      <c r="Z252" s="135"/>
      <c r="AA252" s="135"/>
      <c r="AB252" s="135"/>
      <c r="AC252" s="135"/>
      <c r="AD252" s="135"/>
      <c r="AE252" s="135"/>
      <c r="AF252" s="135"/>
      <c r="AG252" s="135"/>
      <c r="AH252" s="135"/>
      <c r="AI252" s="135"/>
      <c r="AJ252" s="135"/>
      <c r="AK252" s="135"/>
    </row>
    <row r="253" spans="1:37" ht="18" customHeight="1" thickBot="1">
      <c r="A253" s="312"/>
      <c r="B253" s="321">
        <f>B248+1</f>
        <v>15</v>
      </c>
      <c r="C253" s="81" t="s">
        <v>23</v>
      </c>
      <c r="D253" s="82" t="s">
        <v>136</v>
      </c>
      <c r="E253" s="82" t="s">
        <v>28</v>
      </c>
      <c r="F253" s="82" t="s">
        <v>27</v>
      </c>
      <c r="G253" s="82" t="s">
        <v>24</v>
      </c>
      <c r="H253" s="171" t="s">
        <v>25</v>
      </c>
      <c r="I253" s="91" t="s">
        <v>133</v>
      </c>
      <c r="J253" s="372" t="s">
        <v>198</v>
      </c>
      <c r="K253" s="374"/>
      <c r="L253" s="375"/>
      <c r="M253" s="375"/>
      <c r="N253" s="375"/>
      <c r="O253" s="375"/>
      <c r="P253" s="375"/>
      <c r="Q253" s="375"/>
      <c r="R253" s="376"/>
      <c r="S253" s="83"/>
      <c r="T253" s="120" t="s">
        <v>31</v>
      </c>
      <c r="U253" s="118"/>
      <c r="V253" s="118"/>
      <c r="W253" s="118"/>
      <c r="X253" s="118"/>
      <c r="Y253" s="135" t="str">
        <f>K255</f>
        <v/>
      </c>
      <c r="Z253" s="266">
        <f>K256</f>
        <v>0</v>
      </c>
      <c r="AA253" s="135"/>
      <c r="AB253" s="135"/>
      <c r="AC253" s="135"/>
      <c r="AD253" s="135"/>
      <c r="AE253" s="135"/>
      <c r="AF253" s="148"/>
      <c r="AG253" s="135"/>
      <c r="AH253" s="135"/>
      <c r="AI253" s="135"/>
      <c r="AJ253" s="135"/>
      <c r="AK253" s="135"/>
    </row>
    <row r="254" spans="1:37" ht="18" customHeight="1" thickBot="1">
      <c r="A254" s="312"/>
      <c r="B254" s="309">
        <f>B184</f>
        <v>2</v>
      </c>
      <c r="C254" s="107"/>
      <c r="D254" s="108" t="s">
        <v>30</v>
      </c>
      <c r="E254" s="108" t="str">
        <f>IF(C254="","",IFERROR(INDEX(リスト!$B$3:$B$32,MATCH(プレー記録!C254,リスト!$D$3:$D$32,0),1),""))</f>
        <v/>
      </c>
      <c r="F254" s="109"/>
      <c r="G254" s="109" t="str">
        <f>IF(F254="","",F254)</f>
        <v/>
      </c>
      <c r="H254" s="172"/>
      <c r="I254" s="175"/>
      <c r="J254" s="373"/>
      <c r="K254" s="377"/>
      <c r="L254" s="378"/>
      <c r="M254" s="378"/>
      <c r="N254" s="378"/>
      <c r="O254" s="378"/>
      <c r="P254" s="378"/>
      <c r="Q254" s="378"/>
      <c r="R254" s="379"/>
      <c r="S254" s="84"/>
      <c r="T254" s="241"/>
      <c r="U254" s="118" t="str">
        <f>IF(F254="","","OUT_"&amp;E254&amp;MONTH(B254)&amp;"/"&amp;DAY(B254)&amp;"_"&amp;COUNTIF($V$12:V254,V254))</f>
        <v/>
      </c>
      <c r="V254" s="118" t="str">
        <f>"OUT_"&amp;E254&amp;B254</f>
        <v>OUT_2</v>
      </c>
      <c r="W254" s="194">
        <f>SUM(H254)-SUM(I256)</f>
        <v>0</v>
      </c>
      <c r="X254" s="119" t="str">
        <f>IF(C254="","",C254)</f>
        <v/>
      </c>
      <c r="Y254" s="135" t="str">
        <f>M255</f>
        <v/>
      </c>
      <c r="Z254" s="266">
        <f>M256</f>
        <v>0</v>
      </c>
      <c r="AA254" s="135"/>
      <c r="AB254" s="135"/>
      <c r="AC254" s="135"/>
      <c r="AD254" s="135"/>
      <c r="AE254" s="135"/>
      <c r="AF254" s="148"/>
      <c r="AG254" s="135"/>
      <c r="AH254" s="135"/>
      <c r="AI254" s="135"/>
      <c r="AJ254" s="135"/>
      <c r="AK254" s="135"/>
    </row>
    <row r="255" spans="1:37" ht="18" customHeight="1">
      <c r="A255" s="312"/>
      <c r="B255" s="79"/>
      <c r="C255" s="85" t="s">
        <v>26</v>
      </c>
      <c r="D255" s="86" t="s">
        <v>1</v>
      </c>
      <c r="E255" s="86" t="s">
        <v>29</v>
      </c>
      <c r="F255" s="86" t="s">
        <v>119</v>
      </c>
      <c r="G255" s="86" t="s">
        <v>134</v>
      </c>
      <c r="H255" s="173" t="s">
        <v>117</v>
      </c>
      <c r="I255" s="92" t="s">
        <v>135</v>
      </c>
      <c r="J255" s="380" t="s">
        <v>199</v>
      </c>
      <c r="K255" s="382" t="str">
        <f>$K$13</f>
        <v/>
      </c>
      <c r="L255" s="383"/>
      <c r="M255" s="382" t="str">
        <f>$M$13</f>
        <v/>
      </c>
      <c r="N255" s="383"/>
      <c r="O255" s="382" t="str">
        <f>$O$13</f>
        <v/>
      </c>
      <c r="P255" s="383"/>
      <c r="Q255" s="382" t="str">
        <f>$Q$13</f>
        <v/>
      </c>
      <c r="R255" s="384"/>
      <c r="S255" s="87"/>
      <c r="T255" s="135"/>
      <c r="U255" s="118"/>
      <c r="V255" s="118"/>
      <c r="W255" s="118"/>
      <c r="X255" s="118"/>
      <c r="Y255" s="135" t="str">
        <f>O255</f>
        <v/>
      </c>
      <c r="Z255" s="266">
        <f>O256</f>
        <v>0</v>
      </c>
      <c r="AA255" s="135"/>
      <c r="AB255" s="135"/>
      <c r="AC255" s="135"/>
      <c r="AD255" s="135"/>
      <c r="AE255" s="135"/>
      <c r="AF255" s="148"/>
      <c r="AG255" s="135"/>
      <c r="AH255" s="135"/>
      <c r="AI255" s="135"/>
      <c r="AJ255" s="135"/>
      <c r="AK255" s="135"/>
    </row>
    <row r="256" spans="1:37" ht="18" customHeight="1" thickBot="1">
      <c r="A256" s="312" t="str">
        <f>IF(C254="","",C254)</f>
        <v/>
      </c>
      <c r="B256" s="97">
        <f>B184</f>
        <v>2</v>
      </c>
      <c r="C256" s="93" t="str">
        <f>IF(H254="","",IF(D254="USD",H254-G254,ROUNDUP((H254-G254)/T254,2)))</f>
        <v/>
      </c>
      <c r="D256" s="110"/>
      <c r="E256" s="110"/>
      <c r="F256" s="111" t="str">
        <f>IF(AND(E254&lt;&gt;"",OR(I254="全額",I254="一部")=TRUE)=TRUE,E254,"")</f>
        <v/>
      </c>
      <c r="G256" s="112" t="str">
        <f>IF(D254="JPY",IF(COUNTIF(F256,"*円*")=1,I256,ROUNDUP(I256/T254,2)),IF(COUNTIF(F256,"*円*")=0,I256,ROUNDUP(I256*T254,0)))</f>
        <v/>
      </c>
      <c r="H256" s="174"/>
      <c r="I256" s="176" t="str">
        <f>IF(I254="","",IF(I254="全額",H254,IF(I254="なし",0,"金額入力")))</f>
        <v/>
      </c>
      <c r="J256" s="381"/>
      <c r="K256" s="385"/>
      <c r="L256" s="386"/>
      <c r="M256" s="385"/>
      <c r="N256" s="386"/>
      <c r="O256" s="385"/>
      <c r="P256" s="386"/>
      <c r="Q256" s="385"/>
      <c r="R256" s="387"/>
      <c r="S256" s="87"/>
      <c r="T256" s="135"/>
      <c r="U256" s="118" t="str">
        <f>IF(G256="","","IN_"&amp;F256&amp;MONTH(H256)&amp;"/"&amp;DAY(H256))&amp;"_"&amp;COUNTIF($V$14:V256,V256)</f>
        <v>_45</v>
      </c>
      <c r="V256" s="118" t="str">
        <f>"IN_"&amp;F256&amp;H256</f>
        <v>IN_</v>
      </c>
      <c r="W256" s="118"/>
      <c r="X256" s="118"/>
      <c r="Y256" s="135" t="str">
        <f>Q255</f>
        <v/>
      </c>
      <c r="Z256" s="266">
        <f>Q256</f>
        <v>0</v>
      </c>
      <c r="AA256" s="135" t="str">
        <f>IF(AB256="着金待ち",COUNTIF($AB$14:AB256,"着金待ち"),"")</f>
        <v/>
      </c>
      <c r="AB256" s="135" t="str">
        <f>IF(AND(OR(I254="全額",I254="一部")=TRUE,H256="")=TRUE,"着金待ち","")</f>
        <v/>
      </c>
      <c r="AC256" s="135" t="str">
        <f>IF(AB256="着金待ち",C254,"")</f>
        <v/>
      </c>
      <c r="AD256" s="135" t="str">
        <f>IF(AB256="着金待ち",F256,"")</f>
        <v/>
      </c>
      <c r="AE256" s="292" t="str">
        <f>IF(AB256="着金待ち",G256,"")</f>
        <v/>
      </c>
      <c r="AF256" s="148" t="str">
        <f>IF(AB256="着金待ち",B256,"")</f>
        <v/>
      </c>
      <c r="AG256" s="135" t="str">
        <f>IF(C256="","",IF(C256&lt;&gt;D256+E256,"！",""))</f>
        <v/>
      </c>
      <c r="AH256" s="135" t="str">
        <f>IF(C256="","",IF(C256&lt;&gt;SUM(K256:R256),"！",""))</f>
        <v/>
      </c>
      <c r="AI256" s="135" t="str">
        <f>IF(OR(AG256="！",AH256="！")=TRUE,"！","")</f>
        <v/>
      </c>
      <c r="AJ256" s="135" t="str">
        <f>IF(AI256="！",COUNTIF($AI$14:AI256,"！"),"")</f>
        <v/>
      </c>
      <c r="AK256" s="135">
        <v>15</v>
      </c>
    </row>
    <row r="257" spans="1:37" ht="18" customHeight="1">
      <c r="B257" s="308" t="s">
        <v>317</v>
      </c>
      <c r="C257" s="181"/>
      <c r="D257" s="182"/>
      <c r="E257" s="98" t="str">
        <f>IFERROR(ABS(C256-(D256+E256)),"")</f>
        <v/>
      </c>
      <c r="F257" s="183"/>
      <c r="G257" s="183"/>
      <c r="H257" s="182"/>
      <c r="I257" s="170"/>
      <c r="J257" s="79"/>
      <c r="K257" s="79"/>
      <c r="L257" s="79"/>
      <c r="M257" s="79"/>
      <c r="N257" s="79"/>
      <c r="O257" s="79"/>
      <c r="P257" s="79"/>
      <c r="Q257" s="371" t="str">
        <f>IFERROR(ABS(C256-SUM(K256:R256)),"")</f>
        <v/>
      </c>
      <c r="R257" s="371"/>
      <c r="S257" s="135"/>
      <c r="T257" s="135"/>
      <c r="U257" s="135"/>
      <c r="V257" s="135"/>
      <c r="W257" s="135"/>
      <c r="X257" s="135"/>
      <c r="Y257" s="135"/>
      <c r="Z257" s="135"/>
      <c r="AA257" s="135"/>
      <c r="AB257" s="135"/>
      <c r="AC257" s="135"/>
      <c r="AD257" s="135"/>
      <c r="AE257" s="135"/>
      <c r="AF257" s="135"/>
    </row>
    <row r="258" spans="1:37" ht="18" customHeight="1">
      <c r="I258"/>
      <c r="T258"/>
      <c r="U258"/>
      <c r="V258"/>
      <c r="W258"/>
      <c r="X258"/>
    </row>
    <row r="259" spans="1:37" ht="18" customHeight="1">
      <c r="A259" s="312"/>
      <c r="B259" s="178"/>
      <c r="C259" s="78">
        <f>C173+1</f>
        <v>3</v>
      </c>
      <c r="D259" s="179" t="s">
        <v>312</v>
      </c>
      <c r="E259" s="180">
        <f>G259+I259</f>
        <v>0</v>
      </c>
      <c r="F259" s="179" t="s">
        <v>1</v>
      </c>
      <c r="G259" s="180">
        <f>D272+D277+D282+D287+D292+D297+D302+D307+D312+D317+D322+D327+D332+D337+D342</f>
        <v>0</v>
      </c>
      <c r="H259" s="179" t="s">
        <v>29</v>
      </c>
      <c r="I259" s="180">
        <f>E272+E277+E282+E287+E292+E297+E302+E307+E312+E317+E322+E327+E332+E337+E342</f>
        <v>0</v>
      </c>
      <c r="J259" s="177"/>
      <c r="K259" s="391" t="s">
        <v>318</v>
      </c>
      <c r="L259" s="392"/>
      <c r="M259" s="392"/>
      <c r="N259" s="392"/>
      <c r="O259" s="392"/>
      <c r="P259" s="392"/>
      <c r="Q259" s="392"/>
      <c r="R259" s="393"/>
      <c r="S259" s="79"/>
      <c r="T259" s="118"/>
      <c r="U259" s="118"/>
      <c r="V259" s="118"/>
      <c r="W259" s="118"/>
      <c r="X259" s="118"/>
      <c r="Y259" s="135"/>
      <c r="Z259" s="135"/>
      <c r="AA259" s="135"/>
      <c r="AB259" s="135"/>
      <c r="AC259" s="135"/>
      <c r="AD259" s="135"/>
      <c r="AE259" s="135"/>
      <c r="AF259" s="135"/>
    </row>
    <row r="260" spans="1:37" ht="18" customHeight="1">
      <c r="A260" s="312"/>
      <c r="B260" s="178"/>
      <c r="C260" s="78"/>
      <c r="D260" s="179" t="s">
        <v>313</v>
      </c>
      <c r="E260" s="180">
        <f ca="1">IFERROR(INDEX(カレンダー・グラフ!$B$74:$AF$74,1,MATCH(プレー記録!C259,カレンダー・グラフ!$B$72:$AF$72,0)),0)</f>
        <v>0</v>
      </c>
      <c r="F260" s="179" t="s">
        <v>314</v>
      </c>
      <c r="G260" s="180">
        <f>サマリー!$Q$3</f>
        <v>0</v>
      </c>
      <c r="H260" s="179" t="s">
        <v>315</v>
      </c>
      <c r="I260" s="180">
        <f>サマリー!$Q$7</f>
        <v>0</v>
      </c>
      <c r="J260" s="177"/>
      <c r="K260" s="314" t="s">
        <v>323</v>
      </c>
      <c r="L260" s="315"/>
      <c r="M260" s="315"/>
      <c r="N260" s="315"/>
      <c r="O260" s="315"/>
      <c r="P260" s="315"/>
      <c r="Q260" s="315"/>
      <c r="R260" s="316"/>
      <c r="S260" s="79"/>
      <c r="T260" s="118"/>
      <c r="U260" s="118"/>
      <c r="V260" s="118"/>
      <c r="W260" s="118"/>
      <c r="X260" s="118"/>
      <c r="Y260" s="135"/>
      <c r="Z260" s="135"/>
      <c r="AA260" s="135"/>
      <c r="AB260" s="135"/>
      <c r="AC260" s="135"/>
      <c r="AD260" s="135"/>
      <c r="AE260" s="135"/>
      <c r="AF260" s="135"/>
    </row>
    <row r="261" spans="1:37" ht="18" customHeight="1">
      <c r="A261" s="312"/>
      <c r="B261" s="243"/>
      <c r="C261" s="389"/>
      <c r="D261" s="389"/>
      <c r="E261" s="389"/>
      <c r="F261" s="389"/>
      <c r="G261" s="389" t="str">
        <f>IFERROR(INDEX(ルール・メモ!$F$3:$F$32,MATCH(1,ルール・メモ!$E$3:$E$32,0),1),"")</f>
        <v/>
      </c>
      <c r="H261" s="389"/>
      <c r="I261" s="389"/>
      <c r="J261" s="184"/>
      <c r="K261" s="314" t="s">
        <v>324</v>
      </c>
      <c r="L261" s="315"/>
      <c r="M261" s="315"/>
      <c r="N261" s="315"/>
      <c r="O261" s="315"/>
      <c r="P261" s="315"/>
      <c r="Q261" s="315"/>
      <c r="R261" s="316"/>
      <c r="S261" s="79"/>
      <c r="T261" s="118"/>
      <c r="U261" s="118"/>
      <c r="V261" s="118"/>
      <c r="W261" s="118"/>
      <c r="X261" s="118"/>
      <c r="Y261" s="135"/>
      <c r="Z261" s="135"/>
      <c r="AA261" s="135"/>
      <c r="AB261" s="135"/>
      <c r="AC261" s="135"/>
      <c r="AD261" s="135"/>
      <c r="AE261" s="135"/>
      <c r="AF261" s="135"/>
    </row>
    <row r="262" spans="1:37" ht="18" customHeight="1">
      <c r="A262" s="312"/>
      <c r="B262" s="243"/>
      <c r="C262" s="389"/>
      <c r="D262" s="389"/>
      <c r="E262" s="389"/>
      <c r="F262" s="389"/>
      <c r="G262" s="389" t="str">
        <f>IFERROR(INDEX(ルール・メモ!$F$3:$F$32,MATCH(2,ルール・メモ!$E$3:$E$32,0),1),"")</f>
        <v/>
      </c>
      <c r="H262" s="389"/>
      <c r="I262" s="389"/>
      <c r="J262" s="184"/>
      <c r="K262" s="317" t="s">
        <v>325</v>
      </c>
      <c r="L262" s="276"/>
      <c r="M262" s="276"/>
      <c r="N262" s="276"/>
      <c r="O262" s="276"/>
      <c r="P262" s="276"/>
      <c r="Q262" s="394" t="s">
        <v>322</v>
      </c>
      <c r="R262" s="395"/>
      <c r="S262" s="79"/>
      <c r="T262" s="118"/>
      <c r="U262" s="118"/>
      <c r="V262" s="118"/>
      <c r="W262" s="118"/>
      <c r="X262" s="118"/>
      <c r="Y262" s="135"/>
      <c r="Z262" s="135"/>
      <c r="AA262" s="135"/>
      <c r="AB262" s="135"/>
      <c r="AC262" s="135"/>
      <c r="AD262" s="135"/>
      <c r="AE262" s="135"/>
      <c r="AF262" s="135"/>
    </row>
    <row r="263" spans="1:37" ht="18" customHeight="1">
      <c r="A263" s="312"/>
      <c r="B263" s="243"/>
      <c r="C263" s="389"/>
      <c r="D263" s="389"/>
      <c r="E263" s="389"/>
      <c r="F263" s="389"/>
      <c r="G263" s="389" t="str">
        <f>IFERROR(INDEX(ルール・メモ!$F$3:$F$32,MATCH(3,ルール・メモ!$E$3:$E$32,0),1),"")</f>
        <v/>
      </c>
      <c r="H263" s="389"/>
      <c r="I263" s="389"/>
      <c r="J263" s="184"/>
      <c r="K263" s="306">
        <f>$C$1</f>
        <v>0</v>
      </c>
      <c r="L263" s="99">
        <f>K263+1</f>
        <v>1</v>
      </c>
      <c r="M263" s="99">
        <f t="shared" ref="M263" si="19">L263+1</f>
        <v>2</v>
      </c>
      <c r="N263" s="99">
        <f t="shared" ref="N263" si="20">M263+1</f>
        <v>3</v>
      </c>
      <c r="O263" s="99">
        <f t="shared" ref="O263" si="21">N263+1</f>
        <v>4</v>
      </c>
      <c r="P263" s="99">
        <f t="shared" ref="P263" si="22">O263+1</f>
        <v>5</v>
      </c>
      <c r="Q263" s="99">
        <f t="shared" ref="Q263" si="23">P263+1</f>
        <v>6</v>
      </c>
      <c r="R263" s="100">
        <f t="shared" ref="R263" si="24">Q263+1</f>
        <v>7</v>
      </c>
      <c r="S263" s="79"/>
      <c r="T263" s="118"/>
      <c r="U263" s="118"/>
      <c r="V263" s="118"/>
      <c r="W263" s="118"/>
      <c r="X263" s="118"/>
      <c r="Y263" s="135"/>
      <c r="Z263" s="135"/>
      <c r="AA263" s="135"/>
      <c r="AB263" s="135"/>
      <c r="AC263" s="135"/>
      <c r="AD263" s="135"/>
      <c r="AE263" s="135"/>
      <c r="AF263" s="135"/>
    </row>
    <row r="264" spans="1:37" ht="18" customHeight="1">
      <c r="A264" s="312"/>
      <c r="B264" s="243"/>
      <c r="C264" s="389"/>
      <c r="D264" s="389"/>
      <c r="E264" s="389"/>
      <c r="F264" s="389"/>
      <c r="G264" s="389" t="str">
        <f>IFERROR(INDEX(ルール・メモ!$F$3:$F$32,MATCH(4,ルール・メモ!$E$3:$E$32,0),1),"")</f>
        <v/>
      </c>
      <c r="H264" s="389"/>
      <c r="I264" s="389"/>
      <c r="J264" s="184"/>
      <c r="K264" s="101">
        <f>K263+8</f>
        <v>8</v>
      </c>
      <c r="L264" s="102">
        <f t="shared" ref="L264:R264" si="25">L263+8</f>
        <v>9</v>
      </c>
      <c r="M264" s="102">
        <f t="shared" si="25"/>
        <v>10</v>
      </c>
      <c r="N264" s="102">
        <f t="shared" si="25"/>
        <v>11</v>
      </c>
      <c r="O264" s="102">
        <f t="shared" si="25"/>
        <v>12</v>
      </c>
      <c r="P264" s="102">
        <f t="shared" si="25"/>
        <v>13</v>
      </c>
      <c r="Q264" s="102">
        <f t="shared" si="25"/>
        <v>14</v>
      </c>
      <c r="R264" s="103">
        <f t="shared" si="25"/>
        <v>15</v>
      </c>
      <c r="S264" s="79"/>
      <c r="T264" s="118"/>
      <c r="U264" s="118"/>
      <c r="V264" s="118"/>
      <c r="W264" s="118"/>
      <c r="X264" s="118"/>
      <c r="Y264" s="135"/>
      <c r="Z264" s="135"/>
      <c r="AA264" s="135"/>
      <c r="AB264" s="135"/>
      <c r="AC264" s="135"/>
      <c r="AD264" s="135"/>
      <c r="AE264" s="135"/>
      <c r="AF264" s="135"/>
    </row>
    <row r="265" spans="1:37" ht="18" customHeight="1">
      <c r="A265" s="312"/>
      <c r="B265" s="243"/>
      <c r="C265" s="389"/>
      <c r="D265" s="389"/>
      <c r="E265" s="389"/>
      <c r="F265" s="389"/>
      <c r="G265" s="389" t="str">
        <f>IFERROR(INDEX(ルール・メモ!$F$3:$F$32,MATCH(5,ルール・メモ!$E$3:$E$32,0),1),"")</f>
        <v/>
      </c>
      <c r="H265" s="389"/>
      <c r="I265" s="389"/>
      <c r="J265" s="184"/>
      <c r="K265" s="101">
        <f t="shared" ref="K265:R266" si="26">K264+8</f>
        <v>16</v>
      </c>
      <c r="L265" s="102">
        <f t="shared" si="26"/>
        <v>17</v>
      </c>
      <c r="M265" s="102">
        <f t="shared" si="26"/>
        <v>18</v>
      </c>
      <c r="N265" s="102">
        <f t="shared" si="26"/>
        <v>19</v>
      </c>
      <c r="O265" s="102">
        <f t="shared" si="26"/>
        <v>20</v>
      </c>
      <c r="P265" s="102">
        <f t="shared" si="26"/>
        <v>21</v>
      </c>
      <c r="Q265" s="102">
        <f t="shared" si="26"/>
        <v>22</v>
      </c>
      <c r="R265" s="103">
        <f t="shared" si="26"/>
        <v>23</v>
      </c>
      <c r="S265" s="79"/>
      <c r="T265" s="118"/>
      <c r="U265" s="118"/>
      <c r="V265" s="118"/>
      <c r="W265" s="118"/>
      <c r="X265" s="118"/>
      <c r="Y265" s="135"/>
      <c r="Z265" s="135"/>
      <c r="AA265" s="135"/>
      <c r="AB265" s="135"/>
      <c r="AC265" s="135"/>
      <c r="AD265" s="135"/>
      <c r="AE265" s="135"/>
      <c r="AF265" s="135"/>
    </row>
    <row r="266" spans="1:37" ht="18" customHeight="1">
      <c r="A266" s="312"/>
      <c r="B266" s="243"/>
      <c r="C266" s="389"/>
      <c r="D266" s="389"/>
      <c r="E266" s="389"/>
      <c r="F266" s="389"/>
      <c r="G266" s="389" t="str">
        <f>IFERROR(INDEX(ルール・メモ!$F$3:$F$32,MATCH(6,ルール・メモ!$E$3:$E$32,0),1),"")</f>
        <v/>
      </c>
      <c r="H266" s="389"/>
      <c r="I266" s="389"/>
      <c r="J266" s="184"/>
      <c r="K266" s="104">
        <f t="shared" si="26"/>
        <v>24</v>
      </c>
      <c r="L266" s="105">
        <f t="shared" si="26"/>
        <v>25</v>
      </c>
      <c r="M266" s="105">
        <f t="shared" si="26"/>
        <v>26</v>
      </c>
      <c r="N266" s="105">
        <f t="shared" si="26"/>
        <v>27</v>
      </c>
      <c r="O266" s="105">
        <f t="shared" si="26"/>
        <v>28</v>
      </c>
      <c r="P266" s="105">
        <f t="shared" si="26"/>
        <v>29</v>
      </c>
      <c r="Q266" s="105">
        <f t="shared" si="26"/>
        <v>30</v>
      </c>
      <c r="R266" s="106"/>
      <c r="S266" s="79"/>
      <c r="T266" s="118"/>
      <c r="U266" s="118"/>
      <c r="V266" s="118"/>
      <c r="W266" s="118"/>
      <c r="X266" s="118"/>
      <c r="Y266" s="135"/>
      <c r="Z266" s="135"/>
      <c r="AA266" s="135"/>
      <c r="AB266" s="135"/>
      <c r="AC266" s="135"/>
      <c r="AD266" s="135"/>
      <c r="AE266" s="135"/>
      <c r="AF266" s="135"/>
    </row>
    <row r="267" spans="1:37" ht="18" customHeight="1">
      <c r="A267" s="312"/>
      <c r="B267" s="80"/>
      <c r="C267" s="95" t="str">
        <f>"①"&amp;IFERROR(INDEX(ルール・メモ!$C$3:$C$32,MATCH(1,ルール・メモ!$B$3:$B$32,0),1),"")</f>
        <v>①</v>
      </c>
      <c r="D267" s="95"/>
      <c r="E267" s="95"/>
      <c r="F267" s="95"/>
      <c r="G267" s="95"/>
      <c r="H267" s="95"/>
      <c r="I267" s="95" t="str">
        <f>"③"&amp;IFERROR(INDEX(ルール・メモ!$C$3:$C$32,MATCH(3,ルール・メモ!$B$3:$B$32,0),1),"")</f>
        <v>③</v>
      </c>
      <c r="J267" s="80"/>
      <c r="K267" s="96"/>
      <c r="L267" s="96"/>
      <c r="M267" s="96"/>
      <c r="N267" s="96"/>
      <c r="O267" s="96"/>
      <c r="P267" s="96"/>
      <c r="Q267" s="96"/>
      <c r="R267" s="96"/>
      <c r="S267" s="79"/>
      <c r="T267" s="119"/>
      <c r="U267" s="118"/>
      <c r="V267" s="118"/>
      <c r="W267" s="118"/>
      <c r="X267" s="118"/>
      <c r="Y267" s="135"/>
      <c r="Z267" s="135"/>
      <c r="AA267" s="135"/>
      <c r="AB267" s="135"/>
      <c r="AC267" s="135"/>
      <c r="AD267" s="135"/>
      <c r="AE267" s="135"/>
      <c r="AF267" s="135"/>
    </row>
    <row r="268" spans="1:37" ht="18" customHeight="1" thickBot="1">
      <c r="A268" s="312"/>
      <c r="B268" s="80"/>
      <c r="C268" s="186" t="str">
        <f>"②"&amp;IFERROR(INDEX(ルール・メモ!$C$3:$C$32,MATCH(2,ルール・メモ!$B$3:$B$32,0),1),"")</f>
        <v>②</v>
      </c>
      <c r="D268" s="186"/>
      <c r="E268" s="186"/>
      <c r="F268" s="186"/>
      <c r="G268" s="186"/>
      <c r="H268" s="186"/>
      <c r="I268" s="186" t="str">
        <f>"④"&amp;IFERROR(INDEX(ルール・メモ!$C$3:$C$32,MATCH(4,ルール・メモ!$B$3:$B$32,0),1),"")</f>
        <v>④</v>
      </c>
      <c r="J268" s="187"/>
      <c r="K268" s="188"/>
      <c r="L268" s="188"/>
      <c r="M268" s="188"/>
      <c r="N268" s="188"/>
      <c r="O268" s="188"/>
      <c r="P268" s="188"/>
      <c r="Q268" s="188"/>
      <c r="R268" s="188"/>
      <c r="S268" s="79"/>
      <c r="T268" s="118"/>
      <c r="U268" s="118"/>
      <c r="V268" s="118"/>
      <c r="W268" s="118"/>
      <c r="X268" s="118"/>
      <c r="Y268" s="135"/>
      <c r="Z268" s="135"/>
      <c r="AA268" s="1"/>
      <c r="AB268" s="1"/>
      <c r="AC268" s="1"/>
      <c r="AD268" s="1"/>
      <c r="AE268" s="1"/>
      <c r="AF268" s="1"/>
    </row>
    <row r="269" spans="1:37" ht="18" customHeight="1" thickBot="1">
      <c r="A269" s="312"/>
      <c r="B269" s="321">
        <v>1</v>
      </c>
      <c r="C269" s="81" t="s">
        <v>23</v>
      </c>
      <c r="D269" s="82" t="s">
        <v>136</v>
      </c>
      <c r="E269" s="82" t="s">
        <v>28</v>
      </c>
      <c r="F269" s="82" t="s">
        <v>27</v>
      </c>
      <c r="G269" s="82" t="s">
        <v>24</v>
      </c>
      <c r="H269" s="171" t="s">
        <v>25</v>
      </c>
      <c r="I269" s="91" t="s">
        <v>133</v>
      </c>
      <c r="J269" s="372" t="s">
        <v>198</v>
      </c>
      <c r="K269" s="374"/>
      <c r="L269" s="375"/>
      <c r="M269" s="375"/>
      <c r="N269" s="375"/>
      <c r="O269" s="375"/>
      <c r="P269" s="375"/>
      <c r="Q269" s="375"/>
      <c r="R269" s="376"/>
      <c r="S269" s="83"/>
      <c r="T269" s="120" t="s">
        <v>31</v>
      </c>
      <c r="U269" s="118"/>
      <c r="V269" s="118"/>
      <c r="W269" s="118"/>
      <c r="X269" s="118"/>
      <c r="Y269" s="135" t="str">
        <f>K271</f>
        <v/>
      </c>
      <c r="Z269" s="266">
        <f>K272</f>
        <v>0</v>
      </c>
      <c r="AA269" s="135"/>
      <c r="AB269" s="135"/>
      <c r="AC269" s="135"/>
      <c r="AD269" s="135"/>
      <c r="AE269" s="135"/>
      <c r="AF269" s="148"/>
      <c r="AG269" s="135"/>
      <c r="AH269" s="135"/>
      <c r="AI269" s="135"/>
      <c r="AJ269" s="135"/>
      <c r="AK269" s="135"/>
    </row>
    <row r="270" spans="1:37" ht="18" customHeight="1" thickBot="1">
      <c r="A270" s="312"/>
      <c r="B270" s="309">
        <f>C259</f>
        <v>3</v>
      </c>
      <c r="C270" s="107"/>
      <c r="D270" s="108" t="s">
        <v>30</v>
      </c>
      <c r="E270" s="108" t="str">
        <f>IF(C270="","",IFERROR(INDEX(リスト!$B$3:$B$32,MATCH(プレー記録!C270,リスト!$D$3:$D$32,0),1),""))</f>
        <v/>
      </c>
      <c r="F270" s="109"/>
      <c r="G270" s="109" t="str">
        <f>IF(F270="","",F270)</f>
        <v/>
      </c>
      <c r="H270" s="172"/>
      <c r="I270" s="175"/>
      <c r="J270" s="373"/>
      <c r="K270" s="377"/>
      <c r="L270" s="378"/>
      <c r="M270" s="378"/>
      <c r="N270" s="378"/>
      <c r="O270" s="378"/>
      <c r="P270" s="378"/>
      <c r="Q270" s="378"/>
      <c r="R270" s="379"/>
      <c r="S270" s="84"/>
      <c r="T270" s="240"/>
      <c r="U270" s="118" t="str">
        <f>IF(F270="","","OUT_"&amp;E270&amp;MONTH(B270)&amp;"/"&amp;DAY(B270)&amp;"_"&amp;COUNTIF($V$12:V270,V270))</f>
        <v/>
      </c>
      <c r="V270" s="118" t="str">
        <f>"OUT_"&amp;E270&amp;B270</f>
        <v>OUT_3</v>
      </c>
      <c r="W270" s="194">
        <f>SUM(H270)-SUM(I272)</f>
        <v>0</v>
      </c>
      <c r="X270" s="119" t="str">
        <f>IF(C270="","",C270)</f>
        <v/>
      </c>
      <c r="Y270" s="135" t="str">
        <f>M271</f>
        <v/>
      </c>
      <c r="Z270" s="266">
        <f>M272</f>
        <v>0</v>
      </c>
      <c r="AA270" s="135"/>
      <c r="AB270" s="135"/>
      <c r="AC270" s="135"/>
      <c r="AD270" s="135"/>
      <c r="AE270" s="135"/>
      <c r="AF270" s="148"/>
      <c r="AG270" s="135"/>
      <c r="AH270" s="135"/>
      <c r="AI270" s="135"/>
      <c r="AJ270" s="135"/>
      <c r="AK270" s="135"/>
    </row>
    <row r="271" spans="1:37" ht="18" customHeight="1">
      <c r="A271" s="312"/>
      <c r="B271" s="79"/>
      <c r="C271" s="85" t="s">
        <v>26</v>
      </c>
      <c r="D271" s="86" t="s">
        <v>1</v>
      </c>
      <c r="E271" s="86" t="s">
        <v>29</v>
      </c>
      <c r="F271" s="86" t="s">
        <v>119</v>
      </c>
      <c r="G271" s="86" t="s">
        <v>134</v>
      </c>
      <c r="H271" s="173" t="s">
        <v>117</v>
      </c>
      <c r="I271" s="92" t="s">
        <v>135</v>
      </c>
      <c r="J271" s="380" t="s">
        <v>199</v>
      </c>
      <c r="K271" s="382" t="str">
        <f>IF(INDEX(テーブル6[プレー種別],MATCH(1,リスト!$O$3:$O$6,0),1)="","",INDEX(テーブル6[プレー種別],MATCH(1,リスト!$O$3:$O$6,0),1))</f>
        <v/>
      </c>
      <c r="L271" s="383"/>
      <c r="M271" s="382" t="str">
        <f>IF(INDEX(テーブル6[プレー種別],MATCH(2,リスト!$O$3:$O$6,0),1)="","",INDEX(テーブル6[プレー種別],MATCH(2,リスト!$O$3:$O$6,0),1))</f>
        <v/>
      </c>
      <c r="N271" s="383"/>
      <c r="O271" s="382" t="str">
        <f>IF(INDEX(テーブル6[プレー種別],MATCH(3,リスト!$O$3:$O$6,0),1)="","",INDEX(テーブル6[プレー種別],MATCH(3,リスト!$O$3:$O$6,0),1))</f>
        <v/>
      </c>
      <c r="P271" s="383"/>
      <c r="Q271" s="382" t="str">
        <f>IF(INDEX(テーブル6[プレー種別],MATCH(4,リスト!$O$3:$O$6,0),1)="","",INDEX(テーブル6[プレー種別],MATCH(4,リスト!$O$3:$O$6,0),1))</f>
        <v/>
      </c>
      <c r="R271" s="384"/>
      <c r="S271" s="87"/>
      <c r="T271" s="118"/>
      <c r="U271" s="118"/>
      <c r="V271" s="118"/>
      <c r="W271" s="118"/>
      <c r="X271" s="118"/>
      <c r="Y271" s="135" t="str">
        <f>O271</f>
        <v/>
      </c>
      <c r="Z271" s="266">
        <f>O272</f>
        <v>0</v>
      </c>
      <c r="AA271" s="135"/>
      <c r="AB271" s="135"/>
      <c r="AC271" s="135"/>
      <c r="AD271" s="135"/>
      <c r="AE271" s="135"/>
      <c r="AF271" s="148"/>
      <c r="AG271" s="135"/>
      <c r="AH271" s="135"/>
      <c r="AI271" s="135"/>
      <c r="AJ271" s="135"/>
      <c r="AK271" s="135"/>
    </row>
    <row r="272" spans="1:37" ht="18" customHeight="1" thickBot="1">
      <c r="A272" s="312" t="str">
        <f>IF(C270="","",C270)</f>
        <v/>
      </c>
      <c r="B272" s="97">
        <f>B270</f>
        <v>3</v>
      </c>
      <c r="C272" s="93" t="str">
        <f>IF(H270="","",IF(D270="USD",H270-G270,ROUNDUP((H270-G270)/T270,2)))</f>
        <v/>
      </c>
      <c r="D272" s="110"/>
      <c r="E272" s="110"/>
      <c r="F272" s="111" t="str">
        <f>IF(AND(E270&lt;&gt;"",OR(I270="全額",I270="一部")=TRUE)=TRUE,E270,"")</f>
        <v/>
      </c>
      <c r="G272" s="112" t="str">
        <f>IF(D270="JPY",IF(COUNTIF(F272,"*円*")=1,I272,ROUNDUP(I272/T270,2)),IF(COUNTIF(F272,"*円*")=0,I272,ROUNDUP(I272*T270,0)))</f>
        <v/>
      </c>
      <c r="H272" s="174"/>
      <c r="I272" s="176" t="str">
        <f>IF(I270="","",IF(I270="全額",H270,IF(I270="なし",0,"金額入力")))</f>
        <v/>
      </c>
      <c r="J272" s="381"/>
      <c r="K272" s="385"/>
      <c r="L272" s="386"/>
      <c r="M272" s="385"/>
      <c r="N272" s="386"/>
      <c r="O272" s="385"/>
      <c r="P272" s="386"/>
      <c r="Q272" s="385"/>
      <c r="R272" s="387"/>
      <c r="S272" s="87"/>
      <c r="T272" s="79"/>
      <c r="U272" s="118" t="str">
        <f>IF(G272="","","IN_"&amp;F272&amp;MONTH(H272)&amp;"/"&amp;DAY(H272))&amp;"_"&amp;COUNTIF($V$14:V272,V272)</f>
        <v>_46</v>
      </c>
      <c r="V272" s="118" t="str">
        <f>"IN_"&amp;F272&amp;H272</f>
        <v>IN_</v>
      </c>
      <c r="W272" s="118"/>
      <c r="X272" s="118"/>
      <c r="Y272" s="135" t="str">
        <f>Q271</f>
        <v/>
      </c>
      <c r="Z272" s="266">
        <f>Q272</f>
        <v>0</v>
      </c>
      <c r="AA272" s="135" t="str">
        <f>IF(AB272="着金待ち",COUNTIF($AB$14:AB272,"着金待ち"),"")</f>
        <v/>
      </c>
      <c r="AB272" s="135" t="str">
        <f>IF(AND(OR(I270="全額",I270="一部")=TRUE,H272="")=TRUE,"着金待ち","")</f>
        <v/>
      </c>
      <c r="AC272" s="135" t="str">
        <f>IF(AB272="着金待ち",C270,"")</f>
        <v/>
      </c>
      <c r="AD272" s="135" t="str">
        <f>IF(AB272="着金待ち",F272,"")</f>
        <v/>
      </c>
      <c r="AE272" s="292" t="str">
        <f>IF(AB272="着金待ち",G272,"")</f>
        <v/>
      </c>
      <c r="AF272" s="148" t="str">
        <f>IF(AB272="着金待ち",B272,"")</f>
        <v/>
      </c>
      <c r="AG272" s="135" t="str">
        <f>IF(C272="","",IF(C272&lt;&gt;D272+E272,"！",""))</f>
        <v/>
      </c>
      <c r="AH272" s="135" t="str">
        <f>IF(C272="","",IF(C272&lt;&gt;SUM(K272:R272),"！",""))</f>
        <v/>
      </c>
      <c r="AI272" s="135" t="str">
        <f>IF(OR(AG272="！",AH272="！")=TRUE,"！","")</f>
        <v/>
      </c>
      <c r="AJ272" s="135" t="str">
        <f>IF(AI272="！",COUNTIF($AI$14:AI272,"！"),"")</f>
        <v/>
      </c>
      <c r="AK272" s="135">
        <v>1</v>
      </c>
    </row>
    <row r="273" spans="1:37" ht="18" customHeight="1" thickBot="1">
      <c r="A273" s="312"/>
      <c r="B273" s="79"/>
      <c r="C273" s="88"/>
      <c r="D273" s="89"/>
      <c r="E273" s="94" t="str">
        <f>IFERROR(ABS(C272-(D272+E272)),"")</f>
        <v/>
      </c>
      <c r="F273" s="90"/>
      <c r="G273" s="90"/>
      <c r="H273" s="89"/>
      <c r="I273" s="170"/>
      <c r="J273" s="79"/>
      <c r="K273" s="79"/>
      <c r="L273" s="79"/>
      <c r="M273" s="79"/>
      <c r="N273" s="79"/>
      <c r="O273" s="79"/>
      <c r="P273" s="79"/>
      <c r="Q273" s="388" t="str">
        <f>IFERROR(ABS(C272-SUM(K272:R272)),"")</f>
        <v/>
      </c>
      <c r="R273" s="388"/>
      <c r="S273" s="79"/>
      <c r="T273" s="118"/>
      <c r="U273" s="118"/>
      <c r="V273" s="118"/>
      <c r="W273" s="118"/>
      <c r="X273" s="118"/>
      <c r="Y273" s="135"/>
      <c r="Z273" s="135"/>
      <c r="AA273" s="135"/>
      <c r="AB273" s="135"/>
      <c r="AC273" s="135"/>
      <c r="AD273" s="135"/>
      <c r="AE273" s="135"/>
      <c r="AF273" s="148"/>
      <c r="AG273" s="135"/>
      <c r="AH273" s="135"/>
      <c r="AI273" s="135"/>
      <c r="AJ273" s="135"/>
      <c r="AK273" s="135"/>
    </row>
    <row r="274" spans="1:37" ht="18" customHeight="1" thickBot="1">
      <c r="A274" s="312"/>
      <c r="B274" s="321">
        <f>B269+1</f>
        <v>2</v>
      </c>
      <c r="C274" s="81" t="s">
        <v>23</v>
      </c>
      <c r="D274" s="82" t="s">
        <v>136</v>
      </c>
      <c r="E274" s="82" t="s">
        <v>28</v>
      </c>
      <c r="F274" s="82" t="s">
        <v>27</v>
      </c>
      <c r="G274" s="82" t="s">
        <v>24</v>
      </c>
      <c r="H274" s="171" t="s">
        <v>25</v>
      </c>
      <c r="I274" s="91" t="s">
        <v>133</v>
      </c>
      <c r="J274" s="372" t="s">
        <v>198</v>
      </c>
      <c r="K274" s="374"/>
      <c r="L274" s="375"/>
      <c r="M274" s="375"/>
      <c r="N274" s="375"/>
      <c r="O274" s="375"/>
      <c r="P274" s="375"/>
      <c r="Q274" s="375"/>
      <c r="R274" s="376"/>
      <c r="S274" s="83"/>
      <c r="T274" s="120" t="s">
        <v>31</v>
      </c>
      <c r="U274" s="118"/>
      <c r="V274" s="118"/>
      <c r="W274" s="118"/>
      <c r="X274" s="118"/>
      <c r="Y274" s="135" t="str">
        <f>K276</f>
        <v/>
      </c>
      <c r="Z274" s="266">
        <f>K277</f>
        <v>0</v>
      </c>
      <c r="AA274" s="135"/>
      <c r="AB274" s="135"/>
      <c r="AC274" s="135"/>
      <c r="AD274" s="135"/>
      <c r="AE274" s="135"/>
      <c r="AF274" s="148"/>
      <c r="AG274" s="135"/>
      <c r="AH274" s="135"/>
      <c r="AI274" s="135"/>
      <c r="AJ274" s="135"/>
      <c r="AK274" s="135"/>
    </row>
    <row r="275" spans="1:37" ht="18" customHeight="1" thickBot="1">
      <c r="A275" s="312"/>
      <c r="B275" s="309">
        <f>B270</f>
        <v>3</v>
      </c>
      <c r="C275" s="107"/>
      <c r="D275" s="108" t="s">
        <v>30</v>
      </c>
      <c r="E275" s="108" t="str">
        <f>IF(C275="","",IFERROR(INDEX(リスト!$B$3:$B$32,MATCH(プレー記録!C275,リスト!$D$3:$D$32,0),1),""))</f>
        <v/>
      </c>
      <c r="F275" s="109"/>
      <c r="G275" s="109" t="str">
        <f>IF(F275="","",F275)</f>
        <v/>
      </c>
      <c r="H275" s="172"/>
      <c r="I275" s="175"/>
      <c r="J275" s="373"/>
      <c r="K275" s="377"/>
      <c r="L275" s="378"/>
      <c r="M275" s="378"/>
      <c r="N275" s="378"/>
      <c r="O275" s="378"/>
      <c r="P275" s="378"/>
      <c r="Q275" s="378"/>
      <c r="R275" s="379"/>
      <c r="S275" s="84"/>
      <c r="T275" s="241"/>
      <c r="U275" s="118" t="str">
        <f>IF(F275="","","OUT_"&amp;E275&amp;MONTH(B275)&amp;"/"&amp;DAY(B275)&amp;"_"&amp;COUNTIF($V$12:V275,V275))</f>
        <v/>
      </c>
      <c r="V275" s="118" t="str">
        <f>"OUT_"&amp;E275&amp;B275</f>
        <v>OUT_3</v>
      </c>
      <c r="W275" s="194">
        <f>SUM(H275)-SUM(I277)</f>
        <v>0</v>
      </c>
      <c r="X275" s="119" t="str">
        <f>IF(C275="","",C275)</f>
        <v/>
      </c>
      <c r="Y275" s="135" t="str">
        <f>M276</f>
        <v/>
      </c>
      <c r="Z275" s="266">
        <f>M277</f>
        <v>0</v>
      </c>
      <c r="AA275" s="135"/>
      <c r="AB275" s="135"/>
      <c r="AC275" s="135"/>
      <c r="AD275" s="135"/>
      <c r="AE275" s="135"/>
      <c r="AF275" s="148"/>
      <c r="AG275" s="135"/>
      <c r="AH275" s="135"/>
      <c r="AI275" s="135"/>
      <c r="AJ275" s="135"/>
      <c r="AK275" s="135"/>
    </row>
    <row r="276" spans="1:37" ht="18" customHeight="1">
      <c r="A276" s="312"/>
      <c r="B276" s="79"/>
      <c r="C276" s="85" t="s">
        <v>26</v>
      </c>
      <c r="D276" s="86" t="s">
        <v>1</v>
      </c>
      <c r="E276" s="86" t="s">
        <v>29</v>
      </c>
      <c r="F276" s="86" t="s">
        <v>119</v>
      </c>
      <c r="G276" s="86" t="s">
        <v>134</v>
      </c>
      <c r="H276" s="173" t="s">
        <v>117</v>
      </c>
      <c r="I276" s="92" t="s">
        <v>135</v>
      </c>
      <c r="J276" s="380" t="s">
        <v>199</v>
      </c>
      <c r="K276" s="382" t="str">
        <f>$K$13</f>
        <v/>
      </c>
      <c r="L276" s="383"/>
      <c r="M276" s="382" t="str">
        <f>$M$13</f>
        <v/>
      </c>
      <c r="N276" s="383"/>
      <c r="O276" s="382" t="str">
        <f>$O$13</f>
        <v/>
      </c>
      <c r="P276" s="383"/>
      <c r="Q276" s="382" t="str">
        <f>$Q$13</f>
        <v/>
      </c>
      <c r="R276" s="384"/>
      <c r="S276" s="87"/>
      <c r="T276" s="118"/>
      <c r="U276" s="118"/>
      <c r="V276" s="118"/>
      <c r="W276" s="118"/>
      <c r="X276" s="118"/>
      <c r="Y276" s="135" t="str">
        <f>O276</f>
        <v/>
      </c>
      <c r="Z276" s="266">
        <f>O277</f>
        <v>0</v>
      </c>
      <c r="AA276" s="135"/>
      <c r="AB276" s="135"/>
      <c r="AC276" s="135"/>
      <c r="AD276" s="135"/>
      <c r="AE276" s="135"/>
      <c r="AF276" s="148"/>
      <c r="AG276" s="135"/>
      <c r="AH276" s="135"/>
      <c r="AI276" s="135"/>
      <c r="AJ276" s="135"/>
      <c r="AK276" s="135"/>
    </row>
    <row r="277" spans="1:37" ht="18" customHeight="1" thickBot="1">
      <c r="A277" s="312" t="str">
        <f>IF(C275="","",C275)</f>
        <v/>
      </c>
      <c r="B277" s="97">
        <f>B270</f>
        <v>3</v>
      </c>
      <c r="C277" s="93" t="str">
        <f>IF(H275="","",IF(D275="USD",H275-G275,ROUNDUP((H275-G275)/T275,2)))</f>
        <v/>
      </c>
      <c r="D277" s="110"/>
      <c r="E277" s="110"/>
      <c r="F277" s="111" t="str">
        <f>IF(AND(E275&lt;&gt;"",OR(I275="全額",I275="一部")=TRUE)=TRUE,E275,"")</f>
        <v/>
      </c>
      <c r="G277" s="112" t="str">
        <f>IF(D275="JPY",IF(COUNTIF(F277,"*円*")=1,I277,ROUNDUP(I277/T275,2)),IF(COUNTIF(F277,"*円*")=0,I277,ROUNDUP(I277*T275,0)))</f>
        <v/>
      </c>
      <c r="H277" s="174"/>
      <c r="I277" s="176" t="str">
        <f>IF(I275="","",IF(I275="全額",H275,IF(I275="なし",0,"金額入力")))</f>
        <v/>
      </c>
      <c r="J277" s="381"/>
      <c r="K277" s="385"/>
      <c r="L277" s="386"/>
      <c r="M277" s="385"/>
      <c r="N277" s="386"/>
      <c r="O277" s="385"/>
      <c r="P277" s="386"/>
      <c r="Q277" s="385"/>
      <c r="R277" s="387"/>
      <c r="S277" s="87"/>
      <c r="T277" s="79"/>
      <c r="U277" s="118" t="str">
        <f>IF(G277="","","IN_"&amp;F277&amp;MONTH(H277)&amp;"/"&amp;DAY(H277))&amp;"_"&amp;COUNTIF($V$14:V277,V277)</f>
        <v>_47</v>
      </c>
      <c r="V277" s="118" t="str">
        <f>"IN_"&amp;F277&amp;H277</f>
        <v>IN_</v>
      </c>
      <c r="W277" s="118"/>
      <c r="X277" s="118"/>
      <c r="Y277" s="135" t="str">
        <f>Q276</f>
        <v/>
      </c>
      <c r="Z277" s="266">
        <f>Q277</f>
        <v>0</v>
      </c>
      <c r="AA277" s="135" t="str">
        <f>IF(AB277="着金待ち",COUNTIF($AB$14:AB277,"着金待ち"),"")</f>
        <v/>
      </c>
      <c r="AB277" s="135" t="str">
        <f>IF(AND(OR(I275="全額",I275="一部")=TRUE,H277="")=TRUE,"着金待ち","")</f>
        <v/>
      </c>
      <c r="AC277" s="135" t="str">
        <f>IF(AB277="着金待ち",C275,"")</f>
        <v/>
      </c>
      <c r="AD277" s="135" t="str">
        <f>IF(AB277="着金待ち",F277,"")</f>
        <v/>
      </c>
      <c r="AE277" s="292" t="str">
        <f>IF(AB277="着金待ち",G277,"")</f>
        <v/>
      </c>
      <c r="AF277" s="148" t="str">
        <f>IF(AB277="着金待ち",B277,"")</f>
        <v/>
      </c>
      <c r="AG277" s="135" t="str">
        <f>IF(C277="","",IF(C277&lt;&gt;D277+E277,"！",""))</f>
        <v/>
      </c>
      <c r="AH277" s="135" t="str">
        <f>IF(C277="","",IF(C277&lt;&gt;SUM(K277:R277),"！",""))</f>
        <v/>
      </c>
      <c r="AI277" s="135" t="str">
        <f>IF(OR(AG277="！",AH277="！")=TRUE,"！","")</f>
        <v/>
      </c>
      <c r="AJ277" s="135" t="str">
        <f>IF(AI277="！",COUNTIF($AI$14:AI277,"！"),"")</f>
        <v/>
      </c>
      <c r="AK277" s="135">
        <v>2</v>
      </c>
    </row>
    <row r="278" spans="1:37" ht="18" customHeight="1" thickBot="1">
      <c r="A278" s="312"/>
      <c r="B278" s="79"/>
      <c r="C278" s="88"/>
      <c r="D278" s="89"/>
      <c r="E278" s="94" t="str">
        <f>IFERROR(ABS(C277-(D277+E277)),"")</f>
        <v/>
      </c>
      <c r="F278" s="90"/>
      <c r="G278" s="90"/>
      <c r="H278" s="89"/>
      <c r="I278" s="170"/>
      <c r="J278" s="79"/>
      <c r="K278" s="79"/>
      <c r="L278" s="79"/>
      <c r="M278" s="79"/>
      <c r="N278" s="79"/>
      <c r="O278" s="79"/>
      <c r="P278" s="79"/>
      <c r="Q278" s="388" t="str">
        <f>IFERROR(ABS(C277-SUM(K277:R277)),"")</f>
        <v/>
      </c>
      <c r="R278" s="388"/>
      <c r="S278" s="79"/>
      <c r="T278" s="118"/>
      <c r="U278" s="118"/>
      <c r="V278" s="118"/>
      <c r="W278" s="118"/>
      <c r="X278" s="118"/>
      <c r="Y278" s="135"/>
      <c r="Z278" s="135"/>
      <c r="AA278" s="135"/>
      <c r="AB278" s="135"/>
      <c r="AC278" s="135"/>
      <c r="AD278" s="135"/>
      <c r="AE278" s="135"/>
      <c r="AF278" s="148"/>
      <c r="AG278" s="135"/>
      <c r="AH278" s="135"/>
      <c r="AI278" s="135"/>
      <c r="AJ278" s="135"/>
      <c r="AK278" s="135"/>
    </row>
    <row r="279" spans="1:37" ht="18" customHeight="1" thickBot="1">
      <c r="A279" s="312"/>
      <c r="B279" s="321">
        <f>B274+1</f>
        <v>3</v>
      </c>
      <c r="C279" s="81" t="s">
        <v>23</v>
      </c>
      <c r="D279" s="82" t="s">
        <v>136</v>
      </c>
      <c r="E279" s="82" t="s">
        <v>28</v>
      </c>
      <c r="F279" s="82" t="s">
        <v>27</v>
      </c>
      <c r="G279" s="82" t="s">
        <v>24</v>
      </c>
      <c r="H279" s="171" t="s">
        <v>25</v>
      </c>
      <c r="I279" s="91" t="s">
        <v>133</v>
      </c>
      <c r="J279" s="372" t="s">
        <v>198</v>
      </c>
      <c r="K279" s="374"/>
      <c r="L279" s="375"/>
      <c r="M279" s="375"/>
      <c r="N279" s="375"/>
      <c r="O279" s="375"/>
      <c r="P279" s="375"/>
      <c r="Q279" s="375"/>
      <c r="R279" s="376"/>
      <c r="S279" s="83"/>
      <c r="T279" s="120" t="s">
        <v>31</v>
      </c>
      <c r="U279" s="118"/>
      <c r="V279" s="118"/>
      <c r="W279" s="118"/>
      <c r="X279" s="118"/>
      <c r="Y279" s="135" t="str">
        <f>K281</f>
        <v/>
      </c>
      <c r="Z279" s="266">
        <f>K282</f>
        <v>0</v>
      </c>
      <c r="AA279" s="135"/>
      <c r="AB279" s="135"/>
      <c r="AC279" s="135"/>
      <c r="AD279" s="135"/>
      <c r="AE279" s="135"/>
      <c r="AF279" s="148"/>
      <c r="AG279" s="135"/>
      <c r="AH279" s="135"/>
      <c r="AI279" s="135"/>
      <c r="AJ279" s="135"/>
      <c r="AK279" s="135"/>
    </row>
    <row r="280" spans="1:37" ht="18" customHeight="1" thickBot="1">
      <c r="A280" s="312"/>
      <c r="B280" s="309">
        <f>B270</f>
        <v>3</v>
      </c>
      <c r="C280" s="107"/>
      <c r="D280" s="108" t="s">
        <v>30</v>
      </c>
      <c r="E280" s="108" t="str">
        <f>IF(C280="","",IFERROR(INDEX(リスト!$B$3:$B$32,MATCH(プレー記録!C280,リスト!$D$3:$D$32,0),1),""))</f>
        <v/>
      </c>
      <c r="F280" s="109"/>
      <c r="G280" s="109" t="str">
        <f>IF(F280="","",F280)</f>
        <v/>
      </c>
      <c r="H280" s="172"/>
      <c r="I280" s="175"/>
      <c r="J280" s="373"/>
      <c r="K280" s="377"/>
      <c r="L280" s="378"/>
      <c r="M280" s="378"/>
      <c r="N280" s="378"/>
      <c r="O280" s="378"/>
      <c r="P280" s="378"/>
      <c r="Q280" s="378"/>
      <c r="R280" s="379"/>
      <c r="S280" s="84"/>
      <c r="T280" s="241"/>
      <c r="U280" s="118" t="str">
        <f>IF(F280="","","OUT_"&amp;E280&amp;MONTH(B280)&amp;"/"&amp;DAY(B280)&amp;"_"&amp;COUNTIF($V$12:V280,V280))</f>
        <v/>
      </c>
      <c r="V280" s="118" t="str">
        <f>"OUT_"&amp;E280&amp;B280</f>
        <v>OUT_3</v>
      </c>
      <c r="W280" s="194">
        <f>SUM(H280)-SUM(I282)</f>
        <v>0</v>
      </c>
      <c r="X280" s="119" t="str">
        <f>IF(C280="","",C280)</f>
        <v/>
      </c>
      <c r="Y280" s="135" t="str">
        <f>M281</f>
        <v/>
      </c>
      <c r="Z280" s="266">
        <f>M282</f>
        <v>0</v>
      </c>
      <c r="AA280" s="135"/>
      <c r="AB280" s="135"/>
      <c r="AC280" s="135"/>
      <c r="AD280" s="135"/>
      <c r="AE280" s="135"/>
      <c r="AF280" s="148"/>
      <c r="AG280" s="135"/>
      <c r="AH280" s="135"/>
      <c r="AI280" s="135"/>
      <c r="AJ280" s="135"/>
      <c r="AK280" s="135"/>
    </row>
    <row r="281" spans="1:37" ht="18" customHeight="1">
      <c r="A281" s="312"/>
      <c r="B281" s="79"/>
      <c r="C281" s="85" t="s">
        <v>26</v>
      </c>
      <c r="D281" s="86" t="s">
        <v>1</v>
      </c>
      <c r="E281" s="86" t="s">
        <v>29</v>
      </c>
      <c r="F281" s="86" t="s">
        <v>119</v>
      </c>
      <c r="G281" s="86" t="s">
        <v>134</v>
      </c>
      <c r="H281" s="173" t="s">
        <v>117</v>
      </c>
      <c r="I281" s="92" t="s">
        <v>135</v>
      </c>
      <c r="J281" s="380" t="s">
        <v>199</v>
      </c>
      <c r="K281" s="382" t="str">
        <f>$K$13</f>
        <v/>
      </c>
      <c r="L281" s="383"/>
      <c r="M281" s="382" t="str">
        <f>$M$13</f>
        <v/>
      </c>
      <c r="N281" s="383"/>
      <c r="O281" s="382" t="str">
        <f>$O$13</f>
        <v/>
      </c>
      <c r="P281" s="383"/>
      <c r="Q281" s="382" t="str">
        <f>$Q$13</f>
        <v/>
      </c>
      <c r="R281" s="384"/>
      <c r="S281" s="87"/>
      <c r="T281" s="135"/>
      <c r="U281" s="118"/>
      <c r="V281" s="118"/>
      <c r="W281" s="118"/>
      <c r="X281" s="118"/>
      <c r="Y281" s="135" t="str">
        <f>O281</f>
        <v/>
      </c>
      <c r="Z281" s="266">
        <f>O282</f>
        <v>0</v>
      </c>
      <c r="AA281" s="135"/>
      <c r="AB281" s="135"/>
      <c r="AC281" s="135"/>
      <c r="AD281" s="135"/>
      <c r="AE281" s="135"/>
      <c r="AF281" s="148"/>
      <c r="AG281" s="135"/>
      <c r="AH281" s="135"/>
      <c r="AI281" s="135"/>
      <c r="AJ281" s="135"/>
      <c r="AK281" s="135"/>
    </row>
    <row r="282" spans="1:37" ht="18" customHeight="1" thickBot="1">
      <c r="A282" s="312" t="str">
        <f>IF(C280="","",C280)</f>
        <v/>
      </c>
      <c r="B282" s="97">
        <f>B270</f>
        <v>3</v>
      </c>
      <c r="C282" s="93" t="str">
        <f>IF(H280="","",IF(D280="USD",H280-G280,ROUNDUP((H280-G280)/T280,2)))</f>
        <v/>
      </c>
      <c r="D282" s="110"/>
      <c r="E282" s="110"/>
      <c r="F282" s="111" t="str">
        <f>IF(AND(E280&lt;&gt;"",OR(I280="全額",I280="一部")=TRUE)=TRUE,E280,"")</f>
        <v/>
      </c>
      <c r="G282" s="112" t="str">
        <f>IF(D280="JPY",IF(COUNTIF(F282,"*円*")=1,I282,ROUNDUP(I282/T280,2)),IF(COUNTIF(F282,"*円*")=0,I282,ROUNDUP(I282*T280,0)))</f>
        <v/>
      </c>
      <c r="H282" s="174"/>
      <c r="I282" s="176" t="str">
        <f>IF(I280="","",IF(I280="全額",H280,IF(I280="なし",0,"金額入力")))</f>
        <v/>
      </c>
      <c r="J282" s="381"/>
      <c r="K282" s="385"/>
      <c r="L282" s="386"/>
      <c r="M282" s="385"/>
      <c r="N282" s="386"/>
      <c r="O282" s="385"/>
      <c r="P282" s="386"/>
      <c r="Q282" s="385"/>
      <c r="R282" s="387"/>
      <c r="S282" s="87"/>
      <c r="T282" s="135"/>
      <c r="U282" s="118" t="str">
        <f>IF(G282="","","IN_"&amp;F282&amp;MONTH(H282)&amp;"/"&amp;DAY(H282))&amp;"_"&amp;COUNTIF($V$14:V282,V282)</f>
        <v>_48</v>
      </c>
      <c r="V282" s="118" t="str">
        <f>"IN_"&amp;F282&amp;H282</f>
        <v>IN_</v>
      </c>
      <c r="W282" s="118"/>
      <c r="X282" s="118"/>
      <c r="Y282" s="135" t="str">
        <f>Q281</f>
        <v/>
      </c>
      <c r="Z282" s="266">
        <f>Q282</f>
        <v>0</v>
      </c>
      <c r="AA282" s="135" t="str">
        <f>IF(AB282="着金待ち",COUNTIF($AB$14:AB282,"着金待ち"),"")</f>
        <v/>
      </c>
      <c r="AB282" s="135" t="str">
        <f>IF(AND(OR(I280="全額",I280="一部")=TRUE,H282="")=TRUE,"着金待ち","")</f>
        <v/>
      </c>
      <c r="AC282" s="135" t="str">
        <f>IF(AB282="着金待ち",C280,"")</f>
        <v/>
      </c>
      <c r="AD282" s="135" t="str">
        <f>IF(AB282="着金待ち",F282,"")</f>
        <v/>
      </c>
      <c r="AE282" s="292" t="str">
        <f>IF(AB282="着金待ち",G282,"")</f>
        <v/>
      </c>
      <c r="AF282" s="148" t="str">
        <f>IF(AB282="着金待ち",B282,"")</f>
        <v/>
      </c>
      <c r="AG282" s="135" t="str">
        <f>IF(C282="","",IF(C282&lt;&gt;D282+E282,"！",""))</f>
        <v/>
      </c>
      <c r="AH282" s="135" t="str">
        <f>IF(C282="","",IF(C282&lt;&gt;SUM(K282:R282),"！",""))</f>
        <v/>
      </c>
      <c r="AI282" s="135" t="str">
        <f>IF(OR(AG282="！",AH282="！")=TRUE,"！","")</f>
        <v/>
      </c>
      <c r="AJ282" s="135" t="str">
        <f>IF(AI282="！",COUNTIF($AI$14:AI282,"！"),"")</f>
        <v/>
      </c>
      <c r="AK282" s="135">
        <v>3</v>
      </c>
    </row>
    <row r="283" spans="1:37" ht="18" customHeight="1" thickBot="1">
      <c r="A283" s="312"/>
      <c r="B283" s="308" t="s">
        <v>317</v>
      </c>
      <c r="C283" s="88"/>
      <c r="D283" s="89"/>
      <c r="E283" s="94" t="str">
        <f>IFERROR(ABS(C282-(D282+E282)),"")</f>
        <v/>
      </c>
      <c r="F283" s="90"/>
      <c r="G283" s="90"/>
      <c r="H283" s="89"/>
      <c r="I283" s="170"/>
      <c r="J283" s="79"/>
      <c r="K283" s="79"/>
      <c r="L283" s="79"/>
      <c r="M283" s="79"/>
      <c r="N283" s="79"/>
      <c r="O283" s="79"/>
      <c r="P283" s="79"/>
      <c r="Q283" s="388" t="str">
        <f>IFERROR(ABS(C282-SUM(K282:R282)),"")</f>
        <v/>
      </c>
      <c r="R283" s="388"/>
      <c r="S283" s="79"/>
      <c r="T283" s="135"/>
      <c r="U283" s="118"/>
      <c r="V283" s="118"/>
      <c r="W283" s="118"/>
      <c r="X283" s="118"/>
      <c r="Y283" s="135"/>
      <c r="Z283" s="135"/>
      <c r="AA283" s="135"/>
      <c r="AB283" s="135"/>
      <c r="AC283" s="135"/>
      <c r="AD283" s="135"/>
      <c r="AE283" s="135"/>
      <c r="AF283" s="148"/>
      <c r="AG283" s="135"/>
      <c r="AH283" s="135"/>
      <c r="AI283" s="135"/>
      <c r="AJ283" s="135"/>
      <c r="AK283" s="135"/>
    </row>
    <row r="284" spans="1:37" ht="18" customHeight="1" thickBot="1">
      <c r="A284" s="312"/>
      <c r="B284" s="321">
        <f>B279+1</f>
        <v>4</v>
      </c>
      <c r="C284" s="81" t="s">
        <v>23</v>
      </c>
      <c r="D284" s="82" t="s">
        <v>136</v>
      </c>
      <c r="E284" s="82" t="s">
        <v>28</v>
      </c>
      <c r="F284" s="82" t="s">
        <v>27</v>
      </c>
      <c r="G284" s="82" t="s">
        <v>24</v>
      </c>
      <c r="H284" s="171" t="s">
        <v>25</v>
      </c>
      <c r="I284" s="91" t="s">
        <v>133</v>
      </c>
      <c r="J284" s="372" t="s">
        <v>198</v>
      </c>
      <c r="K284" s="374"/>
      <c r="L284" s="375"/>
      <c r="M284" s="375"/>
      <c r="N284" s="375"/>
      <c r="O284" s="375"/>
      <c r="P284" s="375"/>
      <c r="Q284" s="375"/>
      <c r="R284" s="376"/>
      <c r="S284" s="83"/>
      <c r="T284" s="120" t="s">
        <v>31</v>
      </c>
      <c r="U284" s="118"/>
      <c r="V284" s="118"/>
      <c r="W284" s="118"/>
      <c r="X284" s="118"/>
      <c r="Y284" s="135" t="str">
        <f>K286</f>
        <v/>
      </c>
      <c r="Z284" s="266">
        <f>K287</f>
        <v>0</v>
      </c>
      <c r="AA284" s="135"/>
      <c r="AB284" s="135"/>
      <c r="AC284" s="135"/>
      <c r="AD284" s="135"/>
      <c r="AE284" s="135"/>
      <c r="AF284" s="148"/>
      <c r="AG284" s="135"/>
      <c r="AH284" s="135"/>
      <c r="AI284" s="135"/>
      <c r="AJ284" s="135"/>
      <c r="AK284" s="135"/>
    </row>
    <row r="285" spans="1:37" ht="18" customHeight="1" thickBot="1">
      <c r="A285" s="312"/>
      <c r="B285" s="309">
        <f>B270</f>
        <v>3</v>
      </c>
      <c r="C285" s="107"/>
      <c r="D285" s="108" t="s">
        <v>30</v>
      </c>
      <c r="E285" s="108" t="str">
        <f>IF(C285="","",IFERROR(INDEX(リスト!$B$3:$B$32,MATCH(プレー記録!C285,リスト!$D$3:$D$32,0),1),""))</f>
        <v/>
      </c>
      <c r="F285" s="109"/>
      <c r="G285" s="109" t="str">
        <f>IF(F285="","",F285)</f>
        <v/>
      </c>
      <c r="H285" s="172"/>
      <c r="I285" s="175"/>
      <c r="J285" s="373"/>
      <c r="K285" s="377"/>
      <c r="L285" s="378"/>
      <c r="M285" s="378"/>
      <c r="N285" s="378"/>
      <c r="O285" s="378"/>
      <c r="P285" s="378"/>
      <c r="Q285" s="378"/>
      <c r="R285" s="379"/>
      <c r="S285" s="84"/>
      <c r="T285" s="241"/>
      <c r="U285" s="118" t="str">
        <f>IF(F285="","","OUT_"&amp;E285&amp;MONTH(B285)&amp;"/"&amp;DAY(B285)&amp;"_"&amp;COUNTIF($V$12:V285,V285))</f>
        <v/>
      </c>
      <c r="V285" s="118" t="str">
        <f>"OUT_"&amp;E285&amp;B285</f>
        <v>OUT_3</v>
      </c>
      <c r="W285" s="194">
        <f>SUM(H285)-SUM(I287)</f>
        <v>0</v>
      </c>
      <c r="X285" s="119" t="str">
        <f>IF(C285="","",C285)</f>
        <v/>
      </c>
      <c r="Y285" s="135" t="str">
        <f>M286</f>
        <v/>
      </c>
      <c r="Z285" s="266">
        <f>M287</f>
        <v>0</v>
      </c>
      <c r="AA285" s="135"/>
      <c r="AB285" s="135"/>
      <c r="AC285" s="135"/>
      <c r="AD285" s="135"/>
      <c r="AE285" s="135"/>
      <c r="AF285" s="148"/>
      <c r="AG285" s="135"/>
      <c r="AH285" s="135"/>
      <c r="AI285" s="135"/>
      <c r="AJ285" s="135"/>
      <c r="AK285" s="135"/>
    </row>
    <row r="286" spans="1:37" ht="18" customHeight="1">
      <c r="A286" s="312"/>
      <c r="B286" s="79"/>
      <c r="C286" s="85" t="s">
        <v>26</v>
      </c>
      <c r="D286" s="86" t="s">
        <v>1</v>
      </c>
      <c r="E286" s="86" t="s">
        <v>29</v>
      </c>
      <c r="F286" s="86" t="s">
        <v>119</v>
      </c>
      <c r="G286" s="86" t="s">
        <v>134</v>
      </c>
      <c r="H286" s="173" t="s">
        <v>117</v>
      </c>
      <c r="I286" s="92" t="s">
        <v>135</v>
      </c>
      <c r="J286" s="380" t="s">
        <v>199</v>
      </c>
      <c r="K286" s="382" t="str">
        <f>$K$13</f>
        <v/>
      </c>
      <c r="L286" s="383"/>
      <c r="M286" s="382" t="str">
        <f>$M$13</f>
        <v/>
      </c>
      <c r="N286" s="383"/>
      <c r="O286" s="382" t="str">
        <f>$O$13</f>
        <v/>
      </c>
      <c r="P286" s="383"/>
      <c r="Q286" s="382" t="str">
        <f>$Q$13</f>
        <v/>
      </c>
      <c r="R286" s="384"/>
      <c r="S286" s="87"/>
      <c r="T286" s="135"/>
      <c r="U286" s="118"/>
      <c r="V286" s="118"/>
      <c r="W286" s="118"/>
      <c r="X286" s="118"/>
      <c r="Y286" s="135" t="str">
        <f>O286</f>
        <v/>
      </c>
      <c r="Z286" s="266">
        <f>O287</f>
        <v>0</v>
      </c>
      <c r="AA286" s="135"/>
      <c r="AB286" s="135"/>
      <c r="AC286" s="135"/>
      <c r="AD286" s="135"/>
      <c r="AE286" s="135"/>
      <c r="AF286" s="148"/>
      <c r="AG286" s="135"/>
      <c r="AH286" s="135"/>
      <c r="AI286" s="135"/>
      <c r="AJ286" s="135"/>
      <c r="AK286" s="135"/>
    </row>
    <row r="287" spans="1:37" ht="18" customHeight="1" thickBot="1">
      <c r="A287" s="312" t="str">
        <f>IF(C285="","",C285)</f>
        <v/>
      </c>
      <c r="B287" s="97">
        <f>B270</f>
        <v>3</v>
      </c>
      <c r="C287" s="93" t="str">
        <f>IF(H285="","",IF(D285="USD",H285-G285,ROUNDUP((H285-G285)/T285,2)))</f>
        <v/>
      </c>
      <c r="D287" s="110"/>
      <c r="E287" s="110"/>
      <c r="F287" s="111" t="str">
        <f>IF(AND(E285&lt;&gt;"",OR(I285="全額",I285="一部")=TRUE)=TRUE,E285,"")</f>
        <v/>
      </c>
      <c r="G287" s="112" t="str">
        <f>IF(D285="JPY",IF(COUNTIF(F287,"*円*")=1,I287,ROUNDUP(I287/T285,2)),IF(COUNTIF(F287,"*円*")=0,I287,ROUNDUP(I287*T285,0)))</f>
        <v/>
      </c>
      <c r="H287" s="174"/>
      <c r="I287" s="176" t="str">
        <f>IF(I285="","",IF(I285="全額",H285,IF(I285="なし",0,"金額入力")))</f>
        <v/>
      </c>
      <c r="J287" s="381"/>
      <c r="K287" s="385"/>
      <c r="L287" s="386"/>
      <c r="M287" s="385"/>
      <c r="N287" s="386"/>
      <c r="O287" s="385"/>
      <c r="P287" s="386"/>
      <c r="Q287" s="385"/>
      <c r="R287" s="387"/>
      <c r="S287" s="87"/>
      <c r="T287" s="135"/>
      <c r="U287" s="118" t="str">
        <f>IF(G287="","","IN_"&amp;F287&amp;MONTH(H287)&amp;"/"&amp;DAY(H287))&amp;"_"&amp;COUNTIF($V$14:V287,V287)</f>
        <v>_49</v>
      </c>
      <c r="V287" s="118" t="str">
        <f>"IN_"&amp;F287&amp;H287</f>
        <v>IN_</v>
      </c>
      <c r="W287" s="118"/>
      <c r="X287" s="118"/>
      <c r="Y287" s="135" t="str">
        <f>Q286</f>
        <v/>
      </c>
      <c r="Z287" s="266">
        <f>Q287</f>
        <v>0</v>
      </c>
      <c r="AA287" s="135" t="str">
        <f>IF(AB287="着金待ち",COUNTIF($AB$14:AB287,"着金待ち"),"")</f>
        <v/>
      </c>
      <c r="AB287" s="135" t="str">
        <f>IF(AND(OR(I285="全額",I285="一部")=TRUE,H287="")=TRUE,"着金待ち","")</f>
        <v/>
      </c>
      <c r="AC287" s="135" t="str">
        <f>IF(AB287="着金待ち",C285,"")</f>
        <v/>
      </c>
      <c r="AD287" s="135" t="str">
        <f>IF(AB287="着金待ち",F287,"")</f>
        <v/>
      </c>
      <c r="AE287" s="292" t="str">
        <f>IF(AB287="着金待ち",G287,"")</f>
        <v/>
      </c>
      <c r="AF287" s="148" t="str">
        <f>IF(AB287="着金待ち",B287,"")</f>
        <v/>
      </c>
      <c r="AG287" s="135" t="str">
        <f>IF(C287="","",IF(C287&lt;&gt;D287+E287,"！",""))</f>
        <v/>
      </c>
      <c r="AH287" s="135" t="str">
        <f>IF(C287="","",IF(C287&lt;&gt;SUM(K287:R287),"！",""))</f>
        <v/>
      </c>
      <c r="AI287" s="135" t="str">
        <f>IF(OR(AG287="！",AH287="！")=TRUE,"！","")</f>
        <v/>
      </c>
      <c r="AJ287" s="135" t="str">
        <f>IF(AI287="！",COUNTIF($AI$14:AI287,"！"),"")</f>
        <v/>
      </c>
      <c r="AK287" s="135">
        <v>4</v>
      </c>
    </row>
    <row r="288" spans="1:37" ht="18" customHeight="1" thickBot="1">
      <c r="A288" s="312"/>
      <c r="B288" s="308" t="s">
        <v>317</v>
      </c>
      <c r="C288" s="88"/>
      <c r="D288" s="89"/>
      <c r="E288" s="94" t="str">
        <f>IFERROR(ABS(C287-(D287+E287)),"")</f>
        <v/>
      </c>
      <c r="F288" s="90"/>
      <c r="G288" s="90"/>
      <c r="H288" s="89"/>
      <c r="I288" s="170"/>
      <c r="J288" s="79"/>
      <c r="K288" s="79"/>
      <c r="L288" s="79"/>
      <c r="M288" s="79"/>
      <c r="N288" s="79"/>
      <c r="O288" s="79"/>
      <c r="P288" s="79"/>
      <c r="Q288" s="388" t="str">
        <f>IFERROR(ABS(C287-SUM(K287:R287)),"")</f>
        <v/>
      </c>
      <c r="R288" s="388"/>
      <c r="S288" s="79"/>
      <c r="T288" s="135"/>
      <c r="U288" s="118"/>
      <c r="V288" s="118"/>
      <c r="W288" s="118"/>
      <c r="X288" s="118"/>
      <c r="Y288" s="135"/>
      <c r="Z288" s="135"/>
      <c r="AA288" s="135"/>
      <c r="AB288" s="135"/>
      <c r="AC288" s="135"/>
      <c r="AD288" s="135"/>
      <c r="AE288" s="135"/>
      <c r="AF288" s="148"/>
      <c r="AG288" s="135"/>
      <c r="AH288" s="135"/>
      <c r="AI288" s="135"/>
      <c r="AJ288" s="135"/>
      <c r="AK288" s="135"/>
    </row>
    <row r="289" spans="1:37" ht="18" customHeight="1" thickBot="1">
      <c r="A289" s="312"/>
      <c r="B289" s="321">
        <f>B284+1</f>
        <v>5</v>
      </c>
      <c r="C289" s="81" t="s">
        <v>23</v>
      </c>
      <c r="D289" s="82" t="s">
        <v>136</v>
      </c>
      <c r="E289" s="82" t="s">
        <v>28</v>
      </c>
      <c r="F289" s="82" t="s">
        <v>27</v>
      </c>
      <c r="G289" s="82" t="s">
        <v>24</v>
      </c>
      <c r="H289" s="171" t="s">
        <v>25</v>
      </c>
      <c r="I289" s="91" t="s">
        <v>133</v>
      </c>
      <c r="J289" s="372" t="s">
        <v>198</v>
      </c>
      <c r="K289" s="374"/>
      <c r="L289" s="375"/>
      <c r="M289" s="375"/>
      <c r="N289" s="375"/>
      <c r="O289" s="375"/>
      <c r="P289" s="375"/>
      <c r="Q289" s="375"/>
      <c r="R289" s="376"/>
      <c r="S289" s="83"/>
      <c r="T289" s="120" t="s">
        <v>31</v>
      </c>
      <c r="U289" s="118"/>
      <c r="V289" s="118"/>
      <c r="W289" s="118"/>
      <c r="X289" s="118"/>
      <c r="Y289" s="135" t="str">
        <f>K291</f>
        <v/>
      </c>
      <c r="Z289" s="266">
        <f>K292</f>
        <v>0</v>
      </c>
      <c r="AA289" s="135"/>
      <c r="AB289" s="135"/>
      <c r="AC289" s="135"/>
      <c r="AD289" s="135"/>
      <c r="AE289" s="135"/>
      <c r="AF289" s="148"/>
      <c r="AG289" s="135"/>
      <c r="AH289" s="135"/>
      <c r="AI289" s="135"/>
      <c r="AJ289" s="135"/>
      <c r="AK289" s="135"/>
    </row>
    <row r="290" spans="1:37" ht="18" customHeight="1" thickBot="1">
      <c r="A290" s="312"/>
      <c r="B290" s="309">
        <f>B270</f>
        <v>3</v>
      </c>
      <c r="C290" s="107"/>
      <c r="D290" s="108" t="s">
        <v>30</v>
      </c>
      <c r="E290" s="108" t="str">
        <f>IF(C290="","",IFERROR(INDEX(リスト!$B$3:$B$32,MATCH(プレー記録!C290,リスト!$D$3:$D$32,0),1),""))</f>
        <v/>
      </c>
      <c r="F290" s="109"/>
      <c r="G290" s="109" t="str">
        <f>IF(F290="","",F290)</f>
        <v/>
      </c>
      <c r="H290" s="172"/>
      <c r="I290" s="175"/>
      <c r="J290" s="373"/>
      <c r="K290" s="377"/>
      <c r="L290" s="378"/>
      <c r="M290" s="378"/>
      <c r="N290" s="378"/>
      <c r="O290" s="378"/>
      <c r="P290" s="378"/>
      <c r="Q290" s="378"/>
      <c r="R290" s="379"/>
      <c r="S290" s="84"/>
      <c r="T290" s="241"/>
      <c r="U290" s="118" t="str">
        <f>IF(F290="","","OUT_"&amp;E290&amp;MONTH(B290)&amp;"/"&amp;DAY(B290)&amp;"_"&amp;COUNTIF($V$12:V290,V290))</f>
        <v/>
      </c>
      <c r="V290" s="118" t="str">
        <f>"OUT_"&amp;E290&amp;B290</f>
        <v>OUT_3</v>
      </c>
      <c r="W290" s="194">
        <f>SUM(H290)-SUM(I292)</f>
        <v>0</v>
      </c>
      <c r="X290" s="119" t="str">
        <f>IF(C290="","",C290)</f>
        <v/>
      </c>
      <c r="Y290" s="135" t="str">
        <f>M291</f>
        <v/>
      </c>
      <c r="Z290" s="266">
        <f>M292</f>
        <v>0</v>
      </c>
      <c r="AA290" s="135"/>
      <c r="AB290" s="135"/>
      <c r="AC290" s="135"/>
      <c r="AD290" s="135"/>
      <c r="AE290" s="135"/>
      <c r="AF290" s="148"/>
      <c r="AG290" s="135"/>
      <c r="AH290" s="135"/>
      <c r="AI290" s="135"/>
      <c r="AJ290" s="135"/>
      <c r="AK290" s="135"/>
    </row>
    <row r="291" spans="1:37" ht="18" customHeight="1">
      <c r="A291" s="312"/>
      <c r="B291" s="79"/>
      <c r="C291" s="85" t="s">
        <v>26</v>
      </c>
      <c r="D291" s="86" t="s">
        <v>1</v>
      </c>
      <c r="E291" s="86" t="s">
        <v>29</v>
      </c>
      <c r="F291" s="86" t="s">
        <v>119</v>
      </c>
      <c r="G291" s="86" t="s">
        <v>134</v>
      </c>
      <c r="H291" s="173" t="s">
        <v>117</v>
      </c>
      <c r="I291" s="92" t="s">
        <v>135</v>
      </c>
      <c r="J291" s="380" t="s">
        <v>199</v>
      </c>
      <c r="K291" s="382" t="str">
        <f>$K$13</f>
        <v/>
      </c>
      <c r="L291" s="383"/>
      <c r="M291" s="382" t="str">
        <f>$M$13</f>
        <v/>
      </c>
      <c r="N291" s="383"/>
      <c r="O291" s="382" t="str">
        <f>$O$13</f>
        <v/>
      </c>
      <c r="P291" s="383"/>
      <c r="Q291" s="382" t="str">
        <f>$Q$13</f>
        <v/>
      </c>
      <c r="R291" s="384"/>
      <c r="S291" s="87"/>
      <c r="T291" s="135"/>
      <c r="U291" s="118"/>
      <c r="V291" s="118"/>
      <c r="W291" s="118"/>
      <c r="X291" s="118"/>
      <c r="Y291" s="135" t="str">
        <f>O291</f>
        <v/>
      </c>
      <c r="Z291" s="266">
        <f>O292</f>
        <v>0</v>
      </c>
      <c r="AA291" s="135"/>
      <c r="AB291" s="135"/>
      <c r="AC291" s="135"/>
      <c r="AD291" s="135"/>
      <c r="AE291" s="135"/>
      <c r="AF291" s="148"/>
      <c r="AG291" s="135"/>
      <c r="AH291" s="135"/>
      <c r="AI291" s="135"/>
      <c r="AJ291" s="135"/>
      <c r="AK291" s="135"/>
    </row>
    <row r="292" spans="1:37" ht="18" customHeight="1" thickBot="1">
      <c r="A292" s="312" t="str">
        <f>IF(C290="","",C290)</f>
        <v/>
      </c>
      <c r="B292" s="97">
        <f>B270</f>
        <v>3</v>
      </c>
      <c r="C292" s="93" t="str">
        <f>IF(H290="","",IF(D290="USD",H290-G290,ROUNDUP((H290-G290)/T290,2)))</f>
        <v/>
      </c>
      <c r="D292" s="110"/>
      <c r="E292" s="110"/>
      <c r="F292" s="111" t="str">
        <f>IF(AND(E290&lt;&gt;"",OR(I290="全額",I290="一部")=TRUE)=TRUE,E290,"")</f>
        <v/>
      </c>
      <c r="G292" s="112" t="str">
        <f>IF(D290="JPY",IF(COUNTIF(F292,"*円*")=1,I292,ROUNDUP(I292/T290,2)),IF(COUNTIF(F292,"*円*")=0,I292,ROUNDUP(I292*T290,0)))</f>
        <v/>
      </c>
      <c r="H292" s="174"/>
      <c r="I292" s="176" t="str">
        <f>IF(I290="","",IF(I290="全額",H290,IF(I290="なし",0,"金額入力")))</f>
        <v/>
      </c>
      <c r="J292" s="381"/>
      <c r="K292" s="385"/>
      <c r="L292" s="386"/>
      <c r="M292" s="385"/>
      <c r="N292" s="386"/>
      <c r="O292" s="385"/>
      <c r="P292" s="386"/>
      <c r="Q292" s="385"/>
      <c r="R292" s="387"/>
      <c r="S292" s="87"/>
      <c r="T292" s="135"/>
      <c r="U292" s="118" t="str">
        <f>IF(G292="","","IN_"&amp;F292&amp;MONTH(H292)&amp;"/"&amp;DAY(H292))&amp;"_"&amp;COUNTIF($V$14:V292,V292)</f>
        <v>_50</v>
      </c>
      <c r="V292" s="118" t="str">
        <f>"IN_"&amp;F292&amp;H292</f>
        <v>IN_</v>
      </c>
      <c r="W292" s="118"/>
      <c r="X292" s="118"/>
      <c r="Y292" s="135" t="str">
        <f>Q291</f>
        <v/>
      </c>
      <c r="Z292" s="266">
        <f>Q292</f>
        <v>0</v>
      </c>
      <c r="AA292" s="135" t="str">
        <f>IF(AB292="着金待ち",COUNTIF($AB$14:AB292,"着金待ち"),"")</f>
        <v/>
      </c>
      <c r="AB292" s="135" t="str">
        <f>IF(AND(OR(I290="全額",I290="一部")=TRUE,H292="")=TRUE,"着金待ち","")</f>
        <v/>
      </c>
      <c r="AC292" s="135" t="str">
        <f>IF(AB292="着金待ち",C290,"")</f>
        <v/>
      </c>
      <c r="AD292" s="135" t="str">
        <f>IF(AB292="着金待ち",F292,"")</f>
        <v/>
      </c>
      <c r="AE292" s="292" t="str">
        <f>IF(AB292="着金待ち",G292,"")</f>
        <v/>
      </c>
      <c r="AF292" s="148" t="str">
        <f>IF(AB292="着金待ち",B292,"")</f>
        <v/>
      </c>
      <c r="AG292" s="135" t="str">
        <f>IF(C292="","",IF(C292&lt;&gt;D292+E292,"！",""))</f>
        <v/>
      </c>
      <c r="AH292" s="135" t="str">
        <f>IF(C292="","",IF(C292&lt;&gt;SUM(K292:R292),"！",""))</f>
        <v/>
      </c>
      <c r="AI292" s="135" t="str">
        <f>IF(OR(AG292="！",AH292="！")=TRUE,"！","")</f>
        <v/>
      </c>
      <c r="AJ292" s="135" t="str">
        <f>IF(AI292="！",COUNTIF($AI$14:AI292,"！"),"")</f>
        <v/>
      </c>
      <c r="AK292" s="135">
        <v>5</v>
      </c>
    </row>
    <row r="293" spans="1:37" ht="18" customHeight="1" thickBot="1">
      <c r="A293" s="312"/>
      <c r="B293" s="308" t="s">
        <v>317</v>
      </c>
      <c r="C293" s="88"/>
      <c r="D293" s="89"/>
      <c r="E293" s="94" t="str">
        <f>IFERROR(ABS(C292-(D292+E292)),"")</f>
        <v/>
      </c>
      <c r="F293" s="90"/>
      <c r="G293" s="90"/>
      <c r="H293" s="89"/>
      <c r="I293" s="170"/>
      <c r="J293" s="79"/>
      <c r="K293" s="79"/>
      <c r="L293" s="79"/>
      <c r="M293" s="79"/>
      <c r="N293" s="79"/>
      <c r="O293" s="79"/>
      <c r="P293" s="79"/>
      <c r="Q293" s="388" t="str">
        <f>IFERROR(ABS(C292-SUM(K292:R292)),"")</f>
        <v/>
      </c>
      <c r="R293" s="388"/>
      <c r="S293" s="79"/>
      <c r="T293" s="135"/>
      <c r="U293" s="118"/>
      <c r="V293" s="118"/>
      <c r="W293" s="118"/>
      <c r="X293" s="118"/>
      <c r="Y293" s="135"/>
      <c r="Z293" s="135"/>
      <c r="AA293" s="135"/>
      <c r="AB293" s="135"/>
      <c r="AC293" s="135"/>
      <c r="AD293" s="135"/>
      <c r="AE293" s="135"/>
      <c r="AF293" s="148"/>
      <c r="AG293" s="135"/>
      <c r="AH293" s="135"/>
      <c r="AI293" s="135"/>
      <c r="AJ293" s="135"/>
      <c r="AK293" s="135"/>
    </row>
    <row r="294" spans="1:37" ht="18" customHeight="1" thickBot="1">
      <c r="A294" s="312"/>
      <c r="B294" s="321">
        <f>B289+1</f>
        <v>6</v>
      </c>
      <c r="C294" s="81" t="s">
        <v>23</v>
      </c>
      <c r="D294" s="82" t="s">
        <v>136</v>
      </c>
      <c r="E294" s="82" t="s">
        <v>28</v>
      </c>
      <c r="F294" s="82" t="s">
        <v>27</v>
      </c>
      <c r="G294" s="82" t="s">
        <v>24</v>
      </c>
      <c r="H294" s="171" t="s">
        <v>25</v>
      </c>
      <c r="I294" s="91" t="s">
        <v>133</v>
      </c>
      <c r="J294" s="372" t="s">
        <v>198</v>
      </c>
      <c r="K294" s="374"/>
      <c r="L294" s="375"/>
      <c r="M294" s="375"/>
      <c r="N294" s="375"/>
      <c r="O294" s="375"/>
      <c r="P294" s="375"/>
      <c r="Q294" s="375"/>
      <c r="R294" s="376"/>
      <c r="S294" s="83"/>
      <c r="T294" s="120" t="s">
        <v>31</v>
      </c>
      <c r="U294" s="118"/>
      <c r="V294" s="118"/>
      <c r="W294" s="118"/>
      <c r="X294" s="118"/>
      <c r="Y294" s="135" t="str">
        <f>K296</f>
        <v/>
      </c>
      <c r="Z294" s="266">
        <f>K297</f>
        <v>0</v>
      </c>
      <c r="AA294" s="135"/>
      <c r="AB294" s="135"/>
      <c r="AC294" s="135"/>
      <c r="AD294" s="135"/>
      <c r="AE294" s="135"/>
      <c r="AF294" s="148"/>
      <c r="AG294" s="135"/>
      <c r="AH294" s="135"/>
      <c r="AI294" s="135"/>
      <c r="AJ294" s="135"/>
      <c r="AK294" s="135"/>
    </row>
    <row r="295" spans="1:37" ht="18" customHeight="1" thickBot="1">
      <c r="A295" s="312"/>
      <c r="B295" s="309">
        <f>B270</f>
        <v>3</v>
      </c>
      <c r="C295" s="107"/>
      <c r="D295" s="108" t="s">
        <v>30</v>
      </c>
      <c r="E295" s="108" t="str">
        <f>IF(C295="","",IFERROR(INDEX(リスト!$B$3:$B$32,MATCH(プレー記録!C295,リスト!$D$3:$D$32,0),1),""))</f>
        <v/>
      </c>
      <c r="F295" s="109"/>
      <c r="G295" s="109" t="str">
        <f>IF(F295="","",F295)</f>
        <v/>
      </c>
      <c r="H295" s="172"/>
      <c r="I295" s="175"/>
      <c r="J295" s="373"/>
      <c r="K295" s="377"/>
      <c r="L295" s="378"/>
      <c r="M295" s="378"/>
      <c r="N295" s="378"/>
      <c r="O295" s="378"/>
      <c r="P295" s="378"/>
      <c r="Q295" s="378"/>
      <c r="R295" s="379"/>
      <c r="S295" s="84"/>
      <c r="T295" s="241"/>
      <c r="U295" s="118" t="str">
        <f>IF(F295="","","OUT_"&amp;E295&amp;MONTH(B295)&amp;"/"&amp;DAY(B295)&amp;"_"&amp;COUNTIF($V$12:V295,V295))</f>
        <v/>
      </c>
      <c r="V295" s="118" t="str">
        <f>"OUT_"&amp;E295&amp;B295</f>
        <v>OUT_3</v>
      </c>
      <c r="W295" s="194">
        <f>SUM(H295)-SUM(I297)</f>
        <v>0</v>
      </c>
      <c r="X295" s="119" t="str">
        <f>IF(C295="","",C295)</f>
        <v/>
      </c>
      <c r="Y295" s="135" t="str">
        <f>M296</f>
        <v/>
      </c>
      <c r="Z295" s="266">
        <f>M297</f>
        <v>0</v>
      </c>
      <c r="AA295" s="135"/>
      <c r="AB295" s="135"/>
      <c r="AC295" s="135"/>
      <c r="AD295" s="135"/>
      <c r="AE295" s="135"/>
      <c r="AF295" s="148"/>
      <c r="AG295" s="135"/>
      <c r="AH295" s="135"/>
      <c r="AI295" s="135"/>
      <c r="AJ295" s="135"/>
      <c r="AK295" s="135"/>
    </row>
    <row r="296" spans="1:37" ht="18" customHeight="1">
      <c r="A296" s="312"/>
      <c r="B296" s="79"/>
      <c r="C296" s="85" t="s">
        <v>26</v>
      </c>
      <c r="D296" s="86" t="s">
        <v>1</v>
      </c>
      <c r="E296" s="86" t="s">
        <v>29</v>
      </c>
      <c r="F296" s="86" t="s">
        <v>119</v>
      </c>
      <c r="G296" s="86" t="s">
        <v>134</v>
      </c>
      <c r="H296" s="173" t="s">
        <v>117</v>
      </c>
      <c r="I296" s="92" t="s">
        <v>135</v>
      </c>
      <c r="J296" s="380" t="s">
        <v>199</v>
      </c>
      <c r="K296" s="382" t="str">
        <f>$K$13</f>
        <v/>
      </c>
      <c r="L296" s="383"/>
      <c r="M296" s="382" t="str">
        <f>$M$13</f>
        <v/>
      </c>
      <c r="N296" s="383"/>
      <c r="O296" s="382" t="str">
        <f>$O$13</f>
        <v/>
      </c>
      <c r="P296" s="383"/>
      <c r="Q296" s="382" t="str">
        <f>$Q$13</f>
        <v/>
      </c>
      <c r="R296" s="384"/>
      <c r="S296" s="87"/>
      <c r="T296" s="135"/>
      <c r="U296" s="118"/>
      <c r="V296" s="118"/>
      <c r="W296" s="118"/>
      <c r="X296" s="118"/>
      <c r="Y296" s="135" t="str">
        <f>O296</f>
        <v/>
      </c>
      <c r="Z296" s="266">
        <f>O297</f>
        <v>0</v>
      </c>
      <c r="AA296" s="135"/>
      <c r="AB296" s="135"/>
      <c r="AC296" s="135"/>
      <c r="AD296" s="135"/>
      <c r="AE296" s="135"/>
      <c r="AF296" s="148"/>
      <c r="AG296" s="135"/>
      <c r="AH296" s="135"/>
      <c r="AI296" s="135"/>
      <c r="AJ296" s="135"/>
      <c r="AK296" s="135"/>
    </row>
    <row r="297" spans="1:37" ht="18" customHeight="1" thickBot="1">
      <c r="A297" s="312" t="str">
        <f>IF(C295="","",C295)</f>
        <v/>
      </c>
      <c r="B297" s="97">
        <f>B270</f>
        <v>3</v>
      </c>
      <c r="C297" s="93" t="str">
        <f>IF(H295="","",IF(D295="USD",H295-G295,ROUNDUP((H295-G295)/T295,2)))</f>
        <v/>
      </c>
      <c r="D297" s="110"/>
      <c r="E297" s="110"/>
      <c r="F297" s="111" t="str">
        <f>IF(AND(E295&lt;&gt;"",OR(I295="全額",I295="一部")=TRUE)=TRUE,E295,"")</f>
        <v/>
      </c>
      <c r="G297" s="112" t="str">
        <f>IF(D295="JPY",IF(COUNTIF(F297,"*円*")=1,I297,ROUNDUP(I297/T295,2)),IF(COUNTIF(F297,"*円*")=0,I297,ROUNDUP(I297*T295,0)))</f>
        <v/>
      </c>
      <c r="H297" s="174"/>
      <c r="I297" s="176" t="str">
        <f>IF(I295="","",IF(I295="全額",H295,IF(I295="なし",0,"金額入力")))</f>
        <v/>
      </c>
      <c r="J297" s="381"/>
      <c r="K297" s="385"/>
      <c r="L297" s="386"/>
      <c r="M297" s="385"/>
      <c r="N297" s="386"/>
      <c r="O297" s="385"/>
      <c r="P297" s="386"/>
      <c r="Q297" s="385"/>
      <c r="R297" s="387"/>
      <c r="S297" s="87"/>
      <c r="T297" s="135"/>
      <c r="U297" s="118" t="str">
        <f>IF(G297="","","IN_"&amp;F297&amp;MONTH(H297)&amp;"/"&amp;DAY(H297))&amp;"_"&amp;COUNTIF($V$14:V297,V297)</f>
        <v>_51</v>
      </c>
      <c r="V297" s="118" t="str">
        <f>"IN_"&amp;F297&amp;H297</f>
        <v>IN_</v>
      </c>
      <c r="W297" s="118"/>
      <c r="X297" s="118"/>
      <c r="Y297" s="135" t="str">
        <f>Q296</f>
        <v/>
      </c>
      <c r="Z297" s="266">
        <f>Q297</f>
        <v>0</v>
      </c>
      <c r="AA297" s="135" t="str">
        <f>IF(AB297="着金待ち",COUNTIF($AB$14:AB297,"着金待ち"),"")</f>
        <v/>
      </c>
      <c r="AB297" s="135" t="str">
        <f>IF(AND(OR(I295="全額",I295="一部")=TRUE,H297="")=TRUE,"着金待ち","")</f>
        <v/>
      </c>
      <c r="AC297" s="135" t="str">
        <f>IF(AB297="着金待ち",C295,"")</f>
        <v/>
      </c>
      <c r="AD297" s="135" t="str">
        <f>IF(AB297="着金待ち",F297,"")</f>
        <v/>
      </c>
      <c r="AE297" s="292" t="str">
        <f>IF(AB297="着金待ち",G297,"")</f>
        <v/>
      </c>
      <c r="AF297" s="148" t="str">
        <f>IF(AB297="着金待ち",B297,"")</f>
        <v/>
      </c>
      <c r="AG297" s="135" t="str">
        <f>IF(C297="","",IF(C297&lt;&gt;D297+E297,"！",""))</f>
        <v/>
      </c>
      <c r="AH297" s="135" t="str">
        <f>IF(C297="","",IF(C297&lt;&gt;SUM(K297:R297),"！",""))</f>
        <v/>
      </c>
      <c r="AI297" s="135" t="str">
        <f>IF(OR(AG297="！",AH297="！")=TRUE,"！","")</f>
        <v/>
      </c>
      <c r="AJ297" s="135" t="str">
        <f>IF(AI297="！",COUNTIF($AI$14:AI297,"！"),"")</f>
        <v/>
      </c>
      <c r="AK297" s="135">
        <v>6</v>
      </c>
    </row>
    <row r="298" spans="1:37" ht="18" customHeight="1" thickBot="1">
      <c r="A298" s="312"/>
      <c r="B298" s="308" t="s">
        <v>317</v>
      </c>
      <c r="C298" s="88"/>
      <c r="D298" s="89"/>
      <c r="E298" s="94" t="str">
        <f>IFERROR(ABS(C297-(D297+E297)),"")</f>
        <v/>
      </c>
      <c r="F298" s="90"/>
      <c r="G298" s="90"/>
      <c r="H298" s="89"/>
      <c r="I298" s="170"/>
      <c r="J298" s="79"/>
      <c r="K298" s="79"/>
      <c r="L298" s="79"/>
      <c r="M298" s="79"/>
      <c r="N298" s="79"/>
      <c r="O298" s="79"/>
      <c r="P298" s="79"/>
      <c r="Q298" s="388" t="str">
        <f>IFERROR(ABS(C297-SUM(K297:R297)),"")</f>
        <v/>
      </c>
      <c r="R298" s="388"/>
      <c r="S298" s="79"/>
      <c r="T298" s="135"/>
      <c r="U298" s="118"/>
      <c r="V298" s="118"/>
      <c r="W298" s="118"/>
      <c r="X298" s="118"/>
      <c r="Y298" s="135"/>
      <c r="Z298" s="135"/>
      <c r="AA298" s="135"/>
      <c r="AB298" s="135"/>
      <c r="AC298" s="135"/>
      <c r="AD298" s="135"/>
      <c r="AE298" s="135"/>
      <c r="AF298" s="148"/>
      <c r="AG298" s="135"/>
      <c r="AH298" s="135"/>
      <c r="AI298" s="135"/>
      <c r="AJ298" s="135"/>
      <c r="AK298" s="135"/>
    </row>
    <row r="299" spans="1:37" ht="18" customHeight="1" thickBot="1">
      <c r="A299" s="312"/>
      <c r="B299" s="321">
        <f>B294+1</f>
        <v>7</v>
      </c>
      <c r="C299" s="81" t="s">
        <v>23</v>
      </c>
      <c r="D299" s="82" t="s">
        <v>136</v>
      </c>
      <c r="E299" s="82" t="s">
        <v>28</v>
      </c>
      <c r="F299" s="82" t="s">
        <v>27</v>
      </c>
      <c r="G299" s="82" t="s">
        <v>24</v>
      </c>
      <c r="H299" s="171" t="s">
        <v>25</v>
      </c>
      <c r="I299" s="91" t="s">
        <v>133</v>
      </c>
      <c r="J299" s="372" t="s">
        <v>198</v>
      </c>
      <c r="K299" s="374"/>
      <c r="L299" s="375"/>
      <c r="M299" s="375"/>
      <c r="N299" s="375"/>
      <c r="O299" s="375"/>
      <c r="P299" s="375"/>
      <c r="Q299" s="375"/>
      <c r="R299" s="376"/>
      <c r="S299" s="83"/>
      <c r="T299" s="120" t="s">
        <v>31</v>
      </c>
      <c r="U299" s="118"/>
      <c r="V299" s="118"/>
      <c r="W299" s="118"/>
      <c r="X299" s="118"/>
      <c r="Y299" s="135" t="str">
        <f>K301</f>
        <v/>
      </c>
      <c r="Z299" s="266">
        <f>K302</f>
        <v>0</v>
      </c>
      <c r="AA299" s="135"/>
      <c r="AB299" s="135"/>
      <c r="AC299" s="135"/>
      <c r="AD299" s="135"/>
      <c r="AE299" s="135"/>
      <c r="AF299" s="148"/>
      <c r="AG299" s="135"/>
      <c r="AH299" s="135"/>
      <c r="AI299" s="135"/>
      <c r="AJ299" s="135"/>
      <c r="AK299" s="135"/>
    </row>
    <row r="300" spans="1:37" ht="18" customHeight="1" thickBot="1">
      <c r="A300" s="312"/>
      <c r="B300" s="309">
        <f>B270</f>
        <v>3</v>
      </c>
      <c r="C300" s="107"/>
      <c r="D300" s="108" t="s">
        <v>30</v>
      </c>
      <c r="E300" s="108" t="str">
        <f>IF(C300="","",IFERROR(INDEX(リスト!$B$3:$B$32,MATCH(プレー記録!C300,リスト!$D$3:$D$32,0),1),""))</f>
        <v/>
      </c>
      <c r="F300" s="109"/>
      <c r="G300" s="109" t="str">
        <f>IF(F300="","",F300)</f>
        <v/>
      </c>
      <c r="H300" s="172"/>
      <c r="I300" s="175"/>
      <c r="J300" s="373"/>
      <c r="K300" s="377"/>
      <c r="L300" s="378"/>
      <c r="M300" s="378"/>
      <c r="N300" s="378"/>
      <c r="O300" s="378"/>
      <c r="P300" s="378"/>
      <c r="Q300" s="378"/>
      <c r="R300" s="379"/>
      <c r="S300" s="84"/>
      <c r="T300" s="241"/>
      <c r="U300" s="118" t="str">
        <f>IF(F300="","","OUT_"&amp;E300&amp;MONTH(B300)&amp;"/"&amp;DAY(B300)&amp;"_"&amp;COUNTIF($V$12:V300,V300))</f>
        <v/>
      </c>
      <c r="V300" s="118" t="str">
        <f>"OUT_"&amp;E300&amp;B300</f>
        <v>OUT_3</v>
      </c>
      <c r="W300" s="194">
        <f>SUM(H300)-SUM(I302)</f>
        <v>0</v>
      </c>
      <c r="X300" s="119" t="str">
        <f>IF(C300="","",C300)</f>
        <v/>
      </c>
      <c r="Y300" s="135" t="str">
        <f>M301</f>
        <v/>
      </c>
      <c r="Z300" s="266">
        <f>M302</f>
        <v>0</v>
      </c>
      <c r="AA300" s="135"/>
      <c r="AB300" s="135"/>
      <c r="AC300" s="135"/>
      <c r="AD300" s="135"/>
      <c r="AE300" s="135"/>
      <c r="AF300" s="148"/>
      <c r="AG300" s="135"/>
      <c r="AH300" s="135"/>
      <c r="AI300" s="135"/>
      <c r="AJ300" s="135"/>
      <c r="AK300" s="135"/>
    </row>
    <row r="301" spans="1:37" ht="18" customHeight="1">
      <c r="A301" s="312"/>
      <c r="B301" s="79"/>
      <c r="C301" s="85" t="s">
        <v>26</v>
      </c>
      <c r="D301" s="86" t="s">
        <v>1</v>
      </c>
      <c r="E301" s="86" t="s">
        <v>29</v>
      </c>
      <c r="F301" s="86" t="s">
        <v>119</v>
      </c>
      <c r="G301" s="86" t="s">
        <v>134</v>
      </c>
      <c r="H301" s="173" t="s">
        <v>117</v>
      </c>
      <c r="I301" s="92" t="s">
        <v>135</v>
      </c>
      <c r="J301" s="380" t="s">
        <v>199</v>
      </c>
      <c r="K301" s="382" t="str">
        <f>$K$13</f>
        <v/>
      </c>
      <c r="L301" s="383"/>
      <c r="M301" s="382" t="str">
        <f>$M$13</f>
        <v/>
      </c>
      <c r="N301" s="383"/>
      <c r="O301" s="382" t="str">
        <f>$O$13</f>
        <v/>
      </c>
      <c r="P301" s="383"/>
      <c r="Q301" s="382" t="str">
        <f>$Q$13</f>
        <v/>
      </c>
      <c r="R301" s="384"/>
      <c r="S301" s="87"/>
      <c r="T301" s="135"/>
      <c r="U301" s="118"/>
      <c r="V301" s="118"/>
      <c r="W301" s="118"/>
      <c r="X301" s="118"/>
      <c r="Y301" s="135" t="str">
        <f>O301</f>
        <v/>
      </c>
      <c r="Z301" s="266">
        <f>O302</f>
        <v>0</v>
      </c>
      <c r="AA301" s="135"/>
      <c r="AB301" s="135"/>
      <c r="AC301" s="135"/>
      <c r="AD301" s="135"/>
      <c r="AE301" s="135"/>
      <c r="AF301" s="148"/>
      <c r="AG301" s="135"/>
      <c r="AH301" s="135"/>
      <c r="AI301" s="135"/>
      <c r="AJ301" s="135"/>
      <c r="AK301" s="135"/>
    </row>
    <row r="302" spans="1:37" ht="18" customHeight="1" thickBot="1">
      <c r="A302" s="312" t="str">
        <f>IF(C300="","",C300)</f>
        <v/>
      </c>
      <c r="B302" s="97">
        <f>B270</f>
        <v>3</v>
      </c>
      <c r="C302" s="93" t="str">
        <f>IF(H300="","",IF(D300="USD",H300-G300,ROUNDUP((H300-G300)/T300,2)))</f>
        <v/>
      </c>
      <c r="D302" s="110"/>
      <c r="E302" s="110"/>
      <c r="F302" s="111" t="str">
        <f>IF(AND(E300&lt;&gt;"",OR(I300="全額",I300="一部")=TRUE)=TRUE,E300,"")</f>
        <v/>
      </c>
      <c r="G302" s="112" t="str">
        <f>IF(D300="JPY",IF(COUNTIF(F302,"*円*")=1,I302,ROUNDUP(I302/T300,2)),IF(COUNTIF(F302,"*円*")=0,I302,ROUNDUP(I302*T300,0)))</f>
        <v/>
      </c>
      <c r="H302" s="174"/>
      <c r="I302" s="176" t="str">
        <f>IF(I300="","",IF(I300="全額",H300,IF(I300="なし",0,"金額入力")))</f>
        <v/>
      </c>
      <c r="J302" s="381"/>
      <c r="K302" s="385"/>
      <c r="L302" s="386"/>
      <c r="M302" s="385"/>
      <c r="N302" s="386"/>
      <c r="O302" s="385"/>
      <c r="P302" s="386"/>
      <c r="Q302" s="385"/>
      <c r="R302" s="387"/>
      <c r="S302" s="87"/>
      <c r="T302" s="135"/>
      <c r="U302" s="118" t="str">
        <f>IF(G302="","","IN_"&amp;F302&amp;MONTH(H302)&amp;"/"&amp;DAY(H302))&amp;"_"&amp;COUNTIF($V$14:V302,V302)</f>
        <v>_52</v>
      </c>
      <c r="V302" s="118" t="str">
        <f>"IN_"&amp;F302&amp;H302</f>
        <v>IN_</v>
      </c>
      <c r="W302" s="118"/>
      <c r="X302" s="118"/>
      <c r="Y302" s="135" t="str">
        <f>Q301</f>
        <v/>
      </c>
      <c r="Z302" s="266">
        <f>Q302</f>
        <v>0</v>
      </c>
      <c r="AA302" s="135" t="str">
        <f>IF(AB302="着金待ち",COUNTIF($AB$14:AB302,"着金待ち"),"")</f>
        <v/>
      </c>
      <c r="AB302" s="135" t="str">
        <f>IF(AND(OR(I300="全額",I300="一部")=TRUE,H302="")=TRUE,"着金待ち","")</f>
        <v/>
      </c>
      <c r="AC302" s="135" t="str">
        <f>IF(AB302="着金待ち",C300,"")</f>
        <v/>
      </c>
      <c r="AD302" s="135" t="str">
        <f>IF(AB302="着金待ち",F302,"")</f>
        <v/>
      </c>
      <c r="AE302" s="292" t="str">
        <f>IF(AB302="着金待ち",G302,"")</f>
        <v/>
      </c>
      <c r="AF302" s="148" t="str">
        <f>IF(AB302="着金待ち",B302,"")</f>
        <v/>
      </c>
      <c r="AG302" s="135" t="str">
        <f>IF(C302="","",IF(C302&lt;&gt;D302+E302,"！",""))</f>
        <v/>
      </c>
      <c r="AH302" s="135" t="str">
        <f>IF(C302="","",IF(C302&lt;&gt;SUM(K302:R302),"！",""))</f>
        <v/>
      </c>
      <c r="AI302" s="135" t="str">
        <f>IF(OR(AG302="！",AH302="！")=TRUE,"！","")</f>
        <v/>
      </c>
      <c r="AJ302" s="135" t="str">
        <f>IF(AI302="！",COUNTIF($AI$14:AI302,"！"),"")</f>
        <v/>
      </c>
      <c r="AK302" s="135">
        <v>7</v>
      </c>
    </row>
    <row r="303" spans="1:37" ht="18" customHeight="1" thickBot="1">
      <c r="A303" s="312"/>
      <c r="B303" s="308" t="s">
        <v>317</v>
      </c>
      <c r="C303" s="88"/>
      <c r="D303" s="89"/>
      <c r="E303" s="94" t="str">
        <f>IFERROR(ABS(C302-(D302+E302)),"")</f>
        <v/>
      </c>
      <c r="F303" s="90"/>
      <c r="G303" s="90"/>
      <c r="H303" s="89"/>
      <c r="I303" s="170"/>
      <c r="J303" s="79"/>
      <c r="K303" s="79"/>
      <c r="L303" s="79"/>
      <c r="M303" s="79"/>
      <c r="N303" s="79"/>
      <c r="O303" s="79"/>
      <c r="P303" s="79"/>
      <c r="Q303" s="388" t="str">
        <f>IFERROR(ABS(C302-SUM(K302:R302)),"")</f>
        <v/>
      </c>
      <c r="R303" s="388"/>
      <c r="S303" s="79"/>
      <c r="T303" s="135"/>
      <c r="U303" s="118"/>
      <c r="V303" s="118"/>
      <c r="W303" s="118"/>
      <c r="X303" s="118"/>
      <c r="Y303" s="135"/>
      <c r="Z303" s="135"/>
      <c r="AA303" s="135"/>
      <c r="AB303" s="135"/>
      <c r="AC303" s="135"/>
      <c r="AD303" s="135"/>
      <c r="AE303" s="135"/>
      <c r="AF303" s="148"/>
      <c r="AG303" s="135"/>
      <c r="AH303" s="135"/>
      <c r="AI303" s="135"/>
      <c r="AJ303" s="135"/>
      <c r="AK303" s="135"/>
    </row>
    <row r="304" spans="1:37" ht="18" customHeight="1" thickBot="1">
      <c r="A304" s="312"/>
      <c r="B304" s="321">
        <f>B299+1</f>
        <v>8</v>
      </c>
      <c r="C304" s="81" t="s">
        <v>23</v>
      </c>
      <c r="D304" s="82" t="s">
        <v>136</v>
      </c>
      <c r="E304" s="82" t="s">
        <v>28</v>
      </c>
      <c r="F304" s="82" t="s">
        <v>27</v>
      </c>
      <c r="G304" s="82" t="s">
        <v>24</v>
      </c>
      <c r="H304" s="171" t="s">
        <v>25</v>
      </c>
      <c r="I304" s="91" t="s">
        <v>133</v>
      </c>
      <c r="J304" s="372" t="s">
        <v>198</v>
      </c>
      <c r="K304" s="374"/>
      <c r="L304" s="375"/>
      <c r="M304" s="375"/>
      <c r="N304" s="375"/>
      <c r="O304" s="375"/>
      <c r="P304" s="375"/>
      <c r="Q304" s="375"/>
      <c r="R304" s="376"/>
      <c r="S304" s="83"/>
      <c r="T304" s="120" t="s">
        <v>31</v>
      </c>
      <c r="U304" s="118"/>
      <c r="V304" s="118"/>
      <c r="W304" s="118"/>
      <c r="X304" s="118"/>
      <c r="Y304" s="135" t="str">
        <f>K306</f>
        <v/>
      </c>
      <c r="Z304" s="266">
        <f>K307</f>
        <v>0</v>
      </c>
      <c r="AA304" s="135"/>
      <c r="AB304" s="135"/>
      <c r="AC304" s="135"/>
      <c r="AD304" s="135"/>
      <c r="AE304" s="135"/>
      <c r="AF304" s="148"/>
      <c r="AG304" s="135"/>
      <c r="AH304" s="135"/>
      <c r="AI304" s="135"/>
      <c r="AJ304" s="135"/>
      <c r="AK304" s="135"/>
    </row>
    <row r="305" spans="1:37" ht="18" customHeight="1" thickBot="1">
      <c r="A305" s="312"/>
      <c r="B305" s="309">
        <f>B270</f>
        <v>3</v>
      </c>
      <c r="C305" s="107"/>
      <c r="D305" s="108" t="s">
        <v>30</v>
      </c>
      <c r="E305" s="108" t="str">
        <f>IF(C305="","",IFERROR(INDEX(リスト!$B$3:$B$32,MATCH(プレー記録!C305,リスト!$D$3:$D$32,0),1),""))</f>
        <v/>
      </c>
      <c r="F305" s="109"/>
      <c r="G305" s="109" t="str">
        <f>IF(F305="","",F305)</f>
        <v/>
      </c>
      <c r="H305" s="172"/>
      <c r="I305" s="175"/>
      <c r="J305" s="373"/>
      <c r="K305" s="377"/>
      <c r="L305" s="378"/>
      <c r="M305" s="378"/>
      <c r="N305" s="378"/>
      <c r="O305" s="378"/>
      <c r="P305" s="378"/>
      <c r="Q305" s="378"/>
      <c r="R305" s="379"/>
      <c r="S305" s="84"/>
      <c r="T305" s="241"/>
      <c r="U305" s="118" t="str">
        <f>IF(F305="","","OUT_"&amp;E305&amp;MONTH(B305)&amp;"/"&amp;DAY(B305)&amp;"_"&amp;COUNTIF($V$12:V305,V305))</f>
        <v/>
      </c>
      <c r="V305" s="118" t="str">
        <f>"OUT_"&amp;E305&amp;B305</f>
        <v>OUT_3</v>
      </c>
      <c r="W305" s="194">
        <f>SUM(H305)-SUM(I307)</f>
        <v>0</v>
      </c>
      <c r="X305" s="119" t="str">
        <f>IF(C305="","",C305)</f>
        <v/>
      </c>
      <c r="Y305" s="135" t="str">
        <f>M306</f>
        <v/>
      </c>
      <c r="Z305" s="266">
        <f>M307</f>
        <v>0</v>
      </c>
      <c r="AA305" s="135"/>
      <c r="AB305" s="135"/>
      <c r="AC305" s="135"/>
      <c r="AD305" s="135"/>
      <c r="AE305" s="135"/>
      <c r="AF305" s="148"/>
      <c r="AG305" s="135"/>
      <c r="AH305" s="135"/>
      <c r="AI305" s="135"/>
      <c r="AJ305" s="135"/>
      <c r="AK305" s="135"/>
    </row>
    <row r="306" spans="1:37" ht="18" customHeight="1">
      <c r="A306" s="312"/>
      <c r="B306" s="79"/>
      <c r="C306" s="85" t="s">
        <v>26</v>
      </c>
      <c r="D306" s="86" t="s">
        <v>1</v>
      </c>
      <c r="E306" s="86" t="s">
        <v>29</v>
      </c>
      <c r="F306" s="86" t="s">
        <v>119</v>
      </c>
      <c r="G306" s="86" t="s">
        <v>134</v>
      </c>
      <c r="H306" s="173" t="s">
        <v>117</v>
      </c>
      <c r="I306" s="92" t="s">
        <v>135</v>
      </c>
      <c r="J306" s="380" t="s">
        <v>199</v>
      </c>
      <c r="K306" s="382" t="str">
        <f>$K$13</f>
        <v/>
      </c>
      <c r="L306" s="383"/>
      <c r="M306" s="382" t="str">
        <f>$M$13</f>
        <v/>
      </c>
      <c r="N306" s="383"/>
      <c r="O306" s="382" t="str">
        <f>$O$13</f>
        <v/>
      </c>
      <c r="P306" s="383"/>
      <c r="Q306" s="382" t="str">
        <f>$Q$13</f>
        <v/>
      </c>
      <c r="R306" s="384"/>
      <c r="S306" s="87"/>
      <c r="T306" s="135"/>
      <c r="U306" s="118"/>
      <c r="V306" s="118"/>
      <c r="W306" s="118"/>
      <c r="X306" s="118"/>
      <c r="Y306" s="135" t="str">
        <f>O306</f>
        <v/>
      </c>
      <c r="Z306" s="266">
        <f>O307</f>
        <v>0</v>
      </c>
      <c r="AA306" s="135"/>
      <c r="AB306" s="135"/>
      <c r="AC306" s="135"/>
      <c r="AD306" s="135"/>
      <c r="AE306" s="135"/>
      <c r="AF306" s="148"/>
      <c r="AG306" s="135"/>
      <c r="AH306" s="135"/>
      <c r="AI306" s="135"/>
      <c r="AJ306" s="135"/>
      <c r="AK306" s="135"/>
    </row>
    <row r="307" spans="1:37" ht="18" customHeight="1" thickBot="1">
      <c r="A307" s="312" t="str">
        <f>IF(C305="","",C305)</f>
        <v/>
      </c>
      <c r="B307" s="97">
        <f>B270</f>
        <v>3</v>
      </c>
      <c r="C307" s="93" t="str">
        <f>IF(H305="","",IF(D305="USD",H305-G305,ROUNDUP((H305-G305)/T305,2)))</f>
        <v/>
      </c>
      <c r="D307" s="110"/>
      <c r="E307" s="110"/>
      <c r="F307" s="111" t="str">
        <f>IF(AND(E305&lt;&gt;"",OR(I305="全額",I305="一部")=TRUE)=TRUE,E305,"")</f>
        <v/>
      </c>
      <c r="G307" s="112" t="str">
        <f>IF(D305="JPY",IF(COUNTIF(F307,"*円*")=1,I307,ROUNDUP(I307/T305,2)),IF(COUNTIF(F307,"*円*")=0,I307,ROUNDUP(I307*T305,0)))</f>
        <v/>
      </c>
      <c r="H307" s="174"/>
      <c r="I307" s="176" t="str">
        <f>IF(I305="","",IF(I305="全額",H305,IF(I305="なし",0,"金額入力")))</f>
        <v/>
      </c>
      <c r="J307" s="381"/>
      <c r="K307" s="385"/>
      <c r="L307" s="386"/>
      <c r="M307" s="385"/>
      <c r="N307" s="386"/>
      <c r="O307" s="385"/>
      <c r="P307" s="386"/>
      <c r="Q307" s="385"/>
      <c r="R307" s="387"/>
      <c r="S307" s="87"/>
      <c r="T307" s="135"/>
      <c r="U307" s="118" t="str">
        <f>IF(G307="","","IN_"&amp;F307&amp;MONTH(H307)&amp;"/"&amp;DAY(H307))&amp;"_"&amp;COUNTIF($V$14:V307,V307)</f>
        <v>_53</v>
      </c>
      <c r="V307" s="118" t="str">
        <f>"IN_"&amp;F307&amp;H307</f>
        <v>IN_</v>
      </c>
      <c r="W307" s="118"/>
      <c r="X307" s="118"/>
      <c r="Y307" s="135" t="str">
        <f>Q306</f>
        <v/>
      </c>
      <c r="Z307" s="266">
        <f>Q307</f>
        <v>0</v>
      </c>
      <c r="AA307" s="135" t="str">
        <f>IF(AB307="着金待ち",COUNTIF($AB$14:AB307,"着金待ち"),"")</f>
        <v/>
      </c>
      <c r="AB307" s="135" t="str">
        <f>IF(AND(OR(I305="全額",I305="一部")=TRUE,H307="")=TRUE,"着金待ち","")</f>
        <v/>
      </c>
      <c r="AC307" s="135" t="str">
        <f>IF(AB307="着金待ち",C305,"")</f>
        <v/>
      </c>
      <c r="AD307" s="135" t="str">
        <f>IF(AB307="着金待ち",F307,"")</f>
        <v/>
      </c>
      <c r="AE307" s="292" t="str">
        <f>IF(AB307="着金待ち",G307,"")</f>
        <v/>
      </c>
      <c r="AF307" s="148" t="str">
        <f>IF(AB307="着金待ち",B307,"")</f>
        <v/>
      </c>
      <c r="AG307" s="135" t="str">
        <f>IF(C307="","",IF(C307&lt;&gt;D307+E307,"！",""))</f>
        <v/>
      </c>
      <c r="AH307" s="135" t="str">
        <f>IF(C307="","",IF(C307&lt;&gt;SUM(K307:R307),"！",""))</f>
        <v/>
      </c>
      <c r="AI307" s="135" t="str">
        <f>IF(OR(AG307="！",AH307="！")=TRUE,"！","")</f>
        <v/>
      </c>
      <c r="AJ307" s="135" t="str">
        <f>IF(AI307="！",COUNTIF($AI$14:AI307,"！"),"")</f>
        <v/>
      </c>
      <c r="AK307" s="135">
        <v>8</v>
      </c>
    </row>
    <row r="308" spans="1:37" ht="18" customHeight="1" thickBot="1">
      <c r="A308" s="312"/>
      <c r="B308" s="308" t="s">
        <v>317</v>
      </c>
      <c r="C308" s="88"/>
      <c r="D308" s="89"/>
      <c r="E308" s="94" t="str">
        <f>IFERROR(ABS(C307-(D307+E307)),"")</f>
        <v/>
      </c>
      <c r="F308" s="90"/>
      <c r="G308" s="90"/>
      <c r="H308" s="89"/>
      <c r="I308" s="170"/>
      <c r="J308" s="79"/>
      <c r="K308" s="79"/>
      <c r="L308" s="79"/>
      <c r="M308" s="79"/>
      <c r="N308" s="79"/>
      <c r="O308" s="79"/>
      <c r="P308" s="79"/>
      <c r="Q308" s="388" t="str">
        <f>IFERROR(ABS(C307-SUM(K307:R307)),"")</f>
        <v/>
      </c>
      <c r="R308" s="388"/>
      <c r="S308" s="79"/>
      <c r="T308" s="135"/>
      <c r="U308" s="118"/>
      <c r="V308" s="118"/>
      <c r="W308" s="118"/>
      <c r="X308" s="118"/>
      <c r="Y308" s="135"/>
      <c r="Z308" s="135"/>
      <c r="AA308" s="135"/>
      <c r="AB308" s="135"/>
      <c r="AC308" s="135"/>
      <c r="AD308" s="135"/>
      <c r="AE308" s="135"/>
      <c r="AF308" s="148"/>
      <c r="AG308" s="135"/>
      <c r="AH308" s="135"/>
      <c r="AI308" s="135"/>
      <c r="AJ308" s="135"/>
      <c r="AK308" s="135"/>
    </row>
    <row r="309" spans="1:37" ht="18" customHeight="1" thickBot="1">
      <c r="A309" s="312"/>
      <c r="B309" s="321">
        <f>B304+1</f>
        <v>9</v>
      </c>
      <c r="C309" s="81" t="s">
        <v>23</v>
      </c>
      <c r="D309" s="82" t="s">
        <v>136</v>
      </c>
      <c r="E309" s="82" t="s">
        <v>28</v>
      </c>
      <c r="F309" s="82" t="s">
        <v>27</v>
      </c>
      <c r="G309" s="82" t="s">
        <v>24</v>
      </c>
      <c r="H309" s="171" t="s">
        <v>25</v>
      </c>
      <c r="I309" s="91" t="s">
        <v>133</v>
      </c>
      <c r="J309" s="372" t="s">
        <v>198</v>
      </c>
      <c r="K309" s="374"/>
      <c r="L309" s="375"/>
      <c r="M309" s="375"/>
      <c r="N309" s="375"/>
      <c r="O309" s="375"/>
      <c r="P309" s="375"/>
      <c r="Q309" s="375"/>
      <c r="R309" s="376"/>
      <c r="S309" s="83"/>
      <c r="T309" s="120" t="s">
        <v>31</v>
      </c>
      <c r="U309" s="118"/>
      <c r="V309" s="118"/>
      <c r="W309" s="118"/>
      <c r="X309" s="118"/>
      <c r="Y309" s="135" t="str">
        <f>K311</f>
        <v/>
      </c>
      <c r="Z309" s="266">
        <f>K312</f>
        <v>0</v>
      </c>
      <c r="AA309" s="135"/>
      <c r="AB309" s="135"/>
      <c r="AC309" s="135"/>
      <c r="AD309" s="135"/>
      <c r="AE309" s="135"/>
      <c r="AF309" s="148"/>
      <c r="AG309" s="135"/>
      <c r="AH309" s="135"/>
      <c r="AI309" s="135"/>
      <c r="AJ309" s="135"/>
      <c r="AK309" s="135"/>
    </row>
    <row r="310" spans="1:37" ht="18" customHeight="1" thickBot="1">
      <c r="A310" s="312"/>
      <c r="B310" s="309">
        <f>B270</f>
        <v>3</v>
      </c>
      <c r="C310" s="107"/>
      <c r="D310" s="108" t="s">
        <v>30</v>
      </c>
      <c r="E310" s="108" t="str">
        <f>IF(C310="","",IFERROR(INDEX(リスト!$B$3:$B$32,MATCH(プレー記録!C310,リスト!$D$3:$D$32,0),1),""))</f>
        <v/>
      </c>
      <c r="F310" s="109"/>
      <c r="G310" s="109" t="str">
        <f>IF(F310="","",F310)</f>
        <v/>
      </c>
      <c r="H310" s="172"/>
      <c r="I310" s="175"/>
      <c r="J310" s="373"/>
      <c r="K310" s="377"/>
      <c r="L310" s="378"/>
      <c r="M310" s="378"/>
      <c r="N310" s="378"/>
      <c r="O310" s="378"/>
      <c r="P310" s="378"/>
      <c r="Q310" s="378"/>
      <c r="R310" s="379"/>
      <c r="S310" s="84"/>
      <c r="T310" s="241"/>
      <c r="U310" s="118" t="str">
        <f>IF(F310="","","OUT_"&amp;E310&amp;MONTH(B310)&amp;"/"&amp;DAY(B310)&amp;"_"&amp;COUNTIF($V$12:V310,V310))</f>
        <v/>
      </c>
      <c r="V310" s="118" t="str">
        <f>"OUT_"&amp;E310&amp;B310</f>
        <v>OUT_3</v>
      </c>
      <c r="W310" s="194">
        <f>SUM(H310)-SUM(I312)</f>
        <v>0</v>
      </c>
      <c r="X310" s="119" t="str">
        <f>IF(C310="","",C310)</f>
        <v/>
      </c>
      <c r="Y310" s="135" t="str">
        <f>M311</f>
        <v/>
      </c>
      <c r="Z310" s="266">
        <f>M312</f>
        <v>0</v>
      </c>
      <c r="AA310" s="135"/>
      <c r="AB310" s="135"/>
      <c r="AC310" s="135"/>
      <c r="AD310" s="135"/>
      <c r="AE310" s="135"/>
      <c r="AF310" s="148"/>
      <c r="AG310" s="135"/>
      <c r="AH310" s="135"/>
      <c r="AI310" s="135"/>
      <c r="AJ310" s="135"/>
      <c r="AK310" s="135"/>
    </row>
    <row r="311" spans="1:37" ht="18" customHeight="1">
      <c r="A311" s="312"/>
      <c r="B311" s="79"/>
      <c r="C311" s="85" t="s">
        <v>26</v>
      </c>
      <c r="D311" s="86" t="s">
        <v>1</v>
      </c>
      <c r="E311" s="86" t="s">
        <v>29</v>
      </c>
      <c r="F311" s="86" t="s">
        <v>119</v>
      </c>
      <c r="G311" s="86" t="s">
        <v>134</v>
      </c>
      <c r="H311" s="173" t="s">
        <v>117</v>
      </c>
      <c r="I311" s="92" t="s">
        <v>135</v>
      </c>
      <c r="J311" s="380" t="s">
        <v>199</v>
      </c>
      <c r="K311" s="382" t="str">
        <f>$K$13</f>
        <v/>
      </c>
      <c r="L311" s="383"/>
      <c r="M311" s="382" t="str">
        <f>$M$13</f>
        <v/>
      </c>
      <c r="N311" s="383"/>
      <c r="O311" s="382" t="str">
        <f>$O$13</f>
        <v/>
      </c>
      <c r="P311" s="383"/>
      <c r="Q311" s="382" t="str">
        <f>$Q$13</f>
        <v/>
      </c>
      <c r="R311" s="384"/>
      <c r="S311" s="87"/>
      <c r="T311" s="135"/>
      <c r="U311" s="118"/>
      <c r="V311" s="118"/>
      <c r="W311" s="118"/>
      <c r="X311" s="118"/>
      <c r="Y311" s="135" t="str">
        <f>O311</f>
        <v/>
      </c>
      <c r="Z311" s="266">
        <f>O312</f>
        <v>0</v>
      </c>
      <c r="AA311" s="135"/>
      <c r="AB311" s="135"/>
      <c r="AC311" s="135"/>
      <c r="AD311" s="135"/>
      <c r="AE311" s="135"/>
      <c r="AF311" s="148"/>
      <c r="AG311" s="135"/>
      <c r="AH311" s="135"/>
      <c r="AI311" s="135"/>
      <c r="AJ311" s="135"/>
      <c r="AK311" s="135"/>
    </row>
    <row r="312" spans="1:37" ht="18" customHeight="1" thickBot="1">
      <c r="A312" s="312" t="str">
        <f>IF(C310="","",C310)</f>
        <v/>
      </c>
      <c r="B312" s="97">
        <f>B270</f>
        <v>3</v>
      </c>
      <c r="C312" s="93" t="str">
        <f>IF(H310="","",IF(D310="USD",H310-G310,ROUNDUP((H310-G310)/T310,2)))</f>
        <v/>
      </c>
      <c r="D312" s="110"/>
      <c r="E312" s="110"/>
      <c r="F312" s="111" t="str">
        <f>IF(AND(E310&lt;&gt;"",OR(I310="全額",I310="一部")=TRUE)=TRUE,E310,"")</f>
        <v/>
      </c>
      <c r="G312" s="112" t="str">
        <f>IF(D310="JPY",IF(COUNTIF(F312,"*円*")=1,I312,ROUNDUP(I312/T310,2)),IF(COUNTIF(F312,"*円*")=0,I312,ROUNDUP(I312*T310,0)))</f>
        <v/>
      </c>
      <c r="H312" s="174"/>
      <c r="I312" s="176" t="str">
        <f>IF(I310="","",IF(I310="全額",H310,IF(I310="なし",0,"金額入力")))</f>
        <v/>
      </c>
      <c r="J312" s="381"/>
      <c r="K312" s="385"/>
      <c r="L312" s="386"/>
      <c r="M312" s="385"/>
      <c r="N312" s="386"/>
      <c r="O312" s="385"/>
      <c r="P312" s="386"/>
      <c r="Q312" s="385"/>
      <c r="R312" s="387"/>
      <c r="S312" s="87"/>
      <c r="T312" s="135"/>
      <c r="U312" s="118" t="str">
        <f>IF(G312="","","IN_"&amp;F312&amp;MONTH(H312)&amp;"/"&amp;DAY(H312))&amp;"_"&amp;COUNTIF($V$14:V312,V312)</f>
        <v>_54</v>
      </c>
      <c r="V312" s="118" t="str">
        <f>"IN_"&amp;F312&amp;H312</f>
        <v>IN_</v>
      </c>
      <c r="W312" s="118"/>
      <c r="X312" s="118"/>
      <c r="Y312" s="135" t="str">
        <f>Q311</f>
        <v/>
      </c>
      <c r="Z312" s="266">
        <f>Q312</f>
        <v>0</v>
      </c>
      <c r="AA312" s="135" t="str">
        <f>IF(AB312="着金待ち",COUNTIF($AB$14:AB312,"着金待ち"),"")</f>
        <v/>
      </c>
      <c r="AB312" s="135" t="str">
        <f>IF(AND(OR(I310="全額",I310="一部")=TRUE,H312="")=TRUE,"着金待ち","")</f>
        <v/>
      </c>
      <c r="AC312" s="135" t="str">
        <f>IF(AB312="着金待ち",C310,"")</f>
        <v/>
      </c>
      <c r="AD312" s="135" t="str">
        <f>IF(AB312="着金待ち",F312,"")</f>
        <v/>
      </c>
      <c r="AE312" s="292" t="str">
        <f>IF(AB312="着金待ち",G312,"")</f>
        <v/>
      </c>
      <c r="AF312" s="148" t="str">
        <f>IF(AB312="着金待ち",B312,"")</f>
        <v/>
      </c>
      <c r="AG312" s="135" t="str">
        <f>IF(C312="","",IF(C312&lt;&gt;D312+E312,"！",""))</f>
        <v/>
      </c>
      <c r="AH312" s="135" t="str">
        <f>IF(C312="","",IF(C312&lt;&gt;SUM(K312:R312),"！",""))</f>
        <v/>
      </c>
      <c r="AI312" s="135" t="str">
        <f>IF(OR(AG312="！",AH312="！")=TRUE,"！","")</f>
        <v/>
      </c>
      <c r="AJ312" s="135" t="str">
        <f>IF(AI312="！",COUNTIF($AI$14:AI312,"！"),"")</f>
        <v/>
      </c>
      <c r="AK312" s="135">
        <v>9</v>
      </c>
    </row>
    <row r="313" spans="1:37" ht="18" customHeight="1" thickBot="1">
      <c r="A313" s="312"/>
      <c r="B313" s="308" t="s">
        <v>317</v>
      </c>
      <c r="C313" s="88"/>
      <c r="D313" s="89"/>
      <c r="E313" s="94" t="str">
        <f>IFERROR(ABS(C312-(D312+E312)),"")</f>
        <v/>
      </c>
      <c r="F313" s="90"/>
      <c r="G313" s="90"/>
      <c r="H313" s="89"/>
      <c r="I313" s="170"/>
      <c r="J313" s="79"/>
      <c r="K313" s="79"/>
      <c r="L313" s="79"/>
      <c r="M313" s="79"/>
      <c r="N313" s="79"/>
      <c r="O313" s="79"/>
      <c r="P313" s="79"/>
      <c r="Q313" s="388" t="str">
        <f>IFERROR(ABS(C312-SUM(K312:R312)),"")</f>
        <v/>
      </c>
      <c r="R313" s="388"/>
      <c r="S313" s="79"/>
      <c r="T313" s="135"/>
      <c r="U313" s="118"/>
      <c r="V313" s="118"/>
      <c r="W313" s="118"/>
      <c r="X313" s="118"/>
      <c r="Y313" s="135"/>
      <c r="Z313" s="135"/>
      <c r="AA313" s="135"/>
      <c r="AB313" s="135"/>
      <c r="AC313" s="135"/>
      <c r="AD313" s="135"/>
      <c r="AE313" s="135"/>
      <c r="AF313" s="148"/>
      <c r="AG313" s="135"/>
      <c r="AH313" s="135"/>
      <c r="AI313" s="135"/>
      <c r="AJ313" s="135"/>
      <c r="AK313" s="135"/>
    </row>
    <row r="314" spans="1:37" ht="18" customHeight="1" thickBot="1">
      <c r="A314" s="312"/>
      <c r="B314" s="321">
        <f>B309+1</f>
        <v>10</v>
      </c>
      <c r="C314" s="81" t="s">
        <v>23</v>
      </c>
      <c r="D314" s="82" t="s">
        <v>136</v>
      </c>
      <c r="E314" s="82" t="s">
        <v>28</v>
      </c>
      <c r="F314" s="82" t="s">
        <v>27</v>
      </c>
      <c r="G314" s="82" t="s">
        <v>24</v>
      </c>
      <c r="H314" s="171" t="s">
        <v>25</v>
      </c>
      <c r="I314" s="91" t="s">
        <v>133</v>
      </c>
      <c r="J314" s="372" t="s">
        <v>198</v>
      </c>
      <c r="K314" s="374"/>
      <c r="L314" s="375"/>
      <c r="M314" s="375"/>
      <c r="N314" s="375"/>
      <c r="O314" s="375"/>
      <c r="P314" s="375"/>
      <c r="Q314" s="375"/>
      <c r="R314" s="376"/>
      <c r="S314" s="83"/>
      <c r="T314" s="120" t="s">
        <v>31</v>
      </c>
      <c r="U314" s="118"/>
      <c r="V314" s="118"/>
      <c r="W314" s="118"/>
      <c r="X314" s="118"/>
      <c r="Y314" s="135" t="str">
        <f>K316</f>
        <v/>
      </c>
      <c r="Z314" s="266">
        <f>K317</f>
        <v>0</v>
      </c>
      <c r="AA314" s="135"/>
      <c r="AB314" s="135"/>
      <c r="AC314" s="135"/>
      <c r="AD314" s="135"/>
      <c r="AE314" s="135"/>
      <c r="AF314" s="148"/>
      <c r="AG314" s="135"/>
      <c r="AH314" s="135"/>
      <c r="AI314" s="135"/>
      <c r="AJ314" s="135"/>
      <c r="AK314" s="135"/>
    </row>
    <row r="315" spans="1:37" ht="18" customHeight="1" thickBot="1">
      <c r="A315" s="312"/>
      <c r="B315" s="309">
        <f>B270</f>
        <v>3</v>
      </c>
      <c r="C315" s="107"/>
      <c r="D315" s="108" t="s">
        <v>30</v>
      </c>
      <c r="E315" s="108" t="str">
        <f>IF(C315="","",IFERROR(INDEX(リスト!$B$3:$B$32,MATCH(プレー記録!C315,リスト!$D$3:$D$32,0),1),""))</f>
        <v/>
      </c>
      <c r="F315" s="109"/>
      <c r="G315" s="109" t="str">
        <f>IF(F315="","",F315)</f>
        <v/>
      </c>
      <c r="H315" s="172"/>
      <c r="I315" s="175"/>
      <c r="J315" s="373"/>
      <c r="K315" s="377"/>
      <c r="L315" s="378"/>
      <c r="M315" s="378"/>
      <c r="N315" s="378"/>
      <c r="O315" s="378"/>
      <c r="P315" s="378"/>
      <c r="Q315" s="378"/>
      <c r="R315" s="379"/>
      <c r="S315" s="84"/>
      <c r="T315" s="241"/>
      <c r="U315" s="118" t="str">
        <f>IF(F315="","","OUT_"&amp;E315&amp;MONTH(B315)&amp;"/"&amp;DAY(B315)&amp;"_"&amp;COUNTIF($V$12:V315,V315))</f>
        <v/>
      </c>
      <c r="V315" s="118" t="str">
        <f>"OUT_"&amp;E315&amp;B315</f>
        <v>OUT_3</v>
      </c>
      <c r="W315" s="194">
        <f>SUM(H315)-SUM(I317)</f>
        <v>0</v>
      </c>
      <c r="X315" s="119" t="str">
        <f>IF(C315="","",C315)</f>
        <v/>
      </c>
      <c r="Y315" s="135" t="str">
        <f>M316</f>
        <v/>
      </c>
      <c r="Z315" s="266">
        <f>M317</f>
        <v>0</v>
      </c>
      <c r="AA315" s="135"/>
      <c r="AB315" s="135"/>
      <c r="AC315" s="135"/>
      <c r="AD315" s="135"/>
      <c r="AE315" s="135"/>
      <c r="AF315" s="148"/>
      <c r="AG315" s="135"/>
      <c r="AH315" s="135"/>
      <c r="AI315" s="135"/>
      <c r="AJ315" s="135"/>
      <c r="AK315" s="135"/>
    </row>
    <row r="316" spans="1:37" ht="18" customHeight="1">
      <c r="A316" s="312"/>
      <c r="B316" s="79"/>
      <c r="C316" s="85" t="s">
        <v>26</v>
      </c>
      <c r="D316" s="86" t="s">
        <v>1</v>
      </c>
      <c r="E316" s="86" t="s">
        <v>29</v>
      </c>
      <c r="F316" s="86" t="s">
        <v>119</v>
      </c>
      <c r="G316" s="86" t="s">
        <v>134</v>
      </c>
      <c r="H316" s="173" t="s">
        <v>117</v>
      </c>
      <c r="I316" s="92" t="s">
        <v>135</v>
      </c>
      <c r="J316" s="380" t="s">
        <v>199</v>
      </c>
      <c r="K316" s="382" t="str">
        <f>$K$13</f>
        <v/>
      </c>
      <c r="L316" s="383"/>
      <c r="M316" s="382" t="str">
        <f>$M$13</f>
        <v/>
      </c>
      <c r="N316" s="383"/>
      <c r="O316" s="382" t="str">
        <f>$O$13</f>
        <v/>
      </c>
      <c r="P316" s="383"/>
      <c r="Q316" s="382" t="str">
        <f>$Q$13</f>
        <v/>
      </c>
      <c r="R316" s="384"/>
      <c r="S316" s="87"/>
      <c r="T316" s="135"/>
      <c r="U316" s="118"/>
      <c r="V316" s="118"/>
      <c r="W316" s="118"/>
      <c r="X316" s="118"/>
      <c r="Y316" s="135" t="str">
        <f>O316</f>
        <v/>
      </c>
      <c r="Z316" s="266">
        <f>O317</f>
        <v>0</v>
      </c>
      <c r="AA316" s="135"/>
      <c r="AB316" s="135"/>
      <c r="AC316" s="135"/>
      <c r="AD316" s="135"/>
      <c r="AE316" s="135"/>
      <c r="AF316" s="148"/>
      <c r="AG316" s="135"/>
      <c r="AH316" s="135"/>
      <c r="AI316" s="135"/>
      <c r="AJ316" s="135"/>
      <c r="AK316" s="135"/>
    </row>
    <row r="317" spans="1:37" ht="18" customHeight="1" thickBot="1">
      <c r="A317" s="312" t="str">
        <f>IF(C315="","",C315)</f>
        <v/>
      </c>
      <c r="B317" s="97">
        <f>B270</f>
        <v>3</v>
      </c>
      <c r="C317" s="93" t="str">
        <f>IF(H315="","",IF(D315="USD",H315-G315,ROUNDUP((H315-G315)/T315,2)))</f>
        <v/>
      </c>
      <c r="D317" s="110"/>
      <c r="E317" s="110"/>
      <c r="F317" s="111" t="str">
        <f>IF(AND(E315&lt;&gt;"",OR(I315="全額",I315="一部")=TRUE)=TRUE,E315,"")</f>
        <v/>
      </c>
      <c r="G317" s="112" t="str">
        <f>IF(D315="JPY",IF(COUNTIF(F317,"*円*")=1,I317,ROUNDUP(I317/T315,2)),IF(COUNTIF(F317,"*円*")=0,I317,ROUNDUP(I317*T315,0)))</f>
        <v/>
      </c>
      <c r="H317" s="174"/>
      <c r="I317" s="176" t="str">
        <f>IF(I315="","",IF(I315="全額",H315,IF(I315="なし",0,"金額入力")))</f>
        <v/>
      </c>
      <c r="J317" s="381"/>
      <c r="K317" s="385"/>
      <c r="L317" s="386"/>
      <c r="M317" s="385"/>
      <c r="N317" s="386"/>
      <c r="O317" s="385"/>
      <c r="P317" s="386"/>
      <c r="Q317" s="385"/>
      <c r="R317" s="387"/>
      <c r="S317" s="87"/>
      <c r="T317" s="135"/>
      <c r="U317" s="118" t="str">
        <f>IF(G317="","","IN_"&amp;F317&amp;MONTH(H317)&amp;"/"&amp;DAY(H317))&amp;"_"&amp;COUNTIF($V$14:V317,V317)</f>
        <v>_55</v>
      </c>
      <c r="V317" s="118" t="str">
        <f>"IN_"&amp;F317&amp;H317</f>
        <v>IN_</v>
      </c>
      <c r="W317" s="118"/>
      <c r="X317" s="118"/>
      <c r="Y317" s="135" t="str">
        <f>Q316</f>
        <v/>
      </c>
      <c r="Z317" s="266">
        <f>Q317</f>
        <v>0</v>
      </c>
      <c r="AA317" s="135" t="str">
        <f>IF(AB317="着金待ち",COUNTIF($AB$14:AB317,"着金待ち"),"")</f>
        <v/>
      </c>
      <c r="AB317" s="135" t="str">
        <f>IF(AND(OR(I315="全額",I315="一部")=TRUE,H317="")=TRUE,"着金待ち","")</f>
        <v/>
      </c>
      <c r="AC317" s="135" t="str">
        <f>IF(AB317="着金待ち",C315,"")</f>
        <v/>
      </c>
      <c r="AD317" s="135" t="str">
        <f>IF(AB317="着金待ち",F317,"")</f>
        <v/>
      </c>
      <c r="AE317" s="292" t="str">
        <f>IF(AB317="着金待ち",G317,"")</f>
        <v/>
      </c>
      <c r="AF317" s="148" t="str">
        <f>IF(AB317="着金待ち",B317,"")</f>
        <v/>
      </c>
      <c r="AG317" s="135" t="str">
        <f>IF(C317="","",IF(C317&lt;&gt;D317+E317,"！",""))</f>
        <v/>
      </c>
      <c r="AH317" s="135" t="str">
        <f>IF(C317="","",IF(C317&lt;&gt;SUM(K317:R317),"！",""))</f>
        <v/>
      </c>
      <c r="AI317" s="135" t="str">
        <f>IF(OR(AG317="！",AH317="！")=TRUE,"！","")</f>
        <v/>
      </c>
      <c r="AJ317" s="135" t="str">
        <f>IF(AI317="！",COUNTIF($AI$14:AI317,"！"),"")</f>
        <v/>
      </c>
      <c r="AK317" s="135">
        <v>10</v>
      </c>
    </row>
    <row r="318" spans="1:37" ht="18" customHeight="1" thickBot="1">
      <c r="A318" s="312"/>
      <c r="B318" s="308" t="s">
        <v>317</v>
      </c>
      <c r="C318" s="181"/>
      <c r="D318" s="182"/>
      <c r="E318" s="98" t="str">
        <f>IFERROR(ABS(C317-(D317+E317)),"")</f>
        <v/>
      </c>
      <c r="F318" s="183"/>
      <c r="G318" s="183"/>
      <c r="H318" s="182"/>
      <c r="I318" s="170"/>
      <c r="J318" s="79"/>
      <c r="K318" s="79"/>
      <c r="L318" s="79"/>
      <c r="M318" s="79"/>
      <c r="N318" s="79"/>
      <c r="O318" s="79"/>
      <c r="P318" s="79"/>
      <c r="Q318" s="371" t="str">
        <f>IFERROR(ABS(C317-SUM(K317:R317)),"")</f>
        <v/>
      </c>
      <c r="R318" s="371"/>
      <c r="S318" s="79"/>
      <c r="T318" s="135"/>
      <c r="U318" s="118"/>
      <c r="V318" s="118"/>
      <c r="W318" s="118"/>
      <c r="X318" s="118"/>
      <c r="Y318" s="135"/>
      <c r="Z318" s="135"/>
      <c r="AA318" s="135"/>
      <c r="AB318" s="135"/>
      <c r="AC318" s="135"/>
      <c r="AD318" s="135"/>
      <c r="AE318" s="135"/>
      <c r="AF318" s="148"/>
      <c r="AG318" s="135"/>
      <c r="AH318" s="135"/>
      <c r="AI318" s="135"/>
      <c r="AJ318" s="135"/>
      <c r="AK318" s="135"/>
    </row>
    <row r="319" spans="1:37" ht="18" customHeight="1" thickBot="1">
      <c r="A319" s="312"/>
      <c r="B319" s="321">
        <f>B314+1</f>
        <v>11</v>
      </c>
      <c r="C319" s="81" t="s">
        <v>23</v>
      </c>
      <c r="D319" s="82" t="s">
        <v>136</v>
      </c>
      <c r="E319" s="82" t="s">
        <v>28</v>
      </c>
      <c r="F319" s="82" t="s">
        <v>27</v>
      </c>
      <c r="G319" s="82" t="s">
        <v>24</v>
      </c>
      <c r="H319" s="171" t="s">
        <v>25</v>
      </c>
      <c r="I319" s="91" t="s">
        <v>133</v>
      </c>
      <c r="J319" s="372" t="s">
        <v>198</v>
      </c>
      <c r="K319" s="374"/>
      <c r="L319" s="375"/>
      <c r="M319" s="375"/>
      <c r="N319" s="375"/>
      <c r="O319" s="375"/>
      <c r="P319" s="375"/>
      <c r="Q319" s="375"/>
      <c r="R319" s="376"/>
      <c r="S319" s="83"/>
      <c r="T319" s="120" t="s">
        <v>31</v>
      </c>
      <c r="U319" s="118"/>
      <c r="V319" s="118"/>
      <c r="W319" s="118"/>
      <c r="X319" s="118"/>
      <c r="Y319" s="135" t="str">
        <f>K321</f>
        <v/>
      </c>
      <c r="Z319" s="266">
        <f>K322</f>
        <v>0</v>
      </c>
      <c r="AA319" s="135"/>
      <c r="AB319" s="135"/>
      <c r="AC319" s="135"/>
      <c r="AD319" s="135"/>
      <c r="AE319" s="135"/>
      <c r="AF319" s="148"/>
      <c r="AG319" s="135"/>
      <c r="AH319" s="135"/>
      <c r="AI319" s="135"/>
      <c r="AJ319" s="135"/>
      <c r="AK319" s="135"/>
    </row>
    <row r="320" spans="1:37" ht="18" customHeight="1" thickBot="1">
      <c r="A320" s="312"/>
      <c r="B320" s="309">
        <f>B270</f>
        <v>3</v>
      </c>
      <c r="C320" s="107"/>
      <c r="D320" s="108" t="s">
        <v>30</v>
      </c>
      <c r="E320" s="108" t="str">
        <f>IF(C320="","",IFERROR(INDEX(リスト!$B$3:$B$32,MATCH(プレー記録!C320,リスト!$D$3:$D$32,0),1),""))</f>
        <v/>
      </c>
      <c r="F320" s="109"/>
      <c r="G320" s="109" t="str">
        <f>IF(F320="","",F320)</f>
        <v/>
      </c>
      <c r="H320" s="172"/>
      <c r="I320" s="175"/>
      <c r="J320" s="373"/>
      <c r="K320" s="377"/>
      <c r="L320" s="378"/>
      <c r="M320" s="378"/>
      <c r="N320" s="378"/>
      <c r="O320" s="378"/>
      <c r="P320" s="378"/>
      <c r="Q320" s="378"/>
      <c r="R320" s="379"/>
      <c r="S320" s="84"/>
      <c r="T320" s="241"/>
      <c r="U320" s="118" t="str">
        <f>IF(F320="","","OUT_"&amp;E320&amp;MONTH(B320)&amp;"/"&amp;DAY(B320)&amp;"_"&amp;COUNTIF($V$12:V320,V320))</f>
        <v/>
      </c>
      <c r="V320" s="118" t="str">
        <f>"OUT_"&amp;E320&amp;B320</f>
        <v>OUT_3</v>
      </c>
      <c r="W320" s="194">
        <f>SUM(H320)-SUM(I322)</f>
        <v>0</v>
      </c>
      <c r="X320" s="119" t="str">
        <f>IF(C320="","",C320)</f>
        <v/>
      </c>
      <c r="Y320" s="135" t="str">
        <f>M321</f>
        <v/>
      </c>
      <c r="Z320" s="266">
        <f>M322</f>
        <v>0</v>
      </c>
      <c r="AA320" s="135"/>
      <c r="AB320" s="135"/>
      <c r="AC320" s="135"/>
      <c r="AD320" s="135"/>
      <c r="AE320" s="135"/>
      <c r="AF320" s="148"/>
      <c r="AG320" s="135"/>
      <c r="AH320" s="135"/>
      <c r="AI320" s="135"/>
      <c r="AJ320" s="135"/>
      <c r="AK320" s="135"/>
    </row>
    <row r="321" spans="1:37" ht="18" customHeight="1">
      <c r="A321" s="312"/>
      <c r="B321" s="79"/>
      <c r="C321" s="85" t="s">
        <v>26</v>
      </c>
      <c r="D321" s="86" t="s">
        <v>1</v>
      </c>
      <c r="E321" s="86" t="s">
        <v>29</v>
      </c>
      <c r="F321" s="86" t="s">
        <v>119</v>
      </c>
      <c r="G321" s="86" t="s">
        <v>134</v>
      </c>
      <c r="H321" s="173" t="s">
        <v>117</v>
      </c>
      <c r="I321" s="92" t="s">
        <v>135</v>
      </c>
      <c r="J321" s="380" t="s">
        <v>199</v>
      </c>
      <c r="K321" s="382" t="str">
        <f>$K$13</f>
        <v/>
      </c>
      <c r="L321" s="383"/>
      <c r="M321" s="382" t="str">
        <f>$M$13</f>
        <v/>
      </c>
      <c r="N321" s="383"/>
      <c r="O321" s="382" t="str">
        <f>$O$13</f>
        <v/>
      </c>
      <c r="P321" s="383"/>
      <c r="Q321" s="382" t="str">
        <f>$Q$13</f>
        <v/>
      </c>
      <c r="R321" s="384"/>
      <c r="S321" s="87"/>
      <c r="T321" s="135"/>
      <c r="U321" s="118"/>
      <c r="V321" s="118"/>
      <c r="W321" s="118"/>
      <c r="X321" s="118"/>
      <c r="Y321" s="135" t="str">
        <f>O321</f>
        <v/>
      </c>
      <c r="Z321" s="266">
        <f>O322</f>
        <v>0</v>
      </c>
      <c r="AA321" s="135"/>
      <c r="AB321" s="135"/>
      <c r="AC321" s="135"/>
      <c r="AD321" s="135"/>
      <c r="AE321" s="135"/>
      <c r="AF321" s="148"/>
      <c r="AG321" s="135"/>
      <c r="AH321" s="135"/>
      <c r="AI321" s="135"/>
      <c r="AJ321" s="135"/>
      <c r="AK321" s="135"/>
    </row>
    <row r="322" spans="1:37" ht="18" customHeight="1" thickBot="1">
      <c r="A322" s="312" t="str">
        <f>IF(C320="","",C320)</f>
        <v/>
      </c>
      <c r="B322" s="97">
        <f>B270</f>
        <v>3</v>
      </c>
      <c r="C322" s="93" t="str">
        <f>IF(H320="","",IF(D320="USD",H320-G320,ROUNDUP((H320-G320)/T320,2)))</f>
        <v/>
      </c>
      <c r="D322" s="110"/>
      <c r="E322" s="110"/>
      <c r="F322" s="111" t="str">
        <f>IF(AND(E320&lt;&gt;"",OR(I320="全額",I320="一部")=TRUE)=TRUE,E320,"")</f>
        <v/>
      </c>
      <c r="G322" s="112" t="str">
        <f>IF(D320="JPY",IF(COUNTIF(F322,"*円*")=1,I322,ROUNDUP(I322/T320,2)),IF(COUNTIF(F322,"*円*")=0,I322,ROUNDUP(I322*T320,0)))</f>
        <v/>
      </c>
      <c r="H322" s="174"/>
      <c r="I322" s="176" t="str">
        <f>IF(I320="","",IF(I320="全額",H320,IF(I320="なし",0,"金額入力")))</f>
        <v/>
      </c>
      <c r="J322" s="381"/>
      <c r="K322" s="385"/>
      <c r="L322" s="386"/>
      <c r="M322" s="385"/>
      <c r="N322" s="386"/>
      <c r="O322" s="385"/>
      <c r="P322" s="386"/>
      <c r="Q322" s="385"/>
      <c r="R322" s="387"/>
      <c r="S322" s="87"/>
      <c r="T322" s="135"/>
      <c r="U322" s="118" t="str">
        <f>IF(G322="","","IN_"&amp;F322&amp;MONTH(H322)&amp;"/"&amp;DAY(H322))&amp;"_"&amp;COUNTIF($V$14:V322,V322)</f>
        <v>_56</v>
      </c>
      <c r="V322" s="118" t="str">
        <f>"IN_"&amp;F322&amp;H322</f>
        <v>IN_</v>
      </c>
      <c r="W322" s="118"/>
      <c r="X322" s="118"/>
      <c r="Y322" s="135" t="str">
        <f>Q321</f>
        <v/>
      </c>
      <c r="Z322" s="266">
        <f>Q322</f>
        <v>0</v>
      </c>
      <c r="AA322" s="135" t="str">
        <f>IF(AB322="着金待ち",COUNTIF($AB$14:AB322,"着金待ち"),"")</f>
        <v/>
      </c>
      <c r="AB322" s="135" t="str">
        <f>IF(AND(OR(I320="全額",I320="一部")=TRUE,H322="")=TRUE,"着金待ち","")</f>
        <v/>
      </c>
      <c r="AC322" s="135" t="str">
        <f>IF(AB322="着金待ち",C320,"")</f>
        <v/>
      </c>
      <c r="AD322" s="135" t="str">
        <f>IF(AB322="着金待ち",F322,"")</f>
        <v/>
      </c>
      <c r="AE322" s="292" t="str">
        <f>IF(AB322="着金待ち",G322,"")</f>
        <v/>
      </c>
      <c r="AF322" s="148" t="str">
        <f>IF(AB322="着金待ち",B322,"")</f>
        <v/>
      </c>
      <c r="AG322" s="135" t="str">
        <f>IF(C322="","",IF(C322&lt;&gt;D322+E322,"！",""))</f>
        <v/>
      </c>
      <c r="AH322" s="135" t="str">
        <f>IF(C322="","",IF(C322&lt;&gt;SUM(K322:R322),"！",""))</f>
        <v/>
      </c>
      <c r="AI322" s="135" t="str">
        <f>IF(OR(AG322="！",AH322="！")=TRUE,"！","")</f>
        <v/>
      </c>
      <c r="AJ322" s="135" t="str">
        <f>IF(AI322="！",COUNTIF($AI$14:AI322,"！"),"")</f>
        <v/>
      </c>
      <c r="AK322" s="135">
        <v>11</v>
      </c>
    </row>
    <row r="323" spans="1:37" ht="18" customHeight="1" thickBot="1">
      <c r="B323" s="308" t="s">
        <v>317</v>
      </c>
      <c r="C323" s="181"/>
      <c r="D323" s="182"/>
      <c r="E323" s="98" t="str">
        <f>IFERROR(ABS(C322-(D322+E322)),"")</f>
        <v/>
      </c>
      <c r="F323" s="183"/>
      <c r="G323" s="183"/>
      <c r="H323" s="182"/>
      <c r="I323" s="170"/>
      <c r="J323" s="79"/>
      <c r="K323" s="79"/>
      <c r="L323" s="79"/>
      <c r="M323" s="79"/>
      <c r="N323" s="79"/>
      <c r="O323" s="79"/>
      <c r="P323" s="79"/>
      <c r="Q323" s="371" t="str">
        <f>IFERROR(ABS(C322-SUM(K322:R322)),"")</f>
        <v/>
      </c>
      <c r="R323" s="371"/>
      <c r="S323" s="135"/>
      <c r="T323" s="135"/>
      <c r="U323" s="135"/>
      <c r="V323" s="135"/>
      <c r="W323" s="135"/>
      <c r="X323" s="135"/>
      <c r="Y323" s="135"/>
      <c r="Z323" s="135"/>
      <c r="AA323" s="135"/>
      <c r="AB323" s="135"/>
      <c r="AC323" s="135"/>
      <c r="AD323" s="135"/>
      <c r="AE323" s="135"/>
      <c r="AF323" s="135"/>
      <c r="AG323" s="135"/>
      <c r="AH323" s="135"/>
      <c r="AI323" s="135"/>
      <c r="AJ323" s="135"/>
      <c r="AK323" s="135"/>
    </row>
    <row r="324" spans="1:37" ht="18" customHeight="1" thickBot="1">
      <c r="A324" s="312"/>
      <c r="B324" s="321">
        <f>B319+1</f>
        <v>12</v>
      </c>
      <c r="C324" s="81" t="s">
        <v>23</v>
      </c>
      <c r="D324" s="82" t="s">
        <v>136</v>
      </c>
      <c r="E324" s="82" t="s">
        <v>28</v>
      </c>
      <c r="F324" s="82" t="s">
        <v>27</v>
      </c>
      <c r="G324" s="82" t="s">
        <v>24</v>
      </c>
      <c r="H324" s="171" t="s">
        <v>25</v>
      </c>
      <c r="I324" s="91" t="s">
        <v>133</v>
      </c>
      <c r="J324" s="372" t="s">
        <v>198</v>
      </c>
      <c r="K324" s="374"/>
      <c r="L324" s="375"/>
      <c r="M324" s="375"/>
      <c r="N324" s="375"/>
      <c r="O324" s="375"/>
      <c r="P324" s="375"/>
      <c r="Q324" s="375"/>
      <c r="R324" s="376"/>
      <c r="S324" s="83"/>
      <c r="T324" s="120" t="s">
        <v>31</v>
      </c>
      <c r="U324" s="118"/>
      <c r="V324" s="118"/>
      <c r="W324" s="118"/>
      <c r="X324" s="118"/>
      <c r="Y324" s="135" t="str">
        <f>K326</f>
        <v/>
      </c>
      <c r="Z324" s="266">
        <f>K327</f>
        <v>0</v>
      </c>
      <c r="AA324" s="135"/>
      <c r="AB324" s="135"/>
      <c r="AC324" s="135"/>
      <c r="AD324" s="135"/>
      <c r="AE324" s="135"/>
      <c r="AF324" s="148"/>
      <c r="AG324" s="135"/>
      <c r="AH324" s="135"/>
      <c r="AI324" s="135"/>
      <c r="AJ324" s="135"/>
      <c r="AK324" s="135"/>
    </row>
    <row r="325" spans="1:37" ht="18" customHeight="1" thickBot="1">
      <c r="A325" s="312"/>
      <c r="B325" s="309">
        <f>B270</f>
        <v>3</v>
      </c>
      <c r="C325" s="107"/>
      <c r="D325" s="108" t="s">
        <v>30</v>
      </c>
      <c r="E325" s="108" t="str">
        <f>IF(C325="","",IFERROR(INDEX(リスト!$B$3:$B$32,MATCH(プレー記録!C325,リスト!$D$3:$D$32,0),1),""))</f>
        <v/>
      </c>
      <c r="F325" s="109"/>
      <c r="G325" s="109" t="str">
        <f>IF(F325="","",F325)</f>
        <v/>
      </c>
      <c r="H325" s="172"/>
      <c r="I325" s="175"/>
      <c r="J325" s="373"/>
      <c r="K325" s="377"/>
      <c r="L325" s="378"/>
      <c r="M325" s="378"/>
      <c r="N325" s="378"/>
      <c r="O325" s="378"/>
      <c r="P325" s="378"/>
      <c r="Q325" s="378"/>
      <c r="R325" s="379"/>
      <c r="S325" s="84"/>
      <c r="T325" s="241"/>
      <c r="U325" s="118" t="str">
        <f>IF(F325="","","OUT_"&amp;E325&amp;MONTH(B325)&amp;"/"&amp;DAY(B325)&amp;"_"&amp;COUNTIF($V$12:V325,V325))</f>
        <v/>
      </c>
      <c r="V325" s="118" t="str">
        <f>"OUT_"&amp;E325&amp;B325</f>
        <v>OUT_3</v>
      </c>
      <c r="W325" s="194">
        <f>SUM(H325)-SUM(I327)</f>
        <v>0</v>
      </c>
      <c r="X325" s="119" t="str">
        <f>IF(C325="","",C325)</f>
        <v/>
      </c>
      <c r="Y325" s="135" t="str">
        <f>M326</f>
        <v/>
      </c>
      <c r="Z325" s="266">
        <f>M327</f>
        <v>0</v>
      </c>
      <c r="AA325" s="135"/>
      <c r="AB325" s="135"/>
      <c r="AC325" s="135"/>
      <c r="AD325" s="135"/>
      <c r="AE325" s="135"/>
      <c r="AF325" s="148"/>
      <c r="AG325" s="135"/>
      <c r="AH325" s="135"/>
      <c r="AI325" s="135"/>
      <c r="AJ325" s="135"/>
      <c r="AK325" s="135"/>
    </row>
    <row r="326" spans="1:37" ht="18" customHeight="1">
      <c r="A326" s="312"/>
      <c r="B326" s="79"/>
      <c r="C326" s="85" t="s">
        <v>26</v>
      </c>
      <c r="D326" s="86" t="s">
        <v>1</v>
      </c>
      <c r="E326" s="86" t="s">
        <v>29</v>
      </c>
      <c r="F326" s="86" t="s">
        <v>119</v>
      </c>
      <c r="G326" s="86" t="s">
        <v>134</v>
      </c>
      <c r="H326" s="173" t="s">
        <v>117</v>
      </c>
      <c r="I326" s="92" t="s">
        <v>135</v>
      </c>
      <c r="J326" s="380" t="s">
        <v>199</v>
      </c>
      <c r="K326" s="382" t="str">
        <f>$K$13</f>
        <v/>
      </c>
      <c r="L326" s="383"/>
      <c r="M326" s="382" t="str">
        <f>$M$13</f>
        <v/>
      </c>
      <c r="N326" s="383"/>
      <c r="O326" s="382" t="str">
        <f>$O$13</f>
        <v/>
      </c>
      <c r="P326" s="383"/>
      <c r="Q326" s="382" t="str">
        <f>$Q$13</f>
        <v/>
      </c>
      <c r="R326" s="384"/>
      <c r="S326" s="87"/>
      <c r="T326" s="135"/>
      <c r="U326" s="118"/>
      <c r="V326" s="118"/>
      <c r="W326" s="118"/>
      <c r="X326" s="118"/>
      <c r="Y326" s="135" t="str">
        <f>O326</f>
        <v/>
      </c>
      <c r="Z326" s="266">
        <f>O327</f>
        <v>0</v>
      </c>
      <c r="AA326" s="135"/>
      <c r="AB326" s="135"/>
      <c r="AC326" s="135"/>
      <c r="AD326" s="135"/>
      <c r="AE326" s="135"/>
      <c r="AF326" s="148"/>
      <c r="AG326" s="135"/>
      <c r="AH326" s="135"/>
      <c r="AI326" s="135"/>
      <c r="AJ326" s="135"/>
      <c r="AK326" s="135"/>
    </row>
    <row r="327" spans="1:37" ht="18" customHeight="1" thickBot="1">
      <c r="A327" s="312" t="str">
        <f>IF(C325="","",C325)</f>
        <v/>
      </c>
      <c r="B327" s="97">
        <f>B270</f>
        <v>3</v>
      </c>
      <c r="C327" s="93" t="str">
        <f>IF(H325="","",IF(D325="USD",H325-G325,ROUNDUP((H325-G325)/T325,2)))</f>
        <v/>
      </c>
      <c r="D327" s="110"/>
      <c r="E327" s="110"/>
      <c r="F327" s="111" t="str">
        <f>IF(AND(E325&lt;&gt;"",OR(I325="全額",I325="一部")=TRUE)=TRUE,E325,"")</f>
        <v/>
      </c>
      <c r="G327" s="112" t="str">
        <f>IF(D325="JPY",IF(COUNTIF(F327,"*円*")=1,I327,ROUNDUP(I327/T325,2)),IF(COUNTIF(F327,"*円*")=0,I327,ROUNDUP(I327*T325,0)))</f>
        <v/>
      </c>
      <c r="H327" s="174"/>
      <c r="I327" s="176" t="str">
        <f>IF(I325="","",IF(I325="全額",H325,IF(I325="なし",0,"金額入力")))</f>
        <v/>
      </c>
      <c r="J327" s="381"/>
      <c r="K327" s="385"/>
      <c r="L327" s="386"/>
      <c r="M327" s="385"/>
      <c r="N327" s="386"/>
      <c r="O327" s="385"/>
      <c r="P327" s="386"/>
      <c r="Q327" s="385"/>
      <c r="R327" s="387"/>
      <c r="S327" s="87"/>
      <c r="T327" s="135"/>
      <c r="U327" s="118" t="str">
        <f>IF(G327="","","IN_"&amp;F327&amp;MONTH(H327)&amp;"/"&amp;DAY(H327))&amp;"_"&amp;COUNTIF($V$14:V327,V327)</f>
        <v>_57</v>
      </c>
      <c r="V327" s="118" t="str">
        <f>"IN_"&amp;F327&amp;H327</f>
        <v>IN_</v>
      </c>
      <c r="W327" s="118"/>
      <c r="X327" s="118"/>
      <c r="Y327" s="135" t="str">
        <f>Q326</f>
        <v/>
      </c>
      <c r="Z327" s="266">
        <f>Q327</f>
        <v>0</v>
      </c>
      <c r="AA327" s="135" t="str">
        <f>IF(AB327="着金待ち",COUNTIF($AB$14:AB327,"着金待ち"),"")</f>
        <v/>
      </c>
      <c r="AB327" s="135" t="str">
        <f>IF(AND(OR(I325="全額",I325="一部")=TRUE,H327="")=TRUE,"着金待ち","")</f>
        <v/>
      </c>
      <c r="AC327" s="135" t="str">
        <f>IF(AB327="着金待ち",C325,"")</f>
        <v/>
      </c>
      <c r="AD327" s="135" t="str">
        <f>IF(AB327="着金待ち",F327,"")</f>
        <v/>
      </c>
      <c r="AE327" s="292" t="str">
        <f>IF(AB327="着金待ち",G327,"")</f>
        <v/>
      </c>
      <c r="AF327" s="148" t="str">
        <f>IF(AB327="着金待ち",B327,"")</f>
        <v/>
      </c>
      <c r="AG327" s="135" t="str">
        <f>IF(C327="","",IF(C327&lt;&gt;D327+E327,"！",""))</f>
        <v/>
      </c>
      <c r="AH327" s="135" t="str">
        <f>IF(C327="","",IF(C327&lt;&gt;SUM(K327:R327),"！",""))</f>
        <v/>
      </c>
      <c r="AI327" s="135" t="str">
        <f>IF(OR(AG327="！",AH327="！")=TRUE,"！","")</f>
        <v/>
      </c>
      <c r="AJ327" s="135" t="str">
        <f>IF(AI327="！",COUNTIF($AI$14:AI327,"！"),"")</f>
        <v/>
      </c>
      <c r="AK327" s="135">
        <v>12</v>
      </c>
    </row>
    <row r="328" spans="1:37" ht="18" customHeight="1" thickBot="1">
      <c r="B328" s="308" t="s">
        <v>317</v>
      </c>
      <c r="C328" s="181"/>
      <c r="D328" s="182"/>
      <c r="E328" s="98" t="str">
        <f>IFERROR(ABS(C327-(D327+E327)),"")</f>
        <v/>
      </c>
      <c r="F328" s="183"/>
      <c r="G328" s="183"/>
      <c r="H328" s="182"/>
      <c r="I328" s="170"/>
      <c r="J328" s="79"/>
      <c r="K328" s="79"/>
      <c r="L328" s="79"/>
      <c r="M328" s="79"/>
      <c r="N328" s="79"/>
      <c r="O328" s="79"/>
      <c r="P328" s="79"/>
      <c r="Q328" s="371" t="str">
        <f>IFERROR(ABS(C327-SUM(K327:R327)),"")</f>
        <v/>
      </c>
      <c r="R328" s="371"/>
      <c r="S328" s="135"/>
      <c r="T328" s="135"/>
      <c r="U328" s="135"/>
      <c r="V328" s="135"/>
      <c r="W328" s="135"/>
      <c r="X328" s="135"/>
      <c r="Y328" s="135"/>
      <c r="Z328" s="135"/>
      <c r="AA328" s="135"/>
      <c r="AB328" s="135"/>
      <c r="AC328" s="135"/>
      <c r="AD328" s="135"/>
      <c r="AE328" s="135"/>
      <c r="AF328" s="135"/>
      <c r="AG328" s="135"/>
      <c r="AH328" s="135"/>
      <c r="AI328" s="135"/>
      <c r="AJ328" s="135"/>
      <c r="AK328" s="135"/>
    </row>
    <row r="329" spans="1:37" ht="18" customHeight="1" thickBot="1">
      <c r="A329" s="312"/>
      <c r="B329" s="321">
        <f>B324+1</f>
        <v>13</v>
      </c>
      <c r="C329" s="81" t="s">
        <v>23</v>
      </c>
      <c r="D329" s="82" t="s">
        <v>136</v>
      </c>
      <c r="E329" s="82" t="s">
        <v>28</v>
      </c>
      <c r="F329" s="82" t="s">
        <v>27</v>
      </c>
      <c r="G329" s="82" t="s">
        <v>24</v>
      </c>
      <c r="H329" s="171" t="s">
        <v>25</v>
      </c>
      <c r="I329" s="91" t="s">
        <v>133</v>
      </c>
      <c r="J329" s="372" t="s">
        <v>198</v>
      </c>
      <c r="K329" s="374"/>
      <c r="L329" s="375"/>
      <c r="M329" s="375"/>
      <c r="N329" s="375"/>
      <c r="O329" s="375"/>
      <c r="P329" s="375"/>
      <c r="Q329" s="375"/>
      <c r="R329" s="376"/>
      <c r="S329" s="83"/>
      <c r="T329" s="120" t="s">
        <v>31</v>
      </c>
      <c r="U329" s="118"/>
      <c r="V329" s="118"/>
      <c r="W329" s="118"/>
      <c r="X329" s="118"/>
      <c r="Y329" s="135" t="str">
        <f>K331</f>
        <v/>
      </c>
      <c r="Z329" s="266">
        <f>K332</f>
        <v>0</v>
      </c>
      <c r="AA329" s="135"/>
      <c r="AB329" s="135"/>
      <c r="AC329" s="135"/>
      <c r="AD329" s="135"/>
      <c r="AE329" s="135"/>
      <c r="AF329" s="148"/>
      <c r="AG329" s="135"/>
      <c r="AH329" s="135"/>
      <c r="AI329" s="135"/>
      <c r="AJ329" s="135"/>
      <c r="AK329" s="135"/>
    </row>
    <row r="330" spans="1:37" ht="18" customHeight="1" thickBot="1">
      <c r="A330" s="312"/>
      <c r="B330" s="309">
        <f>B270</f>
        <v>3</v>
      </c>
      <c r="C330" s="107"/>
      <c r="D330" s="108" t="s">
        <v>30</v>
      </c>
      <c r="E330" s="108" t="str">
        <f>IF(C330="","",IFERROR(INDEX(リスト!$B$3:$B$32,MATCH(プレー記録!C330,リスト!$D$3:$D$32,0),1),""))</f>
        <v/>
      </c>
      <c r="F330" s="109"/>
      <c r="G330" s="109" t="str">
        <f>IF(F330="","",F330)</f>
        <v/>
      </c>
      <c r="H330" s="172"/>
      <c r="I330" s="175"/>
      <c r="J330" s="373"/>
      <c r="K330" s="377"/>
      <c r="L330" s="378"/>
      <c r="M330" s="378"/>
      <c r="N330" s="378"/>
      <c r="O330" s="378"/>
      <c r="P330" s="378"/>
      <c r="Q330" s="378"/>
      <c r="R330" s="379"/>
      <c r="S330" s="84"/>
      <c r="T330" s="241"/>
      <c r="U330" s="118" t="str">
        <f>IF(F330="","","OUT_"&amp;E330&amp;MONTH(B330)&amp;"/"&amp;DAY(B330)&amp;"_"&amp;COUNTIF($V$12:V330,V330))</f>
        <v/>
      </c>
      <c r="V330" s="118" t="str">
        <f>"OUT_"&amp;E330&amp;B330</f>
        <v>OUT_3</v>
      </c>
      <c r="W330" s="194">
        <f>SUM(H330)-SUM(I332)</f>
        <v>0</v>
      </c>
      <c r="X330" s="119" t="str">
        <f>IF(C330="","",C330)</f>
        <v/>
      </c>
      <c r="Y330" s="135" t="str">
        <f>M331</f>
        <v/>
      </c>
      <c r="Z330" s="266">
        <f>M332</f>
        <v>0</v>
      </c>
      <c r="AA330" s="135"/>
      <c r="AB330" s="135"/>
      <c r="AC330" s="135"/>
      <c r="AD330" s="135"/>
      <c r="AE330" s="135"/>
      <c r="AF330" s="148"/>
      <c r="AG330" s="135"/>
      <c r="AH330" s="135"/>
      <c r="AI330" s="135"/>
      <c r="AJ330" s="135"/>
      <c r="AK330" s="135"/>
    </row>
    <row r="331" spans="1:37" ht="18" customHeight="1">
      <c r="A331" s="312"/>
      <c r="B331" s="79"/>
      <c r="C331" s="85" t="s">
        <v>26</v>
      </c>
      <c r="D331" s="86" t="s">
        <v>1</v>
      </c>
      <c r="E331" s="86" t="s">
        <v>29</v>
      </c>
      <c r="F331" s="86" t="s">
        <v>119</v>
      </c>
      <c r="G331" s="86" t="s">
        <v>134</v>
      </c>
      <c r="H331" s="173" t="s">
        <v>117</v>
      </c>
      <c r="I331" s="92" t="s">
        <v>135</v>
      </c>
      <c r="J331" s="380" t="s">
        <v>199</v>
      </c>
      <c r="K331" s="382" t="str">
        <f>$K$13</f>
        <v/>
      </c>
      <c r="L331" s="383"/>
      <c r="M331" s="382" t="str">
        <f>$M$13</f>
        <v/>
      </c>
      <c r="N331" s="383"/>
      <c r="O331" s="382" t="str">
        <f>$O$13</f>
        <v/>
      </c>
      <c r="P331" s="383"/>
      <c r="Q331" s="382" t="str">
        <f>$Q$13</f>
        <v/>
      </c>
      <c r="R331" s="384"/>
      <c r="S331" s="87"/>
      <c r="T331" s="135"/>
      <c r="U331" s="118"/>
      <c r="V331" s="118"/>
      <c r="W331" s="118"/>
      <c r="X331" s="118"/>
      <c r="Y331" s="135" t="str">
        <f>O331</f>
        <v/>
      </c>
      <c r="Z331" s="266">
        <f>O332</f>
        <v>0</v>
      </c>
      <c r="AA331" s="135"/>
      <c r="AB331" s="135"/>
      <c r="AC331" s="135"/>
      <c r="AD331" s="135"/>
      <c r="AE331" s="135"/>
      <c r="AF331" s="148"/>
      <c r="AG331" s="135"/>
      <c r="AH331" s="135"/>
      <c r="AI331" s="135"/>
      <c r="AJ331" s="135"/>
      <c r="AK331" s="135"/>
    </row>
    <row r="332" spans="1:37" ht="18" customHeight="1" thickBot="1">
      <c r="A332" s="312" t="str">
        <f>IF(C330="","",C330)</f>
        <v/>
      </c>
      <c r="B332" s="97">
        <f>B270</f>
        <v>3</v>
      </c>
      <c r="C332" s="93" t="str">
        <f>IF(H330="","",IF(D330="USD",H330-G330,ROUNDUP((H330-G330)/T330,2)))</f>
        <v/>
      </c>
      <c r="D332" s="110"/>
      <c r="E332" s="110"/>
      <c r="F332" s="111" t="str">
        <f>IF(AND(E330&lt;&gt;"",OR(I330="全額",I330="一部")=TRUE)=TRUE,E330,"")</f>
        <v/>
      </c>
      <c r="G332" s="112" t="str">
        <f>IF(D330="JPY",IF(COUNTIF(F332,"*円*")=1,I332,ROUNDUP(I332/T330,2)),IF(COUNTIF(F332,"*円*")=0,I332,ROUNDUP(I332*T330,0)))</f>
        <v/>
      </c>
      <c r="H332" s="174"/>
      <c r="I332" s="176" t="str">
        <f>IF(I330="","",IF(I330="全額",H330,IF(I330="なし",0,"金額入力")))</f>
        <v/>
      </c>
      <c r="J332" s="381"/>
      <c r="K332" s="385"/>
      <c r="L332" s="386"/>
      <c r="M332" s="385"/>
      <c r="N332" s="386"/>
      <c r="O332" s="385"/>
      <c r="P332" s="386"/>
      <c r="Q332" s="385"/>
      <c r="R332" s="387"/>
      <c r="S332" s="87"/>
      <c r="T332" s="135"/>
      <c r="U332" s="118" t="str">
        <f>IF(G332="","","IN_"&amp;F332&amp;MONTH(H332)&amp;"/"&amp;DAY(H332))&amp;"_"&amp;COUNTIF($V$14:V332,V332)</f>
        <v>_58</v>
      </c>
      <c r="V332" s="118" t="str">
        <f>"IN_"&amp;F332&amp;H332</f>
        <v>IN_</v>
      </c>
      <c r="W332" s="118"/>
      <c r="X332" s="118"/>
      <c r="Y332" s="135" t="str">
        <f>Q331</f>
        <v/>
      </c>
      <c r="Z332" s="266">
        <f>Q332</f>
        <v>0</v>
      </c>
      <c r="AA332" s="135" t="str">
        <f>IF(AB332="着金待ち",COUNTIF($AB$14:AB332,"着金待ち"),"")</f>
        <v/>
      </c>
      <c r="AB332" s="135" t="str">
        <f>IF(AND(OR(I330="全額",I330="一部")=TRUE,H332="")=TRUE,"着金待ち","")</f>
        <v/>
      </c>
      <c r="AC332" s="135" t="str">
        <f>IF(AB332="着金待ち",C330,"")</f>
        <v/>
      </c>
      <c r="AD332" s="135" t="str">
        <f>IF(AB332="着金待ち",F332,"")</f>
        <v/>
      </c>
      <c r="AE332" s="292" t="str">
        <f>IF(AB332="着金待ち",G332,"")</f>
        <v/>
      </c>
      <c r="AF332" s="148" t="str">
        <f>IF(AB332="着金待ち",B332,"")</f>
        <v/>
      </c>
      <c r="AG332" s="135" t="str">
        <f>IF(C332="","",IF(C332&lt;&gt;D332+E332,"！",""))</f>
        <v/>
      </c>
      <c r="AH332" s="135" t="str">
        <f>IF(C332="","",IF(C332&lt;&gt;SUM(K332:R332),"！",""))</f>
        <v/>
      </c>
      <c r="AI332" s="135" t="str">
        <f>IF(OR(AG332="！",AH332="！")=TRUE,"！","")</f>
        <v/>
      </c>
      <c r="AJ332" s="135" t="str">
        <f>IF(AI332="！",COUNTIF($AI$14:AI332,"！"),"")</f>
        <v/>
      </c>
      <c r="AK332" s="135">
        <v>13</v>
      </c>
    </row>
    <row r="333" spans="1:37" ht="18" customHeight="1" thickBot="1">
      <c r="B333" s="308" t="s">
        <v>317</v>
      </c>
      <c r="C333" s="181"/>
      <c r="D333" s="182"/>
      <c r="E333" s="98" t="str">
        <f>IFERROR(ABS(C332-(D332+E332)),"")</f>
        <v/>
      </c>
      <c r="F333" s="183"/>
      <c r="G333" s="183"/>
      <c r="H333" s="182"/>
      <c r="I333" s="170"/>
      <c r="J333" s="79"/>
      <c r="K333" s="79"/>
      <c r="L333" s="79"/>
      <c r="M333" s="79"/>
      <c r="N333" s="79"/>
      <c r="O333" s="79"/>
      <c r="P333" s="79"/>
      <c r="Q333" s="371" t="str">
        <f>IFERROR(ABS(C332-SUM(K332:R332)),"")</f>
        <v/>
      </c>
      <c r="R333" s="371"/>
      <c r="S333" s="135"/>
      <c r="T333" s="135"/>
      <c r="U333" s="135"/>
      <c r="V333" s="135"/>
      <c r="W333" s="135"/>
      <c r="X333" s="135"/>
      <c r="Y333" s="135"/>
      <c r="Z333" s="135"/>
      <c r="AA333" s="135"/>
      <c r="AB333" s="135"/>
      <c r="AC333" s="135"/>
      <c r="AD333" s="135"/>
      <c r="AE333" s="135"/>
      <c r="AF333" s="135"/>
      <c r="AG333" s="135"/>
      <c r="AH333" s="135"/>
      <c r="AI333" s="135"/>
      <c r="AJ333" s="135"/>
      <c r="AK333" s="135"/>
    </row>
    <row r="334" spans="1:37" ht="18" customHeight="1" thickBot="1">
      <c r="A334" s="312"/>
      <c r="B334" s="321">
        <f>B329+1</f>
        <v>14</v>
      </c>
      <c r="C334" s="81" t="s">
        <v>23</v>
      </c>
      <c r="D334" s="82" t="s">
        <v>136</v>
      </c>
      <c r="E334" s="82" t="s">
        <v>28</v>
      </c>
      <c r="F334" s="82" t="s">
        <v>27</v>
      </c>
      <c r="G334" s="82" t="s">
        <v>24</v>
      </c>
      <c r="H334" s="171" t="s">
        <v>25</v>
      </c>
      <c r="I334" s="91" t="s">
        <v>133</v>
      </c>
      <c r="J334" s="372" t="s">
        <v>198</v>
      </c>
      <c r="K334" s="374"/>
      <c r="L334" s="375"/>
      <c r="M334" s="375"/>
      <c r="N334" s="375"/>
      <c r="O334" s="375"/>
      <c r="P334" s="375"/>
      <c r="Q334" s="375"/>
      <c r="R334" s="376"/>
      <c r="S334" s="83"/>
      <c r="T334" s="120" t="s">
        <v>31</v>
      </c>
      <c r="U334" s="118"/>
      <c r="V334" s="118"/>
      <c r="W334" s="118"/>
      <c r="X334" s="118"/>
      <c r="Y334" s="135" t="str">
        <f>K336</f>
        <v/>
      </c>
      <c r="Z334" s="266">
        <f>K337</f>
        <v>0</v>
      </c>
      <c r="AA334" s="135"/>
      <c r="AB334" s="135"/>
      <c r="AC334" s="135"/>
      <c r="AD334" s="135"/>
      <c r="AE334" s="135"/>
      <c r="AF334" s="148"/>
      <c r="AG334" s="135"/>
      <c r="AH334" s="135"/>
      <c r="AI334" s="135"/>
      <c r="AJ334" s="135"/>
      <c r="AK334" s="135"/>
    </row>
    <row r="335" spans="1:37" ht="18" customHeight="1" thickBot="1">
      <c r="A335" s="312"/>
      <c r="B335" s="309">
        <f>B270</f>
        <v>3</v>
      </c>
      <c r="C335" s="107"/>
      <c r="D335" s="108" t="s">
        <v>30</v>
      </c>
      <c r="E335" s="108" t="str">
        <f>IF(C335="","",IFERROR(INDEX(リスト!$B$3:$B$32,MATCH(プレー記録!C335,リスト!$D$3:$D$32,0),1),""))</f>
        <v/>
      </c>
      <c r="F335" s="109"/>
      <c r="G335" s="109" t="str">
        <f>IF(F335="","",F335)</f>
        <v/>
      </c>
      <c r="H335" s="172"/>
      <c r="I335" s="175"/>
      <c r="J335" s="373"/>
      <c r="K335" s="377"/>
      <c r="L335" s="378"/>
      <c r="M335" s="378"/>
      <c r="N335" s="378"/>
      <c r="O335" s="378"/>
      <c r="P335" s="378"/>
      <c r="Q335" s="378"/>
      <c r="R335" s="379"/>
      <c r="S335" s="84"/>
      <c r="T335" s="241"/>
      <c r="U335" s="118" t="str">
        <f>IF(F335="","","OUT_"&amp;E335&amp;MONTH(B335)&amp;"/"&amp;DAY(B335)&amp;"_"&amp;COUNTIF($V$12:V335,V335))</f>
        <v/>
      </c>
      <c r="V335" s="118" t="str">
        <f>"OUT_"&amp;E335&amp;B335</f>
        <v>OUT_3</v>
      </c>
      <c r="W335" s="194">
        <f>SUM(H335)-SUM(I337)</f>
        <v>0</v>
      </c>
      <c r="X335" s="119" t="str">
        <f>IF(C335="","",C335)</f>
        <v/>
      </c>
      <c r="Y335" s="135" t="str">
        <f>M336</f>
        <v/>
      </c>
      <c r="Z335" s="266">
        <f>M337</f>
        <v>0</v>
      </c>
      <c r="AA335" s="135"/>
      <c r="AB335" s="135"/>
      <c r="AC335" s="135"/>
      <c r="AD335" s="135"/>
      <c r="AE335" s="135"/>
      <c r="AF335" s="148"/>
      <c r="AG335" s="135"/>
      <c r="AH335" s="135"/>
      <c r="AI335" s="135"/>
      <c r="AJ335" s="135"/>
      <c r="AK335" s="135"/>
    </row>
    <row r="336" spans="1:37" ht="18" customHeight="1">
      <c r="A336" s="312"/>
      <c r="B336" s="79"/>
      <c r="C336" s="85" t="s">
        <v>26</v>
      </c>
      <c r="D336" s="86" t="s">
        <v>1</v>
      </c>
      <c r="E336" s="86" t="s">
        <v>29</v>
      </c>
      <c r="F336" s="86" t="s">
        <v>119</v>
      </c>
      <c r="G336" s="86" t="s">
        <v>134</v>
      </c>
      <c r="H336" s="173" t="s">
        <v>117</v>
      </c>
      <c r="I336" s="92" t="s">
        <v>135</v>
      </c>
      <c r="J336" s="380" t="s">
        <v>199</v>
      </c>
      <c r="K336" s="382" t="str">
        <f>$K$13</f>
        <v/>
      </c>
      <c r="L336" s="383"/>
      <c r="M336" s="382" t="str">
        <f>$M$13</f>
        <v/>
      </c>
      <c r="N336" s="383"/>
      <c r="O336" s="382" t="str">
        <f>$O$13</f>
        <v/>
      </c>
      <c r="P336" s="383"/>
      <c r="Q336" s="382" t="str">
        <f>$Q$13</f>
        <v/>
      </c>
      <c r="R336" s="384"/>
      <c r="S336" s="87"/>
      <c r="T336" s="135"/>
      <c r="U336" s="118"/>
      <c r="V336" s="118"/>
      <c r="W336" s="118"/>
      <c r="X336" s="118"/>
      <c r="Y336" s="135" t="str">
        <f>O336</f>
        <v/>
      </c>
      <c r="Z336" s="266">
        <f>O337</f>
        <v>0</v>
      </c>
      <c r="AA336" s="135"/>
      <c r="AB336" s="135"/>
      <c r="AC336" s="135"/>
      <c r="AD336" s="135"/>
      <c r="AE336" s="135"/>
      <c r="AF336" s="148"/>
      <c r="AG336" s="135"/>
      <c r="AH336" s="135"/>
      <c r="AI336" s="135"/>
      <c r="AJ336" s="135"/>
      <c r="AK336" s="135"/>
    </row>
    <row r="337" spans="1:37" ht="18" customHeight="1" thickBot="1">
      <c r="A337" s="312" t="str">
        <f>IF(C335="","",C335)</f>
        <v/>
      </c>
      <c r="B337" s="97">
        <f>B270</f>
        <v>3</v>
      </c>
      <c r="C337" s="93" t="str">
        <f>IF(H335="","",IF(D335="USD",H335-G335,ROUNDUP((H335-G335)/T335,2)))</f>
        <v/>
      </c>
      <c r="D337" s="110"/>
      <c r="E337" s="110"/>
      <c r="F337" s="111" t="str">
        <f>IF(AND(E335&lt;&gt;"",OR(I335="全額",I335="一部")=TRUE)=TRUE,E335,"")</f>
        <v/>
      </c>
      <c r="G337" s="112" t="str">
        <f>IF(D335="JPY",IF(COUNTIF(F337,"*円*")=1,I337,ROUNDUP(I337/T335,2)),IF(COUNTIF(F337,"*円*")=0,I337,ROUNDUP(I337*T335,0)))</f>
        <v/>
      </c>
      <c r="H337" s="174"/>
      <c r="I337" s="176" t="str">
        <f>IF(I335="","",IF(I335="全額",H335,IF(I335="なし",0,"金額入力")))</f>
        <v/>
      </c>
      <c r="J337" s="381"/>
      <c r="K337" s="385"/>
      <c r="L337" s="386"/>
      <c r="M337" s="385"/>
      <c r="N337" s="386"/>
      <c r="O337" s="385"/>
      <c r="P337" s="386"/>
      <c r="Q337" s="385"/>
      <c r="R337" s="387"/>
      <c r="S337" s="87"/>
      <c r="T337" s="135"/>
      <c r="U337" s="118" t="str">
        <f>IF(G337="","","IN_"&amp;F337&amp;MONTH(H337)&amp;"/"&amp;DAY(H337))&amp;"_"&amp;COUNTIF($V$14:V337,V337)</f>
        <v>_59</v>
      </c>
      <c r="V337" s="118" t="str">
        <f>"IN_"&amp;F337&amp;H337</f>
        <v>IN_</v>
      </c>
      <c r="W337" s="118"/>
      <c r="X337" s="118"/>
      <c r="Y337" s="135" t="str">
        <f>Q336</f>
        <v/>
      </c>
      <c r="Z337" s="266">
        <f>Q337</f>
        <v>0</v>
      </c>
      <c r="AA337" s="135" t="str">
        <f>IF(AB337="着金待ち",COUNTIF($AB$14:AB337,"着金待ち"),"")</f>
        <v/>
      </c>
      <c r="AB337" s="135" t="str">
        <f>IF(AND(OR(I335="全額",I335="一部")=TRUE,H337="")=TRUE,"着金待ち","")</f>
        <v/>
      </c>
      <c r="AC337" s="135" t="str">
        <f>IF(AB337="着金待ち",C335,"")</f>
        <v/>
      </c>
      <c r="AD337" s="135" t="str">
        <f>IF(AB337="着金待ち",F337,"")</f>
        <v/>
      </c>
      <c r="AE337" s="292" t="str">
        <f>IF(AB337="着金待ち",G337,"")</f>
        <v/>
      </c>
      <c r="AF337" s="148" t="str">
        <f>IF(AB337="着金待ち",B337,"")</f>
        <v/>
      </c>
      <c r="AG337" s="135" t="str">
        <f>IF(C337="","",IF(C337&lt;&gt;D337+E337,"！",""))</f>
        <v/>
      </c>
      <c r="AH337" s="135" t="str">
        <f>IF(C337="","",IF(C337&lt;&gt;SUM(K337:R337),"！",""))</f>
        <v/>
      </c>
      <c r="AI337" s="135" t="str">
        <f>IF(OR(AG337="！",AH337="！")=TRUE,"！","")</f>
        <v/>
      </c>
      <c r="AJ337" s="135" t="str">
        <f>IF(AI337="！",COUNTIF($AI$14:AI337,"！"),"")</f>
        <v/>
      </c>
      <c r="AK337" s="135">
        <v>14</v>
      </c>
    </row>
    <row r="338" spans="1:37" ht="18" customHeight="1" thickBot="1">
      <c r="B338" s="308" t="s">
        <v>317</v>
      </c>
      <c r="C338" s="181"/>
      <c r="D338" s="182"/>
      <c r="E338" s="98" t="str">
        <f>IFERROR(ABS(C337-(D337+E337)),"")</f>
        <v/>
      </c>
      <c r="F338" s="183"/>
      <c r="G338" s="183"/>
      <c r="H338" s="182"/>
      <c r="I338" s="170"/>
      <c r="J338" s="79"/>
      <c r="K338" s="79"/>
      <c r="L338" s="79"/>
      <c r="M338" s="79"/>
      <c r="N338" s="79"/>
      <c r="O338" s="79"/>
      <c r="P338" s="79"/>
      <c r="Q338" s="371" t="str">
        <f>IFERROR(ABS(C337-SUM(K337:R337)),"")</f>
        <v/>
      </c>
      <c r="R338" s="371"/>
      <c r="S338" s="135"/>
      <c r="T338" s="135"/>
      <c r="U338" s="135"/>
      <c r="V338" s="135"/>
      <c r="W338" s="135"/>
      <c r="X338" s="135"/>
      <c r="Y338" s="135"/>
      <c r="Z338" s="135"/>
      <c r="AA338" s="135"/>
      <c r="AB338" s="135"/>
      <c r="AC338" s="135"/>
      <c r="AD338" s="135"/>
      <c r="AE338" s="135"/>
      <c r="AF338" s="135"/>
      <c r="AG338" s="135"/>
      <c r="AH338" s="135"/>
      <c r="AI338" s="135"/>
      <c r="AJ338" s="135"/>
      <c r="AK338" s="135"/>
    </row>
    <row r="339" spans="1:37" ht="18" customHeight="1" thickBot="1">
      <c r="A339" s="312"/>
      <c r="B339" s="321">
        <f>B334+1</f>
        <v>15</v>
      </c>
      <c r="C339" s="81" t="s">
        <v>23</v>
      </c>
      <c r="D339" s="82" t="s">
        <v>136</v>
      </c>
      <c r="E339" s="82" t="s">
        <v>28</v>
      </c>
      <c r="F339" s="82" t="s">
        <v>27</v>
      </c>
      <c r="G339" s="82" t="s">
        <v>24</v>
      </c>
      <c r="H339" s="171" t="s">
        <v>25</v>
      </c>
      <c r="I339" s="91" t="s">
        <v>133</v>
      </c>
      <c r="J339" s="372" t="s">
        <v>198</v>
      </c>
      <c r="K339" s="374"/>
      <c r="L339" s="375"/>
      <c r="M339" s="375"/>
      <c r="N339" s="375"/>
      <c r="O339" s="375"/>
      <c r="P339" s="375"/>
      <c r="Q339" s="375"/>
      <c r="R339" s="376"/>
      <c r="S339" s="83"/>
      <c r="T339" s="120" t="s">
        <v>31</v>
      </c>
      <c r="U339" s="118"/>
      <c r="V339" s="118"/>
      <c r="W339" s="118"/>
      <c r="X339" s="118"/>
      <c r="Y339" s="135" t="str">
        <f>K341</f>
        <v/>
      </c>
      <c r="Z339" s="266">
        <f>K342</f>
        <v>0</v>
      </c>
      <c r="AA339" s="135"/>
      <c r="AB339" s="135"/>
      <c r="AC339" s="135"/>
      <c r="AD339" s="135"/>
      <c r="AE339" s="135"/>
      <c r="AF339" s="148"/>
      <c r="AG339" s="135"/>
      <c r="AH339" s="135"/>
      <c r="AI339" s="135"/>
      <c r="AJ339" s="135"/>
      <c r="AK339" s="135"/>
    </row>
    <row r="340" spans="1:37" ht="18" customHeight="1" thickBot="1">
      <c r="A340" s="312"/>
      <c r="B340" s="309">
        <f>B270</f>
        <v>3</v>
      </c>
      <c r="C340" s="107"/>
      <c r="D340" s="108" t="s">
        <v>30</v>
      </c>
      <c r="E340" s="108" t="str">
        <f>IF(C340="","",IFERROR(INDEX(リスト!$B$3:$B$32,MATCH(プレー記録!C340,リスト!$D$3:$D$32,0),1),""))</f>
        <v/>
      </c>
      <c r="F340" s="109"/>
      <c r="G340" s="109" t="str">
        <f>IF(F340="","",F340)</f>
        <v/>
      </c>
      <c r="H340" s="172"/>
      <c r="I340" s="175"/>
      <c r="J340" s="373"/>
      <c r="K340" s="377"/>
      <c r="L340" s="378"/>
      <c r="M340" s="378"/>
      <c r="N340" s="378"/>
      <c r="O340" s="378"/>
      <c r="P340" s="378"/>
      <c r="Q340" s="378"/>
      <c r="R340" s="379"/>
      <c r="S340" s="84"/>
      <c r="T340" s="241"/>
      <c r="U340" s="118" t="str">
        <f>IF(F340="","","OUT_"&amp;E340&amp;MONTH(B340)&amp;"/"&amp;DAY(B340)&amp;"_"&amp;COUNTIF($V$12:V340,V340))</f>
        <v/>
      </c>
      <c r="V340" s="118" t="str">
        <f>"OUT_"&amp;E340&amp;B340</f>
        <v>OUT_3</v>
      </c>
      <c r="W340" s="194">
        <f>SUM(H340)-SUM(I342)</f>
        <v>0</v>
      </c>
      <c r="X340" s="119" t="str">
        <f>IF(C340="","",C340)</f>
        <v/>
      </c>
      <c r="Y340" s="135" t="str">
        <f>M341</f>
        <v/>
      </c>
      <c r="Z340" s="266">
        <f>M342</f>
        <v>0</v>
      </c>
      <c r="AA340" s="135"/>
      <c r="AB340" s="135"/>
      <c r="AC340" s="135"/>
      <c r="AD340" s="135"/>
      <c r="AE340" s="135"/>
      <c r="AF340" s="148"/>
      <c r="AG340" s="135"/>
      <c r="AH340" s="135"/>
      <c r="AI340" s="135"/>
      <c r="AJ340" s="135"/>
      <c r="AK340" s="135"/>
    </row>
    <row r="341" spans="1:37" ht="18" customHeight="1">
      <c r="A341" s="312"/>
      <c r="B341" s="79"/>
      <c r="C341" s="85" t="s">
        <v>26</v>
      </c>
      <c r="D341" s="86" t="s">
        <v>1</v>
      </c>
      <c r="E341" s="86" t="s">
        <v>29</v>
      </c>
      <c r="F341" s="86" t="s">
        <v>119</v>
      </c>
      <c r="G341" s="86" t="s">
        <v>134</v>
      </c>
      <c r="H341" s="173" t="s">
        <v>117</v>
      </c>
      <c r="I341" s="92" t="s">
        <v>135</v>
      </c>
      <c r="J341" s="380" t="s">
        <v>199</v>
      </c>
      <c r="K341" s="382" t="str">
        <f>$K$13</f>
        <v/>
      </c>
      <c r="L341" s="383"/>
      <c r="M341" s="382" t="str">
        <f>$M$13</f>
        <v/>
      </c>
      <c r="N341" s="383"/>
      <c r="O341" s="382" t="str">
        <f>$O$13</f>
        <v/>
      </c>
      <c r="P341" s="383"/>
      <c r="Q341" s="382" t="str">
        <f>$Q$13</f>
        <v/>
      </c>
      <c r="R341" s="384"/>
      <c r="S341" s="87"/>
      <c r="T341" s="135"/>
      <c r="U341" s="118"/>
      <c r="V341" s="118"/>
      <c r="W341" s="118"/>
      <c r="X341" s="118"/>
      <c r="Y341" s="135" t="str">
        <f>O341</f>
        <v/>
      </c>
      <c r="Z341" s="266">
        <f>O342</f>
        <v>0</v>
      </c>
      <c r="AA341" s="135"/>
      <c r="AB341" s="135"/>
      <c r="AC341" s="135"/>
      <c r="AD341" s="135"/>
      <c r="AE341" s="135"/>
      <c r="AF341" s="148"/>
      <c r="AG341" s="135"/>
      <c r="AH341" s="135"/>
      <c r="AI341" s="135"/>
      <c r="AJ341" s="135"/>
      <c r="AK341" s="135"/>
    </row>
    <row r="342" spans="1:37" ht="18" customHeight="1" thickBot="1">
      <c r="A342" s="312" t="str">
        <f>IF(C340="","",C340)</f>
        <v/>
      </c>
      <c r="B342" s="97">
        <f>B270</f>
        <v>3</v>
      </c>
      <c r="C342" s="93" t="str">
        <f>IF(H340="","",IF(D340="USD",H340-G340,ROUNDUP((H340-G340)/T340,2)))</f>
        <v/>
      </c>
      <c r="D342" s="110"/>
      <c r="E342" s="110"/>
      <c r="F342" s="111" t="str">
        <f>IF(AND(E340&lt;&gt;"",OR(I340="全額",I340="一部")=TRUE)=TRUE,E340,"")</f>
        <v/>
      </c>
      <c r="G342" s="112" t="str">
        <f>IF(D340="JPY",IF(COUNTIF(F342,"*円*")=1,I342,ROUNDUP(I342/T340,2)),IF(COUNTIF(F342,"*円*")=0,I342,ROUNDUP(I342*T340,0)))</f>
        <v/>
      </c>
      <c r="H342" s="174"/>
      <c r="I342" s="176" t="str">
        <f>IF(I340="","",IF(I340="全額",H340,IF(I340="なし",0,"金額入力")))</f>
        <v/>
      </c>
      <c r="J342" s="381"/>
      <c r="K342" s="385"/>
      <c r="L342" s="386"/>
      <c r="M342" s="385"/>
      <c r="N342" s="386"/>
      <c r="O342" s="385"/>
      <c r="P342" s="386"/>
      <c r="Q342" s="385"/>
      <c r="R342" s="387"/>
      <c r="S342" s="87"/>
      <c r="T342" s="135"/>
      <c r="U342" s="118" t="str">
        <f>IF(G342="","","IN_"&amp;F342&amp;MONTH(H342)&amp;"/"&amp;DAY(H342))&amp;"_"&amp;COUNTIF($V$14:V342,V342)</f>
        <v>_60</v>
      </c>
      <c r="V342" s="118" t="str">
        <f>"IN_"&amp;F342&amp;H342</f>
        <v>IN_</v>
      </c>
      <c r="W342" s="118"/>
      <c r="X342" s="118"/>
      <c r="Y342" s="135" t="str">
        <f>Q341</f>
        <v/>
      </c>
      <c r="Z342" s="266">
        <f>Q342</f>
        <v>0</v>
      </c>
      <c r="AA342" s="135" t="str">
        <f>IF(AB342="着金待ち",COUNTIF($AB$14:AB342,"着金待ち"),"")</f>
        <v/>
      </c>
      <c r="AB342" s="135" t="str">
        <f>IF(AND(OR(I340="全額",I340="一部")=TRUE,H342="")=TRUE,"着金待ち","")</f>
        <v/>
      </c>
      <c r="AC342" s="135" t="str">
        <f>IF(AB342="着金待ち",C340,"")</f>
        <v/>
      </c>
      <c r="AD342" s="135" t="str">
        <f>IF(AB342="着金待ち",F342,"")</f>
        <v/>
      </c>
      <c r="AE342" s="292" t="str">
        <f>IF(AB342="着金待ち",G342,"")</f>
        <v/>
      </c>
      <c r="AF342" s="148" t="str">
        <f>IF(AB342="着金待ち",B342,"")</f>
        <v/>
      </c>
      <c r="AG342" s="135" t="str">
        <f>IF(C342="","",IF(C342&lt;&gt;D342+E342,"！",""))</f>
        <v/>
      </c>
      <c r="AH342" s="135" t="str">
        <f>IF(C342="","",IF(C342&lt;&gt;SUM(K342:R342),"！",""))</f>
        <v/>
      </c>
      <c r="AI342" s="135" t="str">
        <f>IF(OR(AG342="！",AH342="！")=TRUE,"！","")</f>
        <v/>
      </c>
      <c r="AJ342" s="135" t="str">
        <f>IF(AI342="！",COUNTIF($AI$14:AI342,"！"),"")</f>
        <v/>
      </c>
      <c r="AK342" s="135">
        <v>15</v>
      </c>
    </row>
    <row r="343" spans="1:37" ht="18" customHeight="1">
      <c r="B343" s="308" t="s">
        <v>317</v>
      </c>
      <c r="C343" s="181"/>
      <c r="D343" s="182"/>
      <c r="E343" s="98" t="str">
        <f>IFERROR(ABS(C342-(D342+E342)),"")</f>
        <v/>
      </c>
      <c r="F343" s="183"/>
      <c r="G343" s="183"/>
      <c r="H343" s="182"/>
      <c r="I343" s="170"/>
      <c r="J343" s="79"/>
      <c r="K343" s="79"/>
      <c r="L343" s="79"/>
      <c r="M343" s="79"/>
      <c r="N343" s="79"/>
      <c r="O343" s="79"/>
      <c r="P343" s="79"/>
      <c r="Q343" s="371" t="str">
        <f>IFERROR(ABS(C342-SUM(K342:R342)),"")</f>
        <v/>
      </c>
      <c r="R343" s="371"/>
      <c r="S343" s="135"/>
      <c r="T343" s="135"/>
      <c r="U343" s="135"/>
      <c r="V343" s="135"/>
      <c r="W343" s="135"/>
      <c r="X343" s="135"/>
      <c r="Y343" s="135"/>
      <c r="Z343" s="135"/>
      <c r="AA343" s="135"/>
      <c r="AB343" s="135"/>
      <c r="AC343" s="135"/>
      <c r="AD343" s="135"/>
      <c r="AE343" s="135"/>
      <c r="AF343" s="135"/>
    </row>
    <row r="344" spans="1:37" ht="18" customHeight="1">
      <c r="I344"/>
      <c r="T344"/>
      <c r="U344"/>
      <c r="V344"/>
      <c r="W344"/>
      <c r="X344"/>
    </row>
    <row r="345" spans="1:37" ht="18" customHeight="1">
      <c r="A345" s="312"/>
      <c r="B345" s="178"/>
      <c r="C345" s="78">
        <f>C259+1</f>
        <v>4</v>
      </c>
      <c r="D345" s="179" t="s">
        <v>312</v>
      </c>
      <c r="E345" s="180">
        <f>G345+I345</f>
        <v>0</v>
      </c>
      <c r="F345" s="179" t="s">
        <v>1</v>
      </c>
      <c r="G345" s="180">
        <f>D358+D363+D368+D373+D378+D383+D388+D393+D398+D403+D408+D413+D418+D423+D428</f>
        <v>0</v>
      </c>
      <c r="H345" s="179" t="s">
        <v>29</v>
      </c>
      <c r="I345" s="180">
        <f>E358+E363+E368+E373+E378+E383+E388+E393+E398+E403+E408+E413+E418+E423+E428</f>
        <v>0</v>
      </c>
      <c r="J345" s="177"/>
      <c r="K345" s="390" t="s">
        <v>318</v>
      </c>
      <c r="L345" s="390"/>
      <c r="M345" s="390"/>
      <c r="N345" s="390"/>
      <c r="O345" s="390"/>
      <c r="P345" s="390"/>
      <c r="Q345" s="390"/>
      <c r="R345" s="390"/>
      <c r="S345" s="79"/>
      <c r="T345" s="118"/>
      <c r="U345" s="118"/>
      <c r="V345" s="118"/>
      <c r="W345" s="118"/>
      <c r="X345" s="118"/>
      <c r="Y345" s="135"/>
      <c r="Z345" s="135"/>
      <c r="AA345" s="135"/>
      <c r="AB345" s="135"/>
      <c r="AC345" s="135"/>
      <c r="AD345" s="135"/>
      <c r="AE345" s="135"/>
      <c r="AF345" s="135"/>
    </row>
    <row r="346" spans="1:37" ht="18" customHeight="1">
      <c r="A346" s="312"/>
      <c r="B346" s="178"/>
      <c r="C346" s="78"/>
      <c r="D346" s="179" t="s">
        <v>313</v>
      </c>
      <c r="E346" s="180">
        <f ca="1">IFERROR(INDEX(カレンダー・グラフ!$B$74:$AF$74,1,MATCH(プレー記録!C345,カレンダー・グラフ!$B$72:$AF$72,0)),0)</f>
        <v>0</v>
      </c>
      <c r="F346" s="179" t="s">
        <v>314</v>
      </c>
      <c r="G346" s="180">
        <f>サマリー!$Q$3</f>
        <v>0</v>
      </c>
      <c r="H346" s="179" t="s">
        <v>315</v>
      </c>
      <c r="I346" s="180">
        <f>サマリー!$Q$7</f>
        <v>0</v>
      </c>
      <c r="J346" s="177"/>
      <c r="K346" s="79"/>
      <c r="L346" s="79"/>
      <c r="M346" s="79"/>
      <c r="N346" s="79"/>
      <c r="O346" s="79"/>
      <c r="P346" s="79"/>
      <c r="Q346" s="79"/>
      <c r="R346" s="79"/>
      <c r="S346" s="79"/>
      <c r="T346" s="118"/>
      <c r="U346" s="118"/>
      <c r="V346" s="118"/>
      <c r="W346" s="118"/>
      <c r="X346" s="118"/>
      <c r="Y346" s="135"/>
      <c r="Z346" s="135"/>
      <c r="AA346" s="135"/>
      <c r="AB346" s="135"/>
      <c r="AC346" s="135"/>
      <c r="AD346" s="135"/>
      <c r="AE346" s="135"/>
      <c r="AF346" s="135"/>
    </row>
    <row r="347" spans="1:37" ht="18" customHeight="1">
      <c r="A347" s="312"/>
      <c r="B347" s="243"/>
      <c r="C347" s="389"/>
      <c r="D347" s="389"/>
      <c r="E347" s="389"/>
      <c r="F347" s="389"/>
      <c r="G347" s="389" t="str">
        <f>IFERROR(INDEX(ルール・メモ!$F$3:$F$32,MATCH(1,ルール・メモ!$E$3:$E$32,0),1),"")</f>
        <v/>
      </c>
      <c r="H347" s="389"/>
      <c r="I347" s="389"/>
      <c r="J347" s="184"/>
      <c r="K347" s="79"/>
      <c r="L347" s="79"/>
      <c r="M347" s="79"/>
      <c r="N347" s="79"/>
      <c r="O347" s="79"/>
      <c r="P347" s="79"/>
      <c r="Q347" s="79"/>
      <c r="R347" s="79"/>
      <c r="S347" s="79"/>
      <c r="T347" s="118"/>
      <c r="U347" s="118"/>
      <c r="V347" s="118"/>
      <c r="W347" s="118"/>
      <c r="X347" s="118"/>
      <c r="Y347" s="135"/>
      <c r="Z347" s="135"/>
      <c r="AA347" s="135"/>
      <c r="AB347" s="135"/>
      <c r="AC347" s="135"/>
      <c r="AD347" s="135"/>
      <c r="AE347" s="135"/>
      <c r="AF347" s="135"/>
    </row>
    <row r="348" spans="1:37" ht="18" customHeight="1">
      <c r="A348" s="312"/>
      <c r="B348" s="243"/>
      <c r="C348" s="389"/>
      <c r="D348" s="389"/>
      <c r="E348" s="389"/>
      <c r="F348" s="389"/>
      <c r="G348" s="389" t="str">
        <f>IFERROR(INDEX(ルール・メモ!$F$3:$F$32,MATCH(2,ルール・メモ!$E$3:$E$32,0),1),"")</f>
        <v/>
      </c>
      <c r="H348" s="389"/>
      <c r="I348" s="389"/>
      <c r="J348" s="184"/>
      <c r="K348" s="135"/>
      <c r="L348" s="135"/>
      <c r="M348" s="135"/>
      <c r="N348" s="135"/>
      <c r="O348" s="135"/>
      <c r="P348" s="135"/>
      <c r="Q348" s="135"/>
      <c r="R348" s="135"/>
      <c r="S348" s="79"/>
      <c r="T348" s="118"/>
      <c r="U348" s="118"/>
      <c r="V348" s="118"/>
      <c r="W348" s="118"/>
      <c r="X348" s="118"/>
      <c r="Y348" s="135"/>
      <c r="Z348" s="135"/>
      <c r="AA348" s="135"/>
      <c r="AB348" s="135"/>
      <c r="AC348" s="135"/>
      <c r="AD348" s="135"/>
      <c r="AE348" s="135"/>
      <c r="AF348" s="135"/>
    </row>
    <row r="349" spans="1:37" ht="18" customHeight="1">
      <c r="A349" s="312"/>
      <c r="B349" s="243"/>
      <c r="C349" s="389"/>
      <c r="D349" s="389"/>
      <c r="E349" s="389"/>
      <c r="F349" s="389"/>
      <c r="G349" s="389" t="str">
        <f>IFERROR(INDEX(ルール・メモ!$F$3:$F$32,MATCH(3,ルール・メモ!$E$3:$E$32,0),1),"")</f>
        <v/>
      </c>
      <c r="H349" s="389"/>
      <c r="I349" s="389"/>
      <c r="J349" s="184"/>
      <c r="K349" s="306">
        <f>$C$1</f>
        <v>0</v>
      </c>
      <c r="L349" s="99">
        <f>K349+1</f>
        <v>1</v>
      </c>
      <c r="M349" s="99">
        <f t="shared" ref="M349" si="27">L349+1</f>
        <v>2</v>
      </c>
      <c r="N349" s="99">
        <f t="shared" ref="N349" si="28">M349+1</f>
        <v>3</v>
      </c>
      <c r="O349" s="99">
        <f t="shared" ref="O349" si="29">N349+1</f>
        <v>4</v>
      </c>
      <c r="P349" s="99">
        <f t="shared" ref="P349" si="30">O349+1</f>
        <v>5</v>
      </c>
      <c r="Q349" s="99">
        <f t="shared" ref="Q349" si="31">P349+1</f>
        <v>6</v>
      </c>
      <c r="R349" s="100">
        <f t="shared" ref="R349" si="32">Q349+1</f>
        <v>7</v>
      </c>
      <c r="S349" s="79"/>
      <c r="T349" s="118"/>
      <c r="U349" s="118"/>
      <c r="V349" s="118"/>
      <c r="W349" s="118"/>
      <c r="X349" s="118"/>
      <c r="Y349" s="135"/>
      <c r="Z349" s="135"/>
      <c r="AA349" s="135"/>
      <c r="AB349" s="135"/>
      <c r="AC349" s="135"/>
      <c r="AD349" s="135"/>
      <c r="AE349" s="135"/>
      <c r="AF349" s="135"/>
    </row>
    <row r="350" spans="1:37" ht="18" customHeight="1">
      <c r="A350" s="312"/>
      <c r="B350" s="243"/>
      <c r="C350" s="389"/>
      <c r="D350" s="389"/>
      <c r="E350" s="389"/>
      <c r="F350" s="389"/>
      <c r="G350" s="389" t="str">
        <f>IFERROR(INDEX(ルール・メモ!$F$3:$F$32,MATCH(4,ルール・メモ!$E$3:$E$32,0),1),"")</f>
        <v/>
      </c>
      <c r="H350" s="389"/>
      <c r="I350" s="389"/>
      <c r="J350" s="184"/>
      <c r="K350" s="101">
        <f>K349+8</f>
        <v>8</v>
      </c>
      <c r="L350" s="102">
        <f t="shared" ref="L350:R350" si="33">L349+8</f>
        <v>9</v>
      </c>
      <c r="M350" s="102">
        <f t="shared" si="33"/>
        <v>10</v>
      </c>
      <c r="N350" s="102">
        <f t="shared" si="33"/>
        <v>11</v>
      </c>
      <c r="O350" s="102">
        <f t="shared" si="33"/>
        <v>12</v>
      </c>
      <c r="P350" s="102">
        <f t="shared" si="33"/>
        <v>13</v>
      </c>
      <c r="Q350" s="102">
        <f t="shared" si="33"/>
        <v>14</v>
      </c>
      <c r="R350" s="103">
        <f t="shared" si="33"/>
        <v>15</v>
      </c>
      <c r="S350" s="79"/>
      <c r="T350" s="118"/>
      <c r="U350" s="118"/>
      <c r="V350" s="118"/>
      <c r="W350" s="118"/>
      <c r="X350" s="118"/>
      <c r="Y350" s="135"/>
      <c r="Z350" s="135"/>
      <c r="AA350" s="135"/>
      <c r="AB350" s="135"/>
      <c r="AC350" s="135"/>
      <c r="AD350" s="135"/>
      <c r="AE350" s="135"/>
      <c r="AF350" s="135"/>
    </row>
    <row r="351" spans="1:37" ht="18" customHeight="1">
      <c r="A351" s="312"/>
      <c r="B351" s="243"/>
      <c r="C351" s="389"/>
      <c r="D351" s="389"/>
      <c r="E351" s="389"/>
      <c r="F351" s="389"/>
      <c r="G351" s="389" t="str">
        <f>IFERROR(INDEX(ルール・メモ!$F$3:$F$32,MATCH(5,ルール・メモ!$E$3:$E$32,0),1),"")</f>
        <v/>
      </c>
      <c r="H351" s="389"/>
      <c r="I351" s="389"/>
      <c r="J351" s="184"/>
      <c r="K351" s="101">
        <f t="shared" ref="K351:R352" si="34">K350+8</f>
        <v>16</v>
      </c>
      <c r="L351" s="102">
        <f t="shared" si="34"/>
        <v>17</v>
      </c>
      <c r="M351" s="102">
        <f t="shared" si="34"/>
        <v>18</v>
      </c>
      <c r="N351" s="102">
        <f t="shared" si="34"/>
        <v>19</v>
      </c>
      <c r="O351" s="102">
        <f t="shared" si="34"/>
        <v>20</v>
      </c>
      <c r="P351" s="102">
        <f t="shared" si="34"/>
        <v>21</v>
      </c>
      <c r="Q351" s="102">
        <f t="shared" si="34"/>
        <v>22</v>
      </c>
      <c r="R351" s="103">
        <f t="shared" si="34"/>
        <v>23</v>
      </c>
      <c r="S351" s="79"/>
      <c r="T351" s="118"/>
      <c r="U351" s="118"/>
      <c r="V351" s="118"/>
      <c r="W351" s="118"/>
      <c r="X351" s="118"/>
      <c r="Y351" s="135"/>
      <c r="Z351" s="135"/>
      <c r="AA351" s="135"/>
      <c r="AB351" s="135"/>
      <c r="AC351" s="135"/>
      <c r="AD351" s="135"/>
      <c r="AE351" s="135"/>
      <c r="AF351" s="135"/>
    </row>
    <row r="352" spans="1:37" ht="18" customHeight="1">
      <c r="A352" s="312"/>
      <c r="B352" s="243"/>
      <c r="C352" s="389"/>
      <c r="D352" s="389"/>
      <c r="E352" s="389"/>
      <c r="F352" s="389"/>
      <c r="G352" s="389" t="str">
        <f>IFERROR(INDEX(ルール・メモ!$F$3:$F$32,MATCH(6,ルール・メモ!$E$3:$E$32,0),1),"")</f>
        <v/>
      </c>
      <c r="H352" s="389"/>
      <c r="I352" s="389"/>
      <c r="J352" s="184"/>
      <c r="K352" s="104">
        <f t="shared" si="34"/>
        <v>24</v>
      </c>
      <c r="L352" s="105">
        <f t="shared" si="34"/>
        <v>25</v>
      </c>
      <c r="M352" s="105">
        <f t="shared" si="34"/>
        <v>26</v>
      </c>
      <c r="N352" s="105">
        <f t="shared" si="34"/>
        <v>27</v>
      </c>
      <c r="O352" s="105">
        <f t="shared" si="34"/>
        <v>28</v>
      </c>
      <c r="P352" s="105">
        <f t="shared" si="34"/>
        <v>29</v>
      </c>
      <c r="Q352" s="105">
        <f t="shared" si="34"/>
        <v>30</v>
      </c>
      <c r="R352" s="106"/>
      <c r="S352" s="79"/>
      <c r="T352" s="118"/>
      <c r="U352" s="118"/>
      <c r="V352" s="118"/>
      <c r="W352" s="118"/>
      <c r="X352" s="118"/>
      <c r="Y352" s="135"/>
      <c r="Z352" s="135"/>
      <c r="AA352" s="135"/>
      <c r="AB352" s="135"/>
      <c r="AC352" s="135"/>
      <c r="AD352" s="135"/>
      <c r="AE352" s="135"/>
      <c r="AF352" s="135"/>
    </row>
    <row r="353" spans="1:37" ht="18" customHeight="1">
      <c r="A353" s="312"/>
      <c r="B353" s="80"/>
      <c r="C353" s="95" t="str">
        <f>"①"&amp;IFERROR(INDEX(ルール・メモ!$C$3:$C$32,MATCH(1,ルール・メモ!$B$3:$B$32,0),1),"")</f>
        <v>①</v>
      </c>
      <c r="D353" s="95"/>
      <c r="E353" s="95"/>
      <c r="F353" s="95"/>
      <c r="G353" s="95"/>
      <c r="H353" s="95"/>
      <c r="I353" s="95" t="str">
        <f>"③"&amp;IFERROR(INDEX(ルール・メモ!$C$3:$C$32,MATCH(3,ルール・メモ!$B$3:$B$32,0),1),"")</f>
        <v>③</v>
      </c>
      <c r="J353" s="80"/>
      <c r="K353" s="96"/>
      <c r="L353" s="96"/>
      <c r="M353" s="96"/>
      <c r="N353" s="96"/>
      <c r="O353" s="96"/>
      <c r="P353" s="96"/>
      <c r="Q353" s="96"/>
      <c r="R353" s="96"/>
      <c r="S353" s="79"/>
      <c r="T353" s="119"/>
      <c r="U353" s="118"/>
      <c r="V353" s="118"/>
      <c r="W353" s="118"/>
      <c r="X353" s="118"/>
      <c r="Y353" s="135"/>
      <c r="Z353" s="135"/>
      <c r="AA353" s="135"/>
      <c r="AB353" s="135"/>
      <c r="AC353" s="135"/>
      <c r="AD353" s="135"/>
      <c r="AE353" s="135"/>
      <c r="AF353" s="135"/>
    </row>
    <row r="354" spans="1:37" ht="18" customHeight="1" thickBot="1">
      <c r="A354" s="312"/>
      <c r="B354" s="80"/>
      <c r="C354" s="186" t="str">
        <f>"②"&amp;IFERROR(INDEX(ルール・メモ!$C$3:$C$32,MATCH(2,ルール・メモ!$B$3:$B$32,0),1),"")</f>
        <v>②</v>
      </c>
      <c r="D354" s="186"/>
      <c r="E354" s="186"/>
      <c r="F354" s="186"/>
      <c r="G354" s="186"/>
      <c r="H354" s="186"/>
      <c r="I354" s="186" t="str">
        <f>"④"&amp;IFERROR(INDEX(ルール・メモ!$C$3:$C$32,MATCH(4,ルール・メモ!$B$3:$B$32,0),1),"")</f>
        <v>④</v>
      </c>
      <c r="J354" s="187"/>
      <c r="K354" s="188"/>
      <c r="L354" s="188"/>
      <c r="M354" s="188"/>
      <c r="N354" s="188"/>
      <c r="O354" s="188"/>
      <c r="P354" s="188"/>
      <c r="Q354" s="188"/>
      <c r="R354" s="188"/>
      <c r="S354" s="79"/>
      <c r="T354" s="118"/>
      <c r="U354" s="118"/>
      <c r="V354" s="118"/>
      <c r="W354" s="118"/>
      <c r="X354" s="118"/>
      <c r="Y354" s="135"/>
      <c r="Z354" s="135"/>
      <c r="AA354" s="1"/>
      <c r="AB354" s="1"/>
      <c r="AC354" s="1"/>
      <c r="AD354" s="1"/>
      <c r="AE354" s="1"/>
      <c r="AF354" s="1"/>
    </row>
    <row r="355" spans="1:37" ht="18" customHeight="1" thickBot="1">
      <c r="A355" s="312"/>
      <c r="B355" s="321">
        <v>1</v>
      </c>
      <c r="C355" s="81" t="s">
        <v>23</v>
      </c>
      <c r="D355" s="82" t="s">
        <v>136</v>
      </c>
      <c r="E355" s="82" t="s">
        <v>28</v>
      </c>
      <c r="F355" s="82" t="s">
        <v>27</v>
      </c>
      <c r="G355" s="82" t="s">
        <v>24</v>
      </c>
      <c r="H355" s="171" t="s">
        <v>25</v>
      </c>
      <c r="I355" s="91" t="s">
        <v>133</v>
      </c>
      <c r="J355" s="372" t="s">
        <v>198</v>
      </c>
      <c r="K355" s="374"/>
      <c r="L355" s="375"/>
      <c r="M355" s="375"/>
      <c r="N355" s="375"/>
      <c r="O355" s="375"/>
      <c r="P355" s="375"/>
      <c r="Q355" s="375"/>
      <c r="R355" s="376"/>
      <c r="S355" s="83"/>
      <c r="T355" s="120" t="s">
        <v>31</v>
      </c>
      <c r="U355" s="118"/>
      <c r="V355" s="118"/>
      <c r="W355" s="118"/>
      <c r="X355" s="118"/>
      <c r="Y355" s="135" t="str">
        <f>K357</f>
        <v/>
      </c>
      <c r="Z355" s="266">
        <f>K358</f>
        <v>0</v>
      </c>
      <c r="AA355" s="135"/>
      <c r="AB355" s="135"/>
      <c r="AC355" s="135"/>
      <c r="AD355" s="135"/>
      <c r="AE355" s="135"/>
      <c r="AF355" s="148"/>
      <c r="AG355" s="135"/>
      <c r="AH355" s="135"/>
      <c r="AI355" s="135"/>
      <c r="AJ355" s="135"/>
      <c r="AK355" s="135"/>
    </row>
    <row r="356" spans="1:37" ht="18" customHeight="1" thickBot="1">
      <c r="A356" s="312"/>
      <c r="B356" s="309">
        <f>C345</f>
        <v>4</v>
      </c>
      <c r="C356" s="107"/>
      <c r="D356" s="108" t="s">
        <v>30</v>
      </c>
      <c r="E356" s="108" t="str">
        <f>IF(C356="","",IFERROR(INDEX(リスト!$B$3:$B$32,MATCH(プレー記録!C356,リスト!$D$3:$D$32,0),1),""))</f>
        <v/>
      </c>
      <c r="F356" s="109"/>
      <c r="G356" s="109" t="str">
        <f>IF(F356="","",F356)</f>
        <v/>
      </c>
      <c r="H356" s="172"/>
      <c r="I356" s="175"/>
      <c r="J356" s="373"/>
      <c r="K356" s="377"/>
      <c r="L356" s="378"/>
      <c r="M356" s="378"/>
      <c r="N356" s="378"/>
      <c r="O356" s="378"/>
      <c r="P356" s="378"/>
      <c r="Q356" s="378"/>
      <c r="R356" s="379"/>
      <c r="S356" s="84"/>
      <c r="T356" s="240"/>
      <c r="U356" s="118" t="str">
        <f>IF(F356="","","OUT_"&amp;E356&amp;MONTH(B356)&amp;"/"&amp;DAY(B356)&amp;"_"&amp;COUNTIF($V$12:V356,V356))</f>
        <v/>
      </c>
      <c r="V356" s="118" t="str">
        <f>"OUT_"&amp;E356&amp;B356</f>
        <v>OUT_4</v>
      </c>
      <c r="W356" s="194">
        <f>SUM(H356)-SUM(I358)</f>
        <v>0</v>
      </c>
      <c r="X356" s="119" t="str">
        <f>IF(C356="","",C356)</f>
        <v/>
      </c>
      <c r="Y356" s="135" t="str">
        <f>M357</f>
        <v/>
      </c>
      <c r="Z356" s="266">
        <f>M358</f>
        <v>0</v>
      </c>
      <c r="AA356" s="135"/>
      <c r="AB356" s="135"/>
      <c r="AC356" s="135"/>
      <c r="AD356" s="135"/>
      <c r="AE356" s="135"/>
      <c r="AF356" s="148"/>
      <c r="AG356" s="135"/>
      <c r="AH356" s="135"/>
      <c r="AI356" s="135"/>
      <c r="AJ356" s="135"/>
      <c r="AK356" s="135"/>
    </row>
    <row r="357" spans="1:37" ht="18" customHeight="1">
      <c r="A357" s="312"/>
      <c r="B357" s="79"/>
      <c r="C357" s="85" t="s">
        <v>26</v>
      </c>
      <c r="D357" s="86" t="s">
        <v>1</v>
      </c>
      <c r="E357" s="86" t="s">
        <v>29</v>
      </c>
      <c r="F357" s="86" t="s">
        <v>119</v>
      </c>
      <c r="G357" s="86" t="s">
        <v>134</v>
      </c>
      <c r="H357" s="173" t="s">
        <v>117</v>
      </c>
      <c r="I357" s="92" t="s">
        <v>135</v>
      </c>
      <c r="J357" s="380" t="s">
        <v>199</v>
      </c>
      <c r="K357" s="382" t="str">
        <f>IF(INDEX(テーブル6[プレー種別],MATCH(1,リスト!$O$3:$O$6,0),1)="","",INDEX(テーブル6[プレー種別],MATCH(1,リスト!$O$3:$O$6,0),1))</f>
        <v/>
      </c>
      <c r="L357" s="383"/>
      <c r="M357" s="382" t="str">
        <f>IF(INDEX(テーブル6[プレー種別],MATCH(2,リスト!$O$3:$O$6,0),1)="","",INDEX(テーブル6[プレー種別],MATCH(2,リスト!$O$3:$O$6,0),1))</f>
        <v/>
      </c>
      <c r="N357" s="383"/>
      <c r="O357" s="382" t="str">
        <f>IF(INDEX(テーブル6[プレー種別],MATCH(3,リスト!$O$3:$O$6,0),1)="","",INDEX(テーブル6[プレー種別],MATCH(3,リスト!$O$3:$O$6,0),1))</f>
        <v/>
      </c>
      <c r="P357" s="383"/>
      <c r="Q357" s="382" t="str">
        <f>IF(INDEX(テーブル6[プレー種別],MATCH(4,リスト!$O$3:$O$6,0),1)="","",INDEX(テーブル6[プレー種別],MATCH(4,リスト!$O$3:$O$6,0),1))</f>
        <v/>
      </c>
      <c r="R357" s="384"/>
      <c r="S357" s="87"/>
      <c r="T357" s="118"/>
      <c r="U357" s="118"/>
      <c r="V357" s="118"/>
      <c r="W357" s="118"/>
      <c r="X357" s="118"/>
      <c r="Y357" s="135" t="str">
        <f>O357</f>
        <v/>
      </c>
      <c r="Z357" s="266">
        <f>O358</f>
        <v>0</v>
      </c>
      <c r="AA357" s="135"/>
      <c r="AB357" s="135"/>
      <c r="AC357" s="135"/>
      <c r="AD357" s="135"/>
      <c r="AE357" s="135"/>
      <c r="AF357" s="148"/>
      <c r="AG357" s="135"/>
      <c r="AH357" s="135"/>
      <c r="AI357" s="135"/>
      <c r="AJ357" s="135"/>
      <c r="AK357" s="135"/>
    </row>
    <row r="358" spans="1:37" ht="18" customHeight="1" thickBot="1">
      <c r="A358" s="312" t="str">
        <f>IF(C356="","",C356)</f>
        <v/>
      </c>
      <c r="B358" s="97">
        <f>B356</f>
        <v>4</v>
      </c>
      <c r="C358" s="93" t="str">
        <f>IF(H356="","",IF(D356="USD",H356-G356,ROUNDUP((H356-G356)/T356,2)))</f>
        <v/>
      </c>
      <c r="D358" s="110"/>
      <c r="E358" s="110"/>
      <c r="F358" s="111" t="str">
        <f>IF(AND(E356&lt;&gt;"",OR(I356="全額",I356="一部")=TRUE)=TRUE,E356,"")</f>
        <v/>
      </c>
      <c r="G358" s="112" t="str">
        <f>IF(D356="JPY",IF(COUNTIF(F358,"*円*")=1,I358,ROUNDUP(I358/T356,2)),IF(COUNTIF(F358,"*円*")=0,I358,ROUNDUP(I358*T356,0)))</f>
        <v/>
      </c>
      <c r="H358" s="174"/>
      <c r="I358" s="176" t="str">
        <f>IF(I356="","",IF(I356="全額",H356,IF(I356="なし",0,"金額入力")))</f>
        <v/>
      </c>
      <c r="J358" s="381"/>
      <c r="K358" s="385"/>
      <c r="L358" s="386"/>
      <c r="M358" s="385"/>
      <c r="N358" s="386"/>
      <c r="O358" s="385"/>
      <c r="P358" s="386"/>
      <c r="Q358" s="385"/>
      <c r="R358" s="387"/>
      <c r="S358" s="87"/>
      <c r="T358" s="79"/>
      <c r="U358" s="118" t="str">
        <f>IF(G358="","","IN_"&amp;F358&amp;MONTH(H358)&amp;"/"&amp;DAY(H358))&amp;"_"&amp;COUNTIF($V$14:V358,V358)</f>
        <v>_61</v>
      </c>
      <c r="V358" s="118" t="str">
        <f>"IN_"&amp;F358&amp;H358</f>
        <v>IN_</v>
      </c>
      <c r="W358" s="118"/>
      <c r="X358" s="118"/>
      <c r="Y358" s="135" t="str">
        <f>Q357</f>
        <v/>
      </c>
      <c r="Z358" s="266">
        <f>Q358</f>
        <v>0</v>
      </c>
      <c r="AA358" s="135" t="str">
        <f>IF(AB358="着金待ち",COUNTIF($AB$14:AB358,"着金待ち"),"")</f>
        <v/>
      </c>
      <c r="AB358" s="135" t="str">
        <f>IF(AND(OR(I356="全額",I356="一部")=TRUE,H358="")=TRUE,"着金待ち","")</f>
        <v/>
      </c>
      <c r="AC358" s="135" t="str">
        <f>IF(AB358="着金待ち",C356,"")</f>
        <v/>
      </c>
      <c r="AD358" s="135" t="str">
        <f>IF(AB358="着金待ち",F358,"")</f>
        <v/>
      </c>
      <c r="AE358" s="292" t="str">
        <f>IF(AB358="着金待ち",G358,"")</f>
        <v/>
      </c>
      <c r="AF358" s="148" t="str">
        <f>IF(AB358="着金待ち",B358,"")</f>
        <v/>
      </c>
      <c r="AG358" s="135" t="str">
        <f>IF(C358="","",IF(C358&lt;&gt;D358+E358,"！",""))</f>
        <v/>
      </c>
      <c r="AH358" s="135" t="str">
        <f>IF(C358="","",IF(C358&lt;&gt;SUM(K358:R358),"！",""))</f>
        <v/>
      </c>
      <c r="AI358" s="135" t="str">
        <f>IF(OR(AG358="！",AH358="！")=TRUE,"！","")</f>
        <v/>
      </c>
      <c r="AJ358" s="135" t="str">
        <f>IF(AI358="！",COUNTIF($AI$14:AI358,"！"),"")</f>
        <v/>
      </c>
      <c r="AK358" s="135">
        <v>1</v>
      </c>
    </row>
    <row r="359" spans="1:37" ht="18" customHeight="1" thickBot="1">
      <c r="A359" s="312"/>
      <c r="B359" s="79"/>
      <c r="C359" s="88"/>
      <c r="D359" s="89"/>
      <c r="E359" s="94" t="str">
        <f>IFERROR(ABS(C358-(D358+E358)),"")</f>
        <v/>
      </c>
      <c r="F359" s="90"/>
      <c r="G359" s="90"/>
      <c r="H359" s="89"/>
      <c r="I359" s="170"/>
      <c r="J359" s="79"/>
      <c r="K359" s="79"/>
      <c r="L359" s="79"/>
      <c r="M359" s="79"/>
      <c r="N359" s="79"/>
      <c r="O359" s="79"/>
      <c r="P359" s="79"/>
      <c r="Q359" s="388" t="str">
        <f>IFERROR(ABS(C358-SUM(K358:R358)),"")</f>
        <v/>
      </c>
      <c r="R359" s="388"/>
      <c r="S359" s="79"/>
      <c r="T359" s="118"/>
      <c r="U359" s="118"/>
      <c r="V359" s="118"/>
      <c r="W359" s="118"/>
      <c r="X359" s="118"/>
      <c r="Y359" s="135"/>
      <c r="Z359" s="135"/>
      <c r="AA359" s="135"/>
      <c r="AB359" s="135"/>
      <c r="AC359" s="135"/>
      <c r="AD359" s="135"/>
      <c r="AE359" s="135"/>
      <c r="AF359" s="148"/>
      <c r="AG359" s="135"/>
      <c r="AH359" s="135"/>
      <c r="AI359" s="135"/>
      <c r="AJ359" s="135"/>
      <c r="AK359" s="135"/>
    </row>
    <row r="360" spans="1:37" ht="18" customHeight="1" thickBot="1">
      <c r="A360" s="312"/>
      <c r="B360" s="321">
        <f>B355+1</f>
        <v>2</v>
      </c>
      <c r="C360" s="81" t="s">
        <v>23</v>
      </c>
      <c r="D360" s="82" t="s">
        <v>136</v>
      </c>
      <c r="E360" s="82" t="s">
        <v>28</v>
      </c>
      <c r="F360" s="82" t="s">
        <v>27</v>
      </c>
      <c r="G360" s="82" t="s">
        <v>24</v>
      </c>
      <c r="H360" s="171" t="s">
        <v>25</v>
      </c>
      <c r="I360" s="91" t="s">
        <v>133</v>
      </c>
      <c r="J360" s="372" t="s">
        <v>198</v>
      </c>
      <c r="K360" s="374"/>
      <c r="L360" s="375"/>
      <c r="M360" s="375"/>
      <c r="N360" s="375"/>
      <c r="O360" s="375"/>
      <c r="P360" s="375"/>
      <c r="Q360" s="375"/>
      <c r="R360" s="376"/>
      <c r="S360" s="83"/>
      <c r="T360" s="120" t="s">
        <v>31</v>
      </c>
      <c r="U360" s="118"/>
      <c r="V360" s="118"/>
      <c r="W360" s="118"/>
      <c r="X360" s="118"/>
      <c r="Y360" s="135" t="str">
        <f>K362</f>
        <v/>
      </c>
      <c r="Z360" s="266">
        <f>K363</f>
        <v>0</v>
      </c>
      <c r="AA360" s="135"/>
      <c r="AB360" s="135"/>
      <c r="AC360" s="135"/>
      <c r="AD360" s="135"/>
      <c r="AE360" s="135"/>
      <c r="AF360" s="148"/>
      <c r="AG360" s="135"/>
      <c r="AH360" s="135"/>
      <c r="AI360" s="135"/>
      <c r="AJ360" s="135"/>
      <c r="AK360" s="135"/>
    </row>
    <row r="361" spans="1:37" ht="18" customHeight="1" thickBot="1">
      <c r="A361" s="312"/>
      <c r="B361" s="309">
        <f>B356</f>
        <v>4</v>
      </c>
      <c r="C361" s="107"/>
      <c r="D361" s="108" t="s">
        <v>30</v>
      </c>
      <c r="E361" s="108" t="str">
        <f>IF(C361="","",IFERROR(INDEX(リスト!$B$3:$B$32,MATCH(プレー記録!C361,リスト!$D$3:$D$32,0),1),""))</f>
        <v/>
      </c>
      <c r="F361" s="109"/>
      <c r="G361" s="109" t="str">
        <f>IF(F361="","",F361)</f>
        <v/>
      </c>
      <c r="H361" s="172"/>
      <c r="I361" s="175"/>
      <c r="J361" s="373"/>
      <c r="K361" s="377"/>
      <c r="L361" s="378"/>
      <c r="M361" s="378"/>
      <c r="N361" s="378"/>
      <c r="O361" s="378"/>
      <c r="P361" s="378"/>
      <c r="Q361" s="378"/>
      <c r="R361" s="379"/>
      <c r="S361" s="84"/>
      <c r="T361" s="241"/>
      <c r="U361" s="118" t="str">
        <f>IF(F361="","","OUT_"&amp;E361&amp;MONTH(B361)&amp;"/"&amp;DAY(B361)&amp;"_"&amp;COUNTIF($V$12:V361,V361))</f>
        <v/>
      </c>
      <c r="V361" s="118" t="str">
        <f>"OUT_"&amp;E361&amp;B361</f>
        <v>OUT_4</v>
      </c>
      <c r="W361" s="194">
        <f>SUM(H361)-SUM(I363)</f>
        <v>0</v>
      </c>
      <c r="X361" s="119" t="str">
        <f>IF(C361="","",C361)</f>
        <v/>
      </c>
      <c r="Y361" s="135" t="str">
        <f>M362</f>
        <v/>
      </c>
      <c r="Z361" s="266">
        <f>M363</f>
        <v>0</v>
      </c>
      <c r="AA361" s="135"/>
      <c r="AB361" s="135"/>
      <c r="AC361" s="135"/>
      <c r="AD361" s="135"/>
      <c r="AE361" s="135"/>
      <c r="AF361" s="148"/>
      <c r="AG361" s="135"/>
      <c r="AH361" s="135"/>
      <c r="AI361" s="135"/>
      <c r="AJ361" s="135"/>
      <c r="AK361" s="135"/>
    </row>
    <row r="362" spans="1:37" ht="18" customHeight="1">
      <c r="A362" s="312"/>
      <c r="B362" s="79"/>
      <c r="C362" s="85" t="s">
        <v>26</v>
      </c>
      <c r="D362" s="86" t="s">
        <v>1</v>
      </c>
      <c r="E362" s="86" t="s">
        <v>29</v>
      </c>
      <c r="F362" s="86" t="s">
        <v>119</v>
      </c>
      <c r="G362" s="86" t="s">
        <v>134</v>
      </c>
      <c r="H362" s="173" t="s">
        <v>117</v>
      </c>
      <c r="I362" s="92" t="s">
        <v>135</v>
      </c>
      <c r="J362" s="380" t="s">
        <v>199</v>
      </c>
      <c r="K362" s="382" t="str">
        <f>$K$13</f>
        <v/>
      </c>
      <c r="L362" s="383"/>
      <c r="M362" s="382" t="str">
        <f>$M$13</f>
        <v/>
      </c>
      <c r="N362" s="383"/>
      <c r="O362" s="382" t="str">
        <f>$O$13</f>
        <v/>
      </c>
      <c r="P362" s="383"/>
      <c r="Q362" s="382" t="str">
        <f>$Q$13</f>
        <v/>
      </c>
      <c r="R362" s="384"/>
      <c r="S362" s="87"/>
      <c r="T362" s="118"/>
      <c r="U362" s="118"/>
      <c r="V362" s="118"/>
      <c r="W362" s="118"/>
      <c r="X362" s="118"/>
      <c r="Y362" s="135" t="str">
        <f>O362</f>
        <v/>
      </c>
      <c r="Z362" s="266">
        <f>O363</f>
        <v>0</v>
      </c>
      <c r="AA362" s="135"/>
      <c r="AB362" s="135"/>
      <c r="AC362" s="135"/>
      <c r="AD362" s="135"/>
      <c r="AE362" s="135"/>
      <c r="AF362" s="148"/>
      <c r="AG362" s="135"/>
      <c r="AH362" s="135"/>
      <c r="AI362" s="135"/>
      <c r="AJ362" s="135"/>
      <c r="AK362" s="135"/>
    </row>
    <row r="363" spans="1:37" ht="18" customHeight="1" thickBot="1">
      <c r="A363" s="312" t="str">
        <f>IF(C361="","",C361)</f>
        <v/>
      </c>
      <c r="B363" s="97">
        <f>B356</f>
        <v>4</v>
      </c>
      <c r="C363" s="93" t="str">
        <f>IF(H361="","",IF(D361="USD",H361-G361,ROUNDUP((H361-G361)/T361,2)))</f>
        <v/>
      </c>
      <c r="D363" s="110"/>
      <c r="E363" s="110"/>
      <c r="F363" s="111" t="str">
        <f>IF(AND(E361&lt;&gt;"",OR(I361="全額",I361="一部")=TRUE)=TRUE,E361,"")</f>
        <v/>
      </c>
      <c r="G363" s="112" t="str">
        <f>IF(D361="JPY",IF(COUNTIF(F363,"*円*")=1,I363,ROUNDUP(I363/T361,2)),IF(COUNTIF(F363,"*円*")=0,I363,ROUNDUP(I363*T361,0)))</f>
        <v/>
      </c>
      <c r="H363" s="174"/>
      <c r="I363" s="176" t="str">
        <f>IF(I361="","",IF(I361="全額",H361,IF(I361="なし",0,"金額入力")))</f>
        <v/>
      </c>
      <c r="J363" s="381"/>
      <c r="K363" s="385"/>
      <c r="L363" s="386"/>
      <c r="M363" s="385"/>
      <c r="N363" s="386"/>
      <c r="O363" s="385"/>
      <c r="P363" s="386"/>
      <c r="Q363" s="385"/>
      <c r="R363" s="387"/>
      <c r="S363" s="87"/>
      <c r="T363" s="79"/>
      <c r="U363" s="118" t="str">
        <f>IF(G363="","","IN_"&amp;F363&amp;MONTH(H363)&amp;"/"&amp;DAY(H363))&amp;"_"&amp;COUNTIF($V$14:V363,V363)</f>
        <v>_62</v>
      </c>
      <c r="V363" s="118" t="str">
        <f>"IN_"&amp;F363&amp;H363</f>
        <v>IN_</v>
      </c>
      <c r="W363" s="118"/>
      <c r="X363" s="118"/>
      <c r="Y363" s="135" t="str">
        <f>Q362</f>
        <v/>
      </c>
      <c r="Z363" s="266">
        <f>Q363</f>
        <v>0</v>
      </c>
      <c r="AA363" s="135" t="str">
        <f>IF(AB363="着金待ち",COUNTIF($AB$14:AB363,"着金待ち"),"")</f>
        <v/>
      </c>
      <c r="AB363" s="135" t="str">
        <f>IF(AND(OR(I361="全額",I361="一部")=TRUE,H363="")=TRUE,"着金待ち","")</f>
        <v/>
      </c>
      <c r="AC363" s="135" t="str">
        <f>IF(AB363="着金待ち",C361,"")</f>
        <v/>
      </c>
      <c r="AD363" s="135" t="str">
        <f>IF(AB363="着金待ち",F363,"")</f>
        <v/>
      </c>
      <c r="AE363" s="292" t="str">
        <f>IF(AB363="着金待ち",G363,"")</f>
        <v/>
      </c>
      <c r="AF363" s="148" t="str">
        <f>IF(AB363="着金待ち",B363,"")</f>
        <v/>
      </c>
      <c r="AG363" s="135" t="str">
        <f>IF(C363="","",IF(C363&lt;&gt;D363+E363,"！",""))</f>
        <v/>
      </c>
      <c r="AH363" s="135" t="str">
        <f>IF(C363="","",IF(C363&lt;&gt;SUM(K363:R363),"！",""))</f>
        <v/>
      </c>
      <c r="AI363" s="135" t="str">
        <f>IF(OR(AG363="！",AH363="！")=TRUE,"！","")</f>
        <v/>
      </c>
      <c r="AJ363" s="135" t="str">
        <f>IF(AI363="！",COUNTIF($AI$14:AI363,"！"),"")</f>
        <v/>
      </c>
      <c r="AK363" s="135">
        <v>2</v>
      </c>
    </row>
    <row r="364" spans="1:37" ht="18" customHeight="1" thickBot="1">
      <c r="A364" s="312"/>
      <c r="B364" s="79"/>
      <c r="C364" s="88"/>
      <c r="D364" s="89"/>
      <c r="E364" s="94" t="str">
        <f>IFERROR(ABS(C363-(D363+E363)),"")</f>
        <v/>
      </c>
      <c r="F364" s="90"/>
      <c r="G364" s="90"/>
      <c r="H364" s="89"/>
      <c r="I364" s="170"/>
      <c r="J364" s="79"/>
      <c r="K364" s="79"/>
      <c r="L364" s="79"/>
      <c r="M364" s="79"/>
      <c r="N364" s="79"/>
      <c r="O364" s="79"/>
      <c r="P364" s="79"/>
      <c r="Q364" s="388" t="str">
        <f>IFERROR(ABS(C363-SUM(K363:R363)),"")</f>
        <v/>
      </c>
      <c r="R364" s="388"/>
      <c r="S364" s="79"/>
      <c r="T364" s="118"/>
      <c r="U364" s="118"/>
      <c r="V364" s="118"/>
      <c r="W364" s="118"/>
      <c r="X364" s="118"/>
      <c r="Y364" s="135"/>
      <c r="Z364" s="135"/>
      <c r="AA364" s="135"/>
      <c r="AB364" s="135"/>
      <c r="AC364" s="135"/>
      <c r="AD364" s="135"/>
      <c r="AE364" s="135"/>
      <c r="AF364" s="148"/>
      <c r="AG364" s="135"/>
      <c r="AH364" s="135"/>
      <c r="AI364" s="135"/>
      <c r="AJ364" s="135"/>
      <c r="AK364" s="135"/>
    </row>
    <row r="365" spans="1:37" ht="18" customHeight="1" thickBot="1">
      <c r="A365" s="312"/>
      <c r="B365" s="321">
        <f>B360+1</f>
        <v>3</v>
      </c>
      <c r="C365" s="81" t="s">
        <v>23</v>
      </c>
      <c r="D365" s="82" t="s">
        <v>136</v>
      </c>
      <c r="E365" s="82" t="s">
        <v>28</v>
      </c>
      <c r="F365" s="82" t="s">
        <v>27</v>
      </c>
      <c r="G365" s="82" t="s">
        <v>24</v>
      </c>
      <c r="H365" s="171" t="s">
        <v>25</v>
      </c>
      <c r="I365" s="91" t="s">
        <v>133</v>
      </c>
      <c r="J365" s="372" t="s">
        <v>198</v>
      </c>
      <c r="K365" s="374"/>
      <c r="L365" s="375"/>
      <c r="M365" s="375"/>
      <c r="N365" s="375"/>
      <c r="O365" s="375"/>
      <c r="P365" s="375"/>
      <c r="Q365" s="375"/>
      <c r="R365" s="376"/>
      <c r="S365" s="83"/>
      <c r="T365" s="120" t="s">
        <v>31</v>
      </c>
      <c r="U365" s="118"/>
      <c r="V365" s="118"/>
      <c r="W365" s="118"/>
      <c r="X365" s="118"/>
      <c r="Y365" s="135" t="str">
        <f>K367</f>
        <v/>
      </c>
      <c r="Z365" s="266">
        <f>K368</f>
        <v>0</v>
      </c>
      <c r="AA365" s="135"/>
      <c r="AB365" s="135"/>
      <c r="AC365" s="135"/>
      <c r="AD365" s="135"/>
      <c r="AE365" s="135"/>
      <c r="AF365" s="148"/>
      <c r="AG365" s="135"/>
      <c r="AH365" s="135"/>
      <c r="AI365" s="135"/>
      <c r="AJ365" s="135"/>
      <c r="AK365" s="135"/>
    </row>
    <row r="366" spans="1:37" ht="18" customHeight="1" thickBot="1">
      <c r="A366" s="312"/>
      <c r="B366" s="309">
        <f>B356</f>
        <v>4</v>
      </c>
      <c r="C366" s="107"/>
      <c r="D366" s="108" t="s">
        <v>30</v>
      </c>
      <c r="E366" s="108" t="str">
        <f>IF(C366="","",IFERROR(INDEX(リスト!$B$3:$B$32,MATCH(プレー記録!C366,リスト!$D$3:$D$32,0),1),""))</f>
        <v/>
      </c>
      <c r="F366" s="109"/>
      <c r="G366" s="109" t="str">
        <f>IF(F366="","",F366)</f>
        <v/>
      </c>
      <c r="H366" s="172"/>
      <c r="I366" s="175"/>
      <c r="J366" s="373"/>
      <c r="K366" s="377"/>
      <c r="L366" s="378"/>
      <c r="M366" s="378"/>
      <c r="N366" s="378"/>
      <c r="O366" s="378"/>
      <c r="P366" s="378"/>
      <c r="Q366" s="378"/>
      <c r="R366" s="379"/>
      <c r="S366" s="84"/>
      <c r="T366" s="241"/>
      <c r="U366" s="118" t="str">
        <f>IF(F366="","","OUT_"&amp;E366&amp;MONTH(B366)&amp;"/"&amp;DAY(B366)&amp;"_"&amp;COUNTIF($V$12:V366,V366))</f>
        <v/>
      </c>
      <c r="V366" s="118" t="str">
        <f>"OUT_"&amp;E366&amp;B366</f>
        <v>OUT_4</v>
      </c>
      <c r="W366" s="194">
        <f>SUM(H366)-SUM(I368)</f>
        <v>0</v>
      </c>
      <c r="X366" s="119" t="str">
        <f>IF(C366="","",C366)</f>
        <v/>
      </c>
      <c r="Y366" s="135" t="str">
        <f>M367</f>
        <v/>
      </c>
      <c r="Z366" s="266">
        <f>M368</f>
        <v>0</v>
      </c>
      <c r="AA366" s="135"/>
      <c r="AB366" s="135"/>
      <c r="AC366" s="135"/>
      <c r="AD366" s="135"/>
      <c r="AE366" s="135"/>
      <c r="AF366" s="148"/>
      <c r="AG366" s="135"/>
      <c r="AH366" s="135"/>
      <c r="AI366" s="135"/>
      <c r="AJ366" s="135"/>
      <c r="AK366" s="135"/>
    </row>
    <row r="367" spans="1:37" ht="18" customHeight="1">
      <c r="A367" s="312"/>
      <c r="B367" s="79"/>
      <c r="C367" s="85" t="s">
        <v>26</v>
      </c>
      <c r="D367" s="86" t="s">
        <v>1</v>
      </c>
      <c r="E367" s="86" t="s">
        <v>29</v>
      </c>
      <c r="F367" s="86" t="s">
        <v>119</v>
      </c>
      <c r="G367" s="86" t="s">
        <v>134</v>
      </c>
      <c r="H367" s="173" t="s">
        <v>117</v>
      </c>
      <c r="I367" s="92" t="s">
        <v>135</v>
      </c>
      <c r="J367" s="380" t="s">
        <v>199</v>
      </c>
      <c r="K367" s="382" t="str">
        <f>$K$13</f>
        <v/>
      </c>
      <c r="L367" s="383"/>
      <c r="M367" s="382" t="str">
        <f>$M$13</f>
        <v/>
      </c>
      <c r="N367" s="383"/>
      <c r="O367" s="382" t="str">
        <f>$O$13</f>
        <v/>
      </c>
      <c r="P367" s="383"/>
      <c r="Q367" s="382" t="str">
        <f>$Q$13</f>
        <v/>
      </c>
      <c r="R367" s="384"/>
      <c r="S367" s="87"/>
      <c r="T367" s="135"/>
      <c r="U367" s="118"/>
      <c r="V367" s="118"/>
      <c r="W367" s="118"/>
      <c r="X367" s="118"/>
      <c r="Y367" s="135" t="str">
        <f>O367</f>
        <v/>
      </c>
      <c r="Z367" s="266">
        <f>O368</f>
        <v>0</v>
      </c>
      <c r="AA367" s="135"/>
      <c r="AB367" s="135"/>
      <c r="AC367" s="135"/>
      <c r="AD367" s="135"/>
      <c r="AE367" s="135"/>
      <c r="AF367" s="148"/>
      <c r="AG367" s="135"/>
      <c r="AH367" s="135"/>
      <c r="AI367" s="135"/>
      <c r="AJ367" s="135"/>
      <c r="AK367" s="135"/>
    </row>
    <row r="368" spans="1:37" ht="18" customHeight="1" thickBot="1">
      <c r="A368" s="312" t="str">
        <f>IF(C366="","",C366)</f>
        <v/>
      </c>
      <c r="B368" s="97">
        <f>B356</f>
        <v>4</v>
      </c>
      <c r="C368" s="93" t="str">
        <f>IF(H366="","",IF(D366="USD",H366-G366,ROUNDUP((H366-G366)/T366,2)))</f>
        <v/>
      </c>
      <c r="D368" s="110"/>
      <c r="E368" s="110"/>
      <c r="F368" s="111" t="str">
        <f>IF(AND(E366&lt;&gt;"",OR(I366="全額",I366="一部")=TRUE)=TRUE,E366,"")</f>
        <v/>
      </c>
      <c r="G368" s="112" t="str">
        <f>IF(D366="JPY",IF(COUNTIF(F368,"*円*")=1,I368,ROUNDUP(I368/T366,2)),IF(COUNTIF(F368,"*円*")=0,I368,ROUNDUP(I368*T366,0)))</f>
        <v/>
      </c>
      <c r="H368" s="174"/>
      <c r="I368" s="176" t="str">
        <f>IF(I366="","",IF(I366="全額",H366,IF(I366="なし",0,"金額入力")))</f>
        <v/>
      </c>
      <c r="J368" s="381"/>
      <c r="K368" s="385"/>
      <c r="L368" s="386"/>
      <c r="M368" s="385"/>
      <c r="N368" s="386"/>
      <c r="O368" s="385"/>
      <c r="P368" s="386"/>
      <c r="Q368" s="385"/>
      <c r="R368" s="387"/>
      <c r="S368" s="87"/>
      <c r="T368" s="135"/>
      <c r="U368" s="118" t="str">
        <f>IF(G368="","","IN_"&amp;F368&amp;MONTH(H368)&amp;"/"&amp;DAY(H368))&amp;"_"&amp;COUNTIF($V$14:V368,V368)</f>
        <v>_63</v>
      </c>
      <c r="V368" s="118" t="str">
        <f>"IN_"&amp;F368&amp;H368</f>
        <v>IN_</v>
      </c>
      <c r="W368" s="118"/>
      <c r="X368" s="118"/>
      <c r="Y368" s="135" t="str">
        <f>Q367</f>
        <v/>
      </c>
      <c r="Z368" s="266">
        <f>Q368</f>
        <v>0</v>
      </c>
      <c r="AA368" s="135" t="str">
        <f>IF(AB368="着金待ち",COUNTIF($AB$14:AB368,"着金待ち"),"")</f>
        <v/>
      </c>
      <c r="AB368" s="135" t="str">
        <f>IF(AND(OR(I366="全額",I366="一部")=TRUE,H368="")=TRUE,"着金待ち","")</f>
        <v/>
      </c>
      <c r="AC368" s="135" t="str">
        <f>IF(AB368="着金待ち",C366,"")</f>
        <v/>
      </c>
      <c r="AD368" s="135" t="str">
        <f>IF(AB368="着金待ち",F368,"")</f>
        <v/>
      </c>
      <c r="AE368" s="292" t="str">
        <f>IF(AB368="着金待ち",G368,"")</f>
        <v/>
      </c>
      <c r="AF368" s="148" t="str">
        <f>IF(AB368="着金待ち",B368,"")</f>
        <v/>
      </c>
      <c r="AG368" s="135" t="str">
        <f>IF(C368="","",IF(C368&lt;&gt;D368+E368,"！",""))</f>
        <v/>
      </c>
      <c r="AH368" s="135" t="str">
        <f>IF(C368="","",IF(C368&lt;&gt;SUM(K368:R368),"！",""))</f>
        <v/>
      </c>
      <c r="AI368" s="135" t="str">
        <f>IF(OR(AG368="！",AH368="！")=TRUE,"！","")</f>
        <v/>
      </c>
      <c r="AJ368" s="135" t="str">
        <f>IF(AI368="！",COUNTIF($AI$14:AI368,"！"),"")</f>
        <v/>
      </c>
      <c r="AK368" s="135">
        <v>3</v>
      </c>
    </row>
    <row r="369" spans="1:37" ht="18" customHeight="1" thickBot="1">
      <c r="A369" s="312"/>
      <c r="B369" s="308" t="s">
        <v>317</v>
      </c>
      <c r="C369" s="88"/>
      <c r="D369" s="89"/>
      <c r="E369" s="94" t="str">
        <f>IFERROR(ABS(C368-(D368+E368)),"")</f>
        <v/>
      </c>
      <c r="F369" s="90"/>
      <c r="G369" s="90"/>
      <c r="H369" s="89"/>
      <c r="I369" s="170"/>
      <c r="J369" s="79"/>
      <c r="K369" s="79"/>
      <c r="L369" s="79"/>
      <c r="M369" s="79"/>
      <c r="N369" s="79"/>
      <c r="O369" s="79"/>
      <c r="P369" s="79"/>
      <c r="Q369" s="388" t="str">
        <f>IFERROR(ABS(C368-SUM(K368:R368)),"")</f>
        <v/>
      </c>
      <c r="R369" s="388"/>
      <c r="S369" s="79"/>
      <c r="T369" s="135"/>
      <c r="U369" s="118"/>
      <c r="V369" s="118"/>
      <c r="W369" s="118"/>
      <c r="X369" s="118"/>
      <c r="Y369" s="135"/>
      <c r="Z369" s="135"/>
      <c r="AA369" s="135"/>
      <c r="AB369" s="135"/>
      <c r="AC369" s="135"/>
      <c r="AD369" s="135"/>
      <c r="AE369" s="135"/>
      <c r="AF369" s="148"/>
      <c r="AG369" s="135"/>
      <c r="AH369" s="135"/>
      <c r="AI369" s="135"/>
      <c r="AJ369" s="135"/>
      <c r="AK369" s="135"/>
    </row>
    <row r="370" spans="1:37" ht="18" customHeight="1" thickBot="1">
      <c r="A370" s="312"/>
      <c r="B370" s="321">
        <f>B365+1</f>
        <v>4</v>
      </c>
      <c r="C370" s="81" t="s">
        <v>23</v>
      </c>
      <c r="D370" s="82" t="s">
        <v>136</v>
      </c>
      <c r="E370" s="82" t="s">
        <v>28</v>
      </c>
      <c r="F370" s="82" t="s">
        <v>27</v>
      </c>
      <c r="G370" s="82" t="s">
        <v>24</v>
      </c>
      <c r="H370" s="171" t="s">
        <v>25</v>
      </c>
      <c r="I370" s="91" t="s">
        <v>133</v>
      </c>
      <c r="J370" s="372" t="s">
        <v>198</v>
      </c>
      <c r="K370" s="374"/>
      <c r="L370" s="375"/>
      <c r="M370" s="375"/>
      <c r="N370" s="375"/>
      <c r="O370" s="375"/>
      <c r="P370" s="375"/>
      <c r="Q370" s="375"/>
      <c r="R370" s="376"/>
      <c r="S370" s="83"/>
      <c r="T370" s="120" t="s">
        <v>31</v>
      </c>
      <c r="U370" s="118"/>
      <c r="V370" s="118"/>
      <c r="W370" s="118"/>
      <c r="X370" s="118"/>
      <c r="Y370" s="135" t="str">
        <f>K372</f>
        <v/>
      </c>
      <c r="Z370" s="266">
        <f>K373</f>
        <v>0</v>
      </c>
      <c r="AA370" s="135"/>
      <c r="AB370" s="135"/>
      <c r="AC370" s="135"/>
      <c r="AD370" s="135"/>
      <c r="AE370" s="135"/>
      <c r="AF370" s="148"/>
      <c r="AG370" s="135"/>
      <c r="AH370" s="135"/>
      <c r="AI370" s="135"/>
      <c r="AJ370" s="135"/>
      <c r="AK370" s="135"/>
    </row>
    <row r="371" spans="1:37" ht="18" customHeight="1" thickBot="1">
      <c r="A371" s="312"/>
      <c r="B371" s="309">
        <f>B356</f>
        <v>4</v>
      </c>
      <c r="C371" s="107"/>
      <c r="D371" s="108" t="s">
        <v>30</v>
      </c>
      <c r="E371" s="108" t="str">
        <f>IF(C371="","",IFERROR(INDEX(リスト!$B$3:$B$32,MATCH(プレー記録!C371,リスト!$D$3:$D$32,0),1),""))</f>
        <v/>
      </c>
      <c r="F371" s="109"/>
      <c r="G371" s="109" t="str">
        <f>IF(F371="","",F371)</f>
        <v/>
      </c>
      <c r="H371" s="172"/>
      <c r="I371" s="175"/>
      <c r="J371" s="373"/>
      <c r="K371" s="377"/>
      <c r="L371" s="378"/>
      <c r="M371" s="378"/>
      <c r="N371" s="378"/>
      <c r="O371" s="378"/>
      <c r="P371" s="378"/>
      <c r="Q371" s="378"/>
      <c r="R371" s="379"/>
      <c r="S371" s="84"/>
      <c r="T371" s="241"/>
      <c r="U371" s="118" t="str">
        <f>IF(F371="","","OUT_"&amp;E371&amp;MONTH(B371)&amp;"/"&amp;DAY(B371)&amp;"_"&amp;COUNTIF($V$12:V371,V371))</f>
        <v/>
      </c>
      <c r="V371" s="118" t="str">
        <f>"OUT_"&amp;E371&amp;B371</f>
        <v>OUT_4</v>
      </c>
      <c r="W371" s="194">
        <f>SUM(H371)-SUM(I373)</f>
        <v>0</v>
      </c>
      <c r="X371" s="119" t="str">
        <f>IF(C371="","",C371)</f>
        <v/>
      </c>
      <c r="Y371" s="135" t="str">
        <f>M372</f>
        <v/>
      </c>
      <c r="Z371" s="266">
        <f>M373</f>
        <v>0</v>
      </c>
      <c r="AA371" s="135"/>
      <c r="AB371" s="135"/>
      <c r="AC371" s="135"/>
      <c r="AD371" s="135"/>
      <c r="AE371" s="135"/>
      <c r="AF371" s="148"/>
      <c r="AG371" s="135"/>
      <c r="AH371" s="135"/>
      <c r="AI371" s="135"/>
      <c r="AJ371" s="135"/>
      <c r="AK371" s="135"/>
    </row>
    <row r="372" spans="1:37" ht="18" customHeight="1">
      <c r="A372" s="312"/>
      <c r="B372" s="79"/>
      <c r="C372" s="85" t="s">
        <v>26</v>
      </c>
      <c r="D372" s="86" t="s">
        <v>1</v>
      </c>
      <c r="E372" s="86" t="s">
        <v>29</v>
      </c>
      <c r="F372" s="86" t="s">
        <v>119</v>
      </c>
      <c r="G372" s="86" t="s">
        <v>134</v>
      </c>
      <c r="H372" s="173" t="s">
        <v>117</v>
      </c>
      <c r="I372" s="92" t="s">
        <v>135</v>
      </c>
      <c r="J372" s="380" t="s">
        <v>199</v>
      </c>
      <c r="K372" s="382" t="str">
        <f>$K$13</f>
        <v/>
      </c>
      <c r="L372" s="383"/>
      <c r="M372" s="382" t="str">
        <f>$M$13</f>
        <v/>
      </c>
      <c r="N372" s="383"/>
      <c r="O372" s="382" t="str">
        <f>$O$13</f>
        <v/>
      </c>
      <c r="P372" s="383"/>
      <c r="Q372" s="382" t="str">
        <f>$Q$13</f>
        <v/>
      </c>
      <c r="R372" s="384"/>
      <c r="S372" s="87"/>
      <c r="T372" s="135"/>
      <c r="U372" s="118"/>
      <c r="V372" s="118"/>
      <c r="W372" s="118"/>
      <c r="X372" s="118"/>
      <c r="Y372" s="135" t="str">
        <f>O372</f>
        <v/>
      </c>
      <c r="Z372" s="266">
        <f>O373</f>
        <v>0</v>
      </c>
      <c r="AA372" s="135"/>
      <c r="AB372" s="135"/>
      <c r="AC372" s="135"/>
      <c r="AD372" s="135"/>
      <c r="AE372" s="135"/>
      <c r="AF372" s="148"/>
      <c r="AG372" s="135"/>
      <c r="AH372" s="135"/>
      <c r="AI372" s="135"/>
      <c r="AJ372" s="135"/>
      <c r="AK372" s="135"/>
    </row>
    <row r="373" spans="1:37" ht="18" customHeight="1" thickBot="1">
      <c r="A373" s="312" t="str">
        <f>IF(C371="","",C371)</f>
        <v/>
      </c>
      <c r="B373" s="97">
        <f>B356</f>
        <v>4</v>
      </c>
      <c r="C373" s="93" t="str">
        <f>IF(H371="","",IF(D371="USD",H371-G371,ROUNDUP((H371-G371)/T371,2)))</f>
        <v/>
      </c>
      <c r="D373" s="110"/>
      <c r="E373" s="110"/>
      <c r="F373" s="111" t="str">
        <f>IF(AND(E371&lt;&gt;"",OR(I371="全額",I371="一部")=TRUE)=TRUE,E371,"")</f>
        <v/>
      </c>
      <c r="G373" s="112" t="str">
        <f>IF(D371="JPY",IF(COUNTIF(F373,"*円*")=1,I373,ROUNDUP(I373/T371,2)),IF(COUNTIF(F373,"*円*")=0,I373,ROUNDUP(I373*T371,0)))</f>
        <v/>
      </c>
      <c r="H373" s="174"/>
      <c r="I373" s="176" t="str">
        <f>IF(I371="","",IF(I371="全額",H371,IF(I371="なし",0,"金額入力")))</f>
        <v/>
      </c>
      <c r="J373" s="381"/>
      <c r="K373" s="385"/>
      <c r="L373" s="386"/>
      <c r="M373" s="385"/>
      <c r="N373" s="386"/>
      <c r="O373" s="385"/>
      <c r="P373" s="386"/>
      <c r="Q373" s="385"/>
      <c r="R373" s="387"/>
      <c r="S373" s="87"/>
      <c r="T373" s="135"/>
      <c r="U373" s="118" t="str">
        <f>IF(G373="","","IN_"&amp;F373&amp;MONTH(H373)&amp;"/"&amp;DAY(H373))&amp;"_"&amp;COUNTIF($V$14:V373,V373)</f>
        <v>_64</v>
      </c>
      <c r="V373" s="118" t="str">
        <f>"IN_"&amp;F373&amp;H373</f>
        <v>IN_</v>
      </c>
      <c r="W373" s="118"/>
      <c r="X373" s="118"/>
      <c r="Y373" s="135" t="str">
        <f>Q372</f>
        <v/>
      </c>
      <c r="Z373" s="266">
        <f>Q373</f>
        <v>0</v>
      </c>
      <c r="AA373" s="135" t="str">
        <f>IF(AB373="着金待ち",COUNTIF($AB$14:AB373,"着金待ち"),"")</f>
        <v/>
      </c>
      <c r="AB373" s="135" t="str">
        <f>IF(AND(OR(I371="全額",I371="一部")=TRUE,H373="")=TRUE,"着金待ち","")</f>
        <v/>
      </c>
      <c r="AC373" s="135" t="str">
        <f>IF(AB373="着金待ち",C371,"")</f>
        <v/>
      </c>
      <c r="AD373" s="135" t="str">
        <f>IF(AB373="着金待ち",F373,"")</f>
        <v/>
      </c>
      <c r="AE373" s="292" t="str">
        <f>IF(AB373="着金待ち",G373,"")</f>
        <v/>
      </c>
      <c r="AF373" s="148" t="str">
        <f>IF(AB373="着金待ち",B373,"")</f>
        <v/>
      </c>
      <c r="AG373" s="135" t="str">
        <f>IF(C373="","",IF(C373&lt;&gt;D373+E373,"！",""))</f>
        <v/>
      </c>
      <c r="AH373" s="135" t="str">
        <f>IF(C373="","",IF(C373&lt;&gt;SUM(K373:R373),"！",""))</f>
        <v/>
      </c>
      <c r="AI373" s="135" t="str">
        <f>IF(OR(AG373="！",AH373="！")=TRUE,"！","")</f>
        <v/>
      </c>
      <c r="AJ373" s="135" t="str">
        <f>IF(AI373="！",COUNTIF($AI$14:AI373,"！"),"")</f>
        <v/>
      </c>
      <c r="AK373" s="135">
        <v>4</v>
      </c>
    </row>
    <row r="374" spans="1:37" ht="18" customHeight="1" thickBot="1">
      <c r="A374" s="312"/>
      <c r="B374" s="308" t="s">
        <v>317</v>
      </c>
      <c r="C374" s="88"/>
      <c r="D374" s="89"/>
      <c r="E374" s="94" t="str">
        <f>IFERROR(ABS(C373-(D373+E373)),"")</f>
        <v/>
      </c>
      <c r="F374" s="90"/>
      <c r="G374" s="90"/>
      <c r="H374" s="89"/>
      <c r="I374" s="170"/>
      <c r="J374" s="79"/>
      <c r="K374" s="79"/>
      <c r="L374" s="79"/>
      <c r="M374" s="79"/>
      <c r="N374" s="79"/>
      <c r="O374" s="79"/>
      <c r="P374" s="79"/>
      <c r="Q374" s="388" t="str">
        <f>IFERROR(ABS(C373-SUM(K373:R373)),"")</f>
        <v/>
      </c>
      <c r="R374" s="388"/>
      <c r="S374" s="79"/>
      <c r="T374" s="135"/>
      <c r="U374" s="118"/>
      <c r="V374" s="118"/>
      <c r="W374" s="118"/>
      <c r="X374" s="118"/>
      <c r="Y374" s="135"/>
      <c r="Z374" s="135"/>
      <c r="AA374" s="135"/>
      <c r="AB374" s="135"/>
      <c r="AC374" s="135"/>
      <c r="AD374" s="135"/>
      <c r="AE374" s="135"/>
      <c r="AF374" s="148"/>
      <c r="AG374" s="135"/>
      <c r="AH374" s="135"/>
      <c r="AI374" s="135"/>
      <c r="AJ374" s="135"/>
      <c r="AK374" s="135"/>
    </row>
    <row r="375" spans="1:37" ht="18" customHeight="1" thickBot="1">
      <c r="A375" s="312"/>
      <c r="B375" s="321">
        <f>B370+1</f>
        <v>5</v>
      </c>
      <c r="C375" s="81" t="s">
        <v>23</v>
      </c>
      <c r="D375" s="82" t="s">
        <v>136</v>
      </c>
      <c r="E375" s="82" t="s">
        <v>28</v>
      </c>
      <c r="F375" s="82" t="s">
        <v>27</v>
      </c>
      <c r="G375" s="82" t="s">
        <v>24</v>
      </c>
      <c r="H375" s="171" t="s">
        <v>25</v>
      </c>
      <c r="I375" s="91" t="s">
        <v>133</v>
      </c>
      <c r="J375" s="372" t="s">
        <v>198</v>
      </c>
      <c r="K375" s="374"/>
      <c r="L375" s="375"/>
      <c r="M375" s="375"/>
      <c r="N375" s="375"/>
      <c r="O375" s="375"/>
      <c r="P375" s="375"/>
      <c r="Q375" s="375"/>
      <c r="R375" s="376"/>
      <c r="S375" s="83"/>
      <c r="T375" s="120" t="s">
        <v>31</v>
      </c>
      <c r="U375" s="118"/>
      <c r="V375" s="118"/>
      <c r="W375" s="118"/>
      <c r="X375" s="118"/>
      <c r="Y375" s="135" t="str">
        <f>K377</f>
        <v/>
      </c>
      <c r="Z375" s="266">
        <f>K378</f>
        <v>0</v>
      </c>
      <c r="AA375" s="135"/>
      <c r="AB375" s="135"/>
      <c r="AC375" s="135"/>
      <c r="AD375" s="135"/>
      <c r="AE375" s="135"/>
      <c r="AF375" s="148"/>
      <c r="AG375" s="135"/>
      <c r="AH375" s="135"/>
      <c r="AI375" s="135"/>
      <c r="AJ375" s="135"/>
      <c r="AK375" s="135"/>
    </row>
    <row r="376" spans="1:37" ht="18" customHeight="1" thickBot="1">
      <c r="A376" s="312"/>
      <c r="B376" s="309">
        <f>B356</f>
        <v>4</v>
      </c>
      <c r="C376" s="107"/>
      <c r="D376" s="108" t="s">
        <v>30</v>
      </c>
      <c r="E376" s="108" t="str">
        <f>IF(C376="","",IFERROR(INDEX(リスト!$B$3:$B$32,MATCH(プレー記録!C376,リスト!$D$3:$D$32,0),1),""))</f>
        <v/>
      </c>
      <c r="F376" s="109"/>
      <c r="G376" s="109" t="str">
        <f>IF(F376="","",F376)</f>
        <v/>
      </c>
      <c r="H376" s="172"/>
      <c r="I376" s="175"/>
      <c r="J376" s="373"/>
      <c r="K376" s="377"/>
      <c r="L376" s="378"/>
      <c r="M376" s="378"/>
      <c r="N376" s="378"/>
      <c r="O376" s="378"/>
      <c r="P376" s="378"/>
      <c r="Q376" s="378"/>
      <c r="R376" s="379"/>
      <c r="S376" s="84"/>
      <c r="T376" s="241"/>
      <c r="U376" s="118" t="str">
        <f>IF(F376="","","OUT_"&amp;E376&amp;MONTH(B376)&amp;"/"&amp;DAY(B376)&amp;"_"&amp;COUNTIF($V$12:V376,V376))</f>
        <v/>
      </c>
      <c r="V376" s="118" t="str">
        <f>"OUT_"&amp;E376&amp;B376</f>
        <v>OUT_4</v>
      </c>
      <c r="W376" s="194">
        <f>SUM(H376)-SUM(I378)</f>
        <v>0</v>
      </c>
      <c r="X376" s="119" t="str">
        <f>IF(C376="","",C376)</f>
        <v/>
      </c>
      <c r="Y376" s="135" t="str">
        <f>M377</f>
        <v/>
      </c>
      <c r="Z376" s="266">
        <f>M378</f>
        <v>0</v>
      </c>
      <c r="AA376" s="135"/>
      <c r="AB376" s="135"/>
      <c r="AC376" s="135"/>
      <c r="AD376" s="135"/>
      <c r="AE376" s="135"/>
      <c r="AF376" s="148"/>
      <c r="AG376" s="135"/>
      <c r="AH376" s="135"/>
      <c r="AI376" s="135"/>
      <c r="AJ376" s="135"/>
      <c r="AK376" s="135"/>
    </row>
    <row r="377" spans="1:37" ht="18" customHeight="1">
      <c r="A377" s="312"/>
      <c r="B377" s="79"/>
      <c r="C377" s="85" t="s">
        <v>26</v>
      </c>
      <c r="D377" s="86" t="s">
        <v>1</v>
      </c>
      <c r="E377" s="86" t="s">
        <v>29</v>
      </c>
      <c r="F377" s="86" t="s">
        <v>119</v>
      </c>
      <c r="G377" s="86" t="s">
        <v>134</v>
      </c>
      <c r="H377" s="173" t="s">
        <v>117</v>
      </c>
      <c r="I377" s="92" t="s">
        <v>135</v>
      </c>
      <c r="J377" s="380" t="s">
        <v>199</v>
      </c>
      <c r="K377" s="382" t="str">
        <f>$K$13</f>
        <v/>
      </c>
      <c r="L377" s="383"/>
      <c r="M377" s="382" t="str">
        <f>$M$13</f>
        <v/>
      </c>
      <c r="N377" s="383"/>
      <c r="O377" s="382" t="str">
        <f>$O$13</f>
        <v/>
      </c>
      <c r="P377" s="383"/>
      <c r="Q377" s="382" t="str">
        <f>$Q$13</f>
        <v/>
      </c>
      <c r="R377" s="384"/>
      <c r="S377" s="87"/>
      <c r="T377" s="135"/>
      <c r="U377" s="118"/>
      <c r="V377" s="118"/>
      <c r="W377" s="118"/>
      <c r="X377" s="118"/>
      <c r="Y377" s="135" t="str">
        <f>O377</f>
        <v/>
      </c>
      <c r="Z377" s="266">
        <f>O378</f>
        <v>0</v>
      </c>
      <c r="AA377" s="135"/>
      <c r="AB377" s="135"/>
      <c r="AC377" s="135"/>
      <c r="AD377" s="135"/>
      <c r="AE377" s="135"/>
      <c r="AF377" s="148"/>
      <c r="AG377" s="135"/>
      <c r="AH377" s="135"/>
      <c r="AI377" s="135"/>
      <c r="AJ377" s="135"/>
      <c r="AK377" s="135"/>
    </row>
    <row r="378" spans="1:37" ht="18" customHeight="1" thickBot="1">
      <c r="A378" s="312" t="str">
        <f>IF(C376="","",C376)</f>
        <v/>
      </c>
      <c r="B378" s="97">
        <f>B356</f>
        <v>4</v>
      </c>
      <c r="C378" s="93" t="str">
        <f>IF(H376="","",IF(D376="USD",H376-G376,ROUNDUP((H376-G376)/T376,2)))</f>
        <v/>
      </c>
      <c r="D378" s="110"/>
      <c r="E378" s="110"/>
      <c r="F378" s="111" t="str">
        <f>IF(AND(E376&lt;&gt;"",OR(I376="全額",I376="一部")=TRUE)=TRUE,E376,"")</f>
        <v/>
      </c>
      <c r="G378" s="112" t="str">
        <f>IF(D376="JPY",IF(COUNTIF(F378,"*円*")=1,I378,ROUNDUP(I378/T376,2)),IF(COUNTIF(F378,"*円*")=0,I378,ROUNDUP(I378*T376,0)))</f>
        <v/>
      </c>
      <c r="H378" s="174"/>
      <c r="I378" s="176" t="str">
        <f>IF(I376="","",IF(I376="全額",H376,IF(I376="なし",0,"金額入力")))</f>
        <v/>
      </c>
      <c r="J378" s="381"/>
      <c r="K378" s="385"/>
      <c r="L378" s="386"/>
      <c r="M378" s="385"/>
      <c r="N378" s="386"/>
      <c r="O378" s="385"/>
      <c r="P378" s="386"/>
      <c r="Q378" s="385"/>
      <c r="R378" s="387"/>
      <c r="S378" s="87"/>
      <c r="T378" s="135"/>
      <c r="U378" s="118" t="str">
        <f>IF(G378="","","IN_"&amp;F378&amp;MONTH(H378)&amp;"/"&amp;DAY(H378))&amp;"_"&amp;COUNTIF($V$14:V378,V378)</f>
        <v>_65</v>
      </c>
      <c r="V378" s="118" t="str">
        <f>"IN_"&amp;F378&amp;H378</f>
        <v>IN_</v>
      </c>
      <c r="W378" s="118"/>
      <c r="X378" s="118"/>
      <c r="Y378" s="135" t="str">
        <f>Q377</f>
        <v/>
      </c>
      <c r="Z378" s="266">
        <f>Q378</f>
        <v>0</v>
      </c>
      <c r="AA378" s="135" t="str">
        <f>IF(AB378="着金待ち",COUNTIF($AB$14:AB378,"着金待ち"),"")</f>
        <v/>
      </c>
      <c r="AB378" s="135" t="str">
        <f>IF(AND(OR(I376="全額",I376="一部")=TRUE,H378="")=TRUE,"着金待ち","")</f>
        <v/>
      </c>
      <c r="AC378" s="135" t="str">
        <f>IF(AB378="着金待ち",C376,"")</f>
        <v/>
      </c>
      <c r="AD378" s="135" t="str">
        <f>IF(AB378="着金待ち",F378,"")</f>
        <v/>
      </c>
      <c r="AE378" s="292" t="str">
        <f>IF(AB378="着金待ち",G378,"")</f>
        <v/>
      </c>
      <c r="AF378" s="148" t="str">
        <f>IF(AB378="着金待ち",B378,"")</f>
        <v/>
      </c>
      <c r="AG378" s="135" t="str">
        <f>IF(C378="","",IF(C378&lt;&gt;D378+E378,"！",""))</f>
        <v/>
      </c>
      <c r="AH378" s="135" t="str">
        <f>IF(C378="","",IF(C378&lt;&gt;SUM(K378:R378),"！",""))</f>
        <v/>
      </c>
      <c r="AI378" s="135" t="str">
        <f>IF(OR(AG378="！",AH378="！")=TRUE,"！","")</f>
        <v/>
      </c>
      <c r="AJ378" s="135" t="str">
        <f>IF(AI378="！",COUNTIF($AI$14:AI378,"！"),"")</f>
        <v/>
      </c>
      <c r="AK378" s="135">
        <v>5</v>
      </c>
    </row>
    <row r="379" spans="1:37" ht="18" customHeight="1" thickBot="1">
      <c r="A379" s="312"/>
      <c r="B379" s="308" t="s">
        <v>317</v>
      </c>
      <c r="C379" s="88"/>
      <c r="D379" s="89"/>
      <c r="E379" s="94" t="str">
        <f>IFERROR(ABS(C378-(D378+E378)),"")</f>
        <v/>
      </c>
      <c r="F379" s="90"/>
      <c r="G379" s="90"/>
      <c r="H379" s="89"/>
      <c r="I379" s="170"/>
      <c r="J379" s="79"/>
      <c r="K379" s="79"/>
      <c r="L379" s="79"/>
      <c r="M379" s="79"/>
      <c r="N379" s="79"/>
      <c r="O379" s="79"/>
      <c r="P379" s="79"/>
      <c r="Q379" s="388" t="str">
        <f>IFERROR(ABS(C378-SUM(K378:R378)),"")</f>
        <v/>
      </c>
      <c r="R379" s="388"/>
      <c r="S379" s="79"/>
      <c r="T379" s="135"/>
      <c r="U379" s="118"/>
      <c r="V379" s="118"/>
      <c r="W379" s="118"/>
      <c r="X379" s="118"/>
      <c r="Y379" s="135"/>
      <c r="Z379" s="135"/>
      <c r="AA379" s="135"/>
      <c r="AB379" s="135"/>
      <c r="AC379" s="135"/>
      <c r="AD379" s="135"/>
      <c r="AE379" s="135"/>
      <c r="AF379" s="148"/>
      <c r="AG379" s="135"/>
      <c r="AH379" s="135"/>
      <c r="AI379" s="135"/>
      <c r="AJ379" s="135"/>
      <c r="AK379" s="135"/>
    </row>
    <row r="380" spans="1:37" ht="18" customHeight="1" thickBot="1">
      <c r="A380" s="312"/>
      <c r="B380" s="321">
        <f>B375+1</f>
        <v>6</v>
      </c>
      <c r="C380" s="81" t="s">
        <v>23</v>
      </c>
      <c r="D380" s="82" t="s">
        <v>136</v>
      </c>
      <c r="E380" s="82" t="s">
        <v>28</v>
      </c>
      <c r="F380" s="82" t="s">
        <v>27</v>
      </c>
      <c r="G380" s="82" t="s">
        <v>24</v>
      </c>
      <c r="H380" s="171" t="s">
        <v>25</v>
      </c>
      <c r="I380" s="91" t="s">
        <v>133</v>
      </c>
      <c r="J380" s="372" t="s">
        <v>198</v>
      </c>
      <c r="K380" s="374"/>
      <c r="L380" s="375"/>
      <c r="M380" s="375"/>
      <c r="N380" s="375"/>
      <c r="O380" s="375"/>
      <c r="P380" s="375"/>
      <c r="Q380" s="375"/>
      <c r="R380" s="376"/>
      <c r="S380" s="83"/>
      <c r="T380" s="120" t="s">
        <v>31</v>
      </c>
      <c r="U380" s="118"/>
      <c r="V380" s="118"/>
      <c r="W380" s="118"/>
      <c r="X380" s="118"/>
      <c r="Y380" s="135" t="str">
        <f>K382</f>
        <v/>
      </c>
      <c r="Z380" s="266">
        <f>K383</f>
        <v>0</v>
      </c>
      <c r="AA380" s="135"/>
      <c r="AB380" s="135"/>
      <c r="AC380" s="135"/>
      <c r="AD380" s="135"/>
      <c r="AE380" s="135"/>
      <c r="AF380" s="148"/>
      <c r="AG380" s="135"/>
      <c r="AH380" s="135"/>
      <c r="AI380" s="135"/>
      <c r="AJ380" s="135"/>
      <c r="AK380" s="135"/>
    </row>
    <row r="381" spans="1:37" ht="18" customHeight="1" thickBot="1">
      <c r="A381" s="312"/>
      <c r="B381" s="309">
        <f>B356</f>
        <v>4</v>
      </c>
      <c r="C381" s="107"/>
      <c r="D381" s="108" t="s">
        <v>30</v>
      </c>
      <c r="E381" s="108" t="str">
        <f>IF(C381="","",IFERROR(INDEX(リスト!$B$3:$B$32,MATCH(プレー記録!C381,リスト!$D$3:$D$32,0),1),""))</f>
        <v/>
      </c>
      <c r="F381" s="109"/>
      <c r="G381" s="109" t="str">
        <f>IF(F381="","",F381)</f>
        <v/>
      </c>
      <c r="H381" s="172"/>
      <c r="I381" s="175"/>
      <c r="J381" s="373"/>
      <c r="K381" s="377"/>
      <c r="L381" s="378"/>
      <c r="M381" s="378"/>
      <c r="N381" s="378"/>
      <c r="O381" s="378"/>
      <c r="P381" s="378"/>
      <c r="Q381" s="378"/>
      <c r="R381" s="379"/>
      <c r="S381" s="84"/>
      <c r="T381" s="241"/>
      <c r="U381" s="118" t="str">
        <f>IF(F381="","","OUT_"&amp;E381&amp;MONTH(B381)&amp;"/"&amp;DAY(B381)&amp;"_"&amp;COUNTIF($V$12:V381,V381))</f>
        <v/>
      </c>
      <c r="V381" s="118" t="str">
        <f>"OUT_"&amp;E381&amp;B381</f>
        <v>OUT_4</v>
      </c>
      <c r="W381" s="194">
        <f>SUM(H381)-SUM(I383)</f>
        <v>0</v>
      </c>
      <c r="X381" s="119" t="str">
        <f>IF(C381="","",C381)</f>
        <v/>
      </c>
      <c r="Y381" s="135" t="str">
        <f>M382</f>
        <v/>
      </c>
      <c r="Z381" s="266">
        <f>M383</f>
        <v>0</v>
      </c>
      <c r="AA381" s="135"/>
      <c r="AB381" s="135"/>
      <c r="AC381" s="135"/>
      <c r="AD381" s="135"/>
      <c r="AE381" s="135"/>
      <c r="AF381" s="148"/>
      <c r="AG381" s="135"/>
      <c r="AH381" s="135"/>
      <c r="AI381" s="135"/>
      <c r="AJ381" s="135"/>
      <c r="AK381" s="135"/>
    </row>
    <row r="382" spans="1:37" ht="18" customHeight="1">
      <c r="A382" s="312"/>
      <c r="B382" s="79"/>
      <c r="C382" s="85" t="s">
        <v>26</v>
      </c>
      <c r="D382" s="86" t="s">
        <v>1</v>
      </c>
      <c r="E382" s="86" t="s">
        <v>29</v>
      </c>
      <c r="F382" s="86" t="s">
        <v>119</v>
      </c>
      <c r="G382" s="86" t="s">
        <v>134</v>
      </c>
      <c r="H382" s="173" t="s">
        <v>117</v>
      </c>
      <c r="I382" s="92" t="s">
        <v>135</v>
      </c>
      <c r="J382" s="380" t="s">
        <v>199</v>
      </c>
      <c r="K382" s="382" t="str">
        <f>$K$13</f>
        <v/>
      </c>
      <c r="L382" s="383"/>
      <c r="M382" s="382" t="str">
        <f>$M$13</f>
        <v/>
      </c>
      <c r="N382" s="383"/>
      <c r="O382" s="382" t="str">
        <f>$O$13</f>
        <v/>
      </c>
      <c r="P382" s="383"/>
      <c r="Q382" s="382" t="str">
        <f>$Q$13</f>
        <v/>
      </c>
      <c r="R382" s="384"/>
      <c r="S382" s="87"/>
      <c r="T382" s="135"/>
      <c r="U382" s="118"/>
      <c r="V382" s="118"/>
      <c r="W382" s="118"/>
      <c r="X382" s="118"/>
      <c r="Y382" s="135" t="str">
        <f>O382</f>
        <v/>
      </c>
      <c r="Z382" s="266">
        <f>O383</f>
        <v>0</v>
      </c>
      <c r="AA382" s="135"/>
      <c r="AB382" s="135"/>
      <c r="AC382" s="135"/>
      <c r="AD382" s="135"/>
      <c r="AE382" s="135"/>
      <c r="AF382" s="148"/>
      <c r="AG382" s="135"/>
      <c r="AH382" s="135"/>
      <c r="AI382" s="135"/>
      <c r="AJ382" s="135"/>
      <c r="AK382" s="135"/>
    </row>
    <row r="383" spans="1:37" ht="18" customHeight="1" thickBot="1">
      <c r="A383" s="312" t="str">
        <f>IF(C381="","",C381)</f>
        <v/>
      </c>
      <c r="B383" s="97">
        <f>B356</f>
        <v>4</v>
      </c>
      <c r="C383" s="93" t="str">
        <f>IF(H381="","",IF(D381="USD",H381-G381,ROUNDUP((H381-G381)/T381,2)))</f>
        <v/>
      </c>
      <c r="D383" s="110"/>
      <c r="E383" s="110"/>
      <c r="F383" s="111" t="str">
        <f>IF(AND(E381&lt;&gt;"",OR(I381="全額",I381="一部")=TRUE)=TRUE,E381,"")</f>
        <v/>
      </c>
      <c r="G383" s="112" t="str">
        <f>IF(D381="JPY",IF(COUNTIF(F383,"*円*")=1,I383,ROUNDUP(I383/T381,2)),IF(COUNTIF(F383,"*円*")=0,I383,ROUNDUP(I383*T381,0)))</f>
        <v/>
      </c>
      <c r="H383" s="174"/>
      <c r="I383" s="176" t="str">
        <f>IF(I381="","",IF(I381="全額",H381,IF(I381="なし",0,"金額入力")))</f>
        <v/>
      </c>
      <c r="J383" s="381"/>
      <c r="K383" s="385"/>
      <c r="L383" s="386"/>
      <c r="M383" s="385"/>
      <c r="N383" s="386"/>
      <c r="O383" s="385"/>
      <c r="P383" s="386"/>
      <c r="Q383" s="385"/>
      <c r="R383" s="387"/>
      <c r="S383" s="87"/>
      <c r="T383" s="135"/>
      <c r="U383" s="118" t="str">
        <f>IF(G383="","","IN_"&amp;F383&amp;MONTH(H383)&amp;"/"&amp;DAY(H383))&amp;"_"&amp;COUNTIF($V$14:V383,V383)</f>
        <v>_66</v>
      </c>
      <c r="V383" s="118" t="str">
        <f>"IN_"&amp;F383&amp;H383</f>
        <v>IN_</v>
      </c>
      <c r="W383" s="118"/>
      <c r="X383" s="118"/>
      <c r="Y383" s="135" t="str">
        <f>Q382</f>
        <v/>
      </c>
      <c r="Z383" s="266">
        <f>Q383</f>
        <v>0</v>
      </c>
      <c r="AA383" s="135" t="str">
        <f>IF(AB383="着金待ち",COUNTIF($AB$14:AB383,"着金待ち"),"")</f>
        <v/>
      </c>
      <c r="AB383" s="135" t="str">
        <f>IF(AND(OR(I381="全額",I381="一部")=TRUE,H383="")=TRUE,"着金待ち","")</f>
        <v/>
      </c>
      <c r="AC383" s="135" t="str">
        <f>IF(AB383="着金待ち",C381,"")</f>
        <v/>
      </c>
      <c r="AD383" s="135" t="str">
        <f>IF(AB383="着金待ち",F383,"")</f>
        <v/>
      </c>
      <c r="AE383" s="292" t="str">
        <f>IF(AB383="着金待ち",G383,"")</f>
        <v/>
      </c>
      <c r="AF383" s="148" t="str">
        <f>IF(AB383="着金待ち",B383,"")</f>
        <v/>
      </c>
      <c r="AG383" s="135" t="str">
        <f>IF(C383="","",IF(C383&lt;&gt;D383+E383,"！",""))</f>
        <v/>
      </c>
      <c r="AH383" s="135" t="str">
        <f>IF(C383="","",IF(C383&lt;&gt;SUM(K383:R383),"！",""))</f>
        <v/>
      </c>
      <c r="AI383" s="135" t="str">
        <f>IF(OR(AG383="！",AH383="！")=TRUE,"！","")</f>
        <v/>
      </c>
      <c r="AJ383" s="135" t="str">
        <f>IF(AI383="！",COUNTIF($AI$14:AI383,"！"),"")</f>
        <v/>
      </c>
      <c r="AK383" s="135">
        <v>6</v>
      </c>
    </row>
    <row r="384" spans="1:37" ht="18" customHeight="1" thickBot="1">
      <c r="A384" s="312"/>
      <c r="B384" s="308" t="s">
        <v>317</v>
      </c>
      <c r="C384" s="88"/>
      <c r="D384" s="89"/>
      <c r="E384" s="94" t="str">
        <f>IFERROR(ABS(C383-(D383+E383)),"")</f>
        <v/>
      </c>
      <c r="F384" s="90"/>
      <c r="G384" s="90"/>
      <c r="H384" s="89"/>
      <c r="I384" s="170"/>
      <c r="J384" s="79"/>
      <c r="K384" s="79"/>
      <c r="L384" s="79"/>
      <c r="M384" s="79"/>
      <c r="N384" s="79"/>
      <c r="O384" s="79"/>
      <c r="P384" s="79"/>
      <c r="Q384" s="388" t="str">
        <f>IFERROR(ABS(C383-SUM(K383:R383)),"")</f>
        <v/>
      </c>
      <c r="R384" s="388"/>
      <c r="S384" s="79"/>
      <c r="T384" s="135"/>
      <c r="U384" s="118"/>
      <c r="V384" s="118"/>
      <c r="W384" s="118"/>
      <c r="X384" s="118"/>
      <c r="Y384" s="135"/>
      <c r="Z384" s="135"/>
      <c r="AA384" s="135"/>
      <c r="AB384" s="135"/>
      <c r="AC384" s="135"/>
      <c r="AD384" s="135"/>
      <c r="AE384" s="135"/>
      <c r="AF384" s="148"/>
      <c r="AG384" s="135"/>
      <c r="AH384" s="135"/>
      <c r="AI384" s="135"/>
      <c r="AJ384" s="135"/>
      <c r="AK384" s="135"/>
    </row>
    <row r="385" spans="1:37" ht="18" customHeight="1" thickBot="1">
      <c r="A385" s="312"/>
      <c r="B385" s="321">
        <f>B380+1</f>
        <v>7</v>
      </c>
      <c r="C385" s="81" t="s">
        <v>23</v>
      </c>
      <c r="D385" s="82" t="s">
        <v>136</v>
      </c>
      <c r="E385" s="82" t="s">
        <v>28</v>
      </c>
      <c r="F385" s="82" t="s">
        <v>27</v>
      </c>
      <c r="G385" s="82" t="s">
        <v>24</v>
      </c>
      <c r="H385" s="171" t="s">
        <v>25</v>
      </c>
      <c r="I385" s="91" t="s">
        <v>133</v>
      </c>
      <c r="J385" s="372" t="s">
        <v>198</v>
      </c>
      <c r="K385" s="374"/>
      <c r="L385" s="375"/>
      <c r="M385" s="375"/>
      <c r="N385" s="375"/>
      <c r="O385" s="375"/>
      <c r="P385" s="375"/>
      <c r="Q385" s="375"/>
      <c r="R385" s="376"/>
      <c r="S385" s="83"/>
      <c r="T385" s="120" t="s">
        <v>31</v>
      </c>
      <c r="U385" s="118"/>
      <c r="V385" s="118"/>
      <c r="W385" s="118"/>
      <c r="X385" s="118"/>
      <c r="Y385" s="135" t="str">
        <f>K387</f>
        <v/>
      </c>
      <c r="Z385" s="266">
        <f>K388</f>
        <v>0</v>
      </c>
      <c r="AA385" s="135"/>
      <c r="AB385" s="135"/>
      <c r="AC385" s="135"/>
      <c r="AD385" s="135"/>
      <c r="AE385" s="135"/>
      <c r="AF385" s="148"/>
      <c r="AG385" s="135"/>
      <c r="AH385" s="135"/>
      <c r="AI385" s="135"/>
      <c r="AJ385" s="135"/>
      <c r="AK385" s="135"/>
    </row>
    <row r="386" spans="1:37" ht="18" customHeight="1" thickBot="1">
      <c r="A386" s="312"/>
      <c r="B386" s="309">
        <f>B356</f>
        <v>4</v>
      </c>
      <c r="C386" s="107"/>
      <c r="D386" s="108" t="s">
        <v>30</v>
      </c>
      <c r="E386" s="108" t="str">
        <f>IF(C386="","",IFERROR(INDEX(リスト!$B$3:$B$32,MATCH(プレー記録!C386,リスト!$D$3:$D$32,0),1),""))</f>
        <v/>
      </c>
      <c r="F386" s="109"/>
      <c r="G386" s="109" t="str">
        <f>IF(F386="","",F386)</f>
        <v/>
      </c>
      <c r="H386" s="172"/>
      <c r="I386" s="175"/>
      <c r="J386" s="373"/>
      <c r="K386" s="377"/>
      <c r="L386" s="378"/>
      <c r="M386" s="378"/>
      <c r="N386" s="378"/>
      <c r="O386" s="378"/>
      <c r="P386" s="378"/>
      <c r="Q386" s="378"/>
      <c r="R386" s="379"/>
      <c r="S386" s="84"/>
      <c r="T386" s="241"/>
      <c r="U386" s="118" t="str">
        <f>IF(F386="","","OUT_"&amp;E386&amp;MONTH(B386)&amp;"/"&amp;DAY(B386)&amp;"_"&amp;COUNTIF($V$12:V386,V386))</f>
        <v/>
      </c>
      <c r="V386" s="118" t="str">
        <f>"OUT_"&amp;E386&amp;B386</f>
        <v>OUT_4</v>
      </c>
      <c r="W386" s="194">
        <f>SUM(H386)-SUM(I388)</f>
        <v>0</v>
      </c>
      <c r="X386" s="119" t="str">
        <f>IF(C386="","",C386)</f>
        <v/>
      </c>
      <c r="Y386" s="135" t="str">
        <f>M387</f>
        <v/>
      </c>
      <c r="Z386" s="266">
        <f>M388</f>
        <v>0</v>
      </c>
      <c r="AA386" s="135"/>
      <c r="AB386" s="135"/>
      <c r="AC386" s="135"/>
      <c r="AD386" s="135"/>
      <c r="AE386" s="135"/>
      <c r="AF386" s="148"/>
      <c r="AG386" s="135"/>
      <c r="AH386" s="135"/>
      <c r="AI386" s="135"/>
      <c r="AJ386" s="135"/>
      <c r="AK386" s="135"/>
    </row>
    <row r="387" spans="1:37" ht="18" customHeight="1">
      <c r="A387" s="312"/>
      <c r="B387" s="79"/>
      <c r="C387" s="85" t="s">
        <v>26</v>
      </c>
      <c r="D387" s="86" t="s">
        <v>1</v>
      </c>
      <c r="E387" s="86" t="s">
        <v>29</v>
      </c>
      <c r="F387" s="86" t="s">
        <v>119</v>
      </c>
      <c r="G387" s="86" t="s">
        <v>134</v>
      </c>
      <c r="H387" s="173" t="s">
        <v>117</v>
      </c>
      <c r="I387" s="92" t="s">
        <v>135</v>
      </c>
      <c r="J387" s="380" t="s">
        <v>199</v>
      </c>
      <c r="K387" s="382" t="str">
        <f>$K$13</f>
        <v/>
      </c>
      <c r="L387" s="383"/>
      <c r="M387" s="382" t="str">
        <f>$M$13</f>
        <v/>
      </c>
      <c r="N387" s="383"/>
      <c r="O387" s="382" t="str">
        <f>$O$13</f>
        <v/>
      </c>
      <c r="P387" s="383"/>
      <c r="Q387" s="382" t="str">
        <f>$Q$13</f>
        <v/>
      </c>
      <c r="R387" s="384"/>
      <c r="S387" s="87"/>
      <c r="T387" s="135"/>
      <c r="U387" s="118"/>
      <c r="V387" s="118"/>
      <c r="W387" s="118"/>
      <c r="X387" s="118"/>
      <c r="Y387" s="135" t="str">
        <f>O387</f>
        <v/>
      </c>
      <c r="Z387" s="266">
        <f>O388</f>
        <v>0</v>
      </c>
      <c r="AA387" s="135"/>
      <c r="AB387" s="135"/>
      <c r="AC387" s="135"/>
      <c r="AD387" s="135"/>
      <c r="AE387" s="135"/>
      <c r="AF387" s="148"/>
      <c r="AG387" s="135"/>
      <c r="AH387" s="135"/>
      <c r="AI387" s="135"/>
      <c r="AJ387" s="135"/>
      <c r="AK387" s="135"/>
    </row>
    <row r="388" spans="1:37" ht="18" customHeight="1" thickBot="1">
      <c r="A388" s="312" t="str">
        <f>IF(C386="","",C386)</f>
        <v/>
      </c>
      <c r="B388" s="97">
        <f>B356</f>
        <v>4</v>
      </c>
      <c r="C388" s="93" t="str">
        <f>IF(H386="","",IF(D386="USD",H386-G386,ROUNDUP((H386-G386)/T386,2)))</f>
        <v/>
      </c>
      <c r="D388" s="110"/>
      <c r="E388" s="110"/>
      <c r="F388" s="111" t="str">
        <f>IF(AND(E386&lt;&gt;"",OR(I386="全額",I386="一部")=TRUE)=TRUE,E386,"")</f>
        <v/>
      </c>
      <c r="G388" s="112" t="str">
        <f>IF(D386="JPY",IF(COUNTIF(F388,"*円*")=1,I388,ROUNDUP(I388/T386,2)),IF(COUNTIF(F388,"*円*")=0,I388,ROUNDUP(I388*T386,0)))</f>
        <v/>
      </c>
      <c r="H388" s="174"/>
      <c r="I388" s="176" t="str">
        <f>IF(I386="","",IF(I386="全額",H386,IF(I386="なし",0,"金額入力")))</f>
        <v/>
      </c>
      <c r="J388" s="381"/>
      <c r="K388" s="385"/>
      <c r="L388" s="386"/>
      <c r="M388" s="385"/>
      <c r="N388" s="386"/>
      <c r="O388" s="385"/>
      <c r="P388" s="386"/>
      <c r="Q388" s="385"/>
      <c r="R388" s="387"/>
      <c r="S388" s="87"/>
      <c r="T388" s="135"/>
      <c r="U388" s="118" t="str">
        <f>IF(G388="","","IN_"&amp;F388&amp;MONTH(H388)&amp;"/"&amp;DAY(H388))&amp;"_"&amp;COUNTIF($V$14:V388,V388)</f>
        <v>_67</v>
      </c>
      <c r="V388" s="118" t="str">
        <f>"IN_"&amp;F388&amp;H388</f>
        <v>IN_</v>
      </c>
      <c r="W388" s="118"/>
      <c r="X388" s="118"/>
      <c r="Y388" s="135" t="str">
        <f>Q387</f>
        <v/>
      </c>
      <c r="Z388" s="266">
        <f>Q388</f>
        <v>0</v>
      </c>
      <c r="AA388" s="135" t="str">
        <f>IF(AB388="着金待ち",COUNTIF($AB$14:AB388,"着金待ち"),"")</f>
        <v/>
      </c>
      <c r="AB388" s="135" t="str">
        <f>IF(AND(OR(I386="全額",I386="一部")=TRUE,H388="")=TRUE,"着金待ち","")</f>
        <v/>
      </c>
      <c r="AC388" s="135" t="str">
        <f>IF(AB388="着金待ち",C386,"")</f>
        <v/>
      </c>
      <c r="AD388" s="135" t="str">
        <f>IF(AB388="着金待ち",F388,"")</f>
        <v/>
      </c>
      <c r="AE388" s="292" t="str">
        <f>IF(AB388="着金待ち",G388,"")</f>
        <v/>
      </c>
      <c r="AF388" s="148" t="str">
        <f>IF(AB388="着金待ち",B388,"")</f>
        <v/>
      </c>
      <c r="AG388" s="135" t="str">
        <f>IF(C388="","",IF(C388&lt;&gt;D388+E388,"！",""))</f>
        <v/>
      </c>
      <c r="AH388" s="135" t="str">
        <f>IF(C388="","",IF(C388&lt;&gt;SUM(K388:R388),"！",""))</f>
        <v/>
      </c>
      <c r="AI388" s="135" t="str">
        <f>IF(OR(AG388="！",AH388="！")=TRUE,"！","")</f>
        <v/>
      </c>
      <c r="AJ388" s="135" t="str">
        <f>IF(AI388="！",COUNTIF($AI$14:AI388,"！"),"")</f>
        <v/>
      </c>
      <c r="AK388" s="135">
        <v>7</v>
      </c>
    </row>
    <row r="389" spans="1:37" ht="18" customHeight="1" thickBot="1">
      <c r="A389" s="312"/>
      <c r="B389" s="308" t="s">
        <v>317</v>
      </c>
      <c r="C389" s="88"/>
      <c r="D389" s="89"/>
      <c r="E389" s="94" t="str">
        <f>IFERROR(ABS(C388-(D388+E388)),"")</f>
        <v/>
      </c>
      <c r="F389" s="90"/>
      <c r="G389" s="90"/>
      <c r="H389" s="89"/>
      <c r="I389" s="170"/>
      <c r="J389" s="79"/>
      <c r="K389" s="79"/>
      <c r="L389" s="79"/>
      <c r="M389" s="79"/>
      <c r="N389" s="79"/>
      <c r="O389" s="79"/>
      <c r="P389" s="79"/>
      <c r="Q389" s="388" t="str">
        <f>IFERROR(ABS(C388-SUM(K388:R388)),"")</f>
        <v/>
      </c>
      <c r="R389" s="388"/>
      <c r="S389" s="79"/>
      <c r="T389" s="135"/>
      <c r="U389" s="118"/>
      <c r="V389" s="118"/>
      <c r="W389" s="118"/>
      <c r="X389" s="118"/>
      <c r="Y389" s="135"/>
      <c r="Z389" s="135"/>
      <c r="AA389" s="135"/>
      <c r="AB389" s="135"/>
      <c r="AC389" s="135"/>
      <c r="AD389" s="135"/>
      <c r="AE389" s="135"/>
      <c r="AF389" s="148"/>
      <c r="AG389" s="135"/>
      <c r="AH389" s="135"/>
      <c r="AI389" s="135"/>
      <c r="AJ389" s="135"/>
      <c r="AK389" s="135"/>
    </row>
    <row r="390" spans="1:37" ht="18" customHeight="1" thickBot="1">
      <c r="A390" s="312"/>
      <c r="B390" s="321">
        <f>B385+1</f>
        <v>8</v>
      </c>
      <c r="C390" s="81" t="s">
        <v>23</v>
      </c>
      <c r="D390" s="82" t="s">
        <v>136</v>
      </c>
      <c r="E390" s="82" t="s">
        <v>28</v>
      </c>
      <c r="F390" s="82" t="s">
        <v>27</v>
      </c>
      <c r="G390" s="82" t="s">
        <v>24</v>
      </c>
      <c r="H390" s="171" t="s">
        <v>25</v>
      </c>
      <c r="I390" s="91" t="s">
        <v>133</v>
      </c>
      <c r="J390" s="372" t="s">
        <v>198</v>
      </c>
      <c r="K390" s="374"/>
      <c r="L390" s="375"/>
      <c r="M390" s="375"/>
      <c r="N390" s="375"/>
      <c r="O390" s="375"/>
      <c r="P390" s="375"/>
      <c r="Q390" s="375"/>
      <c r="R390" s="376"/>
      <c r="S390" s="83"/>
      <c r="T390" s="120" t="s">
        <v>31</v>
      </c>
      <c r="U390" s="118"/>
      <c r="V390" s="118"/>
      <c r="W390" s="118"/>
      <c r="X390" s="118"/>
      <c r="Y390" s="135" t="str">
        <f>K392</f>
        <v/>
      </c>
      <c r="Z390" s="266">
        <f>K393</f>
        <v>0</v>
      </c>
      <c r="AA390" s="135"/>
      <c r="AB390" s="135"/>
      <c r="AC390" s="135"/>
      <c r="AD390" s="135"/>
      <c r="AE390" s="135"/>
      <c r="AF390" s="148"/>
      <c r="AG390" s="135"/>
      <c r="AH390" s="135"/>
      <c r="AI390" s="135"/>
      <c r="AJ390" s="135"/>
      <c r="AK390" s="135"/>
    </row>
    <row r="391" spans="1:37" ht="18" customHeight="1" thickBot="1">
      <c r="A391" s="312"/>
      <c r="B391" s="309">
        <f>B356</f>
        <v>4</v>
      </c>
      <c r="C391" s="107"/>
      <c r="D391" s="108" t="s">
        <v>30</v>
      </c>
      <c r="E391" s="108" t="str">
        <f>IF(C391="","",IFERROR(INDEX(リスト!$B$3:$B$32,MATCH(プレー記録!C391,リスト!$D$3:$D$32,0),1),""))</f>
        <v/>
      </c>
      <c r="F391" s="109"/>
      <c r="G391" s="109" t="str">
        <f>IF(F391="","",F391)</f>
        <v/>
      </c>
      <c r="H391" s="172"/>
      <c r="I391" s="175"/>
      <c r="J391" s="373"/>
      <c r="K391" s="377"/>
      <c r="L391" s="378"/>
      <c r="M391" s="378"/>
      <c r="N391" s="378"/>
      <c r="O391" s="378"/>
      <c r="P391" s="378"/>
      <c r="Q391" s="378"/>
      <c r="R391" s="379"/>
      <c r="S391" s="84"/>
      <c r="T391" s="241"/>
      <c r="U391" s="118" t="str">
        <f>IF(F391="","","OUT_"&amp;E391&amp;MONTH(B391)&amp;"/"&amp;DAY(B391)&amp;"_"&amp;COUNTIF($V$12:V391,V391))</f>
        <v/>
      </c>
      <c r="V391" s="118" t="str">
        <f>"OUT_"&amp;E391&amp;B391</f>
        <v>OUT_4</v>
      </c>
      <c r="W391" s="194">
        <f>SUM(H391)-SUM(I393)</f>
        <v>0</v>
      </c>
      <c r="X391" s="119" t="str">
        <f>IF(C391="","",C391)</f>
        <v/>
      </c>
      <c r="Y391" s="135" t="str">
        <f>M392</f>
        <v/>
      </c>
      <c r="Z391" s="266">
        <f>M393</f>
        <v>0</v>
      </c>
      <c r="AA391" s="135"/>
      <c r="AB391" s="135"/>
      <c r="AC391" s="135"/>
      <c r="AD391" s="135"/>
      <c r="AE391" s="135"/>
      <c r="AF391" s="148"/>
      <c r="AG391" s="135"/>
      <c r="AH391" s="135"/>
      <c r="AI391" s="135"/>
      <c r="AJ391" s="135"/>
      <c r="AK391" s="135"/>
    </row>
    <row r="392" spans="1:37" ht="18" customHeight="1">
      <c r="A392" s="312"/>
      <c r="B392" s="79"/>
      <c r="C392" s="85" t="s">
        <v>26</v>
      </c>
      <c r="D392" s="86" t="s">
        <v>1</v>
      </c>
      <c r="E392" s="86" t="s">
        <v>29</v>
      </c>
      <c r="F392" s="86" t="s">
        <v>119</v>
      </c>
      <c r="G392" s="86" t="s">
        <v>134</v>
      </c>
      <c r="H392" s="173" t="s">
        <v>117</v>
      </c>
      <c r="I392" s="92" t="s">
        <v>135</v>
      </c>
      <c r="J392" s="380" t="s">
        <v>199</v>
      </c>
      <c r="K392" s="382" t="str">
        <f>$K$13</f>
        <v/>
      </c>
      <c r="L392" s="383"/>
      <c r="M392" s="382" t="str">
        <f>$M$13</f>
        <v/>
      </c>
      <c r="N392" s="383"/>
      <c r="O392" s="382" t="str">
        <f>$O$13</f>
        <v/>
      </c>
      <c r="P392" s="383"/>
      <c r="Q392" s="382" t="str">
        <f>$Q$13</f>
        <v/>
      </c>
      <c r="R392" s="384"/>
      <c r="S392" s="87"/>
      <c r="T392" s="135"/>
      <c r="U392" s="118"/>
      <c r="V392" s="118"/>
      <c r="W392" s="118"/>
      <c r="X392" s="118"/>
      <c r="Y392" s="135" t="str">
        <f>O392</f>
        <v/>
      </c>
      <c r="Z392" s="266">
        <f>O393</f>
        <v>0</v>
      </c>
      <c r="AA392" s="135"/>
      <c r="AB392" s="135"/>
      <c r="AC392" s="135"/>
      <c r="AD392" s="135"/>
      <c r="AE392" s="135"/>
      <c r="AF392" s="148"/>
      <c r="AG392" s="135"/>
      <c r="AH392" s="135"/>
      <c r="AI392" s="135"/>
      <c r="AJ392" s="135"/>
      <c r="AK392" s="135"/>
    </row>
    <row r="393" spans="1:37" ht="18" customHeight="1" thickBot="1">
      <c r="A393" s="312" t="str">
        <f>IF(C391="","",C391)</f>
        <v/>
      </c>
      <c r="B393" s="97">
        <f>B356</f>
        <v>4</v>
      </c>
      <c r="C393" s="93" t="str">
        <f>IF(H391="","",IF(D391="USD",H391-G391,ROUNDUP((H391-G391)/T391,2)))</f>
        <v/>
      </c>
      <c r="D393" s="110"/>
      <c r="E393" s="110"/>
      <c r="F393" s="111" t="str">
        <f>IF(AND(E391&lt;&gt;"",OR(I391="全額",I391="一部")=TRUE)=TRUE,E391,"")</f>
        <v/>
      </c>
      <c r="G393" s="112" t="str">
        <f>IF(D391="JPY",IF(COUNTIF(F393,"*円*")=1,I393,ROUNDUP(I393/T391,2)),IF(COUNTIF(F393,"*円*")=0,I393,ROUNDUP(I393*T391,0)))</f>
        <v/>
      </c>
      <c r="H393" s="174"/>
      <c r="I393" s="176" t="str">
        <f>IF(I391="","",IF(I391="全額",H391,IF(I391="なし",0,"金額入力")))</f>
        <v/>
      </c>
      <c r="J393" s="381"/>
      <c r="K393" s="385"/>
      <c r="L393" s="386"/>
      <c r="M393" s="385"/>
      <c r="N393" s="386"/>
      <c r="O393" s="385"/>
      <c r="P393" s="386"/>
      <c r="Q393" s="385"/>
      <c r="R393" s="387"/>
      <c r="S393" s="87"/>
      <c r="T393" s="135"/>
      <c r="U393" s="118" t="str">
        <f>IF(G393="","","IN_"&amp;F393&amp;MONTH(H393)&amp;"/"&amp;DAY(H393))&amp;"_"&amp;COUNTIF($V$14:V393,V393)</f>
        <v>_68</v>
      </c>
      <c r="V393" s="118" t="str">
        <f>"IN_"&amp;F393&amp;H393</f>
        <v>IN_</v>
      </c>
      <c r="W393" s="118"/>
      <c r="X393" s="118"/>
      <c r="Y393" s="135" t="str">
        <f>Q392</f>
        <v/>
      </c>
      <c r="Z393" s="266">
        <f>Q393</f>
        <v>0</v>
      </c>
      <c r="AA393" s="135" t="str">
        <f>IF(AB393="着金待ち",COUNTIF($AB$14:AB393,"着金待ち"),"")</f>
        <v/>
      </c>
      <c r="AB393" s="135" t="str">
        <f>IF(AND(OR(I391="全額",I391="一部")=TRUE,H393="")=TRUE,"着金待ち","")</f>
        <v/>
      </c>
      <c r="AC393" s="135" t="str">
        <f>IF(AB393="着金待ち",C391,"")</f>
        <v/>
      </c>
      <c r="AD393" s="135" t="str">
        <f>IF(AB393="着金待ち",F393,"")</f>
        <v/>
      </c>
      <c r="AE393" s="292" t="str">
        <f>IF(AB393="着金待ち",G393,"")</f>
        <v/>
      </c>
      <c r="AF393" s="148" t="str">
        <f>IF(AB393="着金待ち",B393,"")</f>
        <v/>
      </c>
      <c r="AG393" s="135" t="str">
        <f>IF(C393="","",IF(C393&lt;&gt;D393+E393,"！",""))</f>
        <v/>
      </c>
      <c r="AH393" s="135" t="str">
        <f>IF(C393="","",IF(C393&lt;&gt;SUM(K393:R393),"！",""))</f>
        <v/>
      </c>
      <c r="AI393" s="135" t="str">
        <f>IF(OR(AG393="！",AH393="！")=TRUE,"！","")</f>
        <v/>
      </c>
      <c r="AJ393" s="135" t="str">
        <f>IF(AI393="！",COUNTIF($AI$14:AI393,"！"),"")</f>
        <v/>
      </c>
      <c r="AK393" s="135">
        <v>8</v>
      </c>
    </row>
    <row r="394" spans="1:37" ht="18" customHeight="1" thickBot="1">
      <c r="A394" s="312"/>
      <c r="B394" s="308" t="s">
        <v>317</v>
      </c>
      <c r="C394" s="88"/>
      <c r="D394" s="89"/>
      <c r="E394" s="94" t="str">
        <f>IFERROR(ABS(C393-(D393+E393)),"")</f>
        <v/>
      </c>
      <c r="F394" s="90"/>
      <c r="G394" s="90"/>
      <c r="H394" s="89"/>
      <c r="I394" s="170"/>
      <c r="J394" s="79"/>
      <c r="K394" s="79"/>
      <c r="L394" s="79"/>
      <c r="M394" s="79"/>
      <c r="N394" s="79"/>
      <c r="O394" s="79"/>
      <c r="P394" s="79"/>
      <c r="Q394" s="388" t="str">
        <f>IFERROR(ABS(C393-SUM(K393:R393)),"")</f>
        <v/>
      </c>
      <c r="R394" s="388"/>
      <c r="S394" s="79"/>
      <c r="T394" s="135"/>
      <c r="U394" s="118"/>
      <c r="V394" s="118"/>
      <c r="W394" s="118"/>
      <c r="X394" s="118"/>
      <c r="Y394" s="135"/>
      <c r="Z394" s="135"/>
      <c r="AA394" s="135"/>
      <c r="AB394" s="135"/>
      <c r="AC394" s="135"/>
      <c r="AD394" s="135"/>
      <c r="AE394" s="135"/>
      <c r="AF394" s="148"/>
      <c r="AG394" s="135"/>
      <c r="AH394" s="135"/>
      <c r="AI394" s="135"/>
      <c r="AJ394" s="135"/>
      <c r="AK394" s="135"/>
    </row>
    <row r="395" spans="1:37" ht="18" customHeight="1" thickBot="1">
      <c r="A395" s="312"/>
      <c r="B395" s="321">
        <f>B390+1</f>
        <v>9</v>
      </c>
      <c r="C395" s="81" t="s">
        <v>23</v>
      </c>
      <c r="D395" s="82" t="s">
        <v>136</v>
      </c>
      <c r="E395" s="82" t="s">
        <v>28</v>
      </c>
      <c r="F395" s="82" t="s">
        <v>27</v>
      </c>
      <c r="G395" s="82" t="s">
        <v>24</v>
      </c>
      <c r="H395" s="171" t="s">
        <v>25</v>
      </c>
      <c r="I395" s="91" t="s">
        <v>133</v>
      </c>
      <c r="J395" s="372" t="s">
        <v>198</v>
      </c>
      <c r="K395" s="374"/>
      <c r="L395" s="375"/>
      <c r="M395" s="375"/>
      <c r="N395" s="375"/>
      <c r="O395" s="375"/>
      <c r="P395" s="375"/>
      <c r="Q395" s="375"/>
      <c r="R395" s="376"/>
      <c r="S395" s="83"/>
      <c r="T395" s="120" t="s">
        <v>31</v>
      </c>
      <c r="U395" s="118"/>
      <c r="V395" s="118"/>
      <c r="W395" s="118"/>
      <c r="X395" s="118"/>
      <c r="Y395" s="135" t="str">
        <f>K397</f>
        <v/>
      </c>
      <c r="Z395" s="266">
        <f>K398</f>
        <v>0</v>
      </c>
      <c r="AA395" s="135"/>
      <c r="AB395" s="135"/>
      <c r="AC395" s="135"/>
      <c r="AD395" s="135"/>
      <c r="AE395" s="135"/>
      <c r="AF395" s="148"/>
      <c r="AG395" s="135"/>
      <c r="AH395" s="135"/>
      <c r="AI395" s="135"/>
      <c r="AJ395" s="135"/>
      <c r="AK395" s="135"/>
    </row>
    <row r="396" spans="1:37" ht="18" customHeight="1" thickBot="1">
      <c r="A396" s="312"/>
      <c r="B396" s="309">
        <f>B356</f>
        <v>4</v>
      </c>
      <c r="C396" s="107"/>
      <c r="D396" s="108" t="s">
        <v>30</v>
      </c>
      <c r="E396" s="108" t="str">
        <f>IF(C396="","",IFERROR(INDEX(リスト!$B$3:$B$32,MATCH(プレー記録!C396,リスト!$D$3:$D$32,0),1),""))</f>
        <v/>
      </c>
      <c r="F396" s="109"/>
      <c r="G396" s="109" t="str">
        <f>IF(F396="","",F396)</f>
        <v/>
      </c>
      <c r="H396" s="172"/>
      <c r="I396" s="175"/>
      <c r="J396" s="373"/>
      <c r="K396" s="377"/>
      <c r="L396" s="378"/>
      <c r="M396" s="378"/>
      <c r="N396" s="378"/>
      <c r="O396" s="378"/>
      <c r="P396" s="378"/>
      <c r="Q396" s="378"/>
      <c r="R396" s="379"/>
      <c r="S396" s="84"/>
      <c r="T396" s="241"/>
      <c r="U396" s="118" t="str">
        <f>IF(F396="","","OUT_"&amp;E396&amp;MONTH(B396)&amp;"/"&amp;DAY(B396)&amp;"_"&amp;COUNTIF($V$12:V396,V396))</f>
        <v/>
      </c>
      <c r="V396" s="118" t="str">
        <f>"OUT_"&amp;E396&amp;B396</f>
        <v>OUT_4</v>
      </c>
      <c r="W396" s="194">
        <f>SUM(H396)-SUM(I398)</f>
        <v>0</v>
      </c>
      <c r="X396" s="119" t="str">
        <f>IF(C396="","",C396)</f>
        <v/>
      </c>
      <c r="Y396" s="135" t="str">
        <f>M397</f>
        <v/>
      </c>
      <c r="Z396" s="266">
        <f>M398</f>
        <v>0</v>
      </c>
      <c r="AA396" s="135"/>
      <c r="AB396" s="135"/>
      <c r="AC396" s="135"/>
      <c r="AD396" s="135"/>
      <c r="AE396" s="135"/>
      <c r="AF396" s="148"/>
      <c r="AG396" s="135"/>
      <c r="AH396" s="135"/>
      <c r="AI396" s="135"/>
      <c r="AJ396" s="135"/>
      <c r="AK396" s="135"/>
    </row>
    <row r="397" spans="1:37" ht="18" customHeight="1">
      <c r="A397" s="312"/>
      <c r="B397" s="79"/>
      <c r="C397" s="85" t="s">
        <v>26</v>
      </c>
      <c r="D397" s="86" t="s">
        <v>1</v>
      </c>
      <c r="E397" s="86" t="s">
        <v>29</v>
      </c>
      <c r="F397" s="86" t="s">
        <v>119</v>
      </c>
      <c r="G397" s="86" t="s">
        <v>134</v>
      </c>
      <c r="H397" s="173" t="s">
        <v>117</v>
      </c>
      <c r="I397" s="92" t="s">
        <v>135</v>
      </c>
      <c r="J397" s="380" t="s">
        <v>199</v>
      </c>
      <c r="K397" s="382" t="str">
        <f>$K$13</f>
        <v/>
      </c>
      <c r="L397" s="383"/>
      <c r="M397" s="382" t="str">
        <f>$M$13</f>
        <v/>
      </c>
      <c r="N397" s="383"/>
      <c r="O397" s="382" t="str">
        <f>$O$13</f>
        <v/>
      </c>
      <c r="P397" s="383"/>
      <c r="Q397" s="382" t="str">
        <f>$Q$13</f>
        <v/>
      </c>
      <c r="R397" s="384"/>
      <c r="S397" s="87"/>
      <c r="T397" s="135"/>
      <c r="U397" s="118"/>
      <c r="V397" s="118"/>
      <c r="W397" s="118"/>
      <c r="X397" s="118"/>
      <c r="Y397" s="135" t="str">
        <f>O397</f>
        <v/>
      </c>
      <c r="Z397" s="266">
        <f>O398</f>
        <v>0</v>
      </c>
      <c r="AA397" s="135"/>
      <c r="AB397" s="135"/>
      <c r="AC397" s="135"/>
      <c r="AD397" s="135"/>
      <c r="AE397" s="135"/>
      <c r="AF397" s="148"/>
      <c r="AG397" s="135"/>
      <c r="AH397" s="135"/>
      <c r="AI397" s="135"/>
      <c r="AJ397" s="135"/>
      <c r="AK397" s="135"/>
    </row>
    <row r="398" spans="1:37" ht="18" customHeight="1" thickBot="1">
      <c r="A398" s="312" t="str">
        <f>IF(C396="","",C396)</f>
        <v/>
      </c>
      <c r="B398" s="97">
        <f>B356</f>
        <v>4</v>
      </c>
      <c r="C398" s="93" t="str">
        <f>IF(H396="","",IF(D396="USD",H396-G396,ROUNDUP((H396-G396)/T396,2)))</f>
        <v/>
      </c>
      <c r="D398" s="110"/>
      <c r="E398" s="110"/>
      <c r="F398" s="111" t="str">
        <f>IF(AND(E396&lt;&gt;"",OR(I396="全額",I396="一部")=TRUE)=TRUE,E396,"")</f>
        <v/>
      </c>
      <c r="G398" s="112" t="str">
        <f>IF(D396="JPY",IF(COUNTIF(F398,"*円*")=1,I398,ROUNDUP(I398/T396,2)),IF(COUNTIF(F398,"*円*")=0,I398,ROUNDUP(I398*T396,0)))</f>
        <v/>
      </c>
      <c r="H398" s="174"/>
      <c r="I398" s="176" t="str">
        <f>IF(I396="","",IF(I396="全額",H396,IF(I396="なし",0,"金額入力")))</f>
        <v/>
      </c>
      <c r="J398" s="381"/>
      <c r="K398" s="385"/>
      <c r="L398" s="386"/>
      <c r="M398" s="385"/>
      <c r="N398" s="386"/>
      <c r="O398" s="385"/>
      <c r="P398" s="386"/>
      <c r="Q398" s="385"/>
      <c r="R398" s="387"/>
      <c r="S398" s="87"/>
      <c r="T398" s="135"/>
      <c r="U398" s="118" t="str">
        <f>IF(G398="","","IN_"&amp;F398&amp;MONTH(H398)&amp;"/"&amp;DAY(H398))&amp;"_"&amp;COUNTIF($V$14:V398,V398)</f>
        <v>_69</v>
      </c>
      <c r="V398" s="118" t="str">
        <f>"IN_"&amp;F398&amp;H398</f>
        <v>IN_</v>
      </c>
      <c r="W398" s="118"/>
      <c r="X398" s="118"/>
      <c r="Y398" s="135" t="str">
        <f>Q397</f>
        <v/>
      </c>
      <c r="Z398" s="266">
        <f>Q398</f>
        <v>0</v>
      </c>
      <c r="AA398" s="135" t="str">
        <f>IF(AB398="着金待ち",COUNTIF($AB$14:AB398,"着金待ち"),"")</f>
        <v/>
      </c>
      <c r="AB398" s="135" t="str">
        <f>IF(AND(OR(I396="全額",I396="一部")=TRUE,H398="")=TRUE,"着金待ち","")</f>
        <v/>
      </c>
      <c r="AC398" s="135" t="str">
        <f>IF(AB398="着金待ち",C396,"")</f>
        <v/>
      </c>
      <c r="AD398" s="135" t="str">
        <f>IF(AB398="着金待ち",F398,"")</f>
        <v/>
      </c>
      <c r="AE398" s="292" t="str">
        <f>IF(AB398="着金待ち",G398,"")</f>
        <v/>
      </c>
      <c r="AF398" s="148" t="str">
        <f>IF(AB398="着金待ち",B398,"")</f>
        <v/>
      </c>
      <c r="AG398" s="135" t="str">
        <f>IF(C398="","",IF(C398&lt;&gt;D398+E398,"！",""))</f>
        <v/>
      </c>
      <c r="AH398" s="135" t="str">
        <f>IF(C398="","",IF(C398&lt;&gt;SUM(K398:R398),"！",""))</f>
        <v/>
      </c>
      <c r="AI398" s="135" t="str">
        <f>IF(OR(AG398="！",AH398="！")=TRUE,"！","")</f>
        <v/>
      </c>
      <c r="AJ398" s="135" t="str">
        <f>IF(AI398="！",COUNTIF($AI$14:AI398,"！"),"")</f>
        <v/>
      </c>
      <c r="AK398" s="135">
        <v>9</v>
      </c>
    </row>
    <row r="399" spans="1:37" ht="18" customHeight="1" thickBot="1">
      <c r="A399" s="312"/>
      <c r="B399" s="308" t="s">
        <v>317</v>
      </c>
      <c r="C399" s="88"/>
      <c r="D399" s="89"/>
      <c r="E399" s="94" t="str">
        <f>IFERROR(ABS(C398-(D398+E398)),"")</f>
        <v/>
      </c>
      <c r="F399" s="90"/>
      <c r="G399" s="90"/>
      <c r="H399" s="89"/>
      <c r="I399" s="170"/>
      <c r="J399" s="79"/>
      <c r="K399" s="79"/>
      <c r="L399" s="79"/>
      <c r="M399" s="79"/>
      <c r="N399" s="79"/>
      <c r="O399" s="79"/>
      <c r="P399" s="79"/>
      <c r="Q399" s="388" t="str">
        <f>IFERROR(ABS(C398-SUM(K398:R398)),"")</f>
        <v/>
      </c>
      <c r="R399" s="388"/>
      <c r="S399" s="79"/>
      <c r="T399" s="135"/>
      <c r="U399" s="118"/>
      <c r="V399" s="118"/>
      <c r="W399" s="118"/>
      <c r="X399" s="118"/>
      <c r="Y399" s="135"/>
      <c r="Z399" s="135"/>
      <c r="AA399" s="135"/>
      <c r="AB399" s="135"/>
      <c r="AC399" s="135"/>
      <c r="AD399" s="135"/>
      <c r="AE399" s="135"/>
      <c r="AF399" s="148"/>
      <c r="AG399" s="135"/>
      <c r="AH399" s="135"/>
      <c r="AI399" s="135"/>
      <c r="AJ399" s="135"/>
      <c r="AK399" s="135"/>
    </row>
    <row r="400" spans="1:37" ht="18" customHeight="1" thickBot="1">
      <c r="A400" s="312"/>
      <c r="B400" s="321">
        <f>B395+1</f>
        <v>10</v>
      </c>
      <c r="C400" s="81" t="s">
        <v>23</v>
      </c>
      <c r="D400" s="82" t="s">
        <v>136</v>
      </c>
      <c r="E400" s="82" t="s">
        <v>28</v>
      </c>
      <c r="F400" s="82" t="s">
        <v>27</v>
      </c>
      <c r="G400" s="82" t="s">
        <v>24</v>
      </c>
      <c r="H400" s="171" t="s">
        <v>25</v>
      </c>
      <c r="I400" s="91" t="s">
        <v>133</v>
      </c>
      <c r="J400" s="372" t="s">
        <v>198</v>
      </c>
      <c r="K400" s="374"/>
      <c r="L400" s="375"/>
      <c r="M400" s="375"/>
      <c r="N400" s="375"/>
      <c r="O400" s="375"/>
      <c r="P400" s="375"/>
      <c r="Q400" s="375"/>
      <c r="R400" s="376"/>
      <c r="S400" s="83"/>
      <c r="T400" s="120" t="s">
        <v>31</v>
      </c>
      <c r="U400" s="118"/>
      <c r="V400" s="118"/>
      <c r="W400" s="118"/>
      <c r="X400" s="118"/>
      <c r="Y400" s="135" t="str">
        <f>K402</f>
        <v/>
      </c>
      <c r="Z400" s="266">
        <f>K403</f>
        <v>0</v>
      </c>
      <c r="AA400" s="135"/>
      <c r="AB400" s="135"/>
      <c r="AC400" s="135"/>
      <c r="AD400" s="135"/>
      <c r="AE400" s="135"/>
      <c r="AF400" s="148"/>
      <c r="AG400" s="135"/>
      <c r="AH400" s="135"/>
      <c r="AI400" s="135"/>
      <c r="AJ400" s="135"/>
      <c r="AK400" s="135"/>
    </row>
    <row r="401" spans="1:37" ht="18" customHeight="1" thickBot="1">
      <c r="A401" s="312"/>
      <c r="B401" s="309">
        <f>B356</f>
        <v>4</v>
      </c>
      <c r="C401" s="107"/>
      <c r="D401" s="108" t="s">
        <v>30</v>
      </c>
      <c r="E401" s="108" t="str">
        <f>IF(C401="","",IFERROR(INDEX(リスト!$B$3:$B$32,MATCH(プレー記録!C401,リスト!$D$3:$D$32,0),1),""))</f>
        <v/>
      </c>
      <c r="F401" s="109"/>
      <c r="G401" s="109" t="str">
        <f>IF(F401="","",F401)</f>
        <v/>
      </c>
      <c r="H401" s="172"/>
      <c r="I401" s="175"/>
      <c r="J401" s="373"/>
      <c r="K401" s="377"/>
      <c r="L401" s="378"/>
      <c r="M401" s="378"/>
      <c r="N401" s="378"/>
      <c r="O401" s="378"/>
      <c r="P401" s="378"/>
      <c r="Q401" s="378"/>
      <c r="R401" s="379"/>
      <c r="S401" s="84"/>
      <c r="T401" s="241"/>
      <c r="U401" s="118" t="str">
        <f>IF(F401="","","OUT_"&amp;E401&amp;MONTH(B401)&amp;"/"&amp;DAY(B401)&amp;"_"&amp;COUNTIF($V$12:V401,V401))</f>
        <v/>
      </c>
      <c r="V401" s="118" t="str">
        <f>"OUT_"&amp;E401&amp;B401</f>
        <v>OUT_4</v>
      </c>
      <c r="W401" s="194">
        <f>SUM(H401)-SUM(I403)</f>
        <v>0</v>
      </c>
      <c r="X401" s="119" t="str">
        <f>IF(C401="","",C401)</f>
        <v/>
      </c>
      <c r="Y401" s="135" t="str">
        <f>M402</f>
        <v/>
      </c>
      <c r="Z401" s="266">
        <f>M403</f>
        <v>0</v>
      </c>
      <c r="AA401" s="135"/>
      <c r="AB401" s="135"/>
      <c r="AC401" s="135"/>
      <c r="AD401" s="135"/>
      <c r="AE401" s="135"/>
      <c r="AF401" s="148"/>
      <c r="AG401" s="135"/>
      <c r="AH401" s="135"/>
      <c r="AI401" s="135"/>
      <c r="AJ401" s="135"/>
      <c r="AK401" s="135"/>
    </row>
    <row r="402" spans="1:37" ht="18" customHeight="1">
      <c r="A402" s="312"/>
      <c r="B402" s="79"/>
      <c r="C402" s="85" t="s">
        <v>26</v>
      </c>
      <c r="D402" s="86" t="s">
        <v>1</v>
      </c>
      <c r="E402" s="86" t="s">
        <v>29</v>
      </c>
      <c r="F402" s="86" t="s">
        <v>119</v>
      </c>
      <c r="G402" s="86" t="s">
        <v>134</v>
      </c>
      <c r="H402" s="173" t="s">
        <v>117</v>
      </c>
      <c r="I402" s="92" t="s">
        <v>135</v>
      </c>
      <c r="J402" s="380" t="s">
        <v>199</v>
      </c>
      <c r="K402" s="382" t="str">
        <f>$K$13</f>
        <v/>
      </c>
      <c r="L402" s="383"/>
      <c r="M402" s="382" t="str">
        <f>$M$13</f>
        <v/>
      </c>
      <c r="N402" s="383"/>
      <c r="O402" s="382" t="str">
        <f>$O$13</f>
        <v/>
      </c>
      <c r="P402" s="383"/>
      <c r="Q402" s="382" t="str">
        <f>$Q$13</f>
        <v/>
      </c>
      <c r="R402" s="384"/>
      <c r="S402" s="87"/>
      <c r="T402" s="135"/>
      <c r="U402" s="118"/>
      <c r="V402" s="118"/>
      <c r="W402" s="118"/>
      <c r="X402" s="118"/>
      <c r="Y402" s="135" t="str">
        <f>O402</f>
        <v/>
      </c>
      <c r="Z402" s="266">
        <f>O403</f>
        <v>0</v>
      </c>
      <c r="AA402" s="135"/>
      <c r="AB402" s="135"/>
      <c r="AC402" s="135"/>
      <c r="AD402" s="135"/>
      <c r="AE402" s="135"/>
      <c r="AF402" s="148"/>
      <c r="AG402" s="135"/>
      <c r="AH402" s="135"/>
      <c r="AI402" s="135"/>
      <c r="AJ402" s="135"/>
      <c r="AK402" s="135"/>
    </row>
    <row r="403" spans="1:37" ht="18" customHeight="1" thickBot="1">
      <c r="A403" s="312" t="str">
        <f>IF(C401="","",C401)</f>
        <v/>
      </c>
      <c r="B403" s="97">
        <f>B356</f>
        <v>4</v>
      </c>
      <c r="C403" s="93" t="str">
        <f>IF(H401="","",IF(D401="USD",H401-G401,ROUNDUP((H401-G401)/T401,2)))</f>
        <v/>
      </c>
      <c r="D403" s="110"/>
      <c r="E403" s="110"/>
      <c r="F403" s="111" t="str">
        <f>IF(AND(E401&lt;&gt;"",OR(I401="全額",I401="一部")=TRUE)=TRUE,E401,"")</f>
        <v/>
      </c>
      <c r="G403" s="112" t="str">
        <f>IF(D401="JPY",IF(COUNTIF(F403,"*円*")=1,I403,ROUNDUP(I403/T401,2)),IF(COUNTIF(F403,"*円*")=0,I403,ROUNDUP(I403*T401,0)))</f>
        <v/>
      </c>
      <c r="H403" s="174"/>
      <c r="I403" s="176" t="str">
        <f>IF(I401="","",IF(I401="全額",H401,IF(I401="なし",0,"金額入力")))</f>
        <v/>
      </c>
      <c r="J403" s="381"/>
      <c r="K403" s="385"/>
      <c r="L403" s="386"/>
      <c r="M403" s="385"/>
      <c r="N403" s="386"/>
      <c r="O403" s="385"/>
      <c r="P403" s="386"/>
      <c r="Q403" s="385"/>
      <c r="R403" s="387"/>
      <c r="S403" s="87"/>
      <c r="T403" s="135"/>
      <c r="U403" s="118" t="str">
        <f>IF(G403="","","IN_"&amp;F403&amp;MONTH(H403)&amp;"/"&amp;DAY(H403))&amp;"_"&amp;COUNTIF($V$14:V403,V403)</f>
        <v>_70</v>
      </c>
      <c r="V403" s="118" t="str">
        <f>"IN_"&amp;F403&amp;H403</f>
        <v>IN_</v>
      </c>
      <c r="W403" s="118"/>
      <c r="X403" s="118"/>
      <c r="Y403" s="135" t="str">
        <f>Q402</f>
        <v/>
      </c>
      <c r="Z403" s="266">
        <f>Q403</f>
        <v>0</v>
      </c>
      <c r="AA403" s="135" t="str">
        <f>IF(AB403="着金待ち",COUNTIF($AB$14:AB403,"着金待ち"),"")</f>
        <v/>
      </c>
      <c r="AB403" s="135" t="str">
        <f>IF(AND(OR(I401="全額",I401="一部")=TRUE,H403="")=TRUE,"着金待ち","")</f>
        <v/>
      </c>
      <c r="AC403" s="135" t="str">
        <f>IF(AB403="着金待ち",C401,"")</f>
        <v/>
      </c>
      <c r="AD403" s="135" t="str">
        <f>IF(AB403="着金待ち",F403,"")</f>
        <v/>
      </c>
      <c r="AE403" s="292" t="str">
        <f>IF(AB403="着金待ち",G403,"")</f>
        <v/>
      </c>
      <c r="AF403" s="148" t="str">
        <f>IF(AB403="着金待ち",B403,"")</f>
        <v/>
      </c>
      <c r="AG403" s="135" t="str">
        <f>IF(C403="","",IF(C403&lt;&gt;D403+E403,"！",""))</f>
        <v/>
      </c>
      <c r="AH403" s="135" t="str">
        <f>IF(C403="","",IF(C403&lt;&gt;SUM(K403:R403),"！",""))</f>
        <v/>
      </c>
      <c r="AI403" s="135" t="str">
        <f>IF(OR(AG403="！",AH403="！")=TRUE,"！","")</f>
        <v/>
      </c>
      <c r="AJ403" s="135" t="str">
        <f>IF(AI403="！",COUNTIF($AI$14:AI403,"！"),"")</f>
        <v/>
      </c>
      <c r="AK403" s="135">
        <v>10</v>
      </c>
    </row>
    <row r="404" spans="1:37" ht="18" customHeight="1" thickBot="1">
      <c r="A404" s="312"/>
      <c r="B404" s="308" t="s">
        <v>317</v>
      </c>
      <c r="C404" s="181"/>
      <c r="D404" s="182"/>
      <c r="E404" s="98" t="str">
        <f>IFERROR(ABS(C403-(D403+E403)),"")</f>
        <v/>
      </c>
      <c r="F404" s="183"/>
      <c r="G404" s="183"/>
      <c r="H404" s="182"/>
      <c r="I404" s="170"/>
      <c r="J404" s="79"/>
      <c r="K404" s="79"/>
      <c r="L404" s="79"/>
      <c r="M404" s="79"/>
      <c r="N404" s="79"/>
      <c r="O404" s="79"/>
      <c r="P404" s="79"/>
      <c r="Q404" s="371" t="str">
        <f>IFERROR(ABS(C403-SUM(K403:R403)),"")</f>
        <v/>
      </c>
      <c r="R404" s="371"/>
      <c r="S404" s="79"/>
      <c r="T404" s="135"/>
      <c r="U404" s="118"/>
      <c r="V404" s="118"/>
      <c r="W404" s="118"/>
      <c r="X404" s="118"/>
      <c r="Y404" s="135"/>
      <c r="Z404" s="135"/>
      <c r="AA404" s="135"/>
      <c r="AB404" s="135"/>
      <c r="AC404" s="135"/>
      <c r="AD404" s="135"/>
      <c r="AE404" s="135"/>
      <c r="AF404" s="148"/>
      <c r="AG404" s="135"/>
      <c r="AH404" s="135"/>
      <c r="AI404" s="135"/>
      <c r="AJ404" s="135"/>
      <c r="AK404" s="135"/>
    </row>
    <row r="405" spans="1:37" ht="18" customHeight="1" thickBot="1">
      <c r="A405" s="312"/>
      <c r="B405" s="321">
        <f>B400+1</f>
        <v>11</v>
      </c>
      <c r="C405" s="81" t="s">
        <v>23</v>
      </c>
      <c r="D405" s="82" t="s">
        <v>136</v>
      </c>
      <c r="E405" s="82" t="s">
        <v>28</v>
      </c>
      <c r="F405" s="82" t="s">
        <v>27</v>
      </c>
      <c r="G405" s="82" t="s">
        <v>24</v>
      </c>
      <c r="H405" s="171" t="s">
        <v>25</v>
      </c>
      <c r="I405" s="91" t="s">
        <v>133</v>
      </c>
      <c r="J405" s="372" t="s">
        <v>198</v>
      </c>
      <c r="K405" s="374"/>
      <c r="L405" s="375"/>
      <c r="M405" s="375"/>
      <c r="N405" s="375"/>
      <c r="O405" s="375"/>
      <c r="P405" s="375"/>
      <c r="Q405" s="375"/>
      <c r="R405" s="376"/>
      <c r="S405" s="83"/>
      <c r="T405" s="120" t="s">
        <v>31</v>
      </c>
      <c r="U405" s="118"/>
      <c r="V405" s="118"/>
      <c r="W405" s="118"/>
      <c r="X405" s="118"/>
      <c r="Y405" s="135" t="str">
        <f>K407</f>
        <v/>
      </c>
      <c r="Z405" s="266">
        <f>K408</f>
        <v>0</v>
      </c>
      <c r="AA405" s="135"/>
      <c r="AB405" s="135"/>
      <c r="AC405" s="135"/>
      <c r="AD405" s="135"/>
      <c r="AE405" s="135"/>
      <c r="AF405" s="148"/>
      <c r="AG405" s="135"/>
      <c r="AH405" s="135"/>
      <c r="AI405" s="135"/>
      <c r="AJ405" s="135"/>
      <c r="AK405" s="135"/>
    </row>
    <row r="406" spans="1:37" ht="18" customHeight="1" thickBot="1">
      <c r="A406" s="312"/>
      <c r="B406" s="309">
        <f>B356</f>
        <v>4</v>
      </c>
      <c r="C406" s="107"/>
      <c r="D406" s="108" t="s">
        <v>30</v>
      </c>
      <c r="E406" s="108" t="str">
        <f>IF(C406="","",IFERROR(INDEX(リスト!$B$3:$B$32,MATCH(プレー記録!C406,リスト!$D$3:$D$32,0),1),""))</f>
        <v/>
      </c>
      <c r="F406" s="109"/>
      <c r="G406" s="109" t="str">
        <f>IF(F406="","",F406)</f>
        <v/>
      </c>
      <c r="H406" s="172"/>
      <c r="I406" s="175"/>
      <c r="J406" s="373"/>
      <c r="K406" s="377"/>
      <c r="L406" s="378"/>
      <c r="M406" s="378"/>
      <c r="N406" s="378"/>
      <c r="O406" s="378"/>
      <c r="P406" s="378"/>
      <c r="Q406" s="378"/>
      <c r="R406" s="379"/>
      <c r="S406" s="84"/>
      <c r="T406" s="241"/>
      <c r="U406" s="118" t="str">
        <f>IF(F406="","","OUT_"&amp;E406&amp;MONTH(B406)&amp;"/"&amp;DAY(B406)&amp;"_"&amp;COUNTIF($V$12:V406,V406))</f>
        <v/>
      </c>
      <c r="V406" s="118" t="str">
        <f>"OUT_"&amp;E406&amp;B406</f>
        <v>OUT_4</v>
      </c>
      <c r="W406" s="194">
        <f>SUM(H406)-SUM(I408)</f>
        <v>0</v>
      </c>
      <c r="X406" s="119" t="str">
        <f>IF(C406="","",C406)</f>
        <v/>
      </c>
      <c r="Y406" s="135" t="str">
        <f>M407</f>
        <v/>
      </c>
      <c r="Z406" s="266">
        <f>M408</f>
        <v>0</v>
      </c>
      <c r="AA406" s="135"/>
      <c r="AB406" s="135"/>
      <c r="AC406" s="135"/>
      <c r="AD406" s="135"/>
      <c r="AE406" s="135"/>
      <c r="AF406" s="148"/>
      <c r="AG406" s="135"/>
      <c r="AH406" s="135"/>
      <c r="AI406" s="135"/>
      <c r="AJ406" s="135"/>
      <c r="AK406" s="135"/>
    </row>
    <row r="407" spans="1:37" ht="18" customHeight="1">
      <c r="A407" s="312"/>
      <c r="B407" s="79"/>
      <c r="C407" s="85" t="s">
        <v>26</v>
      </c>
      <c r="D407" s="86" t="s">
        <v>1</v>
      </c>
      <c r="E407" s="86" t="s">
        <v>29</v>
      </c>
      <c r="F407" s="86" t="s">
        <v>119</v>
      </c>
      <c r="G407" s="86" t="s">
        <v>134</v>
      </c>
      <c r="H407" s="173" t="s">
        <v>117</v>
      </c>
      <c r="I407" s="92" t="s">
        <v>135</v>
      </c>
      <c r="J407" s="380" t="s">
        <v>199</v>
      </c>
      <c r="K407" s="382" t="str">
        <f>$K$13</f>
        <v/>
      </c>
      <c r="L407" s="383"/>
      <c r="M407" s="382" t="str">
        <f>$M$13</f>
        <v/>
      </c>
      <c r="N407" s="383"/>
      <c r="O407" s="382" t="str">
        <f>$O$13</f>
        <v/>
      </c>
      <c r="P407" s="383"/>
      <c r="Q407" s="382" t="str">
        <f>$Q$13</f>
        <v/>
      </c>
      <c r="R407" s="384"/>
      <c r="S407" s="87"/>
      <c r="T407" s="135"/>
      <c r="U407" s="118"/>
      <c r="V407" s="118"/>
      <c r="W407" s="118"/>
      <c r="X407" s="118"/>
      <c r="Y407" s="135" t="str">
        <f>O407</f>
        <v/>
      </c>
      <c r="Z407" s="266">
        <f>O408</f>
        <v>0</v>
      </c>
      <c r="AA407" s="135"/>
      <c r="AB407" s="135"/>
      <c r="AC407" s="135"/>
      <c r="AD407" s="135"/>
      <c r="AE407" s="135"/>
      <c r="AF407" s="148"/>
      <c r="AG407" s="135"/>
      <c r="AH407" s="135"/>
      <c r="AI407" s="135"/>
      <c r="AJ407" s="135"/>
      <c r="AK407" s="135"/>
    </row>
    <row r="408" spans="1:37" ht="18" customHeight="1" thickBot="1">
      <c r="A408" s="312" t="str">
        <f>IF(C406="","",C406)</f>
        <v/>
      </c>
      <c r="B408" s="97">
        <f>B356</f>
        <v>4</v>
      </c>
      <c r="C408" s="93" t="str">
        <f>IF(H406="","",IF(D406="USD",H406-G406,ROUNDUP((H406-G406)/T406,2)))</f>
        <v/>
      </c>
      <c r="D408" s="110"/>
      <c r="E408" s="110"/>
      <c r="F408" s="111" t="str">
        <f>IF(AND(E406&lt;&gt;"",OR(I406="全額",I406="一部")=TRUE)=TRUE,E406,"")</f>
        <v/>
      </c>
      <c r="G408" s="112" t="str">
        <f>IF(D406="JPY",IF(COUNTIF(F408,"*円*")=1,I408,ROUNDUP(I408/T406,2)),IF(COUNTIF(F408,"*円*")=0,I408,ROUNDUP(I408*T406,0)))</f>
        <v/>
      </c>
      <c r="H408" s="174"/>
      <c r="I408" s="176" t="str">
        <f>IF(I406="","",IF(I406="全額",H406,IF(I406="なし",0,"金額入力")))</f>
        <v/>
      </c>
      <c r="J408" s="381"/>
      <c r="K408" s="385"/>
      <c r="L408" s="386"/>
      <c r="M408" s="385"/>
      <c r="N408" s="386"/>
      <c r="O408" s="385"/>
      <c r="P408" s="386"/>
      <c r="Q408" s="385"/>
      <c r="R408" s="387"/>
      <c r="S408" s="87"/>
      <c r="T408" s="135"/>
      <c r="U408" s="118" t="str">
        <f>IF(G408="","","IN_"&amp;F408&amp;MONTH(H408)&amp;"/"&amp;DAY(H408))&amp;"_"&amp;COUNTIF($V$14:V408,V408)</f>
        <v>_71</v>
      </c>
      <c r="V408" s="118" t="str">
        <f>"IN_"&amp;F408&amp;H408</f>
        <v>IN_</v>
      </c>
      <c r="W408" s="118"/>
      <c r="X408" s="118"/>
      <c r="Y408" s="135" t="str">
        <f>Q407</f>
        <v/>
      </c>
      <c r="Z408" s="266">
        <f>Q408</f>
        <v>0</v>
      </c>
      <c r="AA408" s="135" t="str">
        <f>IF(AB408="着金待ち",COUNTIF($AB$14:AB408,"着金待ち"),"")</f>
        <v/>
      </c>
      <c r="AB408" s="135" t="str">
        <f>IF(AND(OR(I406="全額",I406="一部")=TRUE,H408="")=TRUE,"着金待ち","")</f>
        <v/>
      </c>
      <c r="AC408" s="135" t="str">
        <f>IF(AB408="着金待ち",C406,"")</f>
        <v/>
      </c>
      <c r="AD408" s="135" t="str">
        <f>IF(AB408="着金待ち",F408,"")</f>
        <v/>
      </c>
      <c r="AE408" s="292" t="str">
        <f>IF(AB408="着金待ち",G408,"")</f>
        <v/>
      </c>
      <c r="AF408" s="148" t="str">
        <f>IF(AB408="着金待ち",B408,"")</f>
        <v/>
      </c>
      <c r="AG408" s="135" t="str">
        <f>IF(C408="","",IF(C408&lt;&gt;D408+E408,"！",""))</f>
        <v/>
      </c>
      <c r="AH408" s="135" t="str">
        <f>IF(C408="","",IF(C408&lt;&gt;SUM(K408:R408),"！",""))</f>
        <v/>
      </c>
      <c r="AI408" s="135" t="str">
        <f>IF(OR(AG408="！",AH408="！")=TRUE,"！","")</f>
        <v/>
      </c>
      <c r="AJ408" s="135" t="str">
        <f>IF(AI408="！",COUNTIF($AI$14:AI408,"！"),"")</f>
        <v/>
      </c>
      <c r="AK408" s="135">
        <v>11</v>
      </c>
    </row>
    <row r="409" spans="1:37" ht="18" customHeight="1" thickBot="1">
      <c r="B409" s="308" t="s">
        <v>317</v>
      </c>
      <c r="C409" s="181"/>
      <c r="D409" s="182"/>
      <c r="E409" s="98" t="str">
        <f>IFERROR(ABS(C408-(D408+E408)),"")</f>
        <v/>
      </c>
      <c r="F409" s="183"/>
      <c r="G409" s="183"/>
      <c r="H409" s="182"/>
      <c r="I409" s="170"/>
      <c r="J409" s="79"/>
      <c r="K409" s="79"/>
      <c r="L409" s="79"/>
      <c r="M409" s="79"/>
      <c r="N409" s="79"/>
      <c r="O409" s="79"/>
      <c r="P409" s="79"/>
      <c r="Q409" s="371" t="str">
        <f>IFERROR(ABS(C408-SUM(K408:R408)),"")</f>
        <v/>
      </c>
      <c r="R409" s="371"/>
      <c r="S409" s="135"/>
      <c r="T409" s="135"/>
      <c r="U409" s="135"/>
      <c r="V409" s="135"/>
      <c r="W409" s="135"/>
      <c r="X409" s="135"/>
      <c r="Y409" s="135"/>
      <c r="Z409" s="135"/>
      <c r="AA409" s="135"/>
      <c r="AB409" s="135"/>
      <c r="AC409" s="135"/>
      <c r="AD409" s="135"/>
      <c r="AE409" s="135"/>
      <c r="AF409" s="135"/>
      <c r="AG409" s="135"/>
      <c r="AH409" s="135"/>
      <c r="AI409" s="135"/>
      <c r="AJ409" s="135"/>
      <c r="AK409" s="135"/>
    </row>
    <row r="410" spans="1:37" ht="18" customHeight="1" thickBot="1">
      <c r="A410" s="312"/>
      <c r="B410" s="321">
        <f>B405+1</f>
        <v>12</v>
      </c>
      <c r="C410" s="81" t="s">
        <v>23</v>
      </c>
      <c r="D410" s="82" t="s">
        <v>136</v>
      </c>
      <c r="E410" s="82" t="s">
        <v>28</v>
      </c>
      <c r="F410" s="82" t="s">
        <v>27</v>
      </c>
      <c r="G410" s="82" t="s">
        <v>24</v>
      </c>
      <c r="H410" s="171" t="s">
        <v>25</v>
      </c>
      <c r="I410" s="91" t="s">
        <v>133</v>
      </c>
      <c r="J410" s="372" t="s">
        <v>198</v>
      </c>
      <c r="K410" s="374"/>
      <c r="L410" s="375"/>
      <c r="M410" s="375"/>
      <c r="N410" s="375"/>
      <c r="O410" s="375"/>
      <c r="P410" s="375"/>
      <c r="Q410" s="375"/>
      <c r="R410" s="376"/>
      <c r="S410" s="83"/>
      <c r="T410" s="120" t="s">
        <v>31</v>
      </c>
      <c r="U410" s="118"/>
      <c r="V410" s="118"/>
      <c r="W410" s="118"/>
      <c r="X410" s="118"/>
      <c r="Y410" s="135" t="str">
        <f>K412</f>
        <v/>
      </c>
      <c r="Z410" s="266">
        <f>K413</f>
        <v>0</v>
      </c>
      <c r="AA410" s="135"/>
      <c r="AB410" s="135"/>
      <c r="AC410" s="135"/>
      <c r="AD410" s="135"/>
      <c r="AE410" s="135"/>
      <c r="AF410" s="148"/>
      <c r="AG410" s="135"/>
      <c r="AH410" s="135"/>
      <c r="AI410" s="135"/>
      <c r="AJ410" s="135"/>
      <c r="AK410" s="135"/>
    </row>
    <row r="411" spans="1:37" ht="18" customHeight="1" thickBot="1">
      <c r="A411" s="312"/>
      <c r="B411" s="309">
        <f>B356</f>
        <v>4</v>
      </c>
      <c r="C411" s="107"/>
      <c r="D411" s="108" t="s">
        <v>30</v>
      </c>
      <c r="E411" s="108" t="str">
        <f>IF(C411="","",IFERROR(INDEX(リスト!$B$3:$B$32,MATCH(プレー記録!C411,リスト!$D$3:$D$32,0),1),""))</f>
        <v/>
      </c>
      <c r="F411" s="109"/>
      <c r="G411" s="109" t="str">
        <f>IF(F411="","",F411)</f>
        <v/>
      </c>
      <c r="H411" s="172"/>
      <c r="I411" s="175"/>
      <c r="J411" s="373"/>
      <c r="K411" s="377"/>
      <c r="L411" s="378"/>
      <c r="M411" s="378"/>
      <c r="N411" s="378"/>
      <c r="O411" s="378"/>
      <c r="P411" s="378"/>
      <c r="Q411" s="378"/>
      <c r="R411" s="379"/>
      <c r="S411" s="84"/>
      <c r="T411" s="241"/>
      <c r="U411" s="118" t="str">
        <f>IF(F411="","","OUT_"&amp;E411&amp;MONTH(B411)&amp;"/"&amp;DAY(B411)&amp;"_"&amp;COUNTIF($V$12:V411,V411))</f>
        <v/>
      </c>
      <c r="V411" s="118" t="str">
        <f>"OUT_"&amp;E411&amp;B411</f>
        <v>OUT_4</v>
      </c>
      <c r="W411" s="194">
        <f>SUM(H411)-SUM(I413)</f>
        <v>0</v>
      </c>
      <c r="X411" s="119" t="str">
        <f>IF(C411="","",C411)</f>
        <v/>
      </c>
      <c r="Y411" s="135" t="str">
        <f>M412</f>
        <v/>
      </c>
      <c r="Z411" s="266">
        <f>M413</f>
        <v>0</v>
      </c>
      <c r="AA411" s="135"/>
      <c r="AB411" s="135"/>
      <c r="AC411" s="135"/>
      <c r="AD411" s="135"/>
      <c r="AE411" s="135"/>
      <c r="AF411" s="148"/>
      <c r="AG411" s="135"/>
      <c r="AH411" s="135"/>
      <c r="AI411" s="135"/>
      <c r="AJ411" s="135"/>
      <c r="AK411" s="135"/>
    </row>
    <row r="412" spans="1:37" ht="18" customHeight="1">
      <c r="A412" s="312"/>
      <c r="B412" s="79"/>
      <c r="C412" s="85" t="s">
        <v>26</v>
      </c>
      <c r="D412" s="86" t="s">
        <v>1</v>
      </c>
      <c r="E412" s="86" t="s">
        <v>29</v>
      </c>
      <c r="F412" s="86" t="s">
        <v>119</v>
      </c>
      <c r="G412" s="86" t="s">
        <v>134</v>
      </c>
      <c r="H412" s="173" t="s">
        <v>117</v>
      </c>
      <c r="I412" s="92" t="s">
        <v>135</v>
      </c>
      <c r="J412" s="380" t="s">
        <v>199</v>
      </c>
      <c r="K412" s="382" t="str">
        <f>$K$13</f>
        <v/>
      </c>
      <c r="L412" s="383"/>
      <c r="M412" s="382" t="str">
        <f>$M$13</f>
        <v/>
      </c>
      <c r="N412" s="383"/>
      <c r="O412" s="382" t="str">
        <f>$O$13</f>
        <v/>
      </c>
      <c r="P412" s="383"/>
      <c r="Q412" s="382" t="str">
        <f>$Q$13</f>
        <v/>
      </c>
      <c r="R412" s="384"/>
      <c r="S412" s="87"/>
      <c r="T412" s="135"/>
      <c r="U412" s="118"/>
      <c r="V412" s="118"/>
      <c r="W412" s="118"/>
      <c r="X412" s="118"/>
      <c r="Y412" s="135" t="str">
        <f>O412</f>
        <v/>
      </c>
      <c r="Z412" s="266">
        <f>O413</f>
        <v>0</v>
      </c>
      <c r="AA412" s="135"/>
      <c r="AB412" s="135"/>
      <c r="AC412" s="135"/>
      <c r="AD412" s="135"/>
      <c r="AE412" s="135"/>
      <c r="AF412" s="148"/>
      <c r="AG412" s="135"/>
      <c r="AH412" s="135"/>
      <c r="AI412" s="135"/>
      <c r="AJ412" s="135"/>
      <c r="AK412" s="135"/>
    </row>
    <row r="413" spans="1:37" ht="18" customHeight="1" thickBot="1">
      <c r="A413" s="312" t="str">
        <f>IF(C411="","",C411)</f>
        <v/>
      </c>
      <c r="B413" s="97">
        <f>B356</f>
        <v>4</v>
      </c>
      <c r="C413" s="93" t="str">
        <f>IF(H411="","",IF(D411="USD",H411-G411,ROUNDUP((H411-G411)/T411,2)))</f>
        <v/>
      </c>
      <c r="D413" s="110"/>
      <c r="E413" s="110"/>
      <c r="F413" s="111" t="str">
        <f>IF(AND(E411&lt;&gt;"",OR(I411="全額",I411="一部")=TRUE)=TRUE,E411,"")</f>
        <v/>
      </c>
      <c r="G413" s="112" t="str">
        <f>IF(D411="JPY",IF(COUNTIF(F413,"*円*")=1,I413,ROUNDUP(I413/T411,2)),IF(COUNTIF(F413,"*円*")=0,I413,ROUNDUP(I413*T411,0)))</f>
        <v/>
      </c>
      <c r="H413" s="174"/>
      <c r="I413" s="176" t="str">
        <f>IF(I411="","",IF(I411="全額",H411,IF(I411="なし",0,"金額入力")))</f>
        <v/>
      </c>
      <c r="J413" s="381"/>
      <c r="K413" s="385"/>
      <c r="L413" s="386"/>
      <c r="M413" s="385"/>
      <c r="N413" s="386"/>
      <c r="O413" s="385"/>
      <c r="P413" s="386"/>
      <c r="Q413" s="385"/>
      <c r="R413" s="387"/>
      <c r="S413" s="87"/>
      <c r="T413" s="135"/>
      <c r="U413" s="118" t="str">
        <f>IF(G413="","","IN_"&amp;F413&amp;MONTH(H413)&amp;"/"&amp;DAY(H413))&amp;"_"&amp;COUNTIF($V$14:V413,V413)</f>
        <v>_72</v>
      </c>
      <c r="V413" s="118" t="str">
        <f>"IN_"&amp;F413&amp;H413</f>
        <v>IN_</v>
      </c>
      <c r="W413" s="118"/>
      <c r="X413" s="118"/>
      <c r="Y413" s="135" t="str">
        <f>Q412</f>
        <v/>
      </c>
      <c r="Z413" s="266">
        <f>Q413</f>
        <v>0</v>
      </c>
      <c r="AA413" s="135" t="str">
        <f>IF(AB413="着金待ち",COUNTIF($AB$14:AB413,"着金待ち"),"")</f>
        <v/>
      </c>
      <c r="AB413" s="135" t="str">
        <f>IF(AND(OR(I411="全額",I411="一部")=TRUE,H413="")=TRUE,"着金待ち","")</f>
        <v/>
      </c>
      <c r="AC413" s="135" t="str">
        <f>IF(AB413="着金待ち",C411,"")</f>
        <v/>
      </c>
      <c r="AD413" s="135" t="str">
        <f>IF(AB413="着金待ち",F413,"")</f>
        <v/>
      </c>
      <c r="AE413" s="292" t="str">
        <f>IF(AB413="着金待ち",G413,"")</f>
        <v/>
      </c>
      <c r="AF413" s="148" t="str">
        <f>IF(AB413="着金待ち",B413,"")</f>
        <v/>
      </c>
      <c r="AG413" s="135" t="str">
        <f>IF(C413="","",IF(C413&lt;&gt;D413+E413,"！",""))</f>
        <v/>
      </c>
      <c r="AH413" s="135" t="str">
        <f>IF(C413="","",IF(C413&lt;&gt;SUM(K413:R413),"！",""))</f>
        <v/>
      </c>
      <c r="AI413" s="135" t="str">
        <f>IF(OR(AG413="！",AH413="！")=TRUE,"！","")</f>
        <v/>
      </c>
      <c r="AJ413" s="135" t="str">
        <f>IF(AI413="！",COUNTIF($AI$14:AI413,"！"),"")</f>
        <v/>
      </c>
      <c r="AK413" s="135">
        <v>12</v>
      </c>
    </row>
    <row r="414" spans="1:37" ht="18" customHeight="1" thickBot="1">
      <c r="B414" s="308" t="s">
        <v>317</v>
      </c>
      <c r="C414" s="181"/>
      <c r="D414" s="182"/>
      <c r="E414" s="98" t="str">
        <f>IFERROR(ABS(C413-(D413+E413)),"")</f>
        <v/>
      </c>
      <c r="F414" s="183"/>
      <c r="G414" s="183"/>
      <c r="H414" s="182"/>
      <c r="I414" s="170"/>
      <c r="J414" s="79"/>
      <c r="K414" s="79"/>
      <c r="L414" s="79"/>
      <c r="M414" s="79"/>
      <c r="N414" s="79"/>
      <c r="O414" s="79"/>
      <c r="P414" s="79"/>
      <c r="Q414" s="371" t="str">
        <f>IFERROR(ABS(C413-SUM(K413:R413)),"")</f>
        <v/>
      </c>
      <c r="R414" s="371"/>
      <c r="S414" s="135"/>
      <c r="T414" s="135"/>
      <c r="U414" s="135"/>
      <c r="V414" s="135"/>
      <c r="W414" s="135"/>
      <c r="X414" s="135"/>
      <c r="Y414" s="135"/>
      <c r="Z414" s="135"/>
      <c r="AA414" s="135"/>
      <c r="AB414" s="135"/>
      <c r="AC414" s="135"/>
      <c r="AD414" s="135"/>
      <c r="AE414" s="135"/>
      <c r="AF414" s="135"/>
      <c r="AG414" s="135"/>
      <c r="AH414" s="135"/>
      <c r="AI414" s="135"/>
      <c r="AJ414" s="135"/>
      <c r="AK414" s="135"/>
    </row>
    <row r="415" spans="1:37" ht="18" customHeight="1" thickBot="1">
      <c r="A415" s="312"/>
      <c r="B415" s="321">
        <f>B410+1</f>
        <v>13</v>
      </c>
      <c r="C415" s="81" t="s">
        <v>23</v>
      </c>
      <c r="D415" s="82" t="s">
        <v>136</v>
      </c>
      <c r="E415" s="82" t="s">
        <v>28</v>
      </c>
      <c r="F415" s="82" t="s">
        <v>27</v>
      </c>
      <c r="G415" s="82" t="s">
        <v>24</v>
      </c>
      <c r="H415" s="171" t="s">
        <v>25</v>
      </c>
      <c r="I415" s="91" t="s">
        <v>133</v>
      </c>
      <c r="J415" s="372" t="s">
        <v>198</v>
      </c>
      <c r="K415" s="374"/>
      <c r="L415" s="375"/>
      <c r="M415" s="375"/>
      <c r="N415" s="375"/>
      <c r="O415" s="375"/>
      <c r="P415" s="375"/>
      <c r="Q415" s="375"/>
      <c r="R415" s="376"/>
      <c r="S415" s="83"/>
      <c r="T415" s="120" t="s">
        <v>31</v>
      </c>
      <c r="U415" s="118"/>
      <c r="V415" s="118"/>
      <c r="W415" s="118"/>
      <c r="X415" s="118"/>
      <c r="Y415" s="135" t="str">
        <f>K417</f>
        <v/>
      </c>
      <c r="Z415" s="266">
        <f>K418</f>
        <v>0</v>
      </c>
      <c r="AA415" s="135"/>
      <c r="AB415" s="135"/>
      <c r="AC415" s="135"/>
      <c r="AD415" s="135"/>
      <c r="AE415" s="135"/>
      <c r="AF415" s="148"/>
      <c r="AG415" s="135"/>
      <c r="AH415" s="135"/>
      <c r="AI415" s="135"/>
      <c r="AJ415" s="135"/>
      <c r="AK415" s="135"/>
    </row>
    <row r="416" spans="1:37" ht="18" customHeight="1" thickBot="1">
      <c r="A416" s="312"/>
      <c r="B416" s="309">
        <f>B356</f>
        <v>4</v>
      </c>
      <c r="C416" s="107"/>
      <c r="D416" s="108" t="s">
        <v>30</v>
      </c>
      <c r="E416" s="108" t="str">
        <f>IF(C416="","",IFERROR(INDEX(リスト!$B$3:$B$32,MATCH(プレー記録!C416,リスト!$D$3:$D$32,0),1),""))</f>
        <v/>
      </c>
      <c r="F416" s="109"/>
      <c r="G416" s="109" t="str">
        <f>IF(F416="","",F416)</f>
        <v/>
      </c>
      <c r="H416" s="172"/>
      <c r="I416" s="175"/>
      <c r="J416" s="373"/>
      <c r="K416" s="377"/>
      <c r="L416" s="378"/>
      <c r="M416" s="378"/>
      <c r="N416" s="378"/>
      <c r="O416" s="378"/>
      <c r="P416" s="378"/>
      <c r="Q416" s="378"/>
      <c r="R416" s="379"/>
      <c r="S416" s="84"/>
      <c r="T416" s="241"/>
      <c r="U416" s="118" t="str">
        <f>IF(F416="","","OUT_"&amp;E416&amp;MONTH(B416)&amp;"/"&amp;DAY(B416)&amp;"_"&amp;COUNTIF($V$12:V416,V416))</f>
        <v/>
      </c>
      <c r="V416" s="118" t="str">
        <f>"OUT_"&amp;E416&amp;B416</f>
        <v>OUT_4</v>
      </c>
      <c r="W416" s="194">
        <f>SUM(H416)-SUM(I418)</f>
        <v>0</v>
      </c>
      <c r="X416" s="119" t="str">
        <f>IF(C416="","",C416)</f>
        <v/>
      </c>
      <c r="Y416" s="135" t="str">
        <f>M417</f>
        <v/>
      </c>
      <c r="Z416" s="266">
        <f>M418</f>
        <v>0</v>
      </c>
      <c r="AA416" s="135"/>
      <c r="AB416" s="135"/>
      <c r="AC416" s="135"/>
      <c r="AD416" s="135"/>
      <c r="AE416" s="135"/>
      <c r="AF416" s="148"/>
      <c r="AG416" s="135"/>
      <c r="AH416" s="135"/>
      <c r="AI416" s="135"/>
      <c r="AJ416" s="135"/>
      <c r="AK416" s="135"/>
    </row>
    <row r="417" spans="1:37" ht="18" customHeight="1">
      <c r="A417" s="312"/>
      <c r="B417" s="79"/>
      <c r="C417" s="85" t="s">
        <v>26</v>
      </c>
      <c r="D417" s="86" t="s">
        <v>1</v>
      </c>
      <c r="E417" s="86" t="s">
        <v>29</v>
      </c>
      <c r="F417" s="86" t="s">
        <v>119</v>
      </c>
      <c r="G417" s="86" t="s">
        <v>134</v>
      </c>
      <c r="H417" s="173" t="s">
        <v>117</v>
      </c>
      <c r="I417" s="92" t="s">
        <v>135</v>
      </c>
      <c r="J417" s="380" t="s">
        <v>199</v>
      </c>
      <c r="K417" s="382" t="str">
        <f>$K$13</f>
        <v/>
      </c>
      <c r="L417" s="383"/>
      <c r="M417" s="382" t="str">
        <f>$M$13</f>
        <v/>
      </c>
      <c r="N417" s="383"/>
      <c r="O417" s="382" t="str">
        <f>$O$13</f>
        <v/>
      </c>
      <c r="P417" s="383"/>
      <c r="Q417" s="382" t="str">
        <f>$Q$13</f>
        <v/>
      </c>
      <c r="R417" s="384"/>
      <c r="S417" s="87"/>
      <c r="T417" s="135"/>
      <c r="U417" s="118"/>
      <c r="V417" s="118"/>
      <c r="W417" s="118"/>
      <c r="X417" s="118"/>
      <c r="Y417" s="135" t="str">
        <f>O417</f>
        <v/>
      </c>
      <c r="Z417" s="266">
        <f>O418</f>
        <v>0</v>
      </c>
      <c r="AA417" s="135"/>
      <c r="AB417" s="135"/>
      <c r="AC417" s="135"/>
      <c r="AD417" s="135"/>
      <c r="AE417" s="135"/>
      <c r="AF417" s="148"/>
      <c r="AG417" s="135"/>
      <c r="AH417" s="135"/>
      <c r="AI417" s="135"/>
      <c r="AJ417" s="135"/>
      <c r="AK417" s="135"/>
    </row>
    <row r="418" spans="1:37" ht="18" customHeight="1" thickBot="1">
      <c r="A418" s="312" t="str">
        <f>IF(C416="","",C416)</f>
        <v/>
      </c>
      <c r="B418" s="97">
        <f>B356</f>
        <v>4</v>
      </c>
      <c r="C418" s="93" t="str">
        <f>IF(H416="","",IF(D416="USD",H416-G416,ROUNDUP((H416-G416)/T416,2)))</f>
        <v/>
      </c>
      <c r="D418" s="110"/>
      <c r="E418" s="110"/>
      <c r="F418" s="111" t="str">
        <f>IF(AND(E416&lt;&gt;"",OR(I416="全額",I416="一部")=TRUE)=TRUE,E416,"")</f>
        <v/>
      </c>
      <c r="G418" s="112" t="str">
        <f>IF(D416="JPY",IF(COUNTIF(F418,"*円*")=1,I418,ROUNDUP(I418/T416,2)),IF(COUNTIF(F418,"*円*")=0,I418,ROUNDUP(I418*T416,0)))</f>
        <v/>
      </c>
      <c r="H418" s="174"/>
      <c r="I418" s="176" t="str">
        <f>IF(I416="","",IF(I416="全額",H416,IF(I416="なし",0,"金額入力")))</f>
        <v/>
      </c>
      <c r="J418" s="381"/>
      <c r="K418" s="385"/>
      <c r="L418" s="386"/>
      <c r="M418" s="385"/>
      <c r="N418" s="386"/>
      <c r="O418" s="385"/>
      <c r="P418" s="386"/>
      <c r="Q418" s="385"/>
      <c r="R418" s="387"/>
      <c r="S418" s="87"/>
      <c r="T418" s="135"/>
      <c r="U418" s="118" t="str">
        <f>IF(G418="","","IN_"&amp;F418&amp;MONTH(H418)&amp;"/"&amp;DAY(H418))&amp;"_"&amp;COUNTIF($V$14:V418,V418)</f>
        <v>_73</v>
      </c>
      <c r="V418" s="118" t="str">
        <f>"IN_"&amp;F418&amp;H418</f>
        <v>IN_</v>
      </c>
      <c r="W418" s="118"/>
      <c r="X418" s="118"/>
      <c r="Y418" s="135" t="str">
        <f>Q417</f>
        <v/>
      </c>
      <c r="Z418" s="266">
        <f>Q418</f>
        <v>0</v>
      </c>
      <c r="AA418" s="135" t="str">
        <f>IF(AB418="着金待ち",COUNTIF($AB$14:AB418,"着金待ち"),"")</f>
        <v/>
      </c>
      <c r="AB418" s="135" t="str">
        <f>IF(AND(OR(I416="全額",I416="一部")=TRUE,H418="")=TRUE,"着金待ち","")</f>
        <v/>
      </c>
      <c r="AC418" s="135" t="str">
        <f>IF(AB418="着金待ち",C416,"")</f>
        <v/>
      </c>
      <c r="AD418" s="135" t="str">
        <f>IF(AB418="着金待ち",F418,"")</f>
        <v/>
      </c>
      <c r="AE418" s="292" t="str">
        <f>IF(AB418="着金待ち",G418,"")</f>
        <v/>
      </c>
      <c r="AF418" s="148" t="str">
        <f>IF(AB418="着金待ち",B418,"")</f>
        <v/>
      </c>
      <c r="AG418" s="135" t="str">
        <f>IF(C418="","",IF(C418&lt;&gt;D418+E418,"！",""))</f>
        <v/>
      </c>
      <c r="AH418" s="135" t="str">
        <f>IF(C418="","",IF(C418&lt;&gt;SUM(K418:R418),"！",""))</f>
        <v/>
      </c>
      <c r="AI418" s="135" t="str">
        <f>IF(OR(AG418="！",AH418="！")=TRUE,"！","")</f>
        <v/>
      </c>
      <c r="AJ418" s="135" t="str">
        <f>IF(AI418="！",COUNTIF($AI$14:AI418,"！"),"")</f>
        <v/>
      </c>
      <c r="AK418" s="135">
        <v>13</v>
      </c>
    </row>
    <row r="419" spans="1:37" ht="18" customHeight="1" thickBot="1">
      <c r="B419" s="308" t="s">
        <v>317</v>
      </c>
      <c r="C419" s="181"/>
      <c r="D419" s="182"/>
      <c r="E419" s="98" t="str">
        <f>IFERROR(ABS(C418-(D418+E418)),"")</f>
        <v/>
      </c>
      <c r="F419" s="183"/>
      <c r="G419" s="183"/>
      <c r="H419" s="182"/>
      <c r="I419" s="170"/>
      <c r="J419" s="79"/>
      <c r="K419" s="79"/>
      <c r="L419" s="79"/>
      <c r="M419" s="79"/>
      <c r="N419" s="79"/>
      <c r="O419" s="79"/>
      <c r="P419" s="79"/>
      <c r="Q419" s="371" t="str">
        <f>IFERROR(ABS(C418-SUM(K418:R418)),"")</f>
        <v/>
      </c>
      <c r="R419" s="371"/>
      <c r="S419" s="135"/>
      <c r="T419" s="135"/>
      <c r="U419" s="135"/>
      <c r="V419" s="135"/>
      <c r="W419" s="135"/>
      <c r="X419" s="135"/>
      <c r="Y419" s="135"/>
      <c r="Z419" s="135"/>
      <c r="AA419" s="135"/>
      <c r="AB419" s="135"/>
      <c r="AC419" s="135"/>
      <c r="AD419" s="135"/>
      <c r="AE419" s="135"/>
      <c r="AF419" s="135"/>
      <c r="AG419" s="135"/>
      <c r="AH419" s="135"/>
      <c r="AI419" s="135"/>
      <c r="AJ419" s="135"/>
      <c r="AK419" s="135"/>
    </row>
    <row r="420" spans="1:37" ht="18" customHeight="1" thickBot="1">
      <c r="A420" s="312"/>
      <c r="B420" s="321">
        <f>B415+1</f>
        <v>14</v>
      </c>
      <c r="C420" s="81" t="s">
        <v>23</v>
      </c>
      <c r="D420" s="82" t="s">
        <v>136</v>
      </c>
      <c r="E420" s="82" t="s">
        <v>28</v>
      </c>
      <c r="F420" s="82" t="s">
        <v>27</v>
      </c>
      <c r="G420" s="82" t="s">
        <v>24</v>
      </c>
      <c r="H420" s="171" t="s">
        <v>25</v>
      </c>
      <c r="I420" s="91" t="s">
        <v>133</v>
      </c>
      <c r="J420" s="372" t="s">
        <v>198</v>
      </c>
      <c r="K420" s="374"/>
      <c r="L420" s="375"/>
      <c r="M420" s="375"/>
      <c r="N420" s="375"/>
      <c r="O420" s="375"/>
      <c r="P420" s="375"/>
      <c r="Q420" s="375"/>
      <c r="R420" s="376"/>
      <c r="S420" s="83"/>
      <c r="T420" s="120" t="s">
        <v>31</v>
      </c>
      <c r="U420" s="118"/>
      <c r="V420" s="118"/>
      <c r="W420" s="118"/>
      <c r="X420" s="118"/>
      <c r="Y420" s="135" t="str">
        <f>K422</f>
        <v/>
      </c>
      <c r="Z420" s="266">
        <f>K423</f>
        <v>0</v>
      </c>
      <c r="AA420" s="135"/>
      <c r="AB420" s="135"/>
      <c r="AC420" s="135"/>
      <c r="AD420" s="135"/>
      <c r="AE420" s="135"/>
      <c r="AF420" s="148"/>
      <c r="AG420" s="135"/>
      <c r="AH420" s="135"/>
      <c r="AI420" s="135"/>
      <c r="AJ420" s="135"/>
      <c r="AK420" s="135"/>
    </row>
    <row r="421" spans="1:37" ht="18" customHeight="1" thickBot="1">
      <c r="A421" s="312"/>
      <c r="B421" s="309">
        <f>B356</f>
        <v>4</v>
      </c>
      <c r="C421" s="107"/>
      <c r="D421" s="108" t="s">
        <v>30</v>
      </c>
      <c r="E421" s="108" t="str">
        <f>IF(C421="","",IFERROR(INDEX(リスト!$B$3:$B$32,MATCH(プレー記録!C421,リスト!$D$3:$D$32,0),1),""))</f>
        <v/>
      </c>
      <c r="F421" s="109"/>
      <c r="G421" s="109" t="str">
        <f>IF(F421="","",F421)</f>
        <v/>
      </c>
      <c r="H421" s="172"/>
      <c r="I421" s="175"/>
      <c r="J421" s="373"/>
      <c r="K421" s="377"/>
      <c r="L421" s="378"/>
      <c r="M421" s="378"/>
      <c r="N421" s="378"/>
      <c r="O421" s="378"/>
      <c r="P421" s="378"/>
      <c r="Q421" s="378"/>
      <c r="R421" s="379"/>
      <c r="S421" s="84"/>
      <c r="T421" s="241"/>
      <c r="U421" s="118" t="str">
        <f>IF(F421="","","OUT_"&amp;E421&amp;MONTH(B421)&amp;"/"&amp;DAY(B421)&amp;"_"&amp;COUNTIF($V$12:V421,V421))</f>
        <v/>
      </c>
      <c r="V421" s="118" t="str">
        <f>"OUT_"&amp;E421&amp;B421</f>
        <v>OUT_4</v>
      </c>
      <c r="W421" s="194">
        <f>SUM(H421)-SUM(I423)</f>
        <v>0</v>
      </c>
      <c r="X421" s="119" t="str">
        <f>IF(C421="","",C421)</f>
        <v/>
      </c>
      <c r="Y421" s="135" t="str">
        <f>M422</f>
        <v/>
      </c>
      <c r="Z421" s="266">
        <f>M423</f>
        <v>0</v>
      </c>
      <c r="AA421" s="135"/>
      <c r="AB421" s="135"/>
      <c r="AC421" s="135"/>
      <c r="AD421" s="135"/>
      <c r="AE421" s="135"/>
      <c r="AF421" s="148"/>
      <c r="AG421" s="135"/>
      <c r="AH421" s="135"/>
      <c r="AI421" s="135"/>
      <c r="AJ421" s="135"/>
      <c r="AK421" s="135"/>
    </row>
    <row r="422" spans="1:37" ht="18" customHeight="1">
      <c r="A422" s="312"/>
      <c r="B422" s="79"/>
      <c r="C422" s="85" t="s">
        <v>26</v>
      </c>
      <c r="D422" s="86" t="s">
        <v>1</v>
      </c>
      <c r="E422" s="86" t="s">
        <v>29</v>
      </c>
      <c r="F422" s="86" t="s">
        <v>119</v>
      </c>
      <c r="G422" s="86" t="s">
        <v>134</v>
      </c>
      <c r="H422" s="173" t="s">
        <v>117</v>
      </c>
      <c r="I422" s="92" t="s">
        <v>135</v>
      </c>
      <c r="J422" s="380" t="s">
        <v>199</v>
      </c>
      <c r="K422" s="382" t="str">
        <f>$K$13</f>
        <v/>
      </c>
      <c r="L422" s="383"/>
      <c r="M422" s="382" t="str">
        <f>$M$13</f>
        <v/>
      </c>
      <c r="N422" s="383"/>
      <c r="O422" s="382" t="str">
        <f>$O$13</f>
        <v/>
      </c>
      <c r="P422" s="383"/>
      <c r="Q422" s="382" t="str">
        <f>$Q$13</f>
        <v/>
      </c>
      <c r="R422" s="384"/>
      <c r="S422" s="87"/>
      <c r="T422" s="135"/>
      <c r="U422" s="118"/>
      <c r="V422" s="118"/>
      <c r="W422" s="118"/>
      <c r="X422" s="118"/>
      <c r="Y422" s="135" t="str">
        <f>O422</f>
        <v/>
      </c>
      <c r="Z422" s="266">
        <f>O423</f>
        <v>0</v>
      </c>
      <c r="AA422" s="135"/>
      <c r="AB422" s="135"/>
      <c r="AC422" s="135"/>
      <c r="AD422" s="135"/>
      <c r="AE422" s="135"/>
      <c r="AF422" s="148"/>
      <c r="AG422" s="135"/>
      <c r="AH422" s="135"/>
      <c r="AI422" s="135"/>
      <c r="AJ422" s="135"/>
      <c r="AK422" s="135"/>
    </row>
    <row r="423" spans="1:37" ht="18" customHeight="1" thickBot="1">
      <c r="A423" s="312" t="str">
        <f>IF(C421="","",C421)</f>
        <v/>
      </c>
      <c r="B423" s="97">
        <f>B356</f>
        <v>4</v>
      </c>
      <c r="C423" s="93" t="str">
        <f>IF(H421="","",IF(D421="USD",H421-G421,ROUNDUP((H421-G421)/T421,2)))</f>
        <v/>
      </c>
      <c r="D423" s="110"/>
      <c r="E423" s="110"/>
      <c r="F423" s="111" t="str">
        <f>IF(AND(E421&lt;&gt;"",OR(I421="全額",I421="一部")=TRUE)=TRUE,E421,"")</f>
        <v/>
      </c>
      <c r="G423" s="112" t="str">
        <f>IF(D421="JPY",IF(COUNTIF(F423,"*円*")=1,I423,ROUNDUP(I423/T421,2)),IF(COUNTIF(F423,"*円*")=0,I423,ROUNDUP(I423*T421,0)))</f>
        <v/>
      </c>
      <c r="H423" s="174"/>
      <c r="I423" s="176" t="str">
        <f>IF(I421="","",IF(I421="全額",H421,IF(I421="なし",0,"金額入力")))</f>
        <v/>
      </c>
      <c r="J423" s="381"/>
      <c r="K423" s="385"/>
      <c r="L423" s="386"/>
      <c r="M423" s="385"/>
      <c r="N423" s="386"/>
      <c r="O423" s="385"/>
      <c r="P423" s="386"/>
      <c r="Q423" s="385"/>
      <c r="R423" s="387"/>
      <c r="S423" s="87"/>
      <c r="T423" s="135"/>
      <c r="U423" s="118" t="str">
        <f>IF(G423="","","IN_"&amp;F423&amp;MONTH(H423)&amp;"/"&amp;DAY(H423))&amp;"_"&amp;COUNTIF($V$14:V423,V423)</f>
        <v>_74</v>
      </c>
      <c r="V423" s="118" t="str">
        <f>"IN_"&amp;F423&amp;H423</f>
        <v>IN_</v>
      </c>
      <c r="W423" s="118"/>
      <c r="X423" s="118"/>
      <c r="Y423" s="135" t="str">
        <f>Q422</f>
        <v/>
      </c>
      <c r="Z423" s="266">
        <f>Q423</f>
        <v>0</v>
      </c>
      <c r="AA423" s="135" t="str">
        <f>IF(AB423="着金待ち",COUNTIF($AB$14:AB423,"着金待ち"),"")</f>
        <v/>
      </c>
      <c r="AB423" s="135" t="str">
        <f>IF(AND(OR(I421="全額",I421="一部")=TRUE,H423="")=TRUE,"着金待ち","")</f>
        <v/>
      </c>
      <c r="AC423" s="135" t="str">
        <f>IF(AB423="着金待ち",C421,"")</f>
        <v/>
      </c>
      <c r="AD423" s="135" t="str">
        <f>IF(AB423="着金待ち",F423,"")</f>
        <v/>
      </c>
      <c r="AE423" s="292" t="str">
        <f>IF(AB423="着金待ち",G423,"")</f>
        <v/>
      </c>
      <c r="AF423" s="148" t="str">
        <f>IF(AB423="着金待ち",B423,"")</f>
        <v/>
      </c>
      <c r="AG423" s="135" t="str">
        <f>IF(C423="","",IF(C423&lt;&gt;D423+E423,"！",""))</f>
        <v/>
      </c>
      <c r="AH423" s="135" t="str">
        <f>IF(C423="","",IF(C423&lt;&gt;SUM(K423:R423),"！",""))</f>
        <v/>
      </c>
      <c r="AI423" s="135" t="str">
        <f>IF(OR(AG423="！",AH423="！")=TRUE,"！","")</f>
        <v/>
      </c>
      <c r="AJ423" s="135" t="str">
        <f>IF(AI423="！",COUNTIF($AI$14:AI423,"！"),"")</f>
        <v/>
      </c>
      <c r="AK423" s="135">
        <v>14</v>
      </c>
    </row>
    <row r="424" spans="1:37" ht="18" customHeight="1" thickBot="1">
      <c r="B424" s="308" t="s">
        <v>317</v>
      </c>
      <c r="C424" s="181"/>
      <c r="D424" s="182"/>
      <c r="E424" s="98" t="str">
        <f>IFERROR(ABS(C423-(D423+E423)),"")</f>
        <v/>
      </c>
      <c r="F424" s="183"/>
      <c r="G424" s="183"/>
      <c r="H424" s="182"/>
      <c r="I424" s="170"/>
      <c r="J424" s="79"/>
      <c r="K424" s="79"/>
      <c r="L424" s="79"/>
      <c r="M424" s="79"/>
      <c r="N424" s="79"/>
      <c r="O424" s="79"/>
      <c r="P424" s="79"/>
      <c r="Q424" s="371" t="str">
        <f>IFERROR(ABS(C423-SUM(K423:R423)),"")</f>
        <v/>
      </c>
      <c r="R424" s="371"/>
      <c r="S424" s="135"/>
      <c r="T424" s="135"/>
      <c r="U424" s="135"/>
      <c r="V424" s="135"/>
      <c r="W424" s="135"/>
      <c r="X424" s="135"/>
      <c r="Y424" s="135"/>
      <c r="Z424" s="135"/>
      <c r="AA424" s="135"/>
      <c r="AB424" s="135"/>
      <c r="AC424" s="135"/>
      <c r="AD424" s="135"/>
      <c r="AE424" s="135"/>
      <c r="AF424" s="135"/>
      <c r="AG424" s="135"/>
      <c r="AH424" s="135"/>
      <c r="AI424" s="135"/>
      <c r="AJ424" s="135"/>
      <c r="AK424" s="135"/>
    </row>
    <row r="425" spans="1:37" ht="18" customHeight="1" thickBot="1">
      <c r="A425" s="312"/>
      <c r="B425" s="321">
        <f>B420+1</f>
        <v>15</v>
      </c>
      <c r="C425" s="81" t="s">
        <v>23</v>
      </c>
      <c r="D425" s="82" t="s">
        <v>136</v>
      </c>
      <c r="E425" s="82" t="s">
        <v>28</v>
      </c>
      <c r="F425" s="82" t="s">
        <v>27</v>
      </c>
      <c r="G425" s="82" t="s">
        <v>24</v>
      </c>
      <c r="H425" s="171" t="s">
        <v>25</v>
      </c>
      <c r="I425" s="91" t="s">
        <v>133</v>
      </c>
      <c r="J425" s="372" t="s">
        <v>198</v>
      </c>
      <c r="K425" s="374"/>
      <c r="L425" s="375"/>
      <c r="M425" s="375"/>
      <c r="N425" s="375"/>
      <c r="O425" s="375"/>
      <c r="P425" s="375"/>
      <c r="Q425" s="375"/>
      <c r="R425" s="376"/>
      <c r="S425" s="83"/>
      <c r="T425" s="120" t="s">
        <v>31</v>
      </c>
      <c r="U425" s="118"/>
      <c r="V425" s="118"/>
      <c r="W425" s="118"/>
      <c r="X425" s="118"/>
      <c r="Y425" s="135" t="str">
        <f>K427</f>
        <v/>
      </c>
      <c r="Z425" s="266">
        <f>K428</f>
        <v>0</v>
      </c>
      <c r="AA425" s="135"/>
      <c r="AB425" s="135"/>
      <c r="AC425" s="135"/>
      <c r="AD425" s="135"/>
      <c r="AE425" s="135"/>
      <c r="AF425" s="148"/>
      <c r="AG425" s="135"/>
      <c r="AH425" s="135"/>
      <c r="AI425" s="135"/>
      <c r="AJ425" s="135"/>
      <c r="AK425" s="135"/>
    </row>
    <row r="426" spans="1:37" ht="18" customHeight="1" thickBot="1">
      <c r="A426" s="312"/>
      <c r="B426" s="309">
        <f>B356</f>
        <v>4</v>
      </c>
      <c r="C426" s="107"/>
      <c r="D426" s="108" t="s">
        <v>30</v>
      </c>
      <c r="E426" s="108" t="str">
        <f>IF(C426="","",IFERROR(INDEX(リスト!$B$3:$B$32,MATCH(プレー記録!C426,リスト!$D$3:$D$32,0),1),""))</f>
        <v/>
      </c>
      <c r="F426" s="109"/>
      <c r="G426" s="109" t="str">
        <f>IF(F426="","",F426)</f>
        <v/>
      </c>
      <c r="H426" s="172"/>
      <c r="I426" s="175"/>
      <c r="J426" s="373"/>
      <c r="K426" s="377"/>
      <c r="L426" s="378"/>
      <c r="M426" s="378"/>
      <c r="N426" s="378"/>
      <c r="O426" s="378"/>
      <c r="P426" s="378"/>
      <c r="Q426" s="378"/>
      <c r="R426" s="379"/>
      <c r="S426" s="84"/>
      <c r="T426" s="241"/>
      <c r="U426" s="118" t="str">
        <f>IF(F426="","","OUT_"&amp;E426&amp;MONTH(B426)&amp;"/"&amp;DAY(B426)&amp;"_"&amp;COUNTIF($V$12:V426,V426))</f>
        <v/>
      </c>
      <c r="V426" s="118" t="str">
        <f>"OUT_"&amp;E426&amp;B426</f>
        <v>OUT_4</v>
      </c>
      <c r="W426" s="194">
        <f>SUM(H426)-SUM(I428)</f>
        <v>0</v>
      </c>
      <c r="X426" s="119" t="str">
        <f>IF(C426="","",C426)</f>
        <v/>
      </c>
      <c r="Y426" s="135" t="str">
        <f>M427</f>
        <v/>
      </c>
      <c r="Z426" s="266">
        <f>M428</f>
        <v>0</v>
      </c>
      <c r="AA426" s="135"/>
      <c r="AB426" s="135"/>
      <c r="AC426" s="135"/>
      <c r="AD426" s="135"/>
      <c r="AE426" s="135"/>
      <c r="AF426" s="148"/>
      <c r="AG426" s="135"/>
      <c r="AH426" s="135"/>
      <c r="AI426" s="135"/>
      <c r="AJ426" s="135"/>
      <c r="AK426" s="135"/>
    </row>
    <row r="427" spans="1:37" ht="18" customHeight="1">
      <c r="A427" s="312"/>
      <c r="B427" s="79"/>
      <c r="C427" s="85" t="s">
        <v>26</v>
      </c>
      <c r="D427" s="86" t="s">
        <v>1</v>
      </c>
      <c r="E427" s="86" t="s">
        <v>29</v>
      </c>
      <c r="F427" s="86" t="s">
        <v>119</v>
      </c>
      <c r="G427" s="86" t="s">
        <v>134</v>
      </c>
      <c r="H427" s="173" t="s">
        <v>117</v>
      </c>
      <c r="I427" s="92" t="s">
        <v>135</v>
      </c>
      <c r="J427" s="380" t="s">
        <v>199</v>
      </c>
      <c r="K427" s="382" t="str">
        <f>$K$13</f>
        <v/>
      </c>
      <c r="L427" s="383"/>
      <c r="M427" s="382" t="str">
        <f>$M$13</f>
        <v/>
      </c>
      <c r="N427" s="383"/>
      <c r="O427" s="382" t="str">
        <f>$O$13</f>
        <v/>
      </c>
      <c r="P427" s="383"/>
      <c r="Q427" s="382" t="str">
        <f>$Q$13</f>
        <v/>
      </c>
      <c r="R427" s="384"/>
      <c r="S427" s="87"/>
      <c r="T427" s="135"/>
      <c r="U427" s="118"/>
      <c r="V427" s="118"/>
      <c r="W427" s="118"/>
      <c r="X427" s="118"/>
      <c r="Y427" s="135" t="str">
        <f>O427</f>
        <v/>
      </c>
      <c r="Z427" s="266">
        <f>O428</f>
        <v>0</v>
      </c>
      <c r="AA427" s="135"/>
      <c r="AB427" s="135"/>
      <c r="AC427" s="135"/>
      <c r="AD427" s="135"/>
      <c r="AE427" s="135"/>
      <c r="AF427" s="148"/>
      <c r="AG427" s="135"/>
      <c r="AH427" s="135"/>
      <c r="AI427" s="135"/>
      <c r="AJ427" s="135"/>
      <c r="AK427" s="135"/>
    </row>
    <row r="428" spans="1:37" ht="18" customHeight="1" thickBot="1">
      <c r="A428" s="312" t="str">
        <f>IF(C426="","",C426)</f>
        <v/>
      </c>
      <c r="B428" s="97">
        <f>B356</f>
        <v>4</v>
      </c>
      <c r="C428" s="93" t="str">
        <f>IF(H426="","",IF(D426="USD",H426-G426,ROUNDUP((H426-G426)/T426,2)))</f>
        <v/>
      </c>
      <c r="D428" s="110"/>
      <c r="E428" s="110"/>
      <c r="F428" s="111" t="str">
        <f>IF(AND(E426&lt;&gt;"",OR(I426="全額",I426="一部")=TRUE)=TRUE,E426,"")</f>
        <v/>
      </c>
      <c r="G428" s="112" t="str">
        <f>IF(D426="JPY",IF(COUNTIF(F428,"*円*")=1,I428,ROUNDUP(I428/T426,2)),IF(COUNTIF(F428,"*円*")=0,I428,ROUNDUP(I428*T426,0)))</f>
        <v/>
      </c>
      <c r="H428" s="174"/>
      <c r="I428" s="176" t="str">
        <f>IF(I426="","",IF(I426="全額",H426,IF(I426="なし",0,"金額入力")))</f>
        <v/>
      </c>
      <c r="J428" s="381"/>
      <c r="K428" s="385"/>
      <c r="L428" s="386"/>
      <c r="M428" s="385"/>
      <c r="N428" s="386"/>
      <c r="O428" s="385"/>
      <c r="P428" s="386"/>
      <c r="Q428" s="385"/>
      <c r="R428" s="387"/>
      <c r="S428" s="87"/>
      <c r="T428" s="135"/>
      <c r="U428" s="118" t="str">
        <f>IF(G428="","","IN_"&amp;F428&amp;MONTH(H428)&amp;"/"&amp;DAY(H428))&amp;"_"&amp;COUNTIF($V$14:V428,V428)</f>
        <v>_75</v>
      </c>
      <c r="V428" s="118" t="str">
        <f>"IN_"&amp;F428&amp;H428</f>
        <v>IN_</v>
      </c>
      <c r="W428" s="118"/>
      <c r="X428" s="118"/>
      <c r="Y428" s="135" t="str">
        <f>Q427</f>
        <v/>
      </c>
      <c r="Z428" s="266">
        <f>Q428</f>
        <v>0</v>
      </c>
      <c r="AA428" s="135" t="str">
        <f>IF(AB428="着金待ち",COUNTIF($AB$14:AB428,"着金待ち"),"")</f>
        <v/>
      </c>
      <c r="AB428" s="135" t="str">
        <f>IF(AND(OR(I426="全額",I426="一部")=TRUE,H428="")=TRUE,"着金待ち","")</f>
        <v/>
      </c>
      <c r="AC428" s="135" t="str">
        <f>IF(AB428="着金待ち",C426,"")</f>
        <v/>
      </c>
      <c r="AD428" s="135" t="str">
        <f>IF(AB428="着金待ち",F428,"")</f>
        <v/>
      </c>
      <c r="AE428" s="292" t="str">
        <f>IF(AB428="着金待ち",G428,"")</f>
        <v/>
      </c>
      <c r="AF428" s="148" t="str">
        <f>IF(AB428="着金待ち",B428,"")</f>
        <v/>
      </c>
      <c r="AG428" s="135" t="str">
        <f>IF(C428="","",IF(C428&lt;&gt;D428+E428,"！",""))</f>
        <v/>
      </c>
      <c r="AH428" s="135" t="str">
        <f>IF(C428="","",IF(C428&lt;&gt;SUM(K428:R428),"！",""))</f>
        <v/>
      </c>
      <c r="AI428" s="135" t="str">
        <f>IF(OR(AG428="！",AH428="！")=TRUE,"！","")</f>
        <v/>
      </c>
      <c r="AJ428" s="135" t="str">
        <f>IF(AI428="！",COUNTIF($AI$14:AI428,"！"),"")</f>
        <v/>
      </c>
      <c r="AK428" s="135">
        <v>15</v>
      </c>
    </row>
    <row r="429" spans="1:37" ht="18" customHeight="1">
      <c r="B429" s="308" t="s">
        <v>317</v>
      </c>
      <c r="C429" s="181"/>
      <c r="D429" s="182"/>
      <c r="E429" s="98" t="str">
        <f>IFERROR(ABS(C428-(D428+E428)),"")</f>
        <v/>
      </c>
      <c r="F429" s="183"/>
      <c r="G429" s="183"/>
      <c r="H429" s="182"/>
      <c r="I429" s="170"/>
      <c r="J429" s="79"/>
      <c r="K429" s="79"/>
      <c r="L429" s="79"/>
      <c r="M429" s="79"/>
      <c r="N429" s="79"/>
      <c r="O429" s="79"/>
      <c r="P429" s="79"/>
      <c r="Q429" s="371" t="str">
        <f>IFERROR(ABS(C428-SUM(K428:R428)),"")</f>
        <v/>
      </c>
      <c r="R429" s="371"/>
      <c r="S429" s="135"/>
      <c r="T429" s="135"/>
      <c r="U429" s="135"/>
      <c r="V429" s="135"/>
      <c r="W429" s="135"/>
      <c r="X429" s="135"/>
      <c r="Y429" s="135"/>
      <c r="Z429" s="135"/>
      <c r="AA429" s="135"/>
      <c r="AB429" s="135"/>
      <c r="AC429" s="135"/>
      <c r="AD429" s="135"/>
      <c r="AE429" s="135"/>
      <c r="AF429" s="135"/>
    </row>
    <row r="430" spans="1:37" ht="18" customHeight="1">
      <c r="I430"/>
      <c r="T430"/>
      <c r="U430"/>
      <c r="V430"/>
      <c r="W430"/>
      <c r="X430"/>
    </row>
    <row r="431" spans="1:37" ht="18" customHeight="1">
      <c r="A431" s="312"/>
      <c r="B431" s="178"/>
      <c r="C431" s="78">
        <f>C345+1</f>
        <v>5</v>
      </c>
      <c r="D431" s="179" t="s">
        <v>312</v>
      </c>
      <c r="E431" s="180">
        <f>G431+I431</f>
        <v>0</v>
      </c>
      <c r="F431" s="179" t="s">
        <v>1</v>
      </c>
      <c r="G431" s="180">
        <f>D444+D449+D454+D459+D464+D469+D474+D479+D484+D489+D494+D499+D504+D509+D514</f>
        <v>0</v>
      </c>
      <c r="H431" s="179" t="s">
        <v>29</v>
      </c>
      <c r="I431" s="180">
        <f>E444+E449+E454+E459+E464+E469+E474+E479+E484+E489+E494+E499+E504+E509+E514</f>
        <v>0</v>
      </c>
      <c r="J431" s="177"/>
      <c r="K431" s="391" t="s">
        <v>318</v>
      </c>
      <c r="L431" s="392"/>
      <c r="M431" s="392"/>
      <c r="N431" s="392"/>
      <c r="O431" s="392"/>
      <c r="P431" s="392"/>
      <c r="Q431" s="392"/>
      <c r="R431" s="393"/>
      <c r="S431" s="79"/>
      <c r="T431" s="118"/>
      <c r="U431" s="118"/>
      <c r="V431" s="118"/>
      <c r="W431" s="118"/>
      <c r="X431" s="118"/>
      <c r="Y431" s="135"/>
      <c r="Z431" s="135"/>
      <c r="AA431" s="135"/>
      <c r="AB431" s="135"/>
      <c r="AC431" s="135"/>
      <c r="AD431" s="135"/>
      <c r="AE431" s="135"/>
      <c r="AF431" s="135"/>
    </row>
    <row r="432" spans="1:37" ht="18" customHeight="1">
      <c r="A432" s="312"/>
      <c r="B432" s="178"/>
      <c r="C432" s="78"/>
      <c r="D432" s="179" t="s">
        <v>313</v>
      </c>
      <c r="E432" s="180">
        <f ca="1">IFERROR(INDEX(カレンダー・グラフ!$B$74:$AF$74,1,MATCH(プレー記録!C431,カレンダー・グラフ!$B$72:$AF$72,0)),0)</f>
        <v>0</v>
      </c>
      <c r="F432" s="179" t="s">
        <v>314</v>
      </c>
      <c r="G432" s="180">
        <f>サマリー!$Q$3</f>
        <v>0</v>
      </c>
      <c r="H432" s="179" t="s">
        <v>315</v>
      </c>
      <c r="I432" s="180">
        <f>サマリー!$Q$7</f>
        <v>0</v>
      </c>
      <c r="J432" s="177"/>
      <c r="K432" s="314" t="s">
        <v>319</v>
      </c>
      <c r="L432" s="315"/>
      <c r="M432" s="315"/>
      <c r="N432" s="315"/>
      <c r="O432" s="315"/>
      <c r="P432" s="315"/>
      <c r="Q432" s="315"/>
      <c r="R432" s="316"/>
      <c r="S432" s="79"/>
      <c r="T432" s="118"/>
      <c r="U432" s="118"/>
      <c r="V432" s="118"/>
      <c r="W432" s="118"/>
      <c r="X432" s="118"/>
      <c r="Y432" s="135"/>
      <c r="Z432" s="135"/>
      <c r="AA432" s="135"/>
      <c r="AB432" s="135"/>
      <c r="AC432" s="135"/>
      <c r="AD432" s="135"/>
      <c r="AE432" s="135"/>
      <c r="AF432" s="135"/>
    </row>
    <row r="433" spans="1:37" ht="18" customHeight="1">
      <c r="A433" s="312"/>
      <c r="B433" s="243"/>
      <c r="C433" s="389"/>
      <c r="D433" s="389"/>
      <c r="E433" s="389"/>
      <c r="F433" s="389"/>
      <c r="G433" s="389" t="str">
        <f>IFERROR(INDEX(ルール・メモ!$F$3:$F$32,MATCH(1,ルール・メモ!$E$3:$E$32,0),1),"")</f>
        <v/>
      </c>
      <c r="H433" s="389"/>
      <c r="I433" s="389"/>
      <c r="J433" s="184"/>
      <c r="K433" s="314" t="s">
        <v>326</v>
      </c>
      <c r="L433" s="315"/>
      <c r="M433" s="315"/>
      <c r="N433" s="315"/>
      <c r="O433" s="315"/>
      <c r="P433" s="315"/>
      <c r="Q433" s="315"/>
      <c r="R433" s="316"/>
      <c r="S433" s="79"/>
      <c r="T433" s="118"/>
      <c r="U433" s="118"/>
      <c r="V433" s="118"/>
      <c r="W433" s="118"/>
      <c r="X433" s="118"/>
      <c r="Y433" s="135"/>
      <c r="Z433" s="135"/>
      <c r="AA433" s="135"/>
      <c r="AB433" s="135"/>
      <c r="AC433" s="135"/>
      <c r="AD433" s="135"/>
      <c r="AE433" s="135"/>
      <c r="AF433" s="135"/>
    </row>
    <row r="434" spans="1:37" ht="18" customHeight="1">
      <c r="A434" s="312"/>
      <c r="B434" s="243"/>
      <c r="C434" s="389"/>
      <c r="D434" s="389"/>
      <c r="E434" s="389"/>
      <c r="F434" s="389"/>
      <c r="G434" s="389" t="str">
        <f>IFERROR(INDEX(ルール・メモ!$F$3:$F$32,MATCH(2,ルール・メモ!$E$3:$E$32,0),1),"")</f>
        <v/>
      </c>
      <c r="H434" s="389"/>
      <c r="I434" s="389"/>
      <c r="J434" s="184"/>
      <c r="K434" s="317" t="s">
        <v>327</v>
      </c>
      <c r="L434" s="276"/>
      <c r="M434" s="276"/>
      <c r="N434" s="276"/>
      <c r="O434" s="276"/>
      <c r="P434" s="276"/>
      <c r="Q434" s="394" t="s">
        <v>322</v>
      </c>
      <c r="R434" s="395"/>
      <c r="S434" s="79"/>
      <c r="T434" s="118"/>
      <c r="U434" s="118"/>
      <c r="V434" s="118"/>
      <c r="W434" s="118"/>
      <c r="X434" s="118"/>
      <c r="Y434" s="135"/>
      <c r="Z434" s="135"/>
      <c r="AA434" s="135"/>
      <c r="AB434" s="135"/>
      <c r="AC434" s="135"/>
      <c r="AD434" s="135"/>
      <c r="AE434" s="135"/>
      <c r="AF434" s="135"/>
    </row>
    <row r="435" spans="1:37" ht="18" customHeight="1">
      <c r="A435" s="312"/>
      <c r="B435" s="243"/>
      <c r="C435" s="389"/>
      <c r="D435" s="389"/>
      <c r="E435" s="389"/>
      <c r="F435" s="389"/>
      <c r="G435" s="389" t="str">
        <f>IFERROR(INDEX(ルール・メモ!$F$3:$F$32,MATCH(3,ルール・メモ!$E$3:$E$32,0),1),"")</f>
        <v/>
      </c>
      <c r="H435" s="389"/>
      <c r="I435" s="389"/>
      <c r="J435" s="184"/>
      <c r="K435" s="306">
        <f>$C$1</f>
        <v>0</v>
      </c>
      <c r="L435" s="99">
        <f>K435+1</f>
        <v>1</v>
      </c>
      <c r="M435" s="99">
        <f t="shared" ref="M435" si="35">L435+1</f>
        <v>2</v>
      </c>
      <c r="N435" s="99">
        <f t="shared" ref="N435" si="36">M435+1</f>
        <v>3</v>
      </c>
      <c r="O435" s="99">
        <f t="shared" ref="O435" si="37">N435+1</f>
        <v>4</v>
      </c>
      <c r="P435" s="99">
        <f t="shared" ref="P435" si="38">O435+1</f>
        <v>5</v>
      </c>
      <c r="Q435" s="99">
        <f t="shared" ref="Q435" si="39">P435+1</f>
        <v>6</v>
      </c>
      <c r="R435" s="100">
        <f t="shared" ref="R435" si="40">Q435+1</f>
        <v>7</v>
      </c>
      <c r="S435" s="79"/>
      <c r="T435" s="118"/>
      <c r="U435" s="118"/>
      <c r="V435" s="118"/>
      <c r="W435" s="118"/>
      <c r="X435" s="118"/>
      <c r="Y435" s="135"/>
      <c r="Z435" s="135"/>
      <c r="AA435" s="135"/>
      <c r="AB435" s="135"/>
      <c r="AC435" s="135"/>
      <c r="AD435" s="135"/>
      <c r="AE435" s="135"/>
      <c r="AF435" s="135"/>
    </row>
    <row r="436" spans="1:37" ht="18" customHeight="1">
      <c r="A436" s="312"/>
      <c r="B436" s="243"/>
      <c r="C436" s="389"/>
      <c r="D436" s="389"/>
      <c r="E436" s="389"/>
      <c r="F436" s="389"/>
      <c r="G436" s="389" t="str">
        <f>IFERROR(INDEX(ルール・メモ!$F$3:$F$32,MATCH(4,ルール・メモ!$E$3:$E$32,0),1),"")</f>
        <v/>
      </c>
      <c r="H436" s="389"/>
      <c r="I436" s="389"/>
      <c r="J436" s="184"/>
      <c r="K436" s="101">
        <f>K435+8</f>
        <v>8</v>
      </c>
      <c r="L436" s="102">
        <f t="shared" ref="L436:R436" si="41">L435+8</f>
        <v>9</v>
      </c>
      <c r="M436" s="102">
        <f t="shared" si="41"/>
        <v>10</v>
      </c>
      <c r="N436" s="102">
        <f t="shared" si="41"/>
        <v>11</v>
      </c>
      <c r="O436" s="102">
        <f t="shared" si="41"/>
        <v>12</v>
      </c>
      <c r="P436" s="102">
        <f t="shared" si="41"/>
        <v>13</v>
      </c>
      <c r="Q436" s="102">
        <f t="shared" si="41"/>
        <v>14</v>
      </c>
      <c r="R436" s="103">
        <f t="shared" si="41"/>
        <v>15</v>
      </c>
      <c r="S436" s="79"/>
      <c r="T436" s="118"/>
      <c r="U436" s="118"/>
      <c r="V436" s="118"/>
      <c r="W436" s="118"/>
      <c r="X436" s="118"/>
      <c r="Y436" s="135"/>
      <c r="Z436" s="135"/>
      <c r="AA436" s="135"/>
      <c r="AB436" s="135"/>
      <c r="AC436" s="135"/>
      <c r="AD436" s="135"/>
      <c r="AE436" s="135"/>
      <c r="AF436" s="135"/>
    </row>
    <row r="437" spans="1:37" ht="18" customHeight="1">
      <c r="A437" s="312"/>
      <c r="B437" s="243"/>
      <c r="C437" s="389"/>
      <c r="D437" s="389"/>
      <c r="E437" s="389"/>
      <c r="F437" s="389"/>
      <c r="G437" s="389" t="str">
        <f>IFERROR(INDEX(ルール・メモ!$F$3:$F$32,MATCH(5,ルール・メモ!$E$3:$E$32,0),1),"")</f>
        <v/>
      </c>
      <c r="H437" s="389"/>
      <c r="I437" s="389"/>
      <c r="J437" s="184"/>
      <c r="K437" s="101">
        <f t="shared" ref="K437:R438" si="42">K436+8</f>
        <v>16</v>
      </c>
      <c r="L437" s="102">
        <f t="shared" si="42"/>
        <v>17</v>
      </c>
      <c r="M437" s="102">
        <f t="shared" si="42"/>
        <v>18</v>
      </c>
      <c r="N437" s="102">
        <f t="shared" si="42"/>
        <v>19</v>
      </c>
      <c r="O437" s="102">
        <f t="shared" si="42"/>
        <v>20</v>
      </c>
      <c r="P437" s="102">
        <f t="shared" si="42"/>
        <v>21</v>
      </c>
      <c r="Q437" s="102">
        <f t="shared" si="42"/>
        <v>22</v>
      </c>
      <c r="R437" s="103">
        <f t="shared" si="42"/>
        <v>23</v>
      </c>
      <c r="S437" s="79"/>
      <c r="T437" s="118"/>
      <c r="U437" s="118"/>
      <c r="V437" s="118"/>
      <c r="W437" s="118"/>
      <c r="X437" s="118"/>
      <c r="Y437" s="135"/>
      <c r="Z437" s="135"/>
      <c r="AA437" s="135"/>
      <c r="AB437" s="135"/>
      <c r="AC437" s="135"/>
      <c r="AD437" s="135"/>
      <c r="AE437" s="135"/>
      <c r="AF437" s="135"/>
    </row>
    <row r="438" spans="1:37" ht="18" customHeight="1">
      <c r="A438" s="312"/>
      <c r="B438" s="243"/>
      <c r="C438" s="389"/>
      <c r="D438" s="389"/>
      <c r="E438" s="389"/>
      <c r="F438" s="389"/>
      <c r="G438" s="389" t="str">
        <f>IFERROR(INDEX(ルール・メモ!$F$3:$F$32,MATCH(6,ルール・メモ!$E$3:$E$32,0),1),"")</f>
        <v/>
      </c>
      <c r="H438" s="389"/>
      <c r="I438" s="389"/>
      <c r="J438" s="184"/>
      <c r="K438" s="104">
        <f t="shared" si="42"/>
        <v>24</v>
      </c>
      <c r="L438" s="105">
        <f t="shared" si="42"/>
        <v>25</v>
      </c>
      <c r="M438" s="105">
        <f t="shared" si="42"/>
        <v>26</v>
      </c>
      <c r="N438" s="105">
        <f t="shared" si="42"/>
        <v>27</v>
      </c>
      <c r="O438" s="105">
        <f t="shared" si="42"/>
        <v>28</v>
      </c>
      <c r="P438" s="105">
        <f t="shared" si="42"/>
        <v>29</v>
      </c>
      <c r="Q438" s="105">
        <f t="shared" si="42"/>
        <v>30</v>
      </c>
      <c r="R438" s="106"/>
      <c r="S438" s="79"/>
      <c r="T438" s="118"/>
      <c r="U438" s="118"/>
      <c r="V438" s="118"/>
      <c r="W438" s="118"/>
      <c r="X438" s="118"/>
      <c r="Y438" s="135"/>
      <c r="Z438" s="135"/>
      <c r="AA438" s="135"/>
      <c r="AB438" s="135"/>
      <c r="AC438" s="135"/>
      <c r="AD438" s="135"/>
      <c r="AE438" s="135"/>
      <c r="AF438" s="135"/>
    </row>
    <row r="439" spans="1:37" ht="18" customHeight="1">
      <c r="A439" s="312"/>
      <c r="B439" s="80"/>
      <c r="C439" s="95" t="str">
        <f>"①"&amp;IFERROR(INDEX(ルール・メモ!$C$3:$C$32,MATCH(1,ルール・メモ!$B$3:$B$32,0),1),"")</f>
        <v>①</v>
      </c>
      <c r="D439" s="95"/>
      <c r="E439" s="95"/>
      <c r="F439" s="95"/>
      <c r="G439" s="95"/>
      <c r="H439" s="95"/>
      <c r="I439" s="95" t="str">
        <f>"③"&amp;IFERROR(INDEX(ルール・メモ!$C$3:$C$32,MATCH(3,ルール・メモ!$B$3:$B$32,0),1),"")</f>
        <v>③</v>
      </c>
      <c r="J439" s="80"/>
      <c r="K439" s="96"/>
      <c r="L439" s="96"/>
      <c r="M439" s="96"/>
      <c r="N439" s="96"/>
      <c r="O439" s="96"/>
      <c r="P439" s="96"/>
      <c r="Q439" s="96"/>
      <c r="R439" s="96"/>
      <c r="S439" s="79"/>
      <c r="T439" s="119"/>
      <c r="U439" s="118"/>
      <c r="V439" s="118"/>
      <c r="W439" s="118"/>
      <c r="X439" s="118"/>
      <c r="Y439" s="135"/>
      <c r="Z439" s="135"/>
      <c r="AA439" s="135"/>
      <c r="AB439" s="135"/>
      <c r="AC439" s="135"/>
      <c r="AD439" s="135"/>
      <c r="AE439" s="135"/>
      <c r="AF439" s="135"/>
    </row>
    <row r="440" spans="1:37" ht="18" customHeight="1" thickBot="1">
      <c r="A440" s="312"/>
      <c r="B440" s="80"/>
      <c r="C440" s="186" t="str">
        <f>"②"&amp;IFERROR(INDEX(ルール・メモ!$C$3:$C$32,MATCH(2,ルール・メモ!$B$3:$B$32,0),1),"")</f>
        <v>②</v>
      </c>
      <c r="D440" s="186"/>
      <c r="E440" s="186"/>
      <c r="F440" s="186"/>
      <c r="G440" s="186"/>
      <c r="H440" s="186"/>
      <c r="I440" s="186" t="str">
        <f>"④"&amp;IFERROR(INDEX(ルール・メモ!$C$3:$C$32,MATCH(4,ルール・メモ!$B$3:$B$32,0),1),"")</f>
        <v>④</v>
      </c>
      <c r="J440" s="187"/>
      <c r="K440" s="188"/>
      <c r="L440" s="188"/>
      <c r="M440" s="188"/>
      <c r="N440" s="188"/>
      <c r="O440" s="188"/>
      <c r="P440" s="188"/>
      <c r="Q440" s="188"/>
      <c r="R440" s="188"/>
      <c r="S440" s="79"/>
      <c r="T440" s="118"/>
      <c r="U440" s="118"/>
      <c r="V440" s="118"/>
      <c r="W440" s="118"/>
      <c r="X440" s="118"/>
      <c r="Y440" s="135"/>
      <c r="Z440" s="135"/>
      <c r="AA440" s="1"/>
      <c r="AB440" s="1"/>
      <c r="AC440" s="1"/>
      <c r="AD440" s="1"/>
      <c r="AE440" s="1"/>
      <c r="AF440" s="1"/>
    </row>
    <row r="441" spans="1:37" ht="18" customHeight="1" thickBot="1">
      <c r="A441" s="312"/>
      <c r="B441" s="321">
        <v>1</v>
      </c>
      <c r="C441" s="81" t="s">
        <v>23</v>
      </c>
      <c r="D441" s="82" t="s">
        <v>136</v>
      </c>
      <c r="E441" s="82" t="s">
        <v>28</v>
      </c>
      <c r="F441" s="82" t="s">
        <v>27</v>
      </c>
      <c r="G441" s="82" t="s">
        <v>24</v>
      </c>
      <c r="H441" s="171" t="s">
        <v>25</v>
      </c>
      <c r="I441" s="91" t="s">
        <v>133</v>
      </c>
      <c r="J441" s="372" t="s">
        <v>198</v>
      </c>
      <c r="K441" s="374"/>
      <c r="L441" s="375"/>
      <c r="M441" s="375"/>
      <c r="N441" s="375"/>
      <c r="O441" s="375"/>
      <c r="P441" s="375"/>
      <c r="Q441" s="375"/>
      <c r="R441" s="376"/>
      <c r="S441" s="83"/>
      <c r="T441" s="120" t="s">
        <v>31</v>
      </c>
      <c r="U441" s="118"/>
      <c r="V441" s="118"/>
      <c r="W441" s="118"/>
      <c r="X441" s="118"/>
      <c r="Y441" s="135" t="str">
        <f>K443</f>
        <v/>
      </c>
      <c r="Z441" s="266">
        <f>K444</f>
        <v>0</v>
      </c>
      <c r="AA441" s="135"/>
      <c r="AB441" s="135"/>
      <c r="AC441" s="135"/>
      <c r="AD441" s="135"/>
      <c r="AE441" s="135"/>
      <c r="AF441" s="148"/>
      <c r="AG441" s="135"/>
      <c r="AH441" s="135"/>
      <c r="AI441" s="135"/>
      <c r="AJ441" s="135"/>
      <c r="AK441" s="135"/>
    </row>
    <row r="442" spans="1:37" ht="18" customHeight="1" thickBot="1">
      <c r="A442" s="312"/>
      <c r="B442" s="309">
        <f>C431</f>
        <v>5</v>
      </c>
      <c r="C442" s="107"/>
      <c r="D442" s="108" t="s">
        <v>30</v>
      </c>
      <c r="E442" s="108" t="str">
        <f>IF(C442="","",IFERROR(INDEX(リスト!$B$3:$B$32,MATCH(プレー記録!C442,リスト!$D$3:$D$32,0),1),""))</f>
        <v/>
      </c>
      <c r="F442" s="109"/>
      <c r="G442" s="109" t="str">
        <f>IF(F442="","",F442)</f>
        <v/>
      </c>
      <c r="H442" s="172"/>
      <c r="I442" s="175"/>
      <c r="J442" s="373"/>
      <c r="K442" s="377"/>
      <c r="L442" s="378"/>
      <c r="M442" s="378"/>
      <c r="N442" s="378"/>
      <c r="O442" s="378"/>
      <c r="P442" s="378"/>
      <c r="Q442" s="378"/>
      <c r="R442" s="379"/>
      <c r="S442" s="84"/>
      <c r="T442" s="240"/>
      <c r="U442" s="118" t="str">
        <f>IF(F442="","","OUT_"&amp;E442&amp;MONTH(B442)&amp;"/"&amp;DAY(B442)&amp;"_"&amp;COUNTIF($V$12:V442,V442))</f>
        <v/>
      </c>
      <c r="V442" s="118" t="str">
        <f>"OUT_"&amp;E442&amp;B442</f>
        <v>OUT_5</v>
      </c>
      <c r="W442" s="194">
        <f>SUM(H442)-SUM(I444)</f>
        <v>0</v>
      </c>
      <c r="X442" s="119" t="str">
        <f>IF(C442="","",C442)</f>
        <v/>
      </c>
      <c r="Y442" s="135" t="str">
        <f>M443</f>
        <v/>
      </c>
      <c r="Z442" s="266">
        <f>M444</f>
        <v>0</v>
      </c>
      <c r="AA442" s="135"/>
      <c r="AB442" s="135"/>
      <c r="AC442" s="135"/>
      <c r="AD442" s="135"/>
      <c r="AE442" s="135"/>
      <c r="AF442" s="148"/>
      <c r="AG442" s="135"/>
      <c r="AH442" s="135"/>
      <c r="AI442" s="135"/>
      <c r="AJ442" s="135"/>
      <c r="AK442" s="135"/>
    </row>
    <row r="443" spans="1:37" ht="18" customHeight="1">
      <c r="A443" s="312"/>
      <c r="B443" s="79"/>
      <c r="C443" s="85" t="s">
        <v>26</v>
      </c>
      <c r="D443" s="86" t="s">
        <v>1</v>
      </c>
      <c r="E443" s="86" t="s">
        <v>29</v>
      </c>
      <c r="F443" s="86" t="s">
        <v>119</v>
      </c>
      <c r="G443" s="86" t="s">
        <v>134</v>
      </c>
      <c r="H443" s="173" t="s">
        <v>117</v>
      </c>
      <c r="I443" s="92" t="s">
        <v>135</v>
      </c>
      <c r="J443" s="380" t="s">
        <v>199</v>
      </c>
      <c r="K443" s="382" t="str">
        <f>IF(INDEX(テーブル6[プレー種別],MATCH(1,リスト!$O$3:$O$6,0),1)="","",INDEX(テーブル6[プレー種別],MATCH(1,リスト!$O$3:$O$6,0),1))</f>
        <v/>
      </c>
      <c r="L443" s="383"/>
      <c r="M443" s="382" t="str">
        <f>IF(INDEX(テーブル6[プレー種別],MATCH(2,リスト!$O$3:$O$6,0),1)="","",INDEX(テーブル6[プレー種別],MATCH(2,リスト!$O$3:$O$6,0),1))</f>
        <v/>
      </c>
      <c r="N443" s="383"/>
      <c r="O443" s="382" t="str">
        <f>IF(INDEX(テーブル6[プレー種別],MATCH(3,リスト!$O$3:$O$6,0),1)="","",INDEX(テーブル6[プレー種別],MATCH(3,リスト!$O$3:$O$6,0),1))</f>
        <v/>
      </c>
      <c r="P443" s="383"/>
      <c r="Q443" s="382" t="str">
        <f>IF(INDEX(テーブル6[プレー種別],MATCH(4,リスト!$O$3:$O$6,0),1)="","",INDEX(テーブル6[プレー種別],MATCH(4,リスト!$O$3:$O$6,0),1))</f>
        <v/>
      </c>
      <c r="R443" s="384"/>
      <c r="S443" s="87"/>
      <c r="T443" s="118"/>
      <c r="U443" s="118"/>
      <c r="V443" s="118"/>
      <c r="W443" s="118"/>
      <c r="X443" s="118"/>
      <c r="Y443" s="135" t="str">
        <f>O443</f>
        <v/>
      </c>
      <c r="Z443" s="266">
        <f>O444</f>
        <v>0</v>
      </c>
      <c r="AA443" s="135"/>
      <c r="AB443" s="135"/>
      <c r="AC443" s="135"/>
      <c r="AD443" s="135"/>
      <c r="AE443" s="135"/>
      <c r="AF443" s="148"/>
      <c r="AG443" s="135"/>
      <c r="AH443" s="135"/>
      <c r="AI443" s="135"/>
      <c r="AJ443" s="135"/>
      <c r="AK443" s="135"/>
    </row>
    <row r="444" spans="1:37" ht="18" customHeight="1" thickBot="1">
      <c r="A444" s="312" t="str">
        <f>IF(C442="","",C442)</f>
        <v/>
      </c>
      <c r="B444" s="97">
        <f>B442</f>
        <v>5</v>
      </c>
      <c r="C444" s="93" t="str">
        <f>IF(H442="","",IF(D442="USD",H442-G442,ROUNDUP((H442-G442)/T442,2)))</f>
        <v/>
      </c>
      <c r="D444" s="110"/>
      <c r="E444" s="110"/>
      <c r="F444" s="111" t="str">
        <f>IF(AND(E442&lt;&gt;"",OR(I442="全額",I442="一部")=TRUE)=TRUE,E442,"")</f>
        <v/>
      </c>
      <c r="G444" s="112" t="str">
        <f>IF(D442="JPY",IF(COUNTIF(F444,"*円*")=1,I444,ROUNDUP(I444/T442,2)),IF(COUNTIF(F444,"*円*")=0,I444,ROUNDUP(I444*T442,0)))</f>
        <v/>
      </c>
      <c r="H444" s="174"/>
      <c r="I444" s="176" t="str">
        <f>IF(I442="","",IF(I442="全額",H442,IF(I442="なし",0,"金額入力")))</f>
        <v/>
      </c>
      <c r="J444" s="381"/>
      <c r="K444" s="385"/>
      <c r="L444" s="386"/>
      <c r="M444" s="385"/>
      <c r="N444" s="386"/>
      <c r="O444" s="385"/>
      <c r="P444" s="386"/>
      <c r="Q444" s="385"/>
      <c r="R444" s="387"/>
      <c r="S444" s="87"/>
      <c r="T444" s="79"/>
      <c r="U444" s="118" t="str">
        <f>IF(G444="","","IN_"&amp;F444&amp;MONTH(H444)&amp;"/"&amp;DAY(H444))&amp;"_"&amp;COUNTIF($V$14:V444,V444)</f>
        <v>_76</v>
      </c>
      <c r="V444" s="118" t="str">
        <f>"IN_"&amp;F444&amp;H444</f>
        <v>IN_</v>
      </c>
      <c r="W444" s="118"/>
      <c r="X444" s="118"/>
      <c r="Y444" s="135" t="str">
        <f>Q443</f>
        <v/>
      </c>
      <c r="Z444" s="266">
        <f>Q444</f>
        <v>0</v>
      </c>
      <c r="AA444" s="135" t="str">
        <f>IF(AB444="着金待ち",COUNTIF($AB$14:AB444,"着金待ち"),"")</f>
        <v/>
      </c>
      <c r="AB444" s="135" t="str">
        <f>IF(AND(OR(I442="全額",I442="一部")=TRUE,H444="")=TRUE,"着金待ち","")</f>
        <v/>
      </c>
      <c r="AC444" s="135" t="str">
        <f>IF(AB444="着金待ち",C442,"")</f>
        <v/>
      </c>
      <c r="AD444" s="135" t="str">
        <f>IF(AB444="着金待ち",F444,"")</f>
        <v/>
      </c>
      <c r="AE444" s="292" t="str">
        <f>IF(AB444="着金待ち",G444,"")</f>
        <v/>
      </c>
      <c r="AF444" s="148" t="str">
        <f>IF(AB444="着金待ち",B444,"")</f>
        <v/>
      </c>
      <c r="AG444" s="135" t="str">
        <f>IF(C444="","",IF(C444&lt;&gt;D444+E444,"！",""))</f>
        <v/>
      </c>
      <c r="AH444" s="135" t="str">
        <f>IF(C444="","",IF(C444&lt;&gt;SUM(K444:R444),"！",""))</f>
        <v/>
      </c>
      <c r="AI444" s="135" t="str">
        <f>IF(OR(AG444="！",AH444="！")=TRUE,"！","")</f>
        <v/>
      </c>
      <c r="AJ444" s="135" t="str">
        <f>IF(AI444="！",COUNTIF($AI$14:AI444,"！"),"")</f>
        <v/>
      </c>
      <c r="AK444" s="135">
        <v>1</v>
      </c>
    </row>
    <row r="445" spans="1:37" ht="18" customHeight="1" thickBot="1">
      <c r="A445" s="312"/>
      <c r="B445" s="79"/>
      <c r="C445" s="88"/>
      <c r="D445" s="89"/>
      <c r="E445" s="94" t="str">
        <f>IFERROR(ABS(C444-(D444+E444)),"")</f>
        <v/>
      </c>
      <c r="F445" s="90"/>
      <c r="G445" s="90"/>
      <c r="H445" s="89"/>
      <c r="I445" s="170"/>
      <c r="J445" s="79"/>
      <c r="K445" s="79"/>
      <c r="L445" s="79"/>
      <c r="M445" s="79"/>
      <c r="N445" s="79"/>
      <c r="O445" s="79"/>
      <c r="P445" s="79"/>
      <c r="Q445" s="388" t="str">
        <f>IFERROR(ABS(C444-SUM(K444:R444)),"")</f>
        <v/>
      </c>
      <c r="R445" s="388"/>
      <c r="S445" s="79"/>
      <c r="T445" s="118"/>
      <c r="U445" s="118"/>
      <c r="V445" s="118"/>
      <c r="W445" s="118"/>
      <c r="X445" s="118"/>
      <c r="Y445" s="135"/>
      <c r="Z445" s="135"/>
      <c r="AA445" s="135"/>
      <c r="AB445" s="135"/>
      <c r="AC445" s="135"/>
      <c r="AD445" s="135"/>
      <c r="AE445" s="135"/>
      <c r="AF445" s="148"/>
      <c r="AG445" s="135"/>
      <c r="AH445" s="135"/>
      <c r="AI445" s="135"/>
      <c r="AJ445" s="135"/>
      <c r="AK445" s="135"/>
    </row>
    <row r="446" spans="1:37" ht="18" customHeight="1" thickBot="1">
      <c r="A446" s="312"/>
      <c r="B446" s="321">
        <f>B441+1</f>
        <v>2</v>
      </c>
      <c r="C446" s="81" t="s">
        <v>23</v>
      </c>
      <c r="D446" s="82" t="s">
        <v>136</v>
      </c>
      <c r="E446" s="82" t="s">
        <v>28</v>
      </c>
      <c r="F446" s="82" t="s">
        <v>27</v>
      </c>
      <c r="G446" s="82" t="s">
        <v>24</v>
      </c>
      <c r="H446" s="171" t="s">
        <v>25</v>
      </c>
      <c r="I446" s="91" t="s">
        <v>133</v>
      </c>
      <c r="J446" s="372" t="s">
        <v>198</v>
      </c>
      <c r="K446" s="374"/>
      <c r="L446" s="375"/>
      <c r="M446" s="375"/>
      <c r="N446" s="375"/>
      <c r="O446" s="375"/>
      <c r="P446" s="375"/>
      <c r="Q446" s="375"/>
      <c r="R446" s="376"/>
      <c r="S446" s="83"/>
      <c r="T446" s="120" t="s">
        <v>31</v>
      </c>
      <c r="U446" s="118"/>
      <c r="V446" s="118"/>
      <c r="W446" s="118"/>
      <c r="X446" s="118"/>
      <c r="Y446" s="135" t="str">
        <f>K448</f>
        <v/>
      </c>
      <c r="Z446" s="266">
        <f>K449</f>
        <v>0</v>
      </c>
      <c r="AA446" s="135"/>
      <c r="AB446" s="135"/>
      <c r="AC446" s="135"/>
      <c r="AD446" s="135"/>
      <c r="AE446" s="135"/>
      <c r="AF446" s="148"/>
      <c r="AG446" s="135"/>
      <c r="AH446" s="135"/>
      <c r="AI446" s="135"/>
      <c r="AJ446" s="135"/>
      <c r="AK446" s="135"/>
    </row>
    <row r="447" spans="1:37" ht="18" customHeight="1" thickBot="1">
      <c r="A447" s="312"/>
      <c r="B447" s="309">
        <f>B442</f>
        <v>5</v>
      </c>
      <c r="C447" s="107"/>
      <c r="D447" s="108" t="s">
        <v>30</v>
      </c>
      <c r="E447" s="108" t="str">
        <f>IF(C447="","",IFERROR(INDEX(リスト!$B$3:$B$32,MATCH(プレー記録!C447,リスト!$D$3:$D$32,0),1),""))</f>
        <v/>
      </c>
      <c r="F447" s="109"/>
      <c r="G447" s="109" t="str">
        <f>IF(F447="","",F447)</f>
        <v/>
      </c>
      <c r="H447" s="172"/>
      <c r="I447" s="175"/>
      <c r="J447" s="373"/>
      <c r="K447" s="377"/>
      <c r="L447" s="378"/>
      <c r="M447" s="378"/>
      <c r="N447" s="378"/>
      <c r="O447" s="378"/>
      <c r="P447" s="378"/>
      <c r="Q447" s="378"/>
      <c r="R447" s="379"/>
      <c r="S447" s="84"/>
      <c r="T447" s="241"/>
      <c r="U447" s="118" t="str">
        <f>IF(F447="","","OUT_"&amp;E447&amp;MONTH(B447)&amp;"/"&amp;DAY(B447)&amp;"_"&amp;COUNTIF($V$12:V447,V447))</f>
        <v/>
      </c>
      <c r="V447" s="118" t="str">
        <f>"OUT_"&amp;E447&amp;B447</f>
        <v>OUT_5</v>
      </c>
      <c r="W447" s="194">
        <f>SUM(H447)-SUM(I449)</f>
        <v>0</v>
      </c>
      <c r="X447" s="119" t="str">
        <f>IF(C447="","",C447)</f>
        <v/>
      </c>
      <c r="Y447" s="135" t="str">
        <f>M448</f>
        <v/>
      </c>
      <c r="Z447" s="266">
        <f>M449</f>
        <v>0</v>
      </c>
      <c r="AA447" s="135"/>
      <c r="AB447" s="135"/>
      <c r="AC447" s="135"/>
      <c r="AD447" s="135"/>
      <c r="AE447" s="135"/>
      <c r="AF447" s="148"/>
      <c r="AG447" s="135"/>
      <c r="AH447" s="135"/>
      <c r="AI447" s="135"/>
      <c r="AJ447" s="135"/>
      <c r="AK447" s="135"/>
    </row>
    <row r="448" spans="1:37" ht="18" customHeight="1">
      <c r="A448" s="312"/>
      <c r="B448" s="79"/>
      <c r="C448" s="85" t="s">
        <v>26</v>
      </c>
      <c r="D448" s="86" t="s">
        <v>1</v>
      </c>
      <c r="E448" s="86" t="s">
        <v>29</v>
      </c>
      <c r="F448" s="86" t="s">
        <v>119</v>
      </c>
      <c r="G448" s="86" t="s">
        <v>134</v>
      </c>
      <c r="H448" s="173" t="s">
        <v>117</v>
      </c>
      <c r="I448" s="92" t="s">
        <v>135</v>
      </c>
      <c r="J448" s="380" t="s">
        <v>199</v>
      </c>
      <c r="K448" s="382" t="str">
        <f>$K$13</f>
        <v/>
      </c>
      <c r="L448" s="383"/>
      <c r="M448" s="382" t="str">
        <f>$M$13</f>
        <v/>
      </c>
      <c r="N448" s="383"/>
      <c r="O448" s="382" t="str">
        <f>$O$13</f>
        <v/>
      </c>
      <c r="P448" s="383"/>
      <c r="Q448" s="382" t="str">
        <f>$Q$13</f>
        <v/>
      </c>
      <c r="R448" s="384"/>
      <c r="S448" s="87"/>
      <c r="T448" s="118"/>
      <c r="U448" s="118"/>
      <c r="V448" s="118"/>
      <c r="W448" s="118"/>
      <c r="X448" s="118"/>
      <c r="Y448" s="135" t="str">
        <f>O448</f>
        <v/>
      </c>
      <c r="Z448" s="266">
        <f>O449</f>
        <v>0</v>
      </c>
      <c r="AA448" s="135"/>
      <c r="AB448" s="135"/>
      <c r="AC448" s="135"/>
      <c r="AD448" s="135"/>
      <c r="AE448" s="135"/>
      <c r="AF448" s="148"/>
      <c r="AG448" s="135"/>
      <c r="AH448" s="135"/>
      <c r="AI448" s="135"/>
      <c r="AJ448" s="135"/>
      <c r="AK448" s="135"/>
    </row>
    <row r="449" spans="1:37" ht="18" customHeight="1" thickBot="1">
      <c r="A449" s="312" t="str">
        <f>IF(C447="","",C447)</f>
        <v/>
      </c>
      <c r="B449" s="97">
        <f>B442</f>
        <v>5</v>
      </c>
      <c r="C449" s="93" t="str">
        <f>IF(H447="","",IF(D447="USD",H447-G447,ROUNDUP((H447-G447)/T447,2)))</f>
        <v/>
      </c>
      <c r="D449" s="110"/>
      <c r="E449" s="110"/>
      <c r="F449" s="111" t="str">
        <f>IF(AND(E447&lt;&gt;"",OR(I447="全額",I447="一部")=TRUE)=TRUE,E447,"")</f>
        <v/>
      </c>
      <c r="G449" s="112" t="str">
        <f>IF(D447="JPY",IF(COUNTIF(F449,"*円*")=1,I449,ROUNDUP(I449/T447,2)),IF(COUNTIF(F449,"*円*")=0,I449,ROUNDUP(I449*T447,0)))</f>
        <v/>
      </c>
      <c r="H449" s="174"/>
      <c r="I449" s="176" t="str">
        <f>IF(I447="","",IF(I447="全額",H447,IF(I447="なし",0,"金額入力")))</f>
        <v/>
      </c>
      <c r="J449" s="381"/>
      <c r="K449" s="385"/>
      <c r="L449" s="386"/>
      <c r="M449" s="385"/>
      <c r="N449" s="386"/>
      <c r="O449" s="385"/>
      <c r="P449" s="386"/>
      <c r="Q449" s="385"/>
      <c r="R449" s="387"/>
      <c r="S449" s="87"/>
      <c r="T449" s="79"/>
      <c r="U449" s="118" t="str">
        <f>IF(G449="","","IN_"&amp;F449&amp;MONTH(H449)&amp;"/"&amp;DAY(H449))&amp;"_"&amp;COUNTIF($V$14:V449,V449)</f>
        <v>_77</v>
      </c>
      <c r="V449" s="118" t="str">
        <f>"IN_"&amp;F449&amp;H449</f>
        <v>IN_</v>
      </c>
      <c r="W449" s="118"/>
      <c r="X449" s="118"/>
      <c r="Y449" s="135" t="str">
        <f>Q448</f>
        <v/>
      </c>
      <c r="Z449" s="266">
        <f>Q449</f>
        <v>0</v>
      </c>
      <c r="AA449" s="135" t="str">
        <f>IF(AB449="着金待ち",COUNTIF($AB$14:AB449,"着金待ち"),"")</f>
        <v/>
      </c>
      <c r="AB449" s="135" t="str">
        <f>IF(AND(OR(I447="全額",I447="一部")=TRUE,H449="")=TRUE,"着金待ち","")</f>
        <v/>
      </c>
      <c r="AC449" s="135" t="str">
        <f>IF(AB449="着金待ち",C447,"")</f>
        <v/>
      </c>
      <c r="AD449" s="135" t="str">
        <f>IF(AB449="着金待ち",F449,"")</f>
        <v/>
      </c>
      <c r="AE449" s="292" t="str">
        <f>IF(AB449="着金待ち",G449,"")</f>
        <v/>
      </c>
      <c r="AF449" s="148" t="str">
        <f>IF(AB449="着金待ち",B449,"")</f>
        <v/>
      </c>
      <c r="AG449" s="135" t="str">
        <f>IF(C449="","",IF(C449&lt;&gt;D449+E449,"！",""))</f>
        <v/>
      </c>
      <c r="AH449" s="135" t="str">
        <f>IF(C449="","",IF(C449&lt;&gt;SUM(K449:R449),"！",""))</f>
        <v/>
      </c>
      <c r="AI449" s="135" t="str">
        <f>IF(OR(AG449="！",AH449="！")=TRUE,"！","")</f>
        <v/>
      </c>
      <c r="AJ449" s="135" t="str">
        <f>IF(AI449="！",COUNTIF($AI$14:AI449,"！"),"")</f>
        <v/>
      </c>
      <c r="AK449" s="135">
        <v>2</v>
      </c>
    </row>
    <row r="450" spans="1:37" ht="18" customHeight="1" thickBot="1">
      <c r="A450" s="312"/>
      <c r="B450" s="79"/>
      <c r="C450" s="88"/>
      <c r="D450" s="89"/>
      <c r="E450" s="94" t="str">
        <f>IFERROR(ABS(C449-(D449+E449)),"")</f>
        <v/>
      </c>
      <c r="F450" s="90"/>
      <c r="G450" s="90"/>
      <c r="H450" s="89"/>
      <c r="I450" s="170"/>
      <c r="J450" s="79"/>
      <c r="K450" s="79"/>
      <c r="L450" s="79"/>
      <c r="M450" s="79"/>
      <c r="N450" s="79"/>
      <c r="O450" s="79"/>
      <c r="P450" s="79"/>
      <c r="Q450" s="388" t="str">
        <f>IFERROR(ABS(C449-SUM(K449:R449)),"")</f>
        <v/>
      </c>
      <c r="R450" s="388"/>
      <c r="S450" s="79"/>
      <c r="T450" s="118"/>
      <c r="U450" s="118"/>
      <c r="V450" s="118"/>
      <c r="W450" s="118"/>
      <c r="X450" s="118"/>
      <c r="Y450" s="135"/>
      <c r="Z450" s="135"/>
      <c r="AA450" s="135"/>
      <c r="AB450" s="135"/>
      <c r="AC450" s="135"/>
      <c r="AD450" s="135"/>
      <c r="AE450" s="135"/>
      <c r="AF450" s="148"/>
      <c r="AG450" s="135"/>
      <c r="AH450" s="135"/>
      <c r="AI450" s="135"/>
      <c r="AJ450" s="135"/>
      <c r="AK450" s="135"/>
    </row>
    <row r="451" spans="1:37" ht="18" customHeight="1" thickBot="1">
      <c r="A451" s="312"/>
      <c r="B451" s="321">
        <f>B446+1</f>
        <v>3</v>
      </c>
      <c r="C451" s="81" t="s">
        <v>23</v>
      </c>
      <c r="D451" s="82" t="s">
        <v>136</v>
      </c>
      <c r="E451" s="82" t="s">
        <v>28</v>
      </c>
      <c r="F451" s="82" t="s">
        <v>27</v>
      </c>
      <c r="G451" s="82" t="s">
        <v>24</v>
      </c>
      <c r="H451" s="171" t="s">
        <v>25</v>
      </c>
      <c r="I451" s="91" t="s">
        <v>133</v>
      </c>
      <c r="J451" s="372" t="s">
        <v>198</v>
      </c>
      <c r="K451" s="374"/>
      <c r="L451" s="375"/>
      <c r="M451" s="375"/>
      <c r="N451" s="375"/>
      <c r="O451" s="375"/>
      <c r="P451" s="375"/>
      <c r="Q451" s="375"/>
      <c r="R451" s="376"/>
      <c r="S451" s="83"/>
      <c r="T451" s="120" t="s">
        <v>31</v>
      </c>
      <c r="U451" s="118"/>
      <c r="V451" s="118"/>
      <c r="W451" s="118"/>
      <c r="X451" s="118"/>
      <c r="Y451" s="135" t="str">
        <f>K453</f>
        <v/>
      </c>
      <c r="Z451" s="266">
        <f>K454</f>
        <v>0</v>
      </c>
      <c r="AA451" s="135"/>
      <c r="AB451" s="135"/>
      <c r="AC451" s="135"/>
      <c r="AD451" s="135"/>
      <c r="AE451" s="135"/>
      <c r="AF451" s="148"/>
      <c r="AG451" s="135"/>
      <c r="AH451" s="135"/>
      <c r="AI451" s="135"/>
      <c r="AJ451" s="135"/>
      <c r="AK451" s="135"/>
    </row>
    <row r="452" spans="1:37" ht="18" customHeight="1" thickBot="1">
      <c r="A452" s="312"/>
      <c r="B452" s="309">
        <f>B442</f>
        <v>5</v>
      </c>
      <c r="C452" s="107"/>
      <c r="D452" s="108" t="s">
        <v>30</v>
      </c>
      <c r="E452" s="108" t="str">
        <f>IF(C452="","",IFERROR(INDEX(リスト!$B$3:$B$32,MATCH(プレー記録!C452,リスト!$D$3:$D$32,0),1),""))</f>
        <v/>
      </c>
      <c r="F452" s="109"/>
      <c r="G452" s="109" t="str">
        <f>IF(F452="","",F452)</f>
        <v/>
      </c>
      <c r="H452" s="172"/>
      <c r="I452" s="175"/>
      <c r="J452" s="373"/>
      <c r="K452" s="377"/>
      <c r="L452" s="378"/>
      <c r="M452" s="378"/>
      <c r="N452" s="378"/>
      <c r="O452" s="378"/>
      <c r="P452" s="378"/>
      <c r="Q452" s="378"/>
      <c r="R452" s="379"/>
      <c r="S452" s="84"/>
      <c r="T452" s="241"/>
      <c r="U452" s="118" t="str">
        <f>IF(F452="","","OUT_"&amp;E452&amp;MONTH(B452)&amp;"/"&amp;DAY(B452)&amp;"_"&amp;COUNTIF($V$12:V452,V452))</f>
        <v/>
      </c>
      <c r="V452" s="118" t="str">
        <f>"OUT_"&amp;E452&amp;B452</f>
        <v>OUT_5</v>
      </c>
      <c r="W452" s="194">
        <f>SUM(H452)-SUM(I454)</f>
        <v>0</v>
      </c>
      <c r="X452" s="119" t="str">
        <f>IF(C452="","",C452)</f>
        <v/>
      </c>
      <c r="Y452" s="135" t="str">
        <f>M453</f>
        <v/>
      </c>
      <c r="Z452" s="266">
        <f>M454</f>
        <v>0</v>
      </c>
      <c r="AA452" s="135"/>
      <c r="AB452" s="135"/>
      <c r="AC452" s="135"/>
      <c r="AD452" s="135"/>
      <c r="AE452" s="135"/>
      <c r="AF452" s="148"/>
      <c r="AG452" s="135"/>
      <c r="AH452" s="135"/>
      <c r="AI452" s="135"/>
      <c r="AJ452" s="135"/>
      <c r="AK452" s="135"/>
    </row>
    <row r="453" spans="1:37" ht="18" customHeight="1">
      <c r="A453" s="312"/>
      <c r="B453" s="79"/>
      <c r="C453" s="85" t="s">
        <v>26</v>
      </c>
      <c r="D453" s="86" t="s">
        <v>1</v>
      </c>
      <c r="E453" s="86" t="s">
        <v>29</v>
      </c>
      <c r="F453" s="86" t="s">
        <v>119</v>
      </c>
      <c r="G453" s="86" t="s">
        <v>134</v>
      </c>
      <c r="H453" s="173" t="s">
        <v>117</v>
      </c>
      <c r="I453" s="92" t="s">
        <v>135</v>
      </c>
      <c r="J453" s="380" t="s">
        <v>199</v>
      </c>
      <c r="K453" s="382" t="str">
        <f>$K$13</f>
        <v/>
      </c>
      <c r="L453" s="383"/>
      <c r="M453" s="382" t="str">
        <f>$M$13</f>
        <v/>
      </c>
      <c r="N453" s="383"/>
      <c r="O453" s="382" t="str">
        <f>$O$13</f>
        <v/>
      </c>
      <c r="P453" s="383"/>
      <c r="Q453" s="382" t="str">
        <f>$Q$13</f>
        <v/>
      </c>
      <c r="R453" s="384"/>
      <c r="S453" s="87"/>
      <c r="T453" s="135"/>
      <c r="U453" s="118"/>
      <c r="V453" s="118"/>
      <c r="W453" s="118"/>
      <c r="X453" s="118"/>
      <c r="Y453" s="135" t="str">
        <f>O453</f>
        <v/>
      </c>
      <c r="Z453" s="266">
        <f>O454</f>
        <v>0</v>
      </c>
      <c r="AA453" s="135"/>
      <c r="AB453" s="135"/>
      <c r="AC453" s="135"/>
      <c r="AD453" s="135"/>
      <c r="AE453" s="135"/>
      <c r="AF453" s="148"/>
      <c r="AG453" s="135"/>
      <c r="AH453" s="135"/>
      <c r="AI453" s="135"/>
      <c r="AJ453" s="135"/>
      <c r="AK453" s="135"/>
    </row>
    <row r="454" spans="1:37" ht="18" customHeight="1" thickBot="1">
      <c r="A454" s="312" t="str">
        <f>IF(C452="","",C452)</f>
        <v/>
      </c>
      <c r="B454" s="97">
        <f>B442</f>
        <v>5</v>
      </c>
      <c r="C454" s="93" t="str">
        <f>IF(H452="","",IF(D452="USD",H452-G452,ROUNDUP((H452-G452)/T452,2)))</f>
        <v/>
      </c>
      <c r="D454" s="110"/>
      <c r="E454" s="110"/>
      <c r="F454" s="111" t="str">
        <f>IF(AND(E452&lt;&gt;"",OR(I452="全額",I452="一部")=TRUE)=TRUE,E452,"")</f>
        <v/>
      </c>
      <c r="G454" s="112" t="str">
        <f>IF(D452="JPY",IF(COUNTIF(F454,"*円*")=1,I454,ROUNDUP(I454/T452,2)),IF(COUNTIF(F454,"*円*")=0,I454,ROUNDUP(I454*T452,0)))</f>
        <v/>
      </c>
      <c r="H454" s="174"/>
      <c r="I454" s="176" t="str">
        <f>IF(I452="","",IF(I452="全額",H452,IF(I452="なし",0,"金額入力")))</f>
        <v/>
      </c>
      <c r="J454" s="381"/>
      <c r="K454" s="385"/>
      <c r="L454" s="386"/>
      <c r="M454" s="385"/>
      <c r="N454" s="386"/>
      <c r="O454" s="385"/>
      <c r="P454" s="386"/>
      <c r="Q454" s="385"/>
      <c r="R454" s="387"/>
      <c r="S454" s="87"/>
      <c r="T454" s="135"/>
      <c r="U454" s="118" t="str">
        <f>IF(G454="","","IN_"&amp;F454&amp;MONTH(H454)&amp;"/"&amp;DAY(H454))&amp;"_"&amp;COUNTIF($V$14:V454,V454)</f>
        <v>_78</v>
      </c>
      <c r="V454" s="118" t="str">
        <f>"IN_"&amp;F454&amp;H454</f>
        <v>IN_</v>
      </c>
      <c r="W454" s="118"/>
      <c r="X454" s="118"/>
      <c r="Y454" s="135" t="str">
        <f>Q453</f>
        <v/>
      </c>
      <c r="Z454" s="266">
        <f>Q454</f>
        <v>0</v>
      </c>
      <c r="AA454" s="135" t="str">
        <f>IF(AB454="着金待ち",COUNTIF($AB$14:AB454,"着金待ち"),"")</f>
        <v/>
      </c>
      <c r="AB454" s="135" t="str">
        <f>IF(AND(OR(I452="全額",I452="一部")=TRUE,H454="")=TRUE,"着金待ち","")</f>
        <v/>
      </c>
      <c r="AC454" s="135" t="str">
        <f>IF(AB454="着金待ち",C452,"")</f>
        <v/>
      </c>
      <c r="AD454" s="135" t="str">
        <f>IF(AB454="着金待ち",F454,"")</f>
        <v/>
      </c>
      <c r="AE454" s="292" t="str">
        <f>IF(AB454="着金待ち",G454,"")</f>
        <v/>
      </c>
      <c r="AF454" s="148" t="str">
        <f>IF(AB454="着金待ち",B454,"")</f>
        <v/>
      </c>
      <c r="AG454" s="135" t="str">
        <f>IF(C454="","",IF(C454&lt;&gt;D454+E454,"！",""))</f>
        <v/>
      </c>
      <c r="AH454" s="135" t="str">
        <f>IF(C454="","",IF(C454&lt;&gt;SUM(K454:R454),"！",""))</f>
        <v/>
      </c>
      <c r="AI454" s="135" t="str">
        <f>IF(OR(AG454="！",AH454="！")=TRUE,"！","")</f>
        <v/>
      </c>
      <c r="AJ454" s="135" t="str">
        <f>IF(AI454="！",COUNTIF($AI$14:AI454,"！"),"")</f>
        <v/>
      </c>
      <c r="AK454" s="135">
        <v>3</v>
      </c>
    </row>
    <row r="455" spans="1:37" ht="18" customHeight="1" thickBot="1">
      <c r="A455" s="312"/>
      <c r="B455" s="308" t="s">
        <v>317</v>
      </c>
      <c r="C455" s="88"/>
      <c r="D455" s="89"/>
      <c r="E455" s="94" t="str">
        <f>IFERROR(ABS(C454-(D454+E454)),"")</f>
        <v/>
      </c>
      <c r="F455" s="90"/>
      <c r="G455" s="90"/>
      <c r="H455" s="89"/>
      <c r="I455" s="170"/>
      <c r="J455" s="79"/>
      <c r="K455" s="79"/>
      <c r="L455" s="79"/>
      <c r="M455" s="79"/>
      <c r="N455" s="79"/>
      <c r="O455" s="79"/>
      <c r="P455" s="79"/>
      <c r="Q455" s="388" t="str">
        <f>IFERROR(ABS(C454-SUM(K454:R454)),"")</f>
        <v/>
      </c>
      <c r="R455" s="388"/>
      <c r="S455" s="79"/>
      <c r="T455" s="135"/>
      <c r="U455" s="118"/>
      <c r="V455" s="118"/>
      <c r="W455" s="118"/>
      <c r="X455" s="118"/>
      <c r="Y455" s="135"/>
      <c r="Z455" s="135"/>
      <c r="AA455" s="135"/>
      <c r="AB455" s="135"/>
      <c r="AC455" s="135"/>
      <c r="AD455" s="135"/>
      <c r="AE455" s="135"/>
      <c r="AF455" s="148"/>
      <c r="AG455" s="135"/>
      <c r="AH455" s="135"/>
      <c r="AI455" s="135"/>
      <c r="AJ455" s="135"/>
      <c r="AK455" s="135"/>
    </row>
    <row r="456" spans="1:37" ht="18" customHeight="1" thickBot="1">
      <c r="A456" s="312"/>
      <c r="B456" s="321">
        <f>B451+1</f>
        <v>4</v>
      </c>
      <c r="C456" s="81" t="s">
        <v>23</v>
      </c>
      <c r="D456" s="82" t="s">
        <v>136</v>
      </c>
      <c r="E456" s="82" t="s">
        <v>28</v>
      </c>
      <c r="F456" s="82" t="s">
        <v>27</v>
      </c>
      <c r="G456" s="82" t="s">
        <v>24</v>
      </c>
      <c r="H456" s="171" t="s">
        <v>25</v>
      </c>
      <c r="I456" s="91" t="s">
        <v>133</v>
      </c>
      <c r="J456" s="372" t="s">
        <v>198</v>
      </c>
      <c r="K456" s="374"/>
      <c r="L456" s="375"/>
      <c r="M456" s="375"/>
      <c r="N456" s="375"/>
      <c r="O456" s="375"/>
      <c r="P456" s="375"/>
      <c r="Q456" s="375"/>
      <c r="R456" s="376"/>
      <c r="S456" s="83"/>
      <c r="T456" s="120" t="s">
        <v>31</v>
      </c>
      <c r="U456" s="118"/>
      <c r="V456" s="118"/>
      <c r="W456" s="118"/>
      <c r="X456" s="118"/>
      <c r="Y456" s="135" t="str">
        <f>K458</f>
        <v/>
      </c>
      <c r="Z456" s="266">
        <f>K459</f>
        <v>0</v>
      </c>
      <c r="AA456" s="135"/>
      <c r="AB456" s="135"/>
      <c r="AC456" s="135"/>
      <c r="AD456" s="135"/>
      <c r="AE456" s="135"/>
      <c r="AF456" s="148"/>
      <c r="AG456" s="135"/>
      <c r="AH456" s="135"/>
      <c r="AI456" s="135"/>
      <c r="AJ456" s="135"/>
      <c r="AK456" s="135"/>
    </row>
    <row r="457" spans="1:37" ht="18" customHeight="1" thickBot="1">
      <c r="A457" s="312"/>
      <c r="B457" s="309">
        <f>B442</f>
        <v>5</v>
      </c>
      <c r="C457" s="107"/>
      <c r="D457" s="108" t="s">
        <v>30</v>
      </c>
      <c r="E457" s="108" t="str">
        <f>IF(C457="","",IFERROR(INDEX(リスト!$B$3:$B$32,MATCH(プレー記録!C457,リスト!$D$3:$D$32,0),1),""))</f>
        <v/>
      </c>
      <c r="F457" s="109"/>
      <c r="G457" s="109" t="str">
        <f>IF(F457="","",F457)</f>
        <v/>
      </c>
      <c r="H457" s="172"/>
      <c r="I457" s="175"/>
      <c r="J457" s="373"/>
      <c r="K457" s="377"/>
      <c r="L457" s="378"/>
      <c r="M457" s="378"/>
      <c r="N457" s="378"/>
      <c r="O457" s="378"/>
      <c r="P457" s="378"/>
      <c r="Q457" s="378"/>
      <c r="R457" s="379"/>
      <c r="S457" s="84"/>
      <c r="T457" s="241"/>
      <c r="U457" s="118" t="str">
        <f>IF(F457="","","OUT_"&amp;E457&amp;MONTH(B457)&amp;"/"&amp;DAY(B457)&amp;"_"&amp;COUNTIF($V$12:V457,V457))</f>
        <v/>
      </c>
      <c r="V457" s="118" t="str">
        <f>"OUT_"&amp;E457&amp;B457</f>
        <v>OUT_5</v>
      </c>
      <c r="W457" s="194">
        <f>SUM(H457)-SUM(I459)</f>
        <v>0</v>
      </c>
      <c r="X457" s="119" t="str">
        <f>IF(C457="","",C457)</f>
        <v/>
      </c>
      <c r="Y457" s="135" t="str">
        <f>M458</f>
        <v/>
      </c>
      <c r="Z457" s="266">
        <f>M459</f>
        <v>0</v>
      </c>
      <c r="AA457" s="135"/>
      <c r="AB457" s="135"/>
      <c r="AC457" s="135"/>
      <c r="AD457" s="135"/>
      <c r="AE457" s="135"/>
      <c r="AF457" s="148"/>
      <c r="AG457" s="135"/>
      <c r="AH457" s="135"/>
      <c r="AI457" s="135"/>
      <c r="AJ457" s="135"/>
      <c r="AK457" s="135"/>
    </row>
    <row r="458" spans="1:37" ht="18" customHeight="1">
      <c r="A458" s="312"/>
      <c r="B458" s="79"/>
      <c r="C458" s="85" t="s">
        <v>26</v>
      </c>
      <c r="D458" s="86" t="s">
        <v>1</v>
      </c>
      <c r="E458" s="86" t="s">
        <v>29</v>
      </c>
      <c r="F458" s="86" t="s">
        <v>119</v>
      </c>
      <c r="G458" s="86" t="s">
        <v>134</v>
      </c>
      <c r="H458" s="173" t="s">
        <v>117</v>
      </c>
      <c r="I458" s="92" t="s">
        <v>135</v>
      </c>
      <c r="J458" s="380" t="s">
        <v>199</v>
      </c>
      <c r="K458" s="382" t="str">
        <f>$K$13</f>
        <v/>
      </c>
      <c r="L458" s="383"/>
      <c r="M458" s="382" t="str">
        <f>$M$13</f>
        <v/>
      </c>
      <c r="N458" s="383"/>
      <c r="O458" s="382" t="str">
        <f>$O$13</f>
        <v/>
      </c>
      <c r="P458" s="383"/>
      <c r="Q458" s="382" t="str">
        <f>$Q$13</f>
        <v/>
      </c>
      <c r="R458" s="384"/>
      <c r="S458" s="87"/>
      <c r="T458" s="135"/>
      <c r="U458" s="118"/>
      <c r="V458" s="118"/>
      <c r="W458" s="118"/>
      <c r="X458" s="118"/>
      <c r="Y458" s="135" t="str">
        <f>O458</f>
        <v/>
      </c>
      <c r="Z458" s="266">
        <f>O459</f>
        <v>0</v>
      </c>
      <c r="AA458" s="135"/>
      <c r="AB458" s="135"/>
      <c r="AC458" s="135"/>
      <c r="AD458" s="135"/>
      <c r="AE458" s="135"/>
      <c r="AF458" s="148"/>
      <c r="AG458" s="135"/>
      <c r="AH458" s="135"/>
      <c r="AI458" s="135"/>
      <c r="AJ458" s="135"/>
      <c r="AK458" s="135"/>
    </row>
    <row r="459" spans="1:37" ht="18" customHeight="1" thickBot="1">
      <c r="A459" s="312" t="str">
        <f>IF(C457="","",C457)</f>
        <v/>
      </c>
      <c r="B459" s="97">
        <f>B442</f>
        <v>5</v>
      </c>
      <c r="C459" s="93" t="str">
        <f>IF(H457="","",IF(D457="USD",H457-G457,ROUNDUP((H457-G457)/T457,2)))</f>
        <v/>
      </c>
      <c r="D459" s="110"/>
      <c r="E459" s="110"/>
      <c r="F459" s="111" t="str">
        <f>IF(AND(E457&lt;&gt;"",OR(I457="全額",I457="一部")=TRUE)=TRUE,E457,"")</f>
        <v/>
      </c>
      <c r="G459" s="112" t="str">
        <f>IF(D457="JPY",IF(COUNTIF(F459,"*円*")=1,I459,ROUNDUP(I459/T457,2)),IF(COUNTIF(F459,"*円*")=0,I459,ROUNDUP(I459*T457,0)))</f>
        <v/>
      </c>
      <c r="H459" s="174"/>
      <c r="I459" s="176" t="str">
        <f>IF(I457="","",IF(I457="全額",H457,IF(I457="なし",0,"金額入力")))</f>
        <v/>
      </c>
      <c r="J459" s="381"/>
      <c r="K459" s="385"/>
      <c r="L459" s="386"/>
      <c r="M459" s="385"/>
      <c r="N459" s="386"/>
      <c r="O459" s="385"/>
      <c r="P459" s="386"/>
      <c r="Q459" s="385"/>
      <c r="R459" s="387"/>
      <c r="S459" s="87"/>
      <c r="T459" s="135"/>
      <c r="U459" s="118" t="str">
        <f>IF(G459="","","IN_"&amp;F459&amp;MONTH(H459)&amp;"/"&amp;DAY(H459))&amp;"_"&amp;COUNTIF($V$14:V459,V459)</f>
        <v>_79</v>
      </c>
      <c r="V459" s="118" t="str">
        <f>"IN_"&amp;F459&amp;H459</f>
        <v>IN_</v>
      </c>
      <c r="W459" s="118"/>
      <c r="X459" s="118"/>
      <c r="Y459" s="135" t="str">
        <f>Q458</f>
        <v/>
      </c>
      <c r="Z459" s="266">
        <f>Q459</f>
        <v>0</v>
      </c>
      <c r="AA459" s="135" t="str">
        <f>IF(AB459="着金待ち",COUNTIF($AB$14:AB459,"着金待ち"),"")</f>
        <v/>
      </c>
      <c r="AB459" s="135" t="str">
        <f>IF(AND(OR(I457="全額",I457="一部")=TRUE,H459="")=TRUE,"着金待ち","")</f>
        <v/>
      </c>
      <c r="AC459" s="135" t="str">
        <f>IF(AB459="着金待ち",C457,"")</f>
        <v/>
      </c>
      <c r="AD459" s="135" t="str">
        <f>IF(AB459="着金待ち",F459,"")</f>
        <v/>
      </c>
      <c r="AE459" s="292" t="str">
        <f>IF(AB459="着金待ち",G459,"")</f>
        <v/>
      </c>
      <c r="AF459" s="148" t="str">
        <f>IF(AB459="着金待ち",B459,"")</f>
        <v/>
      </c>
      <c r="AG459" s="135" t="str">
        <f>IF(C459="","",IF(C459&lt;&gt;D459+E459,"！",""))</f>
        <v/>
      </c>
      <c r="AH459" s="135" t="str">
        <f>IF(C459="","",IF(C459&lt;&gt;SUM(K459:R459),"！",""))</f>
        <v/>
      </c>
      <c r="AI459" s="135" t="str">
        <f>IF(OR(AG459="！",AH459="！")=TRUE,"！","")</f>
        <v/>
      </c>
      <c r="AJ459" s="135" t="str">
        <f>IF(AI459="！",COUNTIF($AI$14:AI459,"！"),"")</f>
        <v/>
      </c>
      <c r="AK459" s="135">
        <v>4</v>
      </c>
    </row>
    <row r="460" spans="1:37" ht="18" customHeight="1" thickBot="1">
      <c r="A460" s="312"/>
      <c r="B460" s="308" t="s">
        <v>317</v>
      </c>
      <c r="C460" s="88"/>
      <c r="D460" s="89"/>
      <c r="E460" s="94" t="str">
        <f>IFERROR(ABS(C459-(D459+E459)),"")</f>
        <v/>
      </c>
      <c r="F460" s="90"/>
      <c r="G460" s="90"/>
      <c r="H460" s="89"/>
      <c r="I460" s="170"/>
      <c r="J460" s="79"/>
      <c r="K460" s="79"/>
      <c r="L460" s="79"/>
      <c r="M460" s="79"/>
      <c r="N460" s="79"/>
      <c r="O460" s="79"/>
      <c r="P460" s="79"/>
      <c r="Q460" s="388" t="str">
        <f>IFERROR(ABS(C459-SUM(K459:R459)),"")</f>
        <v/>
      </c>
      <c r="R460" s="388"/>
      <c r="S460" s="79"/>
      <c r="T460" s="135"/>
      <c r="U460" s="118"/>
      <c r="V460" s="118"/>
      <c r="W460" s="118"/>
      <c r="X460" s="118"/>
      <c r="Y460" s="135"/>
      <c r="Z460" s="135"/>
      <c r="AA460" s="135"/>
      <c r="AB460" s="135"/>
      <c r="AC460" s="135"/>
      <c r="AD460" s="135"/>
      <c r="AE460" s="135"/>
      <c r="AF460" s="148"/>
      <c r="AG460" s="135"/>
      <c r="AH460" s="135"/>
      <c r="AI460" s="135"/>
      <c r="AJ460" s="135"/>
      <c r="AK460" s="135"/>
    </row>
    <row r="461" spans="1:37" ht="18" customHeight="1" thickBot="1">
      <c r="A461" s="312"/>
      <c r="B461" s="321">
        <f>B456+1</f>
        <v>5</v>
      </c>
      <c r="C461" s="81" t="s">
        <v>23</v>
      </c>
      <c r="D461" s="82" t="s">
        <v>136</v>
      </c>
      <c r="E461" s="82" t="s">
        <v>28</v>
      </c>
      <c r="F461" s="82" t="s">
        <v>27</v>
      </c>
      <c r="G461" s="82" t="s">
        <v>24</v>
      </c>
      <c r="H461" s="171" t="s">
        <v>25</v>
      </c>
      <c r="I461" s="91" t="s">
        <v>133</v>
      </c>
      <c r="J461" s="372" t="s">
        <v>198</v>
      </c>
      <c r="K461" s="374"/>
      <c r="L461" s="375"/>
      <c r="M461" s="375"/>
      <c r="N461" s="375"/>
      <c r="O461" s="375"/>
      <c r="P461" s="375"/>
      <c r="Q461" s="375"/>
      <c r="R461" s="376"/>
      <c r="S461" s="83"/>
      <c r="T461" s="120" t="s">
        <v>31</v>
      </c>
      <c r="U461" s="118"/>
      <c r="V461" s="118"/>
      <c r="W461" s="118"/>
      <c r="X461" s="118"/>
      <c r="Y461" s="135" t="str">
        <f>K463</f>
        <v/>
      </c>
      <c r="Z461" s="266">
        <f>K464</f>
        <v>0</v>
      </c>
      <c r="AA461" s="135"/>
      <c r="AB461" s="135"/>
      <c r="AC461" s="135"/>
      <c r="AD461" s="135"/>
      <c r="AE461" s="135"/>
      <c r="AF461" s="148"/>
      <c r="AG461" s="135"/>
      <c r="AH461" s="135"/>
      <c r="AI461" s="135"/>
      <c r="AJ461" s="135"/>
      <c r="AK461" s="135"/>
    </row>
    <row r="462" spans="1:37" ht="18" customHeight="1" thickBot="1">
      <c r="A462" s="312"/>
      <c r="B462" s="309">
        <f>B442</f>
        <v>5</v>
      </c>
      <c r="C462" s="107"/>
      <c r="D462" s="108" t="s">
        <v>30</v>
      </c>
      <c r="E462" s="108" t="str">
        <f>IF(C462="","",IFERROR(INDEX(リスト!$B$3:$B$32,MATCH(プレー記録!C462,リスト!$D$3:$D$32,0),1),""))</f>
        <v/>
      </c>
      <c r="F462" s="109"/>
      <c r="G462" s="109" t="str">
        <f>IF(F462="","",F462)</f>
        <v/>
      </c>
      <c r="H462" s="172"/>
      <c r="I462" s="175"/>
      <c r="J462" s="373"/>
      <c r="K462" s="377"/>
      <c r="L462" s="378"/>
      <c r="M462" s="378"/>
      <c r="N462" s="378"/>
      <c r="O462" s="378"/>
      <c r="P462" s="378"/>
      <c r="Q462" s="378"/>
      <c r="R462" s="379"/>
      <c r="S462" s="84"/>
      <c r="T462" s="241"/>
      <c r="U462" s="118" t="str">
        <f>IF(F462="","","OUT_"&amp;E462&amp;MONTH(B462)&amp;"/"&amp;DAY(B462)&amp;"_"&amp;COUNTIF($V$12:V462,V462))</f>
        <v/>
      </c>
      <c r="V462" s="118" t="str">
        <f>"OUT_"&amp;E462&amp;B462</f>
        <v>OUT_5</v>
      </c>
      <c r="W462" s="194">
        <f>SUM(H462)-SUM(I464)</f>
        <v>0</v>
      </c>
      <c r="X462" s="119" t="str">
        <f>IF(C462="","",C462)</f>
        <v/>
      </c>
      <c r="Y462" s="135" t="str">
        <f>M463</f>
        <v/>
      </c>
      <c r="Z462" s="266">
        <f>M464</f>
        <v>0</v>
      </c>
      <c r="AA462" s="135"/>
      <c r="AB462" s="135"/>
      <c r="AC462" s="135"/>
      <c r="AD462" s="135"/>
      <c r="AE462" s="135"/>
      <c r="AF462" s="148"/>
      <c r="AG462" s="135"/>
      <c r="AH462" s="135"/>
      <c r="AI462" s="135"/>
      <c r="AJ462" s="135"/>
      <c r="AK462" s="135"/>
    </row>
    <row r="463" spans="1:37" ht="18" customHeight="1">
      <c r="A463" s="312"/>
      <c r="B463" s="79"/>
      <c r="C463" s="85" t="s">
        <v>26</v>
      </c>
      <c r="D463" s="86" t="s">
        <v>1</v>
      </c>
      <c r="E463" s="86" t="s">
        <v>29</v>
      </c>
      <c r="F463" s="86" t="s">
        <v>119</v>
      </c>
      <c r="G463" s="86" t="s">
        <v>134</v>
      </c>
      <c r="H463" s="173" t="s">
        <v>117</v>
      </c>
      <c r="I463" s="92" t="s">
        <v>135</v>
      </c>
      <c r="J463" s="380" t="s">
        <v>199</v>
      </c>
      <c r="K463" s="382" t="str">
        <f>$K$13</f>
        <v/>
      </c>
      <c r="L463" s="383"/>
      <c r="M463" s="382" t="str">
        <f>$M$13</f>
        <v/>
      </c>
      <c r="N463" s="383"/>
      <c r="O463" s="382" t="str">
        <f>$O$13</f>
        <v/>
      </c>
      <c r="P463" s="383"/>
      <c r="Q463" s="382" t="str">
        <f>$Q$13</f>
        <v/>
      </c>
      <c r="R463" s="384"/>
      <c r="S463" s="87"/>
      <c r="T463" s="135"/>
      <c r="U463" s="118"/>
      <c r="V463" s="118"/>
      <c r="W463" s="118"/>
      <c r="X463" s="118"/>
      <c r="Y463" s="135" t="str">
        <f>O463</f>
        <v/>
      </c>
      <c r="Z463" s="266">
        <f>O464</f>
        <v>0</v>
      </c>
      <c r="AA463" s="135"/>
      <c r="AB463" s="135"/>
      <c r="AC463" s="135"/>
      <c r="AD463" s="135"/>
      <c r="AE463" s="135"/>
      <c r="AF463" s="148"/>
      <c r="AG463" s="135"/>
      <c r="AH463" s="135"/>
      <c r="AI463" s="135"/>
      <c r="AJ463" s="135"/>
      <c r="AK463" s="135"/>
    </row>
    <row r="464" spans="1:37" ht="18" customHeight="1" thickBot="1">
      <c r="A464" s="312" t="str">
        <f>IF(C462="","",C462)</f>
        <v/>
      </c>
      <c r="B464" s="97">
        <f>B442</f>
        <v>5</v>
      </c>
      <c r="C464" s="93" t="str">
        <f>IF(H462="","",IF(D462="USD",H462-G462,ROUNDUP((H462-G462)/T462,2)))</f>
        <v/>
      </c>
      <c r="D464" s="110"/>
      <c r="E464" s="110"/>
      <c r="F464" s="111" t="str">
        <f>IF(AND(E462&lt;&gt;"",OR(I462="全額",I462="一部")=TRUE)=TRUE,E462,"")</f>
        <v/>
      </c>
      <c r="G464" s="112" t="str">
        <f>IF(D462="JPY",IF(COUNTIF(F464,"*円*")=1,I464,ROUNDUP(I464/T462,2)),IF(COUNTIF(F464,"*円*")=0,I464,ROUNDUP(I464*T462,0)))</f>
        <v/>
      </c>
      <c r="H464" s="174"/>
      <c r="I464" s="176" t="str">
        <f>IF(I462="","",IF(I462="全額",H462,IF(I462="なし",0,"金額入力")))</f>
        <v/>
      </c>
      <c r="J464" s="381"/>
      <c r="K464" s="385"/>
      <c r="L464" s="386"/>
      <c r="M464" s="385"/>
      <c r="N464" s="386"/>
      <c r="O464" s="385"/>
      <c r="P464" s="386"/>
      <c r="Q464" s="385"/>
      <c r="R464" s="387"/>
      <c r="S464" s="87"/>
      <c r="T464" s="135"/>
      <c r="U464" s="118" t="str">
        <f>IF(G464="","","IN_"&amp;F464&amp;MONTH(H464)&amp;"/"&amp;DAY(H464))&amp;"_"&amp;COUNTIF($V$14:V464,V464)</f>
        <v>_80</v>
      </c>
      <c r="V464" s="118" t="str">
        <f>"IN_"&amp;F464&amp;H464</f>
        <v>IN_</v>
      </c>
      <c r="W464" s="118"/>
      <c r="X464" s="118"/>
      <c r="Y464" s="135" t="str">
        <f>Q463</f>
        <v/>
      </c>
      <c r="Z464" s="266">
        <f>Q464</f>
        <v>0</v>
      </c>
      <c r="AA464" s="135" t="str">
        <f>IF(AB464="着金待ち",COUNTIF($AB$14:AB464,"着金待ち"),"")</f>
        <v/>
      </c>
      <c r="AB464" s="135" t="str">
        <f>IF(AND(OR(I462="全額",I462="一部")=TRUE,H464="")=TRUE,"着金待ち","")</f>
        <v/>
      </c>
      <c r="AC464" s="135" t="str">
        <f>IF(AB464="着金待ち",C462,"")</f>
        <v/>
      </c>
      <c r="AD464" s="135" t="str">
        <f>IF(AB464="着金待ち",F464,"")</f>
        <v/>
      </c>
      <c r="AE464" s="292" t="str">
        <f>IF(AB464="着金待ち",G464,"")</f>
        <v/>
      </c>
      <c r="AF464" s="148" t="str">
        <f>IF(AB464="着金待ち",B464,"")</f>
        <v/>
      </c>
      <c r="AG464" s="135" t="str">
        <f>IF(C464="","",IF(C464&lt;&gt;D464+E464,"！",""))</f>
        <v/>
      </c>
      <c r="AH464" s="135" t="str">
        <f>IF(C464="","",IF(C464&lt;&gt;SUM(K464:R464),"！",""))</f>
        <v/>
      </c>
      <c r="AI464" s="135" t="str">
        <f>IF(OR(AG464="！",AH464="！")=TRUE,"！","")</f>
        <v/>
      </c>
      <c r="AJ464" s="135" t="str">
        <f>IF(AI464="！",COUNTIF($AI$14:AI464,"！"),"")</f>
        <v/>
      </c>
      <c r="AK464" s="135">
        <v>5</v>
      </c>
    </row>
    <row r="465" spans="1:37" ht="18" customHeight="1" thickBot="1">
      <c r="A465" s="312"/>
      <c r="B465" s="308" t="s">
        <v>317</v>
      </c>
      <c r="C465" s="88"/>
      <c r="D465" s="89"/>
      <c r="E465" s="94" t="str">
        <f>IFERROR(ABS(C464-(D464+E464)),"")</f>
        <v/>
      </c>
      <c r="F465" s="90"/>
      <c r="G465" s="90"/>
      <c r="H465" s="89"/>
      <c r="I465" s="170"/>
      <c r="J465" s="79"/>
      <c r="K465" s="79"/>
      <c r="L465" s="79"/>
      <c r="M465" s="79"/>
      <c r="N465" s="79"/>
      <c r="O465" s="79"/>
      <c r="P465" s="79"/>
      <c r="Q465" s="388" t="str">
        <f>IFERROR(ABS(C464-SUM(K464:R464)),"")</f>
        <v/>
      </c>
      <c r="R465" s="388"/>
      <c r="S465" s="79"/>
      <c r="T465" s="135"/>
      <c r="U465" s="118"/>
      <c r="V465" s="118"/>
      <c r="W465" s="118"/>
      <c r="X465" s="118"/>
      <c r="Y465" s="135"/>
      <c r="Z465" s="135"/>
      <c r="AA465" s="135"/>
      <c r="AB465" s="135"/>
      <c r="AC465" s="135"/>
      <c r="AD465" s="135"/>
      <c r="AE465" s="135"/>
      <c r="AF465" s="148"/>
      <c r="AG465" s="135"/>
      <c r="AH465" s="135"/>
      <c r="AI465" s="135"/>
      <c r="AJ465" s="135"/>
      <c r="AK465" s="135"/>
    </row>
    <row r="466" spans="1:37" ht="18" customHeight="1" thickBot="1">
      <c r="A466" s="312"/>
      <c r="B466" s="321">
        <f>B461+1</f>
        <v>6</v>
      </c>
      <c r="C466" s="81" t="s">
        <v>23</v>
      </c>
      <c r="D466" s="82" t="s">
        <v>136</v>
      </c>
      <c r="E466" s="82" t="s">
        <v>28</v>
      </c>
      <c r="F466" s="82" t="s">
        <v>27</v>
      </c>
      <c r="G466" s="82" t="s">
        <v>24</v>
      </c>
      <c r="H466" s="171" t="s">
        <v>25</v>
      </c>
      <c r="I466" s="91" t="s">
        <v>133</v>
      </c>
      <c r="J466" s="372" t="s">
        <v>198</v>
      </c>
      <c r="K466" s="374"/>
      <c r="L466" s="375"/>
      <c r="M466" s="375"/>
      <c r="N466" s="375"/>
      <c r="O466" s="375"/>
      <c r="P466" s="375"/>
      <c r="Q466" s="375"/>
      <c r="R466" s="376"/>
      <c r="S466" s="83"/>
      <c r="T466" s="120" t="s">
        <v>31</v>
      </c>
      <c r="U466" s="118"/>
      <c r="V466" s="118"/>
      <c r="W466" s="118"/>
      <c r="X466" s="118"/>
      <c r="Y466" s="135" t="str">
        <f>K468</f>
        <v/>
      </c>
      <c r="Z466" s="266">
        <f>K469</f>
        <v>0</v>
      </c>
      <c r="AA466" s="135"/>
      <c r="AB466" s="135"/>
      <c r="AC466" s="135"/>
      <c r="AD466" s="135"/>
      <c r="AE466" s="135"/>
      <c r="AF466" s="148"/>
      <c r="AG466" s="135"/>
      <c r="AH466" s="135"/>
      <c r="AI466" s="135"/>
      <c r="AJ466" s="135"/>
      <c r="AK466" s="135"/>
    </row>
    <row r="467" spans="1:37" ht="18" customHeight="1" thickBot="1">
      <c r="A467" s="312"/>
      <c r="B467" s="309">
        <f>B442</f>
        <v>5</v>
      </c>
      <c r="C467" s="107"/>
      <c r="D467" s="108" t="s">
        <v>30</v>
      </c>
      <c r="E467" s="108" t="str">
        <f>IF(C467="","",IFERROR(INDEX(リスト!$B$3:$B$32,MATCH(プレー記録!C467,リスト!$D$3:$D$32,0),1),""))</f>
        <v/>
      </c>
      <c r="F467" s="109"/>
      <c r="G467" s="109" t="str">
        <f>IF(F467="","",F467)</f>
        <v/>
      </c>
      <c r="H467" s="172"/>
      <c r="I467" s="175"/>
      <c r="J467" s="373"/>
      <c r="K467" s="377"/>
      <c r="L467" s="378"/>
      <c r="M467" s="378"/>
      <c r="N467" s="378"/>
      <c r="O467" s="378"/>
      <c r="P467" s="378"/>
      <c r="Q467" s="378"/>
      <c r="R467" s="379"/>
      <c r="S467" s="84"/>
      <c r="T467" s="241"/>
      <c r="U467" s="118" t="str">
        <f>IF(F467="","","OUT_"&amp;E467&amp;MONTH(B467)&amp;"/"&amp;DAY(B467)&amp;"_"&amp;COUNTIF($V$12:V467,V467))</f>
        <v/>
      </c>
      <c r="V467" s="118" t="str">
        <f>"OUT_"&amp;E467&amp;B467</f>
        <v>OUT_5</v>
      </c>
      <c r="W467" s="194">
        <f>SUM(H467)-SUM(I469)</f>
        <v>0</v>
      </c>
      <c r="X467" s="119" t="str">
        <f>IF(C467="","",C467)</f>
        <v/>
      </c>
      <c r="Y467" s="135" t="str">
        <f>M468</f>
        <v/>
      </c>
      <c r="Z467" s="266">
        <f>M469</f>
        <v>0</v>
      </c>
      <c r="AA467" s="135"/>
      <c r="AB467" s="135"/>
      <c r="AC467" s="135"/>
      <c r="AD467" s="135"/>
      <c r="AE467" s="135"/>
      <c r="AF467" s="148"/>
      <c r="AG467" s="135"/>
      <c r="AH467" s="135"/>
      <c r="AI467" s="135"/>
      <c r="AJ467" s="135"/>
      <c r="AK467" s="135"/>
    </row>
    <row r="468" spans="1:37" ht="18" customHeight="1">
      <c r="A468" s="312"/>
      <c r="B468" s="79"/>
      <c r="C468" s="85" t="s">
        <v>26</v>
      </c>
      <c r="D468" s="86" t="s">
        <v>1</v>
      </c>
      <c r="E468" s="86" t="s">
        <v>29</v>
      </c>
      <c r="F468" s="86" t="s">
        <v>119</v>
      </c>
      <c r="G468" s="86" t="s">
        <v>134</v>
      </c>
      <c r="H468" s="173" t="s">
        <v>117</v>
      </c>
      <c r="I468" s="92" t="s">
        <v>135</v>
      </c>
      <c r="J468" s="380" t="s">
        <v>199</v>
      </c>
      <c r="K468" s="382" t="str">
        <f>$K$13</f>
        <v/>
      </c>
      <c r="L468" s="383"/>
      <c r="M468" s="382" t="str">
        <f>$M$13</f>
        <v/>
      </c>
      <c r="N468" s="383"/>
      <c r="O468" s="382" t="str">
        <f>$O$13</f>
        <v/>
      </c>
      <c r="P468" s="383"/>
      <c r="Q468" s="382" t="str">
        <f>$Q$13</f>
        <v/>
      </c>
      <c r="R468" s="384"/>
      <c r="S468" s="87"/>
      <c r="T468" s="135"/>
      <c r="U468" s="118"/>
      <c r="V468" s="118"/>
      <c r="W468" s="118"/>
      <c r="X468" s="118"/>
      <c r="Y468" s="135" t="str">
        <f>O468</f>
        <v/>
      </c>
      <c r="Z468" s="266">
        <f>O469</f>
        <v>0</v>
      </c>
      <c r="AA468" s="135"/>
      <c r="AB468" s="135"/>
      <c r="AC468" s="135"/>
      <c r="AD468" s="135"/>
      <c r="AE468" s="135"/>
      <c r="AF468" s="148"/>
      <c r="AG468" s="135"/>
      <c r="AH468" s="135"/>
      <c r="AI468" s="135"/>
      <c r="AJ468" s="135"/>
      <c r="AK468" s="135"/>
    </row>
    <row r="469" spans="1:37" ht="18" customHeight="1" thickBot="1">
      <c r="A469" s="312" t="str">
        <f>IF(C467="","",C467)</f>
        <v/>
      </c>
      <c r="B469" s="97">
        <f>B442</f>
        <v>5</v>
      </c>
      <c r="C469" s="93" t="str">
        <f>IF(H467="","",IF(D467="USD",H467-G467,ROUNDUP((H467-G467)/T467,2)))</f>
        <v/>
      </c>
      <c r="D469" s="110"/>
      <c r="E469" s="110"/>
      <c r="F469" s="111" t="str">
        <f>IF(AND(E467&lt;&gt;"",OR(I467="全額",I467="一部")=TRUE)=TRUE,E467,"")</f>
        <v/>
      </c>
      <c r="G469" s="112" t="str">
        <f>IF(D467="JPY",IF(COUNTIF(F469,"*円*")=1,I469,ROUNDUP(I469/T467,2)),IF(COUNTIF(F469,"*円*")=0,I469,ROUNDUP(I469*T467,0)))</f>
        <v/>
      </c>
      <c r="H469" s="174"/>
      <c r="I469" s="176" t="str">
        <f>IF(I467="","",IF(I467="全額",H467,IF(I467="なし",0,"金額入力")))</f>
        <v/>
      </c>
      <c r="J469" s="381"/>
      <c r="K469" s="385"/>
      <c r="L469" s="386"/>
      <c r="M469" s="385"/>
      <c r="N469" s="386"/>
      <c r="O469" s="385"/>
      <c r="P469" s="386"/>
      <c r="Q469" s="385"/>
      <c r="R469" s="387"/>
      <c r="S469" s="87"/>
      <c r="T469" s="135"/>
      <c r="U469" s="118" t="str">
        <f>IF(G469="","","IN_"&amp;F469&amp;MONTH(H469)&amp;"/"&amp;DAY(H469))&amp;"_"&amp;COUNTIF($V$14:V469,V469)</f>
        <v>_81</v>
      </c>
      <c r="V469" s="118" t="str">
        <f>"IN_"&amp;F469&amp;H469</f>
        <v>IN_</v>
      </c>
      <c r="W469" s="118"/>
      <c r="X469" s="118"/>
      <c r="Y469" s="135" t="str">
        <f>Q468</f>
        <v/>
      </c>
      <c r="Z469" s="266">
        <f>Q469</f>
        <v>0</v>
      </c>
      <c r="AA469" s="135" t="str">
        <f>IF(AB469="着金待ち",COUNTIF($AB$14:AB469,"着金待ち"),"")</f>
        <v/>
      </c>
      <c r="AB469" s="135" t="str">
        <f>IF(AND(OR(I467="全額",I467="一部")=TRUE,H469="")=TRUE,"着金待ち","")</f>
        <v/>
      </c>
      <c r="AC469" s="135" t="str">
        <f>IF(AB469="着金待ち",C467,"")</f>
        <v/>
      </c>
      <c r="AD469" s="135" t="str">
        <f>IF(AB469="着金待ち",F469,"")</f>
        <v/>
      </c>
      <c r="AE469" s="292" t="str">
        <f>IF(AB469="着金待ち",G469,"")</f>
        <v/>
      </c>
      <c r="AF469" s="148" t="str">
        <f>IF(AB469="着金待ち",B469,"")</f>
        <v/>
      </c>
      <c r="AG469" s="135" t="str">
        <f>IF(C469="","",IF(C469&lt;&gt;D469+E469,"！",""))</f>
        <v/>
      </c>
      <c r="AH469" s="135" t="str">
        <f>IF(C469="","",IF(C469&lt;&gt;SUM(K469:R469),"！",""))</f>
        <v/>
      </c>
      <c r="AI469" s="135" t="str">
        <f>IF(OR(AG469="！",AH469="！")=TRUE,"！","")</f>
        <v/>
      </c>
      <c r="AJ469" s="135" t="str">
        <f>IF(AI469="！",COUNTIF($AI$14:AI469,"！"),"")</f>
        <v/>
      </c>
      <c r="AK469" s="135">
        <v>6</v>
      </c>
    </row>
    <row r="470" spans="1:37" ht="18" customHeight="1" thickBot="1">
      <c r="A470" s="312"/>
      <c r="B470" s="308" t="s">
        <v>317</v>
      </c>
      <c r="C470" s="88"/>
      <c r="D470" s="89"/>
      <c r="E470" s="94" t="str">
        <f>IFERROR(ABS(C469-(D469+E469)),"")</f>
        <v/>
      </c>
      <c r="F470" s="90"/>
      <c r="G470" s="90"/>
      <c r="H470" s="89"/>
      <c r="I470" s="170"/>
      <c r="J470" s="79"/>
      <c r="K470" s="79"/>
      <c r="L470" s="79"/>
      <c r="M470" s="79"/>
      <c r="N470" s="79"/>
      <c r="O470" s="79"/>
      <c r="P470" s="79"/>
      <c r="Q470" s="388" t="str">
        <f>IFERROR(ABS(C469-SUM(K469:R469)),"")</f>
        <v/>
      </c>
      <c r="R470" s="388"/>
      <c r="S470" s="79"/>
      <c r="T470" s="135"/>
      <c r="U470" s="118"/>
      <c r="V470" s="118"/>
      <c r="W470" s="118"/>
      <c r="X470" s="118"/>
      <c r="Y470" s="135"/>
      <c r="Z470" s="135"/>
      <c r="AA470" s="135"/>
      <c r="AB470" s="135"/>
      <c r="AC470" s="135"/>
      <c r="AD470" s="135"/>
      <c r="AE470" s="135"/>
      <c r="AF470" s="148"/>
      <c r="AG470" s="135"/>
      <c r="AH470" s="135"/>
      <c r="AI470" s="135"/>
      <c r="AJ470" s="135"/>
      <c r="AK470" s="135"/>
    </row>
    <row r="471" spans="1:37" ht="18" customHeight="1" thickBot="1">
      <c r="A471" s="312"/>
      <c r="B471" s="321">
        <f>B466+1</f>
        <v>7</v>
      </c>
      <c r="C471" s="81" t="s">
        <v>23</v>
      </c>
      <c r="D471" s="82" t="s">
        <v>136</v>
      </c>
      <c r="E471" s="82" t="s">
        <v>28</v>
      </c>
      <c r="F471" s="82" t="s">
        <v>27</v>
      </c>
      <c r="G471" s="82" t="s">
        <v>24</v>
      </c>
      <c r="H471" s="171" t="s">
        <v>25</v>
      </c>
      <c r="I471" s="91" t="s">
        <v>133</v>
      </c>
      <c r="J471" s="372" t="s">
        <v>198</v>
      </c>
      <c r="K471" s="374"/>
      <c r="L471" s="375"/>
      <c r="M471" s="375"/>
      <c r="N471" s="375"/>
      <c r="O471" s="375"/>
      <c r="P471" s="375"/>
      <c r="Q471" s="375"/>
      <c r="R471" s="376"/>
      <c r="S471" s="83"/>
      <c r="T471" s="120" t="s">
        <v>31</v>
      </c>
      <c r="U471" s="118"/>
      <c r="V471" s="118"/>
      <c r="W471" s="118"/>
      <c r="X471" s="118"/>
      <c r="Y471" s="135" t="str">
        <f>K473</f>
        <v/>
      </c>
      <c r="Z471" s="266">
        <f>K474</f>
        <v>0</v>
      </c>
      <c r="AA471" s="135"/>
      <c r="AB471" s="135"/>
      <c r="AC471" s="135"/>
      <c r="AD471" s="135"/>
      <c r="AE471" s="135"/>
      <c r="AF471" s="148"/>
      <c r="AG471" s="135"/>
      <c r="AH471" s="135"/>
      <c r="AI471" s="135"/>
      <c r="AJ471" s="135"/>
      <c r="AK471" s="135"/>
    </row>
    <row r="472" spans="1:37" ht="18" customHeight="1" thickBot="1">
      <c r="A472" s="312"/>
      <c r="B472" s="309">
        <f>B442</f>
        <v>5</v>
      </c>
      <c r="C472" s="107"/>
      <c r="D472" s="108" t="s">
        <v>30</v>
      </c>
      <c r="E472" s="108" t="str">
        <f>IF(C472="","",IFERROR(INDEX(リスト!$B$3:$B$32,MATCH(プレー記録!C472,リスト!$D$3:$D$32,0),1),""))</f>
        <v/>
      </c>
      <c r="F472" s="109"/>
      <c r="G472" s="109" t="str">
        <f>IF(F472="","",F472)</f>
        <v/>
      </c>
      <c r="H472" s="172"/>
      <c r="I472" s="175"/>
      <c r="J472" s="373"/>
      <c r="K472" s="377"/>
      <c r="L472" s="378"/>
      <c r="M472" s="378"/>
      <c r="N472" s="378"/>
      <c r="O472" s="378"/>
      <c r="P472" s="378"/>
      <c r="Q472" s="378"/>
      <c r="R472" s="379"/>
      <c r="S472" s="84"/>
      <c r="T472" s="241"/>
      <c r="U472" s="118" t="str">
        <f>IF(F472="","","OUT_"&amp;E472&amp;MONTH(B472)&amp;"/"&amp;DAY(B472)&amp;"_"&amp;COUNTIF($V$12:V472,V472))</f>
        <v/>
      </c>
      <c r="V472" s="118" t="str">
        <f>"OUT_"&amp;E472&amp;B472</f>
        <v>OUT_5</v>
      </c>
      <c r="W472" s="194">
        <f>SUM(H472)-SUM(I474)</f>
        <v>0</v>
      </c>
      <c r="X472" s="119" t="str">
        <f>IF(C472="","",C472)</f>
        <v/>
      </c>
      <c r="Y472" s="135" t="str">
        <f>M473</f>
        <v/>
      </c>
      <c r="Z472" s="266">
        <f>M474</f>
        <v>0</v>
      </c>
      <c r="AA472" s="135"/>
      <c r="AB472" s="135"/>
      <c r="AC472" s="135"/>
      <c r="AD472" s="135"/>
      <c r="AE472" s="135"/>
      <c r="AF472" s="148"/>
      <c r="AG472" s="135"/>
      <c r="AH472" s="135"/>
      <c r="AI472" s="135"/>
      <c r="AJ472" s="135"/>
      <c r="AK472" s="135"/>
    </row>
    <row r="473" spans="1:37" ht="18" customHeight="1">
      <c r="A473" s="312"/>
      <c r="B473" s="79"/>
      <c r="C473" s="85" t="s">
        <v>26</v>
      </c>
      <c r="D473" s="86" t="s">
        <v>1</v>
      </c>
      <c r="E473" s="86" t="s">
        <v>29</v>
      </c>
      <c r="F473" s="86" t="s">
        <v>119</v>
      </c>
      <c r="G473" s="86" t="s">
        <v>134</v>
      </c>
      <c r="H473" s="173" t="s">
        <v>117</v>
      </c>
      <c r="I473" s="92" t="s">
        <v>135</v>
      </c>
      <c r="J473" s="380" t="s">
        <v>199</v>
      </c>
      <c r="K473" s="382" t="str">
        <f>$K$13</f>
        <v/>
      </c>
      <c r="L473" s="383"/>
      <c r="M473" s="382" t="str">
        <f>$M$13</f>
        <v/>
      </c>
      <c r="N473" s="383"/>
      <c r="O473" s="382" t="str">
        <f>$O$13</f>
        <v/>
      </c>
      <c r="P473" s="383"/>
      <c r="Q473" s="382" t="str">
        <f>$Q$13</f>
        <v/>
      </c>
      <c r="R473" s="384"/>
      <c r="S473" s="87"/>
      <c r="T473" s="135"/>
      <c r="U473" s="118"/>
      <c r="V473" s="118"/>
      <c r="W473" s="118"/>
      <c r="X473" s="118"/>
      <c r="Y473" s="135" t="str">
        <f>O473</f>
        <v/>
      </c>
      <c r="Z473" s="266">
        <f>O474</f>
        <v>0</v>
      </c>
      <c r="AA473" s="135"/>
      <c r="AB473" s="135"/>
      <c r="AC473" s="135"/>
      <c r="AD473" s="135"/>
      <c r="AE473" s="135"/>
      <c r="AF473" s="148"/>
      <c r="AG473" s="135"/>
      <c r="AH473" s="135"/>
      <c r="AI473" s="135"/>
      <c r="AJ473" s="135"/>
      <c r="AK473" s="135"/>
    </row>
    <row r="474" spans="1:37" ht="18" customHeight="1" thickBot="1">
      <c r="A474" s="312" t="str">
        <f>IF(C472="","",C472)</f>
        <v/>
      </c>
      <c r="B474" s="97">
        <f>B442</f>
        <v>5</v>
      </c>
      <c r="C474" s="93" t="str">
        <f>IF(H472="","",IF(D472="USD",H472-G472,ROUNDUP((H472-G472)/T472,2)))</f>
        <v/>
      </c>
      <c r="D474" s="110"/>
      <c r="E474" s="110"/>
      <c r="F474" s="111" t="str">
        <f>IF(AND(E472&lt;&gt;"",OR(I472="全額",I472="一部")=TRUE)=TRUE,E472,"")</f>
        <v/>
      </c>
      <c r="G474" s="112" t="str">
        <f>IF(D472="JPY",IF(COUNTIF(F474,"*円*")=1,I474,ROUNDUP(I474/T472,2)),IF(COUNTIF(F474,"*円*")=0,I474,ROUNDUP(I474*T472,0)))</f>
        <v/>
      </c>
      <c r="H474" s="174"/>
      <c r="I474" s="176" t="str">
        <f>IF(I472="","",IF(I472="全額",H472,IF(I472="なし",0,"金額入力")))</f>
        <v/>
      </c>
      <c r="J474" s="381"/>
      <c r="K474" s="385"/>
      <c r="L474" s="386"/>
      <c r="M474" s="385"/>
      <c r="N474" s="386"/>
      <c r="O474" s="385"/>
      <c r="P474" s="386"/>
      <c r="Q474" s="385"/>
      <c r="R474" s="387"/>
      <c r="S474" s="87"/>
      <c r="T474" s="135"/>
      <c r="U474" s="118" t="str">
        <f>IF(G474="","","IN_"&amp;F474&amp;MONTH(H474)&amp;"/"&amp;DAY(H474))&amp;"_"&amp;COUNTIF($V$14:V474,V474)</f>
        <v>_82</v>
      </c>
      <c r="V474" s="118" t="str">
        <f>"IN_"&amp;F474&amp;H474</f>
        <v>IN_</v>
      </c>
      <c r="W474" s="118"/>
      <c r="X474" s="118"/>
      <c r="Y474" s="135" t="str">
        <f>Q473</f>
        <v/>
      </c>
      <c r="Z474" s="266">
        <f>Q474</f>
        <v>0</v>
      </c>
      <c r="AA474" s="135" t="str">
        <f>IF(AB474="着金待ち",COUNTIF($AB$14:AB474,"着金待ち"),"")</f>
        <v/>
      </c>
      <c r="AB474" s="135" t="str">
        <f>IF(AND(OR(I472="全額",I472="一部")=TRUE,H474="")=TRUE,"着金待ち","")</f>
        <v/>
      </c>
      <c r="AC474" s="135" t="str">
        <f>IF(AB474="着金待ち",C472,"")</f>
        <v/>
      </c>
      <c r="AD474" s="135" t="str">
        <f>IF(AB474="着金待ち",F474,"")</f>
        <v/>
      </c>
      <c r="AE474" s="292" t="str">
        <f>IF(AB474="着金待ち",G474,"")</f>
        <v/>
      </c>
      <c r="AF474" s="148" t="str">
        <f>IF(AB474="着金待ち",B474,"")</f>
        <v/>
      </c>
      <c r="AG474" s="135" t="str">
        <f>IF(C474="","",IF(C474&lt;&gt;D474+E474,"！",""))</f>
        <v/>
      </c>
      <c r="AH474" s="135" t="str">
        <f>IF(C474="","",IF(C474&lt;&gt;SUM(K474:R474),"！",""))</f>
        <v/>
      </c>
      <c r="AI474" s="135" t="str">
        <f>IF(OR(AG474="！",AH474="！")=TRUE,"！","")</f>
        <v/>
      </c>
      <c r="AJ474" s="135" t="str">
        <f>IF(AI474="！",COUNTIF($AI$14:AI474,"！"),"")</f>
        <v/>
      </c>
      <c r="AK474" s="135">
        <v>7</v>
      </c>
    </row>
    <row r="475" spans="1:37" ht="18" customHeight="1" thickBot="1">
      <c r="A475" s="312"/>
      <c r="B475" s="308" t="s">
        <v>317</v>
      </c>
      <c r="C475" s="88"/>
      <c r="D475" s="89"/>
      <c r="E475" s="94" t="str">
        <f>IFERROR(ABS(C474-(D474+E474)),"")</f>
        <v/>
      </c>
      <c r="F475" s="90"/>
      <c r="G475" s="90"/>
      <c r="H475" s="89"/>
      <c r="I475" s="170"/>
      <c r="J475" s="79"/>
      <c r="K475" s="79"/>
      <c r="L475" s="79"/>
      <c r="M475" s="79"/>
      <c r="N475" s="79"/>
      <c r="O475" s="79"/>
      <c r="P475" s="79"/>
      <c r="Q475" s="388" t="str">
        <f>IFERROR(ABS(C474-SUM(K474:R474)),"")</f>
        <v/>
      </c>
      <c r="R475" s="388"/>
      <c r="S475" s="79"/>
      <c r="T475" s="135"/>
      <c r="U475" s="118"/>
      <c r="V475" s="118"/>
      <c r="W475" s="118"/>
      <c r="X475" s="118"/>
      <c r="Y475" s="135"/>
      <c r="Z475" s="135"/>
      <c r="AA475" s="135"/>
      <c r="AB475" s="135"/>
      <c r="AC475" s="135"/>
      <c r="AD475" s="135"/>
      <c r="AE475" s="135"/>
      <c r="AF475" s="148"/>
      <c r="AG475" s="135"/>
      <c r="AH475" s="135"/>
      <c r="AI475" s="135"/>
      <c r="AJ475" s="135"/>
      <c r="AK475" s="135"/>
    </row>
    <row r="476" spans="1:37" ht="18" customHeight="1" thickBot="1">
      <c r="A476" s="312"/>
      <c r="B476" s="321">
        <f>B471+1</f>
        <v>8</v>
      </c>
      <c r="C476" s="81" t="s">
        <v>23</v>
      </c>
      <c r="D476" s="82" t="s">
        <v>136</v>
      </c>
      <c r="E476" s="82" t="s">
        <v>28</v>
      </c>
      <c r="F476" s="82" t="s">
        <v>27</v>
      </c>
      <c r="G476" s="82" t="s">
        <v>24</v>
      </c>
      <c r="H476" s="171" t="s">
        <v>25</v>
      </c>
      <c r="I476" s="91" t="s">
        <v>133</v>
      </c>
      <c r="J476" s="372" t="s">
        <v>198</v>
      </c>
      <c r="K476" s="374"/>
      <c r="L476" s="375"/>
      <c r="M476" s="375"/>
      <c r="N476" s="375"/>
      <c r="O476" s="375"/>
      <c r="P476" s="375"/>
      <c r="Q476" s="375"/>
      <c r="R476" s="376"/>
      <c r="S476" s="83"/>
      <c r="T476" s="120" t="s">
        <v>31</v>
      </c>
      <c r="U476" s="118"/>
      <c r="V476" s="118"/>
      <c r="W476" s="118"/>
      <c r="X476" s="118"/>
      <c r="Y476" s="135" t="str">
        <f>K478</f>
        <v/>
      </c>
      <c r="Z476" s="266">
        <f>K479</f>
        <v>0</v>
      </c>
      <c r="AA476" s="135"/>
      <c r="AB476" s="135"/>
      <c r="AC476" s="135"/>
      <c r="AD476" s="135"/>
      <c r="AE476" s="135"/>
      <c r="AF476" s="148"/>
      <c r="AG476" s="135"/>
      <c r="AH476" s="135"/>
      <c r="AI476" s="135"/>
      <c r="AJ476" s="135"/>
      <c r="AK476" s="135"/>
    </row>
    <row r="477" spans="1:37" ht="18" customHeight="1" thickBot="1">
      <c r="A477" s="312"/>
      <c r="B477" s="309">
        <f>B442</f>
        <v>5</v>
      </c>
      <c r="C477" s="107"/>
      <c r="D477" s="108" t="s">
        <v>30</v>
      </c>
      <c r="E477" s="108" t="str">
        <f>IF(C477="","",IFERROR(INDEX(リスト!$B$3:$B$32,MATCH(プレー記録!C477,リスト!$D$3:$D$32,0),1),""))</f>
        <v/>
      </c>
      <c r="F477" s="109"/>
      <c r="G477" s="109" t="str">
        <f>IF(F477="","",F477)</f>
        <v/>
      </c>
      <c r="H477" s="172"/>
      <c r="I477" s="175"/>
      <c r="J477" s="373"/>
      <c r="K477" s="377"/>
      <c r="L477" s="378"/>
      <c r="M477" s="378"/>
      <c r="N477" s="378"/>
      <c r="O477" s="378"/>
      <c r="P477" s="378"/>
      <c r="Q477" s="378"/>
      <c r="R477" s="379"/>
      <c r="S477" s="84"/>
      <c r="T477" s="241"/>
      <c r="U477" s="118" t="str">
        <f>IF(F477="","","OUT_"&amp;E477&amp;MONTH(B477)&amp;"/"&amp;DAY(B477)&amp;"_"&amp;COUNTIF($V$12:V477,V477))</f>
        <v/>
      </c>
      <c r="V477" s="118" t="str">
        <f>"OUT_"&amp;E477&amp;B477</f>
        <v>OUT_5</v>
      </c>
      <c r="W477" s="194">
        <f>SUM(H477)-SUM(I479)</f>
        <v>0</v>
      </c>
      <c r="X477" s="119" t="str">
        <f>IF(C477="","",C477)</f>
        <v/>
      </c>
      <c r="Y477" s="135" t="str">
        <f>M478</f>
        <v/>
      </c>
      <c r="Z477" s="266">
        <f>M479</f>
        <v>0</v>
      </c>
      <c r="AA477" s="135"/>
      <c r="AB477" s="135"/>
      <c r="AC477" s="135"/>
      <c r="AD477" s="135"/>
      <c r="AE477" s="135"/>
      <c r="AF477" s="148"/>
      <c r="AG477" s="135"/>
      <c r="AH477" s="135"/>
      <c r="AI477" s="135"/>
      <c r="AJ477" s="135"/>
      <c r="AK477" s="135"/>
    </row>
    <row r="478" spans="1:37" ht="18" customHeight="1">
      <c r="A478" s="312"/>
      <c r="B478" s="79"/>
      <c r="C478" s="85" t="s">
        <v>26</v>
      </c>
      <c r="D478" s="86" t="s">
        <v>1</v>
      </c>
      <c r="E478" s="86" t="s">
        <v>29</v>
      </c>
      <c r="F478" s="86" t="s">
        <v>119</v>
      </c>
      <c r="G478" s="86" t="s">
        <v>134</v>
      </c>
      <c r="H478" s="173" t="s">
        <v>117</v>
      </c>
      <c r="I478" s="92" t="s">
        <v>135</v>
      </c>
      <c r="J478" s="380" t="s">
        <v>199</v>
      </c>
      <c r="K478" s="382" t="str">
        <f>$K$13</f>
        <v/>
      </c>
      <c r="L478" s="383"/>
      <c r="M478" s="382" t="str">
        <f>$M$13</f>
        <v/>
      </c>
      <c r="N478" s="383"/>
      <c r="O478" s="382" t="str">
        <f>$O$13</f>
        <v/>
      </c>
      <c r="P478" s="383"/>
      <c r="Q478" s="382" t="str">
        <f>$Q$13</f>
        <v/>
      </c>
      <c r="R478" s="384"/>
      <c r="S478" s="87"/>
      <c r="T478" s="135"/>
      <c r="U478" s="118"/>
      <c r="V478" s="118"/>
      <c r="W478" s="118"/>
      <c r="X478" s="118"/>
      <c r="Y478" s="135" t="str">
        <f>O478</f>
        <v/>
      </c>
      <c r="Z478" s="266">
        <f>O479</f>
        <v>0</v>
      </c>
      <c r="AA478" s="135"/>
      <c r="AB478" s="135"/>
      <c r="AC478" s="135"/>
      <c r="AD478" s="135"/>
      <c r="AE478" s="135"/>
      <c r="AF478" s="148"/>
      <c r="AG478" s="135"/>
      <c r="AH478" s="135"/>
      <c r="AI478" s="135"/>
      <c r="AJ478" s="135"/>
      <c r="AK478" s="135"/>
    </row>
    <row r="479" spans="1:37" ht="18" customHeight="1" thickBot="1">
      <c r="A479" s="312" t="str">
        <f>IF(C477="","",C477)</f>
        <v/>
      </c>
      <c r="B479" s="97">
        <f>B442</f>
        <v>5</v>
      </c>
      <c r="C479" s="93" t="str">
        <f>IF(H477="","",IF(D477="USD",H477-G477,ROUNDUP((H477-G477)/T477,2)))</f>
        <v/>
      </c>
      <c r="D479" s="110"/>
      <c r="E479" s="110"/>
      <c r="F479" s="111" t="str">
        <f>IF(AND(E477&lt;&gt;"",OR(I477="全額",I477="一部")=TRUE)=TRUE,E477,"")</f>
        <v/>
      </c>
      <c r="G479" s="112" t="str">
        <f>IF(D477="JPY",IF(COUNTIF(F479,"*円*")=1,I479,ROUNDUP(I479/T477,2)),IF(COUNTIF(F479,"*円*")=0,I479,ROUNDUP(I479*T477,0)))</f>
        <v/>
      </c>
      <c r="H479" s="174"/>
      <c r="I479" s="176" t="str">
        <f>IF(I477="","",IF(I477="全額",H477,IF(I477="なし",0,"金額入力")))</f>
        <v/>
      </c>
      <c r="J479" s="381"/>
      <c r="K479" s="385"/>
      <c r="L479" s="386"/>
      <c r="M479" s="385"/>
      <c r="N479" s="386"/>
      <c r="O479" s="385"/>
      <c r="P479" s="386"/>
      <c r="Q479" s="385"/>
      <c r="R479" s="387"/>
      <c r="S479" s="87"/>
      <c r="T479" s="135"/>
      <c r="U479" s="118" t="str">
        <f>IF(G479="","","IN_"&amp;F479&amp;MONTH(H479)&amp;"/"&amp;DAY(H479))&amp;"_"&amp;COUNTIF($V$14:V479,V479)</f>
        <v>_83</v>
      </c>
      <c r="V479" s="118" t="str">
        <f>"IN_"&amp;F479&amp;H479</f>
        <v>IN_</v>
      </c>
      <c r="W479" s="118"/>
      <c r="X479" s="118"/>
      <c r="Y479" s="135" t="str">
        <f>Q478</f>
        <v/>
      </c>
      <c r="Z479" s="266">
        <f>Q479</f>
        <v>0</v>
      </c>
      <c r="AA479" s="135" t="str">
        <f>IF(AB479="着金待ち",COUNTIF($AB$14:AB479,"着金待ち"),"")</f>
        <v/>
      </c>
      <c r="AB479" s="135" t="str">
        <f>IF(AND(OR(I477="全額",I477="一部")=TRUE,H479="")=TRUE,"着金待ち","")</f>
        <v/>
      </c>
      <c r="AC479" s="135" t="str">
        <f>IF(AB479="着金待ち",C477,"")</f>
        <v/>
      </c>
      <c r="AD479" s="135" t="str">
        <f>IF(AB479="着金待ち",F479,"")</f>
        <v/>
      </c>
      <c r="AE479" s="292" t="str">
        <f>IF(AB479="着金待ち",G479,"")</f>
        <v/>
      </c>
      <c r="AF479" s="148" t="str">
        <f>IF(AB479="着金待ち",B479,"")</f>
        <v/>
      </c>
      <c r="AG479" s="135" t="str">
        <f>IF(C479="","",IF(C479&lt;&gt;D479+E479,"！",""))</f>
        <v/>
      </c>
      <c r="AH479" s="135" t="str">
        <f>IF(C479="","",IF(C479&lt;&gt;SUM(K479:R479),"！",""))</f>
        <v/>
      </c>
      <c r="AI479" s="135" t="str">
        <f>IF(OR(AG479="！",AH479="！")=TRUE,"！","")</f>
        <v/>
      </c>
      <c r="AJ479" s="135" t="str">
        <f>IF(AI479="！",COUNTIF($AI$14:AI479,"！"),"")</f>
        <v/>
      </c>
      <c r="AK479" s="135">
        <v>8</v>
      </c>
    </row>
    <row r="480" spans="1:37" ht="18" customHeight="1" thickBot="1">
      <c r="A480" s="312"/>
      <c r="B480" s="308" t="s">
        <v>317</v>
      </c>
      <c r="C480" s="88"/>
      <c r="D480" s="89"/>
      <c r="E480" s="94" t="str">
        <f>IFERROR(ABS(C479-(D479+E479)),"")</f>
        <v/>
      </c>
      <c r="F480" s="90"/>
      <c r="G480" s="90"/>
      <c r="H480" s="89"/>
      <c r="I480" s="170"/>
      <c r="J480" s="79"/>
      <c r="K480" s="79"/>
      <c r="L480" s="79"/>
      <c r="M480" s="79"/>
      <c r="N480" s="79"/>
      <c r="O480" s="79"/>
      <c r="P480" s="79"/>
      <c r="Q480" s="388" t="str">
        <f>IFERROR(ABS(C479-SUM(K479:R479)),"")</f>
        <v/>
      </c>
      <c r="R480" s="388"/>
      <c r="S480" s="79"/>
      <c r="T480" s="135"/>
      <c r="U480" s="118"/>
      <c r="V480" s="118"/>
      <c r="W480" s="118"/>
      <c r="X480" s="118"/>
      <c r="Y480" s="135"/>
      <c r="Z480" s="135"/>
      <c r="AA480" s="135"/>
      <c r="AB480" s="135"/>
      <c r="AC480" s="135"/>
      <c r="AD480" s="135"/>
      <c r="AE480" s="135"/>
      <c r="AF480" s="148"/>
      <c r="AG480" s="135"/>
      <c r="AH480" s="135"/>
      <c r="AI480" s="135"/>
      <c r="AJ480" s="135"/>
      <c r="AK480" s="135"/>
    </row>
    <row r="481" spans="1:37" ht="18" customHeight="1" thickBot="1">
      <c r="A481" s="312"/>
      <c r="B481" s="321">
        <f>B476+1</f>
        <v>9</v>
      </c>
      <c r="C481" s="81" t="s">
        <v>23</v>
      </c>
      <c r="D481" s="82" t="s">
        <v>136</v>
      </c>
      <c r="E481" s="82" t="s">
        <v>28</v>
      </c>
      <c r="F481" s="82" t="s">
        <v>27</v>
      </c>
      <c r="G481" s="82" t="s">
        <v>24</v>
      </c>
      <c r="H481" s="171" t="s">
        <v>25</v>
      </c>
      <c r="I481" s="91" t="s">
        <v>133</v>
      </c>
      <c r="J481" s="372" t="s">
        <v>198</v>
      </c>
      <c r="K481" s="374"/>
      <c r="L481" s="375"/>
      <c r="M481" s="375"/>
      <c r="N481" s="375"/>
      <c r="O481" s="375"/>
      <c r="P481" s="375"/>
      <c r="Q481" s="375"/>
      <c r="R481" s="376"/>
      <c r="S481" s="83"/>
      <c r="T481" s="120" t="s">
        <v>31</v>
      </c>
      <c r="U481" s="118"/>
      <c r="V481" s="118"/>
      <c r="W481" s="118"/>
      <c r="X481" s="118"/>
      <c r="Y481" s="135" t="str">
        <f>K483</f>
        <v/>
      </c>
      <c r="Z481" s="266">
        <f>K484</f>
        <v>0</v>
      </c>
      <c r="AA481" s="135"/>
      <c r="AB481" s="135"/>
      <c r="AC481" s="135"/>
      <c r="AD481" s="135"/>
      <c r="AE481" s="135"/>
      <c r="AF481" s="148"/>
      <c r="AG481" s="135"/>
      <c r="AH481" s="135"/>
      <c r="AI481" s="135"/>
      <c r="AJ481" s="135"/>
      <c r="AK481" s="135"/>
    </row>
    <row r="482" spans="1:37" ht="18" customHeight="1" thickBot="1">
      <c r="A482" s="312"/>
      <c r="B482" s="309">
        <f>B442</f>
        <v>5</v>
      </c>
      <c r="C482" s="107"/>
      <c r="D482" s="108" t="s">
        <v>30</v>
      </c>
      <c r="E482" s="108" t="str">
        <f>IF(C482="","",IFERROR(INDEX(リスト!$B$3:$B$32,MATCH(プレー記録!C482,リスト!$D$3:$D$32,0),1),""))</f>
        <v/>
      </c>
      <c r="F482" s="109"/>
      <c r="G482" s="109" t="str">
        <f>IF(F482="","",F482)</f>
        <v/>
      </c>
      <c r="H482" s="172"/>
      <c r="I482" s="175"/>
      <c r="J482" s="373"/>
      <c r="K482" s="377"/>
      <c r="L482" s="378"/>
      <c r="M482" s="378"/>
      <c r="N482" s="378"/>
      <c r="O482" s="378"/>
      <c r="P482" s="378"/>
      <c r="Q482" s="378"/>
      <c r="R482" s="379"/>
      <c r="S482" s="84"/>
      <c r="T482" s="241"/>
      <c r="U482" s="118" t="str">
        <f>IF(F482="","","OUT_"&amp;E482&amp;MONTH(B482)&amp;"/"&amp;DAY(B482)&amp;"_"&amp;COUNTIF($V$12:V482,V482))</f>
        <v/>
      </c>
      <c r="V482" s="118" t="str">
        <f>"OUT_"&amp;E482&amp;B482</f>
        <v>OUT_5</v>
      </c>
      <c r="W482" s="194">
        <f>SUM(H482)-SUM(I484)</f>
        <v>0</v>
      </c>
      <c r="X482" s="119" t="str">
        <f>IF(C482="","",C482)</f>
        <v/>
      </c>
      <c r="Y482" s="135" t="str">
        <f>M483</f>
        <v/>
      </c>
      <c r="Z482" s="266">
        <f>M484</f>
        <v>0</v>
      </c>
      <c r="AA482" s="135"/>
      <c r="AB482" s="135"/>
      <c r="AC482" s="135"/>
      <c r="AD482" s="135"/>
      <c r="AE482" s="135"/>
      <c r="AF482" s="148"/>
      <c r="AG482" s="135"/>
      <c r="AH482" s="135"/>
      <c r="AI482" s="135"/>
      <c r="AJ482" s="135"/>
      <c r="AK482" s="135"/>
    </row>
    <row r="483" spans="1:37" ht="18" customHeight="1">
      <c r="A483" s="312"/>
      <c r="B483" s="79"/>
      <c r="C483" s="85" t="s">
        <v>26</v>
      </c>
      <c r="D483" s="86" t="s">
        <v>1</v>
      </c>
      <c r="E483" s="86" t="s">
        <v>29</v>
      </c>
      <c r="F483" s="86" t="s">
        <v>119</v>
      </c>
      <c r="G483" s="86" t="s">
        <v>134</v>
      </c>
      <c r="H483" s="173" t="s">
        <v>117</v>
      </c>
      <c r="I483" s="92" t="s">
        <v>135</v>
      </c>
      <c r="J483" s="380" t="s">
        <v>199</v>
      </c>
      <c r="K483" s="382" t="str">
        <f>$K$13</f>
        <v/>
      </c>
      <c r="L483" s="383"/>
      <c r="M483" s="382" t="str">
        <f>$M$13</f>
        <v/>
      </c>
      <c r="N483" s="383"/>
      <c r="O483" s="382" t="str">
        <f>$O$13</f>
        <v/>
      </c>
      <c r="P483" s="383"/>
      <c r="Q483" s="382" t="str">
        <f>$Q$13</f>
        <v/>
      </c>
      <c r="R483" s="384"/>
      <c r="S483" s="87"/>
      <c r="T483" s="135"/>
      <c r="U483" s="118"/>
      <c r="V483" s="118"/>
      <c r="W483" s="118"/>
      <c r="X483" s="118"/>
      <c r="Y483" s="135" t="str">
        <f>O483</f>
        <v/>
      </c>
      <c r="Z483" s="266">
        <f>O484</f>
        <v>0</v>
      </c>
      <c r="AA483" s="135"/>
      <c r="AB483" s="135"/>
      <c r="AC483" s="135"/>
      <c r="AD483" s="135"/>
      <c r="AE483" s="135"/>
      <c r="AF483" s="148"/>
      <c r="AG483" s="135"/>
      <c r="AH483" s="135"/>
      <c r="AI483" s="135"/>
      <c r="AJ483" s="135"/>
      <c r="AK483" s="135"/>
    </row>
    <row r="484" spans="1:37" ht="18" customHeight="1" thickBot="1">
      <c r="A484" s="312" t="str">
        <f>IF(C482="","",C482)</f>
        <v/>
      </c>
      <c r="B484" s="97">
        <f>B442</f>
        <v>5</v>
      </c>
      <c r="C484" s="93" t="str">
        <f>IF(H482="","",IF(D482="USD",H482-G482,ROUNDUP((H482-G482)/T482,2)))</f>
        <v/>
      </c>
      <c r="D484" s="110"/>
      <c r="E484" s="110"/>
      <c r="F484" s="111" t="str">
        <f>IF(AND(E482&lt;&gt;"",OR(I482="全額",I482="一部")=TRUE)=TRUE,E482,"")</f>
        <v/>
      </c>
      <c r="G484" s="112" t="str">
        <f>IF(D482="JPY",IF(COUNTIF(F484,"*円*")=1,I484,ROUNDUP(I484/T482,2)),IF(COUNTIF(F484,"*円*")=0,I484,ROUNDUP(I484*T482,0)))</f>
        <v/>
      </c>
      <c r="H484" s="174"/>
      <c r="I484" s="176" t="str">
        <f>IF(I482="","",IF(I482="全額",H482,IF(I482="なし",0,"金額入力")))</f>
        <v/>
      </c>
      <c r="J484" s="381"/>
      <c r="K484" s="385"/>
      <c r="L484" s="386"/>
      <c r="M484" s="385"/>
      <c r="N484" s="386"/>
      <c r="O484" s="385"/>
      <c r="P484" s="386"/>
      <c r="Q484" s="385"/>
      <c r="R484" s="387"/>
      <c r="S484" s="87"/>
      <c r="T484" s="135"/>
      <c r="U484" s="118" t="str">
        <f>IF(G484="","","IN_"&amp;F484&amp;MONTH(H484)&amp;"/"&amp;DAY(H484))&amp;"_"&amp;COUNTIF($V$14:V484,V484)</f>
        <v>_84</v>
      </c>
      <c r="V484" s="118" t="str">
        <f>"IN_"&amp;F484&amp;H484</f>
        <v>IN_</v>
      </c>
      <c r="W484" s="118"/>
      <c r="X484" s="118"/>
      <c r="Y484" s="135" t="str">
        <f>Q483</f>
        <v/>
      </c>
      <c r="Z484" s="266">
        <f>Q484</f>
        <v>0</v>
      </c>
      <c r="AA484" s="135" t="str">
        <f>IF(AB484="着金待ち",COUNTIF($AB$14:AB484,"着金待ち"),"")</f>
        <v/>
      </c>
      <c r="AB484" s="135" t="str">
        <f>IF(AND(OR(I482="全額",I482="一部")=TRUE,H484="")=TRUE,"着金待ち","")</f>
        <v/>
      </c>
      <c r="AC484" s="135" t="str">
        <f>IF(AB484="着金待ち",C482,"")</f>
        <v/>
      </c>
      <c r="AD484" s="135" t="str">
        <f>IF(AB484="着金待ち",F484,"")</f>
        <v/>
      </c>
      <c r="AE484" s="292" t="str">
        <f>IF(AB484="着金待ち",G484,"")</f>
        <v/>
      </c>
      <c r="AF484" s="148" t="str">
        <f>IF(AB484="着金待ち",B484,"")</f>
        <v/>
      </c>
      <c r="AG484" s="135" t="str">
        <f>IF(C484="","",IF(C484&lt;&gt;D484+E484,"！",""))</f>
        <v/>
      </c>
      <c r="AH484" s="135" t="str">
        <f>IF(C484="","",IF(C484&lt;&gt;SUM(K484:R484),"！",""))</f>
        <v/>
      </c>
      <c r="AI484" s="135" t="str">
        <f>IF(OR(AG484="！",AH484="！")=TRUE,"！","")</f>
        <v/>
      </c>
      <c r="AJ484" s="135" t="str">
        <f>IF(AI484="！",COUNTIF($AI$14:AI484,"！"),"")</f>
        <v/>
      </c>
      <c r="AK484" s="135">
        <v>9</v>
      </c>
    </row>
    <row r="485" spans="1:37" ht="18" customHeight="1" thickBot="1">
      <c r="A485" s="312"/>
      <c r="B485" s="308" t="s">
        <v>317</v>
      </c>
      <c r="C485" s="88"/>
      <c r="D485" s="89"/>
      <c r="E485" s="94" t="str">
        <f>IFERROR(ABS(C484-(D484+E484)),"")</f>
        <v/>
      </c>
      <c r="F485" s="90"/>
      <c r="G485" s="90"/>
      <c r="H485" s="89"/>
      <c r="I485" s="170"/>
      <c r="J485" s="79"/>
      <c r="K485" s="79"/>
      <c r="L485" s="79"/>
      <c r="M485" s="79"/>
      <c r="N485" s="79"/>
      <c r="O485" s="79"/>
      <c r="P485" s="79"/>
      <c r="Q485" s="388" t="str">
        <f>IFERROR(ABS(C484-SUM(K484:R484)),"")</f>
        <v/>
      </c>
      <c r="R485" s="388"/>
      <c r="S485" s="79"/>
      <c r="T485" s="135"/>
      <c r="U485" s="118"/>
      <c r="V485" s="118"/>
      <c r="W485" s="118"/>
      <c r="X485" s="118"/>
      <c r="Y485" s="135"/>
      <c r="Z485" s="135"/>
      <c r="AA485" s="135"/>
      <c r="AB485" s="135"/>
      <c r="AC485" s="135"/>
      <c r="AD485" s="135"/>
      <c r="AE485" s="135"/>
      <c r="AF485" s="148"/>
      <c r="AG485" s="135"/>
      <c r="AH485" s="135"/>
      <c r="AI485" s="135"/>
      <c r="AJ485" s="135"/>
      <c r="AK485" s="135"/>
    </row>
    <row r="486" spans="1:37" ht="18" customHeight="1" thickBot="1">
      <c r="A486" s="312"/>
      <c r="B486" s="321">
        <f>B481+1</f>
        <v>10</v>
      </c>
      <c r="C486" s="81" t="s">
        <v>23</v>
      </c>
      <c r="D486" s="82" t="s">
        <v>136</v>
      </c>
      <c r="E486" s="82" t="s">
        <v>28</v>
      </c>
      <c r="F486" s="82" t="s">
        <v>27</v>
      </c>
      <c r="G486" s="82" t="s">
        <v>24</v>
      </c>
      <c r="H486" s="171" t="s">
        <v>25</v>
      </c>
      <c r="I486" s="91" t="s">
        <v>133</v>
      </c>
      <c r="J486" s="372" t="s">
        <v>198</v>
      </c>
      <c r="K486" s="374"/>
      <c r="L486" s="375"/>
      <c r="M486" s="375"/>
      <c r="N486" s="375"/>
      <c r="O486" s="375"/>
      <c r="P486" s="375"/>
      <c r="Q486" s="375"/>
      <c r="R486" s="376"/>
      <c r="S486" s="83"/>
      <c r="T486" s="120" t="s">
        <v>31</v>
      </c>
      <c r="U486" s="118"/>
      <c r="V486" s="118"/>
      <c r="W486" s="118"/>
      <c r="X486" s="118"/>
      <c r="Y486" s="135" t="str">
        <f>K488</f>
        <v/>
      </c>
      <c r="Z486" s="266">
        <f>K489</f>
        <v>0</v>
      </c>
      <c r="AA486" s="135"/>
      <c r="AB486" s="135"/>
      <c r="AC486" s="135"/>
      <c r="AD486" s="135"/>
      <c r="AE486" s="135"/>
      <c r="AF486" s="148"/>
      <c r="AG486" s="135"/>
      <c r="AH486" s="135"/>
      <c r="AI486" s="135"/>
      <c r="AJ486" s="135"/>
      <c r="AK486" s="135"/>
    </row>
    <row r="487" spans="1:37" ht="18" customHeight="1" thickBot="1">
      <c r="A487" s="312"/>
      <c r="B487" s="309">
        <f>B442</f>
        <v>5</v>
      </c>
      <c r="C487" s="107"/>
      <c r="D487" s="108" t="s">
        <v>30</v>
      </c>
      <c r="E487" s="108" t="str">
        <f>IF(C487="","",IFERROR(INDEX(リスト!$B$3:$B$32,MATCH(プレー記録!C487,リスト!$D$3:$D$32,0),1),""))</f>
        <v/>
      </c>
      <c r="F487" s="109"/>
      <c r="G487" s="109" t="str">
        <f>IF(F487="","",F487)</f>
        <v/>
      </c>
      <c r="H487" s="172"/>
      <c r="I487" s="175"/>
      <c r="J487" s="373"/>
      <c r="K487" s="377"/>
      <c r="L487" s="378"/>
      <c r="M487" s="378"/>
      <c r="N487" s="378"/>
      <c r="O487" s="378"/>
      <c r="P487" s="378"/>
      <c r="Q487" s="378"/>
      <c r="R487" s="379"/>
      <c r="S487" s="84"/>
      <c r="T487" s="241"/>
      <c r="U487" s="118" t="str">
        <f>IF(F487="","","OUT_"&amp;E487&amp;MONTH(B487)&amp;"/"&amp;DAY(B487)&amp;"_"&amp;COUNTIF($V$12:V487,V487))</f>
        <v/>
      </c>
      <c r="V487" s="118" t="str">
        <f>"OUT_"&amp;E487&amp;B487</f>
        <v>OUT_5</v>
      </c>
      <c r="W487" s="194">
        <f>SUM(H487)-SUM(I489)</f>
        <v>0</v>
      </c>
      <c r="X487" s="119" t="str">
        <f>IF(C487="","",C487)</f>
        <v/>
      </c>
      <c r="Y487" s="135" t="str">
        <f>M488</f>
        <v/>
      </c>
      <c r="Z487" s="266">
        <f>M489</f>
        <v>0</v>
      </c>
      <c r="AA487" s="135"/>
      <c r="AB487" s="135"/>
      <c r="AC487" s="135"/>
      <c r="AD487" s="135"/>
      <c r="AE487" s="135"/>
      <c r="AF487" s="148"/>
      <c r="AG487" s="135"/>
      <c r="AH487" s="135"/>
      <c r="AI487" s="135"/>
      <c r="AJ487" s="135"/>
      <c r="AK487" s="135"/>
    </row>
    <row r="488" spans="1:37" ht="18" customHeight="1">
      <c r="A488" s="312"/>
      <c r="B488" s="79"/>
      <c r="C488" s="85" t="s">
        <v>26</v>
      </c>
      <c r="D488" s="86" t="s">
        <v>1</v>
      </c>
      <c r="E488" s="86" t="s">
        <v>29</v>
      </c>
      <c r="F488" s="86" t="s">
        <v>119</v>
      </c>
      <c r="G488" s="86" t="s">
        <v>134</v>
      </c>
      <c r="H488" s="173" t="s">
        <v>117</v>
      </c>
      <c r="I488" s="92" t="s">
        <v>135</v>
      </c>
      <c r="J488" s="380" t="s">
        <v>199</v>
      </c>
      <c r="K488" s="382" t="str">
        <f>$K$13</f>
        <v/>
      </c>
      <c r="L488" s="383"/>
      <c r="M488" s="382" t="str">
        <f>$M$13</f>
        <v/>
      </c>
      <c r="N488" s="383"/>
      <c r="O488" s="382" t="str">
        <f>$O$13</f>
        <v/>
      </c>
      <c r="P488" s="383"/>
      <c r="Q488" s="382" t="str">
        <f>$Q$13</f>
        <v/>
      </c>
      <c r="R488" s="384"/>
      <c r="S488" s="87"/>
      <c r="T488" s="135"/>
      <c r="U488" s="118"/>
      <c r="V488" s="118"/>
      <c r="W488" s="118"/>
      <c r="X488" s="118"/>
      <c r="Y488" s="135" t="str">
        <f>O488</f>
        <v/>
      </c>
      <c r="Z488" s="266">
        <f>O489</f>
        <v>0</v>
      </c>
      <c r="AA488" s="135"/>
      <c r="AB488" s="135"/>
      <c r="AC488" s="135"/>
      <c r="AD488" s="135"/>
      <c r="AE488" s="135"/>
      <c r="AF488" s="148"/>
      <c r="AG488" s="135"/>
      <c r="AH488" s="135"/>
      <c r="AI488" s="135"/>
      <c r="AJ488" s="135"/>
      <c r="AK488" s="135"/>
    </row>
    <row r="489" spans="1:37" ht="18" customHeight="1" thickBot="1">
      <c r="A489" s="312" t="str">
        <f>IF(C487="","",C487)</f>
        <v/>
      </c>
      <c r="B489" s="97">
        <f>B442</f>
        <v>5</v>
      </c>
      <c r="C489" s="93" t="str">
        <f>IF(H487="","",IF(D487="USD",H487-G487,ROUNDUP((H487-G487)/T487,2)))</f>
        <v/>
      </c>
      <c r="D489" s="110"/>
      <c r="E489" s="110"/>
      <c r="F489" s="111" t="str">
        <f>IF(AND(E487&lt;&gt;"",OR(I487="全額",I487="一部")=TRUE)=TRUE,E487,"")</f>
        <v/>
      </c>
      <c r="G489" s="112" t="str">
        <f>IF(D487="JPY",IF(COUNTIF(F489,"*円*")=1,I489,ROUNDUP(I489/T487,2)),IF(COUNTIF(F489,"*円*")=0,I489,ROUNDUP(I489*T487,0)))</f>
        <v/>
      </c>
      <c r="H489" s="174"/>
      <c r="I489" s="176" t="str">
        <f>IF(I487="","",IF(I487="全額",H487,IF(I487="なし",0,"金額入力")))</f>
        <v/>
      </c>
      <c r="J489" s="381"/>
      <c r="K489" s="385"/>
      <c r="L489" s="386"/>
      <c r="M489" s="385"/>
      <c r="N489" s="386"/>
      <c r="O489" s="385"/>
      <c r="P489" s="386"/>
      <c r="Q489" s="385"/>
      <c r="R489" s="387"/>
      <c r="S489" s="87"/>
      <c r="T489" s="135"/>
      <c r="U489" s="118" t="str">
        <f>IF(G489="","","IN_"&amp;F489&amp;MONTH(H489)&amp;"/"&amp;DAY(H489))&amp;"_"&amp;COUNTIF($V$14:V489,V489)</f>
        <v>_85</v>
      </c>
      <c r="V489" s="118" t="str">
        <f>"IN_"&amp;F489&amp;H489</f>
        <v>IN_</v>
      </c>
      <c r="W489" s="118"/>
      <c r="X489" s="118"/>
      <c r="Y489" s="135" t="str">
        <f>Q488</f>
        <v/>
      </c>
      <c r="Z489" s="266">
        <f>Q489</f>
        <v>0</v>
      </c>
      <c r="AA489" s="135" t="str">
        <f>IF(AB489="着金待ち",COUNTIF($AB$14:AB489,"着金待ち"),"")</f>
        <v/>
      </c>
      <c r="AB489" s="135" t="str">
        <f>IF(AND(OR(I487="全額",I487="一部")=TRUE,H489="")=TRUE,"着金待ち","")</f>
        <v/>
      </c>
      <c r="AC489" s="135" t="str">
        <f>IF(AB489="着金待ち",C487,"")</f>
        <v/>
      </c>
      <c r="AD489" s="135" t="str">
        <f>IF(AB489="着金待ち",F489,"")</f>
        <v/>
      </c>
      <c r="AE489" s="292" t="str">
        <f>IF(AB489="着金待ち",G489,"")</f>
        <v/>
      </c>
      <c r="AF489" s="148" t="str">
        <f>IF(AB489="着金待ち",B489,"")</f>
        <v/>
      </c>
      <c r="AG489" s="135" t="str">
        <f>IF(C489="","",IF(C489&lt;&gt;D489+E489,"！",""))</f>
        <v/>
      </c>
      <c r="AH489" s="135" t="str">
        <f>IF(C489="","",IF(C489&lt;&gt;SUM(K489:R489),"！",""))</f>
        <v/>
      </c>
      <c r="AI489" s="135" t="str">
        <f>IF(OR(AG489="！",AH489="！")=TRUE,"！","")</f>
        <v/>
      </c>
      <c r="AJ489" s="135" t="str">
        <f>IF(AI489="！",COUNTIF($AI$14:AI489,"！"),"")</f>
        <v/>
      </c>
      <c r="AK489" s="135">
        <v>10</v>
      </c>
    </row>
    <row r="490" spans="1:37" ht="18" customHeight="1" thickBot="1">
      <c r="A490" s="312"/>
      <c r="B490" s="308" t="s">
        <v>317</v>
      </c>
      <c r="C490" s="181"/>
      <c r="D490" s="182"/>
      <c r="E490" s="98" t="str">
        <f>IFERROR(ABS(C489-(D489+E489)),"")</f>
        <v/>
      </c>
      <c r="F490" s="183"/>
      <c r="G490" s="183"/>
      <c r="H490" s="182"/>
      <c r="I490" s="170"/>
      <c r="J490" s="79"/>
      <c r="K490" s="79"/>
      <c r="L490" s="79"/>
      <c r="M490" s="79"/>
      <c r="N490" s="79"/>
      <c r="O490" s="79"/>
      <c r="P490" s="79"/>
      <c r="Q490" s="371" t="str">
        <f>IFERROR(ABS(C489-SUM(K489:R489)),"")</f>
        <v/>
      </c>
      <c r="R490" s="371"/>
      <c r="S490" s="79"/>
      <c r="T490" s="135"/>
      <c r="U490" s="118"/>
      <c r="V490" s="118"/>
      <c r="W490" s="118"/>
      <c r="X490" s="118"/>
      <c r="Y490" s="135"/>
      <c r="Z490" s="135"/>
      <c r="AA490" s="135"/>
      <c r="AB490" s="135"/>
      <c r="AC490" s="135"/>
      <c r="AD490" s="135"/>
      <c r="AE490" s="135"/>
      <c r="AF490" s="148"/>
      <c r="AG490" s="135"/>
      <c r="AH490" s="135"/>
      <c r="AI490" s="135"/>
      <c r="AJ490" s="135"/>
      <c r="AK490" s="135"/>
    </row>
    <row r="491" spans="1:37" ht="18" customHeight="1" thickBot="1">
      <c r="A491" s="312"/>
      <c r="B491" s="321">
        <f>B486+1</f>
        <v>11</v>
      </c>
      <c r="C491" s="81" t="s">
        <v>23</v>
      </c>
      <c r="D491" s="82" t="s">
        <v>136</v>
      </c>
      <c r="E491" s="82" t="s">
        <v>28</v>
      </c>
      <c r="F491" s="82" t="s">
        <v>27</v>
      </c>
      <c r="G491" s="82" t="s">
        <v>24</v>
      </c>
      <c r="H491" s="171" t="s">
        <v>25</v>
      </c>
      <c r="I491" s="91" t="s">
        <v>133</v>
      </c>
      <c r="J491" s="372" t="s">
        <v>198</v>
      </c>
      <c r="K491" s="374"/>
      <c r="L491" s="375"/>
      <c r="M491" s="375"/>
      <c r="N491" s="375"/>
      <c r="O491" s="375"/>
      <c r="P491" s="375"/>
      <c r="Q491" s="375"/>
      <c r="R491" s="376"/>
      <c r="S491" s="83"/>
      <c r="T491" s="120" t="s">
        <v>31</v>
      </c>
      <c r="U491" s="118"/>
      <c r="V491" s="118"/>
      <c r="W491" s="118"/>
      <c r="X491" s="118"/>
      <c r="Y491" s="135" t="str">
        <f>K493</f>
        <v/>
      </c>
      <c r="Z491" s="266">
        <f>K494</f>
        <v>0</v>
      </c>
      <c r="AA491" s="135"/>
      <c r="AB491" s="135"/>
      <c r="AC491" s="135"/>
      <c r="AD491" s="135"/>
      <c r="AE491" s="135"/>
      <c r="AF491" s="148"/>
      <c r="AG491" s="135"/>
      <c r="AH491" s="135"/>
      <c r="AI491" s="135"/>
      <c r="AJ491" s="135"/>
      <c r="AK491" s="135"/>
    </row>
    <row r="492" spans="1:37" ht="18" customHeight="1" thickBot="1">
      <c r="A492" s="312"/>
      <c r="B492" s="309">
        <f>B442</f>
        <v>5</v>
      </c>
      <c r="C492" s="107"/>
      <c r="D492" s="108" t="s">
        <v>30</v>
      </c>
      <c r="E492" s="108" t="str">
        <f>IF(C492="","",IFERROR(INDEX(リスト!$B$3:$B$32,MATCH(プレー記録!C492,リスト!$D$3:$D$32,0),1),""))</f>
        <v/>
      </c>
      <c r="F492" s="109"/>
      <c r="G492" s="109" t="str">
        <f>IF(F492="","",F492)</f>
        <v/>
      </c>
      <c r="H492" s="172"/>
      <c r="I492" s="175"/>
      <c r="J492" s="373"/>
      <c r="K492" s="377"/>
      <c r="L492" s="378"/>
      <c r="M492" s="378"/>
      <c r="N492" s="378"/>
      <c r="O492" s="378"/>
      <c r="P492" s="378"/>
      <c r="Q492" s="378"/>
      <c r="R492" s="379"/>
      <c r="S492" s="84"/>
      <c r="T492" s="241"/>
      <c r="U492" s="118" t="str">
        <f>IF(F492="","","OUT_"&amp;E492&amp;MONTH(B492)&amp;"/"&amp;DAY(B492)&amp;"_"&amp;COUNTIF($V$12:V492,V492))</f>
        <v/>
      </c>
      <c r="V492" s="118" t="str">
        <f>"OUT_"&amp;E492&amp;B492</f>
        <v>OUT_5</v>
      </c>
      <c r="W492" s="194">
        <f>SUM(H492)-SUM(I494)</f>
        <v>0</v>
      </c>
      <c r="X492" s="119" t="str">
        <f>IF(C492="","",C492)</f>
        <v/>
      </c>
      <c r="Y492" s="135" t="str">
        <f>M493</f>
        <v/>
      </c>
      <c r="Z492" s="266">
        <f>M494</f>
        <v>0</v>
      </c>
      <c r="AA492" s="135"/>
      <c r="AB492" s="135"/>
      <c r="AC492" s="135"/>
      <c r="AD492" s="135"/>
      <c r="AE492" s="135"/>
      <c r="AF492" s="148"/>
      <c r="AG492" s="135"/>
      <c r="AH492" s="135"/>
      <c r="AI492" s="135"/>
      <c r="AJ492" s="135"/>
      <c r="AK492" s="135"/>
    </row>
    <row r="493" spans="1:37" ht="18" customHeight="1">
      <c r="A493" s="312"/>
      <c r="B493" s="79"/>
      <c r="C493" s="85" t="s">
        <v>26</v>
      </c>
      <c r="D493" s="86" t="s">
        <v>1</v>
      </c>
      <c r="E493" s="86" t="s">
        <v>29</v>
      </c>
      <c r="F493" s="86" t="s">
        <v>119</v>
      </c>
      <c r="G493" s="86" t="s">
        <v>134</v>
      </c>
      <c r="H493" s="173" t="s">
        <v>117</v>
      </c>
      <c r="I493" s="92" t="s">
        <v>135</v>
      </c>
      <c r="J493" s="380" t="s">
        <v>199</v>
      </c>
      <c r="K493" s="382" t="str">
        <f>$K$13</f>
        <v/>
      </c>
      <c r="L493" s="383"/>
      <c r="M493" s="382" t="str">
        <f>$M$13</f>
        <v/>
      </c>
      <c r="N493" s="383"/>
      <c r="O493" s="382" t="str">
        <f>$O$13</f>
        <v/>
      </c>
      <c r="P493" s="383"/>
      <c r="Q493" s="382" t="str">
        <f>$Q$13</f>
        <v/>
      </c>
      <c r="R493" s="384"/>
      <c r="S493" s="87"/>
      <c r="T493" s="135"/>
      <c r="U493" s="118"/>
      <c r="V493" s="118"/>
      <c r="W493" s="118"/>
      <c r="X493" s="118"/>
      <c r="Y493" s="135" t="str">
        <f>O493</f>
        <v/>
      </c>
      <c r="Z493" s="266">
        <f>O494</f>
        <v>0</v>
      </c>
      <c r="AA493" s="135"/>
      <c r="AB493" s="135"/>
      <c r="AC493" s="135"/>
      <c r="AD493" s="135"/>
      <c r="AE493" s="135"/>
      <c r="AF493" s="148"/>
      <c r="AG493" s="135"/>
      <c r="AH493" s="135"/>
      <c r="AI493" s="135"/>
      <c r="AJ493" s="135"/>
      <c r="AK493" s="135"/>
    </row>
    <row r="494" spans="1:37" ht="18" customHeight="1" thickBot="1">
      <c r="A494" s="312" t="str">
        <f>IF(C492="","",C492)</f>
        <v/>
      </c>
      <c r="B494" s="97">
        <f>B442</f>
        <v>5</v>
      </c>
      <c r="C494" s="93" t="str">
        <f>IF(H492="","",IF(D492="USD",H492-G492,ROUNDUP((H492-G492)/T492,2)))</f>
        <v/>
      </c>
      <c r="D494" s="110"/>
      <c r="E494" s="110"/>
      <c r="F494" s="111" t="str">
        <f>IF(AND(E492&lt;&gt;"",OR(I492="全額",I492="一部")=TRUE)=TRUE,E492,"")</f>
        <v/>
      </c>
      <c r="G494" s="112" t="str">
        <f>IF(D492="JPY",IF(COUNTIF(F494,"*円*")=1,I494,ROUNDUP(I494/T492,2)),IF(COUNTIF(F494,"*円*")=0,I494,ROUNDUP(I494*T492,0)))</f>
        <v/>
      </c>
      <c r="H494" s="174"/>
      <c r="I494" s="176" t="str">
        <f>IF(I492="","",IF(I492="全額",H492,IF(I492="なし",0,"金額入力")))</f>
        <v/>
      </c>
      <c r="J494" s="381"/>
      <c r="K494" s="385"/>
      <c r="L494" s="386"/>
      <c r="M494" s="385"/>
      <c r="N494" s="386"/>
      <c r="O494" s="385"/>
      <c r="P494" s="386"/>
      <c r="Q494" s="385"/>
      <c r="R494" s="387"/>
      <c r="S494" s="87"/>
      <c r="T494" s="135"/>
      <c r="U494" s="118" t="str">
        <f>IF(G494="","","IN_"&amp;F494&amp;MONTH(H494)&amp;"/"&amp;DAY(H494))&amp;"_"&amp;COUNTIF($V$14:V494,V494)</f>
        <v>_86</v>
      </c>
      <c r="V494" s="118" t="str">
        <f>"IN_"&amp;F494&amp;H494</f>
        <v>IN_</v>
      </c>
      <c r="W494" s="118"/>
      <c r="X494" s="118"/>
      <c r="Y494" s="135" t="str">
        <f>Q493</f>
        <v/>
      </c>
      <c r="Z494" s="266">
        <f>Q494</f>
        <v>0</v>
      </c>
      <c r="AA494" s="135" t="str">
        <f>IF(AB494="着金待ち",COUNTIF($AB$14:AB494,"着金待ち"),"")</f>
        <v/>
      </c>
      <c r="AB494" s="135" t="str">
        <f>IF(AND(OR(I492="全額",I492="一部")=TRUE,H494="")=TRUE,"着金待ち","")</f>
        <v/>
      </c>
      <c r="AC494" s="135" t="str">
        <f>IF(AB494="着金待ち",C492,"")</f>
        <v/>
      </c>
      <c r="AD494" s="135" t="str">
        <f>IF(AB494="着金待ち",F494,"")</f>
        <v/>
      </c>
      <c r="AE494" s="292" t="str">
        <f>IF(AB494="着金待ち",G494,"")</f>
        <v/>
      </c>
      <c r="AF494" s="148" t="str">
        <f>IF(AB494="着金待ち",B494,"")</f>
        <v/>
      </c>
      <c r="AG494" s="135" t="str">
        <f>IF(C494="","",IF(C494&lt;&gt;D494+E494,"！",""))</f>
        <v/>
      </c>
      <c r="AH494" s="135" t="str">
        <f>IF(C494="","",IF(C494&lt;&gt;SUM(K494:R494),"！",""))</f>
        <v/>
      </c>
      <c r="AI494" s="135" t="str">
        <f>IF(OR(AG494="！",AH494="！")=TRUE,"！","")</f>
        <v/>
      </c>
      <c r="AJ494" s="135" t="str">
        <f>IF(AI494="！",COUNTIF($AI$14:AI494,"！"),"")</f>
        <v/>
      </c>
      <c r="AK494" s="135">
        <v>11</v>
      </c>
    </row>
    <row r="495" spans="1:37" ht="18" customHeight="1" thickBot="1">
      <c r="B495" s="308" t="s">
        <v>317</v>
      </c>
      <c r="C495" s="181"/>
      <c r="D495" s="182"/>
      <c r="E495" s="98" t="str">
        <f>IFERROR(ABS(C494-(D494+E494)),"")</f>
        <v/>
      </c>
      <c r="F495" s="183"/>
      <c r="G495" s="183"/>
      <c r="H495" s="182"/>
      <c r="I495" s="170"/>
      <c r="J495" s="79"/>
      <c r="K495" s="79"/>
      <c r="L495" s="79"/>
      <c r="M495" s="79"/>
      <c r="N495" s="79"/>
      <c r="O495" s="79"/>
      <c r="P495" s="79"/>
      <c r="Q495" s="371" t="str">
        <f>IFERROR(ABS(C494-SUM(K494:R494)),"")</f>
        <v/>
      </c>
      <c r="R495" s="371"/>
      <c r="S495" s="135"/>
      <c r="T495" s="135"/>
      <c r="U495" s="135"/>
      <c r="V495" s="135"/>
      <c r="W495" s="135"/>
      <c r="X495" s="135"/>
      <c r="Y495" s="135"/>
      <c r="Z495" s="135"/>
      <c r="AA495" s="135"/>
      <c r="AB495" s="135"/>
      <c r="AC495" s="135"/>
      <c r="AD495" s="135"/>
      <c r="AE495" s="135"/>
      <c r="AF495" s="135"/>
      <c r="AG495" s="135"/>
      <c r="AH495" s="135"/>
      <c r="AI495" s="135"/>
      <c r="AJ495" s="135"/>
      <c r="AK495" s="135"/>
    </row>
    <row r="496" spans="1:37" ht="18" customHeight="1" thickBot="1">
      <c r="A496" s="312"/>
      <c r="B496" s="321">
        <f>B491+1</f>
        <v>12</v>
      </c>
      <c r="C496" s="81" t="s">
        <v>23</v>
      </c>
      <c r="D496" s="82" t="s">
        <v>136</v>
      </c>
      <c r="E496" s="82" t="s">
        <v>28</v>
      </c>
      <c r="F496" s="82" t="s">
        <v>27</v>
      </c>
      <c r="G496" s="82" t="s">
        <v>24</v>
      </c>
      <c r="H496" s="171" t="s">
        <v>25</v>
      </c>
      <c r="I496" s="91" t="s">
        <v>133</v>
      </c>
      <c r="J496" s="372" t="s">
        <v>198</v>
      </c>
      <c r="K496" s="374"/>
      <c r="L496" s="375"/>
      <c r="M496" s="375"/>
      <c r="N496" s="375"/>
      <c r="O496" s="375"/>
      <c r="P496" s="375"/>
      <c r="Q496" s="375"/>
      <c r="R496" s="376"/>
      <c r="S496" s="83"/>
      <c r="T496" s="120" t="s">
        <v>31</v>
      </c>
      <c r="U496" s="118"/>
      <c r="V496" s="118"/>
      <c r="W496" s="118"/>
      <c r="X496" s="118"/>
      <c r="Y496" s="135" t="str">
        <f>K498</f>
        <v/>
      </c>
      <c r="Z496" s="266">
        <f>K499</f>
        <v>0</v>
      </c>
      <c r="AA496" s="135"/>
      <c r="AB496" s="135"/>
      <c r="AC496" s="135"/>
      <c r="AD496" s="135"/>
      <c r="AE496" s="135"/>
      <c r="AF496" s="148"/>
      <c r="AG496" s="135"/>
      <c r="AH496" s="135"/>
      <c r="AI496" s="135"/>
      <c r="AJ496" s="135"/>
      <c r="AK496" s="135"/>
    </row>
    <row r="497" spans="1:37" ht="18" customHeight="1" thickBot="1">
      <c r="A497" s="312"/>
      <c r="B497" s="309">
        <f>B442</f>
        <v>5</v>
      </c>
      <c r="C497" s="107"/>
      <c r="D497" s="108" t="s">
        <v>30</v>
      </c>
      <c r="E497" s="108" t="str">
        <f>IF(C497="","",IFERROR(INDEX(リスト!$B$3:$B$32,MATCH(プレー記録!C497,リスト!$D$3:$D$32,0),1),""))</f>
        <v/>
      </c>
      <c r="F497" s="109"/>
      <c r="G497" s="109" t="str">
        <f>IF(F497="","",F497)</f>
        <v/>
      </c>
      <c r="H497" s="172"/>
      <c r="I497" s="175"/>
      <c r="J497" s="373"/>
      <c r="K497" s="377"/>
      <c r="L497" s="378"/>
      <c r="M497" s="378"/>
      <c r="N497" s="378"/>
      <c r="O497" s="378"/>
      <c r="P497" s="378"/>
      <c r="Q497" s="378"/>
      <c r="R497" s="379"/>
      <c r="S497" s="84"/>
      <c r="T497" s="241"/>
      <c r="U497" s="118" t="str">
        <f>IF(F497="","","OUT_"&amp;E497&amp;MONTH(B497)&amp;"/"&amp;DAY(B497)&amp;"_"&amp;COUNTIF($V$12:V497,V497))</f>
        <v/>
      </c>
      <c r="V497" s="118" t="str">
        <f>"OUT_"&amp;E497&amp;B497</f>
        <v>OUT_5</v>
      </c>
      <c r="W497" s="194">
        <f>SUM(H497)-SUM(I499)</f>
        <v>0</v>
      </c>
      <c r="X497" s="119" t="str">
        <f>IF(C497="","",C497)</f>
        <v/>
      </c>
      <c r="Y497" s="135" t="str">
        <f>M498</f>
        <v/>
      </c>
      <c r="Z497" s="266">
        <f>M499</f>
        <v>0</v>
      </c>
      <c r="AA497" s="135"/>
      <c r="AB497" s="135"/>
      <c r="AC497" s="135"/>
      <c r="AD497" s="135"/>
      <c r="AE497" s="135"/>
      <c r="AF497" s="148"/>
      <c r="AG497" s="135"/>
      <c r="AH497" s="135"/>
      <c r="AI497" s="135"/>
      <c r="AJ497" s="135"/>
      <c r="AK497" s="135"/>
    </row>
    <row r="498" spans="1:37" ht="18" customHeight="1">
      <c r="A498" s="312"/>
      <c r="B498" s="79"/>
      <c r="C498" s="85" t="s">
        <v>26</v>
      </c>
      <c r="D498" s="86" t="s">
        <v>1</v>
      </c>
      <c r="E498" s="86" t="s">
        <v>29</v>
      </c>
      <c r="F498" s="86" t="s">
        <v>119</v>
      </c>
      <c r="G498" s="86" t="s">
        <v>134</v>
      </c>
      <c r="H498" s="173" t="s">
        <v>117</v>
      </c>
      <c r="I498" s="92" t="s">
        <v>135</v>
      </c>
      <c r="J498" s="380" t="s">
        <v>199</v>
      </c>
      <c r="K498" s="382" t="str">
        <f>$K$13</f>
        <v/>
      </c>
      <c r="L498" s="383"/>
      <c r="M498" s="382" t="str">
        <f>$M$13</f>
        <v/>
      </c>
      <c r="N498" s="383"/>
      <c r="O498" s="382" t="str">
        <f>$O$13</f>
        <v/>
      </c>
      <c r="P498" s="383"/>
      <c r="Q498" s="382" t="str">
        <f>$Q$13</f>
        <v/>
      </c>
      <c r="R498" s="384"/>
      <c r="S498" s="87"/>
      <c r="T498" s="135"/>
      <c r="U498" s="118"/>
      <c r="V498" s="118"/>
      <c r="W498" s="118"/>
      <c r="X498" s="118"/>
      <c r="Y498" s="135" t="str">
        <f>O498</f>
        <v/>
      </c>
      <c r="Z498" s="266">
        <f>O499</f>
        <v>0</v>
      </c>
      <c r="AA498" s="135"/>
      <c r="AB498" s="135"/>
      <c r="AC498" s="135"/>
      <c r="AD498" s="135"/>
      <c r="AE498" s="135"/>
      <c r="AF498" s="148"/>
      <c r="AG498" s="135"/>
      <c r="AH498" s="135"/>
      <c r="AI498" s="135"/>
      <c r="AJ498" s="135"/>
      <c r="AK498" s="135"/>
    </row>
    <row r="499" spans="1:37" ht="18" customHeight="1" thickBot="1">
      <c r="A499" s="312" t="str">
        <f>IF(C497="","",C497)</f>
        <v/>
      </c>
      <c r="B499" s="97">
        <f>B442</f>
        <v>5</v>
      </c>
      <c r="C499" s="93" t="str">
        <f>IF(H497="","",IF(D497="USD",H497-G497,ROUNDUP((H497-G497)/T497,2)))</f>
        <v/>
      </c>
      <c r="D499" s="110"/>
      <c r="E499" s="110"/>
      <c r="F499" s="111" t="str">
        <f>IF(AND(E497&lt;&gt;"",OR(I497="全額",I497="一部")=TRUE)=TRUE,E497,"")</f>
        <v/>
      </c>
      <c r="G499" s="112" t="str">
        <f>IF(D497="JPY",IF(COUNTIF(F499,"*円*")=1,I499,ROUNDUP(I499/T497,2)),IF(COUNTIF(F499,"*円*")=0,I499,ROUNDUP(I499*T497,0)))</f>
        <v/>
      </c>
      <c r="H499" s="174"/>
      <c r="I499" s="176" t="str">
        <f>IF(I497="","",IF(I497="全額",H497,IF(I497="なし",0,"金額入力")))</f>
        <v/>
      </c>
      <c r="J499" s="381"/>
      <c r="K499" s="385"/>
      <c r="L499" s="386"/>
      <c r="M499" s="385"/>
      <c r="N499" s="386"/>
      <c r="O499" s="385"/>
      <c r="P499" s="386"/>
      <c r="Q499" s="385"/>
      <c r="R499" s="387"/>
      <c r="S499" s="87"/>
      <c r="T499" s="135"/>
      <c r="U499" s="118" t="str">
        <f>IF(G499="","","IN_"&amp;F499&amp;MONTH(H499)&amp;"/"&amp;DAY(H499))&amp;"_"&amp;COUNTIF($V$14:V499,V499)</f>
        <v>_87</v>
      </c>
      <c r="V499" s="118" t="str">
        <f>"IN_"&amp;F499&amp;H499</f>
        <v>IN_</v>
      </c>
      <c r="W499" s="118"/>
      <c r="X499" s="118"/>
      <c r="Y499" s="135" t="str">
        <f>Q498</f>
        <v/>
      </c>
      <c r="Z499" s="266">
        <f>Q499</f>
        <v>0</v>
      </c>
      <c r="AA499" s="135" t="str">
        <f>IF(AB499="着金待ち",COUNTIF($AB$14:AB499,"着金待ち"),"")</f>
        <v/>
      </c>
      <c r="AB499" s="135" t="str">
        <f>IF(AND(OR(I497="全額",I497="一部")=TRUE,H499="")=TRUE,"着金待ち","")</f>
        <v/>
      </c>
      <c r="AC499" s="135" t="str">
        <f>IF(AB499="着金待ち",C497,"")</f>
        <v/>
      </c>
      <c r="AD499" s="135" t="str">
        <f>IF(AB499="着金待ち",F499,"")</f>
        <v/>
      </c>
      <c r="AE499" s="292" t="str">
        <f>IF(AB499="着金待ち",G499,"")</f>
        <v/>
      </c>
      <c r="AF499" s="148" t="str">
        <f>IF(AB499="着金待ち",B499,"")</f>
        <v/>
      </c>
      <c r="AG499" s="135" t="str">
        <f>IF(C499="","",IF(C499&lt;&gt;D499+E499,"！",""))</f>
        <v/>
      </c>
      <c r="AH499" s="135" t="str">
        <f>IF(C499="","",IF(C499&lt;&gt;SUM(K499:R499),"！",""))</f>
        <v/>
      </c>
      <c r="AI499" s="135" t="str">
        <f>IF(OR(AG499="！",AH499="！")=TRUE,"！","")</f>
        <v/>
      </c>
      <c r="AJ499" s="135" t="str">
        <f>IF(AI499="！",COUNTIF($AI$14:AI499,"！"),"")</f>
        <v/>
      </c>
      <c r="AK499" s="135">
        <v>12</v>
      </c>
    </row>
    <row r="500" spans="1:37" ht="18" customHeight="1" thickBot="1">
      <c r="B500" s="308" t="s">
        <v>317</v>
      </c>
      <c r="C500" s="181"/>
      <c r="D500" s="182"/>
      <c r="E500" s="98" t="str">
        <f>IFERROR(ABS(C499-(D499+E499)),"")</f>
        <v/>
      </c>
      <c r="F500" s="183"/>
      <c r="G500" s="183"/>
      <c r="H500" s="182"/>
      <c r="I500" s="170"/>
      <c r="J500" s="79"/>
      <c r="K500" s="79"/>
      <c r="L500" s="79"/>
      <c r="M500" s="79"/>
      <c r="N500" s="79"/>
      <c r="O500" s="79"/>
      <c r="P500" s="79"/>
      <c r="Q500" s="371" t="str">
        <f>IFERROR(ABS(C499-SUM(K499:R499)),"")</f>
        <v/>
      </c>
      <c r="R500" s="371"/>
      <c r="S500" s="135"/>
      <c r="T500" s="135"/>
      <c r="U500" s="135"/>
      <c r="V500" s="135"/>
      <c r="W500" s="135"/>
      <c r="X500" s="135"/>
      <c r="Y500" s="135"/>
      <c r="Z500" s="135"/>
      <c r="AA500" s="135"/>
      <c r="AB500" s="135"/>
      <c r="AC500" s="135"/>
      <c r="AD500" s="135"/>
      <c r="AE500" s="135"/>
      <c r="AF500" s="135"/>
      <c r="AG500" s="135"/>
      <c r="AH500" s="135"/>
      <c r="AI500" s="135"/>
      <c r="AJ500" s="135"/>
      <c r="AK500" s="135"/>
    </row>
    <row r="501" spans="1:37" ht="18" customHeight="1" thickBot="1">
      <c r="A501" s="312"/>
      <c r="B501" s="321">
        <f>B496+1</f>
        <v>13</v>
      </c>
      <c r="C501" s="81" t="s">
        <v>23</v>
      </c>
      <c r="D501" s="82" t="s">
        <v>136</v>
      </c>
      <c r="E501" s="82" t="s">
        <v>28</v>
      </c>
      <c r="F501" s="82" t="s">
        <v>27</v>
      </c>
      <c r="G501" s="82" t="s">
        <v>24</v>
      </c>
      <c r="H501" s="171" t="s">
        <v>25</v>
      </c>
      <c r="I501" s="91" t="s">
        <v>133</v>
      </c>
      <c r="J501" s="372" t="s">
        <v>198</v>
      </c>
      <c r="K501" s="374"/>
      <c r="L501" s="375"/>
      <c r="M501" s="375"/>
      <c r="N501" s="375"/>
      <c r="O501" s="375"/>
      <c r="P501" s="375"/>
      <c r="Q501" s="375"/>
      <c r="R501" s="376"/>
      <c r="S501" s="83"/>
      <c r="T501" s="120" t="s">
        <v>31</v>
      </c>
      <c r="U501" s="118"/>
      <c r="V501" s="118"/>
      <c r="W501" s="118"/>
      <c r="X501" s="118"/>
      <c r="Y501" s="135" t="str">
        <f>K503</f>
        <v/>
      </c>
      <c r="Z501" s="266">
        <f>K504</f>
        <v>0</v>
      </c>
      <c r="AA501" s="135"/>
      <c r="AB501" s="135"/>
      <c r="AC501" s="135"/>
      <c r="AD501" s="135"/>
      <c r="AE501" s="135"/>
      <c r="AF501" s="148"/>
      <c r="AG501" s="135"/>
      <c r="AH501" s="135"/>
      <c r="AI501" s="135"/>
      <c r="AJ501" s="135"/>
      <c r="AK501" s="135"/>
    </row>
    <row r="502" spans="1:37" ht="18" customHeight="1" thickBot="1">
      <c r="A502" s="312"/>
      <c r="B502" s="309">
        <f>B442</f>
        <v>5</v>
      </c>
      <c r="C502" s="107"/>
      <c r="D502" s="108" t="s">
        <v>30</v>
      </c>
      <c r="E502" s="108" t="str">
        <f>IF(C502="","",IFERROR(INDEX(リスト!$B$3:$B$32,MATCH(プレー記録!C502,リスト!$D$3:$D$32,0),1),""))</f>
        <v/>
      </c>
      <c r="F502" s="109"/>
      <c r="G502" s="109" t="str">
        <f>IF(F502="","",F502)</f>
        <v/>
      </c>
      <c r="H502" s="172"/>
      <c r="I502" s="175"/>
      <c r="J502" s="373"/>
      <c r="K502" s="377"/>
      <c r="L502" s="378"/>
      <c r="M502" s="378"/>
      <c r="N502" s="378"/>
      <c r="O502" s="378"/>
      <c r="P502" s="378"/>
      <c r="Q502" s="378"/>
      <c r="R502" s="379"/>
      <c r="S502" s="84"/>
      <c r="T502" s="241"/>
      <c r="U502" s="118" t="str">
        <f>IF(F502="","","OUT_"&amp;E502&amp;MONTH(B502)&amp;"/"&amp;DAY(B502)&amp;"_"&amp;COUNTIF($V$12:V502,V502))</f>
        <v/>
      </c>
      <c r="V502" s="118" t="str">
        <f>"OUT_"&amp;E502&amp;B502</f>
        <v>OUT_5</v>
      </c>
      <c r="W502" s="194">
        <f>SUM(H502)-SUM(I504)</f>
        <v>0</v>
      </c>
      <c r="X502" s="119" t="str">
        <f>IF(C502="","",C502)</f>
        <v/>
      </c>
      <c r="Y502" s="135" t="str">
        <f>M503</f>
        <v/>
      </c>
      <c r="Z502" s="266">
        <f>M504</f>
        <v>0</v>
      </c>
      <c r="AA502" s="135"/>
      <c r="AB502" s="135"/>
      <c r="AC502" s="135"/>
      <c r="AD502" s="135"/>
      <c r="AE502" s="135"/>
      <c r="AF502" s="148"/>
      <c r="AG502" s="135"/>
      <c r="AH502" s="135"/>
      <c r="AI502" s="135"/>
      <c r="AJ502" s="135"/>
      <c r="AK502" s="135"/>
    </row>
    <row r="503" spans="1:37" ht="18" customHeight="1">
      <c r="A503" s="312"/>
      <c r="B503" s="79"/>
      <c r="C503" s="85" t="s">
        <v>26</v>
      </c>
      <c r="D503" s="86" t="s">
        <v>1</v>
      </c>
      <c r="E503" s="86" t="s">
        <v>29</v>
      </c>
      <c r="F503" s="86" t="s">
        <v>119</v>
      </c>
      <c r="G503" s="86" t="s">
        <v>134</v>
      </c>
      <c r="H503" s="173" t="s">
        <v>117</v>
      </c>
      <c r="I503" s="92" t="s">
        <v>135</v>
      </c>
      <c r="J503" s="380" t="s">
        <v>199</v>
      </c>
      <c r="K503" s="382" t="str">
        <f>$K$13</f>
        <v/>
      </c>
      <c r="L503" s="383"/>
      <c r="M503" s="382" t="str">
        <f>$M$13</f>
        <v/>
      </c>
      <c r="N503" s="383"/>
      <c r="O503" s="382" t="str">
        <f>$O$13</f>
        <v/>
      </c>
      <c r="P503" s="383"/>
      <c r="Q503" s="382" t="str">
        <f>$Q$13</f>
        <v/>
      </c>
      <c r="R503" s="384"/>
      <c r="S503" s="87"/>
      <c r="T503" s="135"/>
      <c r="U503" s="118"/>
      <c r="V503" s="118"/>
      <c r="W503" s="118"/>
      <c r="X503" s="118"/>
      <c r="Y503" s="135" t="str">
        <f>O503</f>
        <v/>
      </c>
      <c r="Z503" s="266">
        <f>O504</f>
        <v>0</v>
      </c>
      <c r="AA503" s="135"/>
      <c r="AB503" s="135"/>
      <c r="AC503" s="135"/>
      <c r="AD503" s="135"/>
      <c r="AE503" s="135"/>
      <c r="AF503" s="148"/>
      <c r="AG503" s="135"/>
      <c r="AH503" s="135"/>
      <c r="AI503" s="135"/>
      <c r="AJ503" s="135"/>
      <c r="AK503" s="135"/>
    </row>
    <row r="504" spans="1:37" ht="18" customHeight="1" thickBot="1">
      <c r="A504" s="312" t="str">
        <f>IF(C502="","",C502)</f>
        <v/>
      </c>
      <c r="B504" s="97">
        <f>B442</f>
        <v>5</v>
      </c>
      <c r="C504" s="93" t="str">
        <f>IF(H502="","",IF(D502="USD",H502-G502,ROUNDUP((H502-G502)/T502,2)))</f>
        <v/>
      </c>
      <c r="D504" s="110"/>
      <c r="E504" s="110"/>
      <c r="F504" s="111" t="str">
        <f>IF(AND(E502&lt;&gt;"",OR(I502="全額",I502="一部")=TRUE)=TRUE,E502,"")</f>
        <v/>
      </c>
      <c r="G504" s="112" t="str">
        <f>IF(D502="JPY",IF(COUNTIF(F504,"*円*")=1,I504,ROUNDUP(I504/T502,2)),IF(COUNTIF(F504,"*円*")=0,I504,ROUNDUP(I504*T502,0)))</f>
        <v/>
      </c>
      <c r="H504" s="174"/>
      <c r="I504" s="176" t="str">
        <f>IF(I502="","",IF(I502="全額",H502,IF(I502="なし",0,"金額入力")))</f>
        <v/>
      </c>
      <c r="J504" s="381"/>
      <c r="K504" s="385"/>
      <c r="L504" s="386"/>
      <c r="M504" s="385"/>
      <c r="N504" s="386"/>
      <c r="O504" s="385"/>
      <c r="P504" s="386"/>
      <c r="Q504" s="385"/>
      <c r="R504" s="387"/>
      <c r="S504" s="87"/>
      <c r="T504" s="135"/>
      <c r="U504" s="118" t="str">
        <f>IF(G504="","","IN_"&amp;F504&amp;MONTH(H504)&amp;"/"&amp;DAY(H504))&amp;"_"&amp;COUNTIF($V$14:V504,V504)</f>
        <v>_88</v>
      </c>
      <c r="V504" s="118" t="str">
        <f>"IN_"&amp;F504&amp;H504</f>
        <v>IN_</v>
      </c>
      <c r="W504" s="118"/>
      <c r="X504" s="118"/>
      <c r="Y504" s="135" t="str">
        <f>Q503</f>
        <v/>
      </c>
      <c r="Z504" s="266">
        <f>Q504</f>
        <v>0</v>
      </c>
      <c r="AA504" s="135" t="str">
        <f>IF(AB504="着金待ち",COUNTIF($AB$14:AB504,"着金待ち"),"")</f>
        <v/>
      </c>
      <c r="AB504" s="135" t="str">
        <f>IF(AND(OR(I502="全額",I502="一部")=TRUE,H504="")=TRUE,"着金待ち","")</f>
        <v/>
      </c>
      <c r="AC504" s="135" t="str">
        <f>IF(AB504="着金待ち",C502,"")</f>
        <v/>
      </c>
      <c r="AD504" s="135" t="str">
        <f>IF(AB504="着金待ち",F504,"")</f>
        <v/>
      </c>
      <c r="AE504" s="292" t="str">
        <f>IF(AB504="着金待ち",G504,"")</f>
        <v/>
      </c>
      <c r="AF504" s="148" t="str">
        <f>IF(AB504="着金待ち",B504,"")</f>
        <v/>
      </c>
      <c r="AG504" s="135" t="str">
        <f>IF(C504="","",IF(C504&lt;&gt;D504+E504,"！",""))</f>
        <v/>
      </c>
      <c r="AH504" s="135" t="str">
        <f>IF(C504="","",IF(C504&lt;&gt;SUM(K504:R504),"！",""))</f>
        <v/>
      </c>
      <c r="AI504" s="135" t="str">
        <f>IF(OR(AG504="！",AH504="！")=TRUE,"！","")</f>
        <v/>
      </c>
      <c r="AJ504" s="135" t="str">
        <f>IF(AI504="！",COUNTIF($AI$14:AI504,"！"),"")</f>
        <v/>
      </c>
      <c r="AK504" s="135">
        <v>13</v>
      </c>
    </row>
    <row r="505" spans="1:37" ht="18" customHeight="1" thickBot="1">
      <c r="B505" s="308" t="s">
        <v>317</v>
      </c>
      <c r="C505" s="181"/>
      <c r="D505" s="182"/>
      <c r="E505" s="98" t="str">
        <f>IFERROR(ABS(C504-(D504+E504)),"")</f>
        <v/>
      </c>
      <c r="F505" s="183"/>
      <c r="G505" s="183"/>
      <c r="H505" s="182"/>
      <c r="I505" s="170"/>
      <c r="J505" s="79"/>
      <c r="K505" s="79"/>
      <c r="L505" s="79"/>
      <c r="M505" s="79"/>
      <c r="N505" s="79"/>
      <c r="O505" s="79"/>
      <c r="P505" s="79"/>
      <c r="Q505" s="371" t="str">
        <f>IFERROR(ABS(C504-SUM(K504:R504)),"")</f>
        <v/>
      </c>
      <c r="R505" s="371"/>
      <c r="S505" s="135"/>
      <c r="T505" s="135"/>
      <c r="U505" s="135"/>
      <c r="V505" s="135"/>
      <c r="W505" s="135"/>
      <c r="X505" s="135"/>
      <c r="Y505" s="135"/>
      <c r="Z505" s="135"/>
      <c r="AA505" s="135"/>
      <c r="AB505" s="135"/>
      <c r="AC505" s="135"/>
      <c r="AD505" s="135"/>
      <c r="AE505" s="135"/>
      <c r="AF505" s="135"/>
      <c r="AG505" s="135"/>
      <c r="AH505" s="135"/>
      <c r="AI505" s="135"/>
      <c r="AJ505" s="135"/>
      <c r="AK505" s="135"/>
    </row>
    <row r="506" spans="1:37" ht="18" customHeight="1" thickBot="1">
      <c r="A506" s="312"/>
      <c r="B506" s="321">
        <f>B501+1</f>
        <v>14</v>
      </c>
      <c r="C506" s="81" t="s">
        <v>23</v>
      </c>
      <c r="D506" s="82" t="s">
        <v>136</v>
      </c>
      <c r="E506" s="82" t="s">
        <v>28</v>
      </c>
      <c r="F506" s="82" t="s">
        <v>27</v>
      </c>
      <c r="G506" s="82" t="s">
        <v>24</v>
      </c>
      <c r="H506" s="171" t="s">
        <v>25</v>
      </c>
      <c r="I506" s="91" t="s">
        <v>133</v>
      </c>
      <c r="J506" s="372" t="s">
        <v>198</v>
      </c>
      <c r="K506" s="374"/>
      <c r="L506" s="375"/>
      <c r="M506" s="375"/>
      <c r="N506" s="375"/>
      <c r="O506" s="375"/>
      <c r="P506" s="375"/>
      <c r="Q506" s="375"/>
      <c r="R506" s="376"/>
      <c r="S506" s="83"/>
      <c r="T506" s="120" t="s">
        <v>31</v>
      </c>
      <c r="U506" s="118"/>
      <c r="V506" s="118"/>
      <c r="W506" s="118"/>
      <c r="X506" s="118"/>
      <c r="Y506" s="135" t="str">
        <f>K508</f>
        <v/>
      </c>
      <c r="Z506" s="266">
        <f>K509</f>
        <v>0</v>
      </c>
      <c r="AA506" s="135"/>
      <c r="AB506" s="135"/>
      <c r="AC506" s="135"/>
      <c r="AD506" s="135"/>
      <c r="AE506" s="135"/>
      <c r="AF506" s="148"/>
      <c r="AG506" s="135"/>
      <c r="AH506" s="135"/>
      <c r="AI506" s="135"/>
      <c r="AJ506" s="135"/>
      <c r="AK506" s="135"/>
    </row>
    <row r="507" spans="1:37" ht="18" customHeight="1" thickBot="1">
      <c r="A507" s="312"/>
      <c r="B507" s="309">
        <f>B442</f>
        <v>5</v>
      </c>
      <c r="C507" s="107"/>
      <c r="D507" s="108" t="s">
        <v>30</v>
      </c>
      <c r="E507" s="108" t="str">
        <f>IF(C507="","",IFERROR(INDEX(リスト!$B$3:$B$32,MATCH(プレー記録!C507,リスト!$D$3:$D$32,0),1),""))</f>
        <v/>
      </c>
      <c r="F507" s="109"/>
      <c r="G507" s="109" t="str">
        <f>IF(F507="","",F507)</f>
        <v/>
      </c>
      <c r="H507" s="172"/>
      <c r="I507" s="175"/>
      <c r="J507" s="373"/>
      <c r="K507" s="377"/>
      <c r="L507" s="378"/>
      <c r="M507" s="378"/>
      <c r="N507" s="378"/>
      <c r="O507" s="378"/>
      <c r="P507" s="378"/>
      <c r="Q507" s="378"/>
      <c r="R507" s="379"/>
      <c r="S507" s="84"/>
      <c r="T507" s="241"/>
      <c r="U507" s="118" t="str">
        <f>IF(F507="","","OUT_"&amp;E507&amp;MONTH(B507)&amp;"/"&amp;DAY(B507)&amp;"_"&amp;COUNTIF($V$12:V507,V507))</f>
        <v/>
      </c>
      <c r="V507" s="118" t="str">
        <f>"OUT_"&amp;E507&amp;B507</f>
        <v>OUT_5</v>
      </c>
      <c r="W507" s="194">
        <f>SUM(H507)-SUM(I509)</f>
        <v>0</v>
      </c>
      <c r="X507" s="119" t="str">
        <f>IF(C507="","",C507)</f>
        <v/>
      </c>
      <c r="Y507" s="135" t="str">
        <f>M508</f>
        <v/>
      </c>
      <c r="Z507" s="266">
        <f>M509</f>
        <v>0</v>
      </c>
      <c r="AA507" s="135"/>
      <c r="AB507" s="135"/>
      <c r="AC507" s="135"/>
      <c r="AD507" s="135"/>
      <c r="AE507" s="135"/>
      <c r="AF507" s="148"/>
      <c r="AG507" s="135"/>
      <c r="AH507" s="135"/>
      <c r="AI507" s="135"/>
      <c r="AJ507" s="135"/>
      <c r="AK507" s="135"/>
    </row>
    <row r="508" spans="1:37" ht="18" customHeight="1">
      <c r="A508" s="312"/>
      <c r="B508" s="79"/>
      <c r="C508" s="85" t="s">
        <v>26</v>
      </c>
      <c r="D508" s="86" t="s">
        <v>1</v>
      </c>
      <c r="E508" s="86" t="s">
        <v>29</v>
      </c>
      <c r="F508" s="86" t="s">
        <v>119</v>
      </c>
      <c r="G508" s="86" t="s">
        <v>134</v>
      </c>
      <c r="H508" s="173" t="s">
        <v>117</v>
      </c>
      <c r="I508" s="92" t="s">
        <v>135</v>
      </c>
      <c r="J508" s="380" t="s">
        <v>199</v>
      </c>
      <c r="K508" s="382" t="str">
        <f>$K$13</f>
        <v/>
      </c>
      <c r="L508" s="383"/>
      <c r="M508" s="382" t="str">
        <f>$M$13</f>
        <v/>
      </c>
      <c r="N508" s="383"/>
      <c r="O508" s="382" t="str">
        <f>$O$13</f>
        <v/>
      </c>
      <c r="P508" s="383"/>
      <c r="Q508" s="382" t="str">
        <f>$Q$13</f>
        <v/>
      </c>
      <c r="R508" s="384"/>
      <c r="S508" s="87"/>
      <c r="T508" s="135"/>
      <c r="U508" s="118"/>
      <c r="V508" s="118"/>
      <c r="W508" s="118"/>
      <c r="X508" s="118"/>
      <c r="Y508" s="135" t="str">
        <f>O508</f>
        <v/>
      </c>
      <c r="Z508" s="266">
        <f>O509</f>
        <v>0</v>
      </c>
      <c r="AA508" s="135"/>
      <c r="AB508" s="135"/>
      <c r="AC508" s="135"/>
      <c r="AD508" s="135"/>
      <c r="AE508" s="135"/>
      <c r="AF508" s="148"/>
      <c r="AG508" s="135"/>
      <c r="AH508" s="135"/>
      <c r="AI508" s="135"/>
      <c r="AJ508" s="135"/>
      <c r="AK508" s="135"/>
    </row>
    <row r="509" spans="1:37" ht="18" customHeight="1" thickBot="1">
      <c r="A509" s="312" t="str">
        <f>IF(C507="","",C507)</f>
        <v/>
      </c>
      <c r="B509" s="97">
        <f>B442</f>
        <v>5</v>
      </c>
      <c r="C509" s="93" t="str">
        <f>IF(H507="","",IF(D507="USD",H507-G507,ROUNDUP((H507-G507)/T507,2)))</f>
        <v/>
      </c>
      <c r="D509" s="110"/>
      <c r="E509" s="110"/>
      <c r="F509" s="111" t="str">
        <f>IF(AND(E507&lt;&gt;"",OR(I507="全額",I507="一部")=TRUE)=TRUE,E507,"")</f>
        <v/>
      </c>
      <c r="G509" s="112" t="str">
        <f>IF(D507="JPY",IF(COUNTIF(F509,"*円*")=1,I509,ROUNDUP(I509/T507,2)),IF(COUNTIF(F509,"*円*")=0,I509,ROUNDUP(I509*T507,0)))</f>
        <v/>
      </c>
      <c r="H509" s="174"/>
      <c r="I509" s="176" t="str">
        <f>IF(I507="","",IF(I507="全額",H507,IF(I507="なし",0,"金額入力")))</f>
        <v/>
      </c>
      <c r="J509" s="381"/>
      <c r="K509" s="385"/>
      <c r="L509" s="386"/>
      <c r="M509" s="385"/>
      <c r="N509" s="386"/>
      <c r="O509" s="385"/>
      <c r="P509" s="386"/>
      <c r="Q509" s="385"/>
      <c r="R509" s="387"/>
      <c r="S509" s="87"/>
      <c r="T509" s="135"/>
      <c r="U509" s="118" t="str">
        <f>IF(G509="","","IN_"&amp;F509&amp;MONTH(H509)&amp;"/"&amp;DAY(H509))&amp;"_"&amp;COUNTIF($V$14:V509,V509)</f>
        <v>_89</v>
      </c>
      <c r="V509" s="118" t="str">
        <f>"IN_"&amp;F509&amp;H509</f>
        <v>IN_</v>
      </c>
      <c r="W509" s="118"/>
      <c r="X509" s="118"/>
      <c r="Y509" s="135" t="str">
        <f>Q508</f>
        <v/>
      </c>
      <c r="Z509" s="266">
        <f>Q509</f>
        <v>0</v>
      </c>
      <c r="AA509" s="135" t="str">
        <f>IF(AB509="着金待ち",COUNTIF($AB$14:AB509,"着金待ち"),"")</f>
        <v/>
      </c>
      <c r="AB509" s="135" t="str">
        <f>IF(AND(OR(I507="全額",I507="一部")=TRUE,H509="")=TRUE,"着金待ち","")</f>
        <v/>
      </c>
      <c r="AC509" s="135" t="str">
        <f>IF(AB509="着金待ち",C507,"")</f>
        <v/>
      </c>
      <c r="AD509" s="135" t="str">
        <f>IF(AB509="着金待ち",F509,"")</f>
        <v/>
      </c>
      <c r="AE509" s="292" t="str">
        <f>IF(AB509="着金待ち",G509,"")</f>
        <v/>
      </c>
      <c r="AF509" s="148" t="str">
        <f>IF(AB509="着金待ち",B509,"")</f>
        <v/>
      </c>
      <c r="AG509" s="135" t="str">
        <f>IF(C509="","",IF(C509&lt;&gt;D509+E509,"！",""))</f>
        <v/>
      </c>
      <c r="AH509" s="135" t="str">
        <f>IF(C509="","",IF(C509&lt;&gt;SUM(K509:R509),"！",""))</f>
        <v/>
      </c>
      <c r="AI509" s="135" t="str">
        <f>IF(OR(AG509="！",AH509="！")=TRUE,"！","")</f>
        <v/>
      </c>
      <c r="AJ509" s="135" t="str">
        <f>IF(AI509="！",COUNTIF($AI$14:AI509,"！"),"")</f>
        <v/>
      </c>
      <c r="AK509" s="135">
        <v>14</v>
      </c>
    </row>
    <row r="510" spans="1:37" ht="18" customHeight="1" thickBot="1">
      <c r="B510" s="308" t="s">
        <v>317</v>
      </c>
      <c r="C510" s="181"/>
      <c r="D510" s="182"/>
      <c r="E510" s="98" t="str">
        <f>IFERROR(ABS(C509-(D509+E509)),"")</f>
        <v/>
      </c>
      <c r="F510" s="183"/>
      <c r="G510" s="183"/>
      <c r="H510" s="182"/>
      <c r="I510" s="170"/>
      <c r="J510" s="79"/>
      <c r="K510" s="79"/>
      <c r="L510" s="79"/>
      <c r="M510" s="79"/>
      <c r="N510" s="79"/>
      <c r="O510" s="79"/>
      <c r="P510" s="79"/>
      <c r="Q510" s="371" t="str">
        <f>IFERROR(ABS(C509-SUM(K509:R509)),"")</f>
        <v/>
      </c>
      <c r="R510" s="371"/>
      <c r="S510" s="135"/>
      <c r="T510" s="135"/>
      <c r="U510" s="135"/>
      <c r="V510" s="135"/>
      <c r="W510" s="135"/>
      <c r="X510" s="135"/>
      <c r="Y510" s="135"/>
      <c r="Z510" s="135"/>
      <c r="AA510" s="135"/>
      <c r="AB510" s="135"/>
      <c r="AC510" s="135"/>
      <c r="AD510" s="135"/>
      <c r="AE510" s="135"/>
      <c r="AF510" s="135"/>
      <c r="AG510" s="135"/>
      <c r="AH510" s="135"/>
      <c r="AI510" s="135"/>
      <c r="AJ510" s="135"/>
      <c r="AK510" s="135"/>
    </row>
    <row r="511" spans="1:37" ht="18" customHeight="1" thickBot="1">
      <c r="A511" s="312"/>
      <c r="B511" s="321">
        <f>B506+1</f>
        <v>15</v>
      </c>
      <c r="C511" s="81" t="s">
        <v>23</v>
      </c>
      <c r="D511" s="82" t="s">
        <v>136</v>
      </c>
      <c r="E511" s="82" t="s">
        <v>28</v>
      </c>
      <c r="F511" s="82" t="s">
        <v>27</v>
      </c>
      <c r="G511" s="82" t="s">
        <v>24</v>
      </c>
      <c r="H511" s="171" t="s">
        <v>25</v>
      </c>
      <c r="I511" s="91" t="s">
        <v>133</v>
      </c>
      <c r="J511" s="372" t="s">
        <v>198</v>
      </c>
      <c r="K511" s="374"/>
      <c r="L511" s="375"/>
      <c r="M511" s="375"/>
      <c r="N511" s="375"/>
      <c r="O511" s="375"/>
      <c r="P511" s="375"/>
      <c r="Q511" s="375"/>
      <c r="R511" s="376"/>
      <c r="S511" s="83"/>
      <c r="T511" s="120" t="s">
        <v>31</v>
      </c>
      <c r="U511" s="118"/>
      <c r="V511" s="118"/>
      <c r="W511" s="118"/>
      <c r="X511" s="118"/>
      <c r="Y511" s="135" t="str">
        <f>K513</f>
        <v/>
      </c>
      <c r="Z511" s="266">
        <f>K514</f>
        <v>0</v>
      </c>
      <c r="AA511" s="135"/>
      <c r="AB511" s="135"/>
      <c r="AC511" s="135"/>
      <c r="AD511" s="135"/>
      <c r="AE511" s="135"/>
      <c r="AF511" s="148"/>
      <c r="AG511" s="135"/>
      <c r="AH511" s="135"/>
      <c r="AI511" s="135"/>
      <c r="AJ511" s="135"/>
      <c r="AK511" s="135"/>
    </row>
    <row r="512" spans="1:37" ht="18" customHeight="1" thickBot="1">
      <c r="A512" s="312"/>
      <c r="B512" s="309">
        <f>B442</f>
        <v>5</v>
      </c>
      <c r="C512" s="107"/>
      <c r="D512" s="108" t="s">
        <v>30</v>
      </c>
      <c r="E512" s="108" t="str">
        <f>IF(C512="","",IFERROR(INDEX(リスト!$B$3:$B$32,MATCH(プレー記録!C512,リスト!$D$3:$D$32,0),1),""))</f>
        <v/>
      </c>
      <c r="F512" s="109"/>
      <c r="G512" s="109" t="str">
        <f>IF(F512="","",F512)</f>
        <v/>
      </c>
      <c r="H512" s="172"/>
      <c r="I512" s="175"/>
      <c r="J512" s="373"/>
      <c r="K512" s="377"/>
      <c r="L512" s="378"/>
      <c r="M512" s="378"/>
      <c r="N512" s="378"/>
      <c r="O512" s="378"/>
      <c r="P512" s="378"/>
      <c r="Q512" s="378"/>
      <c r="R512" s="379"/>
      <c r="S512" s="84"/>
      <c r="T512" s="241"/>
      <c r="U512" s="118" t="str">
        <f>IF(F512="","","OUT_"&amp;E512&amp;MONTH(B512)&amp;"/"&amp;DAY(B512)&amp;"_"&amp;COUNTIF($V$12:V512,V512))</f>
        <v/>
      </c>
      <c r="V512" s="118" t="str">
        <f>"OUT_"&amp;E512&amp;B512</f>
        <v>OUT_5</v>
      </c>
      <c r="W512" s="194">
        <f>SUM(H512)-SUM(I514)</f>
        <v>0</v>
      </c>
      <c r="X512" s="119" t="str">
        <f>IF(C512="","",C512)</f>
        <v/>
      </c>
      <c r="Y512" s="135" t="str">
        <f>M513</f>
        <v/>
      </c>
      <c r="Z512" s="266">
        <f>M514</f>
        <v>0</v>
      </c>
      <c r="AA512" s="135"/>
      <c r="AB512" s="135"/>
      <c r="AC512" s="135"/>
      <c r="AD512" s="135"/>
      <c r="AE512" s="135"/>
      <c r="AF512" s="148"/>
      <c r="AG512" s="135"/>
      <c r="AH512" s="135"/>
      <c r="AI512" s="135"/>
      <c r="AJ512" s="135"/>
      <c r="AK512" s="135"/>
    </row>
    <row r="513" spans="1:37" ht="18" customHeight="1">
      <c r="A513" s="312"/>
      <c r="B513" s="79"/>
      <c r="C513" s="85" t="s">
        <v>26</v>
      </c>
      <c r="D513" s="86" t="s">
        <v>1</v>
      </c>
      <c r="E513" s="86" t="s">
        <v>29</v>
      </c>
      <c r="F513" s="86" t="s">
        <v>119</v>
      </c>
      <c r="G513" s="86" t="s">
        <v>134</v>
      </c>
      <c r="H513" s="173" t="s">
        <v>117</v>
      </c>
      <c r="I513" s="92" t="s">
        <v>135</v>
      </c>
      <c r="J513" s="380" t="s">
        <v>199</v>
      </c>
      <c r="K513" s="382" t="str">
        <f>$K$13</f>
        <v/>
      </c>
      <c r="L513" s="383"/>
      <c r="M513" s="382" t="str">
        <f>$M$13</f>
        <v/>
      </c>
      <c r="N513" s="383"/>
      <c r="O513" s="382" t="str">
        <f>$O$13</f>
        <v/>
      </c>
      <c r="P513" s="383"/>
      <c r="Q513" s="382" t="str">
        <f>$Q$13</f>
        <v/>
      </c>
      <c r="R513" s="384"/>
      <c r="S513" s="87"/>
      <c r="T513" s="135"/>
      <c r="U513" s="118"/>
      <c r="V513" s="118"/>
      <c r="W513" s="118"/>
      <c r="X513" s="118"/>
      <c r="Y513" s="135" t="str">
        <f>O513</f>
        <v/>
      </c>
      <c r="Z513" s="266">
        <f>O514</f>
        <v>0</v>
      </c>
      <c r="AA513" s="135"/>
      <c r="AB513" s="135"/>
      <c r="AC513" s="135"/>
      <c r="AD513" s="135"/>
      <c r="AE513" s="135"/>
      <c r="AF513" s="148"/>
      <c r="AG513" s="135"/>
      <c r="AH513" s="135"/>
      <c r="AI513" s="135"/>
      <c r="AJ513" s="135"/>
      <c r="AK513" s="135"/>
    </row>
    <row r="514" spans="1:37" ht="18" customHeight="1" thickBot="1">
      <c r="A514" s="312" t="str">
        <f>IF(C512="","",C512)</f>
        <v/>
      </c>
      <c r="B514" s="97">
        <f>B442</f>
        <v>5</v>
      </c>
      <c r="C514" s="93" t="str">
        <f>IF(H512="","",IF(D512="USD",H512-G512,ROUNDUP((H512-G512)/T512,2)))</f>
        <v/>
      </c>
      <c r="D514" s="110"/>
      <c r="E514" s="110"/>
      <c r="F514" s="111" t="str">
        <f>IF(AND(E512&lt;&gt;"",OR(I512="全額",I512="一部")=TRUE)=TRUE,E512,"")</f>
        <v/>
      </c>
      <c r="G514" s="112" t="str">
        <f>IF(D512="JPY",IF(COUNTIF(F514,"*円*")=1,I514,ROUNDUP(I514/T512,2)),IF(COUNTIF(F514,"*円*")=0,I514,ROUNDUP(I514*T512,0)))</f>
        <v/>
      </c>
      <c r="H514" s="174"/>
      <c r="I514" s="176" t="str">
        <f>IF(I512="","",IF(I512="全額",H512,IF(I512="なし",0,"金額入力")))</f>
        <v/>
      </c>
      <c r="J514" s="381"/>
      <c r="K514" s="385"/>
      <c r="L514" s="386"/>
      <c r="M514" s="385"/>
      <c r="N514" s="386"/>
      <c r="O514" s="385"/>
      <c r="P514" s="386"/>
      <c r="Q514" s="385"/>
      <c r="R514" s="387"/>
      <c r="S514" s="87"/>
      <c r="T514" s="135"/>
      <c r="U514" s="118" t="str">
        <f>IF(G514="","","IN_"&amp;F514&amp;MONTH(H514)&amp;"/"&amp;DAY(H514))&amp;"_"&amp;COUNTIF($V$14:V514,V514)</f>
        <v>_90</v>
      </c>
      <c r="V514" s="118" t="str">
        <f>"IN_"&amp;F514&amp;H514</f>
        <v>IN_</v>
      </c>
      <c r="W514" s="118"/>
      <c r="X514" s="118"/>
      <c r="Y514" s="135" t="str">
        <f>Q513</f>
        <v/>
      </c>
      <c r="Z514" s="266">
        <f>Q514</f>
        <v>0</v>
      </c>
      <c r="AA514" s="135" t="str">
        <f>IF(AB514="着金待ち",COUNTIF($AB$14:AB514,"着金待ち"),"")</f>
        <v/>
      </c>
      <c r="AB514" s="135" t="str">
        <f>IF(AND(OR(I512="全額",I512="一部")=TRUE,H514="")=TRUE,"着金待ち","")</f>
        <v/>
      </c>
      <c r="AC514" s="135" t="str">
        <f>IF(AB514="着金待ち",C512,"")</f>
        <v/>
      </c>
      <c r="AD514" s="135" t="str">
        <f>IF(AB514="着金待ち",F514,"")</f>
        <v/>
      </c>
      <c r="AE514" s="292" t="str">
        <f>IF(AB514="着金待ち",G514,"")</f>
        <v/>
      </c>
      <c r="AF514" s="148" t="str">
        <f>IF(AB514="着金待ち",B514,"")</f>
        <v/>
      </c>
      <c r="AG514" s="135" t="str">
        <f>IF(C514="","",IF(C514&lt;&gt;D514+E514,"！",""))</f>
        <v/>
      </c>
      <c r="AH514" s="135" t="str">
        <f>IF(C514="","",IF(C514&lt;&gt;SUM(K514:R514),"！",""))</f>
        <v/>
      </c>
      <c r="AI514" s="135" t="str">
        <f>IF(OR(AG514="！",AH514="！")=TRUE,"！","")</f>
        <v/>
      </c>
      <c r="AJ514" s="135" t="str">
        <f>IF(AI514="！",COUNTIF($AI$14:AI514,"！"),"")</f>
        <v/>
      </c>
      <c r="AK514" s="135">
        <v>15</v>
      </c>
    </row>
    <row r="515" spans="1:37" ht="18" customHeight="1">
      <c r="B515" s="308" t="s">
        <v>317</v>
      </c>
      <c r="C515" s="181"/>
      <c r="D515" s="182"/>
      <c r="E515" s="98" t="str">
        <f>IFERROR(ABS(C514-(D514+E514)),"")</f>
        <v/>
      </c>
      <c r="F515" s="183"/>
      <c r="G515" s="183"/>
      <c r="H515" s="182"/>
      <c r="I515" s="170"/>
      <c r="J515" s="79"/>
      <c r="K515" s="79"/>
      <c r="L515" s="79"/>
      <c r="M515" s="79"/>
      <c r="N515" s="79"/>
      <c r="O515" s="79"/>
      <c r="P515" s="79"/>
      <c r="Q515" s="371" t="str">
        <f>IFERROR(ABS(C514-SUM(K514:R514)),"")</f>
        <v/>
      </c>
      <c r="R515" s="371"/>
      <c r="S515" s="135"/>
      <c r="T515" s="135"/>
      <c r="U515" s="135"/>
      <c r="V515" s="135"/>
      <c r="W515" s="135"/>
      <c r="X515" s="135"/>
      <c r="Y515" s="135"/>
      <c r="Z515" s="135"/>
      <c r="AA515" s="135"/>
      <c r="AB515" s="135"/>
      <c r="AC515" s="135"/>
      <c r="AD515" s="135"/>
      <c r="AE515" s="135"/>
      <c r="AF515" s="135"/>
    </row>
    <row r="516" spans="1:37" ht="18" customHeight="1">
      <c r="I516"/>
      <c r="T516"/>
      <c r="U516"/>
      <c r="V516"/>
      <c r="W516"/>
      <c r="X516"/>
    </row>
    <row r="517" spans="1:37" ht="18" customHeight="1">
      <c r="A517" s="312"/>
      <c r="B517" s="178"/>
      <c r="C517" s="78">
        <f>C431+1</f>
        <v>6</v>
      </c>
      <c r="D517" s="179" t="s">
        <v>312</v>
      </c>
      <c r="E517" s="180">
        <f>G517+I517</f>
        <v>0</v>
      </c>
      <c r="F517" s="179" t="s">
        <v>1</v>
      </c>
      <c r="G517" s="180">
        <f>D530+D535+D540+D545+D550+D555+D560+D565+D570+D575+D580+D585+D590+D595+D600</f>
        <v>0</v>
      </c>
      <c r="H517" s="179" t="s">
        <v>29</v>
      </c>
      <c r="I517" s="180">
        <f>E530+E535+E540+E545+E550+E555+E560+E565+E570+E575+E580+E585+E590+E595+E600</f>
        <v>0</v>
      </c>
      <c r="J517" s="177"/>
      <c r="K517" s="390" t="s">
        <v>318</v>
      </c>
      <c r="L517" s="390"/>
      <c r="M517" s="390"/>
      <c r="N517" s="390"/>
      <c r="O517" s="390"/>
      <c r="P517" s="390"/>
      <c r="Q517" s="390"/>
      <c r="R517" s="390"/>
      <c r="S517" s="79"/>
      <c r="T517" s="118"/>
      <c r="U517" s="118"/>
      <c r="V517" s="118"/>
      <c r="W517" s="118"/>
      <c r="X517" s="118"/>
      <c r="Y517" s="135"/>
      <c r="Z517" s="135"/>
      <c r="AA517" s="135"/>
      <c r="AB517" s="135"/>
      <c r="AC517" s="135"/>
      <c r="AD517" s="135"/>
      <c r="AE517" s="135"/>
      <c r="AF517" s="135"/>
    </row>
    <row r="518" spans="1:37" ht="18" customHeight="1">
      <c r="A518" s="312"/>
      <c r="B518" s="178"/>
      <c r="C518" s="78"/>
      <c r="D518" s="179" t="s">
        <v>313</v>
      </c>
      <c r="E518" s="180">
        <f ca="1">IFERROR(INDEX(カレンダー・グラフ!$B$74:$AF$74,1,MATCH(プレー記録!C517,カレンダー・グラフ!$B$72:$AF$72,0)),0)</f>
        <v>0</v>
      </c>
      <c r="F518" s="179" t="s">
        <v>314</v>
      </c>
      <c r="G518" s="180">
        <f>サマリー!$Q$3</f>
        <v>0</v>
      </c>
      <c r="H518" s="179" t="s">
        <v>315</v>
      </c>
      <c r="I518" s="180">
        <f>サマリー!$Q$7</f>
        <v>0</v>
      </c>
      <c r="J518" s="177"/>
      <c r="K518" s="79"/>
      <c r="L518" s="79"/>
      <c r="M518" s="79"/>
      <c r="N518" s="79"/>
      <c r="O518" s="79"/>
      <c r="P518" s="79"/>
      <c r="Q518" s="79"/>
      <c r="R518" s="79"/>
      <c r="S518" s="79"/>
      <c r="T518" s="118"/>
      <c r="U518" s="118"/>
      <c r="V518" s="118"/>
      <c r="W518" s="118"/>
      <c r="X518" s="118"/>
      <c r="Y518" s="135"/>
      <c r="Z518" s="135"/>
      <c r="AA518" s="135"/>
      <c r="AB518" s="135"/>
      <c r="AC518" s="135"/>
      <c r="AD518" s="135"/>
      <c r="AE518" s="135"/>
      <c r="AF518" s="135"/>
    </row>
    <row r="519" spans="1:37" ht="18" customHeight="1">
      <c r="A519" s="312"/>
      <c r="B519" s="243"/>
      <c r="C519" s="389"/>
      <c r="D519" s="389"/>
      <c r="E519" s="389"/>
      <c r="F519" s="389"/>
      <c r="G519" s="389" t="str">
        <f>IFERROR(INDEX(ルール・メモ!$F$3:$F$32,MATCH(1,ルール・メモ!$E$3:$E$32,0),1),"")</f>
        <v/>
      </c>
      <c r="H519" s="389"/>
      <c r="I519" s="389"/>
      <c r="J519" s="184"/>
      <c r="K519" s="79"/>
      <c r="L519" s="79"/>
      <c r="M519" s="79"/>
      <c r="N519" s="79"/>
      <c r="O519" s="79"/>
      <c r="P519" s="79"/>
      <c r="Q519" s="79"/>
      <c r="R519" s="79"/>
      <c r="S519" s="79"/>
      <c r="T519" s="118"/>
      <c r="U519" s="118"/>
      <c r="V519" s="118"/>
      <c r="W519" s="118"/>
      <c r="X519" s="118"/>
      <c r="Y519" s="135"/>
      <c r="Z519" s="135"/>
      <c r="AA519" s="135"/>
      <c r="AB519" s="135"/>
      <c r="AC519" s="135"/>
      <c r="AD519" s="135"/>
      <c r="AE519" s="135"/>
      <c r="AF519" s="135"/>
    </row>
    <row r="520" spans="1:37" ht="18" customHeight="1">
      <c r="A520" s="312"/>
      <c r="B520" s="243"/>
      <c r="C520" s="389"/>
      <c r="D520" s="389"/>
      <c r="E520" s="389"/>
      <c r="F520" s="389"/>
      <c r="G520" s="389" t="str">
        <f>IFERROR(INDEX(ルール・メモ!$F$3:$F$32,MATCH(2,ルール・メモ!$E$3:$E$32,0),1),"")</f>
        <v/>
      </c>
      <c r="H520" s="389"/>
      <c r="I520" s="389"/>
      <c r="J520" s="184"/>
      <c r="K520" s="135"/>
      <c r="L520" s="135"/>
      <c r="M520" s="135"/>
      <c r="N520" s="135"/>
      <c r="O520" s="135"/>
      <c r="P520" s="135"/>
      <c r="Q520" s="135"/>
      <c r="R520" s="135"/>
      <c r="S520" s="79"/>
      <c r="T520" s="118"/>
      <c r="U520" s="118"/>
      <c r="V520" s="118"/>
      <c r="W520" s="118"/>
      <c r="X520" s="118"/>
      <c r="Y520" s="135"/>
      <c r="Z520" s="135"/>
      <c r="AA520" s="135"/>
      <c r="AB520" s="135"/>
      <c r="AC520" s="135"/>
      <c r="AD520" s="135"/>
      <c r="AE520" s="135"/>
      <c r="AF520" s="135"/>
    </row>
    <row r="521" spans="1:37" ht="18" customHeight="1">
      <c r="A521" s="312"/>
      <c r="B521" s="243"/>
      <c r="C521" s="389"/>
      <c r="D521" s="389"/>
      <c r="E521" s="389"/>
      <c r="F521" s="389"/>
      <c r="G521" s="389" t="str">
        <f>IFERROR(INDEX(ルール・メモ!$F$3:$F$32,MATCH(3,ルール・メモ!$E$3:$E$32,0),1),"")</f>
        <v/>
      </c>
      <c r="H521" s="389"/>
      <c r="I521" s="389"/>
      <c r="J521" s="184"/>
      <c r="K521" s="306">
        <f>$C$1</f>
        <v>0</v>
      </c>
      <c r="L521" s="99">
        <f>K521+1</f>
        <v>1</v>
      </c>
      <c r="M521" s="99">
        <f t="shared" ref="M521" si="43">L521+1</f>
        <v>2</v>
      </c>
      <c r="N521" s="99">
        <f t="shared" ref="N521" si="44">M521+1</f>
        <v>3</v>
      </c>
      <c r="O521" s="99">
        <f t="shared" ref="O521" si="45">N521+1</f>
        <v>4</v>
      </c>
      <c r="P521" s="99">
        <f t="shared" ref="P521" si="46">O521+1</f>
        <v>5</v>
      </c>
      <c r="Q521" s="99">
        <f t="shared" ref="Q521" si="47">P521+1</f>
        <v>6</v>
      </c>
      <c r="R521" s="100">
        <f t="shared" ref="R521" si="48">Q521+1</f>
        <v>7</v>
      </c>
      <c r="S521" s="79"/>
      <c r="T521" s="118"/>
      <c r="U521" s="118"/>
      <c r="V521" s="118"/>
      <c r="W521" s="118"/>
      <c r="X521" s="118"/>
      <c r="Y521" s="135"/>
      <c r="Z521" s="135"/>
      <c r="AA521" s="135"/>
      <c r="AB521" s="135"/>
      <c r="AC521" s="135"/>
      <c r="AD521" s="135"/>
      <c r="AE521" s="135"/>
      <c r="AF521" s="135"/>
    </row>
    <row r="522" spans="1:37" ht="18" customHeight="1">
      <c r="A522" s="312"/>
      <c r="B522" s="243"/>
      <c r="C522" s="389"/>
      <c r="D522" s="389"/>
      <c r="E522" s="389"/>
      <c r="F522" s="389"/>
      <c r="G522" s="389" t="str">
        <f>IFERROR(INDEX(ルール・メモ!$F$3:$F$32,MATCH(4,ルール・メモ!$E$3:$E$32,0),1),"")</f>
        <v/>
      </c>
      <c r="H522" s="389"/>
      <c r="I522" s="389"/>
      <c r="J522" s="184"/>
      <c r="K522" s="101">
        <f>K521+8</f>
        <v>8</v>
      </c>
      <c r="L522" s="102">
        <f t="shared" ref="L522:R522" si="49">L521+8</f>
        <v>9</v>
      </c>
      <c r="M522" s="102">
        <f t="shared" si="49"/>
        <v>10</v>
      </c>
      <c r="N522" s="102">
        <f t="shared" si="49"/>
        <v>11</v>
      </c>
      <c r="O522" s="102">
        <f t="shared" si="49"/>
        <v>12</v>
      </c>
      <c r="P522" s="102">
        <f t="shared" si="49"/>
        <v>13</v>
      </c>
      <c r="Q522" s="102">
        <f t="shared" si="49"/>
        <v>14</v>
      </c>
      <c r="R522" s="103">
        <f t="shared" si="49"/>
        <v>15</v>
      </c>
      <c r="S522" s="79"/>
      <c r="T522" s="118"/>
      <c r="U522" s="118"/>
      <c r="V522" s="118"/>
      <c r="W522" s="118"/>
      <c r="X522" s="118"/>
      <c r="Y522" s="135"/>
      <c r="Z522" s="135"/>
      <c r="AA522" s="135"/>
      <c r="AB522" s="135"/>
      <c r="AC522" s="135"/>
      <c r="AD522" s="135"/>
      <c r="AE522" s="135"/>
      <c r="AF522" s="135"/>
    </row>
    <row r="523" spans="1:37" ht="18" customHeight="1">
      <c r="A523" s="312"/>
      <c r="B523" s="243"/>
      <c r="C523" s="389"/>
      <c r="D523" s="389"/>
      <c r="E523" s="389"/>
      <c r="F523" s="389"/>
      <c r="G523" s="389" t="str">
        <f>IFERROR(INDEX(ルール・メモ!$F$3:$F$32,MATCH(5,ルール・メモ!$E$3:$E$32,0),1),"")</f>
        <v/>
      </c>
      <c r="H523" s="389"/>
      <c r="I523" s="389"/>
      <c r="J523" s="184"/>
      <c r="K523" s="101">
        <f t="shared" ref="K523:R524" si="50">K522+8</f>
        <v>16</v>
      </c>
      <c r="L523" s="102">
        <f t="shared" si="50"/>
        <v>17</v>
      </c>
      <c r="M523" s="102">
        <f t="shared" si="50"/>
        <v>18</v>
      </c>
      <c r="N523" s="102">
        <f t="shared" si="50"/>
        <v>19</v>
      </c>
      <c r="O523" s="102">
        <f t="shared" si="50"/>
        <v>20</v>
      </c>
      <c r="P523" s="102">
        <f t="shared" si="50"/>
        <v>21</v>
      </c>
      <c r="Q523" s="102">
        <f t="shared" si="50"/>
        <v>22</v>
      </c>
      <c r="R523" s="103">
        <f t="shared" si="50"/>
        <v>23</v>
      </c>
      <c r="S523" s="79"/>
      <c r="T523" s="118"/>
      <c r="U523" s="118"/>
      <c r="V523" s="118"/>
      <c r="W523" s="118"/>
      <c r="X523" s="118"/>
      <c r="Y523" s="135"/>
      <c r="Z523" s="135"/>
      <c r="AA523" s="135"/>
      <c r="AB523" s="135"/>
      <c r="AC523" s="135"/>
      <c r="AD523" s="135"/>
      <c r="AE523" s="135"/>
      <c r="AF523" s="135"/>
    </row>
    <row r="524" spans="1:37" ht="18" customHeight="1">
      <c r="A524" s="312"/>
      <c r="B524" s="243"/>
      <c r="C524" s="389"/>
      <c r="D524" s="389"/>
      <c r="E524" s="389"/>
      <c r="F524" s="389"/>
      <c r="G524" s="389" t="str">
        <f>IFERROR(INDEX(ルール・メモ!$F$3:$F$32,MATCH(6,ルール・メモ!$E$3:$E$32,0),1),"")</f>
        <v/>
      </c>
      <c r="H524" s="389"/>
      <c r="I524" s="389"/>
      <c r="J524" s="184"/>
      <c r="K524" s="104">
        <f t="shared" si="50"/>
        <v>24</v>
      </c>
      <c r="L524" s="105">
        <f t="shared" si="50"/>
        <v>25</v>
      </c>
      <c r="M524" s="105">
        <f t="shared" si="50"/>
        <v>26</v>
      </c>
      <c r="N524" s="105">
        <f t="shared" si="50"/>
        <v>27</v>
      </c>
      <c r="O524" s="105">
        <f t="shared" si="50"/>
        <v>28</v>
      </c>
      <c r="P524" s="105">
        <f t="shared" si="50"/>
        <v>29</v>
      </c>
      <c r="Q524" s="105">
        <f t="shared" si="50"/>
        <v>30</v>
      </c>
      <c r="R524" s="106"/>
      <c r="S524" s="79"/>
      <c r="T524" s="118"/>
      <c r="U524" s="118"/>
      <c r="V524" s="118"/>
      <c r="W524" s="118"/>
      <c r="X524" s="118"/>
      <c r="Y524" s="135"/>
      <c r="Z524" s="135"/>
      <c r="AA524" s="135"/>
      <c r="AB524" s="135"/>
      <c r="AC524" s="135"/>
      <c r="AD524" s="135"/>
      <c r="AE524" s="135"/>
      <c r="AF524" s="135"/>
    </row>
    <row r="525" spans="1:37" ht="18" customHeight="1">
      <c r="A525" s="312"/>
      <c r="B525" s="80"/>
      <c r="C525" s="95" t="str">
        <f>"①"&amp;IFERROR(INDEX(ルール・メモ!$C$3:$C$32,MATCH(1,ルール・メモ!$B$3:$B$32,0),1),"")</f>
        <v>①</v>
      </c>
      <c r="D525" s="95"/>
      <c r="E525" s="95"/>
      <c r="F525" s="95"/>
      <c r="G525" s="95"/>
      <c r="H525" s="95"/>
      <c r="I525" s="95" t="str">
        <f>"③"&amp;IFERROR(INDEX(ルール・メモ!$C$3:$C$32,MATCH(3,ルール・メモ!$B$3:$B$32,0),1),"")</f>
        <v>③</v>
      </c>
      <c r="J525" s="80"/>
      <c r="K525" s="96"/>
      <c r="L525" s="96"/>
      <c r="M525" s="96"/>
      <c r="N525" s="96"/>
      <c r="O525" s="96"/>
      <c r="P525" s="96"/>
      <c r="Q525" s="96"/>
      <c r="R525" s="96"/>
      <c r="S525" s="79"/>
      <c r="T525" s="119"/>
      <c r="U525" s="118"/>
      <c r="V525" s="118"/>
      <c r="W525" s="118"/>
      <c r="X525" s="118"/>
      <c r="Y525" s="135"/>
      <c r="Z525" s="135"/>
      <c r="AA525" s="135"/>
      <c r="AB525" s="135"/>
      <c r="AC525" s="135"/>
      <c r="AD525" s="135"/>
      <c r="AE525" s="135"/>
      <c r="AF525" s="135"/>
    </row>
    <row r="526" spans="1:37" ht="18" customHeight="1" thickBot="1">
      <c r="A526" s="312"/>
      <c r="B526" s="80"/>
      <c r="C526" s="186" t="str">
        <f>"②"&amp;IFERROR(INDEX(ルール・メモ!$C$3:$C$32,MATCH(2,ルール・メモ!$B$3:$B$32,0),1),"")</f>
        <v>②</v>
      </c>
      <c r="D526" s="186"/>
      <c r="E526" s="186"/>
      <c r="F526" s="186"/>
      <c r="G526" s="186"/>
      <c r="H526" s="186"/>
      <c r="I526" s="186" t="str">
        <f>"④"&amp;IFERROR(INDEX(ルール・メモ!$C$3:$C$32,MATCH(4,ルール・メモ!$B$3:$B$32,0),1),"")</f>
        <v>④</v>
      </c>
      <c r="J526" s="187"/>
      <c r="K526" s="188"/>
      <c r="L526" s="188"/>
      <c r="M526" s="188"/>
      <c r="N526" s="188"/>
      <c r="O526" s="188"/>
      <c r="P526" s="188"/>
      <c r="Q526" s="188"/>
      <c r="R526" s="188"/>
      <c r="S526" s="79"/>
      <c r="T526" s="118"/>
      <c r="U526" s="118"/>
      <c r="V526" s="118"/>
      <c r="W526" s="118"/>
      <c r="X526" s="118"/>
      <c r="Y526" s="135"/>
      <c r="Z526" s="135"/>
      <c r="AA526" s="1"/>
      <c r="AB526" s="1"/>
      <c r="AC526" s="1"/>
      <c r="AD526" s="1"/>
      <c r="AE526" s="1"/>
      <c r="AF526" s="1"/>
    </row>
    <row r="527" spans="1:37" ht="18" customHeight="1" thickBot="1">
      <c r="A527" s="312"/>
      <c r="B527" s="321">
        <v>1</v>
      </c>
      <c r="C527" s="81" t="s">
        <v>23</v>
      </c>
      <c r="D527" s="82" t="s">
        <v>136</v>
      </c>
      <c r="E527" s="82" t="s">
        <v>28</v>
      </c>
      <c r="F527" s="82" t="s">
        <v>27</v>
      </c>
      <c r="G527" s="82" t="s">
        <v>24</v>
      </c>
      <c r="H527" s="171" t="s">
        <v>25</v>
      </c>
      <c r="I527" s="91" t="s">
        <v>133</v>
      </c>
      <c r="J527" s="372" t="s">
        <v>198</v>
      </c>
      <c r="K527" s="374"/>
      <c r="L527" s="375"/>
      <c r="M527" s="375"/>
      <c r="N527" s="375"/>
      <c r="O527" s="375"/>
      <c r="P527" s="375"/>
      <c r="Q527" s="375"/>
      <c r="R527" s="376"/>
      <c r="S527" s="83"/>
      <c r="T527" s="120" t="s">
        <v>31</v>
      </c>
      <c r="U527" s="118"/>
      <c r="V527" s="118"/>
      <c r="W527" s="118"/>
      <c r="X527" s="118"/>
      <c r="Y527" s="135" t="str">
        <f>K529</f>
        <v/>
      </c>
      <c r="Z527" s="266">
        <f>K530</f>
        <v>0</v>
      </c>
      <c r="AA527" s="135"/>
      <c r="AB527" s="135"/>
      <c r="AC527" s="135"/>
      <c r="AD527" s="135"/>
      <c r="AE527" s="135"/>
      <c r="AF527" s="148"/>
      <c r="AG527" s="135"/>
      <c r="AH527" s="135"/>
      <c r="AI527" s="135"/>
      <c r="AJ527" s="135"/>
      <c r="AK527" s="135"/>
    </row>
    <row r="528" spans="1:37" ht="18" customHeight="1" thickBot="1">
      <c r="A528" s="312"/>
      <c r="B528" s="309">
        <f>C517</f>
        <v>6</v>
      </c>
      <c r="C528" s="107"/>
      <c r="D528" s="108" t="s">
        <v>30</v>
      </c>
      <c r="E528" s="108" t="str">
        <f>IF(C528="","",IFERROR(INDEX(リスト!$B$3:$B$32,MATCH(プレー記録!C528,リスト!$D$3:$D$32,0),1),""))</f>
        <v/>
      </c>
      <c r="F528" s="109"/>
      <c r="G528" s="109" t="str">
        <f>IF(F528="","",F528)</f>
        <v/>
      </c>
      <c r="H528" s="172"/>
      <c r="I528" s="175"/>
      <c r="J528" s="373"/>
      <c r="K528" s="377"/>
      <c r="L528" s="378"/>
      <c r="M528" s="378"/>
      <c r="N528" s="378"/>
      <c r="O528" s="378"/>
      <c r="P528" s="378"/>
      <c r="Q528" s="378"/>
      <c r="R528" s="379"/>
      <c r="S528" s="84"/>
      <c r="T528" s="240"/>
      <c r="U528" s="118" t="str">
        <f>IF(F528="","","OUT_"&amp;E528&amp;MONTH(B528)&amp;"/"&amp;DAY(B528)&amp;"_"&amp;COUNTIF($V$12:V528,V528))</f>
        <v/>
      </c>
      <c r="V528" s="118" t="str">
        <f>"OUT_"&amp;E528&amp;B528</f>
        <v>OUT_6</v>
      </c>
      <c r="W528" s="194">
        <f>SUM(H528)-SUM(I530)</f>
        <v>0</v>
      </c>
      <c r="X528" s="119" t="str">
        <f>IF(C528="","",C528)</f>
        <v/>
      </c>
      <c r="Y528" s="135" t="str">
        <f>M529</f>
        <v/>
      </c>
      <c r="Z528" s="266">
        <f>M530</f>
        <v>0</v>
      </c>
      <c r="AA528" s="135"/>
      <c r="AB528" s="135"/>
      <c r="AC528" s="135"/>
      <c r="AD528" s="135"/>
      <c r="AE528" s="135"/>
      <c r="AF528" s="148"/>
      <c r="AG528" s="135"/>
      <c r="AH528" s="135"/>
      <c r="AI528" s="135"/>
      <c r="AJ528" s="135"/>
      <c r="AK528" s="135"/>
    </row>
    <row r="529" spans="1:37" ht="18" customHeight="1">
      <c r="A529" s="312"/>
      <c r="B529" s="79"/>
      <c r="C529" s="85" t="s">
        <v>26</v>
      </c>
      <c r="D529" s="86" t="s">
        <v>1</v>
      </c>
      <c r="E529" s="86" t="s">
        <v>29</v>
      </c>
      <c r="F529" s="86" t="s">
        <v>119</v>
      </c>
      <c r="G529" s="86" t="s">
        <v>134</v>
      </c>
      <c r="H529" s="173" t="s">
        <v>117</v>
      </c>
      <c r="I529" s="92" t="s">
        <v>135</v>
      </c>
      <c r="J529" s="380" t="s">
        <v>199</v>
      </c>
      <c r="K529" s="382" t="str">
        <f>IF(INDEX(テーブル6[プレー種別],MATCH(1,リスト!$O$3:$O$6,0),1)="","",INDEX(テーブル6[プレー種別],MATCH(1,リスト!$O$3:$O$6,0),1))</f>
        <v/>
      </c>
      <c r="L529" s="383"/>
      <c r="M529" s="382" t="str">
        <f>IF(INDEX(テーブル6[プレー種別],MATCH(2,リスト!$O$3:$O$6,0),1)="","",INDEX(テーブル6[プレー種別],MATCH(2,リスト!$O$3:$O$6,0),1))</f>
        <v/>
      </c>
      <c r="N529" s="383"/>
      <c r="O529" s="382" t="str">
        <f>IF(INDEX(テーブル6[プレー種別],MATCH(3,リスト!$O$3:$O$6,0),1)="","",INDEX(テーブル6[プレー種別],MATCH(3,リスト!$O$3:$O$6,0),1))</f>
        <v/>
      </c>
      <c r="P529" s="383"/>
      <c r="Q529" s="382" t="str">
        <f>IF(INDEX(テーブル6[プレー種別],MATCH(4,リスト!$O$3:$O$6,0),1)="","",INDEX(テーブル6[プレー種別],MATCH(4,リスト!$O$3:$O$6,0),1))</f>
        <v/>
      </c>
      <c r="R529" s="384"/>
      <c r="S529" s="87"/>
      <c r="T529" s="118"/>
      <c r="U529" s="118"/>
      <c r="V529" s="118"/>
      <c r="W529" s="118"/>
      <c r="X529" s="118"/>
      <c r="Y529" s="135" t="str">
        <f>O529</f>
        <v/>
      </c>
      <c r="Z529" s="266">
        <f>O530</f>
        <v>0</v>
      </c>
      <c r="AA529" s="135"/>
      <c r="AB529" s="135"/>
      <c r="AC529" s="135"/>
      <c r="AD529" s="135"/>
      <c r="AE529" s="135"/>
      <c r="AF529" s="148"/>
      <c r="AG529" s="135"/>
      <c r="AH529" s="135"/>
      <c r="AI529" s="135"/>
      <c r="AJ529" s="135"/>
      <c r="AK529" s="135"/>
    </row>
    <row r="530" spans="1:37" ht="18" customHeight="1" thickBot="1">
      <c r="A530" s="312" t="str">
        <f>IF(C528="","",C528)</f>
        <v/>
      </c>
      <c r="B530" s="97">
        <f>B528</f>
        <v>6</v>
      </c>
      <c r="C530" s="93" t="str">
        <f>IF(H528="","",IF(D528="USD",H528-G528,ROUNDUP((H528-G528)/T528,2)))</f>
        <v/>
      </c>
      <c r="D530" s="110"/>
      <c r="E530" s="110"/>
      <c r="F530" s="111" t="str">
        <f>IF(AND(E528&lt;&gt;"",OR(I528="全額",I528="一部")=TRUE)=TRUE,E528,"")</f>
        <v/>
      </c>
      <c r="G530" s="112" t="str">
        <f>IF(D528="JPY",IF(COUNTIF(F530,"*円*")=1,I530,ROUNDUP(I530/T528,2)),IF(COUNTIF(F530,"*円*")=0,I530,ROUNDUP(I530*T528,0)))</f>
        <v/>
      </c>
      <c r="H530" s="174"/>
      <c r="I530" s="176" t="str">
        <f>IF(I528="","",IF(I528="全額",H528,IF(I528="なし",0,"金額入力")))</f>
        <v/>
      </c>
      <c r="J530" s="381"/>
      <c r="K530" s="385"/>
      <c r="L530" s="386"/>
      <c r="M530" s="385"/>
      <c r="N530" s="386"/>
      <c r="O530" s="385"/>
      <c r="P530" s="386"/>
      <c r="Q530" s="385"/>
      <c r="R530" s="387"/>
      <c r="S530" s="87"/>
      <c r="T530" s="79"/>
      <c r="U530" s="118" t="str">
        <f>IF(G530="","","IN_"&amp;F530&amp;MONTH(H530)&amp;"/"&amp;DAY(H530))&amp;"_"&amp;COUNTIF($V$14:V530,V530)</f>
        <v>_91</v>
      </c>
      <c r="V530" s="118" t="str">
        <f>"IN_"&amp;F530&amp;H530</f>
        <v>IN_</v>
      </c>
      <c r="W530" s="118"/>
      <c r="X530" s="118"/>
      <c r="Y530" s="135" t="str">
        <f>Q529</f>
        <v/>
      </c>
      <c r="Z530" s="266">
        <f>Q530</f>
        <v>0</v>
      </c>
      <c r="AA530" s="135" t="str">
        <f>IF(AB530="着金待ち",COUNTIF($AB$14:AB530,"着金待ち"),"")</f>
        <v/>
      </c>
      <c r="AB530" s="135" t="str">
        <f>IF(AND(OR(I528="全額",I528="一部")=TRUE,H530="")=TRUE,"着金待ち","")</f>
        <v/>
      </c>
      <c r="AC530" s="135" t="str">
        <f>IF(AB530="着金待ち",C528,"")</f>
        <v/>
      </c>
      <c r="AD530" s="135" t="str">
        <f>IF(AB530="着金待ち",F530,"")</f>
        <v/>
      </c>
      <c r="AE530" s="292" t="str">
        <f>IF(AB530="着金待ち",G530,"")</f>
        <v/>
      </c>
      <c r="AF530" s="148" t="str">
        <f>IF(AB530="着金待ち",B530,"")</f>
        <v/>
      </c>
      <c r="AG530" s="135" t="str">
        <f>IF(C530="","",IF(C530&lt;&gt;D530+E530,"！",""))</f>
        <v/>
      </c>
      <c r="AH530" s="135" t="str">
        <f>IF(C530="","",IF(C530&lt;&gt;SUM(K530:R530),"！",""))</f>
        <v/>
      </c>
      <c r="AI530" s="135" t="str">
        <f>IF(OR(AG530="！",AH530="！")=TRUE,"！","")</f>
        <v/>
      </c>
      <c r="AJ530" s="135" t="str">
        <f>IF(AI530="！",COUNTIF($AI$14:AI530,"！"),"")</f>
        <v/>
      </c>
      <c r="AK530" s="135">
        <v>1</v>
      </c>
    </row>
    <row r="531" spans="1:37" ht="18" customHeight="1" thickBot="1">
      <c r="A531" s="312"/>
      <c r="B531" s="79"/>
      <c r="C531" s="88"/>
      <c r="D531" s="89"/>
      <c r="E531" s="94" t="str">
        <f>IFERROR(ABS(C530-(D530+E530)),"")</f>
        <v/>
      </c>
      <c r="F531" s="90"/>
      <c r="G531" s="90"/>
      <c r="H531" s="89"/>
      <c r="I531" s="170"/>
      <c r="J531" s="79"/>
      <c r="K531" s="79"/>
      <c r="L531" s="79"/>
      <c r="M531" s="79"/>
      <c r="N531" s="79"/>
      <c r="O531" s="79"/>
      <c r="P531" s="79"/>
      <c r="Q531" s="388" t="str">
        <f>IFERROR(ABS(C530-SUM(K530:R530)),"")</f>
        <v/>
      </c>
      <c r="R531" s="388"/>
      <c r="S531" s="79"/>
      <c r="T531" s="118"/>
      <c r="U531" s="118"/>
      <c r="V531" s="118"/>
      <c r="W531" s="118"/>
      <c r="X531" s="118"/>
      <c r="Y531" s="135"/>
      <c r="Z531" s="135"/>
      <c r="AA531" s="135"/>
      <c r="AB531" s="135"/>
      <c r="AC531" s="135"/>
      <c r="AD531" s="135"/>
      <c r="AE531" s="135"/>
      <c r="AF531" s="148"/>
      <c r="AG531" s="135"/>
      <c r="AH531" s="135"/>
      <c r="AI531" s="135"/>
      <c r="AJ531" s="135"/>
      <c r="AK531" s="135"/>
    </row>
    <row r="532" spans="1:37" ht="18" customHeight="1" thickBot="1">
      <c r="A532" s="312"/>
      <c r="B532" s="321">
        <f>B527+1</f>
        <v>2</v>
      </c>
      <c r="C532" s="81" t="s">
        <v>23</v>
      </c>
      <c r="D532" s="82" t="s">
        <v>136</v>
      </c>
      <c r="E532" s="82" t="s">
        <v>28</v>
      </c>
      <c r="F532" s="82" t="s">
        <v>27</v>
      </c>
      <c r="G532" s="82" t="s">
        <v>24</v>
      </c>
      <c r="H532" s="171" t="s">
        <v>25</v>
      </c>
      <c r="I532" s="91" t="s">
        <v>133</v>
      </c>
      <c r="J532" s="372" t="s">
        <v>198</v>
      </c>
      <c r="K532" s="374"/>
      <c r="L532" s="375"/>
      <c r="M532" s="375"/>
      <c r="N532" s="375"/>
      <c r="O532" s="375"/>
      <c r="P532" s="375"/>
      <c r="Q532" s="375"/>
      <c r="R532" s="376"/>
      <c r="S532" s="83"/>
      <c r="T532" s="120" t="s">
        <v>31</v>
      </c>
      <c r="U532" s="118"/>
      <c r="V532" s="118"/>
      <c r="W532" s="118"/>
      <c r="X532" s="118"/>
      <c r="Y532" s="135" t="str">
        <f>K534</f>
        <v/>
      </c>
      <c r="Z532" s="266">
        <f>K535</f>
        <v>0</v>
      </c>
      <c r="AA532" s="135"/>
      <c r="AB532" s="135"/>
      <c r="AC532" s="135"/>
      <c r="AD532" s="135"/>
      <c r="AE532" s="135"/>
      <c r="AF532" s="148"/>
      <c r="AG532" s="135"/>
      <c r="AH532" s="135"/>
      <c r="AI532" s="135"/>
      <c r="AJ532" s="135"/>
      <c r="AK532" s="135"/>
    </row>
    <row r="533" spans="1:37" ht="18" customHeight="1" thickBot="1">
      <c r="A533" s="312"/>
      <c r="B533" s="309">
        <f>B528</f>
        <v>6</v>
      </c>
      <c r="C533" s="107"/>
      <c r="D533" s="108" t="s">
        <v>30</v>
      </c>
      <c r="E533" s="108" t="str">
        <f>IF(C533="","",IFERROR(INDEX(リスト!$B$3:$B$32,MATCH(プレー記録!C533,リスト!$D$3:$D$32,0),1),""))</f>
        <v/>
      </c>
      <c r="F533" s="109"/>
      <c r="G533" s="109" t="str">
        <f>IF(F533="","",F533)</f>
        <v/>
      </c>
      <c r="H533" s="172"/>
      <c r="I533" s="175"/>
      <c r="J533" s="373"/>
      <c r="K533" s="377"/>
      <c r="L533" s="378"/>
      <c r="M533" s="378"/>
      <c r="N533" s="378"/>
      <c r="O533" s="378"/>
      <c r="P533" s="378"/>
      <c r="Q533" s="378"/>
      <c r="R533" s="379"/>
      <c r="S533" s="84"/>
      <c r="T533" s="241"/>
      <c r="U533" s="118" t="str">
        <f>IF(F533="","","OUT_"&amp;E533&amp;MONTH(B533)&amp;"/"&amp;DAY(B533)&amp;"_"&amp;COUNTIF($V$12:V533,V533))</f>
        <v/>
      </c>
      <c r="V533" s="118" t="str">
        <f>"OUT_"&amp;E533&amp;B533</f>
        <v>OUT_6</v>
      </c>
      <c r="W533" s="194">
        <f>SUM(H533)-SUM(I535)</f>
        <v>0</v>
      </c>
      <c r="X533" s="119" t="str">
        <f>IF(C533="","",C533)</f>
        <v/>
      </c>
      <c r="Y533" s="135" t="str">
        <f>M534</f>
        <v/>
      </c>
      <c r="Z533" s="266">
        <f>M535</f>
        <v>0</v>
      </c>
      <c r="AA533" s="135"/>
      <c r="AB533" s="135"/>
      <c r="AC533" s="135"/>
      <c r="AD533" s="135"/>
      <c r="AE533" s="135"/>
      <c r="AF533" s="148"/>
      <c r="AG533" s="135"/>
      <c r="AH533" s="135"/>
      <c r="AI533" s="135"/>
      <c r="AJ533" s="135"/>
      <c r="AK533" s="135"/>
    </row>
    <row r="534" spans="1:37" ht="18" customHeight="1">
      <c r="A534" s="312"/>
      <c r="B534" s="79"/>
      <c r="C534" s="85" t="s">
        <v>26</v>
      </c>
      <c r="D534" s="86" t="s">
        <v>1</v>
      </c>
      <c r="E534" s="86" t="s">
        <v>29</v>
      </c>
      <c r="F534" s="86" t="s">
        <v>119</v>
      </c>
      <c r="G534" s="86" t="s">
        <v>134</v>
      </c>
      <c r="H534" s="173" t="s">
        <v>117</v>
      </c>
      <c r="I534" s="92" t="s">
        <v>135</v>
      </c>
      <c r="J534" s="380" t="s">
        <v>199</v>
      </c>
      <c r="K534" s="382" t="str">
        <f>$K$13</f>
        <v/>
      </c>
      <c r="L534" s="383"/>
      <c r="M534" s="382" t="str">
        <f>$M$13</f>
        <v/>
      </c>
      <c r="N534" s="383"/>
      <c r="O534" s="382" t="str">
        <f>$O$13</f>
        <v/>
      </c>
      <c r="P534" s="383"/>
      <c r="Q534" s="382" t="str">
        <f>$Q$13</f>
        <v/>
      </c>
      <c r="R534" s="384"/>
      <c r="S534" s="87"/>
      <c r="T534" s="118"/>
      <c r="U534" s="118"/>
      <c r="V534" s="118"/>
      <c r="W534" s="118"/>
      <c r="X534" s="118"/>
      <c r="Y534" s="135" t="str">
        <f>O534</f>
        <v/>
      </c>
      <c r="Z534" s="266">
        <f>O535</f>
        <v>0</v>
      </c>
      <c r="AA534" s="135"/>
      <c r="AB534" s="135"/>
      <c r="AC534" s="135"/>
      <c r="AD534" s="135"/>
      <c r="AE534" s="135"/>
      <c r="AF534" s="148"/>
      <c r="AG534" s="135"/>
      <c r="AH534" s="135"/>
      <c r="AI534" s="135"/>
      <c r="AJ534" s="135"/>
      <c r="AK534" s="135"/>
    </row>
    <row r="535" spans="1:37" ht="18" customHeight="1" thickBot="1">
      <c r="A535" s="312" t="str">
        <f>IF(C533="","",C533)</f>
        <v/>
      </c>
      <c r="B535" s="97">
        <f>B528</f>
        <v>6</v>
      </c>
      <c r="C535" s="93" t="str">
        <f>IF(H533="","",IF(D533="USD",H533-G533,ROUNDUP((H533-G533)/T533,2)))</f>
        <v/>
      </c>
      <c r="D535" s="110"/>
      <c r="E535" s="110"/>
      <c r="F535" s="111" t="str">
        <f>IF(AND(E533&lt;&gt;"",OR(I533="全額",I533="一部")=TRUE)=TRUE,E533,"")</f>
        <v/>
      </c>
      <c r="G535" s="112" t="str">
        <f>IF(D533="JPY",IF(COUNTIF(F535,"*円*")=1,I535,ROUNDUP(I535/T533,2)),IF(COUNTIF(F535,"*円*")=0,I535,ROUNDUP(I535*T533,0)))</f>
        <v/>
      </c>
      <c r="H535" s="174"/>
      <c r="I535" s="176" t="str">
        <f>IF(I533="","",IF(I533="全額",H533,IF(I533="なし",0,"金額入力")))</f>
        <v/>
      </c>
      <c r="J535" s="381"/>
      <c r="K535" s="385"/>
      <c r="L535" s="386"/>
      <c r="M535" s="385"/>
      <c r="N535" s="386"/>
      <c r="O535" s="385"/>
      <c r="P535" s="386"/>
      <c r="Q535" s="385"/>
      <c r="R535" s="387"/>
      <c r="S535" s="87"/>
      <c r="T535" s="79"/>
      <c r="U535" s="118" t="str">
        <f>IF(G535="","","IN_"&amp;F535&amp;MONTH(H535)&amp;"/"&amp;DAY(H535))&amp;"_"&amp;COUNTIF($V$14:V535,V535)</f>
        <v>_92</v>
      </c>
      <c r="V535" s="118" t="str">
        <f>"IN_"&amp;F535&amp;H535</f>
        <v>IN_</v>
      </c>
      <c r="W535" s="118"/>
      <c r="X535" s="118"/>
      <c r="Y535" s="135" t="str">
        <f>Q534</f>
        <v/>
      </c>
      <c r="Z535" s="266">
        <f>Q535</f>
        <v>0</v>
      </c>
      <c r="AA535" s="135" t="str">
        <f>IF(AB535="着金待ち",COUNTIF($AB$14:AB535,"着金待ち"),"")</f>
        <v/>
      </c>
      <c r="AB535" s="135" t="str">
        <f>IF(AND(OR(I533="全額",I533="一部")=TRUE,H535="")=TRUE,"着金待ち","")</f>
        <v/>
      </c>
      <c r="AC535" s="135" t="str">
        <f>IF(AB535="着金待ち",C533,"")</f>
        <v/>
      </c>
      <c r="AD535" s="135" t="str">
        <f>IF(AB535="着金待ち",F535,"")</f>
        <v/>
      </c>
      <c r="AE535" s="292" t="str">
        <f>IF(AB535="着金待ち",G535,"")</f>
        <v/>
      </c>
      <c r="AF535" s="148" t="str">
        <f>IF(AB535="着金待ち",B535,"")</f>
        <v/>
      </c>
      <c r="AG535" s="135" t="str">
        <f>IF(C535="","",IF(C535&lt;&gt;D535+E535,"！",""))</f>
        <v/>
      </c>
      <c r="AH535" s="135" t="str">
        <f>IF(C535="","",IF(C535&lt;&gt;SUM(K535:R535),"！",""))</f>
        <v/>
      </c>
      <c r="AI535" s="135" t="str">
        <f>IF(OR(AG535="！",AH535="！")=TRUE,"！","")</f>
        <v/>
      </c>
      <c r="AJ535" s="135" t="str">
        <f>IF(AI535="！",COUNTIF($AI$14:AI535,"！"),"")</f>
        <v/>
      </c>
      <c r="AK535" s="135">
        <v>2</v>
      </c>
    </row>
    <row r="536" spans="1:37" ht="18" customHeight="1" thickBot="1">
      <c r="A536" s="312"/>
      <c r="B536" s="79"/>
      <c r="C536" s="88"/>
      <c r="D536" s="89"/>
      <c r="E536" s="94" t="str">
        <f>IFERROR(ABS(C535-(D535+E535)),"")</f>
        <v/>
      </c>
      <c r="F536" s="90"/>
      <c r="G536" s="90"/>
      <c r="H536" s="89"/>
      <c r="I536" s="170"/>
      <c r="J536" s="79"/>
      <c r="K536" s="79"/>
      <c r="L536" s="79"/>
      <c r="M536" s="79"/>
      <c r="N536" s="79"/>
      <c r="O536" s="79"/>
      <c r="P536" s="79"/>
      <c r="Q536" s="388" t="str">
        <f>IFERROR(ABS(C535-SUM(K535:R535)),"")</f>
        <v/>
      </c>
      <c r="R536" s="388"/>
      <c r="S536" s="79"/>
      <c r="T536" s="118"/>
      <c r="U536" s="118"/>
      <c r="V536" s="118"/>
      <c r="W536" s="118"/>
      <c r="X536" s="118"/>
      <c r="Y536" s="135"/>
      <c r="Z536" s="135"/>
      <c r="AA536" s="135"/>
      <c r="AB536" s="135"/>
      <c r="AC536" s="135"/>
      <c r="AD536" s="135"/>
      <c r="AE536" s="135"/>
      <c r="AF536" s="148"/>
      <c r="AG536" s="135"/>
      <c r="AH536" s="135"/>
      <c r="AI536" s="135"/>
      <c r="AJ536" s="135"/>
      <c r="AK536" s="135"/>
    </row>
    <row r="537" spans="1:37" ht="18" customHeight="1" thickBot="1">
      <c r="A537" s="312"/>
      <c r="B537" s="321">
        <f>B532+1</f>
        <v>3</v>
      </c>
      <c r="C537" s="81" t="s">
        <v>23</v>
      </c>
      <c r="D537" s="82" t="s">
        <v>136</v>
      </c>
      <c r="E537" s="82" t="s">
        <v>28</v>
      </c>
      <c r="F537" s="82" t="s">
        <v>27</v>
      </c>
      <c r="G537" s="82" t="s">
        <v>24</v>
      </c>
      <c r="H537" s="171" t="s">
        <v>25</v>
      </c>
      <c r="I537" s="91" t="s">
        <v>133</v>
      </c>
      <c r="J537" s="372" t="s">
        <v>198</v>
      </c>
      <c r="K537" s="374"/>
      <c r="L537" s="375"/>
      <c r="M537" s="375"/>
      <c r="N537" s="375"/>
      <c r="O537" s="375"/>
      <c r="P537" s="375"/>
      <c r="Q537" s="375"/>
      <c r="R537" s="376"/>
      <c r="S537" s="83"/>
      <c r="T537" s="120" t="s">
        <v>31</v>
      </c>
      <c r="U537" s="118"/>
      <c r="V537" s="118"/>
      <c r="W537" s="118"/>
      <c r="X537" s="118"/>
      <c r="Y537" s="135" t="str">
        <f>K539</f>
        <v/>
      </c>
      <c r="Z537" s="266">
        <f>K540</f>
        <v>0</v>
      </c>
      <c r="AA537" s="135"/>
      <c r="AB537" s="135"/>
      <c r="AC537" s="135"/>
      <c r="AD537" s="135"/>
      <c r="AE537" s="135"/>
      <c r="AF537" s="148"/>
      <c r="AG537" s="135"/>
      <c r="AH537" s="135"/>
      <c r="AI537" s="135"/>
      <c r="AJ537" s="135"/>
      <c r="AK537" s="135"/>
    </row>
    <row r="538" spans="1:37" ht="18" customHeight="1" thickBot="1">
      <c r="A538" s="312"/>
      <c r="B538" s="309">
        <f>B528</f>
        <v>6</v>
      </c>
      <c r="C538" s="107"/>
      <c r="D538" s="108" t="s">
        <v>30</v>
      </c>
      <c r="E538" s="108" t="str">
        <f>IF(C538="","",IFERROR(INDEX(リスト!$B$3:$B$32,MATCH(プレー記録!C538,リスト!$D$3:$D$32,0),1),""))</f>
        <v/>
      </c>
      <c r="F538" s="109"/>
      <c r="G538" s="109" t="str">
        <f>IF(F538="","",F538)</f>
        <v/>
      </c>
      <c r="H538" s="172"/>
      <c r="I538" s="175"/>
      <c r="J538" s="373"/>
      <c r="K538" s="377"/>
      <c r="L538" s="378"/>
      <c r="M538" s="378"/>
      <c r="N538" s="378"/>
      <c r="O538" s="378"/>
      <c r="P538" s="378"/>
      <c r="Q538" s="378"/>
      <c r="R538" s="379"/>
      <c r="S538" s="84"/>
      <c r="T538" s="241"/>
      <c r="U538" s="118" t="str">
        <f>IF(F538="","","OUT_"&amp;E538&amp;MONTH(B538)&amp;"/"&amp;DAY(B538)&amp;"_"&amp;COUNTIF($V$12:V538,V538))</f>
        <v/>
      </c>
      <c r="V538" s="118" t="str">
        <f>"OUT_"&amp;E538&amp;B538</f>
        <v>OUT_6</v>
      </c>
      <c r="W538" s="194">
        <f>SUM(H538)-SUM(I540)</f>
        <v>0</v>
      </c>
      <c r="X538" s="119" t="str">
        <f>IF(C538="","",C538)</f>
        <v/>
      </c>
      <c r="Y538" s="135" t="str">
        <f>M539</f>
        <v/>
      </c>
      <c r="Z538" s="266">
        <f>M540</f>
        <v>0</v>
      </c>
      <c r="AA538" s="135"/>
      <c r="AB538" s="135"/>
      <c r="AC538" s="135"/>
      <c r="AD538" s="135"/>
      <c r="AE538" s="135"/>
      <c r="AF538" s="148"/>
      <c r="AG538" s="135"/>
      <c r="AH538" s="135"/>
      <c r="AI538" s="135"/>
      <c r="AJ538" s="135"/>
      <c r="AK538" s="135"/>
    </row>
    <row r="539" spans="1:37" ht="18" customHeight="1">
      <c r="A539" s="312"/>
      <c r="B539" s="79"/>
      <c r="C539" s="85" t="s">
        <v>26</v>
      </c>
      <c r="D539" s="86" t="s">
        <v>1</v>
      </c>
      <c r="E539" s="86" t="s">
        <v>29</v>
      </c>
      <c r="F539" s="86" t="s">
        <v>119</v>
      </c>
      <c r="G539" s="86" t="s">
        <v>134</v>
      </c>
      <c r="H539" s="173" t="s">
        <v>117</v>
      </c>
      <c r="I539" s="92" t="s">
        <v>135</v>
      </c>
      <c r="J539" s="380" t="s">
        <v>199</v>
      </c>
      <c r="K539" s="382" t="str">
        <f>$K$13</f>
        <v/>
      </c>
      <c r="L539" s="383"/>
      <c r="M539" s="382" t="str">
        <f>$M$13</f>
        <v/>
      </c>
      <c r="N539" s="383"/>
      <c r="O539" s="382" t="str">
        <f>$O$13</f>
        <v/>
      </c>
      <c r="P539" s="383"/>
      <c r="Q539" s="382" t="str">
        <f>$Q$13</f>
        <v/>
      </c>
      <c r="R539" s="384"/>
      <c r="S539" s="87"/>
      <c r="T539" s="135"/>
      <c r="U539" s="118"/>
      <c r="V539" s="118"/>
      <c r="W539" s="118"/>
      <c r="X539" s="118"/>
      <c r="Y539" s="135" t="str">
        <f>O539</f>
        <v/>
      </c>
      <c r="Z539" s="266">
        <f>O540</f>
        <v>0</v>
      </c>
      <c r="AA539" s="135"/>
      <c r="AB539" s="135"/>
      <c r="AC539" s="135"/>
      <c r="AD539" s="135"/>
      <c r="AE539" s="135"/>
      <c r="AF539" s="148"/>
      <c r="AG539" s="135"/>
      <c r="AH539" s="135"/>
      <c r="AI539" s="135"/>
      <c r="AJ539" s="135"/>
      <c r="AK539" s="135"/>
    </row>
    <row r="540" spans="1:37" ht="18" customHeight="1" thickBot="1">
      <c r="A540" s="312" t="str">
        <f>IF(C538="","",C538)</f>
        <v/>
      </c>
      <c r="B540" s="97">
        <f>B528</f>
        <v>6</v>
      </c>
      <c r="C540" s="93" t="str">
        <f>IF(H538="","",IF(D538="USD",H538-G538,ROUNDUP((H538-G538)/T538,2)))</f>
        <v/>
      </c>
      <c r="D540" s="110"/>
      <c r="E540" s="110"/>
      <c r="F540" s="111" t="str">
        <f>IF(AND(E538&lt;&gt;"",OR(I538="全額",I538="一部")=TRUE)=TRUE,E538,"")</f>
        <v/>
      </c>
      <c r="G540" s="112" t="str">
        <f>IF(D538="JPY",IF(COUNTIF(F540,"*円*")=1,I540,ROUNDUP(I540/T538,2)),IF(COUNTIF(F540,"*円*")=0,I540,ROUNDUP(I540*T538,0)))</f>
        <v/>
      </c>
      <c r="H540" s="174"/>
      <c r="I540" s="176" t="str">
        <f>IF(I538="","",IF(I538="全額",H538,IF(I538="なし",0,"金額入力")))</f>
        <v/>
      </c>
      <c r="J540" s="381"/>
      <c r="K540" s="385"/>
      <c r="L540" s="386"/>
      <c r="M540" s="385"/>
      <c r="N540" s="386"/>
      <c r="O540" s="385"/>
      <c r="P540" s="386"/>
      <c r="Q540" s="385"/>
      <c r="R540" s="387"/>
      <c r="S540" s="87"/>
      <c r="T540" s="135"/>
      <c r="U540" s="118" t="str">
        <f>IF(G540="","","IN_"&amp;F540&amp;MONTH(H540)&amp;"/"&amp;DAY(H540))&amp;"_"&amp;COUNTIF($V$14:V540,V540)</f>
        <v>_93</v>
      </c>
      <c r="V540" s="118" t="str">
        <f>"IN_"&amp;F540&amp;H540</f>
        <v>IN_</v>
      </c>
      <c r="W540" s="118"/>
      <c r="X540" s="118"/>
      <c r="Y540" s="135" t="str">
        <f>Q539</f>
        <v/>
      </c>
      <c r="Z540" s="266">
        <f>Q540</f>
        <v>0</v>
      </c>
      <c r="AA540" s="135" t="str">
        <f>IF(AB540="着金待ち",COUNTIF($AB$14:AB540,"着金待ち"),"")</f>
        <v/>
      </c>
      <c r="AB540" s="135" t="str">
        <f>IF(AND(OR(I538="全額",I538="一部")=TRUE,H540="")=TRUE,"着金待ち","")</f>
        <v/>
      </c>
      <c r="AC540" s="135" t="str">
        <f>IF(AB540="着金待ち",C538,"")</f>
        <v/>
      </c>
      <c r="AD540" s="135" t="str">
        <f>IF(AB540="着金待ち",F540,"")</f>
        <v/>
      </c>
      <c r="AE540" s="292" t="str">
        <f>IF(AB540="着金待ち",G540,"")</f>
        <v/>
      </c>
      <c r="AF540" s="148" t="str">
        <f>IF(AB540="着金待ち",B540,"")</f>
        <v/>
      </c>
      <c r="AG540" s="135" t="str">
        <f>IF(C540="","",IF(C540&lt;&gt;D540+E540,"！",""))</f>
        <v/>
      </c>
      <c r="AH540" s="135" t="str">
        <f>IF(C540="","",IF(C540&lt;&gt;SUM(K540:R540),"！",""))</f>
        <v/>
      </c>
      <c r="AI540" s="135" t="str">
        <f>IF(OR(AG540="！",AH540="！")=TRUE,"！","")</f>
        <v/>
      </c>
      <c r="AJ540" s="135" t="str">
        <f>IF(AI540="！",COUNTIF($AI$14:AI540,"！"),"")</f>
        <v/>
      </c>
      <c r="AK540" s="135">
        <v>3</v>
      </c>
    </row>
    <row r="541" spans="1:37" ht="18" customHeight="1" thickBot="1">
      <c r="A541" s="312"/>
      <c r="B541" s="308" t="s">
        <v>317</v>
      </c>
      <c r="C541" s="88"/>
      <c r="D541" s="89"/>
      <c r="E541" s="94" t="str">
        <f>IFERROR(ABS(C540-(D540+E540)),"")</f>
        <v/>
      </c>
      <c r="F541" s="90"/>
      <c r="G541" s="90"/>
      <c r="H541" s="89"/>
      <c r="I541" s="170"/>
      <c r="J541" s="79"/>
      <c r="K541" s="79"/>
      <c r="L541" s="79"/>
      <c r="M541" s="79"/>
      <c r="N541" s="79"/>
      <c r="O541" s="79"/>
      <c r="P541" s="79"/>
      <c r="Q541" s="388" t="str">
        <f>IFERROR(ABS(C540-SUM(K540:R540)),"")</f>
        <v/>
      </c>
      <c r="R541" s="388"/>
      <c r="S541" s="79"/>
      <c r="T541" s="135"/>
      <c r="U541" s="118"/>
      <c r="V541" s="118"/>
      <c r="W541" s="118"/>
      <c r="X541" s="118"/>
      <c r="Y541" s="135"/>
      <c r="Z541" s="135"/>
      <c r="AA541" s="135"/>
      <c r="AB541" s="135"/>
      <c r="AC541" s="135"/>
      <c r="AD541" s="135"/>
      <c r="AE541" s="135"/>
      <c r="AF541" s="148"/>
      <c r="AG541" s="135"/>
      <c r="AH541" s="135"/>
      <c r="AI541" s="135"/>
      <c r="AJ541" s="135"/>
      <c r="AK541" s="135"/>
    </row>
    <row r="542" spans="1:37" ht="18" customHeight="1" thickBot="1">
      <c r="A542" s="312"/>
      <c r="B542" s="321">
        <f>B537+1</f>
        <v>4</v>
      </c>
      <c r="C542" s="81" t="s">
        <v>23</v>
      </c>
      <c r="D542" s="82" t="s">
        <v>136</v>
      </c>
      <c r="E542" s="82" t="s">
        <v>28</v>
      </c>
      <c r="F542" s="82" t="s">
        <v>27</v>
      </c>
      <c r="G542" s="82" t="s">
        <v>24</v>
      </c>
      <c r="H542" s="171" t="s">
        <v>25</v>
      </c>
      <c r="I542" s="91" t="s">
        <v>133</v>
      </c>
      <c r="J542" s="372" t="s">
        <v>198</v>
      </c>
      <c r="K542" s="374"/>
      <c r="L542" s="375"/>
      <c r="M542" s="375"/>
      <c r="N542" s="375"/>
      <c r="O542" s="375"/>
      <c r="P542" s="375"/>
      <c r="Q542" s="375"/>
      <c r="R542" s="376"/>
      <c r="S542" s="83"/>
      <c r="T542" s="120" t="s">
        <v>31</v>
      </c>
      <c r="U542" s="118"/>
      <c r="V542" s="118"/>
      <c r="W542" s="118"/>
      <c r="X542" s="118"/>
      <c r="Y542" s="135" t="str">
        <f>K544</f>
        <v/>
      </c>
      <c r="Z542" s="266">
        <f>K545</f>
        <v>0</v>
      </c>
      <c r="AA542" s="135"/>
      <c r="AB542" s="135"/>
      <c r="AC542" s="135"/>
      <c r="AD542" s="135"/>
      <c r="AE542" s="135"/>
      <c r="AF542" s="148"/>
      <c r="AG542" s="135"/>
      <c r="AH542" s="135"/>
      <c r="AI542" s="135"/>
      <c r="AJ542" s="135"/>
      <c r="AK542" s="135"/>
    </row>
    <row r="543" spans="1:37" ht="18" customHeight="1" thickBot="1">
      <c r="A543" s="312"/>
      <c r="B543" s="309">
        <f>B528</f>
        <v>6</v>
      </c>
      <c r="C543" s="107"/>
      <c r="D543" s="108" t="s">
        <v>30</v>
      </c>
      <c r="E543" s="108" t="str">
        <f>IF(C543="","",IFERROR(INDEX(リスト!$B$3:$B$32,MATCH(プレー記録!C543,リスト!$D$3:$D$32,0),1),""))</f>
        <v/>
      </c>
      <c r="F543" s="109"/>
      <c r="G543" s="109" t="str">
        <f>IF(F543="","",F543)</f>
        <v/>
      </c>
      <c r="H543" s="172"/>
      <c r="I543" s="175"/>
      <c r="J543" s="373"/>
      <c r="K543" s="377"/>
      <c r="L543" s="378"/>
      <c r="M543" s="378"/>
      <c r="N543" s="378"/>
      <c r="O543" s="378"/>
      <c r="P543" s="378"/>
      <c r="Q543" s="378"/>
      <c r="R543" s="379"/>
      <c r="S543" s="84"/>
      <c r="T543" s="241"/>
      <c r="U543" s="118" t="str">
        <f>IF(F543="","","OUT_"&amp;E543&amp;MONTH(B543)&amp;"/"&amp;DAY(B543)&amp;"_"&amp;COUNTIF($V$12:V543,V543))</f>
        <v/>
      </c>
      <c r="V543" s="118" t="str">
        <f>"OUT_"&amp;E543&amp;B543</f>
        <v>OUT_6</v>
      </c>
      <c r="W543" s="194">
        <f>SUM(H543)-SUM(I545)</f>
        <v>0</v>
      </c>
      <c r="X543" s="119" t="str">
        <f>IF(C543="","",C543)</f>
        <v/>
      </c>
      <c r="Y543" s="135" t="str">
        <f>M544</f>
        <v/>
      </c>
      <c r="Z543" s="266">
        <f>M545</f>
        <v>0</v>
      </c>
      <c r="AA543" s="135"/>
      <c r="AB543" s="135"/>
      <c r="AC543" s="135"/>
      <c r="AD543" s="135"/>
      <c r="AE543" s="135"/>
      <c r="AF543" s="148"/>
      <c r="AG543" s="135"/>
      <c r="AH543" s="135"/>
      <c r="AI543" s="135"/>
      <c r="AJ543" s="135"/>
      <c r="AK543" s="135"/>
    </row>
    <row r="544" spans="1:37" ht="18" customHeight="1">
      <c r="A544" s="312"/>
      <c r="B544" s="79"/>
      <c r="C544" s="85" t="s">
        <v>26</v>
      </c>
      <c r="D544" s="86" t="s">
        <v>1</v>
      </c>
      <c r="E544" s="86" t="s">
        <v>29</v>
      </c>
      <c r="F544" s="86" t="s">
        <v>119</v>
      </c>
      <c r="G544" s="86" t="s">
        <v>134</v>
      </c>
      <c r="H544" s="173" t="s">
        <v>117</v>
      </c>
      <c r="I544" s="92" t="s">
        <v>135</v>
      </c>
      <c r="J544" s="380" t="s">
        <v>199</v>
      </c>
      <c r="K544" s="382" t="str">
        <f>$K$13</f>
        <v/>
      </c>
      <c r="L544" s="383"/>
      <c r="M544" s="382" t="str">
        <f>$M$13</f>
        <v/>
      </c>
      <c r="N544" s="383"/>
      <c r="O544" s="382" t="str">
        <f>$O$13</f>
        <v/>
      </c>
      <c r="P544" s="383"/>
      <c r="Q544" s="382" t="str">
        <f>$Q$13</f>
        <v/>
      </c>
      <c r="R544" s="384"/>
      <c r="S544" s="87"/>
      <c r="T544" s="135"/>
      <c r="U544" s="118"/>
      <c r="V544" s="118"/>
      <c r="W544" s="118"/>
      <c r="X544" s="118"/>
      <c r="Y544" s="135" t="str">
        <f>O544</f>
        <v/>
      </c>
      <c r="Z544" s="266">
        <f>O545</f>
        <v>0</v>
      </c>
      <c r="AA544" s="135"/>
      <c r="AB544" s="135"/>
      <c r="AC544" s="135"/>
      <c r="AD544" s="135"/>
      <c r="AE544" s="135"/>
      <c r="AF544" s="148"/>
      <c r="AG544" s="135"/>
      <c r="AH544" s="135"/>
      <c r="AI544" s="135"/>
      <c r="AJ544" s="135"/>
      <c r="AK544" s="135"/>
    </row>
    <row r="545" spans="1:37" ht="18" customHeight="1" thickBot="1">
      <c r="A545" s="312" t="str">
        <f>IF(C543="","",C543)</f>
        <v/>
      </c>
      <c r="B545" s="97">
        <f>B528</f>
        <v>6</v>
      </c>
      <c r="C545" s="93" t="str">
        <f>IF(H543="","",IF(D543="USD",H543-G543,ROUNDUP((H543-G543)/T543,2)))</f>
        <v/>
      </c>
      <c r="D545" s="110"/>
      <c r="E545" s="110"/>
      <c r="F545" s="111" t="str">
        <f>IF(AND(E543&lt;&gt;"",OR(I543="全額",I543="一部")=TRUE)=TRUE,E543,"")</f>
        <v/>
      </c>
      <c r="G545" s="112" t="str">
        <f>IF(D543="JPY",IF(COUNTIF(F545,"*円*")=1,I545,ROUNDUP(I545/T543,2)),IF(COUNTIF(F545,"*円*")=0,I545,ROUNDUP(I545*T543,0)))</f>
        <v/>
      </c>
      <c r="H545" s="174"/>
      <c r="I545" s="176" t="str">
        <f>IF(I543="","",IF(I543="全額",H543,IF(I543="なし",0,"金額入力")))</f>
        <v/>
      </c>
      <c r="J545" s="381"/>
      <c r="K545" s="385"/>
      <c r="L545" s="386"/>
      <c r="M545" s="385"/>
      <c r="N545" s="386"/>
      <c r="O545" s="385"/>
      <c r="P545" s="386"/>
      <c r="Q545" s="385"/>
      <c r="R545" s="387"/>
      <c r="S545" s="87"/>
      <c r="T545" s="135"/>
      <c r="U545" s="118" t="str">
        <f>IF(G545="","","IN_"&amp;F545&amp;MONTH(H545)&amp;"/"&amp;DAY(H545))&amp;"_"&amp;COUNTIF($V$14:V545,V545)</f>
        <v>_94</v>
      </c>
      <c r="V545" s="118" t="str">
        <f>"IN_"&amp;F545&amp;H545</f>
        <v>IN_</v>
      </c>
      <c r="W545" s="118"/>
      <c r="X545" s="118"/>
      <c r="Y545" s="135" t="str">
        <f>Q544</f>
        <v/>
      </c>
      <c r="Z545" s="266">
        <f>Q545</f>
        <v>0</v>
      </c>
      <c r="AA545" s="135" t="str">
        <f>IF(AB545="着金待ち",COUNTIF($AB$14:AB545,"着金待ち"),"")</f>
        <v/>
      </c>
      <c r="AB545" s="135" t="str">
        <f>IF(AND(OR(I543="全額",I543="一部")=TRUE,H545="")=TRUE,"着金待ち","")</f>
        <v/>
      </c>
      <c r="AC545" s="135" t="str">
        <f>IF(AB545="着金待ち",C543,"")</f>
        <v/>
      </c>
      <c r="AD545" s="135" t="str">
        <f>IF(AB545="着金待ち",F545,"")</f>
        <v/>
      </c>
      <c r="AE545" s="292" t="str">
        <f>IF(AB545="着金待ち",G545,"")</f>
        <v/>
      </c>
      <c r="AF545" s="148" t="str">
        <f>IF(AB545="着金待ち",B545,"")</f>
        <v/>
      </c>
      <c r="AG545" s="135" t="str">
        <f>IF(C545="","",IF(C545&lt;&gt;D545+E545,"！",""))</f>
        <v/>
      </c>
      <c r="AH545" s="135" t="str">
        <f>IF(C545="","",IF(C545&lt;&gt;SUM(K545:R545),"！",""))</f>
        <v/>
      </c>
      <c r="AI545" s="135" t="str">
        <f>IF(OR(AG545="！",AH545="！")=TRUE,"！","")</f>
        <v/>
      </c>
      <c r="AJ545" s="135" t="str">
        <f>IF(AI545="！",COUNTIF($AI$14:AI545,"！"),"")</f>
        <v/>
      </c>
      <c r="AK545" s="135">
        <v>4</v>
      </c>
    </row>
    <row r="546" spans="1:37" ht="18" customHeight="1" thickBot="1">
      <c r="A546" s="312"/>
      <c r="B546" s="308" t="s">
        <v>317</v>
      </c>
      <c r="C546" s="88"/>
      <c r="D546" s="89"/>
      <c r="E546" s="94" t="str">
        <f>IFERROR(ABS(C545-(D545+E545)),"")</f>
        <v/>
      </c>
      <c r="F546" s="90"/>
      <c r="G546" s="90"/>
      <c r="H546" s="89"/>
      <c r="I546" s="170"/>
      <c r="J546" s="79"/>
      <c r="K546" s="79"/>
      <c r="L546" s="79"/>
      <c r="M546" s="79"/>
      <c r="N546" s="79"/>
      <c r="O546" s="79"/>
      <c r="P546" s="79"/>
      <c r="Q546" s="388" t="str">
        <f>IFERROR(ABS(C545-SUM(K545:R545)),"")</f>
        <v/>
      </c>
      <c r="R546" s="388"/>
      <c r="S546" s="79"/>
      <c r="T546" s="135"/>
      <c r="U546" s="118"/>
      <c r="V546" s="118"/>
      <c r="W546" s="118"/>
      <c r="X546" s="118"/>
      <c r="Y546" s="135"/>
      <c r="Z546" s="135"/>
      <c r="AA546" s="135"/>
      <c r="AB546" s="135"/>
      <c r="AC546" s="135"/>
      <c r="AD546" s="135"/>
      <c r="AE546" s="135"/>
      <c r="AF546" s="148"/>
      <c r="AG546" s="135"/>
      <c r="AH546" s="135"/>
      <c r="AI546" s="135"/>
      <c r="AJ546" s="135"/>
      <c r="AK546" s="135"/>
    </row>
    <row r="547" spans="1:37" ht="18" customHeight="1" thickBot="1">
      <c r="A547" s="312"/>
      <c r="B547" s="321">
        <f>B542+1</f>
        <v>5</v>
      </c>
      <c r="C547" s="81" t="s">
        <v>23</v>
      </c>
      <c r="D547" s="82" t="s">
        <v>136</v>
      </c>
      <c r="E547" s="82" t="s">
        <v>28</v>
      </c>
      <c r="F547" s="82" t="s">
        <v>27</v>
      </c>
      <c r="G547" s="82" t="s">
        <v>24</v>
      </c>
      <c r="H547" s="171" t="s">
        <v>25</v>
      </c>
      <c r="I547" s="91" t="s">
        <v>133</v>
      </c>
      <c r="J547" s="372" t="s">
        <v>198</v>
      </c>
      <c r="K547" s="374"/>
      <c r="L547" s="375"/>
      <c r="M547" s="375"/>
      <c r="N547" s="375"/>
      <c r="O547" s="375"/>
      <c r="P547" s="375"/>
      <c r="Q547" s="375"/>
      <c r="R547" s="376"/>
      <c r="S547" s="83"/>
      <c r="T547" s="120" t="s">
        <v>31</v>
      </c>
      <c r="U547" s="118"/>
      <c r="V547" s="118"/>
      <c r="W547" s="118"/>
      <c r="X547" s="118"/>
      <c r="Y547" s="135" t="str">
        <f>K549</f>
        <v/>
      </c>
      <c r="Z547" s="266">
        <f>K550</f>
        <v>0</v>
      </c>
      <c r="AA547" s="135"/>
      <c r="AB547" s="135"/>
      <c r="AC547" s="135"/>
      <c r="AD547" s="135"/>
      <c r="AE547" s="135"/>
      <c r="AF547" s="148"/>
      <c r="AG547" s="135"/>
      <c r="AH547" s="135"/>
      <c r="AI547" s="135"/>
      <c r="AJ547" s="135"/>
      <c r="AK547" s="135"/>
    </row>
    <row r="548" spans="1:37" ht="18" customHeight="1" thickBot="1">
      <c r="A548" s="312"/>
      <c r="B548" s="309">
        <f>B528</f>
        <v>6</v>
      </c>
      <c r="C548" s="107"/>
      <c r="D548" s="108" t="s">
        <v>30</v>
      </c>
      <c r="E548" s="108" t="str">
        <f>IF(C548="","",IFERROR(INDEX(リスト!$B$3:$B$32,MATCH(プレー記録!C548,リスト!$D$3:$D$32,0),1),""))</f>
        <v/>
      </c>
      <c r="F548" s="109"/>
      <c r="G548" s="109" t="str">
        <f>IF(F548="","",F548)</f>
        <v/>
      </c>
      <c r="H548" s="172"/>
      <c r="I548" s="175"/>
      <c r="J548" s="373"/>
      <c r="K548" s="377"/>
      <c r="L548" s="378"/>
      <c r="M548" s="378"/>
      <c r="N548" s="378"/>
      <c r="O548" s="378"/>
      <c r="P548" s="378"/>
      <c r="Q548" s="378"/>
      <c r="R548" s="379"/>
      <c r="S548" s="84"/>
      <c r="T548" s="241"/>
      <c r="U548" s="118" t="str">
        <f>IF(F548="","","OUT_"&amp;E548&amp;MONTH(B548)&amp;"/"&amp;DAY(B548)&amp;"_"&amp;COUNTIF($V$12:V548,V548))</f>
        <v/>
      </c>
      <c r="V548" s="118" t="str">
        <f>"OUT_"&amp;E548&amp;B548</f>
        <v>OUT_6</v>
      </c>
      <c r="W548" s="194">
        <f>SUM(H548)-SUM(I550)</f>
        <v>0</v>
      </c>
      <c r="X548" s="119" t="str">
        <f>IF(C548="","",C548)</f>
        <v/>
      </c>
      <c r="Y548" s="135" t="str">
        <f>M549</f>
        <v/>
      </c>
      <c r="Z548" s="266">
        <f>M550</f>
        <v>0</v>
      </c>
      <c r="AA548" s="135"/>
      <c r="AB548" s="135"/>
      <c r="AC548" s="135"/>
      <c r="AD548" s="135"/>
      <c r="AE548" s="135"/>
      <c r="AF548" s="148"/>
      <c r="AG548" s="135"/>
      <c r="AH548" s="135"/>
      <c r="AI548" s="135"/>
      <c r="AJ548" s="135"/>
      <c r="AK548" s="135"/>
    </row>
    <row r="549" spans="1:37" ht="18" customHeight="1">
      <c r="A549" s="312"/>
      <c r="B549" s="79"/>
      <c r="C549" s="85" t="s">
        <v>26</v>
      </c>
      <c r="D549" s="86" t="s">
        <v>1</v>
      </c>
      <c r="E549" s="86" t="s">
        <v>29</v>
      </c>
      <c r="F549" s="86" t="s">
        <v>119</v>
      </c>
      <c r="G549" s="86" t="s">
        <v>134</v>
      </c>
      <c r="H549" s="173" t="s">
        <v>117</v>
      </c>
      <c r="I549" s="92" t="s">
        <v>135</v>
      </c>
      <c r="J549" s="380" t="s">
        <v>199</v>
      </c>
      <c r="K549" s="382" t="str">
        <f>$K$13</f>
        <v/>
      </c>
      <c r="L549" s="383"/>
      <c r="M549" s="382" t="str">
        <f>$M$13</f>
        <v/>
      </c>
      <c r="N549" s="383"/>
      <c r="O549" s="382" t="str">
        <f>$O$13</f>
        <v/>
      </c>
      <c r="P549" s="383"/>
      <c r="Q549" s="382" t="str">
        <f>$Q$13</f>
        <v/>
      </c>
      <c r="R549" s="384"/>
      <c r="S549" s="87"/>
      <c r="T549" s="135"/>
      <c r="U549" s="118"/>
      <c r="V549" s="118"/>
      <c r="W549" s="118"/>
      <c r="X549" s="118"/>
      <c r="Y549" s="135" t="str">
        <f>O549</f>
        <v/>
      </c>
      <c r="Z549" s="266">
        <f>O550</f>
        <v>0</v>
      </c>
      <c r="AA549" s="135"/>
      <c r="AB549" s="135"/>
      <c r="AC549" s="135"/>
      <c r="AD549" s="135"/>
      <c r="AE549" s="135"/>
      <c r="AF549" s="148"/>
      <c r="AG549" s="135"/>
      <c r="AH549" s="135"/>
      <c r="AI549" s="135"/>
      <c r="AJ549" s="135"/>
      <c r="AK549" s="135"/>
    </row>
    <row r="550" spans="1:37" ht="18" customHeight="1" thickBot="1">
      <c r="A550" s="312" t="str">
        <f>IF(C548="","",C548)</f>
        <v/>
      </c>
      <c r="B550" s="97">
        <f>B528</f>
        <v>6</v>
      </c>
      <c r="C550" s="93" t="str">
        <f>IF(H548="","",IF(D548="USD",H548-G548,ROUNDUP((H548-G548)/T548,2)))</f>
        <v/>
      </c>
      <c r="D550" s="110"/>
      <c r="E550" s="110"/>
      <c r="F550" s="111" t="str">
        <f>IF(AND(E548&lt;&gt;"",OR(I548="全額",I548="一部")=TRUE)=TRUE,E548,"")</f>
        <v/>
      </c>
      <c r="G550" s="112" t="str">
        <f>IF(D548="JPY",IF(COUNTIF(F550,"*円*")=1,I550,ROUNDUP(I550/T548,2)),IF(COUNTIF(F550,"*円*")=0,I550,ROUNDUP(I550*T548,0)))</f>
        <v/>
      </c>
      <c r="H550" s="174"/>
      <c r="I550" s="176" t="str">
        <f>IF(I548="","",IF(I548="全額",H548,IF(I548="なし",0,"金額入力")))</f>
        <v/>
      </c>
      <c r="J550" s="381"/>
      <c r="K550" s="385"/>
      <c r="L550" s="386"/>
      <c r="M550" s="385"/>
      <c r="N550" s="386"/>
      <c r="O550" s="385"/>
      <c r="P550" s="386"/>
      <c r="Q550" s="385"/>
      <c r="R550" s="387"/>
      <c r="S550" s="87"/>
      <c r="T550" s="135"/>
      <c r="U550" s="118" t="str">
        <f>IF(G550="","","IN_"&amp;F550&amp;MONTH(H550)&amp;"/"&amp;DAY(H550))&amp;"_"&amp;COUNTIF($V$14:V550,V550)</f>
        <v>_95</v>
      </c>
      <c r="V550" s="118" t="str">
        <f>"IN_"&amp;F550&amp;H550</f>
        <v>IN_</v>
      </c>
      <c r="W550" s="118"/>
      <c r="X550" s="118"/>
      <c r="Y550" s="135" t="str">
        <f>Q549</f>
        <v/>
      </c>
      <c r="Z550" s="266">
        <f>Q550</f>
        <v>0</v>
      </c>
      <c r="AA550" s="135" t="str">
        <f>IF(AB550="着金待ち",COUNTIF($AB$14:AB550,"着金待ち"),"")</f>
        <v/>
      </c>
      <c r="AB550" s="135" t="str">
        <f>IF(AND(OR(I548="全額",I548="一部")=TRUE,H550="")=TRUE,"着金待ち","")</f>
        <v/>
      </c>
      <c r="AC550" s="135" t="str">
        <f>IF(AB550="着金待ち",C548,"")</f>
        <v/>
      </c>
      <c r="AD550" s="135" t="str">
        <f>IF(AB550="着金待ち",F550,"")</f>
        <v/>
      </c>
      <c r="AE550" s="292" t="str">
        <f>IF(AB550="着金待ち",G550,"")</f>
        <v/>
      </c>
      <c r="AF550" s="148" t="str">
        <f>IF(AB550="着金待ち",B550,"")</f>
        <v/>
      </c>
      <c r="AG550" s="135" t="str">
        <f>IF(C550="","",IF(C550&lt;&gt;D550+E550,"！",""))</f>
        <v/>
      </c>
      <c r="AH550" s="135" t="str">
        <f>IF(C550="","",IF(C550&lt;&gt;SUM(K550:R550),"！",""))</f>
        <v/>
      </c>
      <c r="AI550" s="135" t="str">
        <f>IF(OR(AG550="！",AH550="！")=TRUE,"！","")</f>
        <v/>
      </c>
      <c r="AJ550" s="135" t="str">
        <f>IF(AI550="！",COUNTIF($AI$14:AI550,"！"),"")</f>
        <v/>
      </c>
      <c r="AK550" s="135">
        <v>5</v>
      </c>
    </row>
    <row r="551" spans="1:37" ht="18" customHeight="1" thickBot="1">
      <c r="A551" s="312"/>
      <c r="B551" s="308" t="s">
        <v>317</v>
      </c>
      <c r="C551" s="88"/>
      <c r="D551" s="89"/>
      <c r="E551" s="94" t="str">
        <f>IFERROR(ABS(C550-(D550+E550)),"")</f>
        <v/>
      </c>
      <c r="F551" s="90"/>
      <c r="G551" s="90"/>
      <c r="H551" s="89"/>
      <c r="I551" s="170"/>
      <c r="J551" s="79"/>
      <c r="K551" s="79"/>
      <c r="L551" s="79"/>
      <c r="M551" s="79"/>
      <c r="N551" s="79"/>
      <c r="O551" s="79"/>
      <c r="P551" s="79"/>
      <c r="Q551" s="388" t="str">
        <f>IFERROR(ABS(C550-SUM(K550:R550)),"")</f>
        <v/>
      </c>
      <c r="R551" s="388"/>
      <c r="S551" s="79"/>
      <c r="T551" s="135"/>
      <c r="U551" s="118"/>
      <c r="V551" s="118"/>
      <c r="W551" s="118"/>
      <c r="X551" s="118"/>
      <c r="Y551" s="135"/>
      <c r="Z551" s="135"/>
      <c r="AA551" s="135"/>
      <c r="AB551" s="135"/>
      <c r="AC551" s="135"/>
      <c r="AD551" s="135"/>
      <c r="AE551" s="135"/>
      <c r="AF551" s="148"/>
      <c r="AG551" s="135"/>
      <c r="AH551" s="135"/>
      <c r="AI551" s="135"/>
      <c r="AJ551" s="135"/>
      <c r="AK551" s="135"/>
    </row>
    <row r="552" spans="1:37" ht="18" customHeight="1" thickBot="1">
      <c r="A552" s="312"/>
      <c r="B552" s="321">
        <f>B547+1</f>
        <v>6</v>
      </c>
      <c r="C552" s="81" t="s">
        <v>23</v>
      </c>
      <c r="D552" s="82" t="s">
        <v>136</v>
      </c>
      <c r="E552" s="82" t="s">
        <v>28</v>
      </c>
      <c r="F552" s="82" t="s">
        <v>27</v>
      </c>
      <c r="G552" s="82" t="s">
        <v>24</v>
      </c>
      <c r="H552" s="171" t="s">
        <v>25</v>
      </c>
      <c r="I552" s="91" t="s">
        <v>133</v>
      </c>
      <c r="J552" s="372" t="s">
        <v>198</v>
      </c>
      <c r="K552" s="374"/>
      <c r="L552" s="375"/>
      <c r="M552" s="375"/>
      <c r="N552" s="375"/>
      <c r="O552" s="375"/>
      <c r="P552" s="375"/>
      <c r="Q552" s="375"/>
      <c r="R552" s="376"/>
      <c r="S552" s="83"/>
      <c r="T552" s="120" t="s">
        <v>31</v>
      </c>
      <c r="U552" s="118"/>
      <c r="V552" s="118"/>
      <c r="W552" s="118"/>
      <c r="X552" s="118"/>
      <c r="Y552" s="135" t="str">
        <f>K554</f>
        <v/>
      </c>
      <c r="Z552" s="266">
        <f>K555</f>
        <v>0</v>
      </c>
      <c r="AA552" s="135"/>
      <c r="AB552" s="135"/>
      <c r="AC552" s="135"/>
      <c r="AD552" s="135"/>
      <c r="AE552" s="135"/>
      <c r="AF552" s="148"/>
      <c r="AG552" s="135"/>
      <c r="AH552" s="135"/>
      <c r="AI552" s="135"/>
      <c r="AJ552" s="135"/>
      <c r="AK552" s="135"/>
    </row>
    <row r="553" spans="1:37" ht="18" customHeight="1" thickBot="1">
      <c r="A553" s="312"/>
      <c r="B553" s="309">
        <f>B528</f>
        <v>6</v>
      </c>
      <c r="C553" s="107"/>
      <c r="D553" s="108" t="s">
        <v>30</v>
      </c>
      <c r="E553" s="108" t="str">
        <f>IF(C553="","",IFERROR(INDEX(リスト!$B$3:$B$32,MATCH(プレー記録!C553,リスト!$D$3:$D$32,0),1),""))</f>
        <v/>
      </c>
      <c r="F553" s="109"/>
      <c r="G553" s="109" t="str">
        <f>IF(F553="","",F553)</f>
        <v/>
      </c>
      <c r="H553" s="172"/>
      <c r="I553" s="175"/>
      <c r="J553" s="373"/>
      <c r="K553" s="377"/>
      <c r="L553" s="378"/>
      <c r="M553" s="378"/>
      <c r="N553" s="378"/>
      <c r="O553" s="378"/>
      <c r="P553" s="378"/>
      <c r="Q553" s="378"/>
      <c r="R553" s="379"/>
      <c r="S553" s="84"/>
      <c r="T553" s="241"/>
      <c r="U553" s="118" t="str">
        <f>IF(F553="","","OUT_"&amp;E553&amp;MONTH(B553)&amp;"/"&amp;DAY(B553)&amp;"_"&amp;COUNTIF($V$12:V553,V553))</f>
        <v/>
      </c>
      <c r="V553" s="118" t="str">
        <f>"OUT_"&amp;E553&amp;B553</f>
        <v>OUT_6</v>
      </c>
      <c r="W553" s="194">
        <f>SUM(H553)-SUM(I555)</f>
        <v>0</v>
      </c>
      <c r="X553" s="119" t="str">
        <f>IF(C553="","",C553)</f>
        <v/>
      </c>
      <c r="Y553" s="135" t="str">
        <f>M554</f>
        <v/>
      </c>
      <c r="Z553" s="266">
        <f>M555</f>
        <v>0</v>
      </c>
      <c r="AA553" s="135"/>
      <c r="AB553" s="135"/>
      <c r="AC553" s="135"/>
      <c r="AD553" s="135"/>
      <c r="AE553" s="135"/>
      <c r="AF553" s="148"/>
      <c r="AG553" s="135"/>
      <c r="AH553" s="135"/>
      <c r="AI553" s="135"/>
      <c r="AJ553" s="135"/>
      <c r="AK553" s="135"/>
    </row>
    <row r="554" spans="1:37" ht="18" customHeight="1">
      <c r="A554" s="312"/>
      <c r="B554" s="79"/>
      <c r="C554" s="85" t="s">
        <v>26</v>
      </c>
      <c r="D554" s="86" t="s">
        <v>1</v>
      </c>
      <c r="E554" s="86" t="s">
        <v>29</v>
      </c>
      <c r="F554" s="86" t="s">
        <v>119</v>
      </c>
      <c r="G554" s="86" t="s">
        <v>134</v>
      </c>
      <c r="H554" s="173" t="s">
        <v>117</v>
      </c>
      <c r="I554" s="92" t="s">
        <v>135</v>
      </c>
      <c r="J554" s="380" t="s">
        <v>199</v>
      </c>
      <c r="K554" s="382" t="str">
        <f>$K$13</f>
        <v/>
      </c>
      <c r="L554" s="383"/>
      <c r="M554" s="382" t="str">
        <f>$M$13</f>
        <v/>
      </c>
      <c r="N554" s="383"/>
      <c r="O554" s="382" t="str">
        <f>$O$13</f>
        <v/>
      </c>
      <c r="P554" s="383"/>
      <c r="Q554" s="382" t="str">
        <f>$Q$13</f>
        <v/>
      </c>
      <c r="R554" s="384"/>
      <c r="S554" s="87"/>
      <c r="T554" s="135"/>
      <c r="U554" s="118"/>
      <c r="V554" s="118"/>
      <c r="W554" s="118"/>
      <c r="X554" s="118"/>
      <c r="Y554" s="135" t="str">
        <f>O554</f>
        <v/>
      </c>
      <c r="Z554" s="266">
        <f>O555</f>
        <v>0</v>
      </c>
      <c r="AA554" s="135"/>
      <c r="AB554" s="135"/>
      <c r="AC554" s="135"/>
      <c r="AD554" s="135"/>
      <c r="AE554" s="135"/>
      <c r="AF554" s="148"/>
      <c r="AG554" s="135"/>
      <c r="AH554" s="135"/>
      <c r="AI554" s="135"/>
      <c r="AJ554" s="135"/>
      <c r="AK554" s="135"/>
    </row>
    <row r="555" spans="1:37" ht="18" customHeight="1" thickBot="1">
      <c r="A555" s="312" t="str">
        <f>IF(C553="","",C553)</f>
        <v/>
      </c>
      <c r="B555" s="97">
        <f>B528</f>
        <v>6</v>
      </c>
      <c r="C555" s="93" t="str">
        <f>IF(H553="","",IF(D553="USD",H553-G553,ROUNDUP((H553-G553)/T553,2)))</f>
        <v/>
      </c>
      <c r="D555" s="110"/>
      <c r="E555" s="110"/>
      <c r="F555" s="111" t="str">
        <f>IF(AND(E553&lt;&gt;"",OR(I553="全額",I553="一部")=TRUE)=TRUE,E553,"")</f>
        <v/>
      </c>
      <c r="G555" s="112" t="str">
        <f>IF(D553="JPY",IF(COUNTIF(F555,"*円*")=1,I555,ROUNDUP(I555/T553,2)),IF(COUNTIF(F555,"*円*")=0,I555,ROUNDUP(I555*T553,0)))</f>
        <v/>
      </c>
      <c r="H555" s="174"/>
      <c r="I555" s="176" t="str">
        <f>IF(I553="","",IF(I553="全額",H553,IF(I553="なし",0,"金額入力")))</f>
        <v/>
      </c>
      <c r="J555" s="381"/>
      <c r="K555" s="385"/>
      <c r="L555" s="386"/>
      <c r="M555" s="385"/>
      <c r="N555" s="386"/>
      <c r="O555" s="385"/>
      <c r="P555" s="386"/>
      <c r="Q555" s="385"/>
      <c r="R555" s="387"/>
      <c r="S555" s="87"/>
      <c r="T555" s="135"/>
      <c r="U555" s="118" t="str">
        <f>IF(G555="","","IN_"&amp;F555&amp;MONTH(H555)&amp;"/"&amp;DAY(H555))&amp;"_"&amp;COUNTIF($V$14:V555,V555)</f>
        <v>_96</v>
      </c>
      <c r="V555" s="118" t="str">
        <f>"IN_"&amp;F555&amp;H555</f>
        <v>IN_</v>
      </c>
      <c r="W555" s="118"/>
      <c r="X555" s="118"/>
      <c r="Y555" s="135" t="str">
        <f>Q554</f>
        <v/>
      </c>
      <c r="Z555" s="266">
        <f>Q555</f>
        <v>0</v>
      </c>
      <c r="AA555" s="135" t="str">
        <f>IF(AB555="着金待ち",COUNTIF($AB$14:AB555,"着金待ち"),"")</f>
        <v/>
      </c>
      <c r="AB555" s="135" t="str">
        <f>IF(AND(OR(I553="全額",I553="一部")=TRUE,H555="")=TRUE,"着金待ち","")</f>
        <v/>
      </c>
      <c r="AC555" s="135" t="str">
        <f>IF(AB555="着金待ち",C553,"")</f>
        <v/>
      </c>
      <c r="AD555" s="135" t="str">
        <f>IF(AB555="着金待ち",F555,"")</f>
        <v/>
      </c>
      <c r="AE555" s="292" t="str">
        <f>IF(AB555="着金待ち",G555,"")</f>
        <v/>
      </c>
      <c r="AF555" s="148" t="str">
        <f>IF(AB555="着金待ち",B555,"")</f>
        <v/>
      </c>
      <c r="AG555" s="135" t="str">
        <f>IF(C555="","",IF(C555&lt;&gt;D555+E555,"！",""))</f>
        <v/>
      </c>
      <c r="AH555" s="135" t="str">
        <f>IF(C555="","",IF(C555&lt;&gt;SUM(K555:R555),"！",""))</f>
        <v/>
      </c>
      <c r="AI555" s="135" t="str">
        <f>IF(OR(AG555="！",AH555="！")=TRUE,"！","")</f>
        <v/>
      </c>
      <c r="AJ555" s="135" t="str">
        <f>IF(AI555="！",COUNTIF($AI$14:AI555,"！"),"")</f>
        <v/>
      </c>
      <c r="AK555" s="135">
        <v>6</v>
      </c>
    </row>
    <row r="556" spans="1:37" ht="18" customHeight="1" thickBot="1">
      <c r="A556" s="312"/>
      <c r="B556" s="308" t="s">
        <v>317</v>
      </c>
      <c r="C556" s="88"/>
      <c r="D556" s="89"/>
      <c r="E556" s="94" t="str">
        <f>IFERROR(ABS(C555-(D555+E555)),"")</f>
        <v/>
      </c>
      <c r="F556" s="90"/>
      <c r="G556" s="90"/>
      <c r="H556" s="89"/>
      <c r="I556" s="170"/>
      <c r="J556" s="79"/>
      <c r="K556" s="79"/>
      <c r="L556" s="79"/>
      <c r="M556" s="79"/>
      <c r="N556" s="79"/>
      <c r="O556" s="79"/>
      <c r="P556" s="79"/>
      <c r="Q556" s="388" t="str">
        <f>IFERROR(ABS(C555-SUM(K555:R555)),"")</f>
        <v/>
      </c>
      <c r="R556" s="388"/>
      <c r="S556" s="79"/>
      <c r="T556" s="135"/>
      <c r="U556" s="118"/>
      <c r="V556" s="118"/>
      <c r="W556" s="118"/>
      <c r="X556" s="118"/>
      <c r="Y556" s="135"/>
      <c r="Z556" s="135"/>
      <c r="AA556" s="135"/>
      <c r="AB556" s="135"/>
      <c r="AC556" s="135"/>
      <c r="AD556" s="135"/>
      <c r="AE556" s="135"/>
      <c r="AF556" s="148"/>
      <c r="AG556" s="135"/>
      <c r="AH556" s="135"/>
      <c r="AI556" s="135"/>
      <c r="AJ556" s="135"/>
      <c r="AK556" s="135"/>
    </row>
    <row r="557" spans="1:37" ht="18" customHeight="1" thickBot="1">
      <c r="A557" s="312"/>
      <c r="B557" s="321">
        <f>B552+1</f>
        <v>7</v>
      </c>
      <c r="C557" s="81" t="s">
        <v>23</v>
      </c>
      <c r="D557" s="82" t="s">
        <v>136</v>
      </c>
      <c r="E557" s="82" t="s">
        <v>28</v>
      </c>
      <c r="F557" s="82" t="s">
        <v>27</v>
      </c>
      <c r="G557" s="82" t="s">
        <v>24</v>
      </c>
      <c r="H557" s="171" t="s">
        <v>25</v>
      </c>
      <c r="I557" s="91" t="s">
        <v>133</v>
      </c>
      <c r="J557" s="372" t="s">
        <v>198</v>
      </c>
      <c r="K557" s="374"/>
      <c r="L557" s="375"/>
      <c r="M557" s="375"/>
      <c r="N557" s="375"/>
      <c r="O557" s="375"/>
      <c r="P557" s="375"/>
      <c r="Q557" s="375"/>
      <c r="R557" s="376"/>
      <c r="S557" s="83"/>
      <c r="T557" s="120" t="s">
        <v>31</v>
      </c>
      <c r="U557" s="118"/>
      <c r="V557" s="118"/>
      <c r="W557" s="118"/>
      <c r="X557" s="118"/>
      <c r="Y557" s="135" t="str">
        <f>K559</f>
        <v/>
      </c>
      <c r="Z557" s="266">
        <f>K560</f>
        <v>0</v>
      </c>
      <c r="AA557" s="135"/>
      <c r="AB557" s="135"/>
      <c r="AC557" s="135"/>
      <c r="AD557" s="135"/>
      <c r="AE557" s="135"/>
      <c r="AF557" s="148"/>
      <c r="AG557" s="135"/>
      <c r="AH557" s="135"/>
      <c r="AI557" s="135"/>
      <c r="AJ557" s="135"/>
      <c r="AK557" s="135"/>
    </row>
    <row r="558" spans="1:37" ht="18" customHeight="1" thickBot="1">
      <c r="A558" s="312"/>
      <c r="B558" s="309">
        <f>B528</f>
        <v>6</v>
      </c>
      <c r="C558" s="107"/>
      <c r="D558" s="108" t="s">
        <v>30</v>
      </c>
      <c r="E558" s="108" t="str">
        <f>IF(C558="","",IFERROR(INDEX(リスト!$B$3:$B$32,MATCH(プレー記録!C558,リスト!$D$3:$D$32,0),1),""))</f>
        <v/>
      </c>
      <c r="F558" s="109"/>
      <c r="G558" s="109" t="str">
        <f>IF(F558="","",F558)</f>
        <v/>
      </c>
      <c r="H558" s="172"/>
      <c r="I558" s="175"/>
      <c r="J558" s="373"/>
      <c r="K558" s="377"/>
      <c r="L558" s="378"/>
      <c r="M558" s="378"/>
      <c r="N558" s="378"/>
      <c r="O558" s="378"/>
      <c r="P558" s="378"/>
      <c r="Q558" s="378"/>
      <c r="R558" s="379"/>
      <c r="S558" s="84"/>
      <c r="T558" s="241"/>
      <c r="U558" s="118" t="str">
        <f>IF(F558="","","OUT_"&amp;E558&amp;MONTH(B558)&amp;"/"&amp;DAY(B558)&amp;"_"&amp;COUNTIF($V$12:V558,V558))</f>
        <v/>
      </c>
      <c r="V558" s="118" t="str">
        <f>"OUT_"&amp;E558&amp;B558</f>
        <v>OUT_6</v>
      </c>
      <c r="W558" s="194">
        <f>SUM(H558)-SUM(I560)</f>
        <v>0</v>
      </c>
      <c r="X558" s="119" t="str">
        <f>IF(C558="","",C558)</f>
        <v/>
      </c>
      <c r="Y558" s="135" t="str">
        <f>M559</f>
        <v/>
      </c>
      <c r="Z558" s="266">
        <f>M560</f>
        <v>0</v>
      </c>
      <c r="AA558" s="135"/>
      <c r="AB558" s="135"/>
      <c r="AC558" s="135"/>
      <c r="AD558" s="135"/>
      <c r="AE558" s="135"/>
      <c r="AF558" s="148"/>
      <c r="AG558" s="135"/>
      <c r="AH558" s="135"/>
      <c r="AI558" s="135"/>
      <c r="AJ558" s="135"/>
      <c r="AK558" s="135"/>
    </row>
    <row r="559" spans="1:37" ht="18" customHeight="1">
      <c r="A559" s="312"/>
      <c r="B559" s="79"/>
      <c r="C559" s="85" t="s">
        <v>26</v>
      </c>
      <c r="D559" s="86" t="s">
        <v>1</v>
      </c>
      <c r="E559" s="86" t="s">
        <v>29</v>
      </c>
      <c r="F559" s="86" t="s">
        <v>119</v>
      </c>
      <c r="G559" s="86" t="s">
        <v>134</v>
      </c>
      <c r="H559" s="173" t="s">
        <v>117</v>
      </c>
      <c r="I559" s="92" t="s">
        <v>135</v>
      </c>
      <c r="J559" s="380" t="s">
        <v>199</v>
      </c>
      <c r="K559" s="382" t="str">
        <f>$K$13</f>
        <v/>
      </c>
      <c r="L559" s="383"/>
      <c r="M559" s="382" t="str">
        <f>$M$13</f>
        <v/>
      </c>
      <c r="N559" s="383"/>
      <c r="O559" s="382" t="str">
        <f>$O$13</f>
        <v/>
      </c>
      <c r="P559" s="383"/>
      <c r="Q559" s="382" t="str">
        <f>$Q$13</f>
        <v/>
      </c>
      <c r="R559" s="384"/>
      <c r="S559" s="87"/>
      <c r="T559" s="135"/>
      <c r="U559" s="118"/>
      <c r="V559" s="118"/>
      <c r="W559" s="118"/>
      <c r="X559" s="118"/>
      <c r="Y559" s="135" t="str">
        <f>O559</f>
        <v/>
      </c>
      <c r="Z559" s="266">
        <f>O560</f>
        <v>0</v>
      </c>
      <c r="AA559" s="135"/>
      <c r="AB559" s="135"/>
      <c r="AC559" s="135"/>
      <c r="AD559" s="135"/>
      <c r="AE559" s="135"/>
      <c r="AF559" s="148"/>
      <c r="AG559" s="135"/>
      <c r="AH559" s="135"/>
      <c r="AI559" s="135"/>
      <c r="AJ559" s="135"/>
      <c r="AK559" s="135"/>
    </row>
    <row r="560" spans="1:37" ht="18" customHeight="1" thickBot="1">
      <c r="A560" s="312" t="str">
        <f>IF(C558="","",C558)</f>
        <v/>
      </c>
      <c r="B560" s="97">
        <f>B528</f>
        <v>6</v>
      </c>
      <c r="C560" s="93" t="str">
        <f>IF(H558="","",IF(D558="USD",H558-G558,ROUNDUP((H558-G558)/T558,2)))</f>
        <v/>
      </c>
      <c r="D560" s="110"/>
      <c r="E560" s="110"/>
      <c r="F560" s="111" t="str">
        <f>IF(AND(E558&lt;&gt;"",OR(I558="全額",I558="一部")=TRUE)=TRUE,E558,"")</f>
        <v/>
      </c>
      <c r="G560" s="112" t="str">
        <f>IF(D558="JPY",IF(COUNTIF(F560,"*円*")=1,I560,ROUNDUP(I560/T558,2)),IF(COUNTIF(F560,"*円*")=0,I560,ROUNDUP(I560*T558,0)))</f>
        <v/>
      </c>
      <c r="H560" s="174"/>
      <c r="I560" s="176" t="str">
        <f>IF(I558="","",IF(I558="全額",H558,IF(I558="なし",0,"金額入力")))</f>
        <v/>
      </c>
      <c r="J560" s="381"/>
      <c r="K560" s="385"/>
      <c r="L560" s="386"/>
      <c r="M560" s="385"/>
      <c r="N560" s="386"/>
      <c r="O560" s="385"/>
      <c r="P560" s="386"/>
      <c r="Q560" s="385"/>
      <c r="R560" s="387"/>
      <c r="S560" s="87"/>
      <c r="T560" s="135"/>
      <c r="U560" s="118" t="str">
        <f>IF(G560="","","IN_"&amp;F560&amp;MONTH(H560)&amp;"/"&amp;DAY(H560))&amp;"_"&amp;COUNTIF($V$14:V560,V560)</f>
        <v>_97</v>
      </c>
      <c r="V560" s="118" t="str">
        <f>"IN_"&amp;F560&amp;H560</f>
        <v>IN_</v>
      </c>
      <c r="W560" s="118"/>
      <c r="X560" s="118"/>
      <c r="Y560" s="135" t="str">
        <f>Q559</f>
        <v/>
      </c>
      <c r="Z560" s="266">
        <f>Q560</f>
        <v>0</v>
      </c>
      <c r="AA560" s="135" t="str">
        <f>IF(AB560="着金待ち",COUNTIF($AB$14:AB560,"着金待ち"),"")</f>
        <v/>
      </c>
      <c r="AB560" s="135" t="str">
        <f>IF(AND(OR(I558="全額",I558="一部")=TRUE,H560="")=TRUE,"着金待ち","")</f>
        <v/>
      </c>
      <c r="AC560" s="135" t="str">
        <f>IF(AB560="着金待ち",C558,"")</f>
        <v/>
      </c>
      <c r="AD560" s="135" t="str">
        <f>IF(AB560="着金待ち",F560,"")</f>
        <v/>
      </c>
      <c r="AE560" s="292" t="str">
        <f>IF(AB560="着金待ち",G560,"")</f>
        <v/>
      </c>
      <c r="AF560" s="148" t="str">
        <f>IF(AB560="着金待ち",B560,"")</f>
        <v/>
      </c>
      <c r="AG560" s="135" t="str">
        <f>IF(C560="","",IF(C560&lt;&gt;D560+E560,"！",""))</f>
        <v/>
      </c>
      <c r="AH560" s="135" t="str">
        <f>IF(C560="","",IF(C560&lt;&gt;SUM(K560:R560),"！",""))</f>
        <v/>
      </c>
      <c r="AI560" s="135" t="str">
        <f>IF(OR(AG560="！",AH560="！")=TRUE,"！","")</f>
        <v/>
      </c>
      <c r="AJ560" s="135" t="str">
        <f>IF(AI560="！",COUNTIF($AI$14:AI560,"！"),"")</f>
        <v/>
      </c>
      <c r="AK560" s="135">
        <v>7</v>
      </c>
    </row>
    <row r="561" spans="1:37" ht="18" customHeight="1" thickBot="1">
      <c r="A561" s="312"/>
      <c r="B561" s="308" t="s">
        <v>317</v>
      </c>
      <c r="C561" s="88"/>
      <c r="D561" s="89"/>
      <c r="E561" s="94" t="str">
        <f>IFERROR(ABS(C560-(D560+E560)),"")</f>
        <v/>
      </c>
      <c r="F561" s="90"/>
      <c r="G561" s="90"/>
      <c r="H561" s="89"/>
      <c r="I561" s="170"/>
      <c r="J561" s="79"/>
      <c r="K561" s="79"/>
      <c r="L561" s="79"/>
      <c r="M561" s="79"/>
      <c r="N561" s="79"/>
      <c r="O561" s="79"/>
      <c r="P561" s="79"/>
      <c r="Q561" s="388" t="str">
        <f>IFERROR(ABS(C560-SUM(K560:R560)),"")</f>
        <v/>
      </c>
      <c r="R561" s="388"/>
      <c r="S561" s="79"/>
      <c r="T561" s="135"/>
      <c r="U561" s="118"/>
      <c r="V561" s="118"/>
      <c r="W561" s="118"/>
      <c r="X561" s="118"/>
      <c r="Y561" s="135"/>
      <c r="Z561" s="135"/>
      <c r="AA561" s="135"/>
      <c r="AB561" s="135"/>
      <c r="AC561" s="135"/>
      <c r="AD561" s="135"/>
      <c r="AE561" s="135"/>
      <c r="AF561" s="148"/>
      <c r="AG561" s="135"/>
      <c r="AH561" s="135"/>
      <c r="AI561" s="135"/>
      <c r="AJ561" s="135"/>
      <c r="AK561" s="135"/>
    </row>
    <row r="562" spans="1:37" ht="18" customHeight="1" thickBot="1">
      <c r="A562" s="312"/>
      <c r="B562" s="321">
        <f>B557+1</f>
        <v>8</v>
      </c>
      <c r="C562" s="81" t="s">
        <v>23</v>
      </c>
      <c r="D562" s="82" t="s">
        <v>136</v>
      </c>
      <c r="E562" s="82" t="s">
        <v>28</v>
      </c>
      <c r="F562" s="82" t="s">
        <v>27</v>
      </c>
      <c r="G562" s="82" t="s">
        <v>24</v>
      </c>
      <c r="H562" s="171" t="s">
        <v>25</v>
      </c>
      <c r="I562" s="91" t="s">
        <v>133</v>
      </c>
      <c r="J562" s="372" t="s">
        <v>198</v>
      </c>
      <c r="K562" s="374"/>
      <c r="L562" s="375"/>
      <c r="M562" s="375"/>
      <c r="N562" s="375"/>
      <c r="O562" s="375"/>
      <c r="P562" s="375"/>
      <c r="Q562" s="375"/>
      <c r="R562" s="376"/>
      <c r="S562" s="83"/>
      <c r="T562" s="120" t="s">
        <v>31</v>
      </c>
      <c r="U562" s="118"/>
      <c r="V562" s="118"/>
      <c r="W562" s="118"/>
      <c r="X562" s="118"/>
      <c r="Y562" s="135" t="str">
        <f>K564</f>
        <v/>
      </c>
      <c r="Z562" s="266">
        <f>K565</f>
        <v>0</v>
      </c>
      <c r="AA562" s="135"/>
      <c r="AB562" s="135"/>
      <c r="AC562" s="135"/>
      <c r="AD562" s="135"/>
      <c r="AE562" s="135"/>
      <c r="AF562" s="148"/>
      <c r="AG562" s="135"/>
      <c r="AH562" s="135"/>
      <c r="AI562" s="135"/>
      <c r="AJ562" s="135"/>
      <c r="AK562" s="135"/>
    </row>
    <row r="563" spans="1:37" ht="18" customHeight="1" thickBot="1">
      <c r="A563" s="312"/>
      <c r="B563" s="309">
        <f>B528</f>
        <v>6</v>
      </c>
      <c r="C563" s="107"/>
      <c r="D563" s="108" t="s">
        <v>30</v>
      </c>
      <c r="E563" s="108" t="str">
        <f>IF(C563="","",IFERROR(INDEX(リスト!$B$3:$B$32,MATCH(プレー記録!C563,リスト!$D$3:$D$32,0),1),""))</f>
        <v/>
      </c>
      <c r="F563" s="109"/>
      <c r="G563" s="109" t="str">
        <f>IF(F563="","",F563)</f>
        <v/>
      </c>
      <c r="H563" s="172"/>
      <c r="I563" s="175"/>
      <c r="J563" s="373"/>
      <c r="K563" s="377"/>
      <c r="L563" s="378"/>
      <c r="M563" s="378"/>
      <c r="N563" s="378"/>
      <c r="O563" s="378"/>
      <c r="P563" s="378"/>
      <c r="Q563" s="378"/>
      <c r="R563" s="379"/>
      <c r="S563" s="84"/>
      <c r="T563" s="241"/>
      <c r="U563" s="118" t="str">
        <f>IF(F563="","","OUT_"&amp;E563&amp;MONTH(B563)&amp;"/"&amp;DAY(B563)&amp;"_"&amp;COUNTIF($V$12:V563,V563))</f>
        <v/>
      </c>
      <c r="V563" s="118" t="str">
        <f>"OUT_"&amp;E563&amp;B563</f>
        <v>OUT_6</v>
      </c>
      <c r="W563" s="194">
        <f>SUM(H563)-SUM(I565)</f>
        <v>0</v>
      </c>
      <c r="X563" s="119" t="str">
        <f>IF(C563="","",C563)</f>
        <v/>
      </c>
      <c r="Y563" s="135" t="str">
        <f>M564</f>
        <v/>
      </c>
      <c r="Z563" s="266">
        <f>M565</f>
        <v>0</v>
      </c>
      <c r="AA563" s="135"/>
      <c r="AB563" s="135"/>
      <c r="AC563" s="135"/>
      <c r="AD563" s="135"/>
      <c r="AE563" s="135"/>
      <c r="AF563" s="148"/>
      <c r="AG563" s="135"/>
      <c r="AH563" s="135"/>
      <c r="AI563" s="135"/>
      <c r="AJ563" s="135"/>
      <c r="AK563" s="135"/>
    </row>
    <row r="564" spans="1:37" ht="18" customHeight="1">
      <c r="A564" s="312"/>
      <c r="B564" s="79"/>
      <c r="C564" s="85" t="s">
        <v>26</v>
      </c>
      <c r="D564" s="86" t="s">
        <v>1</v>
      </c>
      <c r="E564" s="86" t="s">
        <v>29</v>
      </c>
      <c r="F564" s="86" t="s">
        <v>119</v>
      </c>
      <c r="G564" s="86" t="s">
        <v>134</v>
      </c>
      <c r="H564" s="173" t="s">
        <v>117</v>
      </c>
      <c r="I564" s="92" t="s">
        <v>135</v>
      </c>
      <c r="J564" s="380" t="s">
        <v>199</v>
      </c>
      <c r="K564" s="382" t="str">
        <f>$K$13</f>
        <v/>
      </c>
      <c r="L564" s="383"/>
      <c r="M564" s="382" t="str">
        <f>$M$13</f>
        <v/>
      </c>
      <c r="N564" s="383"/>
      <c r="O564" s="382" t="str">
        <f>$O$13</f>
        <v/>
      </c>
      <c r="P564" s="383"/>
      <c r="Q564" s="382" t="str">
        <f>$Q$13</f>
        <v/>
      </c>
      <c r="R564" s="384"/>
      <c r="S564" s="87"/>
      <c r="T564" s="135"/>
      <c r="U564" s="118"/>
      <c r="V564" s="118"/>
      <c r="W564" s="118"/>
      <c r="X564" s="118"/>
      <c r="Y564" s="135" t="str">
        <f>O564</f>
        <v/>
      </c>
      <c r="Z564" s="266">
        <f>O565</f>
        <v>0</v>
      </c>
      <c r="AA564" s="135"/>
      <c r="AB564" s="135"/>
      <c r="AC564" s="135"/>
      <c r="AD564" s="135"/>
      <c r="AE564" s="135"/>
      <c r="AF564" s="148"/>
      <c r="AG564" s="135"/>
      <c r="AH564" s="135"/>
      <c r="AI564" s="135"/>
      <c r="AJ564" s="135"/>
      <c r="AK564" s="135"/>
    </row>
    <row r="565" spans="1:37" ht="18" customHeight="1" thickBot="1">
      <c r="A565" s="312" t="str">
        <f>IF(C563="","",C563)</f>
        <v/>
      </c>
      <c r="B565" s="97">
        <f>B528</f>
        <v>6</v>
      </c>
      <c r="C565" s="93" t="str">
        <f>IF(H563="","",IF(D563="USD",H563-G563,ROUNDUP((H563-G563)/T563,2)))</f>
        <v/>
      </c>
      <c r="D565" s="110"/>
      <c r="E565" s="110"/>
      <c r="F565" s="111" t="str">
        <f>IF(AND(E563&lt;&gt;"",OR(I563="全額",I563="一部")=TRUE)=TRUE,E563,"")</f>
        <v/>
      </c>
      <c r="G565" s="112" t="str">
        <f>IF(D563="JPY",IF(COUNTIF(F565,"*円*")=1,I565,ROUNDUP(I565/T563,2)),IF(COUNTIF(F565,"*円*")=0,I565,ROUNDUP(I565*T563,0)))</f>
        <v/>
      </c>
      <c r="H565" s="174"/>
      <c r="I565" s="176" t="str">
        <f>IF(I563="","",IF(I563="全額",H563,IF(I563="なし",0,"金額入力")))</f>
        <v/>
      </c>
      <c r="J565" s="381"/>
      <c r="K565" s="385"/>
      <c r="L565" s="386"/>
      <c r="M565" s="385"/>
      <c r="N565" s="386"/>
      <c r="O565" s="385"/>
      <c r="P565" s="386"/>
      <c r="Q565" s="385"/>
      <c r="R565" s="387"/>
      <c r="S565" s="87"/>
      <c r="T565" s="135"/>
      <c r="U565" s="118" t="str">
        <f>IF(G565="","","IN_"&amp;F565&amp;MONTH(H565)&amp;"/"&amp;DAY(H565))&amp;"_"&amp;COUNTIF($V$14:V565,V565)</f>
        <v>_98</v>
      </c>
      <c r="V565" s="118" t="str">
        <f>"IN_"&amp;F565&amp;H565</f>
        <v>IN_</v>
      </c>
      <c r="W565" s="118"/>
      <c r="X565" s="118"/>
      <c r="Y565" s="135" t="str">
        <f>Q564</f>
        <v/>
      </c>
      <c r="Z565" s="266">
        <f>Q565</f>
        <v>0</v>
      </c>
      <c r="AA565" s="135" t="str">
        <f>IF(AB565="着金待ち",COUNTIF($AB$14:AB565,"着金待ち"),"")</f>
        <v/>
      </c>
      <c r="AB565" s="135" t="str">
        <f>IF(AND(OR(I563="全額",I563="一部")=TRUE,H565="")=TRUE,"着金待ち","")</f>
        <v/>
      </c>
      <c r="AC565" s="135" t="str">
        <f>IF(AB565="着金待ち",C563,"")</f>
        <v/>
      </c>
      <c r="AD565" s="135" t="str">
        <f>IF(AB565="着金待ち",F565,"")</f>
        <v/>
      </c>
      <c r="AE565" s="292" t="str">
        <f>IF(AB565="着金待ち",G565,"")</f>
        <v/>
      </c>
      <c r="AF565" s="148" t="str">
        <f>IF(AB565="着金待ち",B565,"")</f>
        <v/>
      </c>
      <c r="AG565" s="135" t="str">
        <f>IF(C565="","",IF(C565&lt;&gt;D565+E565,"！",""))</f>
        <v/>
      </c>
      <c r="AH565" s="135" t="str">
        <f>IF(C565="","",IF(C565&lt;&gt;SUM(K565:R565),"！",""))</f>
        <v/>
      </c>
      <c r="AI565" s="135" t="str">
        <f>IF(OR(AG565="！",AH565="！")=TRUE,"！","")</f>
        <v/>
      </c>
      <c r="AJ565" s="135" t="str">
        <f>IF(AI565="！",COUNTIF($AI$14:AI565,"！"),"")</f>
        <v/>
      </c>
      <c r="AK565" s="135">
        <v>8</v>
      </c>
    </row>
    <row r="566" spans="1:37" ht="18" customHeight="1" thickBot="1">
      <c r="A566" s="312"/>
      <c r="B566" s="308" t="s">
        <v>317</v>
      </c>
      <c r="C566" s="88"/>
      <c r="D566" s="89"/>
      <c r="E566" s="94" t="str">
        <f>IFERROR(ABS(C565-(D565+E565)),"")</f>
        <v/>
      </c>
      <c r="F566" s="90"/>
      <c r="G566" s="90"/>
      <c r="H566" s="89"/>
      <c r="I566" s="170"/>
      <c r="J566" s="79"/>
      <c r="K566" s="79"/>
      <c r="L566" s="79"/>
      <c r="M566" s="79"/>
      <c r="N566" s="79"/>
      <c r="O566" s="79"/>
      <c r="P566" s="79"/>
      <c r="Q566" s="388" t="str">
        <f>IFERROR(ABS(C565-SUM(K565:R565)),"")</f>
        <v/>
      </c>
      <c r="R566" s="388"/>
      <c r="S566" s="79"/>
      <c r="T566" s="135"/>
      <c r="U566" s="118"/>
      <c r="V566" s="118"/>
      <c r="W566" s="118"/>
      <c r="X566" s="118"/>
      <c r="Y566" s="135"/>
      <c r="Z566" s="135"/>
      <c r="AA566" s="135"/>
      <c r="AB566" s="135"/>
      <c r="AC566" s="135"/>
      <c r="AD566" s="135"/>
      <c r="AE566" s="135"/>
      <c r="AF566" s="148"/>
      <c r="AG566" s="135"/>
      <c r="AH566" s="135"/>
      <c r="AI566" s="135"/>
      <c r="AJ566" s="135"/>
      <c r="AK566" s="135"/>
    </row>
    <row r="567" spans="1:37" ht="18" customHeight="1" thickBot="1">
      <c r="A567" s="312"/>
      <c r="B567" s="321">
        <f>B562+1</f>
        <v>9</v>
      </c>
      <c r="C567" s="81" t="s">
        <v>23</v>
      </c>
      <c r="D567" s="82" t="s">
        <v>136</v>
      </c>
      <c r="E567" s="82" t="s">
        <v>28</v>
      </c>
      <c r="F567" s="82" t="s">
        <v>27</v>
      </c>
      <c r="G567" s="82" t="s">
        <v>24</v>
      </c>
      <c r="H567" s="171" t="s">
        <v>25</v>
      </c>
      <c r="I567" s="91" t="s">
        <v>133</v>
      </c>
      <c r="J567" s="372" t="s">
        <v>198</v>
      </c>
      <c r="K567" s="374"/>
      <c r="L567" s="375"/>
      <c r="M567" s="375"/>
      <c r="N567" s="375"/>
      <c r="O567" s="375"/>
      <c r="P567" s="375"/>
      <c r="Q567" s="375"/>
      <c r="R567" s="376"/>
      <c r="S567" s="83"/>
      <c r="T567" s="120" t="s">
        <v>31</v>
      </c>
      <c r="U567" s="118"/>
      <c r="V567" s="118"/>
      <c r="W567" s="118"/>
      <c r="X567" s="118"/>
      <c r="Y567" s="135" t="str">
        <f>K569</f>
        <v/>
      </c>
      <c r="Z567" s="266">
        <f>K570</f>
        <v>0</v>
      </c>
      <c r="AA567" s="135"/>
      <c r="AB567" s="135"/>
      <c r="AC567" s="135"/>
      <c r="AD567" s="135"/>
      <c r="AE567" s="135"/>
      <c r="AF567" s="148"/>
      <c r="AG567" s="135"/>
      <c r="AH567" s="135"/>
      <c r="AI567" s="135"/>
      <c r="AJ567" s="135"/>
      <c r="AK567" s="135"/>
    </row>
    <row r="568" spans="1:37" ht="18" customHeight="1" thickBot="1">
      <c r="A568" s="312"/>
      <c r="B568" s="309">
        <f>B528</f>
        <v>6</v>
      </c>
      <c r="C568" s="107"/>
      <c r="D568" s="108" t="s">
        <v>30</v>
      </c>
      <c r="E568" s="108" t="str">
        <f>IF(C568="","",IFERROR(INDEX(リスト!$B$3:$B$32,MATCH(プレー記録!C568,リスト!$D$3:$D$32,0),1),""))</f>
        <v/>
      </c>
      <c r="F568" s="109"/>
      <c r="G568" s="109" t="str">
        <f>IF(F568="","",F568)</f>
        <v/>
      </c>
      <c r="H568" s="172"/>
      <c r="I568" s="175"/>
      <c r="J568" s="373"/>
      <c r="K568" s="377"/>
      <c r="L568" s="378"/>
      <c r="M568" s="378"/>
      <c r="N568" s="378"/>
      <c r="O568" s="378"/>
      <c r="P568" s="378"/>
      <c r="Q568" s="378"/>
      <c r="R568" s="379"/>
      <c r="S568" s="84"/>
      <c r="T568" s="241"/>
      <c r="U568" s="118" t="str">
        <f>IF(F568="","","OUT_"&amp;E568&amp;MONTH(B568)&amp;"/"&amp;DAY(B568)&amp;"_"&amp;COUNTIF($V$12:V568,V568))</f>
        <v/>
      </c>
      <c r="V568" s="118" t="str">
        <f>"OUT_"&amp;E568&amp;B568</f>
        <v>OUT_6</v>
      </c>
      <c r="W568" s="194">
        <f>SUM(H568)-SUM(I570)</f>
        <v>0</v>
      </c>
      <c r="X568" s="119" t="str">
        <f>IF(C568="","",C568)</f>
        <v/>
      </c>
      <c r="Y568" s="135" t="str">
        <f>M569</f>
        <v/>
      </c>
      <c r="Z568" s="266">
        <f>M570</f>
        <v>0</v>
      </c>
      <c r="AA568" s="135"/>
      <c r="AB568" s="135"/>
      <c r="AC568" s="135"/>
      <c r="AD568" s="135"/>
      <c r="AE568" s="135"/>
      <c r="AF568" s="148"/>
      <c r="AG568" s="135"/>
      <c r="AH568" s="135"/>
      <c r="AI568" s="135"/>
      <c r="AJ568" s="135"/>
      <c r="AK568" s="135"/>
    </row>
    <row r="569" spans="1:37" ht="18" customHeight="1">
      <c r="A569" s="312"/>
      <c r="B569" s="79"/>
      <c r="C569" s="85" t="s">
        <v>26</v>
      </c>
      <c r="D569" s="86" t="s">
        <v>1</v>
      </c>
      <c r="E569" s="86" t="s">
        <v>29</v>
      </c>
      <c r="F569" s="86" t="s">
        <v>119</v>
      </c>
      <c r="G569" s="86" t="s">
        <v>134</v>
      </c>
      <c r="H569" s="173" t="s">
        <v>117</v>
      </c>
      <c r="I569" s="92" t="s">
        <v>135</v>
      </c>
      <c r="J569" s="380" t="s">
        <v>199</v>
      </c>
      <c r="K569" s="382" t="str">
        <f>$K$13</f>
        <v/>
      </c>
      <c r="L569" s="383"/>
      <c r="M569" s="382" t="str">
        <f>$M$13</f>
        <v/>
      </c>
      <c r="N569" s="383"/>
      <c r="O569" s="382" t="str">
        <f>$O$13</f>
        <v/>
      </c>
      <c r="P569" s="383"/>
      <c r="Q569" s="382" t="str">
        <f>$Q$13</f>
        <v/>
      </c>
      <c r="R569" s="384"/>
      <c r="S569" s="87"/>
      <c r="T569" s="135"/>
      <c r="U569" s="118"/>
      <c r="V569" s="118"/>
      <c r="W569" s="118"/>
      <c r="X569" s="118"/>
      <c r="Y569" s="135" t="str">
        <f>O569</f>
        <v/>
      </c>
      <c r="Z569" s="266">
        <f>O570</f>
        <v>0</v>
      </c>
      <c r="AA569" s="135"/>
      <c r="AB569" s="135"/>
      <c r="AC569" s="135"/>
      <c r="AD569" s="135"/>
      <c r="AE569" s="135"/>
      <c r="AF569" s="148"/>
      <c r="AG569" s="135"/>
      <c r="AH569" s="135"/>
      <c r="AI569" s="135"/>
      <c r="AJ569" s="135"/>
      <c r="AK569" s="135"/>
    </row>
    <row r="570" spans="1:37" ht="18" customHeight="1" thickBot="1">
      <c r="A570" s="312" t="str">
        <f>IF(C568="","",C568)</f>
        <v/>
      </c>
      <c r="B570" s="97">
        <f>B528</f>
        <v>6</v>
      </c>
      <c r="C570" s="93" t="str">
        <f>IF(H568="","",IF(D568="USD",H568-G568,ROUNDUP((H568-G568)/T568,2)))</f>
        <v/>
      </c>
      <c r="D570" s="110"/>
      <c r="E570" s="110"/>
      <c r="F570" s="111" t="str">
        <f>IF(AND(E568&lt;&gt;"",OR(I568="全額",I568="一部")=TRUE)=TRUE,E568,"")</f>
        <v/>
      </c>
      <c r="G570" s="112" t="str">
        <f>IF(D568="JPY",IF(COUNTIF(F570,"*円*")=1,I570,ROUNDUP(I570/T568,2)),IF(COUNTIF(F570,"*円*")=0,I570,ROUNDUP(I570*T568,0)))</f>
        <v/>
      </c>
      <c r="H570" s="174"/>
      <c r="I570" s="176" t="str">
        <f>IF(I568="","",IF(I568="全額",H568,IF(I568="なし",0,"金額入力")))</f>
        <v/>
      </c>
      <c r="J570" s="381"/>
      <c r="K570" s="385"/>
      <c r="L570" s="386"/>
      <c r="M570" s="385"/>
      <c r="N570" s="386"/>
      <c r="O570" s="385"/>
      <c r="P570" s="386"/>
      <c r="Q570" s="385"/>
      <c r="R570" s="387"/>
      <c r="S570" s="87"/>
      <c r="T570" s="135"/>
      <c r="U570" s="118" t="str">
        <f>IF(G570="","","IN_"&amp;F570&amp;MONTH(H570)&amp;"/"&amp;DAY(H570))&amp;"_"&amp;COUNTIF($V$14:V570,V570)</f>
        <v>_99</v>
      </c>
      <c r="V570" s="118" t="str">
        <f>"IN_"&amp;F570&amp;H570</f>
        <v>IN_</v>
      </c>
      <c r="W570" s="118"/>
      <c r="X570" s="118"/>
      <c r="Y570" s="135" t="str">
        <f>Q569</f>
        <v/>
      </c>
      <c r="Z570" s="266">
        <f>Q570</f>
        <v>0</v>
      </c>
      <c r="AA570" s="135" t="str">
        <f>IF(AB570="着金待ち",COUNTIF($AB$14:AB570,"着金待ち"),"")</f>
        <v/>
      </c>
      <c r="AB570" s="135" t="str">
        <f>IF(AND(OR(I568="全額",I568="一部")=TRUE,H570="")=TRUE,"着金待ち","")</f>
        <v/>
      </c>
      <c r="AC570" s="135" t="str">
        <f>IF(AB570="着金待ち",C568,"")</f>
        <v/>
      </c>
      <c r="AD570" s="135" t="str">
        <f>IF(AB570="着金待ち",F570,"")</f>
        <v/>
      </c>
      <c r="AE570" s="292" t="str">
        <f>IF(AB570="着金待ち",G570,"")</f>
        <v/>
      </c>
      <c r="AF570" s="148" t="str">
        <f>IF(AB570="着金待ち",B570,"")</f>
        <v/>
      </c>
      <c r="AG570" s="135" t="str">
        <f>IF(C570="","",IF(C570&lt;&gt;D570+E570,"！",""))</f>
        <v/>
      </c>
      <c r="AH570" s="135" t="str">
        <f>IF(C570="","",IF(C570&lt;&gt;SUM(K570:R570),"！",""))</f>
        <v/>
      </c>
      <c r="AI570" s="135" t="str">
        <f>IF(OR(AG570="！",AH570="！")=TRUE,"！","")</f>
        <v/>
      </c>
      <c r="AJ570" s="135" t="str">
        <f>IF(AI570="！",COUNTIF($AI$14:AI570,"！"),"")</f>
        <v/>
      </c>
      <c r="AK570" s="135">
        <v>9</v>
      </c>
    </row>
    <row r="571" spans="1:37" ht="18" customHeight="1" thickBot="1">
      <c r="A571" s="312"/>
      <c r="B571" s="308" t="s">
        <v>317</v>
      </c>
      <c r="C571" s="88"/>
      <c r="D571" s="89"/>
      <c r="E571" s="94" t="str">
        <f>IFERROR(ABS(C570-(D570+E570)),"")</f>
        <v/>
      </c>
      <c r="F571" s="90"/>
      <c r="G571" s="90"/>
      <c r="H571" s="89"/>
      <c r="I571" s="170"/>
      <c r="J571" s="79"/>
      <c r="K571" s="79"/>
      <c r="L571" s="79"/>
      <c r="M571" s="79"/>
      <c r="N571" s="79"/>
      <c r="O571" s="79"/>
      <c r="P571" s="79"/>
      <c r="Q571" s="388" t="str">
        <f>IFERROR(ABS(C570-SUM(K570:R570)),"")</f>
        <v/>
      </c>
      <c r="R571" s="388"/>
      <c r="S571" s="79"/>
      <c r="T571" s="135"/>
      <c r="U571" s="118"/>
      <c r="V571" s="118"/>
      <c r="W571" s="118"/>
      <c r="X571" s="118"/>
      <c r="Y571" s="135"/>
      <c r="Z571" s="135"/>
      <c r="AA571" s="135"/>
      <c r="AB571" s="135"/>
      <c r="AC571" s="135"/>
      <c r="AD571" s="135"/>
      <c r="AE571" s="135"/>
      <c r="AF571" s="148"/>
      <c r="AG571" s="135"/>
      <c r="AH571" s="135"/>
      <c r="AI571" s="135"/>
      <c r="AJ571" s="135"/>
      <c r="AK571" s="135"/>
    </row>
    <row r="572" spans="1:37" ht="18" customHeight="1" thickBot="1">
      <c r="A572" s="312"/>
      <c r="B572" s="321">
        <f>B567+1</f>
        <v>10</v>
      </c>
      <c r="C572" s="81" t="s">
        <v>23</v>
      </c>
      <c r="D572" s="82" t="s">
        <v>136</v>
      </c>
      <c r="E572" s="82" t="s">
        <v>28</v>
      </c>
      <c r="F572" s="82" t="s">
        <v>27</v>
      </c>
      <c r="G572" s="82" t="s">
        <v>24</v>
      </c>
      <c r="H572" s="171" t="s">
        <v>25</v>
      </c>
      <c r="I572" s="91" t="s">
        <v>133</v>
      </c>
      <c r="J572" s="372" t="s">
        <v>198</v>
      </c>
      <c r="K572" s="374"/>
      <c r="L572" s="375"/>
      <c r="M572" s="375"/>
      <c r="N572" s="375"/>
      <c r="O572" s="375"/>
      <c r="P572" s="375"/>
      <c r="Q572" s="375"/>
      <c r="R572" s="376"/>
      <c r="S572" s="83"/>
      <c r="T572" s="120" t="s">
        <v>31</v>
      </c>
      <c r="U572" s="118"/>
      <c r="V572" s="118"/>
      <c r="W572" s="118"/>
      <c r="X572" s="118"/>
      <c r="Y572" s="135" t="str">
        <f>K574</f>
        <v/>
      </c>
      <c r="Z572" s="266">
        <f>K575</f>
        <v>0</v>
      </c>
      <c r="AA572" s="135"/>
      <c r="AB572" s="135"/>
      <c r="AC572" s="135"/>
      <c r="AD572" s="135"/>
      <c r="AE572" s="135"/>
      <c r="AF572" s="148"/>
      <c r="AG572" s="135"/>
      <c r="AH572" s="135"/>
      <c r="AI572" s="135"/>
      <c r="AJ572" s="135"/>
      <c r="AK572" s="135"/>
    </row>
    <row r="573" spans="1:37" ht="18" customHeight="1" thickBot="1">
      <c r="A573" s="312"/>
      <c r="B573" s="309">
        <f>B528</f>
        <v>6</v>
      </c>
      <c r="C573" s="107"/>
      <c r="D573" s="108" t="s">
        <v>30</v>
      </c>
      <c r="E573" s="108" t="str">
        <f>IF(C573="","",IFERROR(INDEX(リスト!$B$3:$B$32,MATCH(プレー記録!C573,リスト!$D$3:$D$32,0),1),""))</f>
        <v/>
      </c>
      <c r="F573" s="109"/>
      <c r="G573" s="109" t="str">
        <f>IF(F573="","",F573)</f>
        <v/>
      </c>
      <c r="H573" s="172"/>
      <c r="I573" s="175"/>
      <c r="J573" s="373"/>
      <c r="K573" s="377"/>
      <c r="L573" s="378"/>
      <c r="M573" s="378"/>
      <c r="N573" s="378"/>
      <c r="O573" s="378"/>
      <c r="P573" s="378"/>
      <c r="Q573" s="378"/>
      <c r="R573" s="379"/>
      <c r="S573" s="84"/>
      <c r="T573" s="241"/>
      <c r="U573" s="118" t="str">
        <f>IF(F573="","","OUT_"&amp;E573&amp;MONTH(B573)&amp;"/"&amp;DAY(B573)&amp;"_"&amp;COUNTIF($V$12:V573,V573))</f>
        <v/>
      </c>
      <c r="V573" s="118" t="str">
        <f>"OUT_"&amp;E573&amp;B573</f>
        <v>OUT_6</v>
      </c>
      <c r="W573" s="194">
        <f>SUM(H573)-SUM(I575)</f>
        <v>0</v>
      </c>
      <c r="X573" s="119" t="str">
        <f>IF(C573="","",C573)</f>
        <v/>
      </c>
      <c r="Y573" s="135" t="str">
        <f>M574</f>
        <v/>
      </c>
      <c r="Z573" s="266">
        <f>M575</f>
        <v>0</v>
      </c>
      <c r="AA573" s="135"/>
      <c r="AB573" s="135"/>
      <c r="AC573" s="135"/>
      <c r="AD573" s="135"/>
      <c r="AE573" s="135"/>
      <c r="AF573" s="148"/>
      <c r="AG573" s="135"/>
      <c r="AH573" s="135"/>
      <c r="AI573" s="135"/>
      <c r="AJ573" s="135"/>
      <c r="AK573" s="135"/>
    </row>
    <row r="574" spans="1:37" ht="18" customHeight="1">
      <c r="A574" s="312"/>
      <c r="B574" s="79"/>
      <c r="C574" s="85" t="s">
        <v>26</v>
      </c>
      <c r="D574" s="86" t="s">
        <v>1</v>
      </c>
      <c r="E574" s="86" t="s">
        <v>29</v>
      </c>
      <c r="F574" s="86" t="s">
        <v>119</v>
      </c>
      <c r="G574" s="86" t="s">
        <v>134</v>
      </c>
      <c r="H574" s="173" t="s">
        <v>117</v>
      </c>
      <c r="I574" s="92" t="s">
        <v>135</v>
      </c>
      <c r="J574" s="380" t="s">
        <v>199</v>
      </c>
      <c r="K574" s="382" t="str">
        <f>$K$13</f>
        <v/>
      </c>
      <c r="L574" s="383"/>
      <c r="M574" s="382" t="str">
        <f>$M$13</f>
        <v/>
      </c>
      <c r="N574" s="383"/>
      <c r="O574" s="382" t="str">
        <f>$O$13</f>
        <v/>
      </c>
      <c r="P574" s="383"/>
      <c r="Q574" s="382" t="str">
        <f>$Q$13</f>
        <v/>
      </c>
      <c r="R574" s="384"/>
      <c r="S574" s="87"/>
      <c r="T574" s="135"/>
      <c r="U574" s="118"/>
      <c r="V574" s="118"/>
      <c r="W574" s="118"/>
      <c r="X574" s="118"/>
      <c r="Y574" s="135" t="str">
        <f>O574</f>
        <v/>
      </c>
      <c r="Z574" s="266">
        <f>O575</f>
        <v>0</v>
      </c>
      <c r="AA574" s="135"/>
      <c r="AB574" s="135"/>
      <c r="AC574" s="135"/>
      <c r="AD574" s="135"/>
      <c r="AE574" s="135"/>
      <c r="AF574" s="148"/>
      <c r="AG574" s="135"/>
      <c r="AH574" s="135"/>
      <c r="AI574" s="135"/>
      <c r="AJ574" s="135"/>
      <c r="AK574" s="135"/>
    </row>
    <row r="575" spans="1:37" ht="18" customHeight="1" thickBot="1">
      <c r="A575" s="312" t="str">
        <f>IF(C573="","",C573)</f>
        <v/>
      </c>
      <c r="B575" s="97">
        <f>B528</f>
        <v>6</v>
      </c>
      <c r="C575" s="93" t="str">
        <f>IF(H573="","",IF(D573="USD",H573-G573,ROUNDUP((H573-G573)/T573,2)))</f>
        <v/>
      </c>
      <c r="D575" s="110"/>
      <c r="E575" s="110"/>
      <c r="F575" s="111" t="str">
        <f>IF(AND(E573&lt;&gt;"",OR(I573="全額",I573="一部")=TRUE)=TRUE,E573,"")</f>
        <v/>
      </c>
      <c r="G575" s="112" t="str">
        <f>IF(D573="JPY",IF(COUNTIF(F575,"*円*")=1,I575,ROUNDUP(I575/T573,2)),IF(COUNTIF(F575,"*円*")=0,I575,ROUNDUP(I575*T573,0)))</f>
        <v/>
      </c>
      <c r="H575" s="174"/>
      <c r="I575" s="176" t="str">
        <f>IF(I573="","",IF(I573="全額",H573,IF(I573="なし",0,"金額入力")))</f>
        <v/>
      </c>
      <c r="J575" s="381"/>
      <c r="K575" s="385"/>
      <c r="L575" s="386"/>
      <c r="M575" s="385"/>
      <c r="N575" s="386"/>
      <c r="O575" s="385"/>
      <c r="P575" s="386"/>
      <c r="Q575" s="385"/>
      <c r="R575" s="387"/>
      <c r="S575" s="87"/>
      <c r="T575" s="135"/>
      <c r="U575" s="118" t="str">
        <f>IF(G575="","","IN_"&amp;F575&amp;MONTH(H575)&amp;"/"&amp;DAY(H575))&amp;"_"&amp;COUNTIF($V$14:V575,V575)</f>
        <v>_100</v>
      </c>
      <c r="V575" s="118" t="str">
        <f>"IN_"&amp;F575&amp;H575</f>
        <v>IN_</v>
      </c>
      <c r="W575" s="118"/>
      <c r="X575" s="118"/>
      <c r="Y575" s="135" t="str">
        <f>Q574</f>
        <v/>
      </c>
      <c r="Z575" s="266">
        <f>Q575</f>
        <v>0</v>
      </c>
      <c r="AA575" s="135" t="str">
        <f>IF(AB575="着金待ち",COUNTIF($AB$14:AB575,"着金待ち"),"")</f>
        <v/>
      </c>
      <c r="AB575" s="135" t="str">
        <f>IF(AND(OR(I573="全額",I573="一部")=TRUE,H575="")=TRUE,"着金待ち","")</f>
        <v/>
      </c>
      <c r="AC575" s="135" t="str">
        <f>IF(AB575="着金待ち",C573,"")</f>
        <v/>
      </c>
      <c r="AD575" s="135" t="str">
        <f>IF(AB575="着金待ち",F575,"")</f>
        <v/>
      </c>
      <c r="AE575" s="292" t="str">
        <f>IF(AB575="着金待ち",G575,"")</f>
        <v/>
      </c>
      <c r="AF575" s="148" t="str">
        <f>IF(AB575="着金待ち",B575,"")</f>
        <v/>
      </c>
      <c r="AG575" s="135" t="str">
        <f>IF(C575="","",IF(C575&lt;&gt;D575+E575,"！",""))</f>
        <v/>
      </c>
      <c r="AH575" s="135" t="str">
        <f>IF(C575="","",IF(C575&lt;&gt;SUM(K575:R575),"！",""))</f>
        <v/>
      </c>
      <c r="AI575" s="135" t="str">
        <f>IF(OR(AG575="！",AH575="！")=TRUE,"！","")</f>
        <v/>
      </c>
      <c r="AJ575" s="135" t="str">
        <f>IF(AI575="！",COUNTIF($AI$14:AI575,"！"),"")</f>
        <v/>
      </c>
      <c r="AK575" s="135">
        <v>10</v>
      </c>
    </row>
    <row r="576" spans="1:37" ht="18" customHeight="1" thickBot="1">
      <c r="A576" s="312"/>
      <c r="B576" s="308" t="s">
        <v>317</v>
      </c>
      <c r="C576" s="181"/>
      <c r="D576" s="182"/>
      <c r="E576" s="98" t="str">
        <f>IFERROR(ABS(C575-(D575+E575)),"")</f>
        <v/>
      </c>
      <c r="F576" s="183"/>
      <c r="G576" s="183"/>
      <c r="H576" s="182"/>
      <c r="I576" s="170"/>
      <c r="J576" s="79"/>
      <c r="K576" s="79"/>
      <c r="L576" s="79"/>
      <c r="M576" s="79"/>
      <c r="N576" s="79"/>
      <c r="O576" s="79"/>
      <c r="P576" s="79"/>
      <c r="Q576" s="371" t="str">
        <f>IFERROR(ABS(C575-SUM(K575:R575)),"")</f>
        <v/>
      </c>
      <c r="R576" s="371"/>
      <c r="S576" s="79"/>
      <c r="T576" s="135"/>
      <c r="U576" s="118"/>
      <c r="V576" s="118"/>
      <c r="W576" s="118"/>
      <c r="X576" s="118"/>
      <c r="Y576" s="135"/>
      <c r="Z576" s="135"/>
      <c r="AA576" s="135"/>
      <c r="AB576" s="135"/>
      <c r="AC576" s="135"/>
      <c r="AD576" s="135"/>
      <c r="AE576" s="135"/>
      <c r="AF576" s="148"/>
      <c r="AG576" s="135"/>
      <c r="AH576" s="135"/>
      <c r="AI576" s="135"/>
      <c r="AJ576" s="135"/>
      <c r="AK576" s="135"/>
    </row>
    <row r="577" spans="1:37" ht="18" customHeight="1" thickBot="1">
      <c r="A577" s="312"/>
      <c r="B577" s="321">
        <f>B572+1</f>
        <v>11</v>
      </c>
      <c r="C577" s="81" t="s">
        <v>23</v>
      </c>
      <c r="D577" s="82" t="s">
        <v>136</v>
      </c>
      <c r="E577" s="82" t="s">
        <v>28</v>
      </c>
      <c r="F577" s="82" t="s">
        <v>27</v>
      </c>
      <c r="G577" s="82" t="s">
        <v>24</v>
      </c>
      <c r="H577" s="171" t="s">
        <v>25</v>
      </c>
      <c r="I577" s="91" t="s">
        <v>133</v>
      </c>
      <c r="J577" s="372" t="s">
        <v>198</v>
      </c>
      <c r="K577" s="374"/>
      <c r="L577" s="375"/>
      <c r="M577" s="375"/>
      <c r="N577" s="375"/>
      <c r="O577" s="375"/>
      <c r="P577" s="375"/>
      <c r="Q577" s="375"/>
      <c r="R577" s="376"/>
      <c r="S577" s="83"/>
      <c r="T577" s="120" t="s">
        <v>31</v>
      </c>
      <c r="U577" s="118"/>
      <c r="V577" s="118"/>
      <c r="W577" s="118"/>
      <c r="X577" s="118"/>
      <c r="Y577" s="135" t="str">
        <f>K579</f>
        <v/>
      </c>
      <c r="Z577" s="266">
        <f>K580</f>
        <v>0</v>
      </c>
      <c r="AA577" s="135"/>
      <c r="AB577" s="135"/>
      <c r="AC577" s="135"/>
      <c r="AD577" s="135"/>
      <c r="AE577" s="135"/>
      <c r="AF577" s="148"/>
      <c r="AG577" s="135"/>
      <c r="AH577" s="135"/>
      <c r="AI577" s="135"/>
      <c r="AJ577" s="135"/>
      <c r="AK577" s="135"/>
    </row>
    <row r="578" spans="1:37" ht="18" customHeight="1" thickBot="1">
      <c r="A578" s="312"/>
      <c r="B578" s="309">
        <f>B528</f>
        <v>6</v>
      </c>
      <c r="C578" s="107"/>
      <c r="D578" s="108" t="s">
        <v>30</v>
      </c>
      <c r="E578" s="108" t="str">
        <f>IF(C578="","",IFERROR(INDEX(リスト!$B$3:$B$32,MATCH(プレー記録!C578,リスト!$D$3:$D$32,0),1),""))</f>
        <v/>
      </c>
      <c r="F578" s="109"/>
      <c r="G578" s="109" t="str">
        <f>IF(F578="","",F578)</f>
        <v/>
      </c>
      <c r="H578" s="172"/>
      <c r="I578" s="175"/>
      <c r="J578" s="373"/>
      <c r="K578" s="377"/>
      <c r="L578" s="378"/>
      <c r="M578" s="378"/>
      <c r="N578" s="378"/>
      <c r="O578" s="378"/>
      <c r="P578" s="378"/>
      <c r="Q578" s="378"/>
      <c r="R578" s="379"/>
      <c r="S578" s="84"/>
      <c r="T578" s="241"/>
      <c r="U578" s="118" t="str">
        <f>IF(F578="","","OUT_"&amp;E578&amp;MONTH(B578)&amp;"/"&amp;DAY(B578)&amp;"_"&amp;COUNTIF($V$12:V578,V578))</f>
        <v/>
      </c>
      <c r="V578" s="118" t="str">
        <f>"OUT_"&amp;E578&amp;B578</f>
        <v>OUT_6</v>
      </c>
      <c r="W578" s="194">
        <f>SUM(H578)-SUM(I580)</f>
        <v>0</v>
      </c>
      <c r="X578" s="119" t="str">
        <f>IF(C578="","",C578)</f>
        <v/>
      </c>
      <c r="Y578" s="135" t="str">
        <f>M579</f>
        <v/>
      </c>
      <c r="Z578" s="266">
        <f>M580</f>
        <v>0</v>
      </c>
      <c r="AA578" s="135"/>
      <c r="AB578" s="135"/>
      <c r="AC578" s="135"/>
      <c r="AD578" s="135"/>
      <c r="AE578" s="135"/>
      <c r="AF578" s="148"/>
      <c r="AG578" s="135"/>
      <c r="AH578" s="135"/>
      <c r="AI578" s="135"/>
      <c r="AJ578" s="135"/>
      <c r="AK578" s="135"/>
    </row>
    <row r="579" spans="1:37" ht="18" customHeight="1">
      <c r="A579" s="312"/>
      <c r="B579" s="79"/>
      <c r="C579" s="85" t="s">
        <v>26</v>
      </c>
      <c r="D579" s="86" t="s">
        <v>1</v>
      </c>
      <c r="E579" s="86" t="s">
        <v>29</v>
      </c>
      <c r="F579" s="86" t="s">
        <v>119</v>
      </c>
      <c r="G579" s="86" t="s">
        <v>134</v>
      </c>
      <c r="H579" s="173" t="s">
        <v>117</v>
      </c>
      <c r="I579" s="92" t="s">
        <v>135</v>
      </c>
      <c r="J579" s="380" t="s">
        <v>199</v>
      </c>
      <c r="K579" s="382" t="str">
        <f>$K$13</f>
        <v/>
      </c>
      <c r="L579" s="383"/>
      <c r="M579" s="382" t="str">
        <f>$M$13</f>
        <v/>
      </c>
      <c r="N579" s="383"/>
      <c r="O579" s="382" t="str">
        <f>$O$13</f>
        <v/>
      </c>
      <c r="P579" s="383"/>
      <c r="Q579" s="382" t="str">
        <f>$Q$13</f>
        <v/>
      </c>
      <c r="R579" s="384"/>
      <c r="S579" s="87"/>
      <c r="T579" s="135"/>
      <c r="U579" s="118"/>
      <c r="V579" s="118"/>
      <c r="W579" s="118"/>
      <c r="X579" s="118"/>
      <c r="Y579" s="135" t="str">
        <f>O579</f>
        <v/>
      </c>
      <c r="Z579" s="266">
        <f>O580</f>
        <v>0</v>
      </c>
      <c r="AA579" s="135"/>
      <c r="AB579" s="135"/>
      <c r="AC579" s="135"/>
      <c r="AD579" s="135"/>
      <c r="AE579" s="135"/>
      <c r="AF579" s="148"/>
      <c r="AG579" s="135"/>
      <c r="AH579" s="135"/>
      <c r="AI579" s="135"/>
      <c r="AJ579" s="135"/>
      <c r="AK579" s="135"/>
    </row>
    <row r="580" spans="1:37" ht="18" customHeight="1" thickBot="1">
      <c r="A580" s="312" t="str">
        <f>IF(C578="","",C578)</f>
        <v/>
      </c>
      <c r="B580" s="97">
        <f>B528</f>
        <v>6</v>
      </c>
      <c r="C580" s="93" t="str">
        <f>IF(H578="","",IF(D578="USD",H578-G578,ROUNDUP((H578-G578)/T578,2)))</f>
        <v/>
      </c>
      <c r="D580" s="110"/>
      <c r="E580" s="110"/>
      <c r="F580" s="111" t="str">
        <f>IF(AND(E578&lt;&gt;"",OR(I578="全額",I578="一部")=TRUE)=TRUE,E578,"")</f>
        <v/>
      </c>
      <c r="G580" s="112" t="str">
        <f>IF(D578="JPY",IF(COUNTIF(F580,"*円*")=1,I580,ROUNDUP(I580/T578,2)),IF(COUNTIF(F580,"*円*")=0,I580,ROUNDUP(I580*T578,0)))</f>
        <v/>
      </c>
      <c r="H580" s="174"/>
      <c r="I580" s="176" t="str">
        <f>IF(I578="","",IF(I578="全額",H578,IF(I578="なし",0,"金額入力")))</f>
        <v/>
      </c>
      <c r="J580" s="381"/>
      <c r="K580" s="385"/>
      <c r="L580" s="386"/>
      <c r="M580" s="385"/>
      <c r="N580" s="386"/>
      <c r="O580" s="385"/>
      <c r="P580" s="386"/>
      <c r="Q580" s="385"/>
      <c r="R580" s="387"/>
      <c r="S580" s="87"/>
      <c r="T580" s="135"/>
      <c r="U580" s="118" t="str">
        <f>IF(G580="","","IN_"&amp;F580&amp;MONTH(H580)&amp;"/"&amp;DAY(H580))&amp;"_"&amp;COUNTIF($V$14:V580,V580)</f>
        <v>_101</v>
      </c>
      <c r="V580" s="118" t="str">
        <f>"IN_"&amp;F580&amp;H580</f>
        <v>IN_</v>
      </c>
      <c r="W580" s="118"/>
      <c r="X580" s="118"/>
      <c r="Y580" s="135" t="str">
        <f>Q579</f>
        <v/>
      </c>
      <c r="Z580" s="266">
        <f>Q580</f>
        <v>0</v>
      </c>
      <c r="AA580" s="135" t="str">
        <f>IF(AB580="着金待ち",COUNTIF($AB$14:AB580,"着金待ち"),"")</f>
        <v/>
      </c>
      <c r="AB580" s="135" t="str">
        <f>IF(AND(OR(I578="全額",I578="一部")=TRUE,H580="")=TRUE,"着金待ち","")</f>
        <v/>
      </c>
      <c r="AC580" s="135" t="str">
        <f>IF(AB580="着金待ち",C578,"")</f>
        <v/>
      </c>
      <c r="AD580" s="135" t="str">
        <f>IF(AB580="着金待ち",F580,"")</f>
        <v/>
      </c>
      <c r="AE580" s="292" t="str">
        <f>IF(AB580="着金待ち",G580,"")</f>
        <v/>
      </c>
      <c r="AF580" s="148" t="str">
        <f>IF(AB580="着金待ち",B580,"")</f>
        <v/>
      </c>
      <c r="AG580" s="135" t="str">
        <f>IF(C580="","",IF(C580&lt;&gt;D580+E580,"！",""))</f>
        <v/>
      </c>
      <c r="AH580" s="135" t="str">
        <f>IF(C580="","",IF(C580&lt;&gt;SUM(K580:R580),"！",""))</f>
        <v/>
      </c>
      <c r="AI580" s="135" t="str">
        <f>IF(OR(AG580="！",AH580="！")=TRUE,"！","")</f>
        <v/>
      </c>
      <c r="AJ580" s="135" t="str">
        <f>IF(AI580="！",COUNTIF($AI$14:AI580,"！"),"")</f>
        <v/>
      </c>
      <c r="AK580" s="135">
        <v>11</v>
      </c>
    </row>
    <row r="581" spans="1:37" ht="18" customHeight="1" thickBot="1">
      <c r="B581" s="308" t="s">
        <v>317</v>
      </c>
      <c r="C581" s="181"/>
      <c r="D581" s="182"/>
      <c r="E581" s="98" t="str">
        <f>IFERROR(ABS(C580-(D580+E580)),"")</f>
        <v/>
      </c>
      <c r="F581" s="183"/>
      <c r="G581" s="183"/>
      <c r="H581" s="182"/>
      <c r="I581" s="170"/>
      <c r="J581" s="79"/>
      <c r="K581" s="79"/>
      <c r="L581" s="79"/>
      <c r="M581" s="79"/>
      <c r="N581" s="79"/>
      <c r="O581" s="79"/>
      <c r="P581" s="79"/>
      <c r="Q581" s="371" t="str">
        <f>IFERROR(ABS(C580-SUM(K580:R580)),"")</f>
        <v/>
      </c>
      <c r="R581" s="371"/>
      <c r="S581" s="135"/>
      <c r="T581" s="135"/>
      <c r="U581" s="135"/>
      <c r="V581" s="135"/>
      <c r="W581" s="135"/>
      <c r="X581" s="135"/>
      <c r="Y581" s="135"/>
      <c r="Z581" s="135"/>
      <c r="AA581" s="135"/>
      <c r="AB581" s="135"/>
      <c r="AC581" s="135"/>
      <c r="AD581" s="135"/>
      <c r="AE581" s="135"/>
      <c r="AF581" s="135"/>
      <c r="AG581" s="135"/>
      <c r="AH581" s="135"/>
      <c r="AI581" s="135"/>
      <c r="AJ581" s="135"/>
      <c r="AK581" s="135"/>
    </row>
    <row r="582" spans="1:37" ht="18" customHeight="1" thickBot="1">
      <c r="A582" s="312"/>
      <c r="B582" s="321">
        <f>B577+1</f>
        <v>12</v>
      </c>
      <c r="C582" s="81" t="s">
        <v>23</v>
      </c>
      <c r="D582" s="82" t="s">
        <v>136</v>
      </c>
      <c r="E582" s="82" t="s">
        <v>28</v>
      </c>
      <c r="F582" s="82" t="s">
        <v>27</v>
      </c>
      <c r="G582" s="82" t="s">
        <v>24</v>
      </c>
      <c r="H582" s="171" t="s">
        <v>25</v>
      </c>
      <c r="I582" s="91" t="s">
        <v>133</v>
      </c>
      <c r="J582" s="372" t="s">
        <v>198</v>
      </c>
      <c r="K582" s="374"/>
      <c r="L582" s="375"/>
      <c r="M582" s="375"/>
      <c r="N582" s="375"/>
      <c r="O582" s="375"/>
      <c r="P582" s="375"/>
      <c r="Q582" s="375"/>
      <c r="R582" s="376"/>
      <c r="S582" s="83"/>
      <c r="T582" s="120" t="s">
        <v>31</v>
      </c>
      <c r="U582" s="118"/>
      <c r="V582" s="118"/>
      <c r="W582" s="118"/>
      <c r="X582" s="118"/>
      <c r="Y582" s="135" t="str">
        <f>K584</f>
        <v/>
      </c>
      <c r="Z582" s="266">
        <f>K585</f>
        <v>0</v>
      </c>
      <c r="AA582" s="135"/>
      <c r="AB582" s="135"/>
      <c r="AC582" s="135"/>
      <c r="AD582" s="135"/>
      <c r="AE582" s="135"/>
      <c r="AF582" s="148"/>
      <c r="AG582" s="135"/>
      <c r="AH582" s="135"/>
      <c r="AI582" s="135"/>
      <c r="AJ582" s="135"/>
      <c r="AK582" s="135"/>
    </row>
    <row r="583" spans="1:37" ht="18" customHeight="1" thickBot="1">
      <c r="A583" s="312"/>
      <c r="B583" s="309">
        <f>B528</f>
        <v>6</v>
      </c>
      <c r="C583" s="107"/>
      <c r="D583" s="108" t="s">
        <v>30</v>
      </c>
      <c r="E583" s="108" t="str">
        <f>IF(C583="","",IFERROR(INDEX(リスト!$B$3:$B$32,MATCH(プレー記録!C583,リスト!$D$3:$D$32,0),1),""))</f>
        <v/>
      </c>
      <c r="F583" s="109"/>
      <c r="G583" s="109" t="str">
        <f>IF(F583="","",F583)</f>
        <v/>
      </c>
      <c r="H583" s="172"/>
      <c r="I583" s="175"/>
      <c r="J583" s="373"/>
      <c r="K583" s="377"/>
      <c r="L583" s="378"/>
      <c r="M583" s="378"/>
      <c r="N583" s="378"/>
      <c r="O583" s="378"/>
      <c r="P583" s="378"/>
      <c r="Q583" s="378"/>
      <c r="R583" s="379"/>
      <c r="S583" s="84"/>
      <c r="T583" s="241"/>
      <c r="U583" s="118" t="str">
        <f>IF(F583="","","OUT_"&amp;E583&amp;MONTH(B583)&amp;"/"&amp;DAY(B583)&amp;"_"&amp;COUNTIF($V$12:V583,V583))</f>
        <v/>
      </c>
      <c r="V583" s="118" t="str">
        <f>"OUT_"&amp;E583&amp;B583</f>
        <v>OUT_6</v>
      </c>
      <c r="W583" s="194">
        <f>SUM(H583)-SUM(I585)</f>
        <v>0</v>
      </c>
      <c r="X583" s="119" t="str">
        <f>IF(C583="","",C583)</f>
        <v/>
      </c>
      <c r="Y583" s="135" t="str">
        <f>M584</f>
        <v/>
      </c>
      <c r="Z583" s="266">
        <f>M585</f>
        <v>0</v>
      </c>
      <c r="AA583" s="135"/>
      <c r="AB583" s="135"/>
      <c r="AC583" s="135"/>
      <c r="AD583" s="135"/>
      <c r="AE583" s="135"/>
      <c r="AF583" s="148"/>
      <c r="AG583" s="135"/>
      <c r="AH583" s="135"/>
      <c r="AI583" s="135"/>
      <c r="AJ583" s="135"/>
      <c r="AK583" s="135"/>
    </row>
    <row r="584" spans="1:37" ht="18" customHeight="1">
      <c r="A584" s="312"/>
      <c r="B584" s="79"/>
      <c r="C584" s="85" t="s">
        <v>26</v>
      </c>
      <c r="D584" s="86" t="s">
        <v>1</v>
      </c>
      <c r="E584" s="86" t="s">
        <v>29</v>
      </c>
      <c r="F584" s="86" t="s">
        <v>119</v>
      </c>
      <c r="G584" s="86" t="s">
        <v>134</v>
      </c>
      <c r="H584" s="173" t="s">
        <v>117</v>
      </c>
      <c r="I584" s="92" t="s">
        <v>135</v>
      </c>
      <c r="J584" s="380" t="s">
        <v>199</v>
      </c>
      <c r="K584" s="382" t="str">
        <f>$K$13</f>
        <v/>
      </c>
      <c r="L584" s="383"/>
      <c r="M584" s="382" t="str">
        <f>$M$13</f>
        <v/>
      </c>
      <c r="N584" s="383"/>
      <c r="O584" s="382" t="str">
        <f>$O$13</f>
        <v/>
      </c>
      <c r="P584" s="383"/>
      <c r="Q584" s="382" t="str">
        <f>$Q$13</f>
        <v/>
      </c>
      <c r="R584" s="384"/>
      <c r="S584" s="87"/>
      <c r="T584" s="135"/>
      <c r="U584" s="118"/>
      <c r="V584" s="118"/>
      <c r="W584" s="118"/>
      <c r="X584" s="118"/>
      <c r="Y584" s="135" t="str">
        <f>O584</f>
        <v/>
      </c>
      <c r="Z584" s="266">
        <f>O585</f>
        <v>0</v>
      </c>
      <c r="AA584" s="135"/>
      <c r="AB584" s="135"/>
      <c r="AC584" s="135"/>
      <c r="AD584" s="135"/>
      <c r="AE584" s="135"/>
      <c r="AF584" s="148"/>
      <c r="AG584" s="135"/>
      <c r="AH584" s="135"/>
      <c r="AI584" s="135"/>
      <c r="AJ584" s="135"/>
      <c r="AK584" s="135"/>
    </row>
    <row r="585" spans="1:37" ht="18" customHeight="1" thickBot="1">
      <c r="A585" s="312" t="str">
        <f>IF(C583="","",C583)</f>
        <v/>
      </c>
      <c r="B585" s="97">
        <f>B528</f>
        <v>6</v>
      </c>
      <c r="C585" s="93" t="str">
        <f>IF(H583="","",IF(D583="USD",H583-G583,ROUNDUP((H583-G583)/T583,2)))</f>
        <v/>
      </c>
      <c r="D585" s="110"/>
      <c r="E585" s="110"/>
      <c r="F585" s="111" t="str">
        <f>IF(AND(E583&lt;&gt;"",OR(I583="全額",I583="一部")=TRUE)=TRUE,E583,"")</f>
        <v/>
      </c>
      <c r="G585" s="112" t="str">
        <f>IF(D583="JPY",IF(COUNTIF(F585,"*円*")=1,I585,ROUNDUP(I585/T583,2)),IF(COUNTIF(F585,"*円*")=0,I585,ROUNDUP(I585*T583,0)))</f>
        <v/>
      </c>
      <c r="H585" s="174"/>
      <c r="I585" s="176" t="str">
        <f>IF(I583="","",IF(I583="全額",H583,IF(I583="なし",0,"金額入力")))</f>
        <v/>
      </c>
      <c r="J585" s="381"/>
      <c r="K585" s="385"/>
      <c r="L585" s="386"/>
      <c r="M585" s="385"/>
      <c r="N585" s="386"/>
      <c r="O585" s="385"/>
      <c r="P585" s="386"/>
      <c r="Q585" s="385"/>
      <c r="R585" s="387"/>
      <c r="S585" s="87"/>
      <c r="T585" s="135"/>
      <c r="U585" s="118" t="str">
        <f>IF(G585="","","IN_"&amp;F585&amp;MONTH(H585)&amp;"/"&amp;DAY(H585))&amp;"_"&amp;COUNTIF($V$14:V585,V585)</f>
        <v>_102</v>
      </c>
      <c r="V585" s="118" t="str">
        <f>"IN_"&amp;F585&amp;H585</f>
        <v>IN_</v>
      </c>
      <c r="W585" s="118"/>
      <c r="X585" s="118"/>
      <c r="Y585" s="135" t="str">
        <f>Q584</f>
        <v/>
      </c>
      <c r="Z585" s="266">
        <f>Q585</f>
        <v>0</v>
      </c>
      <c r="AA585" s="135" t="str">
        <f>IF(AB585="着金待ち",COUNTIF($AB$14:AB585,"着金待ち"),"")</f>
        <v/>
      </c>
      <c r="AB585" s="135" t="str">
        <f>IF(AND(OR(I583="全額",I583="一部")=TRUE,H585="")=TRUE,"着金待ち","")</f>
        <v/>
      </c>
      <c r="AC585" s="135" t="str">
        <f>IF(AB585="着金待ち",C583,"")</f>
        <v/>
      </c>
      <c r="AD585" s="135" t="str">
        <f>IF(AB585="着金待ち",F585,"")</f>
        <v/>
      </c>
      <c r="AE585" s="292" t="str">
        <f>IF(AB585="着金待ち",G585,"")</f>
        <v/>
      </c>
      <c r="AF585" s="148" t="str">
        <f>IF(AB585="着金待ち",B585,"")</f>
        <v/>
      </c>
      <c r="AG585" s="135" t="str">
        <f>IF(C585="","",IF(C585&lt;&gt;D585+E585,"！",""))</f>
        <v/>
      </c>
      <c r="AH585" s="135" t="str">
        <f>IF(C585="","",IF(C585&lt;&gt;SUM(K585:R585),"！",""))</f>
        <v/>
      </c>
      <c r="AI585" s="135" t="str">
        <f>IF(OR(AG585="！",AH585="！")=TRUE,"！","")</f>
        <v/>
      </c>
      <c r="AJ585" s="135" t="str">
        <f>IF(AI585="！",COUNTIF($AI$14:AI585,"！"),"")</f>
        <v/>
      </c>
      <c r="AK585" s="135">
        <v>12</v>
      </c>
    </row>
    <row r="586" spans="1:37" ht="18" customHeight="1" thickBot="1">
      <c r="B586" s="308" t="s">
        <v>317</v>
      </c>
      <c r="C586" s="181"/>
      <c r="D586" s="182"/>
      <c r="E586" s="98" t="str">
        <f>IFERROR(ABS(C585-(D585+E585)),"")</f>
        <v/>
      </c>
      <c r="F586" s="183"/>
      <c r="G586" s="183"/>
      <c r="H586" s="182"/>
      <c r="I586" s="170"/>
      <c r="J586" s="79"/>
      <c r="K586" s="79"/>
      <c r="L586" s="79"/>
      <c r="M586" s="79"/>
      <c r="N586" s="79"/>
      <c r="O586" s="79"/>
      <c r="P586" s="79"/>
      <c r="Q586" s="371" t="str">
        <f>IFERROR(ABS(C585-SUM(K585:R585)),"")</f>
        <v/>
      </c>
      <c r="R586" s="371"/>
      <c r="S586" s="135"/>
      <c r="T586" s="135"/>
      <c r="U586" s="135"/>
      <c r="V586" s="135"/>
      <c r="W586" s="135"/>
      <c r="X586" s="135"/>
      <c r="Y586" s="135"/>
      <c r="Z586" s="135"/>
      <c r="AA586" s="135"/>
      <c r="AB586" s="135"/>
      <c r="AC586" s="135"/>
      <c r="AD586" s="135"/>
      <c r="AE586" s="135"/>
      <c r="AF586" s="135"/>
      <c r="AG586" s="135"/>
      <c r="AH586" s="135"/>
      <c r="AI586" s="135"/>
      <c r="AJ586" s="135"/>
      <c r="AK586" s="135"/>
    </row>
    <row r="587" spans="1:37" ht="18" customHeight="1" thickBot="1">
      <c r="A587" s="312"/>
      <c r="B587" s="321">
        <f>B582+1</f>
        <v>13</v>
      </c>
      <c r="C587" s="81" t="s">
        <v>23</v>
      </c>
      <c r="D587" s="82" t="s">
        <v>136</v>
      </c>
      <c r="E587" s="82" t="s">
        <v>28</v>
      </c>
      <c r="F587" s="82" t="s">
        <v>27</v>
      </c>
      <c r="G587" s="82" t="s">
        <v>24</v>
      </c>
      <c r="H587" s="171" t="s">
        <v>25</v>
      </c>
      <c r="I587" s="91" t="s">
        <v>133</v>
      </c>
      <c r="J587" s="372" t="s">
        <v>198</v>
      </c>
      <c r="K587" s="374"/>
      <c r="L587" s="375"/>
      <c r="M587" s="375"/>
      <c r="N587" s="375"/>
      <c r="O587" s="375"/>
      <c r="P587" s="375"/>
      <c r="Q587" s="375"/>
      <c r="R587" s="376"/>
      <c r="S587" s="83"/>
      <c r="T587" s="120" t="s">
        <v>31</v>
      </c>
      <c r="U587" s="118"/>
      <c r="V587" s="118"/>
      <c r="W587" s="118"/>
      <c r="X587" s="118"/>
      <c r="Y587" s="135" t="str">
        <f>K589</f>
        <v/>
      </c>
      <c r="Z587" s="266">
        <f>K590</f>
        <v>0</v>
      </c>
      <c r="AA587" s="135"/>
      <c r="AB587" s="135"/>
      <c r="AC587" s="135"/>
      <c r="AD587" s="135"/>
      <c r="AE587" s="135"/>
      <c r="AF587" s="148"/>
      <c r="AG587" s="135"/>
      <c r="AH587" s="135"/>
      <c r="AI587" s="135"/>
      <c r="AJ587" s="135"/>
      <c r="AK587" s="135"/>
    </row>
    <row r="588" spans="1:37" ht="18" customHeight="1" thickBot="1">
      <c r="A588" s="312"/>
      <c r="B588" s="309">
        <f>B528</f>
        <v>6</v>
      </c>
      <c r="C588" s="107"/>
      <c r="D588" s="108" t="s">
        <v>30</v>
      </c>
      <c r="E588" s="108" t="str">
        <f>IF(C588="","",IFERROR(INDEX(リスト!$B$3:$B$32,MATCH(プレー記録!C588,リスト!$D$3:$D$32,0),1),""))</f>
        <v/>
      </c>
      <c r="F588" s="109"/>
      <c r="G588" s="109" t="str">
        <f>IF(F588="","",F588)</f>
        <v/>
      </c>
      <c r="H588" s="172"/>
      <c r="I588" s="175"/>
      <c r="J588" s="373"/>
      <c r="K588" s="377"/>
      <c r="L588" s="378"/>
      <c r="M588" s="378"/>
      <c r="N588" s="378"/>
      <c r="O588" s="378"/>
      <c r="P588" s="378"/>
      <c r="Q588" s="378"/>
      <c r="R588" s="379"/>
      <c r="S588" s="84"/>
      <c r="T588" s="241"/>
      <c r="U588" s="118" t="str">
        <f>IF(F588="","","OUT_"&amp;E588&amp;MONTH(B588)&amp;"/"&amp;DAY(B588)&amp;"_"&amp;COUNTIF($V$12:V588,V588))</f>
        <v/>
      </c>
      <c r="V588" s="118" t="str">
        <f>"OUT_"&amp;E588&amp;B588</f>
        <v>OUT_6</v>
      </c>
      <c r="W588" s="194">
        <f>SUM(H588)-SUM(I590)</f>
        <v>0</v>
      </c>
      <c r="X588" s="119" t="str">
        <f>IF(C588="","",C588)</f>
        <v/>
      </c>
      <c r="Y588" s="135" t="str">
        <f>M589</f>
        <v/>
      </c>
      <c r="Z588" s="266">
        <f>M590</f>
        <v>0</v>
      </c>
      <c r="AA588" s="135"/>
      <c r="AB588" s="135"/>
      <c r="AC588" s="135"/>
      <c r="AD588" s="135"/>
      <c r="AE588" s="135"/>
      <c r="AF588" s="148"/>
      <c r="AG588" s="135"/>
      <c r="AH588" s="135"/>
      <c r="AI588" s="135"/>
      <c r="AJ588" s="135"/>
      <c r="AK588" s="135"/>
    </row>
    <row r="589" spans="1:37" ht="18" customHeight="1">
      <c r="A589" s="312"/>
      <c r="B589" s="79"/>
      <c r="C589" s="85" t="s">
        <v>26</v>
      </c>
      <c r="D589" s="86" t="s">
        <v>1</v>
      </c>
      <c r="E589" s="86" t="s">
        <v>29</v>
      </c>
      <c r="F589" s="86" t="s">
        <v>119</v>
      </c>
      <c r="G589" s="86" t="s">
        <v>134</v>
      </c>
      <c r="H589" s="173" t="s">
        <v>117</v>
      </c>
      <c r="I589" s="92" t="s">
        <v>135</v>
      </c>
      <c r="J589" s="380" t="s">
        <v>199</v>
      </c>
      <c r="K589" s="382" t="str">
        <f>$K$13</f>
        <v/>
      </c>
      <c r="L589" s="383"/>
      <c r="M589" s="382" t="str">
        <f>$M$13</f>
        <v/>
      </c>
      <c r="N589" s="383"/>
      <c r="O589" s="382" t="str">
        <f>$O$13</f>
        <v/>
      </c>
      <c r="P589" s="383"/>
      <c r="Q589" s="382" t="str">
        <f>$Q$13</f>
        <v/>
      </c>
      <c r="R589" s="384"/>
      <c r="S589" s="87"/>
      <c r="T589" s="135"/>
      <c r="U589" s="118"/>
      <c r="V589" s="118"/>
      <c r="W589" s="118"/>
      <c r="X589" s="118"/>
      <c r="Y589" s="135" t="str">
        <f>O589</f>
        <v/>
      </c>
      <c r="Z589" s="266">
        <f>O590</f>
        <v>0</v>
      </c>
      <c r="AA589" s="135"/>
      <c r="AB589" s="135"/>
      <c r="AC589" s="135"/>
      <c r="AD589" s="135"/>
      <c r="AE589" s="135"/>
      <c r="AF589" s="148"/>
      <c r="AG589" s="135"/>
      <c r="AH589" s="135"/>
      <c r="AI589" s="135"/>
      <c r="AJ589" s="135"/>
      <c r="AK589" s="135"/>
    </row>
    <row r="590" spans="1:37" ht="18" customHeight="1" thickBot="1">
      <c r="A590" s="312" t="str">
        <f>IF(C588="","",C588)</f>
        <v/>
      </c>
      <c r="B590" s="97">
        <f>B528</f>
        <v>6</v>
      </c>
      <c r="C590" s="93" t="str">
        <f>IF(H588="","",IF(D588="USD",H588-G588,ROUNDUP((H588-G588)/T588,2)))</f>
        <v/>
      </c>
      <c r="D590" s="110"/>
      <c r="E590" s="110"/>
      <c r="F590" s="111" t="str">
        <f>IF(AND(E588&lt;&gt;"",OR(I588="全額",I588="一部")=TRUE)=TRUE,E588,"")</f>
        <v/>
      </c>
      <c r="G590" s="112" t="str">
        <f>IF(D588="JPY",IF(COUNTIF(F590,"*円*")=1,I590,ROUNDUP(I590/T588,2)),IF(COUNTIF(F590,"*円*")=0,I590,ROUNDUP(I590*T588,0)))</f>
        <v/>
      </c>
      <c r="H590" s="174"/>
      <c r="I590" s="176" t="str">
        <f>IF(I588="","",IF(I588="全額",H588,IF(I588="なし",0,"金額入力")))</f>
        <v/>
      </c>
      <c r="J590" s="381"/>
      <c r="K590" s="385"/>
      <c r="L590" s="386"/>
      <c r="M590" s="385"/>
      <c r="N590" s="386"/>
      <c r="O590" s="385"/>
      <c r="P590" s="386"/>
      <c r="Q590" s="385"/>
      <c r="R590" s="387"/>
      <c r="S590" s="87"/>
      <c r="T590" s="135"/>
      <c r="U590" s="118" t="str">
        <f>IF(G590="","","IN_"&amp;F590&amp;MONTH(H590)&amp;"/"&amp;DAY(H590))&amp;"_"&amp;COUNTIF($V$14:V590,V590)</f>
        <v>_103</v>
      </c>
      <c r="V590" s="118" t="str">
        <f>"IN_"&amp;F590&amp;H590</f>
        <v>IN_</v>
      </c>
      <c r="W590" s="118"/>
      <c r="X590" s="118"/>
      <c r="Y590" s="135" t="str">
        <f>Q589</f>
        <v/>
      </c>
      <c r="Z590" s="266">
        <f>Q590</f>
        <v>0</v>
      </c>
      <c r="AA590" s="135" t="str">
        <f>IF(AB590="着金待ち",COUNTIF($AB$14:AB590,"着金待ち"),"")</f>
        <v/>
      </c>
      <c r="AB590" s="135" t="str">
        <f>IF(AND(OR(I588="全額",I588="一部")=TRUE,H590="")=TRUE,"着金待ち","")</f>
        <v/>
      </c>
      <c r="AC590" s="135" t="str">
        <f>IF(AB590="着金待ち",C588,"")</f>
        <v/>
      </c>
      <c r="AD590" s="135" t="str">
        <f>IF(AB590="着金待ち",F590,"")</f>
        <v/>
      </c>
      <c r="AE590" s="292" t="str">
        <f>IF(AB590="着金待ち",G590,"")</f>
        <v/>
      </c>
      <c r="AF590" s="148" t="str">
        <f>IF(AB590="着金待ち",B590,"")</f>
        <v/>
      </c>
      <c r="AG590" s="135" t="str">
        <f>IF(C590="","",IF(C590&lt;&gt;D590+E590,"！",""))</f>
        <v/>
      </c>
      <c r="AH590" s="135" t="str">
        <f>IF(C590="","",IF(C590&lt;&gt;SUM(K590:R590),"！",""))</f>
        <v/>
      </c>
      <c r="AI590" s="135" t="str">
        <f>IF(OR(AG590="！",AH590="！")=TRUE,"！","")</f>
        <v/>
      </c>
      <c r="AJ590" s="135" t="str">
        <f>IF(AI590="！",COUNTIF($AI$14:AI590,"！"),"")</f>
        <v/>
      </c>
      <c r="AK590" s="135">
        <v>13</v>
      </c>
    </row>
    <row r="591" spans="1:37" ht="18" customHeight="1" thickBot="1">
      <c r="B591" s="308" t="s">
        <v>317</v>
      </c>
      <c r="C591" s="181"/>
      <c r="D591" s="182"/>
      <c r="E591" s="98" t="str">
        <f>IFERROR(ABS(C590-(D590+E590)),"")</f>
        <v/>
      </c>
      <c r="F591" s="183"/>
      <c r="G591" s="183"/>
      <c r="H591" s="182"/>
      <c r="I591" s="170"/>
      <c r="J591" s="79"/>
      <c r="K591" s="79"/>
      <c r="L591" s="79"/>
      <c r="M591" s="79"/>
      <c r="N591" s="79"/>
      <c r="O591" s="79"/>
      <c r="P591" s="79"/>
      <c r="Q591" s="371" t="str">
        <f>IFERROR(ABS(C590-SUM(K590:R590)),"")</f>
        <v/>
      </c>
      <c r="R591" s="371"/>
      <c r="S591" s="135"/>
      <c r="T591" s="135"/>
      <c r="U591" s="135"/>
      <c r="V591" s="135"/>
      <c r="W591" s="135"/>
      <c r="X591" s="135"/>
      <c r="Y591" s="135"/>
      <c r="Z591" s="135"/>
      <c r="AA591" s="135"/>
      <c r="AB591" s="135"/>
      <c r="AC591" s="135"/>
      <c r="AD591" s="135"/>
      <c r="AE591" s="135"/>
      <c r="AF591" s="135"/>
      <c r="AG591" s="135"/>
      <c r="AH591" s="135"/>
      <c r="AI591" s="135"/>
      <c r="AJ591" s="135"/>
      <c r="AK591" s="135"/>
    </row>
    <row r="592" spans="1:37" ht="18" customHeight="1" thickBot="1">
      <c r="A592" s="312"/>
      <c r="B592" s="321">
        <f>B587+1</f>
        <v>14</v>
      </c>
      <c r="C592" s="81" t="s">
        <v>23</v>
      </c>
      <c r="D592" s="82" t="s">
        <v>136</v>
      </c>
      <c r="E592" s="82" t="s">
        <v>28</v>
      </c>
      <c r="F592" s="82" t="s">
        <v>27</v>
      </c>
      <c r="G592" s="82" t="s">
        <v>24</v>
      </c>
      <c r="H592" s="171" t="s">
        <v>25</v>
      </c>
      <c r="I592" s="91" t="s">
        <v>133</v>
      </c>
      <c r="J592" s="372" t="s">
        <v>198</v>
      </c>
      <c r="K592" s="374"/>
      <c r="L592" s="375"/>
      <c r="M592" s="375"/>
      <c r="N592" s="375"/>
      <c r="O592" s="375"/>
      <c r="P592" s="375"/>
      <c r="Q592" s="375"/>
      <c r="R592" s="376"/>
      <c r="S592" s="83"/>
      <c r="T592" s="120" t="s">
        <v>31</v>
      </c>
      <c r="U592" s="118"/>
      <c r="V592" s="118"/>
      <c r="W592" s="118"/>
      <c r="X592" s="118"/>
      <c r="Y592" s="135" t="str">
        <f>K594</f>
        <v/>
      </c>
      <c r="Z592" s="266">
        <f>K595</f>
        <v>0</v>
      </c>
      <c r="AA592" s="135"/>
      <c r="AB592" s="135"/>
      <c r="AC592" s="135"/>
      <c r="AD592" s="135"/>
      <c r="AE592" s="135"/>
      <c r="AF592" s="148"/>
      <c r="AG592" s="135"/>
      <c r="AH592" s="135"/>
      <c r="AI592" s="135"/>
      <c r="AJ592" s="135"/>
      <c r="AK592" s="135"/>
    </row>
    <row r="593" spans="1:37" ht="18" customHeight="1" thickBot="1">
      <c r="A593" s="312"/>
      <c r="B593" s="309">
        <f>B528</f>
        <v>6</v>
      </c>
      <c r="C593" s="107"/>
      <c r="D593" s="108" t="s">
        <v>30</v>
      </c>
      <c r="E593" s="108" t="str">
        <f>IF(C593="","",IFERROR(INDEX(リスト!$B$3:$B$32,MATCH(プレー記録!C593,リスト!$D$3:$D$32,0),1),""))</f>
        <v/>
      </c>
      <c r="F593" s="109"/>
      <c r="G593" s="109" t="str">
        <f>IF(F593="","",F593)</f>
        <v/>
      </c>
      <c r="H593" s="172"/>
      <c r="I593" s="175"/>
      <c r="J593" s="373"/>
      <c r="K593" s="377"/>
      <c r="L593" s="378"/>
      <c r="M593" s="378"/>
      <c r="N593" s="378"/>
      <c r="O593" s="378"/>
      <c r="P593" s="378"/>
      <c r="Q593" s="378"/>
      <c r="R593" s="379"/>
      <c r="S593" s="84"/>
      <c r="T593" s="241"/>
      <c r="U593" s="118" t="str">
        <f>IF(F593="","","OUT_"&amp;E593&amp;MONTH(B593)&amp;"/"&amp;DAY(B593)&amp;"_"&amp;COUNTIF($V$12:V593,V593))</f>
        <v/>
      </c>
      <c r="V593" s="118" t="str">
        <f>"OUT_"&amp;E593&amp;B593</f>
        <v>OUT_6</v>
      </c>
      <c r="W593" s="194">
        <f>SUM(H593)-SUM(I595)</f>
        <v>0</v>
      </c>
      <c r="X593" s="119" t="str">
        <f>IF(C593="","",C593)</f>
        <v/>
      </c>
      <c r="Y593" s="135" t="str">
        <f>M594</f>
        <v/>
      </c>
      <c r="Z593" s="266">
        <f>M595</f>
        <v>0</v>
      </c>
      <c r="AA593" s="135"/>
      <c r="AB593" s="135"/>
      <c r="AC593" s="135"/>
      <c r="AD593" s="135"/>
      <c r="AE593" s="135"/>
      <c r="AF593" s="148"/>
      <c r="AG593" s="135"/>
      <c r="AH593" s="135"/>
      <c r="AI593" s="135"/>
      <c r="AJ593" s="135"/>
      <c r="AK593" s="135"/>
    </row>
    <row r="594" spans="1:37" ht="18" customHeight="1">
      <c r="A594" s="312"/>
      <c r="B594" s="79"/>
      <c r="C594" s="85" t="s">
        <v>26</v>
      </c>
      <c r="D594" s="86" t="s">
        <v>1</v>
      </c>
      <c r="E594" s="86" t="s">
        <v>29</v>
      </c>
      <c r="F594" s="86" t="s">
        <v>119</v>
      </c>
      <c r="G594" s="86" t="s">
        <v>134</v>
      </c>
      <c r="H594" s="173" t="s">
        <v>117</v>
      </c>
      <c r="I594" s="92" t="s">
        <v>135</v>
      </c>
      <c r="J594" s="380" t="s">
        <v>199</v>
      </c>
      <c r="K594" s="382" t="str">
        <f>$K$13</f>
        <v/>
      </c>
      <c r="L594" s="383"/>
      <c r="M594" s="382" t="str">
        <f>$M$13</f>
        <v/>
      </c>
      <c r="N594" s="383"/>
      <c r="O594" s="382" t="str">
        <f>$O$13</f>
        <v/>
      </c>
      <c r="P594" s="383"/>
      <c r="Q594" s="382" t="str">
        <f>$Q$13</f>
        <v/>
      </c>
      <c r="R594" s="384"/>
      <c r="S594" s="87"/>
      <c r="T594" s="135"/>
      <c r="U594" s="118"/>
      <c r="V594" s="118"/>
      <c r="W594" s="118"/>
      <c r="X594" s="118"/>
      <c r="Y594" s="135" t="str">
        <f>O594</f>
        <v/>
      </c>
      <c r="Z594" s="266">
        <f>O595</f>
        <v>0</v>
      </c>
      <c r="AA594" s="135"/>
      <c r="AB594" s="135"/>
      <c r="AC594" s="135"/>
      <c r="AD594" s="135"/>
      <c r="AE594" s="135"/>
      <c r="AF594" s="148"/>
      <c r="AG594" s="135"/>
      <c r="AH594" s="135"/>
      <c r="AI594" s="135"/>
      <c r="AJ594" s="135"/>
      <c r="AK594" s="135"/>
    </row>
    <row r="595" spans="1:37" ht="18" customHeight="1" thickBot="1">
      <c r="A595" s="312" t="str">
        <f>IF(C593="","",C593)</f>
        <v/>
      </c>
      <c r="B595" s="97">
        <f>B528</f>
        <v>6</v>
      </c>
      <c r="C595" s="93" t="str">
        <f>IF(H593="","",IF(D593="USD",H593-G593,ROUNDUP((H593-G593)/T593,2)))</f>
        <v/>
      </c>
      <c r="D595" s="110"/>
      <c r="E595" s="110"/>
      <c r="F595" s="111" t="str">
        <f>IF(AND(E593&lt;&gt;"",OR(I593="全額",I593="一部")=TRUE)=TRUE,E593,"")</f>
        <v/>
      </c>
      <c r="G595" s="112" t="str">
        <f>IF(D593="JPY",IF(COUNTIF(F595,"*円*")=1,I595,ROUNDUP(I595/T593,2)),IF(COUNTIF(F595,"*円*")=0,I595,ROUNDUP(I595*T593,0)))</f>
        <v/>
      </c>
      <c r="H595" s="174"/>
      <c r="I595" s="176" t="str">
        <f>IF(I593="","",IF(I593="全額",H593,IF(I593="なし",0,"金額入力")))</f>
        <v/>
      </c>
      <c r="J595" s="381"/>
      <c r="K595" s="385"/>
      <c r="L595" s="386"/>
      <c r="M595" s="385"/>
      <c r="N595" s="386"/>
      <c r="O595" s="385"/>
      <c r="P595" s="386"/>
      <c r="Q595" s="385"/>
      <c r="R595" s="387"/>
      <c r="S595" s="87"/>
      <c r="T595" s="135"/>
      <c r="U595" s="118" t="str">
        <f>IF(G595="","","IN_"&amp;F595&amp;MONTH(H595)&amp;"/"&amp;DAY(H595))&amp;"_"&amp;COUNTIF($V$14:V595,V595)</f>
        <v>_104</v>
      </c>
      <c r="V595" s="118" t="str">
        <f>"IN_"&amp;F595&amp;H595</f>
        <v>IN_</v>
      </c>
      <c r="W595" s="118"/>
      <c r="X595" s="118"/>
      <c r="Y595" s="135" t="str">
        <f>Q594</f>
        <v/>
      </c>
      <c r="Z595" s="266">
        <f>Q595</f>
        <v>0</v>
      </c>
      <c r="AA595" s="135" t="str">
        <f>IF(AB595="着金待ち",COUNTIF($AB$14:AB595,"着金待ち"),"")</f>
        <v/>
      </c>
      <c r="AB595" s="135" t="str">
        <f>IF(AND(OR(I593="全額",I593="一部")=TRUE,H595="")=TRUE,"着金待ち","")</f>
        <v/>
      </c>
      <c r="AC595" s="135" t="str">
        <f>IF(AB595="着金待ち",C593,"")</f>
        <v/>
      </c>
      <c r="AD595" s="135" t="str">
        <f>IF(AB595="着金待ち",F595,"")</f>
        <v/>
      </c>
      <c r="AE595" s="292" t="str">
        <f>IF(AB595="着金待ち",G595,"")</f>
        <v/>
      </c>
      <c r="AF595" s="148" t="str">
        <f>IF(AB595="着金待ち",B595,"")</f>
        <v/>
      </c>
      <c r="AG595" s="135" t="str">
        <f>IF(C595="","",IF(C595&lt;&gt;D595+E595,"！",""))</f>
        <v/>
      </c>
      <c r="AH595" s="135" t="str">
        <f>IF(C595="","",IF(C595&lt;&gt;SUM(K595:R595),"！",""))</f>
        <v/>
      </c>
      <c r="AI595" s="135" t="str">
        <f>IF(OR(AG595="！",AH595="！")=TRUE,"！","")</f>
        <v/>
      </c>
      <c r="AJ595" s="135" t="str">
        <f>IF(AI595="！",COUNTIF($AI$14:AI595,"！"),"")</f>
        <v/>
      </c>
      <c r="AK595" s="135">
        <v>14</v>
      </c>
    </row>
    <row r="596" spans="1:37" ht="18" customHeight="1" thickBot="1">
      <c r="B596" s="308" t="s">
        <v>317</v>
      </c>
      <c r="C596" s="181"/>
      <c r="D596" s="182"/>
      <c r="E596" s="98" t="str">
        <f>IFERROR(ABS(C595-(D595+E595)),"")</f>
        <v/>
      </c>
      <c r="F596" s="183"/>
      <c r="G596" s="183"/>
      <c r="H596" s="182"/>
      <c r="I596" s="170"/>
      <c r="J596" s="79"/>
      <c r="K596" s="79"/>
      <c r="L596" s="79"/>
      <c r="M596" s="79"/>
      <c r="N596" s="79"/>
      <c r="O596" s="79"/>
      <c r="P596" s="79"/>
      <c r="Q596" s="371" t="str">
        <f>IFERROR(ABS(C595-SUM(K595:R595)),"")</f>
        <v/>
      </c>
      <c r="R596" s="371"/>
      <c r="S596" s="135"/>
      <c r="T596" s="135"/>
      <c r="U596" s="135"/>
      <c r="V596" s="135"/>
      <c r="W596" s="135"/>
      <c r="X596" s="135"/>
      <c r="Y596" s="135"/>
      <c r="Z596" s="135"/>
      <c r="AA596" s="135"/>
      <c r="AB596" s="135"/>
      <c r="AC596" s="135"/>
      <c r="AD596" s="135"/>
      <c r="AE596" s="135"/>
      <c r="AF596" s="135"/>
      <c r="AG596" s="135"/>
      <c r="AH596" s="135"/>
      <c r="AI596" s="135"/>
      <c r="AJ596" s="135"/>
      <c r="AK596" s="135"/>
    </row>
    <row r="597" spans="1:37" ht="18" customHeight="1" thickBot="1">
      <c r="A597" s="312"/>
      <c r="B597" s="321">
        <f>B592+1</f>
        <v>15</v>
      </c>
      <c r="C597" s="81" t="s">
        <v>23</v>
      </c>
      <c r="D597" s="82" t="s">
        <v>136</v>
      </c>
      <c r="E597" s="82" t="s">
        <v>28</v>
      </c>
      <c r="F597" s="82" t="s">
        <v>27</v>
      </c>
      <c r="G597" s="82" t="s">
        <v>24</v>
      </c>
      <c r="H597" s="171" t="s">
        <v>25</v>
      </c>
      <c r="I597" s="91" t="s">
        <v>133</v>
      </c>
      <c r="J597" s="372" t="s">
        <v>198</v>
      </c>
      <c r="K597" s="374"/>
      <c r="L597" s="375"/>
      <c r="M597" s="375"/>
      <c r="N597" s="375"/>
      <c r="O597" s="375"/>
      <c r="P597" s="375"/>
      <c r="Q597" s="375"/>
      <c r="R597" s="376"/>
      <c r="S597" s="83"/>
      <c r="T597" s="120" t="s">
        <v>31</v>
      </c>
      <c r="U597" s="118"/>
      <c r="V597" s="118"/>
      <c r="W597" s="118"/>
      <c r="X597" s="118"/>
      <c r="Y597" s="135" t="str">
        <f>K599</f>
        <v/>
      </c>
      <c r="Z597" s="266">
        <f>K600</f>
        <v>0</v>
      </c>
      <c r="AA597" s="135"/>
      <c r="AB597" s="135"/>
      <c r="AC597" s="135"/>
      <c r="AD597" s="135"/>
      <c r="AE597" s="135"/>
      <c r="AF597" s="148"/>
      <c r="AG597" s="135"/>
      <c r="AH597" s="135"/>
      <c r="AI597" s="135"/>
      <c r="AJ597" s="135"/>
      <c r="AK597" s="135"/>
    </row>
    <row r="598" spans="1:37" ht="18" customHeight="1" thickBot="1">
      <c r="A598" s="312"/>
      <c r="B598" s="309">
        <f>B528</f>
        <v>6</v>
      </c>
      <c r="C598" s="107"/>
      <c r="D598" s="108" t="s">
        <v>30</v>
      </c>
      <c r="E598" s="108" t="str">
        <f>IF(C598="","",IFERROR(INDEX(リスト!$B$3:$B$32,MATCH(プレー記録!C598,リスト!$D$3:$D$32,0),1),""))</f>
        <v/>
      </c>
      <c r="F598" s="109"/>
      <c r="G598" s="109" t="str">
        <f>IF(F598="","",F598)</f>
        <v/>
      </c>
      <c r="H598" s="172"/>
      <c r="I598" s="175"/>
      <c r="J598" s="373"/>
      <c r="K598" s="377"/>
      <c r="L598" s="378"/>
      <c r="M598" s="378"/>
      <c r="N598" s="378"/>
      <c r="O598" s="378"/>
      <c r="P598" s="378"/>
      <c r="Q598" s="378"/>
      <c r="R598" s="379"/>
      <c r="S598" s="84"/>
      <c r="T598" s="241"/>
      <c r="U598" s="118" t="str">
        <f>IF(F598="","","OUT_"&amp;E598&amp;MONTH(B598)&amp;"/"&amp;DAY(B598)&amp;"_"&amp;COUNTIF($V$12:V598,V598))</f>
        <v/>
      </c>
      <c r="V598" s="118" t="str">
        <f>"OUT_"&amp;E598&amp;B598</f>
        <v>OUT_6</v>
      </c>
      <c r="W598" s="194">
        <f>SUM(H598)-SUM(I600)</f>
        <v>0</v>
      </c>
      <c r="X598" s="119" t="str">
        <f>IF(C598="","",C598)</f>
        <v/>
      </c>
      <c r="Y598" s="135" t="str">
        <f>M599</f>
        <v/>
      </c>
      <c r="Z598" s="266">
        <f>M600</f>
        <v>0</v>
      </c>
      <c r="AA598" s="135"/>
      <c r="AB598" s="135"/>
      <c r="AC598" s="135"/>
      <c r="AD598" s="135"/>
      <c r="AE598" s="135"/>
      <c r="AF598" s="148"/>
      <c r="AG598" s="135"/>
      <c r="AH598" s="135"/>
      <c r="AI598" s="135"/>
      <c r="AJ598" s="135"/>
      <c r="AK598" s="135"/>
    </row>
    <row r="599" spans="1:37" ht="18" customHeight="1">
      <c r="A599" s="312"/>
      <c r="B599" s="79"/>
      <c r="C599" s="85" t="s">
        <v>26</v>
      </c>
      <c r="D599" s="86" t="s">
        <v>1</v>
      </c>
      <c r="E599" s="86" t="s">
        <v>29</v>
      </c>
      <c r="F599" s="86" t="s">
        <v>119</v>
      </c>
      <c r="G599" s="86" t="s">
        <v>134</v>
      </c>
      <c r="H599" s="173" t="s">
        <v>117</v>
      </c>
      <c r="I599" s="92" t="s">
        <v>135</v>
      </c>
      <c r="J599" s="380" t="s">
        <v>199</v>
      </c>
      <c r="K599" s="382" t="str">
        <f>$K$13</f>
        <v/>
      </c>
      <c r="L599" s="383"/>
      <c r="M599" s="382" t="str">
        <f>$M$13</f>
        <v/>
      </c>
      <c r="N599" s="383"/>
      <c r="O599" s="382" t="str">
        <f>$O$13</f>
        <v/>
      </c>
      <c r="P599" s="383"/>
      <c r="Q599" s="382" t="str">
        <f>$Q$13</f>
        <v/>
      </c>
      <c r="R599" s="384"/>
      <c r="S599" s="87"/>
      <c r="T599" s="135"/>
      <c r="U599" s="118"/>
      <c r="V599" s="118"/>
      <c r="W599" s="118"/>
      <c r="X599" s="118"/>
      <c r="Y599" s="135" t="str">
        <f>O599</f>
        <v/>
      </c>
      <c r="Z599" s="266">
        <f>O600</f>
        <v>0</v>
      </c>
      <c r="AA599" s="135"/>
      <c r="AB599" s="135"/>
      <c r="AC599" s="135"/>
      <c r="AD599" s="135"/>
      <c r="AE599" s="135"/>
      <c r="AF599" s="148"/>
      <c r="AG599" s="135"/>
      <c r="AH599" s="135"/>
      <c r="AI599" s="135"/>
      <c r="AJ599" s="135"/>
      <c r="AK599" s="135"/>
    </row>
    <row r="600" spans="1:37" ht="18" customHeight="1" thickBot="1">
      <c r="A600" s="312" t="str">
        <f>IF(C598="","",C598)</f>
        <v/>
      </c>
      <c r="B600" s="97">
        <f>B528</f>
        <v>6</v>
      </c>
      <c r="C600" s="93" t="str">
        <f>IF(H598="","",IF(D598="USD",H598-G598,ROUNDUP((H598-G598)/T598,2)))</f>
        <v/>
      </c>
      <c r="D600" s="110"/>
      <c r="E600" s="110"/>
      <c r="F600" s="111" t="str">
        <f>IF(AND(E598&lt;&gt;"",OR(I598="全額",I598="一部")=TRUE)=TRUE,E598,"")</f>
        <v/>
      </c>
      <c r="G600" s="112" t="str">
        <f>IF(D598="JPY",IF(COUNTIF(F600,"*円*")=1,I600,ROUNDUP(I600/T598,2)),IF(COUNTIF(F600,"*円*")=0,I600,ROUNDUP(I600*T598,0)))</f>
        <v/>
      </c>
      <c r="H600" s="174"/>
      <c r="I600" s="176" t="str">
        <f>IF(I598="","",IF(I598="全額",H598,IF(I598="なし",0,"金額入力")))</f>
        <v/>
      </c>
      <c r="J600" s="381"/>
      <c r="K600" s="385"/>
      <c r="L600" s="386"/>
      <c r="M600" s="385"/>
      <c r="N600" s="386"/>
      <c r="O600" s="385"/>
      <c r="P600" s="386"/>
      <c r="Q600" s="385"/>
      <c r="R600" s="387"/>
      <c r="S600" s="87"/>
      <c r="T600" s="135"/>
      <c r="U600" s="118" t="str">
        <f>IF(G600="","","IN_"&amp;F600&amp;MONTH(H600)&amp;"/"&amp;DAY(H600))&amp;"_"&amp;COUNTIF($V$14:V600,V600)</f>
        <v>_105</v>
      </c>
      <c r="V600" s="118" t="str">
        <f>"IN_"&amp;F600&amp;H600</f>
        <v>IN_</v>
      </c>
      <c r="W600" s="118"/>
      <c r="X600" s="118"/>
      <c r="Y600" s="135" t="str">
        <f>Q599</f>
        <v/>
      </c>
      <c r="Z600" s="266">
        <f>Q600</f>
        <v>0</v>
      </c>
      <c r="AA600" s="135" t="str">
        <f>IF(AB600="着金待ち",COUNTIF($AB$14:AB600,"着金待ち"),"")</f>
        <v/>
      </c>
      <c r="AB600" s="135" t="str">
        <f>IF(AND(OR(I598="全額",I598="一部")=TRUE,H600="")=TRUE,"着金待ち","")</f>
        <v/>
      </c>
      <c r="AC600" s="135" t="str">
        <f>IF(AB600="着金待ち",C598,"")</f>
        <v/>
      </c>
      <c r="AD600" s="135" t="str">
        <f>IF(AB600="着金待ち",F600,"")</f>
        <v/>
      </c>
      <c r="AE600" s="292" t="str">
        <f>IF(AB600="着金待ち",G600,"")</f>
        <v/>
      </c>
      <c r="AF600" s="148" t="str">
        <f>IF(AB600="着金待ち",B600,"")</f>
        <v/>
      </c>
      <c r="AG600" s="135" t="str">
        <f>IF(C600="","",IF(C600&lt;&gt;D600+E600,"！",""))</f>
        <v/>
      </c>
      <c r="AH600" s="135" t="str">
        <f>IF(C600="","",IF(C600&lt;&gt;SUM(K600:R600),"！",""))</f>
        <v/>
      </c>
      <c r="AI600" s="135" t="str">
        <f>IF(OR(AG600="！",AH600="！")=TRUE,"！","")</f>
        <v/>
      </c>
      <c r="AJ600" s="135" t="str">
        <f>IF(AI600="！",COUNTIF($AI$14:AI600,"！"),"")</f>
        <v/>
      </c>
      <c r="AK600" s="135">
        <v>15</v>
      </c>
    </row>
    <row r="601" spans="1:37" ht="18" customHeight="1">
      <c r="B601" s="308" t="s">
        <v>317</v>
      </c>
      <c r="C601" s="181"/>
      <c r="D601" s="182"/>
      <c r="E601" s="98" t="str">
        <f>IFERROR(ABS(C600-(D600+E600)),"")</f>
        <v/>
      </c>
      <c r="F601" s="183"/>
      <c r="G601" s="183"/>
      <c r="H601" s="182"/>
      <c r="I601" s="170"/>
      <c r="J601" s="79"/>
      <c r="K601" s="79"/>
      <c r="L601" s="79"/>
      <c r="M601" s="79"/>
      <c r="N601" s="79"/>
      <c r="O601" s="79"/>
      <c r="P601" s="79"/>
      <c r="Q601" s="371" t="str">
        <f>IFERROR(ABS(C600-SUM(K600:R600)),"")</f>
        <v/>
      </c>
      <c r="R601" s="371"/>
      <c r="S601" s="135"/>
      <c r="T601" s="135"/>
      <c r="U601" s="135"/>
      <c r="V601" s="135"/>
      <c r="W601" s="135"/>
      <c r="X601" s="135"/>
      <c r="Y601" s="135"/>
      <c r="Z601" s="135"/>
      <c r="AA601" s="135"/>
      <c r="AB601" s="135"/>
      <c r="AC601" s="135"/>
      <c r="AD601" s="135"/>
      <c r="AE601" s="135"/>
      <c r="AF601" s="135"/>
    </row>
    <row r="602" spans="1:37" ht="18" customHeight="1">
      <c r="I602"/>
      <c r="T602"/>
      <c r="U602"/>
      <c r="V602"/>
      <c r="W602"/>
      <c r="X602"/>
    </row>
    <row r="603" spans="1:37" ht="18" customHeight="1">
      <c r="A603" s="312"/>
      <c r="B603" s="178"/>
      <c r="C603" s="78">
        <f>C517+1</f>
        <v>7</v>
      </c>
      <c r="D603" s="179" t="s">
        <v>312</v>
      </c>
      <c r="E603" s="180">
        <f>G603+I603</f>
        <v>0</v>
      </c>
      <c r="F603" s="179" t="s">
        <v>1</v>
      </c>
      <c r="G603" s="180">
        <f>D616+D621+D626+D631+D636+D641+D646+D651+D656+D661+D666+D671+D676+D681+D686</f>
        <v>0</v>
      </c>
      <c r="H603" s="179" t="s">
        <v>29</v>
      </c>
      <c r="I603" s="180">
        <f>E616+E621+E626+E631+E636+E641+E646+E651+E656+E661+E666+E671+E676+E681+E686</f>
        <v>0</v>
      </c>
      <c r="J603" s="177"/>
      <c r="K603" s="391" t="s">
        <v>318</v>
      </c>
      <c r="L603" s="392"/>
      <c r="M603" s="392"/>
      <c r="N603" s="392"/>
      <c r="O603" s="392"/>
      <c r="P603" s="392"/>
      <c r="Q603" s="392"/>
      <c r="R603" s="393"/>
      <c r="S603" s="79"/>
      <c r="T603" s="118"/>
      <c r="U603" s="118"/>
      <c r="V603" s="118"/>
      <c r="W603" s="118"/>
      <c r="X603" s="118"/>
      <c r="Y603" s="135"/>
      <c r="Z603" s="135"/>
      <c r="AA603" s="135"/>
      <c r="AB603" s="135"/>
      <c r="AC603" s="135"/>
      <c r="AD603" s="135"/>
      <c r="AE603" s="135"/>
      <c r="AF603" s="135"/>
    </row>
    <row r="604" spans="1:37" ht="18" customHeight="1">
      <c r="A604" s="312"/>
      <c r="B604" s="178"/>
      <c r="C604" s="78"/>
      <c r="D604" s="179" t="s">
        <v>313</v>
      </c>
      <c r="E604" s="180">
        <f ca="1">IFERROR(INDEX(カレンダー・グラフ!$B$74:$AF$74,1,MATCH(プレー記録!C603,カレンダー・グラフ!$B$72:$AF$72,0)),0)</f>
        <v>0</v>
      </c>
      <c r="F604" s="179" t="s">
        <v>314</v>
      </c>
      <c r="G604" s="180">
        <f>サマリー!$Q$3</f>
        <v>0</v>
      </c>
      <c r="H604" s="179" t="s">
        <v>315</v>
      </c>
      <c r="I604" s="180">
        <f>サマリー!$Q$7</f>
        <v>0</v>
      </c>
      <c r="J604" s="177"/>
      <c r="K604" s="314" t="s">
        <v>328</v>
      </c>
      <c r="L604" s="315"/>
      <c r="M604" s="315"/>
      <c r="N604" s="315"/>
      <c r="O604" s="315"/>
      <c r="P604" s="315"/>
      <c r="Q604" s="315"/>
      <c r="R604" s="316"/>
      <c r="S604" s="79"/>
      <c r="T604" s="118"/>
      <c r="U604" s="118"/>
      <c r="V604" s="118"/>
      <c r="W604" s="118"/>
      <c r="X604" s="118"/>
      <c r="Y604" s="135"/>
      <c r="Z604" s="135"/>
      <c r="AA604" s="135"/>
      <c r="AB604" s="135"/>
      <c r="AC604" s="135"/>
      <c r="AD604" s="135"/>
      <c r="AE604" s="135"/>
      <c r="AF604" s="135"/>
    </row>
    <row r="605" spans="1:37" ht="18" customHeight="1">
      <c r="A605" s="312"/>
      <c r="B605" s="243"/>
      <c r="C605" s="389"/>
      <c r="D605" s="389"/>
      <c r="E605" s="389"/>
      <c r="F605" s="389"/>
      <c r="G605" s="389" t="str">
        <f>IFERROR(INDEX(ルール・メモ!$F$3:$F$32,MATCH(1,ルール・メモ!$E$3:$E$32,0),1),"")</f>
        <v/>
      </c>
      <c r="H605" s="389"/>
      <c r="I605" s="389"/>
      <c r="J605" s="184"/>
      <c r="K605" s="314" t="s">
        <v>346</v>
      </c>
      <c r="L605" s="315"/>
      <c r="M605" s="315"/>
      <c r="N605" s="315"/>
      <c r="O605" s="315"/>
      <c r="P605" s="315"/>
      <c r="Q605" s="315"/>
      <c r="R605" s="316"/>
      <c r="S605" s="79"/>
      <c r="T605" s="118"/>
      <c r="U605" s="118"/>
      <c r="V605" s="118"/>
      <c r="W605" s="118"/>
      <c r="X605" s="118"/>
      <c r="Y605" s="135"/>
      <c r="Z605" s="135"/>
      <c r="AA605" s="135"/>
      <c r="AB605" s="135"/>
      <c r="AC605" s="135"/>
      <c r="AD605" s="135"/>
      <c r="AE605" s="135"/>
      <c r="AF605" s="135"/>
    </row>
    <row r="606" spans="1:37" ht="18" customHeight="1">
      <c r="A606" s="312"/>
      <c r="B606" s="243"/>
      <c r="C606" s="389"/>
      <c r="D606" s="389"/>
      <c r="E606" s="389"/>
      <c r="F606" s="389"/>
      <c r="G606" s="389" t="str">
        <f>IFERROR(INDEX(ルール・メモ!$F$3:$F$32,MATCH(2,ルール・メモ!$E$3:$E$32,0),1),"")</f>
        <v/>
      </c>
      <c r="H606" s="389"/>
      <c r="I606" s="389"/>
      <c r="J606" s="184"/>
      <c r="K606" s="317" t="s">
        <v>347</v>
      </c>
      <c r="L606" s="276"/>
      <c r="M606" s="276"/>
      <c r="N606" s="276"/>
      <c r="O606" s="276"/>
      <c r="P606" s="276"/>
      <c r="Q606" s="394" t="s">
        <v>322</v>
      </c>
      <c r="R606" s="395"/>
      <c r="S606" s="79"/>
      <c r="T606" s="118"/>
      <c r="U606" s="118"/>
      <c r="V606" s="118"/>
      <c r="W606" s="118"/>
      <c r="X606" s="118"/>
      <c r="Y606" s="135"/>
      <c r="Z606" s="135"/>
      <c r="AA606" s="135"/>
      <c r="AB606" s="135"/>
      <c r="AC606" s="135"/>
      <c r="AD606" s="135"/>
      <c r="AE606" s="135"/>
      <c r="AF606" s="135"/>
    </row>
    <row r="607" spans="1:37" ht="18" customHeight="1">
      <c r="A607" s="312"/>
      <c r="B607" s="243"/>
      <c r="C607" s="389"/>
      <c r="D607" s="389"/>
      <c r="E607" s="389"/>
      <c r="F607" s="389"/>
      <c r="G607" s="389" t="str">
        <f>IFERROR(INDEX(ルール・メモ!$F$3:$F$32,MATCH(3,ルール・メモ!$E$3:$E$32,0),1),"")</f>
        <v/>
      </c>
      <c r="H607" s="389"/>
      <c r="I607" s="389"/>
      <c r="J607" s="184"/>
      <c r="K607" s="306">
        <f>$C$1</f>
        <v>0</v>
      </c>
      <c r="L607" s="99">
        <f>K607+1</f>
        <v>1</v>
      </c>
      <c r="M607" s="99">
        <f t="shared" ref="M607" si="51">L607+1</f>
        <v>2</v>
      </c>
      <c r="N607" s="99">
        <f t="shared" ref="N607" si="52">M607+1</f>
        <v>3</v>
      </c>
      <c r="O607" s="99">
        <f t="shared" ref="O607" si="53">N607+1</f>
        <v>4</v>
      </c>
      <c r="P607" s="99">
        <f t="shared" ref="P607" si="54">O607+1</f>
        <v>5</v>
      </c>
      <c r="Q607" s="99">
        <f t="shared" ref="Q607" si="55">P607+1</f>
        <v>6</v>
      </c>
      <c r="R607" s="99">
        <f t="shared" ref="R607" si="56">Q607+1</f>
        <v>7</v>
      </c>
      <c r="S607" s="79"/>
      <c r="T607" s="118"/>
      <c r="U607" s="118"/>
      <c r="V607" s="118"/>
      <c r="W607" s="118"/>
      <c r="X607" s="118"/>
      <c r="Y607" s="135"/>
      <c r="Z607" s="135"/>
      <c r="AA607" s="135"/>
      <c r="AB607" s="135"/>
      <c r="AC607" s="135"/>
      <c r="AD607" s="135"/>
      <c r="AE607" s="135"/>
      <c r="AF607" s="135"/>
    </row>
    <row r="608" spans="1:37" ht="18" customHeight="1">
      <c r="A608" s="312"/>
      <c r="B608" s="243"/>
      <c r="C608" s="389"/>
      <c r="D608" s="389"/>
      <c r="E608" s="389"/>
      <c r="F608" s="389"/>
      <c r="G608" s="389" t="str">
        <f>IFERROR(INDEX(ルール・メモ!$F$3:$F$32,MATCH(4,ルール・メモ!$E$3:$E$32,0),1),"")</f>
        <v/>
      </c>
      <c r="H608" s="389"/>
      <c r="I608" s="389"/>
      <c r="J608" s="184"/>
      <c r="K608" s="101">
        <f>K607+8</f>
        <v>8</v>
      </c>
      <c r="L608" s="102">
        <f t="shared" ref="L608:R608" si="57">L607+8</f>
        <v>9</v>
      </c>
      <c r="M608" s="102">
        <f t="shared" si="57"/>
        <v>10</v>
      </c>
      <c r="N608" s="102">
        <f t="shared" si="57"/>
        <v>11</v>
      </c>
      <c r="O608" s="102">
        <f t="shared" si="57"/>
        <v>12</v>
      </c>
      <c r="P608" s="102">
        <f t="shared" si="57"/>
        <v>13</v>
      </c>
      <c r="Q608" s="102">
        <f t="shared" si="57"/>
        <v>14</v>
      </c>
      <c r="R608" s="103">
        <f t="shared" si="57"/>
        <v>15</v>
      </c>
      <c r="S608" s="79"/>
      <c r="T608" s="118"/>
      <c r="U608" s="118"/>
      <c r="V608" s="118"/>
      <c r="W608" s="118"/>
      <c r="X608" s="118"/>
      <c r="Y608" s="135"/>
      <c r="Z608" s="135"/>
      <c r="AA608" s="135"/>
      <c r="AB608" s="135"/>
      <c r="AC608" s="135"/>
      <c r="AD608" s="135"/>
      <c r="AE608" s="135"/>
      <c r="AF608" s="135"/>
    </row>
    <row r="609" spans="1:37" ht="18" customHeight="1">
      <c r="A609" s="312"/>
      <c r="B609" s="243"/>
      <c r="C609" s="389"/>
      <c r="D609" s="389"/>
      <c r="E609" s="389"/>
      <c r="F609" s="389"/>
      <c r="G609" s="389" t="str">
        <f>IFERROR(INDEX(ルール・メモ!$F$3:$F$32,MATCH(5,ルール・メモ!$E$3:$E$32,0),1),"")</f>
        <v/>
      </c>
      <c r="H609" s="389"/>
      <c r="I609" s="389"/>
      <c r="J609" s="184"/>
      <c r="K609" s="101">
        <f t="shared" ref="K609:R610" si="58">K608+8</f>
        <v>16</v>
      </c>
      <c r="L609" s="102">
        <f t="shared" si="58"/>
        <v>17</v>
      </c>
      <c r="M609" s="102">
        <f t="shared" si="58"/>
        <v>18</v>
      </c>
      <c r="N609" s="102">
        <f t="shared" si="58"/>
        <v>19</v>
      </c>
      <c r="O609" s="102">
        <f t="shared" si="58"/>
        <v>20</v>
      </c>
      <c r="P609" s="102">
        <f t="shared" si="58"/>
        <v>21</v>
      </c>
      <c r="Q609" s="102">
        <f t="shared" si="58"/>
        <v>22</v>
      </c>
      <c r="R609" s="103">
        <f t="shared" si="58"/>
        <v>23</v>
      </c>
      <c r="S609" s="79"/>
      <c r="T609" s="118"/>
      <c r="U609" s="118"/>
      <c r="V609" s="118"/>
      <c r="W609" s="118"/>
      <c r="X609" s="118"/>
      <c r="Y609" s="135"/>
      <c r="Z609" s="135"/>
      <c r="AA609" s="135"/>
      <c r="AB609" s="135"/>
      <c r="AC609" s="135"/>
      <c r="AD609" s="135"/>
      <c r="AE609" s="135"/>
      <c r="AF609" s="135"/>
    </row>
    <row r="610" spans="1:37" ht="18" customHeight="1">
      <c r="A610" s="312"/>
      <c r="B610" s="243"/>
      <c r="C610" s="389"/>
      <c r="D610" s="389"/>
      <c r="E610" s="389"/>
      <c r="F610" s="389"/>
      <c r="G610" s="389" t="str">
        <f>IFERROR(INDEX(ルール・メモ!$F$3:$F$32,MATCH(6,ルール・メモ!$E$3:$E$32,0),1),"")</f>
        <v/>
      </c>
      <c r="H610" s="389"/>
      <c r="I610" s="389"/>
      <c r="J610" s="184"/>
      <c r="K610" s="104">
        <f t="shared" si="58"/>
        <v>24</v>
      </c>
      <c r="L610" s="105">
        <f t="shared" si="58"/>
        <v>25</v>
      </c>
      <c r="M610" s="105">
        <f t="shared" si="58"/>
        <v>26</v>
      </c>
      <c r="N610" s="105">
        <f t="shared" si="58"/>
        <v>27</v>
      </c>
      <c r="O610" s="105">
        <f t="shared" si="58"/>
        <v>28</v>
      </c>
      <c r="P610" s="105">
        <f t="shared" si="58"/>
        <v>29</v>
      </c>
      <c r="Q610" s="105">
        <f t="shared" si="58"/>
        <v>30</v>
      </c>
      <c r="R610" s="106"/>
      <c r="S610" s="79"/>
      <c r="T610" s="118"/>
      <c r="U610" s="118"/>
      <c r="V610" s="118"/>
      <c r="W610" s="118"/>
      <c r="X610" s="118"/>
      <c r="Y610" s="135"/>
      <c r="Z610" s="135"/>
      <c r="AA610" s="135"/>
      <c r="AB610" s="135"/>
      <c r="AC610" s="135"/>
      <c r="AD610" s="135"/>
      <c r="AE610" s="135"/>
      <c r="AF610" s="135"/>
    </row>
    <row r="611" spans="1:37" ht="18" customHeight="1">
      <c r="A611" s="312"/>
      <c r="B611" s="80"/>
      <c r="C611" s="95" t="str">
        <f>"①"&amp;IFERROR(INDEX(ルール・メモ!$C$3:$C$32,MATCH(1,ルール・メモ!$B$3:$B$32,0),1),"")</f>
        <v>①</v>
      </c>
      <c r="D611" s="95"/>
      <c r="E611" s="95"/>
      <c r="F611" s="95"/>
      <c r="G611" s="95"/>
      <c r="H611" s="95"/>
      <c r="I611" s="95" t="str">
        <f>"③"&amp;IFERROR(INDEX(ルール・メモ!$C$3:$C$32,MATCH(3,ルール・メモ!$B$3:$B$32,0),1),"")</f>
        <v>③</v>
      </c>
      <c r="J611" s="80"/>
      <c r="K611" s="96"/>
      <c r="L611" s="96"/>
      <c r="M611" s="96"/>
      <c r="N611" s="96"/>
      <c r="O611" s="96"/>
      <c r="P611" s="96"/>
      <c r="Q611" s="96"/>
      <c r="R611" s="96"/>
      <c r="S611" s="79"/>
      <c r="T611" s="119"/>
      <c r="U611" s="118"/>
      <c r="V611" s="118"/>
      <c r="W611" s="118"/>
      <c r="X611" s="118"/>
      <c r="Y611" s="135"/>
      <c r="Z611" s="135"/>
      <c r="AA611" s="135"/>
      <c r="AB611" s="135"/>
      <c r="AC611" s="135"/>
      <c r="AD611" s="135"/>
      <c r="AE611" s="135"/>
      <c r="AF611" s="135"/>
    </row>
    <row r="612" spans="1:37" ht="18" customHeight="1" thickBot="1">
      <c r="A612" s="312"/>
      <c r="B612" s="80"/>
      <c r="C612" s="186" t="str">
        <f>"②"&amp;IFERROR(INDEX(ルール・メモ!$C$3:$C$32,MATCH(2,ルール・メモ!$B$3:$B$32,0),1),"")</f>
        <v>②</v>
      </c>
      <c r="D612" s="186"/>
      <c r="E612" s="186"/>
      <c r="F612" s="186"/>
      <c r="G612" s="186"/>
      <c r="H612" s="186"/>
      <c r="I612" s="186" t="str">
        <f>"④"&amp;IFERROR(INDEX(ルール・メモ!$C$3:$C$32,MATCH(4,ルール・メモ!$B$3:$B$32,0),1),"")</f>
        <v>④</v>
      </c>
      <c r="J612" s="187"/>
      <c r="K612" s="188"/>
      <c r="L612" s="188"/>
      <c r="M612" s="188"/>
      <c r="N612" s="188"/>
      <c r="O612" s="188"/>
      <c r="P612" s="188"/>
      <c r="Q612" s="188"/>
      <c r="R612" s="188"/>
      <c r="S612" s="79"/>
      <c r="T612" s="118"/>
      <c r="U612" s="118"/>
      <c r="V612" s="118"/>
      <c r="W612" s="118"/>
      <c r="X612" s="118"/>
      <c r="Y612" s="135"/>
      <c r="Z612" s="135"/>
      <c r="AA612" s="1"/>
      <c r="AB612" s="1"/>
      <c r="AC612" s="1"/>
      <c r="AD612" s="1"/>
      <c r="AE612" s="1"/>
      <c r="AF612" s="1"/>
    </row>
    <row r="613" spans="1:37" ht="18" customHeight="1" thickBot="1">
      <c r="A613" s="312"/>
      <c r="B613" s="321">
        <v>1</v>
      </c>
      <c r="C613" s="81" t="s">
        <v>23</v>
      </c>
      <c r="D613" s="82" t="s">
        <v>136</v>
      </c>
      <c r="E613" s="82" t="s">
        <v>28</v>
      </c>
      <c r="F613" s="82" t="s">
        <v>27</v>
      </c>
      <c r="G613" s="82" t="s">
        <v>24</v>
      </c>
      <c r="H613" s="171" t="s">
        <v>25</v>
      </c>
      <c r="I613" s="91" t="s">
        <v>133</v>
      </c>
      <c r="J613" s="372" t="s">
        <v>198</v>
      </c>
      <c r="K613" s="374"/>
      <c r="L613" s="375"/>
      <c r="M613" s="375"/>
      <c r="N613" s="375"/>
      <c r="O613" s="375"/>
      <c r="P613" s="375"/>
      <c r="Q613" s="375"/>
      <c r="R613" s="376"/>
      <c r="S613" s="83"/>
      <c r="T613" s="120" t="s">
        <v>31</v>
      </c>
      <c r="U613" s="118"/>
      <c r="V613" s="118"/>
      <c r="W613" s="118"/>
      <c r="X613" s="118"/>
      <c r="Y613" s="135" t="str">
        <f>K615</f>
        <v/>
      </c>
      <c r="Z613" s="266">
        <f>K616</f>
        <v>0</v>
      </c>
      <c r="AA613" s="135"/>
      <c r="AB613" s="135"/>
      <c r="AC613" s="135"/>
      <c r="AD613" s="135"/>
      <c r="AE613" s="135"/>
      <c r="AF613" s="148"/>
      <c r="AG613" s="135"/>
      <c r="AH613" s="135"/>
      <c r="AI613" s="135"/>
      <c r="AJ613" s="135"/>
      <c r="AK613" s="135"/>
    </row>
    <row r="614" spans="1:37" ht="18" customHeight="1" thickBot="1">
      <c r="A614" s="312"/>
      <c r="B614" s="309">
        <f>C603</f>
        <v>7</v>
      </c>
      <c r="C614" s="107"/>
      <c r="D614" s="108" t="s">
        <v>30</v>
      </c>
      <c r="E614" s="108" t="str">
        <f>IF(C614="","",IFERROR(INDEX(リスト!$B$3:$B$32,MATCH(プレー記録!C614,リスト!$D$3:$D$32,0),1),""))</f>
        <v/>
      </c>
      <c r="F614" s="109"/>
      <c r="G614" s="109" t="str">
        <f>IF(F614="","",F614)</f>
        <v/>
      </c>
      <c r="H614" s="172"/>
      <c r="I614" s="175"/>
      <c r="J614" s="373"/>
      <c r="K614" s="377"/>
      <c r="L614" s="378"/>
      <c r="M614" s="378"/>
      <c r="N614" s="378"/>
      <c r="O614" s="378"/>
      <c r="P614" s="378"/>
      <c r="Q614" s="378"/>
      <c r="R614" s="379"/>
      <c r="S614" s="84"/>
      <c r="T614" s="240"/>
      <c r="U614" s="118" t="str">
        <f>IF(F614="","","OUT_"&amp;E614&amp;MONTH(B614)&amp;"/"&amp;DAY(B614)&amp;"_"&amp;COUNTIF($V$12:V614,V614))</f>
        <v/>
      </c>
      <c r="V614" s="118" t="str">
        <f>"OUT_"&amp;E614&amp;B614</f>
        <v>OUT_7</v>
      </c>
      <c r="W614" s="194">
        <f>SUM(H614)-SUM(I616)</f>
        <v>0</v>
      </c>
      <c r="X614" s="119" t="str">
        <f>IF(C614="","",C614)</f>
        <v/>
      </c>
      <c r="Y614" s="135" t="str">
        <f>M615</f>
        <v/>
      </c>
      <c r="Z614" s="266">
        <f>M616</f>
        <v>0</v>
      </c>
      <c r="AA614" s="135"/>
      <c r="AB614" s="135"/>
      <c r="AC614" s="135"/>
      <c r="AD614" s="135"/>
      <c r="AE614" s="135"/>
      <c r="AF614" s="148"/>
      <c r="AG614" s="135"/>
      <c r="AH614" s="135"/>
      <c r="AI614" s="135"/>
      <c r="AJ614" s="135"/>
      <c r="AK614" s="135"/>
    </row>
    <row r="615" spans="1:37" ht="18" customHeight="1">
      <c r="A615" s="312"/>
      <c r="B615" s="79"/>
      <c r="C615" s="85" t="s">
        <v>26</v>
      </c>
      <c r="D615" s="86" t="s">
        <v>1</v>
      </c>
      <c r="E615" s="86" t="s">
        <v>29</v>
      </c>
      <c r="F615" s="86" t="s">
        <v>119</v>
      </c>
      <c r="G615" s="86" t="s">
        <v>134</v>
      </c>
      <c r="H615" s="173" t="s">
        <v>117</v>
      </c>
      <c r="I615" s="92" t="s">
        <v>135</v>
      </c>
      <c r="J615" s="380" t="s">
        <v>199</v>
      </c>
      <c r="K615" s="382" t="str">
        <f>IF(INDEX(テーブル6[プレー種別],MATCH(1,リスト!$O$3:$O$6,0),1)="","",INDEX(テーブル6[プレー種別],MATCH(1,リスト!$O$3:$O$6,0),1))</f>
        <v/>
      </c>
      <c r="L615" s="383"/>
      <c r="M615" s="382" t="str">
        <f>IF(INDEX(テーブル6[プレー種別],MATCH(2,リスト!$O$3:$O$6,0),1)="","",INDEX(テーブル6[プレー種別],MATCH(2,リスト!$O$3:$O$6,0),1))</f>
        <v/>
      </c>
      <c r="N615" s="383"/>
      <c r="O615" s="382" t="str">
        <f>IF(INDEX(テーブル6[プレー種別],MATCH(3,リスト!$O$3:$O$6,0),1)="","",INDEX(テーブル6[プレー種別],MATCH(3,リスト!$O$3:$O$6,0),1))</f>
        <v/>
      </c>
      <c r="P615" s="383"/>
      <c r="Q615" s="382" t="str">
        <f>IF(INDEX(テーブル6[プレー種別],MATCH(4,リスト!$O$3:$O$6,0),1)="","",INDEX(テーブル6[プレー種別],MATCH(4,リスト!$O$3:$O$6,0),1))</f>
        <v/>
      </c>
      <c r="R615" s="384"/>
      <c r="S615" s="87"/>
      <c r="T615" s="118"/>
      <c r="U615" s="118"/>
      <c r="V615" s="118"/>
      <c r="W615" s="118"/>
      <c r="X615" s="118"/>
      <c r="Y615" s="135" t="str">
        <f>O615</f>
        <v/>
      </c>
      <c r="Z615" s="266">
        <f>O616</f>
        <v>0</v>
      </c>
      <c r="AA615" s="135"/>
      <c r="AB615" s="135"/>
      <c r="AC615" s="135"/>
      <c r="AD615" s="135"/>
      <c r="AE615" s="135"/>
      <c r="AF615" s="148"/>
      <c r="AG615" s="135"/>
      <c r="AH615" s="135"/>
      <c r="AI615" s="135"/>
      <c r="AJ615" s="135"/>
      <c r="AK615" s="135"/>
    </row>
    <row r="616" spans="1:37" ht="18" customHeight="1" thickBot="1">
      <c r="A616" s="312" t="str">
        <f>IF(C614="","",C614)</f>
        <v/>
      </c>
      <c r="B616" s="97">
        <f>B614</f>
        <v>7</v>
      </c>
      <c r="C616" s="93" t="str">
        <f>IF(H614="","",IF(D614="USD",H614-G614,ROUNDUP((H614-G614)/T614,2)))</f>
        <v/>
      </c>
      <c r="D616" s="110"/>
      <c r="E616" s="110"/>
      <c r="F616" s="111" t="str">
        <f>IF(AND(E614&lt;&gt;"",OR(I614="全額",I614="一部")=TRUE)=TRUE,E614,"")</f>
        <v/>
      </c>
      <c r="G616" s="112" t="str">
        <f>IF(D614="JPY",IF(COUNTIF(F616,"*円*")=1,I616,ROUNDUP(I616/T614,2)),IF(COUNTIF(F616,"*円*")=0,I616,ROUNDUP(I616*T614,0)))</f>
        <v/>
      </c>
      <c r="H616" s="174"/>
      <c r="I616" s="176" t="str">
        <f>IF(I614="","",IF(I614="全額",H614,IF(I614="なし",0,"金額入力")))</f>
        <v/>
      </c>
      <c r="J616" s="381"/>
      <c r="K616" s="385"/>
      <c r="L616" s="386"/>
      <c r="M616" s="385"/>
      <c r="N616" s="386"/>
      <c r="O616" s="385"/>
      <c r="P616" s="386"/>
      <c r="Q616" s="385"/>
      <c r="R616" s="387"/>
      <c r="S616" s="87"/>
      <c r="T616" s="79"/>
      <c r="U616" s="118" t="str">
        <f>IF(G616="","","IN_"&amp;F616&amp;MONTH(H616)&amp;"/"&amp;DAY(H616))&amp;"_"&amp;COUNTIF($V$14:V616,V616)</f>
        <v>_106</v>
      </c>
      <c r="V616" s="118" t="str">
        <f>"IN_"&amp;F616&amp;H616</f>
        <v>IN_</v>
      </c>
      <c r="W616" s="118"/>
      <c r="X616" s="118"/>
      <c r="Y616" s="135" t="str">
        <f>Q615</f>
        <v/>
      </c>
      <c r="Z616" s="266">
        <f>Q616</f>
        <v>0</v>
      </c>
      <c r="AA616" s="135" t="str">
        <f>IF(AB616="着金待ち",COUNTIF($AB$14:AB616,"着金待ち"),"")</f>
        <v/>
      </c>
      <c r="AB616" s="135" t="str">
        <f>IF(AND(OR(I614="全額",I614="一部")=TRUE,H616="")=TRUE,"着金待ち","")</f>
        <v/>
      </c>
      <c r="AC616" s="135" t="str">
        <f>IF(AB616="着金待ち",C614,"")</f>
        <v/>
      </c>
      <c r="AD616" s="135" t="str">
        <f>IF(AB616="着金待ち",F616,"")</f>
        <v/>
      </c>
      <c r="AE616" s="292" t="str">
        <f>IF(AB616="着金待ち",G616,"")</f>
        <v/>
      </c>
      <c r="AF616" s="148" t="str">
        <f>IF(AB616="着金待ち",B616,"")</f>
        <v/>
      </c>
      <c r="AG616" s="135" t="str">
        <f>IF(C616="","",IF(C616&lt;&gt;D616+E616,"！",""))</f>
        <v/>
      </c>
      <c r="AH616" s="135" t="str">
        <f>IF(C616="","",IF(C616&lt;&gt;SUM(K616:R616),"！",""))</f>
        <v/>
      </c>
      <c r="AI616" s="135" t="str">
        <f>IF(OR(AG616="！",AH616="！")=TRUE,"！","")</f>
        <v/>
      </c>
      <c r="AJ616" s="135" t="str">
        <f>IF(AI616="！",COUNTIF($AI$14:AI616,"！"),"")</f>
        <v/>
      </c>
      <c r="AK616" s="135">
        <v>1</v>
      </c>
    </row>
    <row r="617" spans="1:37" ht="18" customHeight="1" thickBot="1">
      <c r="A617" s="312"/>
      <c r="B617" s="79"/>
      <c r="C617" s="88"/>
      <c r="D617" s="89"/>
      <c r="E617" s="94" t="str">
        <f>IFERROR(ABS(C616-(D616+E616)),"")</f>
        <v/>
      </c>
      <c r="F617" s="90"/>
      <c r="G617" s="90"/>
      <c r="H617" s="89"/>
      <c r="I617" s="170"/>
      <c r="J617" s="79"/>
      <c r="K617" s="79"/>
      <c r="L617" s="79"/>
      <c r="M617" s="79"/>
      <c r="N617" s="79"/>
      <c r="O617" s="79"/>
      <c r="P617" s="79"/>
      <c r="Q617" s="388" t="str">
        <f>IFERROR(ABS(C616-SUM(K616:R616)),"")</f>
        <v/>
      </c>
      <c r="R617" s="388"/>
      <c r="S617" s="79"/>
      <c r="T617" s="118"/>
      <c r="U617" s="118"/>
      <c r="V617" s="118"/>
      <c r="W617" s="118"/>
      <c r="X617" s="118"/>
      <c r="Y617" s="135"/>
      <c r="Z617" s="135"/>
      <c r="AA617" s="135"/>
      <c r="AB617" s="135"/>
      <c r="AC617" s="135"/>
      <c r="AD617" s="135"/>
      <c r="AE617" s="135"/>
      <c r="AF617" s="148"/>
      <c r="AG617" s="135"/>
      <c r="AH617" s="135"/>
      <c r="AI617" s="135"/>
      <c r="AJ617" s="135"/>
      <c r="AK617" s="135"/>
    </row>
    <row r="618" spans="1:37" ht="18" customHeight="1" thickBot="1">
      <c r="A618" s="312"/>
      <c r="B618" s="321">
        <f>B613+1</f>
        <v>2</v>
      </c>
      <c r="C618" s="81" t="s">
        <v>23</v>
      </c>
      <c r="D618" s="82" t="s">
        <v>136</v>
      </c>
      <c r="E618" s="82" t="s">
        <v>28</v>
      </c>
      <c r="F618" s="82" t="s">
        <v>27</v>
      </c>
      <c r="G618" s="82" t="s">
        <v>24</v>
      </c>
      <c r="H618" s="171" t="s">
        <v>25</v>
      </c>
      <c r="I618" s="91" t="s">
        <v>133</v>
      </c>
      <c r="J618" s="372" t="s">
        <v>198</v>
      </c>
      <c r="K618" s="374"/>
      <c r="L618" s="375"/>
      <c r="M618" s="375"/>
      <c r="N618" s="375"/>
      <c r="O618" s="375"/>
      <c r="P618" s="375"/>
      <c r="Q618" s="375"/>
      <c r="R618" s="376"/>
      <c r="S618" s="83"/>
      <c r="T618" s="120" t="s">
        <v>31</v>
      </c>
      <c r="U618" s="118"/>
      <c r="V618" s="118"/>
      <c r="W618" s="118"/>
      <c r="X618" s="118"/>
      <c r="Y618" s="135" t="str">
        <f>K620</f>
        <v/>
      </c>
      <c r="Z618" s="266">
        <f>K621</f>
        <v>0</v>
      </c>
      <c r="AA618" s="135"/>
      <c r="AB618" s="135"/>
      <c r="AC618" s="135"/>
      <c r="AD618" s="135"/>
      <c r="AE618" s="135"/>
      <c r="AF618" s="148"/>
      <c r="AG618" s="135"/>
      <c r="AH618" s="135"/>
      <c r="AI618" s="135"/>
      <c r="AJ618" s="135"/>
      <c r="AK618" s="135"/>
    </row>
    <row r="619" spans="1:37" ht="18" customHeight="1" thickBot="1">
      <c r="A619" s="312"/>
      <c r="B619" s="309">
        <f>B614</f>
        <v>7</v>
      </c>
      <c r="C619" s="107"/>
      <c r="D619" s="108" t="s">
        <v>30</v>
      </c>
      <c r="E619" s="108" t="str">
        <f>IF(C619="","",IFERROR(INDEX(リスト!$B$3:$B$32,MATCH(プレー記録!C619,リスト!$D$3:$D$32,0),1),""))</f>
        <v/>
      </c>
      <c r="F619" s="109"/>
      <c r="G619" s="109" t="str">
        <f>IF(F619="","",F619)</f>
        <v/>
      </c>
      <c r="H619" s="172"/>
      <c r="I619" s="175"/>
      <c r="J619" s="373"/>
      <c r="K619" s="377"/>
      <c r="L619" s="378"/>
      <c r="M619" s="378"/>
      <c r="N619" s="378"/>
      <c r="O619" s="378"/>
      <c r="P619" s="378"/>
      <c r="Q619" s="378"/>
      <c r="R619" s="379"/>
      <c r="S619" s="84"/>
      <c r="T619" s="241"/>
      <c r="U619" s="118" t="str">
        <f>IF(F619="","","OUT_"&amp;E619&amp;MONTH(B619)&amp;"/"&amp;DAY(B619)&amp;"_"&amp;COUNTIF($V$12:V619,V619))</f>
        <v/>
      </c>
      <c r="V619" s="118" t="str">
        <f>"OUT_"&amp;E619&amp;B619</f>
        <v>OUT_7</v>
      </c>
      <c r="W619" s="194">
        <f>SUM(H619)-SUM(I621)</f>
        <v>0</v>
      </c>
      <c r="X619" s="119" t="str">
        <f>IF(C619="","",C619)</f>
        <v/>
      </c>
      <c r="Y619" s="135" t="str">
        <f>M620</f>
        <v/>
      </c>
      <c r="Z619" s="266">
        <f>M621</f>
        <v>0</v>
      </c>
      <c r="AA619" s="135"/>
      <c r="AB619" s="135"/>
      <c r="AC619" s="135"/>
      <c r="AD619" s="135"/>
      <c r="AE619" s="135"/>
      <c r="AF619" s="148"/>
      <c r="AG619" s="135"/>
      <c r="AH619" s="135"/>
      <c r="AI619" s="135"/>
      <c r="AJ619" s="135"/>
      <c r="AK619" s="135"/>
    </row>
    <row r="620" spans="1:37" ht="18" customHeight="1">
      <c r="A620" s="312"/>
      <c r="B620" s="79"/>
      <c r="C620" s="85" t="s">
        <v>26</v>
      </c>
      <c r="D620" s="86" t="s">
        <v>1</v>
      </c>
      <c r="E620" s="86" t="s">
        <v>29</v>
      </c>
      <c r="F620" s="86" t="s">
        <v>119</v>
      </c>
      <c r="G620" s="86" t="s">
        <v>134</v>
      </c>
      <c r="H620" s="173" t="s">
        <v>117</v>
      </c>
      <c r="I620" s="92" t="s">
        <v>135</v>
      </c>
      <c r="J620" s="380" t="s">
        <v>199</v>
      </c>
      <c r="K620" s="382" t="str">
        <f>$K$13</f>
        <v/>
      </c>
      <c r="L620" s="383"/>
      <c r="M620" s="382" t="str">
        <f>$M$13</f>
        <v/>
      </c>
      <c r="N620" s="383"/>
      <c r="O620" s="382" t="str">
        <f>$O$13</f>
        <v/>
      </c>
      <c r="P620" s="383"/>
      <c r="Q620" s="382" t="str">
        <f>$Q$13</f>
        <v/>
      </c>
      <c r="R620" s="384"/>
      <c r="S620" s="87"/>
      <c r="T620" s="118"/>
      <c r="U620" s="118"/>
      <c r="V620" s="118"/>
      <c r="W620" s="118"/>
      <c r="X620" s="118"/>
      <c r="Y620" s="135" t="str">
        <f>O620</f>
        <v/>
      </c>
      <c r="Z620" s="266">
        <f>O621</f>
        <v>0</v>
      </c>
      <c r="AA620" s="135"/>
      <c r="AB620" s="135"/>
      <c r="AC620" s="135"/>
      <c r="AD620" s="135"/>
      <c r="AE620" s="135"/>
      <c r="AF620" s="148"/>
      <c r="AG620" s="135"/>
      <c r="AH620" s="135"/>
      <c r="AI620" s="135"/>
      <c r="AJ620" s="135"/>
      <c r="AK620" s="135"/>
    </row>
    <row r="621" spans="1:37" ht="18" customHeight="1" thickBot="1">
      <c r="A621" s="312" t="str">
        <f>IF(C619="","",C619)</f>
        <v/>
      </c>
      <c r="B621" s="97">
        <f>B614</f>
        <v>7</v>
      </c>
      <c r="C621" s="93" t="str">
        <f>IF(H619="","",IF(D619="USD",H619-G619,ROUNDUP((H619-G619)/T619,2)))</f>
        <v/>
      </c>
      <c r="D621" s="110"/>
      <c r="E621" s="110"/>
      <c r="F621" s="111" t="str">
        <f>IF(AND(E619&lt;&gt;"",OR(I619="全額",I619="一部")=TRUE)=TRUE,E619,"")</f>
        <v/>
      </c>
      <c r="G621" s="112" t="str">
        <f>IF(D619="JPY",IF(COUNTIF(F621,"*円*")=1,I621,ROUNDUP(I621/T619,2)),IF(COUNTIF(F621,"*円*")=0,I621,ROUNDUP(I621*T619,0)))</f>
        <v/>
      </c>
      <c r="H621" s="174"/>
      <c r="I621" s="176" t="str">
        <f>IF(I619="","",IF(I619="全額",H619,IF(I619="なし",0,"金額入力")))</f>
        <v/>
      </c>
      <c r="J621" s="381"/>
      <c r="K621" s="385"/>
      <c r="L621" s="386"/>
      <c r="M621" s="385"/>
      <c r="N621" s="386"/>
      <c r="O621" s="385"/>
      <c r="P621" s="386"/>
      <c r="Q621" s="385"/>
      <c r="R621" s="387"/>
      <c r="S621" s="87"/>
      <c r="T621" s="79"/>
      <c r="U621" s="118" t="str">
        <f>IF(G621="","","IN_"&amp;F621&amp;MONTH(H621)&amp;"/"&amp;DAY(H621))&amp;"_"&amp;COUNTIF($V$14:V621,V621)</f>
        <v>_107</v>
      </c>
      <c r="V621" s="118" t="str">
        <f>"IN_"&amp;F621&amp;H621</f>
        <v>IN_</v>
      </c>
      <c r="W621" s="118"/>
      <c r="X621" s="118"/>
      <c r="Y621" s="135" t="str">
        <f>Q620</f>
        <v/>
      </c>
      <c r="Z621" s="266">
        <f>Q621</f>
        <v>0</v>
      </c>
      <c r="AA621" s="135" t="str">
        <f>IF(AB621="着金待ち",COUNTIF($AB$14:AB621,"着金待ち"),"")</f>
        <v/>
      </c>
      <c r="AB621" s="135" t="str">
        <f>IF(AND(OR(I619="全額",I619="一部")=TRUE,H621="")=TRUE,"着金待ち","")</f>
        <v/>
      </c>
      <c r="AC621" s="135" t="str">
        <f>IF(AB621="着金待ち",C619,"")</f>
        <v/>
      </c>
      <c r="AD621" s="135" t="str">
        <f>IF(AB621="着金待ち",F621,"")</f>
        <v/>
      </c>
      <c r="AE621" s="292" t="str">
        <f>IF(AB621="着金待ち",G621,"")</f>
        <v/>
      </c>
      <c r="AF621" s="148" t="str">
        <f>IF(AB621="着金待ち",B621,"")</f>
        <v/>
      </c>
      <c r="AG621" s="135" t="str">
        <f>IF(C621="","",IF(C621&lt;&gt;D621+E621,"！",""))</f>
        <v/>
      </c>
      <c r="AH621" s="135" t="str">
        <f>IF(C621="","",IF(C621&lt;&gt;SUM(K621:R621),"！",""))</f>
        <v/>
      </c>
      <c r="AI621" s="135" t="str">
        <f>IF(OR(AG621="！",AH621="！")=TRUE,"！","")</f>
        <v/>
      </c>
      <c r="AJ621" s="135" t="str">
        <f>IF(AI621="！",COUNTIF($AI$14:AI621,"！"),"")</f>
        <v/>
      </c>
      <c r="AK621" s="135">
        <v>2</v>
      </c>
    </row>
    <row r="622" spans="1:37" ht="18" customHeight="1" thickBot="1">
      <c r="A622" s="312"/>
      <c r="B622" s="79"/>
      <c r="C622" s="88"/>
      <c r="D622" s="89"/>
      <c r="E622" s="94" t="str">
        <f>IFERROR(ABS(C621-(D621+E621)),"")</f>
        <v/>
      </c>
      <c r="F622" s="90"/>
      <c r="G622" s="90"/>
      <c r="H622" s="89"/>
      <c r="I622" s="170"/>
      <c r="J622" s="79"/>
      <c r="K622" s="79"/>
      <c r="L622" s="79"/>
      <c r="M622" s="79"/>
      <c r="N622" s="79"/>
      <c r="O622" s="79"/>
      <c r="P622" s="79"/>
      <c r="Q622" s="388" t="str">
        <f>IFERROR(ABS(C621-SUM(K621:R621)),"")</f>
        <v/>
      </c>
      <c r="R622" s="388"/>
      <c r="S622" s="79"/>
      <c r="T622" s="118"/>
      <c r="U622" s="118"/>
      <c r="V622" s="118"/>
      <c r="W622" s="118"/>
      <c r="X622" s="118"/>
      <c r="Y622" s="135"/>
      <c r="Z622" s="135"/>
      <c r="AA622" s="135"/>
      <c r="AB622" s="135"/>
      <c r="AC622" s="135"/>
      <c r="AD622" s="135"/>
      <c r="AE622" s="135"/>
      <c r="AF622" s="148"/>
      <c r="AG622" s="135"/>
      <c r="AH622" s="135"/>
      <c r="AI622" s="135"/>
      <c r="AJ622" s="135"/>
      <c r="AK622" s="135"/>
    </row>
    <row r="623" spans="1:37" ht="18" customHeight="1" thickBot="1">
      <c r="A623" s="312"/>
      <c r="B623" s="321">
        <f>B618+1</f>
        <v>3</v>
      </c>
      <c r="C623" s="81" t="s">
        <v>23</v>
      </c>
      <c r="D623" s="82" t="s">
        <v>136</v>
      </c>
      <c r="E623" s="82" t="s">
        <v>28</v>
      </c>
      <c r="F623" s="82" t="s">
        <v>27</v>
      </c>
      <c r="G623" s="82" t="s">
        <v>24</v>
      </c>
      <c r="H623" s="171" t="s">
        <v>25</v>
      </c>
      <c r="I623" s="91" t="s">
        <v>133</v>
      </c>
      <c r="J623" s="372" t="s">
        <v>198</v>
      </c>
      <c r="K623" s="374"/>
      <c r="L623" s="375"/>
      <c r="M623" s="375"/>
      <c r="N623" s="375"/>
      <c r="O623" s="375"/>
      <c r="P623" s="375"/>
      <c r="Q623" s="375"/>
      <c r="R623" s="376"/>
      <c r="S623" s="83"/>
      <c r="T623" s="120" t="s">
        <v>31</v>
      </c>
      <c r="U623" s="118"/>
      <c r="V623" s="118"/>
      <c r="W623" s="118"/>
      <c r="X623" s="118"/>
      <c r="Y623" s="135" t="str">
        <f>K625</f>
        <v/>
      </c>
      <c r="Z623" s="266">
        <f>K626</f>
        <v>0</v>
      </c>
      <c r="AA623" s="135"/>
      <c r="AB623" s="135"/>
      <c r="AC623" s="135"/>
      <c r="AD623" s="135"/>
      <c r="AE623" s="135"/>
      <c r="AF623" s="148"/>
      <c r="AG623" s="135"/>
      <c r="AH623" s="135"/>
      <c r="AI623" s="135"/>
      <c r="AJ623" s="135"/>
      <c r="AK623" s="135"/>
    </row>
    <row r="624" spans="1:37" ht="18" customHeight="1" thickBot="1">
      <c r="A624" s="312"/>
      <c r="B624" s="309">
        <f>B614</f>
        <v>7</v>
      </c>
      <c r="C624" s="107"/>
      <c r="D624" s="108" t="s">
        <v>30</v>
      </c>
      <c r="E624" s="108" t="str">
        <f>IF(C624="","",IFERROR(INDEX(リスト!$B$3:$B$32,MATCH(プレー記録!C624,リスト!$D$3:$D$32,0),1),""))</f>
        <v/>
      </c>
      <c r="F624" s="109"/>
      <c r="G624" s="109" t="str">
        <f>IF(F624="","",F624)</f>
        <v/>
      </c>
      <c r="H624" s="172"/>
      <c r="I624" s="175"/>
      <c r="J624" s="373"/>
      <c r="K624" s="377"/>
      <c r="L624" s="378"/>
      <c r="M624" s="378"/>
      <c r="N624" s="378"/>
      <c r="O624" s="378"/>
      <c r="P624" s="378"/>
      <c r="Q624" s="378"/>
      <c r="R624" s="379"/>
      <c r="S624" s="84"/>
      <c r="T624" s="241"/>
      <c r="U624" s="118" t="str">
        <f>IF(F624="","","OUT_"&amp;E624&amp;MONTH(B624)&amp;"/"&amp;DAY(B624)&amp;"_"&amp;COUNTIF($V$12:V624,V624))</f>
        <v/>
      </c>
      <c r="V624" s="118" t="str">
        <f>"OUT_"&amp;E624&amp;B624</f>
        <v>OUT_7</v>
      </c>
      <c r="W624" s="194">
        <f>SUM(H624)-SUM(I626)</f>
        <v>0</v>
      </c>
      <c r="X624" s="119" t="str">
        <f>IF(C624="","",C624)</f>
        <v/>
      </c>
      <c r="Y624" s="135" t="str">
        <f>M625</f>
        <v/>
      </c>
      <c r="Z624" s="266">
        <f>M626</f>
        <v>0</v>
      </c>
      <c r="AA624" s="135"/>
      <c r="AB624" s="135"/>
      <c r="AC624" s="135"/>
      <c r="AD624" s="135"/>
      <c r="AE624" s="135"/>
      <c r="AF624" s="148"/>
      <c r="AG624" s="135"/>
      <c r="AH624" s="135"/>
      <c r="AI624" s="135"/>
      <c r="AJ624" s="135"/>
      <c r="AK624" s="135"/>
    </row>
    <row r="625" spans="1:37" ht="18" customHeight="1">
      <c r="A625" s="312"/>
      <c r="B625" s="79"/>
      <c r="C625" s="85" t="s">
        <v>26</v>
      </c>
      <c r="D625" s="86" t="s">
        <v>1</v>
      </c>
      <c r="E625" s="86" t="s">
        <v>29</v>
      </c>
      <c r="F625" s="86" t="s">
        <v>119</v>
      </c>
      <c r="G625" s="86" t="s">
        <v>134</v>
      </c>
      <c r="H625" s="173" t="s">
        <v>117</v>
      </c>
      <c r="I625" s="92" t="s">
        <v>135</v>
      </c>
      <c r="J625" s="380" t="s">
        <v>199</v>
      </c>
      <c r="K625" s="382" t="str">
        <f>$K$13</f>
        <v/>
      </c>
      <c r="L625" s="383"/>
      <c r="M625" s="382" t="str">
        <f>$M$13</f>
        <v/>
      </c>
      <c r="N625" s="383"/>
      <c r="O625" s="382" t="str">
        <f>$O$13</f>
        <v/>
      </c>
      <c r="P625" s="383"/>
      <c r="Q625" s="382" t="str">
        <f>$Q$13</f>
        <v/>
      </c>
      <c r="R625" s="384"/>
      <c r="S625" s="87"/>
      <c r="T625" s="135"/>
      <c r="U625" s="118"/>
      <c r="V625" s="118"/>
      <c r="W625" s="118"/>
      <c r="X625" s="118"/>
      <c r="Y625" s="135" t="str">
        <f>O625</f>
        <v/>
      </c>
      <c r="Z625" s="266">
        <f>O626</f>
        <v>0</v>
      </c>
      <c r="AA625" s="135"/>
      <c r="AB625" s="135"/>
      <c r="AC625" s="135"/>
      <c r="AD625" s="135"/>
      <c r="AE625" s="135"/>
      <c r="AF625" s="148"/>
      <c r="AG625" s="135"/>
      <c r="AH625" s="135"/>
      <c r="AI625" s="135"/>
      <c r="AJ625" s="135"/>
      <c r="AK625" s="135"/>
    </row>
    <row r="626" spans="1:37" ht="18" customHeight="1" thickBot="1">
      <c r="A626" s="312" t="str">
        <f>IF(C624="","",C624)</f>
        <v/>
      </c>
      <c r="B626" s="97">
        <f>B614</f>
        <v>7</v>
      </c>
      <c r="C626" s="93" t="str">
        <f>IF(H624="","",IF(D624="USD",H624-G624,ROUNDUP((H624-G624)/T624,2)))</f>
        <v/>
      </c>
      <c r="D626" s="110"/>
      <c r="E626" s="110"/>
      <c r="F626" s="111" t="str">
        <f>IF(AND(E624&lt;&gt;"",OR(I624="全額",I624="一部")=TRUE)=TRUE,E624,"")</f>
        <v/>
      </c>
      <c r="G626" s="112" t="str">
        <f>IF(D624="JPY",IF(COUNTIF(F626,"*円*")=1,I626,ROUNDUP(I626/T624,2)),IF(COUNTIF(F626,"*円*")=0,I626,ROUNDUP(I626*T624,0)))</f>
        <v/>
      </c>
      <c r="H626" s="174"/>
      <c r="I626" s="176" t="str">
        <f>IF(I624="","",IF(I624="全額",H624,IF(I624="なし",0,"金額入力")))</f>
        <v/>
      </c>
      <c r="J626" s="381"/>
      <c r="K626" s="385"/>
      <c r="L626" s="386"/>
      <c r="M626" s="385"/>
      <c r="N626" s="386"/>
      <c r="O626" s="385"/>
      <c r="P626" s="386"/>
      <c r="Q626" s="385"/>
      <c r="R626" s="387"/>
      <c r="S626" s="87"/>
      <c r="T626" s="135"/>
      <c r="U626" s="118" t="str">
        <f>IF(G626="","","IN_"&amp;F626&amp;MONTH(H626)&amp;"/"&amp;DAY(H626))&amp;"_"&amp;COUNTIF($V$14:V626,V626)</f>
        <v>_108</v>
      </c>
      <c r="V626" s="118" t="str">
        <f>"IN_"&amp;F626&amp;H626</f>
        <v>IN_</v>
      </c>
      <c r="W626" s="118"/>
      <c r="X626" s="118"/>
      <c r="Y626" s="135" t="str">
        <f>Q625</f>
        <v/>
      </c>
      <c r="Z626" s="266">
        <f>Q626</f>
        <v>0</v>
      </c>
      <c r="AA626" s="135" t="str">
        <f>IF(AB626="着金待ち",COUNTIF($AB$14:AB626,"着金待ち"),"")</f>
        <v/>
      </c>
      <c r="AB626" s="135" t="str">
        <f>IF(AND(OR(I624="全額",I624="一部")=TRUE,H626="")=TRUE,"着金待ち","")</f>
        <v/>
      </c>
      <c r="AC626" s="135" t="str">
        <f>IF(AB626="着金待ち",C624,"")</f>
        <v/>
      </c>
      <c r="AD626" s="135" t="str">
        <f>IF(AB626="着金待ち",F626,"")</f>
        <v/>
      </c>
      <c r="AE626" s="292" t="str">
        <f>IF(AB626="着金待ち",G626,"")</f>
        <v/>
      </c>
      <c r="AF626" s="148" t="str">
        <f>IF(AB626="着金待ち",B626,"")</f>
        <v/>
      </c>
      <c r="AG626" s="135" t="str">
        <f>IF(C626="","",IF(C626&lt;&gt;D626+E626,"！",""))</f>
        <v/>
      </c>
      <c r="AH626" s="135" t="str">
        <f>IF(C626="","",IF(C626&lt;&gt;SUM(K626:R626),"！",""))</f>
        <v/>
      </c>
      <c r="AI626" s="135" t="str">
        <f>IF(OR(AG626="！",AH626="！")=TRUE,"！","")</f>
        <v/>
      </c>
      <c r="AJ626" s="135" t="str">
        <f>IF(AI626="！",COUNTIF($AI$14:AI626,"！"),"")</f>
        <v/>
      </c>
      <c r="AK626" s="135">
        <v>3</v>
      </c>
    </row>
    <row r="627" spans="1:37" ht="18" customHeight="1" thickBot="1">
      <c r="A627" s="312"/>
      <c r="B627" s="308" t="s">
        <v>317</v>
      </c>
      <c r="C627" s="88"/>
      <c r="D627" s="89"/>
      <c r="E627" s="94" t="str">
        <f>IFERROR(ABS(C626-(D626+E626)),"")</f>
        <v/>
      </c>
      <c r="F627" s="90"/>
      <c r="G627" s="90"/>
      <c r="H627" s="89"/>
      <c r="I627" s="170"/>
      <c r="J627" s="79"/>
      <c r="K627" s="79"/>
      <c r="L627" s="79"/>
      <c r="M627" s="79"/>
      <c r="N627" s="79"/>
      <c r="O627" s="79"/>
      <c r="P627" s="79"/>
      <c r="Q627" s="388" t="str">
        <f>IFERROR(ABS(C626-SUM(K626:R626)),"")</f>
        <v/>
      </c>
      <c r="R627" s="388"/>
      <c r="S627" s="79"/>
      <c r="T627" s="135"/>
      <c r="U627" s="118"/>
      <c r="V627" s="118"/>
      <c r="W627" s="118"/>
      <c r="X627" s="118"/>
      <c r="Y627" s="135"/>
      <c r="Z627" s="135"/>
      <c r="AA627" s="135"/>
      <c r="AB627" s="135"/>
      <c r="AC627" s="135"/>
      <c r="AD627" s="135"/>
      <c r="AE627" s="135"/>
      <c r="AF627" s="148"/>
      <c r="AG627" s="135"/>
      <c r="AH627" s="135"/>
      <c r="AI627" s="135"/>
      <c r="AJ627" s="135"/>
      <c r="AK627" s="135"/>
    </row>
    <row r="628" spans="1:37" ht="18" customHeight="1" thickBot="1">
      <c r="A628" s="312"/>
      <c r="B628" s="321">
        <f>B623+1</f>
        <v>4</v>
      </c>
      <c r="C628" s="81" t="s">
        <v>23</v>
      </c>
      <c r="D628" s="82" t="s">
        <v>136</v>
      </c>
      <c r="E628" s="82" t="s">
        <v>28</v>
      </c>
      <c r="F628" s="82" t="s">
        <v>27</v>
      </c>
      <c r="G628" s="82" t="s">
        <v>24</v>
      </c>
      <c r="H628" s="171" t="s">
        <v>25</v>
      </c>
      <c r="I628" s="91" t="s">
        <v>133</v>
      </c>
      <c r="J628" s="372" t="s">
        <v>198</v>
      </c>
      <c r="K628" s="374"/>
      <c r="L628" s="375"/>
      <c r="M628" s="375"/>
      <c r="N628" s="375"/>
      <c r="O628" s="375"/>
      <c r="P628" s="375"/>
      <c r="Q628" s="375"/>
      <c r="R628" s="376"/>
      <c r="S628" s="83"/>
      <c r="T628" s="120" t="s">
        <v>31</v>
      </c>
      <c r="U628" s="118"/>
      <c r="V628" s="118"/>
      <c r="W628" s="118"/>
      <c r="X628" s="118"/>
      <c r="Y628" s="135" t="str">
        <f>K630</f>
        <v/>
      </c>
      <c r="Z628" s="266">
        <f>K631</f>
        <v>0</v>
      </c>
      <c r="AA628" s="135"/>
      <c r="AB628" s="135"/>
      <c r="AC628" s="135"/>
      <c r="AD628" s="135"/>
      <c r="AE628" s="135"/>
      <c r="AF628" s="148"/>
      <c r="AG628" s="135"/>
      <c r="AH628" s="135"/>
      <c r="AI628" s="135"/>
      <c r="AJ628" s="135"/>
      <c r="AK628" s="135"/>
    </row>
    <row r="629" spans="1:37" ht="18" customHeight="1" thickBot="1">
      <c r="A629" s="312"/>
      <c r="B629" s="309">
        <f>B614</f>
        <v>7</v>
      </c>
      <c r="C629" s="107"/>
      <c r="D629" s="108" t="s">
        <v>30</v>
      </c>
      <c r="E629" s="108" t="str">
        <f>IF(C629="","",IFERROR(INDEX(リスト!$B$3:$B$32,MATCH(プレー記録!C629,リスト!$D$3:$D$32,0),1),""))</f>
        <v/>
      </c>
      <c r="F629" s="109"/>
      <c r="G629" s="109" t="str">
        <f>IF(F629="","",F629)</f>
        <v/>
      </c>
      <c r="H629" s="172"/>
      <c r="I629" s="175"/>
      <c r="J629" s="373"/>
      <c r="K629" s="377"/>
      <c r="L629" s="378"/>
      <c r="M629" s="378"/>
      <c r="N629" s="378"/>
      <c r="O629" s="378"/>
      <c r="P629" s="378"/>
      <c r="Q629" s="378"/>
      <c r="R629" s="379"/>
      <c r="S629" s="84"/>
      <c r="T629" s="241"/>
      <c r="U629" s="118" t="str">
        <f>IF(F629="","","OUT_"&amp;E629&amp;MONTH(B629)&amp;"/"&amp;DAY(B629)&amp;"_"&amp;COUNTIF($V$12:V629,V629))</f>
        <v/>
      </c>
      <c r="V629" s="118" t="str">
        <f>"OUT_"&amp;E629&amp;B629</f>
        <v>OUT_7</v>
      </c>
      <c r="W629" s="194">
        <f>SUM(H629)-SUM(I631)</f>
        <v>0</v>
      </c>
      <c r="X629" s="119" t="str">
        <f>IF(C629="","",C629)</f>
        <v/>
      </c>
      <c r="Y629" s="135" t="str">
        <f>M630</f>
        <v/>
      </c>
      <c r="Z629" s="266">
        <f>M631</f>
        <v>0</v>
      </c>
      <c r="AA629" s="135"/>
      <c r="AB629" s="135"/>
      <c r="AC629" s="135"/>
      <c r="AD629" s="135"/>
      <c r="AE629" s="135"/>
      <c r="AF629" s="148"/>
      <c r="AG629" s="135"/>
      <c r="AH629" s="135"/>
      <c r="AI629" s="135"/>
      <c r="AJ629" s="135"/>
      <c r="AK629" s="135"/>
    </row>
    <row r="630" spans="1:37" ht="18" customHeight="1">
      <c r="A630" s="312"/>
      <c r="B630" s="79"/>
      <c r="C630" s="85" t="s">
        <v>26</v>
      </c>
      <c r="D630" s="86" t="s">
        <v>1</v>
      </c>
      <c r="E630" s="86" t="s">
        <v>29</v>
      </c>
      <c r="F630" s="86" t="s">
        <v>119</v>
      </c>
      <c r="G630" s="86" t="s">
        <v>134</v>
      </c>
      <c r="H630" s="173" t="s">
        <v>117</v>
      </c>
      <c r="I630" s="92" t="s">
        <v>135</v>
      </c>
      <c r="J630" s="380" t="s">
        <v>199</v>
      </c>
      <c r="K630" s="382" t="str">
        <f>$K$13</f>
        <v/>
      </c>
      <c r="L630" s="383"/>
      <c r="M630" s="382" t="str">
        <f>$M$13</f>
        <v/>
      </c>
      <c r="N630" s="383"/>
      <c r="O630" s="382" t="str">
        <f>$O$13</f>
        <v/>
      </c>
      <c r="P630" s="383"/>
      <c r="Q630" s="382" t="str">
        <f>$Q$13</f>
        <v/>
      </c>
      <c r="R630" s="384"/>
      <c r="S630" s="87"/>
      <c r="T630" s="135"/>
      <c r="U630" s="118"/>
      <c r="V630" s="118"/>
      <c r="W630" s="118"/>
      <c r="X630" s="118"/>
      <c r="Y630" s="135" t="str">
        <f>O630</f>
        <v/>
      </c>
      <c r="Z630" s="266">
        <f>O631</f>
        <v>0</v>
      </c>
      <c r="AA630" s="135"/>
      <c r="AB630" s="135"/>
      <c r="AC630" s="135"/>
      <c r="AD630" s="135"/>
      <c r="AE630" s="135"/>
      <c r="AF630" s="148"/>
      <c r="AG630" s="135"/>
      <c r="AH630" s="135"/>
      <c r="AI630" s="135"/>
      <c r="AJ630" s="135"/>
      <c r="AK630" s="135"/>
    </row>
    <row r="631" spans="1:37" ht="18" customHeight="1" thickBot="1">
      <c r="A631" s="312" t="str">
        <f>IF(C629="","",C629)</f>
        <v/>
      </c>
      <c r="B631" s="97">
        <f>B614</f>
        <v>7</v>
      </c>
      <c r="C631" s="93" t="str">
        <f>IF(H629="","",IF(D629="USD",H629-G629,ROUNDUP((H629-G629)/T629,2)))</f>
        <v/>
      </c>
      <c r="D631" s="110"/>
      <c r="E631" s="110"/>
      <c r="F631" s="111" t="str">
        <f>IF(AND(E629&lt;&gt;"",OR(I629="全額",I629="一部")=TRUE)=TRUE,E629,"")</f>
        <v/>
      </c>
      <c r="G631" s="112" t="str">
        <f>IF(D629="JPY",IF(COUNTIF(F631,"*円*")=1,I631,ROUNDUP(I631/T629,2)),IF(COUNTIF(F631,"*円*")=0,I631,ROUNDUP(I631*T629,0)))</f>
        <v/>
      </c>
      <c r="H631" s="174"/>
      <c r="I631" s="176" t="str">
        <f>IF(I629="","",IF(I629="全額",H629,IF(I629="なし",0,"金額入力")))</f>
        <v/>
      </c>
      <c r="J631" s="381"/>
      <c r="K631" s="385"/>
      <c r="L631" s="386"/>
      <c r="M631" s="385"/>
      <c r="N631" s="386"/>
      <c r="O631" s="385"/>
      <c r="P631" s="386"/>
      <c r="Q631" s="385"/>
      <c r="R631" s="387"/>
      <c r="S631" s="87"/>
      <c r="T631" s="135"/>
      <c r="U631" s="118" t="str">
        <f>IF(G631="","","IN_"&amp;F631&amp;MONTH(H631)&amp;"/"&amp;DAY(H631))&amp;"_"&amp;COUNTIF($V$14:V631,V631)</f>
        <v>_109</v>
      </c>
      <c r="V631" s="118" t="str">
        <f>"IN_"&amp;F631&amp;H631</f>
        <v>IN_</v>
      </c>
      <c r="W631" s="118"/>
      <c r="X631" s="118"/>
      <c r="Y631" s="135" t="str">
        <f>Q630</f>
        <v/>
      </c>
      <c r="Z631" s="266">
        <f>Q631</f>
        <v>0</v>
      </c>
      <c r="AA631" s="135" t="str">
        <f>IF(AB631="着金待ち",COUNTIF($AB$14:AB631,"着金待ち"),"")</f>
        <v/>
      </c>
      <c r="AB631" s="135" t="str">
        <f>IF(AND(OR(I629="全額",I629="一部")=TRUE,H631="")=TRUE,"着金待ち","")</f>
        <v/>
      </c>
      <c r="AC631" s="135" t="str">
        <f>IF(AB631="着金待ち",C629,"")</f>
        <v/>
      </c>
      <c r="AD631" s="135" t="str">
        <f>IF(AB631="着金待ち",F631,"")</f>
        <v/>
      </c>
      <c r="AE631" s="292" t="str">
        <f>IF(AB631="着金待ち",G631,"")</f>
        <v/>
      </c>
      <c r="AF631" s="148" t="str">
        <f>IF(AB631="着金待ち",B631,"")</f>
        <v/>
      </c>
      <c r="AG631" s="135" t="str">
        <f>IF(C631="","",IF(C631&lt;&gt;D631+E631,"！",""))</f>
        <v/>
      </c>
      <c r="AH631" s="135" t="str">
        <f>IF(C631="","",IF(C631&lt;&gt;SUM(K631:R631),"！",""))</f>
        <v/>
      </c>
      <c r="AI631" s="135" t="str">
        <f>IF(OR(AG631="！",AH631="！")=TRUE,"！","")</f>
        <v/>
      </c>
      <c r="AJ631" s="135" t="str">
        <f>IF(AI631="！",COUNTIF($AI$14:AI631,"！"),"")</f>
        <v/>
      </c>
      <c r="AK631" s="135">
        <v>4</v>
      </c>
    </row>
    <row r="632" spans="1:37" ht="18" customHeight="1" thickBot="1">
      <c r="A632" s="312"/>
      <c r="B632" s="308" t="s">
        <v>317</v>
      </c>
      <c r="C632" s="88"/>
      <c r="D632" s="89"/>
      <c r="E632" s="94" t="str">
        <f>IFERROR(ABS(C631-(D631+E631)),"")</f>
        <v/>
      </c>
      <c r="F632" s="90"/>
      <c r="G632" s="90"/>
      <c r="H632" s="89"/>
      <c r="I632" s="170"/>
      <c r="J632" s="79"/>
      <c r="K632" s="79"/>
      <c r="L632" s="79"/>
      <c r="M632" s="79"/>
      <c r="N632" s="79"/>
      <c r="O632" s="79"/>
      <c r="P632" s="79"/>
      <c r="Q632" s="388" t="str">
        <f>IFERROR(ABS(C631-SUM(K631:R631)),"")</f>
        <v/>
      </c>
      <c r="R632" s="388"/>
      <c r="S632" s="79"/>
      <c r="T632" s="135"/>
      <c r="U632" s="118"/>
      <c r="V632" s="118"/>
      <c r="W632" s="118"/>
      <c r="X632" s="118"/>
      <c r="Y632" s="135"/>
      <c r="Z632" s="135"/>
      <c r="AA632" s="135"/>
      <c r="AB632" s="135"/>
      <c r="AC632" s="135"/>
      <c r="AD632" s="135"/>
      <c r="AE632" s="135"/>
      <c r="AF632" s="148"/>
      <c r="AG632" s="135"/>
      <c r="AH632" s="135"/>
      <c r="AI632" s="135"/>
      <c r="AJ632" s="135"/>
      <c r="AK632" s="135"/>
    </row>
    <row r="633" spans="1:37" ht="18" customHeight="1" thickBot="1">
      <c r="A633" s="312"/>
      <c r="B633" s="321">
        <f>B628+1</f>
        <v>5</v>
      </c>
      <c r="C633" s="81" t="s">
        <v>23</v>
      </c>
      <c r="D633" s="82" t="s">
        <v>136</v>
      </c>
      <c r="E633" s="82" t="s">
        <v>28</v>
      </c>
      <c r="F633" s="82" t="s">
        <v>27</v>
      </c>
      <c r="G633" s="82" t="s">
        <v>24</v>
      </c>
      <c r="H633" s="171" t="s">
        <v>25</v>
      </c>
      <c r="I633" s="91" t="s">
        <v>133</v>
      </c>
      <c r="J633" s="372" t="s">
        <v>198</v>
      </c>
      <c r="K633" s="374"/>
      <c r="L633" s="375"/>
      <c r="M633" s="375"/>
      <c r="N633" s="375"/>
      <c r="O633" s="375"/>
      <c r="P633" s="375"/>
      <c r="Q633" s="375"/>
      <c r="R633" s="376"/>
      <c r="S633" s="83"/>
      <c r="T633" s="120" t="s">
        <v>31</v>
      </c>
      <c r="U633" s="118"/>
      <c r="V633" s="118"/>
      <c r="W633" s="118"/>
      <c r="X633" s="118"/>
      <c r="Y633" s="135" t="str">
        <f>K635</f>
        <v/>
      </c>
      <c r="Z633" s="266">
        <f>K636</f>
        <v>0</v>
      </c>
      <c r="AA633" s="135"/>
      <c r="AB633" s="135"/>
      <c r="AC633" s="135"/>
      <c r="AD633" s="135"/>
      <c r="AE633" s="135"/>
      <c r="AF633" s="148"/>
      <c r="AG633" s="135"/>
      <c r="AH633" s="135"/>
      <c r="AI633" s="135"/>
      <c r="AJ633" s="135"/>
      <c r="AK633" s="135"/>
    </row>
    <row r="634" spans="1:37" ht="18" customHeight="1" thickBot="1">
      <c r="A634" s="312"/>
      <c r="B634" s="309">
        <f>B614</f>
        <v>7</v>
      </c>
      <c r="C634" s="107"/>
      <c r="D634" s="108" t="s">
        <v>30</v>
      </c>
      <c r="E634" s="108" t="str">
        <f>IF(C634="","",IFERROR(INDEX(リスト!$B$3:$B$32,MATCH(プレー記録!C634,リスト!$D$3:$D$32,0),1),""))</f>
        <v/>
      </c>
      <c r="F634" s="109"/>
      <c r="G634" s="109" t="str">
        <f>IF(F634="","",F634)</f>
        <v/>
      </c>
      <c r="H634" s="172"/>
      <c r="I634" s="175"/>
      <c r="J634" s="373"/>
      <c r="K634" s="377"/>
      <c r="L634" s="378"/>
      <c r="M634" s="378"/>
      <c r="N634" s="378"/>
      <c r="O634" s="378"/>
      <c r="P634" s="378"/>
      <c r="Q634" s="378"/>
      <c r="R634" s="379"/>
      <c r="S634" s="84"/>
      <c r="T634" s="241"/>
      <c r="U634" s="118" t="str">
        <f>IF(F634="","","OUT_"&amp;E634&amp;MONTH(B634)&amp;"/"&amp;DAY(B634)&amp;"_"&amp;COUNTIF($V$12:V634,V634))</f>
        <v/>
      </c>
      <c r="V634" s="118" t="str">
        <f>"OUT_"&amp;E634&amp;B634</f>
        <v>OUT_7</v>
      </c>
      <c r="W634" s="194">
        <f>SUM(H634)-SUM(I636)</f>
        <v>0</v>
      </c>
      <c r="X634" s="119" t="str">
        <f>IF(C634="","",C634)</f>
        <v/>
      </c>
      <c r="Y634" s="135" t="str">
        <f>M635</f>
        <v/>
      </c>
      <c r="Z634" s="266">
        <f>M636</f>
        <v>0</v>
      </c>
      <c r="AA634" s="135"/>
      <c r="AB634" s="135"/>
      <c r="AC634" s="135"/>
      <c r="AD634" s="135"/>
      <c r="AE634" s="135"/>
      <c r="AF634" s="148"/>
      <c r="AG634" s="135"/>
      <c r="AH634" s="135"/>
      <c r="AI634" s="135"/>
      <c r="AJ634" s="135"/>
      <c r="AK634" s="135"/>
    </row>
    <row r="635" spans="1:37" ht="18" customHeight="1">
      <c r="A635" s="312"/>
      <c r="B635" s="79"/>
      <c r="C635" s="85" t="s">
        <v>26</v>
      </c>
      <c r="D635" s="86" t="s">
        <v>1</v>
      </c>
      <c r="E635" s="86" t="s">
        <v>29</v>
      </c>
      <c r="F635" s="86" t="s">
        <v>119</v>
      </c>
      <c r="G635" s="86" t="s">
        <v>134</v>
      </c>
      <c r="H635" s="173" t="s">
        <v>117</v>
      </c>
      <c r="I635" s="92" t="s">
        <v>135</v>
      </c>
      <c r="J635" s="380" t="s">
        <v>199</v>
      </c>
      <c r="K635" s="382" t="str">
        <f>$K$13</f>
        <v/>
      </c>
      <c r="L635" s="383"/>
      <c r="M635" s="382" t="str">
        <f>$M$13</f>
        <v/>
      </c>
      <c r="N635" s="383"/>
      <c r="O635" s="382" t="str">
        <f>$O$13</f>
        <v/>
      </c>
      <c r="P635" s="383"/>
      <c r="Q635" s="382" t="str">
        <f>$Q$13</f>
        <v/>
      </c>
      <c r="R635" s="384"/>
      <c r="S635" s="87"/>
      <c r="T635" s="135"/>
      <c r="U635" s="118"/>
      <c r="V635" s="118"/>
      <c r="W635" s="118"/>
      <c r="X635" s="118"/>
      <c r="Y635" s="135" t="str">
        <f>O635</f>
        <v/>
      </c>
      <c r="Z635" s="266">
        <f>O636</f>
        <v>0</v>
      </c>
      <c r="AA635" s="135"/>
      <c r="AB635" s="135"/>
      <c r="AC635" s="135"/>
      <c r="AD635" s="135"/>
      <c r="AE635" s="135"/>
      <c r="AF635" s="148"/>
      <c r="AG635" s="135"/>
      <c r="AH635" s="135"/>
      <c r="AI635" s="135"/>
      <c r="AJ635" s="135"/>
      <c r="AK635" s="135"/>
    </row>
    <row r="636" spans="1:37" ht="18" customHeight="1" thickBot="1">
      <c r="A636" s="312" t="str">
        <f>IF(C634="","",C634)</f>
        <v/>
      </c>
      <c r="B636" s="97">
        <f>B614</f>
        <v>7</v>
      </c>
      <c r="C636" s="93" t="str">
        <f>IF(H634="","",IF(D634="USD",H634-G634,ROUNDUP((H634-G634)/T634,2)))</f>
        <v/>
      </c>
      <c r="D636" s="110"/>
      <c r="E636" s="110"/>
      <c r="F636" s="111" t="str">
        <f>IF(AND(E634&lt;&gt;"",OR(I634="全額",I634="一部")=TRUE)=TRUE,E634,"")</f>
        <v/>
      </c>
      <c r="G636" s="112" t="str">
        <f>IF(D634="JPY",IF(COUNTIF(F636,"*円*")=1,I636,ROUNDUP(I636/T634,2)),IF(COUNTIF(F636,"*円*")=0,I636,ROUNDUP(I636*T634,0)))</f>
        <v/>
      </c>
      <c r="H636" s="174"/>
      <c r="I636" s="176" t="str">
        <f>IF(I634="","",IF(I634="全額",H634,IF(I634="なし",0,"金額入力")))</f>
        <v/>
      </c>
      <c r="J636" s="381"/>
      <c r="K636" s="385"/>
      <c r="L636" s="386"/>
      <c r="M636" s="385"/>
      <c r="N636" s="386"/>
      <c r="O636" s="385"/>
      <c r="P636" s="386"/>
      <c r="Q636" s="385"/>
      <c r="R636" s="387"/>
      <c r="S636" s="87"/>
      <c r="T636" s="135"/>
      <c r="U636" s="118" t="str">
        <f>IF(G636="","","IN_"&amp;F636&amp;MONTH(H636)&amp;"/"&amp;DAY(H636))&amp;"_"&amp;COUNTIF($V$14:V636,V636)</f>
        <v>_110</v>
      </c>
      <c r="V636" s="118" t="str">
        <f>"IN_"&amp;F636&amp;H636</f>
        <v>IN_</v>
      </c>
      <c r="W636" s="118"/>
      <c r="X636" s="118"/>
      <c r="Y636" s="135" t="str">
        <f>Q635</f>
        <v/>
      </c>
      <c r="Z636" s="266">
        <f>Q636</f>
        <v>0</v>
      </c>
      <c r="AA636" s="135" t="str">
        <f>IF(AB636="着金待ち",COUNTIF($AB$14:AB636,"着金待ち"),"")</f>
        <v/>
      </c>
      <c r="AB636" s="135" t="str">
        <f>IF(AND(OR(I634="全額",I634="一部")=TRUE,H636="")=TRUE,"着金待ち","")</f>
        <v/>
      </c>
      <c r="AC636" s="135" t="str">
        <f>IF(AB636="着金待ち",C634,"")</f>
        <v/>
      </c>
      <c r="AD636" s="135" t="str">
        <f>IF(AB636="着金待ち",F636,"")</f>
        <v/>
      </c>
      <c r="AE636" s="292" t="str">
        <f>IF(AB636="着金待ち",G636,"")</f>
        <v/>
      </c>
      <c r="AF636" s="148" t="str">
        <f>IF(AB636="着金待ち",B636,"")</f>
        <v/>
      </c>
      <c r="AG636" s="135" t="str">
        <f>IF(C636="","",IF(C636&lt;&gt;D636+E636,"！",""))</f>
        <v/>
      </c>
      <c r="AH636" s="135" t="str">
        <f>IF(C636="","",IF(C636&lt;&gt;SUM(K636:R636),"！",""))</f>
        <v/>
      </c>
      <c r="AI636" s="135" t="str">
        <f>IF(OR(AG636="！",AH636="！")=TRUE,"！","")</f>
        <v/>
      </c>
      <c r="AJ636" s="135" t="str">
        <f>IF(AI636="！",COUNTIF($AI$14:AI636,"！"),"")</f>
        <v/>
      </c>
      <c r="AK636" s="135">
        <v>5</v>
      </c>
    </row>
    <row r="637" spans="1:37" ht="18" customHeight="1" thickBot="1">
      <c r="A637" s="312"/>
      <c r="B637" s="308" t="s">
        <v>317</v>
      </c>
      <c r="C637" s="88"/>
      <c r="D637" s="89"/>
      <c r="E637" s="94" t="str">
        <f>IFERROR(ABS(C636-(D636+E636)),"")</f>
        <v/>
      </c>
      <c r="F637" s="90"/>
      <c r="G637" s="90"/>
      <c r="H637" s="89"/>
      <c r="I637" s="170"/>
      <c r="J637" s="79"/>
      <c r="K637" s="79"/>
      <c r="L637" s="79"/>
      <c r="M637" s="79"/>
      <c r="N637" s="79"/>
      <c r="O637" s="79"/>
      <c r="P637" s="79"/>
      <c r="Q637" s="388" t="str">
        <f>IFERROR(ABS(C636-SUM(K636:R636)),"")</f>
        <v/>
      </c>
      <c r="R637" s="388"/>
      <c r="S637" s="79"/>
      <c r="T637" s="135"/>
      <c r="U637" s="118"/>
      <c r="V637" s="118"/>
      <c r="W637" s="118"/>
      <c r="X637" s="118"/>
      <c r="Y637" s="135"/>
      <c r="Z637" s="135"/>
      <c r="AA637" s="135"/>
      <c r="AB637" s="135"/>
      <c r="AC637" s="135"/>
      <c r="AD637" s="135"/>
      <c r="AE637" s="135"/>
      <c r="AF637" s="148"/>
      <c r="AG637" s="135"/>
      <c r="AH637" s="135"/>
      <c r="AI637" s="135"/>
      <c r="AJ637" s="135"/>
      <c r="AK637" s="135"/>
    </row>
    <row r="638" spans="1:37" ht="18" customHeight="1" thickBot="1">
      <c r="A638" s="312"/>
      <c r="B638" s="321">
        <f>B633+1</f>
        <v>6</v>
      </c>
      <c r="C638" s="81" t="s">
        <v>23</v>
      </c>
      <c r="D638" s="82" t="s">
        <v>136</v>
      </c>
      <c r="E638" s="82" t="s">
        <v>28</v>
      </c>
      <c r="F638" s="82" t="s">
        <v>27</v>
      </c>
      <c r="G638" s="82" t="s">
        <v>24</v>
      </c>
      <c r="H638" s="171" t="s">
        <v>25</v>
      </c>
      <c r="I638" s="91" t="s">
        <v>133</v>
      </c>
      <c r="J638" s="372" t="s">
        <v>198</v>
      </c>
      <c r="K638" s="374"/>
      <c r="L638" s="375"/>
      <c r="M638" s="375"/>
      <c r="N638" s="375"/>
      <c r="O638" s="375"/>
      <c r="P638" s="375"/>
      <c r="Q638" s="375"/>
      <c r="R638" s="376"/>
      <c r="S638" s="83"/>
      <c r="T638" s="120" t="s">
        <v>31</v>
      </c>
      <c r="U638" s="118"/>
      <c r="V638" s="118"/>
      <c r="W638" s="118"/>
      <c r="X638" s="118"/>
      <c r="Y638" s="135" t="str">
        <f>K640</f>
        <v/>
      </c>
      <c r="Z638" s="266">
        <f>K641</f>
        <v>0</v>
      </c>
      <c r="AA638" s="135"/>
      <c r="AB638" s="135"/>
      <c r="AC638" s="135"/>
      <c r="AD638" s="135"/>
      <c r="AE638" s="135"/>
      <c r="AF638" s="148"/>
      <c r="AG638" s="135"/>
      <c r="AH638" s="135"/>
      <c r="AI638" s="135"/>
      <c r="AJ638" s="135"/>
      <c r="AK638" s="135"/>
    </row>
    <row r="639" spans="1:37" ht="18" customHeight="1" thickBot="1">
      <c r="A639" s="312"/>
      <c r="B639" s="309">
        <f>B614</f>
        <v>7</v>
      </c>
      <c r="C639" s="107"/>
      <c r="D639" s="108" t="s">
        <v>30</v>
      </c>
      <c r="E639" s="108" t="str">
        <f>IF(C639="","",IFERROR(INDEX(リスト!$B$3:$B$32,MATCH(プレー記録!C639,リスト!$D$3:$D$32,0),1),""))</f>
        <v/>
      </c>
      <c r="F639" s="109"/>
      <c r="G639" s="109" t="str">
        <f>IF(F639="","",F639)</f>
        <v/>
      </c>
      <c r="H639" s="172"/>
      <c r="I639" s="175"/>
      <c r="J639" s="373"/>
      <c r="K639" s="377"/>
      <c r="L639" s="378"/>
      <c r="M639" s="378"/>
      <c r="N639" s="378"/>
      <c r="O639" s="378"/>
      <c r="P639" s="378"/>
      <c r="Q639" s="378"/>
      <c r="R639" s="379"/>
      <c r="S639" s="84"/>
      <c r="T639" s="241"/>
      <c r="U639" s="118" t="str">
        <f>IF(F639="","","OUT_"&amp;E639&amp;MONTH(B639)&amp;"/"&amp;DAY(B639)&amp;"_"&amp;COUNTIF($V$12:V639,V639))</f>
        <v/>
      </c>
      <c r="V639" s="118" t="str">
        <f>"OUT_"&amp;E639&amp;B639</f>
        <v>OUT_7</v>
      </c>
      <c r="W639" s="194">
        <f>SUM(H639)-SUM(I641)</f>
        <v>0</v>
      </c>
      <c r="X639" s="119" t="str">
        <f>IF(C639="","",C639)</f>
        <v/>
      </c>
      <c r="Y639" s="135" t="str">
        <f>M640</f>
        <v/>
      </c>
      <c r="Z639" s="266">
        <f>M641</f>
        <v>0</v>
      </c>
      <c r="AA639" s="135"/>
      <c r="AB639" s="135"/>
      <c r="AC639" s="135"/>
      <c r="AD639" s="135"/>
      <c r="AE639" s="135"/>
      <c r="AF639" s="148"/>
      <c r="AG639" s="135"/>
      <c r="AH639" s="135"/>
      <c r="AI639" s="135"/>
      <c r="AJ639" s="135"/>
      <c r="AK639" s="135"/>
    </row>
    <row r="640" spans="1:37" ht="18" customHeight="1">
      <c r="A640" s="312"/>
      <c r="B640" s="79"/>
      <c r="C640" s="85" t="s">
        <v>26</v>
      </c>
      <c r="D640" s="86" t="s">
        <v>1</v>
      </c>
      <c r="E640" s="86" t="s">
        <v>29</v>
      </c>
      <c r="F640" s="86" t="s">
        <v>119</v>
      </c>
      <c r="G640" s="86" t="s">
        <v>134</v>
      </c>
      <c r="H640" s="173" t="s">
        <v>117</v>
      </c>
      <c r="I640" s="92" t="s">
        <v>135</v>
      </c>
      <c r="J640" s="380" t="s">
        <v>199</v>
      </c>
      <c r="K640" s="382" t="str">
        <f>$K$13</f>
        <v/>
      </c>
      <c r="L640" s="383"/>
      <c r="M640" s="382" t="str">
        <f>$M$13</f>
        <v/>
      </c>
      <c r="N640" s="383"/>
      <c r="O640" s="382" t="str">
        <f>$O$13</f>
        <v/>
      </c>
      <c r="P640" s="383"/>
      <c r="Q640" s="382" t="str">
        <f>$Q$13</f>
        <v/>
      </c>
      <c r="R640" s="384"/>
      <c r="S640" s="87"/>
      <c r="T640" s="135"/>
      <c r="U640" s="118"/>
      <c r="V640" s="118"/>
      <c r="W640" s="118"/>
      <c r="X640" s="118"/>
      <c r="Y640" s="135" t="str">
        <f>O640</f>
        <v/>
      </c>
      <c r="Z640" s="266">
        <f>O641</f>
        <v>0</v>
      </c>
      <c r="AA640" s="135"/>
      <c r="AB640" s="135"/>
      <c r="AC640" s="135"/>
      <c r="AD640" s="135"/>
      <c r="AE640" s="135"/>
      <c r="AF640" s="148"/>
      <c r="AG640" s="135"/>
      <c r="AH640" s="135"/>
      <c r="AI640" s="135"/>
      <c r="AJ640" s="135"/>
      <c r="AK640" s="135"/>
    </row>
    <row r="641" spans="1:37" ht="18" customHeight="1" thickBot="1">
      <c r="A641" s="312" t="str">
        <f>IF(C639="","",C639)</f>
        <v/>
      </c>
      <c r="B641" s="97">
        <f>B614</f>
        <v>7</v>
      </c>
      <c r="C641" s="93" t="str">
        <f>IF(H639="","",IF(D639="USD",H639-G639,ROUNDUP((H639-G639)/T639,2)))</f>
        <v/>
      </c>
      <c r="D641" s="110"/>
      <c r="E641" s="110"/>
      <c r="F641" s="111" t="str">
        <f>IF(AND(E639&lt;&gt;"",OR(I639="全額",I639="一部")=TRUE)=TRUE,E639,"")</f>
        <v/>
      </c>
      <c r="G641" s="112" t="str">
        <f>IF(D639="JPY",IF(COUNTIF(F641,"*円*")=1,I641,ROUNDUP(I641/T639,2)),IF(COUNTIF(F641,"*円*")=0,I641,ROUNDUP(I641*T639,0)))</f>
        <v/>
      </c>
      <c r="H641" s="174"/>
      <c r="I641" s="176" t="str">
        <f>IF(I639="","",IF(I639="全額",H639,IF(I639="なし",0,"金額入力")))</f>
        <v/>
      </c>
      <c r="J641" s="381"/>
      <c r="K641" s="385"/>
      <c r="L641" s="386"/>
      <c r="M641" s="385"/>
      <c r="N641" s="386"/>
      <c r="O641" s="385"/>
      <c r="P641" s="386"/>
      <c r="Q641" s="385"/>
      <c r="R641" s="387"/>
      <c r="S641" s="87"/>
      <c r="T641" s="135"/>
      <c r="U641" s="118" t="str">
        <f>IF(G641="","","IN_"&amp;F641&amp;MONTH(H641)&amp;"/"&amp;DAY(H641))&amp;"_"&amp;COUNTIF($V$14:V641,V641)</f>
        <v>_111</v>
      </c>
      <c r="V641" s="118" t="str">
        <f>"IN_"&amp;F641&amp;H641</f>
        <v>IN_</v>
      </c>
      <c r="W641" s="118"/>
      <c r="X641" s="118"/>
      <c r="Y641" s="135" t="str">
        <f>Q640</f>
        <v/>
      </c>
      <c r="Z641" s="266">
        <f>Q641</f>
        <v>0</v>
      </c>
      <c r="AA641" s="135" t="str">
        <f>IF(AB641="着金待ち",COUNTIF($AB$14:AB641,"着金待ち"),"")</f>
        <v/>
      </c>
      <c r="AB641" s="135" t="str">
        <f>IF(AND(OR(I639="全額",I639="一部")=TRUE,H641="")=TRUE,"着金待ち","")</f>
        <v/>
      </c>
      <c r="AC641" s="135" t="str">
        <f>IF(AB641="着金待ち",C639,"")</f>
        <v/>
      </c>
      <c r="AD641" s="135" t="str">
        <f>IF(AB641="着金待ち",F641,"")</f>
        <v/>
      </c>
      <c r="AE641" s="292" t="str">
        <f>IF(AB641="着金待ち",G641,"")</f>
        <v/>
      </c>
      <c r="AF641" s="148" t="str">
        <f>IF(AB641="着金待ち",B641,"")</f>
        <v/>
      </c>
      <c r="AG641" s="135" t="str">
        <f>IF(C641="","",IF(C641&lt;&gt;D641+E641,"！",""))</f>
        <v/>
      </c>
      <c r="AH641" s="135" t="str">
        <f>IF(C641="","",IF(C641&lt;&gt;SUM(K641:R641),"！",""))</f>
        <v/>
      </c>
      <c r="AI641" s="135" t="str">
        <f>IF(OR(AG641="！",AH641="！")=TRUE,"！","")</f>
        <v/>
      </c>
      <c r="AJ641" s="135" t="str">
        <f>IF(AI641="！",COUNTIF($AI$14:AI641,"！"),"")</f>
        <v/>
      </c>
      <c r="AK641" s="135">
        <v>6</v>
      </c>
    </row>
    <row r="642" spans="1:37" ht="18" customHeight="1" thickBot="1">
      <c r="A642" s="312"/>
      <c r="B642" s="308" t="s">
        <v>317</v>
      </c>
      <c r="C642" s="88"/>
      <c r="D642" s="89"/>
      <c r="E642" s="94" t="str">
        <f>IFERROR(ABS(C641-(D641+E641)),"")</f>
        <v/>
      </c>
      <c r="F642" s="90"/>
      <c r="G642" s="90"/>
      <c r="H642" s="89"/>
      <c r="I642" s="170"/>
      <c r="J642" s="79"/>
      <c r="K642" s="79"/>
      <c r="L642" s="79"/>
      <c r="M642" s="79"/>
      <c r="N642" s="79"/>
      <c r="O642" s="79"/>
      <c r="P642" s="79"/>
      <c r="Q642" s="388" t="str">
        <f>IFERROR(ABS(C641-SUM(K641:R641)),"")</f>
        <v/>
      </c>
      <c r="R642" s="388"/>
      <c r="S642" s="79"/>
      <c r="T642" s="135"/>
      <c r="U642" s="118"/>
      <c r="V642" s="118"/>
      <c r="W642" s="118"/>
      <c r="X642" s="118"/>
      <c r="Y642" s="135"/>
      <c r="Z642" s="135"/>
      <c r="AA642" s="135"/>
      <c r="AB642" s="135"/>
      <c r="AC642" s="135"/>
      <c r="AD642" s="135"/>
      <c r="AE642" s="135"/>
      <c r="AF642" s="148"/>
      <c r="AG642" s="135"/>
      <c r="AH642" s="135"/>
      <c r="AI642" s="135"/>
      <c r="AJ642" s="135"/>
      <c r="AK642" s="135"/>
    </row>
    <row r="643" spans="1:37" ht="18" customHeight="1" thickBot="1">
      <c r="A643" s="312"/>
      <c r="B643" s="321">
        <f>B638+1</f>
        <v>7</v>
      </c>
      <c r="C643" s="81" t="s">
        <v>23</v>
      </c>
      <c r="D643" s="82" t="s">
        <v>136</v>
      </c>
      <c r="E643" s="82" t="s">
        <v>28</v>
      </c>
      <c r="F643" s="82" t="s">
        <v>27</v>
      </c>
      <c r="G643" s="82" t="s">
        <v>24</v>
      </c>
      <c r="H643" s="171" t="s">
        <v>25</v>
      </c>
      <c r="I643" s="91" t="s">
        <v>133</v>
      </c>
      <c r="J643" s="372" t="s">
        <v>198</v>
      </c>
      <c r="K643" s="374"/>
      <c r="L643" s="375"/>
      <c r="M643" s="375"/>
      <c r="N643" s="375"/>
      <c r="O643" s="375"/>
      <c r="P643" s="375"/>
      <c r="Q643" s="375"/>
      <c r="R643" s="376"/>
      <c r="S643" s="83"/>
      <c r="T643" s="120" t="s">
        <v>31</v>
      </c>
      <c r="U643" s="118"/>
      <c r="V643" s="118"/>
      <c r="W643" s="118"/>
      <c r="X643" s="118"/>
      <c r="Y643" s="135" t="str">
        <f>K645</f>
        <v/>
      </c>
      <c r="Z643" s="266">
        <f>K646</f>
        <v>0</v>
      </c>
      <c r="AA643" s="135"/>
      <c r="AB643" s="135"/>
      <c r="AC643" s="135"/>
      <c r="AD643" s="135"/>
      <c r="AE643" s="135"/>
      <c r="AF643" s="148"/>
      <c r="AG643" s="135"/>
      <c r="AH643" s="135"/>
      <c r="AI643" s="135"/>
      <c r="AJ643" s="135"/>
      <c r="AK643" s="135"/>
    </row>
    <row r="644" spans="1:37" ht="18" customHeight="1" thickBot="1">
      <c r="A644" s="312"/>
      <c r="B644" s="309">
        <f>B614</f>
        <v>7</v>
      </c>
      <c r="C644" s="107"/>
      <c r="D644" s="108" t="s">
        <v>30</v>
      </c>
      <c r="E644" s="108" t="str">
        <f>IF(C644="","",IFERROR(INDEX(リスト!$B$3:$B$32,MATCH(プレー記録!C644,リスト!$D$3:$D$32,0),1),""))</f>
        <v/>
      </c>
      <c r="F644" s="109"/>
      <c r="G644" s="109" t="str">
        <f>IF(F644="","",F644)</f>
        <v/>
      </c>
      <c r="H644" s="172"/>
      <c r="I644" s="175"/>
      <c r="J644" s="373"/>
      <c r="K644" s="377"/>
      <c r="L644" s="378"/>
      <c r="M644" s="378"/>
      <c r="N644" s="378"/>
      <c r="O644" s="378"/>
      <c r="P644" s="378"/>
      <c r="Q644" s="378"/>
      <c r="R644" s="379"/>
      <c r="S644" s="84"/>
      <c r="T644" s="241"/>
      <c r="U644" s="118" t="str">
        <f>IF(F644="","","OUT_"&amp;E644&amp;MONTH(B644)&amp;"/"&amp;DAY(B644)&amp;"_"&amp;COUNTIF($V$12:V644,V644))</f>
        <v/>
      </c>
      <c r="V644" s="118" t="str">
        <f>"OUT_"&amp;E644&amp;B644</f>
        <v>OUT_7</v>
      </c>
      <c r="W644" s="194">
        <f>SUM(H644)-SUM(I646)</f>
        <v>0</v>
      </c>
      <c r="X644" s="119" t="str">
        <f>IF(C644="","",C644)</f>
        <v/>
      </c>
      <c r="Y644" s="135" t="str">
        <f>M645</f>
        <v/>
      </c>
      <c r="Z644" s="266">
        <f>M646</f>
        <v>0</v>
      </c>
      <c r="AA644" s="135"/>
      <c r="AB644" s="135"/>
      <c r="AC644" s="135"/>
      <c r="AD644" s="135"/>
      <c r="AE644" s="135"/>
      <c r="AF644" s="148"/>
      <c r="AG644" s="135"/>
      <c r="AH644" s="135"/>
      <c r="AI644" s="135"/>
      <c r="AJ644" s="135"/>
      <c r="AK644" s="135"/>
    </row>
    <row r="645" spans="1:37" ht="18" customHeight="1">
      <c r="A645" s="312"/>
      <c r="B645" s="79"/>
      <c r="C645" s="85" t="s">
        <v>26</v>
      </c>
      <c r="D645" s="86" t="s">
        <v>1</v>
      </c>
      <c r="E645" s="86" t="s">
        <v>29</v>
      </c>
      <c r="F645" s="86" t="s">
        <v>119</v>
      </c>
      <c r="G645" s="86" t="s">
        <v>134</v>
      </c>
      <c r="H645" s="173" t="s">
        <v>117</v>
      </c>
      <c r="I645" s="92" t="s">
        <v>135</v>
      </c>
      <c r="J645" s="380" t="s">
        <v>199</v>
      </c>
      <c r="K645" s="382" t="str">
        <f>$K$13</f>
        <v/>
      </c>
      <c r="L645" s="383"/>
      <c r="M645" s="382" t="str">
        <f>$M$13</f>
        <v/>
      </c>
      <c r="N645" s="383"/>
      <c r="O645" s="382" t="str">
        <f>$O$13</f>
        <v/>
      </c>
      <c r="P645" s="383"/>
      <c r="Q645" s="382" t="str">
        <f>$Q$13</f>
        <v/>
      </c>
      <c r="R645" s="384"/>
      <c r="S645" s="87"/>
      <c r="T645" s="135"/>
      <c r="U645" s="118"/>
      <c r="V645" s="118"/>
      <c r="W645" s="118"/>
      <c r="X645" s="118"/>
      <c r="Y645" s="135" t="str">
        <f>O645</f>
        <v/>
      </c>
      <c r="Z645" s="266">
        <f>O646</f>
        <v>0</v>
      </c>
      <c r="AA645" s="135"/>
      <c r="AB645" s="135"/>
      <c r="AC645" s="135"/>
      <c r="AD645" s="135"/>
      <c r="AE645" s="135"/>
      <c r="AF645" s="148"/>
      <c r="AG645" s="135"/>
      <c r="AH645" s="135"/>
      <c r="AI645" s="135"/>
      <c r="AJ645" s="135"/>
      <c r="AK645" s="135"/>
    </row>
    <row r="646" spans="1:37" ht="18" customHeight="1" thickBot="1">
      <c r="A646" s="312" t="str">
        <f>IF(C644="","",C644)</f>
        <v/>
      </c>
      <c r="B646" s="97">
        <f>B614</f>
        <v>7</v>
      </c>
      <c r="C646" s="93" t="str">
        <f>IF(H644="","",IF(D644="USD",H644-G644,ROUNDUP((H644-G644)/T644,2)))</f>
        <v/>
      </c>
      <c r="D646" s="110"/>
      <c r="E646" s="110"/>
      <c r="F646" s="111" t="str">
        <f>IF(AND(E644&lt;&gt;"",OR(I644="全額",I644="一部")=TRUE)=TRUE,E644,"")</f>
        <v/>
      </c>
      <c r="G646" s="112" t="str">
        <f>IF(D644="JPY",IF(COUNTIF(F646,"*円*")=1,I646,ROUNDUP(I646/T644,2)),IF(COUNTIF(F646,"*円*")=0,I646,ROUNDUP(I646*T644,0)))</f>
        <v/>
      </c>
      <c r="H646" s="174"/>
      <c r="I646" s="176" t="str">
        <f>IF(I644="","",IF(I644="全額",H644,IF(I644="なし",0,"金額入力")))</f>
        <v/>
      </c>
      <c r="J646" s="381"/>
      <c r="K646" s="385"/>
      <c r="L646" s="386"/>
      <c r="M646" s="385"/>
      <c r="N646" s="386"/>
      <c r="O646" s="385"/>
      <c r="P646" s="386"/>
      <c r="Q646" s="385"/>
      <c r="R646" s="387"/>
      <c r="S646" s="87"/>
      <c r="T646" s="135"/>
      <c r="U646" s="118" t="str">
        <f>IF(G646="","","IN_"&amp;F646&amp;MONTH(H646)&amp;"/"&amp;DAY(H646))&amp;"_"&amp;COUNTIF($V$14:V646,V646)</f>
        <v>_112</v>
      </c>
      <c r="V646" s="118" t="str">
        <f>"IN_"&amp;F646&amp;H646</f>
        <v>IN_</v>
      </c>
      <c r="W646" s="118"/>
      <c r="X646" s="118"/>
      <c r="Y646" s="135" t="str">
        <f>Q645</f>
        <v/>
      </c>
      <c r="Z646" s="266">
        <f>Q646</f>
        <v>0</v>
      </c>
      <c r="AA646" s="135" t="str">
        <f>IF(AB646="着金待ち",COUNTIF($AB$14:AB646,"着金待ち"),"")</f>
        <v/>
      </c>
      <c r="AB646" s="135" t="str">
        <f>IF(AND(OR(I644="全額",I644="一部")=TRUE,H646="")=TRUE,"着金待ち","")</f>
        <v/>
      </c>
      <c r="AC646" s="135" t="str">
        <f>IF(AB646="着金待ち",C644,"")</f>
        <v/>
      </c>
      <c r="AD646" s="135" t="str">
        <f>IF(AB646="着金待ち",F646,"")</f>
        <v/>
      </c>
      <c r="AE646" s="292" t="str">
        <f>IF(AB646="着金待ち",G646,"")</f>
        <v/>
      </c>
      <c r="AF646" s="148" t="str">
        <f>IF(AB646="着金待ち",B646,"")</f>
        <v/>
      </c>
      <c r="AG646" s="135" t="str">
        <f>IF(C646="","",IF(C646&lt;&gt;D646+E646,"！",""))</f>
        <v/>
      </c>
      <c r="AH646" s="135" t="str">
        <f>IF(C646="","",IF(C646&lt;&gt;SUM(K646:R646),"！",""))</f>
        <v/>
      </c>
      <c r="AI646" s="135" t="str">
        <f>IF(OR(AG646="！",AH646="！")=TRUE,"！","")</f>
        <v/>
      </c>
      <c r="AJ646" s="135" t="str">
        <f>IF(AI646="！",COUNTIF($AI$14:AI646,"！"),"")</f>
        <v/>
      </c>
      <c r="AK646" s="135">
        <v>7</v>
      </c>
    </row>
    <row r="647" spans="1:37" ht="18" customHeight="1" thickBot="1">
      <c r="A647" s="312"/>
      <c r="B647" s="308" t="s">
        <v>317</v>
      </c>
      <c r="C647" s="88"/>
      <c r="D647" s="89"/>
      <c r="E647" s="94" t="str">
        <f>IFERROR(ABS(C646-(D646+E646)),"")</f>
        <v/>
      </c>
      <c r="F647" s="90"/>
      <c r="G647" s="90"/>
      <c r="H647" s="89"/>
      <c r="I647" s="170"/>
      <c r="J647" s="79"/>
      <c r="K647" s="79"/>
      <c r="L647" s="79"/>
      <c r="M647" s="79"/>
      <c r="N647" s="79"/>
      <c r="O647" s="79"/>
      <c r="P647" s="79"/>
      <c r="Q647" s="388" t="str">
        <f>IFERROR(ABS(C646-SUM(K646:R646)),"")</f>
        <v/>
      </c>
      <c r="R647" s="388"/>
      <c r="S647" s="79"/>
      <c r="T647" s="135"/>
      <c r="U647" s="118"/>
      <c r="V647" s="118"/>
      <c r="W647" s="118"/>
      <c r="X647" s="118"/>
      <c r="Y647" s="135"/>
      <c r="Z647" s="135"/>
      <c r="AA647" s="135"/>
      <c r="AB647" s="135"/>
      <c r="AC647" s="135"/>
      <c r="AD647" s="135"/>
      <c r="AE647" s="135"/>
      <c r="AF647" s="148"/>
      <c r="AG647" s="135"/>
      <c r="AH647" s="135"/>
      <c r="AI647" s="135"/>
      <c r="AJ647" s="135"/>
      <c r="AK647" s="135"/>
    </row>
    <row r="648" spans="1:37" ht="18" customHeight="1" thickBot="1">
      <c r="A648" s="312"/>
      <c r="B648" s="321">
        <f>B643+1</f>
        <v>8</v>
      </c>
      <c r="C648" s="81" t="s">
        <v>23</v>
      </c>
      <c r="D648" s="82" t="s">
        <v>136</v>
      </c>
      <c r="E648" s="82" t="s">
        <v>28</v>
      </c>
      <c r="F648" s="82" t="s">
        <v>27</v>
      </c>
      <c r="G648" s="82" t="s">
        <v>24</v>
      </c>
      <c r="H648" s="171" t="s">
        <v>25</v>
      </c>
      <c r="I648" s="91" t="s">
        <v>133</v>
      </c>
      <c r="J648" s="372" t="s">
        <v>198</v>
      </c>
      <c r="K648" s="374"/>
      <c r="L648" s="375"/>
      <c r="M648" s="375"/>
      <c r="N648" s="375"/>
      <c r="O648" s="375"/>
      <c r="P648" s="375"/>
      <c r="Q648" s="375"/>
      <c r="R648" s="376"/>
      <c r="S648" s="83"/>
      <c r="T648" s="120" t="s">
        <v>31</v>
      </c>
      <c r="U648" s="118"/>
      <c r="V648" s="118"/>
      <c r="W648" s="118"/>
      <c r="X648" s="118"/>
      <c r="Y648" s="135" t="str">
        <f>K650</f>
        <v/>
      </c>
      <c r="Z648" s="266">
        <f>K651</f>
        <v>0</v>
      </c>
      <c r="AA648" s="135"/>
      <c r="AB648" s="135"/>
      <c r="AC648" s="135"/>
      <c r="AD648" s="135"/>
      <c r="AE648" s="135"/>
      <c r="AF648" s="148"/>
      <c r="AG648" s="135"/>
      <c r="AH648" s="135"/>
      <c r="AI648" s="135"/>
      <c r="AJ648" s="135"/>
      <c r="AK648" s="135"/>
    </row>
    <row r="649" spans="1:37" ht="18" customHeight="1" thickBot="1">
      <c r="A649" s="312"/>
      <c r="B649" s="309">
        <f>B614</f>
        <v>7</v>
      </c>
      <c r="C649" s="107"/>
      <c r="D649" s="108" t="s">
        <v>30</v>
      </c>
      <c r="E649" s="108" t="str">
        <f>IF(C649="","",IFERROR(INDEX(リスト!$B$3:$B$32,MATCH(プレー記録!C649,リスト!$D$3:$D$32,0),1),""))</f>
        <v/>
      </c>
      <c r="F649" s="109"/>
      <c r="G649" s="109" t="str">
        <f>IF(F649="","",F649)</f>
        <v/>
      </c>
      <c r="H649" s="172"/>
      <c r="I649" s="175"/>
      <c r="J649" s="373"/>
      <c r="K649" s="377"/>
      <c r="L649" s="378"/>
      <c r="M649" s="378"/>
      <c r="N649" s="378"/>
      <c r="O649" s="378"/>
      <c r="P649" s="378"/>
      <c r="Q649" s="378"/>
      <c r="R649" s="379"/>
      <c r="S649" s="84"/>
      <c r="T649" s="241"/>
      <c r="U649" s="118" t="str">
        <f>IF(F649="","","OUT_"&amp;E649&amp;MONTH(B649)&amp;"/"&amp;DAY(B649)&amp;"_"&amp;COUNTIF($V$12:V649,V649))</f>
        <v/>
      </c>
      <c r="V649" s="118" t="str">
        <f>"OUT_"&amp;E649&amp;B649</f>
        <v>OUT_7</v>
      </c>
      <c r="W649" s="194">
        <f>SUM(H649)-SUM(I651)</f>
        <v>0</v>
      </c>
      <c r="X649" s="119" t="str">
        <f>IF(C649="","",C649)</f>
        <v/>
      </c>
      <c r="Y649" s="135" t="str">
        <f>M650</f>
        <v/>
      </c>
      <c r="Z649" s="266">
        <f>M651</f>
        <v>0</v>
      </c>
      <c r="AA649" s="135"/>
      <c r="AB649" s="135"/>
      <c r="AC649" s="135"/>
      <c r="AD649" s="135"/>
      <c r="AE649" s="135"/>
      <c r="AF649" s="148"/>
      <c r="AG649" s="135"/>
      <c r="AH649" s="135"/>
      <c r="AI649" s="135"/>
      <c r="AJ649" s="135"/>
      <c r="AK649" s="135"/>
    </row>
    <row r="650" spans="1:37" ht="18" customHeight="1">
      <c r="A650" s="312"/>
      <c r="B650" s="79"/>
      <c r="C650" s="85" t="s">
        <v>26</v>
      </c>
      <c r="D650" s="86" t="s">
        <v>1</v>
      </c>
      <c r="E650" s="86" t="s">
        <v>29</v>
      </c>
      <c r="F650" s="86" t="s">
        <v>119</v>
      </c>
      <c r="G650" s="86" t="s">
        <v>134</v>
      </c>
      <c r="H650" s="173" t="s">
        <v>117</v>
      </c>
      <c r="I650" s="92" t="s">
        <v>135</v>
      </c>
      <c r="J650" s="380" t="s">
        <v>199</v>
      </c>
      <c r="K650" s="382" t="str">
        <f>$K$13</f>
        <v/>
      </c>
      <c r="L650" s="383"/>
      <c r="M650" s="382" t="str">
        <f>$M$13</f>
        <v/>
      </c>
      <c r="N650" s="383"/>
      <c r="O650" s="382" t="str">
        <f>$O$13</f>
        <v/>
      </c>
      <c r="P650" s="383"/>
      <c r="Q650" s="382" t="str">
        <f>$Q$13</f>
        <v/>
      </c>
      <c r="R650" s="384"/>
      <c r="S650" s="87"/>
      <c r="T650" s="135"/>
      <c r="U650" s="118"/>
      <c r="V650" s="118"/>
      <c r="W650" s="118"/>
      <c r="X650" s="118"/>
      <c r="Y650" s="135" t="str">
        <f>O650</f>
        <v/>
      </c>
      <c r="Z650" s="266">
        <f>O651</f>
        <v>0</v>
      </c>
      <c r="AA650" s="135"/>
      <c r="AB650" s="135"/>
      <c r="AC650" s="135"/>
      <c r="AD650" s="135"/>
      <c r="AE650" s="135"/>
      <c r="AF650" s="148"/>
      <c r="AG650" s="135"/>
      <c r="AH650" s="135"/>
      <c r="AI650" s="135"/>
      <c r="AJ650" s="135"/>
      <c r="AK650" s="135"/>
    </row>
    <row r="651" spans="1:37" ht="18" customHeight="1" thickBot="1">
      <c r="A651" s="312" t="str">
        <f>IF(C649="","",C649)</f>
        <v/>
      </c>
      <c r="B651" s="97">
        <f>B614</f>
        <v>7</v>
      </c>
      <c r="C651" s="93" t="str">
        <f>IF(H649="","",IF(D649="USD",H649-G649,ROUNDUP((H649-G649)/T649,2)))</f>
        <v/>
      </c>
      <c r="D651" s="110"/>
      <c r="E651" s="110"/>
      <c r="F651" s="111" t="str">
        <f>IF(AND(E649&lt;&gt;"",OR(I649="全額",I649="一部")=TRUE)=TRUE,E649,"")</f>
        <v/>
      </c>
      <c r="G651" s="112" t="str">
        <f>IF(D649="JPY",IF(COUNTIF(F651,"*円*")=1,I651,ROUNDUP(I651/T649,2)),IF(COUNTIF(F651,"*円*")=0,I651,ROUNDUP(I651*T649,0)))</f>
        <v/>
      </c>
      <c r="H651" s="174"/>
      <c r="I651" s="176" t="str">
        <f>IF(I649="","",IF(I649="全額",H649,IF(I649="なし",0,"金額入力")))</f>
        <v/>
      </c>
      <c r="J651" s="381"/>
      <c r="K651" s="385"/>
      <c r="L651" s="386"/>
      <c r="M651" s="385"/>
      <c r="N651" s="386"/>
      <c r="O651" s="385"/>
      <c r="P651" s="386"/>
      <c r="Q651" s="385"/>
      <c r="R651" s="387"/>
      <c r="S651" s="87"/>
      <c r="T651" s="135"/>
      <c r="U651" s="118" t="str">
        <f>IF(G651="","","IN_"&amp;F651&amp;MONTH(H651)&amp;"/"&amp;DAY(H651))&amp;"_"&amp;COUNTIF($V$14:V651,V651)</f>
        <v>_113</v>
      </c>
      <c r="V651" s="118" t="str">
        <f>"IN_"&amp;F651&amp;H651</f>
        <v>IN_</v>
      </c>
      <c r="W651" s="118"/>
      <c r="X651" s="118"/>
      <c r="Y651" s="135" t="str">
        <f>Q650</f>
        <v/>
      </c>
      <c r="Z651" s="266">
        <f>Q651</f>
        <v>0</v>
      </c>
      <c r="AA651" s="135" t="str">
        <f>IF(AB651="着金待ち",COUNTIF($AB$14:AB651,"着金待ち"),"")</f>
        <v/>
      </c>
      <c r="AB651" s="135" t="str">
        <f>IF(AND(OR(I649="全額",I649="一部")=TRUE,H651="")=TRUE,"着金待ち","")</f>
        <v/>
      </c>
      <c r="AC651" s="135" t="str">
        <f>IF(AB651="着金待ち",C649,"")</f>
        <v/>
      </c>
      <c r="AD651" s="135" t="str">
        <f>IF(AB651="着金待ち",F651,"")</f>
        <v/>
      </c>
      <c r="AE651" s="292" t="str">
        <f>IF(AB651="着金待ち",G651,"")</f>
        <v/>
      </c>
      <c r="AF651" s="148" t="str">
        <f>IF(AB651="着金待ち",B651,"")</f>
        <v/>
      </c>
      <c r="AG651" s="135" t="str">
        <f>IF(C651="","",IF(C651&lt;&gt;D651+E651,"！",""))</f>
        <v/>
      </c>
      <c r="AH651" s="135" t="str">
        <f>IF(C651="","",IF(C651&lt;&gt;SUM(K651:R651),"！",""))</f>
        <v/>
      </c>
      <c r="AI651" s="135" t="str">
        <f>IF(OR(AG651="！",AH651="！")=TRUE,"！","")</f>
        <v/>
      </c>
      <c r="AJ651" s="135" t="str">
        <f>IF(AI651="！",COUNTIF($AI$14:AI651,"！"),"")</f>
        <v/>
      </c>
      <c r="AK651" s="135">
        <v>8</v>
      </c>
    </row>
    <row r="652" spans="1:37" ht="18" customHeight="1" thickBot="1">
      <c r="A652" s="312"/>
      <c r="B652" s="308" t="s">
        <v>317</v>
      </c>
      <c r="C652" s="88"/>
      <c r="D652" s="89"/>
      <c r="E652" s="94" t="str">
        <f>IFERROR(ABS(C651-(D651+E651)),"")</f>
        <v/>
      </c>
      <c r="F652" s="90"/>
      <c r="G652" s="90"/>
      <c r="H652" s="89"/>
      <c r="I652" s="170"/>
      <c r="J652" s="79"/>
      <c r="K652" s="79"/>
      <c r="L652" s="79"/>
      <c r="M652" s="79"/>
      <c r="N652" s="79"/>
      <c r="O652" s="79"/>
      <c r="P652" s="79"/>
      <c r="Q652" s="388" t="str">
        <f>IFERROR(ABS(C651-SUM(K651:R651)),"")</f>
        <v/>
      </c>
      <c r="R652" s="388"/>
      <c r="S652" s="79"/>
      <c r="T652" s="135"/>
      <c r="U652" s="118"/>
      <c r="V652" s="118"/>
      <c r="W652" s="118"/>
      <c r="X652" s="118"/>
      <c r="Y652" s="135"/>
      <c r="Z652" s="135"/>
      <c r="AA652" s="135"/>
      <c r="AB652" s="135"/>
      <c r="AC652" s="135"/>
      <c r="AD652" s="135"/>
      <c r="AE652" s="135"/>
      <c r="AF652" s="148"/>
      <c r="AG652" s="135"/>
      <c r="AH652" s="135"/>
      <c r="AI652" s="135"/>
      <c r="AJ652" s="135"/>
      <c r="AK652" s="135"/>
    </row>
    <row r="653" spans="1:37" ht="18" customHeight="1" thickBot="1">
      <c r="A653" s="312"/>
      <c r="B653" s="321">
        <f>B648+1</f>
        <v>9</v>
      </c>
      <c r="C653" s="81" t="s">
        <v>23</v>
      </c>
      <c r="D653" s="82" t="s">
        <v>136</v>
      </c>
      <c r="E653" s="82" t="s">
        <v>28</v>
      </c>
      <c r="F653" s="82" t="s">
        <v>27</v>
      </c>
      <c r="G653" s="82" t="s">
        <v>24</v>
      </c>
      <c r="H653" s="171" t="s">
        <v>25</v>
      </c>
      <c r="I653" s="91" t="s">
        <v>133</v>
      </c>
      <c r="J653" s="372" t="s">
        <v>198</v>
      </c>
      <c r="K653" s="374"/>
      <c r="L653" s="375"/>
      <c r="M653" s="375"/>
      <c r="N653" s="375"/>
      <c r="O653" s="375"/>
      <c r="P653" s="375"/>
      <c r="Q653" s="375"/>
      <c r="R653" s="376"/>
      <c r="S653" s="83"/>
      <c r="T653" s="120" t="s">
        <v>31</v>
      </c>
      <c r="U653" s="118"/>
      <c r="V653" s="118"/>
      <c r="W653" s="118"/>
      <c r="X653" s="118"/>
      <c r="Y653" s="135" t="str">
        <f>K655</f>
        <v/>
      </c>
      <c r="Z653" s="266">
        <f>K656</f>
        <v>0</v>
      </c>
      <c r="AA653" s="135"/>
      <c r="AB653" s="135"/>
      <c r="AC653" s="135"/>
      <c r="AD653" s="135"/>
      <c r="AE653" s="135"/>
      <c r="AF653" s="148"/>
      <c r="AG653" s="135"/>
      <c r="AH653" s="135"/>
      <c r="AI653" s="135"/>
      <c r="AJ653" s="135"/>
      <c r="AK653" s="135"/>
    </row>
    <row r="654" spans="1:37" ht="18" customHeight="1" thickBot="1">
      <c r="A654" s="312"/>
      <c r="B654" s="309">
        <f>B614</f>
        <v>7</v>
      </c>
      <c r="C654" s="107"/>
      <c r="D654" s="108" t="s">
        <v>30</v>
      </c>
      <c r="E654" s="108" t="str">
        <f>IF(C654="","",IFERROR(INDEX(リスト!$B$3:$B$32,MATCH(プレー記録!C654,リスト!$D$3:$D$32,0),1),""))</f>
        <v/>
      </c>
      <c r="F654" s="109"/>
      <c r="G654" s="109" t="str">
        <f>IF(F654="","",F654)</f>
        <v/>
      </c>
      <c r="H654" s="172"/>
      <c r="I654" s="175"/>
      <c r="J654" s="373"/>
      <c r="K654" s="377"/>
      <c r="L654" s="378"/>
      <c r="M654" s="378"/>
      <c r="N654" s="378"/>
      <c r="O654" s="378"/>
      <c r="P654" s="378"/>
      <c r="Q654" s="378"/>
      <c r="R654" s="379"/>
      <c r="S654" s="84"/>
      <c r="T654" s="241"/>
      <c r="U654" s="118" t="str">
        <f>IF(F654="","","OUT_"&amp;E654&amp;MONTH(B654)&amp;"/"&amp;DAY(B654)&amp;"_"&amp;COUNTIF($V$12:V654,V654))</f>
        <v/>
      </c>
      <c r="V654" s="118" t="str">
        <f>"OUT_"&amp;E654&amp;B654</f>
        <v>OUT_7</v>
      </c>
      <c r="W654" s="194">
        <f>SUM(H654)-SUM(I656)</f>
        <v>0</v>
      </c>
      <c r="X654" s="119" t="str">
        <f>IF(C654="","",C654)</f>
        <v/>
      </c>
      <c r="Y654" s="135" t="str">
        <f>M655</f>
        <v/>
      </c>
      <c r="Z654" s="266">
        <f>M656</f>
        <v>0</v>
      </c>
      <c r="AA654" s="135"/>
      <c r="AB654" s="135"/>
      <c r="AC654" s="135"/>
      <c r="AD654" s="135"/>
      <c r="AE654" s="135"/>
      <c r="AF654" s="148"/>
      <c r="AG654" s="135"/>
      <c r="AH654" s="135"/>
      <c r="AI654" s="135"/>
      <c r="AJ654" s="135"/>
      <c r="AK654" s="135"/>
    </row>
    <row r="655" spans="1:37" ht="18" customHeight="1">
      <c r="A655" s="312"/>
      <c r="B655" s="79"/>
      <c r="C655" s="85" t="s">
        <v>26</v>
      </c>
      <c r="D655" s="86" t="s">
        <v>1</v>
      </c>
      <c r="E655" s="86" t="s">
        <v>29</v>
      </c>
      <c r="F655" s="86" t="s">
        <v>119</v>
      </c>
      <c r="G655" s="86" t="s">
        <v>134</v>
      </c>
      <c r="H655" s="173" t="s">
        <v>117</v>
      </c>
      <c r="I655" s="92" t="s">
        <v>135</v>
      </c>
      <c r="J655" s="380" t="s">
        <v>199</v>
      </c>
      <c r="K655" s="382" t="str">
        <f>$K$13</f>
        <v/>
      </c>
      <c r="L655" s="383"/>
      <c r="M655" s="382" t="str">
        <f>$M$13</f>
        <v/>
      </c>
      <c r="N655" s="383"/>
      <c r="O655" s="382" t="str">
        <f>$O$13</f>
        <v/>
      </c>
      <c r="P655" s="383"/>
      <c r="Q655" s="382" t="str">
        <f>$Q$13</f>
        <v/>
      </c>
      <c r="R655" s="384"/>
      <c r="S655" s="87"/>
      <c r="T655" s="135"/>
      <c r="U655" s="118"/>
      <c r="V655" s="118"/>
      <c r="W655" s="118"/>
      <c r="X655" s="118"/>
      <c r="Y655" s="135" t="str">
        <f>O655</f>
        <v/>
      </c>
      <c r="Z655" s="266">
        <f>O656</f>
        <v>0</v>
      </c>
      <c r="AA655" s="135"/>
      <c r="AB655" s="135"/>
      <c r="AC655" s="135"/>
      <c r="AD655" s="135"/>
      <c r="AE655" s="135"/>
      <c r="AF655" s="148"/>
      <c r="AG655" s="135"/>
      <c r="AH655" s="135"/>
      <c r="AI655" s="135"/>
      <c r="AJ655" s="135"/>
      <c r="AK655" s="135"/>
    </row>
    <row r="656" spans="1:37" ht="18" customHeight="1" thickBot="1">
      <c r="A656" s="312" t="str">
        <f>IF(C654="","",C654)</f>
        <v/>
      </c>
      <c r="B656" s="97">
        <f>B614</f>
        <v>7</v>
      </c>
      <c r="C656" s="93" t="str">
        <f>IF(H654="","",IF(D654="USD",H654-G654,ROUNDUP((H654-G654)/T654,2)))</f>
        <v/>
      </c>
      <c r="D656" s="110"/>
      <c r="E656" s="110"/>
      <c r="F656" s="111" t="str">
        <f>IF(AND(E654&lt;&gt;"",OR(I654="全額",I654="一部")=TRUE)=TRUE,E654,"")</f>
        <v/>
      </c>
      <c r="G656" s="112" t="str">
        <f>IF(D654="JPY",IF(COUNTIF(F656,"*円*")=1,I656,ROUNDUP(I656/T654,2)),IF(COUNTIF(F656,"*円*")=0,I656,ROUNDUP(I656*T654,0)))</f>
        <v/>
      </c>
      <c r="H656" s="174"/>
      <c r="I656" s="176" t="str">
        <f>IF(I654="","",IF(I654="全額",H654,IF(I654="なし",0,"金額入力")))</f>
        <v/>
      </c>
      <c r="J656" s="381"/>
      <c r="K656" s="385"/>
      <c r="L656" s="386"/>
      <c r="M656" s="385"/>
      <c r="N656" s="386"/>
      <c r="O656" s="385"/>
      <c r="P656" s="386"/>
      <c r="Q656" s="385"/>
      <c r="R656" s="387"/>
      <c r="S656" s="87"/>
      <c r="T656" s="135"/>
      <c r="U656" s="118" t="str">
        <f>IF(G656="","","IN_"&amp;F656&amp;MONTH(H656)&amp;"/"&amp;DAY(H656))&amp;"_"&amp;COUNTIF($V$14:V656,V656)</f>
        <v>_114</v>
      </c>
      <c r="V656" s="118" t="str">
        <f>"IN_"&amp;F656&amp;H656</f>
        <v>IN_</v>
      </c>
      <c r="W656" s="118"/>
      <c r="X656" s="118"/>
      <c r="Y656" s="135" t="str">
        <f>Q655</f>
        <v/>
      </c>
      <c r="Z656" s="266">
        <f>Q656</f>
        <v>0</v>
      </c>
      <c r="AA656" s="135" t="str">
        <f>IF(AB656="着金待ち",COUNTIF($AB$14:AB656,"着金待ち"),"")</f>
        <v/>
      </c>
      <c r="AB656" s="135" t="str">
        <f>IF(AND(OR(I654="全額",I654="一部")=TRUE,H656="")=TRUE,"着金待ち","")</f>
        <v/>
      </c>
      <c r="AC656" s="135" t="str">
        <f>IF(AB656="着金待ち",C654,"")</f>
        <v/>
      </c>
      <c r="AD656" s="135" t="str">
        <f>IF(AB656="着金待ち",F656,"")</f>
        <v/>
      </c>
      <c r="AE656" s="292" t="str">
        <f>IF(AB656="着金待ち",G656,"")</f>
        <v/>
      </c>
      <c r="AF656" s="148" t="str">
        <f>IF(AB656="着金待ち",B656,"")</f>
        <v/>
      </c>
      <c r="AG656" s="135" t="str">
        <f>IF(C656="","",IF(C656&lt;&gt;D656+E656,"！",""))</f>
        <v/>
      </c>
      <c r="AH656" s="135" t="str">
        <f>IF(C656="","",IF(C656&lt;&gt;SUM(K656:R656),"！",""))</f>
        <v/>
      </c>
      <c r="AI656" s="135" t="str">
        <f>IF(OR(AG656="！",AH656="！")=TRUE,"！","")</f>
        <v/>
      </c>
      <c r="AJ656" s="135" t="str">
        <f>IF(AI656="！",COUNTIF($AI$14:AI656,"！"),"")</f>
        <v/>
      </c>
      <c r="AK656" s="135">
        <v>9</v>
      </c>
    </row>
    <row r="657" spans="1:37" ht="18" customHeight="1" thickBot="1">
      <c r="A657" s="312"/>
      <c r="B657" s="308" t="s">
        <v>317</v>
      </c>
      <c r="C657" s="88"/>
      <c r="D657" s="89"/>
      <c r="E657" s="94" t="str">
        <f>IFERROR(ABS(C656-(D656+E656)),"")</f>
        <v/>
      </c>
      <c r="F657" s="90"/>
      <c r="G657" s="90"/>
      <c r="H657" s="89"/>
      <c r="I657" s="170"/>
      <c r="J657" s="79"/>
      <c r="K657" s="79"/>
      <c r="L657" s="79"/>
      <c r="M657" s="79"/>
      <c r="N657" s="79"/>
      <c r="O657" s="79"/>
      <c r="P657" s="79"/>
      <c r="Q657" s="388" t="str">
        <f>IFERROR(ABS(C656-SUM(K656:R656)),"")</f>
        <v/>
      </c>
      <c r="R657" s="388"/>
      <c r="S657" s="79"/>
      <c r="T657" s="135"/>
      <c r="U657" s="118"/>
      <c r="V657" s="118"/>
      <c r="W657" s="118"/>
      <c r="X657" s="118"/>
      <c r="Y657" s="135"/>
      <c r="Z657" s="135"/>
      <c r="AA657" s="135"/>
      <c r="AB657" s="135"/>
      <c r="AC657" s="135"/>
      <c r="AD657" s="135"/>
      <c r="AE657" s="135"/>
      <c r="AF657" s="148"/>
      <c r="AG657" s="135"/>
      <c r="AH657" s="135"/>
      <c r="AI657" s="135"/>
      <c r="AJ657" s="135"/>
      <c r="AK657" s="135"/>
    </row>
    <row r="658" spans="1:37" ht="18" customHeight="1" thickBot="1">
      <c r="A658" s="312"/>
      <c r="B658" s="321">
        <f>B653+1</f>
        <v>10</v>
      </c>
      <c r="C658" s="81" t="s">
        <v>23</v>
      </c>
      <c r="D658" s="82" t="s">
        <v>136</v>
      </c>
      <c r="E658" s="82" t="s">
        <v>28</v>
      </c>
      <c r="F658" s="82" t="s">
        <v>27</v>
      </c>
      <c r="G658" s="82" t="s">
        <v>24</v>
      </c>
      <c r="H658" s="171" t="s">
        <v>25</v>
      </c>
      <c r="I658" s="91" t="s">
        <v>133</v>
      </c>
      <c r="J658" s="372" t="s">
        <v>198</v>
      </c>
      <c r="K658" s="374"/>
      <c r="L658" s="375"/>
      <c r="M658" s="375"/>
      <c r="N658" s="375"/>
      <c r="O658" s="375"/>
      <c r="P658" s="375"/>
      <c r="Q658" s="375"/>
      <c r="R658" s="376"/>
      <c r="S658" s="83"/>
      <c r="T658" s="120" t="s">
        <v>31</v>
      </c>
      <c r="U658" s="118"/>
      <c r="V658" s="118"/>
      <c r="W658" s="118"/>
      <c r="X658" s="118"/>
      <c r="Y658" s="135" t="str">
        <f>K660</f>
        <v/>
      </c>
      <c r="Z658" s="266">
        <f>K661</f>
        <v>0</v>
      </c>
      <c r="AA658" s="135"/>
      <c r="AB658" s="135"/>
      <c r="AC658" s="135"/>
      <c r="AD658" s="135"/>
      <c r="AE658" s="135"/>
      <c r="AF658" s="148"/>
      <c r="AG658" s="135"/>
      <c r="AH658" s="135"/>
      <c r="AI658" s="135"/>
      <c r="AJ658" s="135"/>
      <c r="AK658" s="135"/>
    </row>
    <row r="659" spans="1:37" ht="18" customHeight="1" thickBot="1">
      <c r="A659" s="312"/>
      <c r="B659" s="309">
        <f>B614</f>
        <v>7</v>
      </c>
      <c r="C659" s="107"/>
      <c r="D659" s="108" t="s">
        <v>30</v>
      </c>
      <c r="E659" s="108" t="str">
        <f>IF(C659="","",IFERROR(INDEX(リスト!$B$3:$B$32,MATCH(プレー記録!C659,リスト!$D$3:$D$32,0),1),""))</f>
        <v/>
      </c>
      <c r="F659" s="109"/>
      <c r="G659" s="109" t="str">
        <f>IF(F659="","",F659)</f>
        <v/>
      </c>
      <c r="H659" s="172"/>
      <c r="I659" s="175"/>
      <c r="J659" s="373"/>
      <c r="K659" s="377"/>
      <c r="L659" s="378"/>
      <c r="M659" s="378"/>
      <c r="N659" s="378"/>
      <c r="O659" s="378"/>
      <c r="P659" s="378"/>
      <c r="Q659" s="378"/>
      <c r="R659" s="379"/>
      <c r="S659" s="84"/>
      <c r="T659" s="241"/>
      <c r="U659" s="118" t="str">
        <f>IF(F659="","","OUT_"&amp;E659&amp;MONTH(B659)&amp;"/"&amp;DAY(B659)&amp;"_"&amp;COUNTIF($V$12:V659,V659))</f>
        <v/>
      </c>
      <c r="V659" s="118" t="str">
        <f>"OUT_"&amp;E659&amp;B659</f>
        <v>OUT_7</v>
      </c>
      <c r="W659" s="194">
        <f>SUM(H659)-SUM(I661)</f>
        <v>0</v>
      </c>
      <c r="X659" s="119" t="str">
        <f>IF(C659="","",C659)</f>
        <v/>
      </c>
      <c r="Y659" s="135" t="str">
        <f>M660</f>
        <v/>
      </c>
      <c r="Z659" s="266">
        <f>M661</f>
        <v>0</v>
      </c>
      <c r="AA659" s="135"/>
      <c r="AB659" s="135"/>
      <c r="AC659" s="135"/>
      <c r="AD659" s="135"/>
      <c r="AE659" s="135"/>
      <c r="AF659" s="148"/>
      <c r="AG659" s="135"/>
      <c r="AH659" s="135"/>
      <c r="AI659" s="135"/>
      <c r="AJ659" s="135"/>
      <c r="AK659" s="135"/>
    </row>
    <row r="660" spans="1:37" ht="18" customHeight="1">
      <c r="A660" s="312"/>
      <c r="B660" s="79"/>
      <c r="C660" s="85" t="s">
        <v>26</v>
      </c>
      <c r="D660" s="86" t="s">
        <v>1</v>
      </c>
      <c r="E660" s="86" t="s">
        <v>29</v>
      </c>
      <c r="F660" s="86" t="s">
        <v>119</v>
      </c>
      <c r="G660" s="86" t="s">
        <v>134</v>
      </c>
      <c r="H660" s="173" t="s">
        <v>117</v>
      </c>
      <c r="I660" s="92" t="s">
        <v>135</v>
      </c>
      <c r="J660" s="380" t="s">
        <v>199</v>
      </c>
      <c r="K660" s="382" t="str">
        <f>$K$13</f>
        <v/>
      </c>
      <c r="L660" s="383"/>
      <c r="M660" s="382" t="str">
        <f>$M$13</f>
        <v/>
      </c>
      <c r="N660" s="383"/>
      <c r="O660" s="382" t="str">
        <f>$O$13</f>
        <v/>
      </c>
      <c r="P660" s="383"/>
      <c r="Q660" s="382" t="str">
        <f>$Q$13</f>
        <v/>
      </c>
      <c r="R660" s="384"/>
      <c r="S660" s="87"/>
      <c r="T660" s="135"/>
      <c r="U660" s="118"/>
      <c r="V660" s="118"/>
      <c r="W660" s="118"/>
      <c r="X660" s="118"/>
      <c r="Y660" s="135" t="str">
        <f>O660</f>
        <v/>
      </c>
      <c r="Z660" s="266">
        <f>O661</f>
        <v>0</v>
      </c>
      <c r="AA660" s="135"/>
      <c r="AB660" s="135"/>
      <c r="AC660" s="135"/>
      <c r="AD660" s="135"/>
      <c r="AE660" s="135"/>
      <c r="AF660" s="148"/>
      <c r="AG660" s="135"/>
      <c r="AH660" s="135"/>
      <c r="AI660" s="135"/>
      <c r="AJ660" s="135"/>
      <c r="AK660" s="135"/>
    </row>
    <row r="661" spans="1:37" ht="18" customHeight="1" thickBot="1">
      <c r="A661" s="312" t="str">
        <f>IF(C659="","",C659)</f>
        <v/>
      </c>
      <c r="B661" s="97">
        <f>B614</f>
        <v>7</v>
      </c>
      <c r="C661" s="93" t="str">
        <f>IF(H659="","",IF(D659="USD",H659-G659,ROUNDUP((H659-G659)/T659,2)))</f>
        <v/>
      </c>
      <c r="D661" s="110"/>
      <c r="E661" s="110"/>
      <c r="F661" s="111" t="str">
        <f>IF(AND(E659&lt;&gt;"",OR(I659="全額",I659="一部")=TRUE)=TRUE,E659,"")</f>
        <v/>
      </c>
      <c r="G661" s="112" t="str">
        <f>IF(D659="JPY",IF(COUNTIF(F661,"*円*")=1,I661,ROUNDUP(I661/T659,2)),IF(COUNTIF(F661,"*円*")=0,I661,ROUNDUP(I661*T659,0)))</f>
        <v/>
      </c>
      <c r="H661" s="174"/>
      <c r="I661" s="176" t="str">
        <f>IF(I659="","",IF(I659="全額",H659,IF(I659="なし",0,"金額入力")))</f>
        <v/>
      </c>
      <c r="J661" s="381"/>
      <c r="K661" s="385"/>
      <c r="L661" s="386"/>
      <c r="M661" s="385"/>
      <c r="N661" s="386"/>
      <c r="O661" s="385"/>
      <c r="P661" s="386"/>
      <c r="Q661" s="385"/>
      <c r="R661" s="387"/>
      <c r="S661" s="87"/>
      <c r="T661" s="135"/>
      <c r="U661" s="118" t="str">
        <f>IF(G661="","","IN_"&amp;F661&amp;MONTH(H661)&amp;"/"&amp;DAY(H661))&amp;"_"&amp;COUNTIF($V$14:V661,V661)</f>
        <v>_115</v>
      </c>
      <c r="V661" s="118" t="str">
        <f>"IN_"&amp;F661&amp;H661</f>
        <v>IN_</v>
      </c>
      <c r="W661" s="118"/>
      <c r="X661" s="118"/>
      <c r="Y661" s="135" t="str">
        <f>Q660</f>
        <v/>
      </c>
      <c r="Z661" s="266">
        <f>Q661</f>
        <v>0</v>
      </c>
      <c r="AA661" s="135" t="str">
        <f>IF(AB661="着金待ち",COUNTIF($AB$14:AB661,"着金待ち"),"")</f>
        <v/>
      </c>
      <c r="AB661" s="135" t="str">
        <f>IF(AND(OR(I659="全額",I659="一部")=TRUE,H661="")=TRUE,"着金待ち","")</f>
        <v/>
      </c>
      <c r="AC661" s="135" t="str">
        <f>IF(AB661="着金待ち",C659,"")</f>
        <v/>
      </c>
      <c r="AD661" s="135" t="str">
        <f>IF(AB661="着金待ち",F661,"")</f>
        <v/>
      </c>
      <c r="AE661" s="292" t="str">
        <f>IF(AB661="着金待ち",G661,"")</f>
        <v/>
      </c>
      <c r="AF661" s="148" t="str">
        <f>IF(AB661="着金待ち",B661,"")</f>
        <v/>
      </c>
      <c r="AG661" s="135" t="str">
        <f>IF(C661="","",IF(C661&lt;&gt;D661+E661,"！",""))</f>
        <v/>
      </c>
      <c r="AH661" s="135" t="str">
        <f>IF(C661="","",IF(C661&lt;&gt;SUM(K661:R661),"！",""))</f>
        <v/>
      </c>
      <c r="AI661" s="135" t="str">
        <f>IF(OR(AG661="！",AH661="！")=TRUE,"！","")</f>
        <v/>
      </c>
      <c r="AJ661" s="135" t="str">
        <f>IF(AI661="！",COUNTIF($AI$14:AI661,"！"),"")</f>
        <v/>
      </c>
      <c r="AK661" s="135">
        <v>10</v>
      </c>
    </row>
    <row r="662" spans="1:37" ht="18" customHeight="1" thickBot="1">
      <c r="A662" s="312"/>
      <c r="B662" s="308" t="s">
        <v>317</v>
      </c>
      <c r="C662" s="181"/>
      <c r="D662" s="182"/>
      <c r="E662" s="98" t="str">
        <f>IFERROR(ABS(C661-(D661+E661)),"")</f>
        <v/>
      </c>
      <c r="F662" s="183"/>
      <c r="G662" s="183"/>
      <c r="H662" s="182"/>
      <c r="I662" s="170"/>
      <c r="J662" s="79"/>
      <c r="K662" s="79"/>
      <c r="L662" s="79"/>
      <c r="M662" s="79"/>
      <c r="N662" s="79"/>
      <c r="O662" s="79"/>
      <c r="P662" s="79"/>
      <c r="Q662" s="371" t="str">
        <f>IFERROR(ABS(C661-SUM(K661:R661)),"")</f>
        <v/>
      </c>
      <c r="R662" s="371"/>
      <c r="S662" s="79"/>
      <c r="T662" s="135"/>
      <c r="U662" s="118"/>
      <c r="V662" s="118"/>
      <c r="W662" s="118"/>
      <c r="X662" s="118"/>
      <c r="Y662" s="135"/>
      <c r="Z662" s="135"/>
      <c r="AA662" s="135"/>
      <c r="AB662" s="135"/>
      <c r="AC662" s="135"/>
      <c r="AD662" s="135"/>
      <c r="AE662" s="135"/>
      <c r="AF662" s="148"/>
      <c r="AG662" s="135"/>
      <c r="AH662" s="135"/>
      <c r="AI662" s="135"/>
      <c r="AJ662" s="135"/>
      <c r="AK662" s="135"/>
    </row>
    <row r="663" spans="1:37" ht="18" customHeight="1" thickBot="1">
      <c r="A663" s="312"/>
      <c r="B663" s="321">
        <f>B658+1</f>
        <v>11</v>
      </c>
      <c r="C663" s="81" t="s">
        <v>23</v>
      </c>
      <c r="D663" s="82" t="s">
        <v>136</v>
      </c>
      <c r="E663" s="82" t="s">
        <v>28</v>
      </c>
      <c r="F663" s="82" t="s">
        <v>27</v>
      </c>
      <c r="G663" s="82" t="s">
        <v>24</v>
      </c>
      <c r="H663" s="171" t="s">
        <v>25</v>
      </c>
      <c r="I663" s="91" t="s">
        <v>133</v>
      </c>
      <c r="J663" s="372" t="s">
        <v>198</v>
      </c>
      <c r="K663" s="374"/>
      <c r="L663" s="375"/>
      <c r="M663" s="375"/>
      <c r="N663" s="375"/>
      <c r="O663" s="375"/>
      <c r="P663" s="375"/>
      <c r="Q663" s="375"/>
      <c r="R663" s="376"/>
      <c r="S663" s="83"/>
      <c r="T663" s="120" t="s">
        <v>31</v>
      </c>
      <c r="U663" s="118"/>
      <c r="V663" s="118"/>
      <c r="W663" s="118"/>
      <c r="X663" s="118"/>
      <c r="Y663" s="135" t="str">
        <f>K665</f>
        <v/>
      </c>
      <c r="Z663" s="266">
        <f>K666</f>
        <v>0</v>
      </c>
      <c r="AA663" s="135"/>
      <c r="AB663" s="135"/>
      <c r="AC663" s="135"/>
      <c r="AD663" s="135"/>
      <c r="AE663" s="135"/>
      <c r="AF663" s="148"/>
      <c r="AG663" s="135"/>
      <c r="AH663" s="135"/>
      <c r="AI663" s="135"/>
      <c r="AJ663" s="135"/>
      <c r="AK663" s="135"/>
    </row>
    <row r="664" spans="1:37" ht="18" customHeight="1" thickBot="1">
      <c r="A664" s="312"/>
      <c r="B664" s="309">
        <f>B614</f>
        <v>7</v>
      </c>
      <c r="C664" s="107"/>
      <c r="D664" s="108" t="s">
        <v>30</v>
      </c>
      <c r="E664" s="108" t="str">
        <f>IF(C664="","",IFERROR(INDEX(リスト!$B$3:$B$32,MATCH(プレー記録!C664,リスト!$D$3:$D$32,0),1),""))</f>
        <v/>
      </c>
      <c r="F664" s="109"/>
      <c r="G664" s="109" t="str">
        <f>IF(F664="","",F664)</f>
        <v/>
      </c>
      <c r="H664" s="172"/>
      <c r="I664" s="175"/>
      <c r="J664" s="373"/>
      <c r="K664" s="377"/>
      <c r="L664" s="378"/>
      <c r="M664" s="378"/>
      <c r="N664" s="378"/>
      <c r="O664" s="378"/>
      <c r="P664" s="378"/>
      <c r="Q664" s="378"/>
      <c r="R664" s="379"/>
      <c r="S664" s="84"/>
      <c r="T664" s="241"/>
      <c r="U664" s="118" t="str">
        <f>IF(F664="","","OUT_"&amp;E664&amp;MONTH(B664)&amp;"/"&amp;DAY(B664)&amp;"_"&amp;COUNTIF($V$12:V664,V664))</f>
        <v/>
      </c>
      <c r="V664" s="118" t="str">
        <f>"OUT_"&amp;E664&amp;B664</f>
        <v>OUT_7</v>
      </c>
      <c r="W664" s="194">
        <f>SUM(H664)-SUM(I666)</f>
        <v>0</v>
      </c>
      <c r="X664" s="119" t="str">
        <f>IF(C664="","",C664)</f>
        <v/>
      </c>
      <c r="Y664" s="135" t="str">
        <f>M665</f>
        <v/>
      </c>
      <c r="Z664" s="266">
        <f>M666</f>
        <v>0</v>
      </c>
      <c r="AA664" s="135"/>
      <c r="AB664" s="135"/>
      <c r="AC664" s="135"/>
      <c r="AD664" s="135"/>
      <c r="AE664" s="135"/>
      <c r="AF664" s="148"/>
      <c r="AG664" s="135"/>
      <c r="AH664" s="135"/>
      <c r="AI664" s="135"/>
      <c r="AJ664" s="135"/>
      <c r="AK664" s="135"/>
    </row>
    <row r="665" spans="1:37" ht="18" customHeight="1">
      <c r="A665" s="312"/>
      <c r="B665" s="79"/>
      <c r="C665" s="85" t="s">
        <v>26</v>
      </c>
      <c r="D665" s="86" t="s">
        <v>1</v>
      </c>
      <c r="E665" s="86" t="s">
        <v>29</v>
      </c>
      <c r="F665" s="86" t="s">
        <v>119</v>
      </c>
      <c r="G665" s="86" t="s">
        <v>134</v>
      </c>
      <c r="H665" s="173" t="s">
        <v>117</v>
      </c>
      <c r="I665" s="92" t="s">
        <v>135</v>
      </c>
      <c r="J665" s="380" t="s">
        <v>199</v>
      </c>
      <c r="K665" s="382" t="str">
        <f>$K$13</f>
        <v/>
      </c>
      <c r="L665" s="383"/>
      <c r="M665" s="382" t="str">
        <f>$M$13</f>
        <v/>
      </c>
      <c r="N665" s="383"/>
      <c r="O665" s="382" t="str">
        <f>$O$13</f>
        <v/>
      </c>
      <c r="P665" s="383"/>
      <c r="Q665" s="382" t="str">
        <f>$Q$13</f>
        <v/>
      </c>
      <c r="R665" s="384"/>
      <c r="S665" s="87"/>
      <c r="T665" s="135"/>
      <c r="U665" s="118"/>
      <c r="V665" s="118"/>
      <c r="W665" s="118"/>
      <c r="X665" s="118"/>
      <c r="Y665" s="135" t="str">
        <f>O665</f>
        <v/>
      </c>
      <c r="Z665" s="266">
        <f>O666</f>
        <v>0</v>
      </c>
      <c r="AA665" s="135"/>
      <c r="AB665" s="135"/>
      <c r="AC665" s="135"/>
      <c r="AD665" s="135"/>
      <c r="AE665" s="135"/>
      <c r="AF665" s="148"/>
      <c r="AG665" s="135"/>
      <c r="AH665" s="135"/>
      <c r="AI665" s="135"/>
      <c r="AJ665" s="135"/>
      <c r="AK665" s="135"/>
    </row>
    <row r="666" spans="1:37" ht="18" customHeight="1" thickBot="1">
      <c r="A666" s="312" t="str">
        <f>IF(C664="","",C664)</f>
        <v/>
      </c>
      <c r="B666" s="97">
        <f>B614</f>
        <v>7</v>
      </c>
      <c r="C666" s="93" t="str">
        <f>IF(H664="","",IF(D664="USD",H664-G664,ROUNDUP((H664-G664)/T664,2)))</f>
        <v/>
      </c>
      <c r="D666" s="110"/>
      <c r="E666" s="110"/>
      <c r="F666" s="111" t="str">
        <f>IF(AND(E664&lt;&gt;"",OR(I664="全額",I664="一部")=TRUE)=TRUE,E664,"")</f>
        <v/>
      </c>
      <c r="G666" s="112" t="str">
        <f>IF(D664="JPY",IF(COUNTIF(F666,"*円*")=1,I666,ROUNDUP(I666/T664,2)),IF(COUNTIF(F666,"*円*")=0,I666,ROUNDUP(I666*T664,0)))</f>
        <v/>
      </c>
      <c r="H666" s="174"/>
      <c r="I666" s="176" t="str">
        <f>IF(I664="","",IF(I664="全額",H664,IF(I664="なし",0,"金額入力")))</f>
        <v/>
      </c>
      <c r="J666" s="381"/>
      <c r="K666" s="385"/>
      <c r="L666" s="386"/>
      <c r="M666" s="385"/>
      <c r="N666" s="386"/>
      <c r="O666" s="385"/>
      <c r="P666" s="386"/>
      <c r="Q666" s="385"/>
      <c r="R666" s="387"/>
      <c r="S666" s="87"/>
      <c r="T666" s="135"/>
      <c r="U666" s="118" t="str">
        <f>IF(G666="","","IN_"&amp;F666&amp;MONTH(H666)&amp;"/"&amp;DAY(H666))&amp;"_"&amp;COUNTIF($V$14:V666,V666)</f>
        <v>_116</v>
      </c>
      <c r="V666" s="118" t="str">
        <f>"IN_"&amp;F666&amp;H666</f>
        <v>IN_</v>
      </c>
      <c r="W666" s="118"/>
      <c r="X666" s="118"/>
      <c r="Y666" s="135" t="str">
        <f>Q665</f>
        <v/>
      </c>
      <c r="Z666" s="266">
        <f>Q666</f>
        <v>0</v>
      </c>
      <c r="AA666" s="135" t="str">
        <f>IF(AB666="着金待ち",COUNTIF($AB$14:AB666,"着金待ち"),"")</f>
        <v/>
      </c>
      <c r="AB666" s="135" t="str">
        <f>IF(AND(OR(I664="全額",I664="一部")=TRUE,H666="")=TRUE,"着金待ち","")</f>
        <v/>
      </c>
      <c r="AC666" s="135" t="str">
        <f>IF(AB666="着金待ち",C664,"")</f>
        <v/>
      </c>
      <c r="AD666" s="135" t="str">
        <f>IF(AB666="着金待ち",F666,"")</f>
        <v/>
      </c>
      <c r="AE666" s="292" t="str">
        <f>IF(AB666="着金待ち",G666,"")</f>
        <v/>
      </c>
      <c r="AF666" s="148" t="str">
        <f>IF(AB666="着金待ち",B666,"")</f>
        <v/>
      </c>
      <c r="AG666" s="135" t="str">
        <f>IF(C666="","",IF(C666&lt;&gt;D666+E666,"！",""))</f>
        <v/>
      </c>
      <c r="AH666" s="135" t="str">
        <f>IF(C666="","",IF(C666&lt;&gt;SUM(K666:R666),"！",""))</f>
        <v/>
      </c>
      <c r="AI666" s="135" t="str">
        <f>IF(OR(AG666="！",AH666="！")=TRUE,"！","")</f>
        <v/>
      </c>
      <c r="AJ666" s="135" t="str">
        <f>IF(AI666="！",COUNTIF($AI$14:AI666,"！"),"")</f>
        <v/>
      </c>
      <c r="AK666" s="135">
        <v>11</v>
      </c>
    </row>
    <row r="667" spans="1:37" ht="18" customHeight="1" thickBot="1">
      <c r="B667" s="308" t="s">
        <v>317</v>
      </c>
      <c r="C667" s="181"/>
      <c r="D667" s="182"/>
      <c r="E667" s="98" t="str">
        <f>IFERROR(ABS(C666-(D666+E666)),"")</f>
        <v/>
      </c>
      <c r="F667" s="183"/>
      <c r="G667" s="183"/>
      <c r="H667" s="182"/>
      <c r="I667" s="170"/>
      <c r="J667" s="79"/>
      <c r="K667" s="79"/>
      <c r="L667" s="79"/>
      <c r="M667" s="79"/>
      <c r="N667" s="79"/>
      <c r="O667" s="79"/>
      <c r="P667" s="79"/>
      <c r="Q667" s="371" t="str">
        <f>IFERROR(ABS(C666-SUM(K666:R666)),"")</f>
        <v/>
      </c>
      <c r="R667" s="371"/>
      <c r="S667" s="135"/>
      <c r="T667" s="135"/>
      <c r="U667" s="135"/>
      <c r="V667" s="135"/>
      <c r="W667" s="135"/>
      <c r="X667" s="135"/>
      <c r="Y667" s="135"/>
      <c r="Z667" s="135"/>
      <c r="AA667" s="135"/>
      <c r="AB667" s="135"/>
      <c r="AC667" s="135"/>
      <c r="AD667" s="135"/>
      <c r="AE667" s="135"/>
      <c r="AF667" s="135"/>
      <c r="AG667" s="135"/>
      <c r="AH667" s="135"/>
      <c r="AI667" s="135"/>
      <c r="AJ667" s="135"/>
      <c r="AK667" s="135"/>
    </row>
    <row r="668" spans="1:37" ht="18" customHeight="1" thickBot="1">
      <c r="A668" s="312"/>
      <c r="B668" s="321">
        <f>B663+1</f>
        <v>12</v>
      </c>
      <c r="C668" s="81" t="s">
        <v>23</v>
      </c>
      <c r="D668" s="82" t="s">
        <v>136</v>
      </c>
      <c r="E668" s="82" t="s">
        <v>28</v>
      </c>
      <c r="F668" s="82" t="s">
        <v>27</v>
      </c>
      <c r="G668" s="82" t="s">
        <v>24</v>
      </c>
      <c r="H668" s="171" t="s">
        <v>25</v>
      </c>
      <c r="I668" s="91" t="s">
        <v>133</v>
      </c>
      <c r="J668" s="372" t="s">
        <v>198</v>
      </c>
      <c r="K668" s="374"/>
      <c r="L668" s="375"/>
      <c r="M668" s="375"/>
      <c r="N668" s="375"/>
      <c r="O668" s="375"/>
      <c r="P668" s="375"/>
      <c r="Q668" s="375"/>
      <c r="R668" s="376"/>
      <c r="S668" s="83"/>
      <c r="T668" s="120" t="s">
        <v>31</v>
      </c>
      <c r="U668" s="118"/>
      <c r="V668" s="118"/>
      <c r="W668" s="118"/>
      <c r="X668" s="118"/>
      <c r="Y668" s="135" t="str">
        <f>K670</f>
        <v/>
      </c>
      <c r="Z668" s="266">
        <f>K671</f>
        <v>0</v>
      </c>
      <c r="AA668" s="135"/>
      <c r="AB668" s="135"/>
      <c r="AC668" s="135"/>
      <c r="AD668" s="135"/>
      <c r="AE668" s="135"/>
      <c r="AF668" s="148"/>
      <c r="AG668" s="135"/>
      <c r="AH668" s="135"/>
      <c r="AI668" s="135"/>
      <c r="AJ668" s="135"/>
      <c r="AK668" s="135"/>
    </row>
    <row r="669" spans="1:37" ht="18" customHeight="1" thickBot="1">
      <c r="A669" s="312"/>
      <c r="B669" s="309">
        <f>B614</f>
        <v>7</v>
      </c>
      <c r="C669" s="107"/>
      <c r="D669" s="108" t="s">
        <v>30</v>
      </c>
      <c r="E669" s="108" t="str">
        <f>IF(C669="","",IFERROR(INDEX(リスト!$B$3:$B$32,MATCH(プレー記録!C669,リスト!$D$3:$D$32,0),1),""))</f>
        <v/>
      </c>
      <c r="F669" s="109"/>
      <c r="G669" s="109" t="str">
        <f>IF(F669="","",F669)</f>
        <v/>
      </c>
      <c r="H669" s="172"/>
      <c r="I669" s="175"/>
      <c r="J669" s="373"/>
      <c r="K669" s="377"/>
      <c r="L669" s="378"/>
      <c r="M669" s="378"/>
      <c r="N669" s="378"/>
      <c r="O669" s="378"/>
      <c r="P669" s="378"/>
      <c r="Q669" s="378"/>
      <c r="R669" s="379"/>
      <c r="S669" s="84"/>
      <c r="T669" s="241"/>
      <c r="U669" s="118" t="str">
        <f>IF(F669="","","OUT_"&amp;E669&amp;MONTH(B669)&amp;"/"&amp;DAY(B669)&amp;"_"&amp;COUNTIF($V$12:V669,V669))</f>
        <v/>
      </c>
      <c r="V669" s="118" t="str">
        <f>"OUT_"&amp;E669&amp;B669</f>
        <v>OUT_7</v>
      </c>
      <c r="W669" s="194">
        <f>SUM(H669)-SUM(I671)</f>
        <v>0</v>
      </c>
      <c r="X669" s="119" t="str">
        <f>IF(C669="","",C669)</f>
        <v/>
      </c>
      <c r="Y669" s="135" t="str">
        <f>M670</f>
        <v/>
      </c>
      <c r="Z669" s="266">
        <f>M671</f>
        <v>0</v>
      </c>
      <c r="AA669" s="135"/>
      <c r="AB669" s="135"/>
      <c r="AC669" s="135"/>
      <c r="AD669" s="135"/>
      <c r="AE669" s="135"/>
      <c r="AF669" s="148"/>
      <c r="AG669" s="135"/>
      <c r="AH669" s="135"/>
      <c r="AI669" s="135"/>
      <c r="AJ669" s="135"/>
      <c r="AK669" s="135"/>
    </row>
    <row r="670" spans="1:37" ht="18" customHeight="1">
      <c r="A670" s="312"/>
      <c r="B670" s="79"/>
      <c r="C670" s="85" t="s">
        <v>26</v>
      </c>
      <c r="D670" s="86" t="s">
        <v>1</v>
      </c>
      <c r="E670" s="86" t="s">
        <v>29</v>
      </c>
      <c r="F670" s="86" t="s">
        <v>119</v>
      </c>
      <c r="G670" s="86" t="s">
        <v>134</v>
      </c>
      <c r="H670" s="173" t="s">
        <v>117</v>
      </c>
      <c r="I670" s="92" t="s">
        <v>135</v>
      </c>
      <c r="J670" s="380" t="s">
        <v>199</v>
      </c>
      <c r="K670" s="382" t="str">
        <f>$K$13</f>
        <v/>
      </c>
      <c r="L670" s="383"/>
      <c r="M670" s="382" t="str">
        <f>$M$13</f>
        <v/>
      </c>
      <c r="N670" s="383"/>
      <c r="O670" s="382" t="str">
        <f>$O$13</f>
        <v/>
      </c>
      <c r="P670" s="383"/>
      <c r="Q670" s="382" t="str">
        <f>$Q$13</f>
        <v/>
      </c>
      <c r="R670" s="384"/>
      <c r="S670" s="87"/>
      <c r="T670" s="135"/>
      <c r="U670" s="118"/>
      <c r="V670" s="118"/>
      <c r="W670" s="118"/>
      <c r="X670" s="118"/>
      <c r="Y670" s="135" t="str">
        <f>O670</f>
        <v/>
      </c>
      <c r="Z670" s="266">
        <f>O671</f>
        <v>0</v>
      </c>
      <c r="AA670" s="135"/>
      <c r="AB670" s="135"/>
      <c r="AC670" s="135"/>
      <c r="AD670" s="135"/>
      <c r="AE670" s="135"/>
      <c r="AF670" s="148"/>
      <c r="AG670" s="135"/>
      <c r="AH670" s="135"/>
      <c r="AI670" s="135"/>
      <c r="AJ670" s="135"/>
      <c r="AK670" s="135"/>
    </row>
    <row r="671" spans="1:37" ht="18" customHeight="1" thickBot="1">
      <c r="A671" s="312" t="str">
        <f>IF(C669="","",C669)</f>
        <v/>
      </c>
      <c r="B671" s="97">
        <f>B614</f>
        <v>7</v>
      </c>
      <c r="C671" s="93" t="str">
        <f>IF(H669="","",IF(D669="USD",H669-G669,ROUNDUP((H669-G669)/T669,2)))</f>
        <v/>
      </c>
      <c r="D671" s="110"/>
      <c r="E671" s="110"/>
      <c r="F671" s="111" t="str">
        <f>IF(AND(E669&lt;&gt;"",OR(I669="全額",I669="一部")=TRUE)=TRUE,E669,"")</f>
        <v/>
      </c>
      <c r="G671" s="112" t="str">
        <f>IF(D669="JPY",IF(COUNTIF(F671,"*円*")=1,I671,ROUNDUP(I671/T669,2)),IF(COUNTIF(F671,"*円*")=0,I671,ROUNDUP(I671*T669,0)))</f>
        <v/>
      </c>
      <c r="H671" s="174"/>
      <c r="I671" s="176" t="str">
        <f>IF(I669="","",IF(I669="全額",H669,IF(I669="なし",0,"金額入力")))</f>
        <v/>
      </c>
      <c r="J671" s="381"/>
      <c r="K671" s="385"/>
      <c r="L671" s="386"/>
      <c r="M671" s="385"/>
      <c r="N671" s="386"/>
      <c r="O671" s="385"/>
      <c r="P671" s="386"/>
      <c r="Q671" s="385"/>
      <c r="R671" s="387"/>
      <c r="S671" s="87"/>
      <c r="T671" s="135"/>
      <c r="U671" s="118" t="str">
        <f>IF(G671="","","IN_"&amp;F671&amp;MONTH(H671)&amp;"/"&amp;DAY(H671))&amp;"_"&amp;COUNTIF($V$14:V671,V671)</f>
        <v>_117</v>
      </c>
      <c r="V671" s="118" t="str">
        <f>"IN_"&amp;F671&amp;H671</f>
        <v>IN_</v>
      </c>
      <c r="W671" s="118"/>
      <c r="X671" s="118"/>
      <c r="Y671" s="135" t="str">
        <f>Q670</f>
        <v/>
      </c>
      <c r="Z671" s="266">
        <f>Q671</f>
        <v>0</v>
      </c>
      <c r="AA671" s="135" t="str">
        <f>IF(AB671="着金待ち",COUNTIF($AB$14:AB671,"着金待ち"),"")</f>
        <v/>
      </c>
      <c r="AB671" s="135" t="str">
        <f>IF(AND(OR(I669="全額",I669="一部")=TRUE,H671="")=TRUE,"着金待ち","")</f>
        <v/>
      </c>
      <c r="AC671" s="135" t="str">
        <f>IF(AB671="着金待ち",C669,"")</f>
        <v/>
      </c>
      <c r="AD671" s="135" t="str">
        <f>IF(AB671="着金待ち",F671,"")</f>
        <v/>
      </c>
      <c r="AE671" s="292" t="str">
        <f>IF(AB671="着金待ち",G671,"")</f>
        <v/>
      </c>
      <c r="AF671" s="148" t="str">
        <f>IF(AB671="着金待ち",B671,"")</f>
        <v/>
      </c>
      <c r="AG671" s="135" t="str">
        <f>IF(C671="","",IF(C671&lt;&gt;D671+E671,"！",""))</f>
        <v/>
      </c>
      <c r="AH671" s="135" t="str">
        <f>IF(C671="","",IF(C671&lt;&gt;SUM(K671:R671),"！",""))</f>
        <v/>
      </c>
      <c r="AI671" s="135" t="str">
        <f>IF(OR(AG671="！",AH671="！")=TRUE,"！","")</f>
        <v/>
      </c>
      <c r="AJ671" s="135" t="str">
        <f>IF(AI671="！",COUNTIF($AI$14:AI671,"！"),"")</f>
        <v/>
      </c>
      <c r="AK671" s="135">
        <v>12</v>
      </c>
    </row>
    <row r="672" spans="1:37" ht="18" customHeight="1" thickBot="1">
      <c r="B672" s="308" t="s">
        <v>317</v>
      </c>
      <c r="C672" s="181"/>
      <c r="D672" s="182"/>
      <c r="E672" s="98" t="str">
        <f>IFERROR(ABS(C671-(D671+E671)),"")</f>
        <v/>
      </c>
      <c r="F672" s="183"/>
      <c r="G672" s="183"/>
      <c r="H672" s="182"/>
      <c r="I672" s="170"/>
      <c r="J672" s="79"/>
      <c r="K672" s="79"/>
      <c r="L672" s="79"/>
      <c r="M672" s="79"/>
      <c r="N672" s="79"/>
      <c r="O672" s="79"/>
      <c r="P672" s="79"/>
      <c r="Q672" s="371" t="str">
        <f>IFERROR(ABS(C671-SUM(K671:R671)),"")</f>
        <v/>
      </c>
      <c r="R672" s="371"/>
      <c r="S672" s="135"/>
      <c r="T672" s="135"/>
      <c r="U672" s="135"/>
      <c r="V672" s="135"/>
      <c r="W672" s="135"/>
      <c r="X672" s="135"/>
      <c r="Y672" s="135"/>
      <c r="Z672" s="135"/>
      <c r="AA672" s="135"/>
      <c r="AB672" s="135"/>
      <c r="AC672" s="135"/>
      <c r="AD672" s="135"/>
      <c r="AE672" s="135"/>
      <c r="AF672" s="135"/>
      <c r="AG672" s="135"/>
      <c r="AH672" s="135"/>
      <c r="AI672" s="135"/>
      <c r="AJ672" s="135"/>
      <c r="AK672" s="135"/>
    </row>
    <row r="673" spans="1:37" ht="18" customHeight="1" thickBot="1">
      <c r="A673" s="312"/>
      <c r="B673" s="321">
        <f>B668+1</f>
        <v>13</v>
      </c>
      <c r="C673" s="81" t="s">
        <v>23</v>
      </c>
      <c r="D673" s="82" t="s">
        <v>136</v>
      </c>
      <c r="E673" s="82" t="s">
        <v>28</v>
      </c>
      <c r="F673" s="82" t="s">
        <v>27</v>
      </c>
      <c r="G673" s="82" t="s">
        <v>24</v>
      </c>
      <c r="H673" s="171" t="s">
        <v>25</v>
      </c>
      <c r="I673" s="91" t="s">
        <v>133</v>
      </c>
      <c r="J673" s="372" t="s">
        <v>198</v>
      </c>
      <c r="K673" s="374"/>
      <c r="L673" s="375"/>
      <c r="M673" s="375"/>
      <c r="N673" s="375"/>
      <c r="O673" s="375"/>
      <c r="P673" s="375"/>
      <c r="Q673" s="375"/>
      <c r="R673" s="376"/>
      <c r="S673" s="83"/>
      <c r="T673" s="120" t="s">
        <v>31</v>
      </c>
      <c r="U673" s="118"/>
      <c r="V673" s="118"/>
      <c r="W673" s="118"/>
      <c r="X673" s="118"/>
      <c r="Y673" s="135" t="str">
        <f>K675</f>
        <v/>
      </c>
      <c r="Z673" s="266">
        <f>K676</f>
        <v>0</v>
      </c>
      <c r="AA673" s="135"/>
      <c r="AB673" s="135"/>
      <c r="AC673" s="135"/>
      <c r="AD673" s="135"/>
      <c r="AE673" s="135"/>
      <c r="AF673" s="148"/>
      <c r="AG673" s="135"/>
      <c r="AH673" s="135"/>
      <c r="AI673" s="135"/>
      <c r="AJ673" s="135"/>
      <c r="AK673" s="135"/>
    </row>
    <row r="674" spans="1:37" ht="18" customHeight="1" thickBot="1">
      <c r="A674" s="312"/>
      <c r="B674" s="309">
        <f>B614</f>
        <v>7</v>
      </c>
      <c r="C674" s="107"/>
      <c r="D674" s="108" t="s">
        <v>30</v>
      </c>
      <c r="E674" s="108" t="str">
        <f>IF(C674="","",IFERROR(INDEX(リスト!$B$3:$B$32,MATCH(プレー記録!C674,リスト!$D$3:$D$32,0),1),""))</f>
        <v/>
      </c>
      <c r="F674" s="109"/>
      <c r="G674" s="109" t="str">
        <f>IF(F674="","",F674)</f>
        <v/>
      </c>
      <c r="H674" s="172"/>
      <c r="I674" s="175"/>
      <c r="J674" s="373"/>
      <c r="K674" s="377"/>
      <c r="L674" s="378"/>
      <c r="M674" s="378"/>
      <c r="N674" s="378"/>
      <c r="O674" s="378"/>
      <c r="P674" s="378"/>
      <c r="Q674" s="378"/>
      <c r="R674" s="379"/>
      <c r="S674" s="84"/>
      <c r="T674" s="241"/>
      <c r="U674" s="118" t="str">
        <f>IF(F674="","","OUT_"&amp;E674&amp;MONTH(B674)&amp;"/"&amp;DAY(B674)&amp;"_"&amp;COUNTIF($V$12:V674,V674))</f>
        <v/>
      </c>
      <c r="V674" s="118" t="str">
        <f>"OUT_"&amp;E674&amp;B674</f>
        <v>OUT_7</v>
      </c>
      <c r="W674" s="194">
        <f>SUM(H674)-SUM(I676)</f>
        <v>0</v>
      </c>
      <c r="X674" s="119" t="str">
        <f>IF(C674="","",C674)</f>
        <v/>
      </c>
      <c r="Y674" s="135" t="str">
        <f>M675</f>
        <v/>
      </c>
      <c r="Z674" s="266">
        <f>M676</f>
        <v>0</v>
      </c>
      <c r="AA674" s="135"/>
      <c r="AB674" s="135"/>
      <c r="AC674" s="135"/>
      <c r="AD674" s="135"/>
      <c r="AE674" s="135"/>
      <c r="AF674" s="148"/>
      <c r="AG674" s="135"/>
      <c r="AH674" s="135"/>
      <c r="AI674" s="135"/>
      <c r="AJ674" s="135"/>
      <c r="AK674" s="135"/>
    </row>
    <row r="675" spans="1:37" ht="18" customHeight="1">
      <c r="A675" s="312"/>
      <c r="B675" s="79"/>
      <c r="C675" s="85" t="s">
        <v>26</v>
      </c>
      <c r="D675" s="86" t="s">
        <v>1</v>
      </c>
      <c r="E675" s="86" t="s">
        <v>29</v>
      </c>
      <c r="F675" s="86" t="s">
        <v>119</v>
      </c>
      <c r="G675" s="86" t="s">
        <v>134</v>
      </c>
      <c r="H675" s="173" t="s">
        <v>117</v>
      </c>
      <c r="I675" s="92" t="s">
        <v>135</v>
      </c>
      <c r="J675" s="380" t="s">
        <v>199</v>
      </c>
      <c r="K675" s="382" t="str">
        <f>$K$13</f>
        <v/>
      </c>
      <c r="L675" s="383"/>
      <c r="M675" s="382" t="str">
        <f>$M$13</f>
        <v/>
      </c>
      <c r="N675" s="383"/>
      <c r="O675" s="382" t="str">
        <f>$O$13</f>
        <v/>
      </c>
      <c r="P675" s="383"/>
      <c r="Q675" s="382" t="str">
        <f>$Q$13</f>
        <v/>
      </c>
      <c r="R675" s="384"/>
      <c r="S675" s="87"/>
      <c r="T675" s="135"/>
      <c r="U675" s="118"/>
      <c r="V675" s="118"/>
      <c r="W675" s="118"/>
      <c r="X675" s="118"/>
      <c r="Y675" s="135" t="str">
        <f>O675</f>
        <v/>
      </c>
      <c r="Z675" s="266">
        <f>O676</f>
        <v>0</v>
      </c>
      <c r="AA675" s="135"/>
      <c r="AB675" s="135"/>
      <c r="AC675" s="135"/>
      <c r="AD675" s="135"/>
      <c r="AE675" s="135"/>
      <c r="AF675" s="148"/>
      <c r="AG675" s="135"/>
      <c r="AH675" s="135"/>
      <c r="AI675" s="135"/>
      <c r="AJ675" s="135"/>
      <c r="AK675" s="135"/>
    </row>
    <row r="676" spans="1:37" ht="18" customHeight="1" thickBot="1">
      <c r="A676" s="312" t="str">
        <f>IF(C674="","",C674)</f>
        <v/>
      </c>
      <c r="B676" s="97">
        <f>B614</f>
        <v>7</v>
      </c>
      <c r="C676" s="93" t="str">
        <f>IF(H674="","",IF(D674="USD",H674-G674,ROUNDUP((H674-G674)/T674,2)))</f>
        <v/>
      </c>
      <c r="D676" s="110"/>
      <c r="E676" s="110"/>
      <c r="F676" s="111" t="str">
        <f>IF(AND(E674&lt;&gt;"",OR(I674="全額",I674="一部")=TRUE)=TRUE,E674,"")</f>
        <v/>
      </c>
      <c r="G676" s="112" t="str">
        <f>IF(D674="JPY",IF(COUNTIF(F676,"*円*")=1,I676,ROUNDUP(I676/T674,2)),IF(COUNTIF(F676,"*円*")=0,I676,ROUNDUP(I676*T674,0)))</f>
        <v/>
      </c>
      <c r="H676" s="174"/>
      <c r="I676" s="176" t="str">
        <f>IF(I674="","",IF(I674="全額",H674,IF(I674="なし",0,"金額入力")))</f>
        <v/>
      </c>
      <c r="J676" s="381"/>
      <c r="K676" s="385"/>
      <c r="L676" s="386"/>
      <c r="M676" s="385"/>
      <c r="N676" s="386"/>
      <c r="O676" s="385"/>
      <c r="P676" s="386"/>
      <c r="Q676" s="385"/>
      <c r="R676" s="387"/>
      <c r="S676" s="87"/>
      <c r="T676" s="135"/>
      <c r="U676" s="118" t="str">
        <f>IF(G676="","","IN_"&amp;F676&amp;MONTH(H676)&amp;"/"&amp;DAY(H676))&amp;"_"&amp;COUNTIF($V$14:V676,V676)</f>
        <v>_118</v>
      </c>
      <c r="V676" s="118" t="str">
        <f>"IN_"&amp;F676&amp;H676</f>
        <v>IN_</v>
      </c>
      <c r="W676" s="118"/>
      <c r="X676" s="118"/>
      <c r="Y676" s="135" t="str">
        <f>Q675</f>
        <v/>
      </c>
      <c r="Z676" s="266">
        <f>Q676</f>
        <v>0</v>
      </c>
      <c r="AA676" s="135" t="str">
        <f>IF(AB676="着金待ち",COUNTIF($AB$14:AB676,"着金待ち"),"")</f>
        <v/>
      </c>
      <c r="AB676" s="135" t="str">
        <f>IF(AND(OR(I674="全額",I674="一部")=TRUE,H676="")=TRUE,"着金待ち","")</f>
        <v/>
      </c>
      <c r="AC676" s="135" t="str">
        <f>IF(AB676="着金待ち",C674,"")</f>
        <v/>
      </c>
      <c r="AD676" s="135" t="str">
        <f>IF(AB676="着金待ち",F676,"")</f>
        <v/>
      </c>
      <c r="AE676" s="292" t="str">
        <f>IF(AB676="着金待ち",G676,"")</f>
        <v/>
      </c>
      <c r="AF676" s="148" t="str">
        <f>IF(AB676="着金待ち",B676,"")</f>
        <v/>
      </c>
      <c r="AG676" s="135" t="str">
        <f>IF(C676="","",IF(C676&lt;&gt;D676+E676,"！",""))</f>
        <v/>
      </c>
      <c r="AH676" s="135" t="str">
        <f>IF(C676="","",IF(C676&lt;&gt;SUM(K676:R676),"！",""))</f>
        <v/>
      </c>
      <c r="AI676" s="135" t="str">
        <f>IF(OR(AG676="！",AH676="！")=TRUE,"！","")</f>
        <v/>
      </c>
      <c r="AJ676" s="135" t="str">
        <f>IF(AI676="！",COUNTIF($AI$14:AI676,"！"),"")</f>
        <v/>
      </c>
      <c r="AK676" s="135">
        <v>13</v>
      </c>
    </row>
    <row r="677" spans="1:37" ht="18" customHeight="1" thickBot="1">
      <c r="B677" s="308" t="s">
        <v>317</v>
      </c>
      <c r="C677" s="181"/>
      <c r="D677" s="182"/>
      <c r="E677" s="98" t="str">
        <f>IFERROR(ABS(C676-(D676+E676)),"")</f>
        <v/>
      </c>
      <c r="F677" s="183"/>
      <c r="G677" s="183"/>
      <c r="H677" s="182"/>
      <c r="I677" s="170"/>
      <c r="J677" s="79"/>
      <c r="K677" s="79"/>
      <c r="L677" s="79"/>
      <c r="M677" s="79"/>
      <c r="N677" s="79"/>
      <c r="O677" s="79"/>
      <c r="P677" s="79"/>
      <c r="Q677" s="371" t="str">
        <f>IFERROR(ABS(C676-SUM(K676:R676)),"")</f>
        <v/>
      </c>
      <c r="R677" s="371"/>
      <c r="S677" s="135"/>
      <c r="T677" s="135"/>
      <c r="U677" s="135"/>
      <c r="V677" s="135"/>
      <c r="W677" s="135"/>
      <c r="X677" s="135"/>
      <c r="Y677" s="135"/>
      <c r="Z677" s="135"/>
      <c r="AA677" s="135"/>
      <c r="AB677" s="135"/>
      <c r="AC677" s="135"/>
      <c r="AD677" s="135"/>
      <c r="AE677" s="135"/>
      <c r="AF677" s="135"/>
      <c r="AG677" s="135"/>
      <c r="AH677" s="135"/>
      <c r="AI677" s="135"/>
      <c r="AJ677" s="135"/>
      <c r="AK677" s="135"/>
    </row>
    <row r="678" spans="1:37" ht="18" customHeight="1" thickBot="1">
      <c r="A678" s="312"/>
      <c r="B678" s="321">
        <f>B673+1</f>
        <v>14</v>
      </c>
      <c r="C678" s="81" t="s">
        <v>23</v>
      </c>
      <c r="D678" s="82" t="s">
        <v>136</v>
      </c>
      <c r="E678" s="82" t="s">
        <v>28</v>
      </c>
      <c r="F678" s="82" t="s">
        <v>27</v>
      </c>
      <c r="G678" s="82" t="s">
        <v>24</v>
      </c>
      <c r="H678" s="171" t="s">
        <v>25</v>
      </c>
      <c r="I678" s="91" t="s">
        <v>133</v>
      </c>
      <c r="J678" s="372" t="s">
        <v>198</v>
      </c>
      <c r="K678" s="374"/>
      <c r="L678" s="375"/>
      <c r="M678" s="375"/>
      <c r="N678" s="375"/>
      <c r="O678" s="375"/>
      <c r="P678" s="375"/>
      <c r="Q678" s="375"/>
      <c r="R678" s="376"/>
      <c r="S678" s="83"/>
      <c r="T678" s="120" t="s">
        <v>31</v>
      </c>
      <c r="U678" s="118"/>
      <c r="V678" s="118"/>
      <c r="W678" s="118"/>
      <c r="X678" s="118"/>
      <c r="Y678" s="135" t="str">
        <f>K680</f>
        <v/>
      </c>
      <c r="Z678" s="266">
        <f>K681</f>
        <v>0</v>
      </c>
      <c r="AA678" s="135"/>
      <c r="AB678" s="135"/>
      <c r="AC678" s="135"/>
      <c r="AD678" s="135"/>
      <c r="AE678" s="135"/>
      <c r="AF678" s="148"/>
      <c r="AG678" s="135"/>
      <c r="AH678" s="135"/>
      <c r="AI678" s="135"/>
      <c r="AJ678" s="135"/>
      <c r="AK678" s="135"/>
    </row>
    <row r="679" spans="1:37" ht="18" customHeight="1" thickBot="1">
      <c r="A679" s="312"/>
      <c r="B679" s="309">
        <f>B614</f>
        <v>7</v>
      </c>
      <c r="C679" s="107"/>
      <c r="D679" s="108" t="s">
        <v>30</v>
      </c>
      <c r="E679" s="108" t="str">
        <f>IF(C679="","",IFERROR(INDEX(リスト!$B$3:$B$32,MATCH(プレー記録!C679,リスト!$D$3:$D$32,0),1),""))</f>
        <v/>
      </c>
      <c r="F679" s="109"/>
      <c r="G679" s="109" t="str">
        <f>IF(F679="","",F679)</f>
        <v/>
      </c>
      <c r="H679" s="172"/>
      <c r="I679" s="175"/>
      <c r="J679" s="373"/>
      <c r="K679" s="377"/>
      <c r="L679" s="378"/>
      <c r="M679" s="378"/>
      <c r="N679" s="378"/>
      <c r="O679" s="378"/>
      <c r="P679" s="378"/>
      <c r="Q679" s="378"/>
      <c r="R679" s="379"/>
      <c r="S679" s="84"/>
      <c r="T679" s="241"/>
      <c r="U679" s="118" t="str">
        <f>IF(F679="","","OUT_"&amp;E679&amp;MONTH(B679)&amp;"/"&amp;DAY(B679)&amp;"_"&amp;COUNTIF($V$12:V679,V679))</f>
        <v/>
      </c>
      <c r="V679" s="118" t="str">
        <f>"OUT_"&amp;E679&amp;B679</f>
        <v>OUT_7</v>
      </c>
      <c r="W679" s="194">
        <f>SUM(H679)-SUM(I681)</f>
        <v>0</v>
      </c>
      <c r="X679" s="119" t="str">
        <f>IF(C679="","",C679)</f>
        <v/>
      </c>
      <c r="Y679" s="135" t="str">
        <f>M680</f>
        <v/>
      </c>
      <c r="Z679" s="266">
        <f>M681</f>
        <v>0</v>
      </c>
      <c r="AA679" s="135"/>
      <c r="AB679" s="135"/>
      <c r="AC679" s="135"/>
      <c r="AD679" s="135"/>
      <c r="AE679" s="135"/>
      <c r="AF679" s="148"/>
      <c r="AG679" s="135"/>
      <c r="AH679" s="135"/>
      <c r="AI679" s="135"/>
      <c r="AJ679" s="135"/>
      <c r="AK679" s="135"/>
    </row>
    <row r="680" spans="1:37" ht="18" customHeight="1">
      <c r="A680" s="312"/>
      <c r="B680" s="79"/>
      <c r="C680" s="85" t="s">
        <v>26</v>
      </c>
      <c r="D680" s="86" t="s">
        <v>1</v>
      </c>
      <c r="E680" s="86" t="s">
        <v>29</v>
      </c>
      <c r="F680" s="86" t="s">
        <v>119</v>
      </c>
      <c r="G680" s="86" t="s">
        <v>134</v>
      </c>
      <c r="H680" s="173" t="s">
        <v>117</v>
      </c>
      <c r="I680" s="92" t="s">
        <v>135</v>
      </c>
      <c r="J680" s="380" t="s">
        <v>199</v>
      </c>
      <c r="K680" s="382" t="str">
        <f>$K$13</f>
        <v/>
      </c>
      <c r="L680" s="383"/>
      <c r="M680" s="382" t="str">
        <f>$M$13</f>
        <v/>
      </c>
      <c r="N680" s="383"/>
      <c r="O680" s="382" t="str">
        <f>$O$13</f>
        <v/>
      </c>
      <c r="P680" s="383"/>
      <c r="Q680" s="382" t="str">
        <f>$Q$13</f>
        <v/>
      </c>
      <c r="R680" s="384"/>
      <c r="S680" s="87"/>
      <c r="T680" s="135"/>
      <c r="U680" s="118"/>
      <c r="V680" s="118"/>
      <c r="W680" s="118"/>
      <c r="X680" s="118"/>
      <c r="Y680" s="135" t="str">
        <f>O680</f>
        <v/>
      </c>
      <c r="Z680" s="266">
        <f>O681</f>
        <v>0</v>
      </c>
      <c r="AA680" s="135"/>
      <c r="AB680" s="135"/>
      <c r="AC680" s="135"/>
      <c r="AD680" s="135"/>
      <c r="AE680" s="135"/>
      <c r="AF680" s="148"/>
      <c r="AG680" s="135"/>
      <c r="AH680" s="135"/>
      <c r="AI680" s="135"/>
      <c r="AJ680" s="135"/>
      <c r="AK680" s="135"/>
    </row>
    <row r="681" spans="1:37" ht="18" customHeight="1" thickBot="1">
      <c r="A681" s="312" t="str">
        <f>IF(C679="","",C679)</f>
        <v/>
      </c>
      <c r="B681" s="97">
        <f>B614</f>
        <v>7</v>
      </c>
      <c r="C681" s="93" t="str">
        <f>IF(H679="","",IF(D679="USD",H679-G679,ROUNDUP((H679-G679)/T679,2)))</f>
        <v/>
      </c>
      <c r="D681" s="110"/>
      <c r="E681" s="110"/>
      <c r="F681" s="111" t="str">
        <f>IF(AND(E679&lt;&gt;"",OR(I679="全額",I679="一部")=TRUE)=TRUE,E679,"")</f>
        <v/>
      </c>
      <c r="G681" s="112" t="str">
        <f>IF(D679="JPY",IF(COUNTIF(F681,"*円*")=1,I681,ROUNDUP(I681/T679,2)),IF(COUNTIF(F681,"*円*")=0,I681,ROUNDUP(I681*T679,0)))</f>
        <v/>
      </c>
      <c r="H681" s="174"/>
      <c r="I681" s="176" t="str">
        <f>IF(I679="","",IF(I679="全額",H679,IF(I679="なし",0,"金額入力")))</f>
        <v/>
      </c>
      <c r="J681" s="381"/>
      <c r="K681" s="385"/>
      <c r="L681" s="386"/>
      <c r="M681" s="385"/>
      <c r="N681" s="386"/>
      <c r="O681" s="385"/>
      <c r="P681" s="386"/>
      <c r="Q681" s="385"/>
      <c r="R681" s="387"/>
      <c r="S681" s="87"/>
      <c r="T681" s="135"/>
      <c r="U681" s="118" t="str">
        <f>IF(G681="","","IN_"&amp;F681&amp;MONTH(H681)&amp;"/"&amp;DAY(H681))&amp;"_"&amp;COUNTIF($V$14:V681,V681)</f>
        <v>_119</v>
      </c>
      <c r="V681" s="118" t="str">
        <f>"IN_"&amp;F681&amp;H681</f>
        <v>IN_</v>
      </c>
      <c r="W681" s="118"/>
      <c r="X681" s="118"/>
      <c r="Y681" s="135" t="str">
        <f>Q680</f>
        <v/>
      </c>
      <c r="Z681" s="266">
        <f>Q681</f>
        <v>0</v>
      </c>
      <c r="AA681" s="135" t="str">
        <f>IF(AB681="着金待ち",COUNTIF($AB$14:AB681,"着金待ち"),"")</f>
        <v/>
      </c>
      <c r="AB681" s="135" t="str">
        <f>IF(AND(OR(I679="全額",I679="一部")=TRUE,H681="")=TRUE,"着金待ち","")</f>
        <v/>
      </c>
      <c r="AC681" s="135" t="str">
        <f>IF(AB681="着金待ち",C679,"")</f>
        <v/>
      </c>
      <c r="AD681" s="135" t="str">
        <f>IF(AB681="着金待ち",F681,"")</f>
        <v/>
      </c>
      <c r="AE681" s="292" t="str">
        <f>IF(AB681="着金待ち",G681,"")</f>
        <v/>
      </c>
      <c r="AF681" s="148" t="str">
        <f>IF(AB681="着金待ち",B681,"")</f>
        <v/>
      </c>
      <c r="AG681" s="135" t="str">
        <f>IF(C681="","",IF(C681&lt;&gt;D681+E681,"！",""))</f>
        <v/>
      </c>
      <c r="AH681" s="135" t="str">
        <f>IF(C681="","",IF(C681&lt;&gt;SUM(K681:R681),"！",""))</f>
        <v/>
      </c>
      <c r="AI681" s="135" t="str">
        <f>IF(OR(AG681="！",AH681="！")=TRUE,"！","")</f>
        <v/>
      </c>
      <c r="AJ681" s="135" t="str">
        <f>IF(AI681="！",COUNTIF($AI$14:AI681,"！"),"")</f>
        <v/>
      </c>
      <c r="AK681" s="135">
        <v>14</v>
      </c>
    </row>
    <row r="682" spans="1:37" ht="18" customHeight="1" thickBot="1">
      <c r="B682" s="308" t="s">
        <v>317</v>
      </c>
      <c r="C682" s="181"/>
      <c r="D682" s="182"/>
      <c r="E682" s="98" t="str">
        <f>IFERROR(ABS(C681-(D681+E681)),"")</f>
        <v/>
      </c>
      <c r="F682" s="183"/>
      <c r="G682" s="183"/>
      <c r="H682" s="182"/>
      <c r="I682" s="170"/>
      <c r="J682" s="79"/>
      <c r="K682" s="79"/>
      <c r="L682" s="79"/>
      <c r="M682" s="79"/>
      <c r="N682" s="79"/>
      <c r="O682" s="79"/>
      <c r="P682" s="79"/>
      <c r="Q682" s="371" t="str">
        <f>IFERROR(ABS(C681-SUM(K681:R681)),"")</f>
        <v/>
      </c>
      <c r="R682" s="371"/>
      <c r="S682" s="135"/>
      <c r="T682" s="135"/>
      <c r="U682" s="135"/>
      <c r="V682" s="135"/>
      <c r="W682" s="135"/>
      <c r="X682" s="135"/>
      <c r="Y682" s="135"/>
      <c r="Z682" s="135"/>
      <c r="AA682" s="135"/>
      <c r="AB682" s="135"/>
      <c r="AC682" s="135"/>
      <c r="AD682" s="135"/>
      <c r="AE682" s="135"/>
      <c r="AF682" s="135"/>
      <c r="AG682" s="135"/>
      <c r="AH682" s="135"/>
      <c r="AI682" s="135"/>
      <c r="AJ682" s="135"/>
      <c r="AK682" s="135"/>
    </row>
    <row r="683" spans="1:37" ht="18" customHeight="1" thickBot="1">
      <c r="A683" s="312"/>
      <c r="B683" s="321">
        <f>B678+1</f>
        <v>15</v>
      </c>
      <c r="C683" s="81" t="s">
        <v>23</v>
      </c>
      <c r="D683" s="82" t="s">
        <v>136</v>
      </c>
      <c r="E683" s="82" t="s">
        <v>28</v>
      </c>
      <c r="F683" s="82" t="s">
        <v>27</v>
      </c>
      <c r="G683" s="82" t="s">
        <v>24</v>
      </c>
      <c r="H683" s="171" t="s">
        <v>25</v>
      </c>
      <c r="I683" s="91" t="s">
        <v>133</v>
      </c>
      <c r="J683" s="372" t="s">
        <v>198</v>
      </c>
      <c r="K683" s="374"/>
      <c r="L683" s="375"/>
      <c r="M683" s="375"/>
      <c r="N683" s="375"/>
      <c r="O683" s="375"/>
      <c r="P683" s="375"/>
      <c r="Q683" s="375"/>
      <c r="R683" s="376"/>
      <c r="S683" s="83"/>
      <c r="T683" s="120" t="s">
        <v>31</v>
      </c>
      <c r="U683" s="118"/>
      <c r="V683" s="118"/>
      <c r="W683" s="118"/>
      <c r="X683" s="118"/>
      <c r="Y683" s="135" t="str">
        <f>K685</f>
        <v/>
      </c>
      <c r="Z683" s="266">
        <f>K686</f>
        <v>0</v>
      </c>
      <c r="AA683" s="135"/>
      <c r="AB683" s="135"/>
      <c r="AC683" s="135"/>
      <c r="AD683" s="135"/>
      <c r="AE683" s="135"/>
      <c r="AF683" s="148"/>
      <c r="AG683" s="135"/>
      <c r="AH683" s="135"/>
      <c r="AI683" s="135"/>
      <c r="AJ683" s="135"/>
      <c r="AK683" s="135"/>
    </row>
    <row r="684" spans="1:37" ht="18" customHeight="1" thickBot="1">
      <c r="A684" s="312"/>
      <c r="B684" s="309">
        <f>B614</f>
        <v>7</v>
      </c>
      <c r="C684" s="107"/>
      <c r="D684" s="108" t="s">
        <v>30</v>
      </c>
      <c r="E684" s="108" t="str">
        <f>IF(C684="","",IFERROR(INDEX(リスト!$B$3:$B$32,MATCH(プレー記録!C684,リスト!$D$3:$D$32,0),1),""))</f>
        <v/>
      </c>
      <c r="F684" s="109"/>
      <c r="G684" s="109" t="str">
        <f>IF(F684="","",F684)</f>
        <v/>
      </c>
      <c r="H684" s="172"/>
      <c r="I684" s="175"/>
      <c r="J684" s="373"/>
      <c r="K684" s="377"/>
      <c r="L684" s="378"/>
      <c r="M684" s="378"/>
      <c r="N684" s="378"/>
      <c r="O684" s="378"/>
      <c r="P684" s="378"/>
      <c r="Q684" s="378"/>
      <c r="R684" s="379"/>
      <c r="S684" s="84"/>
      <c r="T684" s="241"/>
      <c r="U684" s="118" t="str">
        <f>IF(F684="","","OUT_"&amp;E684&amp;MONTH(B684)&amp;"/"&amp;DAY(B684)&amp;"_"&amp;COUNTIF($V$12:V684,V684))</f>
        <v/>
      </c>
      <c r="V684" s="118" t="str">
        <f>"OUT_"&amp;E684&amp;B684</f>
        <v>OUT_7</v>
      </c>
      <c r="W684" s="194">
        <f>SUM(H684)-SUM(I686)</f>
        <v>0</v>
      </c>
      <c r="X684" s="119" t="str">
        <f>IF(C684="","",C684)</f>
        <v/>
      </c>
      <c r="Y684" s="135" t="str">
        <f>M685</f>
        <v/>
      </c>
      <c r="Z684" s="266">
        <f>M686</f>
        <v>0</v>
      </c>
      <c r="AA684" s="135"/>
      <c r="AB684" s="135"/>
      <c r="AC684" s="135"/>
      <c r="AD684" s="135"/>
      <c r="AE684" s="135"/>
      <c r="AF684" s="148"/>
      <c r="AG684" s="135"/>
      <c r="AH684" s="135"/>
      <c r="AI684" s="135"/>
      <c r="AJ684" s="135"/>
      <c r="AK684" s="135"/>
    </row>
    <row r="685" spans="1:37" ht="18" customHeight="1">
      <c r="A685" s="312"/>
      <c r="B685" s="79"/>
      <c r="C685" s="85" t="s">
        <v>26</v>
      </c>
      <c r="D685" s="86" t="s">
        <v>1</v>
      </c>
      <c r="E685" s="86" t="s">
        <v>29</v>
      </c>
      <c r="F685" s="86" t="s">
        <v>119</v>
      </c>
      <c r="G685" s="86" t="s">
        <v>134</v>
      </c>
      <c r="H685" s="173" t="s">
        <v>117</v>
      </c>
      <c r="I685" s="92" t="s">
        <v>135</v>
      </c>
      <c r="J685" s="380" t="s">
        <v>199</v>
      </c>
      <c r="K685" s="382" t="str">
        <f>$K$13</f>
        <v/>
      </c>
      <c r="L685" s="383"/>
      <c r="M685" s="382" t="str">
        <f>$M$13</f>
        <v/>
      </c>
      <c r="N685" s="383"/>
      <c r="O685" s="382" t="str">
        <f>$O$13</f>
        <v/>
      </c>
      <c r="P685" s="383"/>
      <c r="Q685" s="382" t="str">
        <f>$Q$13</f>
        <v/>
      </c>
      <c r="R685" s="384"/>
      <c r="S685" s="87"/>
      <c r="T685" s="135"/>
      <c r="U685" s="118"/>
      <c r="V685" s="118"/>
      <c r="W685" s="118"/>
      <c r="X685" s="118"/>
      <c r="Y685" s="135" t="str">
        <f>O685</f>
        <v/>
      </c>
      <c r="Z685" s="266">
        <f>O686</f>
        <v>0</v>
      </c>
      <c r="AA685" s="135"/>
      <c r="AB685" s="135"/>
      <c r="AC685" s="135"/>
      <c r="AD685" s="135"/>
      <c r="AE685" s="135"/>
      <c r="AF685" s="148"/>
      <c r="AG685" s="135"/>
      <c r="AH685" s="135"/>
      <c r="AI685" s="135"/>
      <c r="AJ685" s="135"/>
      <c r="AK685" s="135"/>
    </row>
    <row r="686" spans="1:37" ht="18" customHeight="1" thickBot="1">
      <c r="A686" s="312" t="str">
        <f>IF(C684="","",C684)</f>
        <v/>
      </c>
      <c r="B686" s="97">
        <f>B614</f>
        <v>7</v>
      </c>
      <c r="C686" s="93" t="str">
        <f>IF(H684="","",IF(D684="USD",H684-G684,ROUNDUP((H684-G684)/T684,2)))</f>
        <v/>
      </c>
      <c r="D686" s="110"/>
      <c r="E686" s="110"/>
      <c r="F686" s="111" t="str">
        <f>IF(AND(E684&lt;&gt;"",OR(I684="全額",I684="一部")=TRUE)=TRUE,E684,"")</f>
        <v/>
      </c>
      <c r="G686" s="112" t="str">
        <f>IF(D684="JPY",IF(COUNTIF(F686,"*円*")=1,I686,ROUNDUP(I686/T684,2)),IF(COUNTIF(F686,"*円*")=0,I686,ROUNDUP(I686*T684,0)))</f>
        <v/>
      </c>
      <c r="H686" s="174"/>
      <c r="I686" s="176" t="str">
        <f>IF(I684="","",IF(I684="全額",H684,IF(I684="なし",0,"金額入力")))</f>
        <v/>
      </c>
      <c r="J686" s="381"/>
      <c r="K686" s="385"/>
      <c r="L686" s="386"/>
      <c r="M686" s="385"/>
      <c r="N686" s="386"/>
      <c r="O686" s="385"/>
      <c r="P686" s="386"/>
      <c r="Q686" s="385"/>
      <c r="R686" s="387"/>
      <c r="S686" s="87"/>
      <c r="T686" s="135"/>
      <c r="U686" s="118" t="str">
        <f>IF(G686="","","IN_"&amp;F686&amp;MONTH(H686)&amp;"/"&amp;DAY(H686))&amp;"_"&amp;COUNTIF($V$14:V686,V686)</f>
        <v>_120</v>
      </c>
      <c r="V686" s="118" t="str">
        <f>"IN_"&amp;F686&amp;H686</f>
        <v>IN_</v>
      </c>
      <c r="W686" s="118"/>
      <c r="X686" s="118"/>
      <c r="Y686" s="135" t="str">
        <f>Q685</f>
        <v/>
      </c>
      <c r="Z686" s="266">
        <f>Q686</f>
        <v>0</v>
      </c>
      <c r="AA686" s="135" t="str">
        <f>IF(AB686="着金待ち",COUNTIF($AB$14:AB686,"着金待ち"),"")</f>
        <v/>
      </c>
      <c r="AB686" s="135" t="str">
        <f>IF(AND(OR(I684="全額",I684="一部")=TRUE,H686="")=TRUE,"着金待ち","")</f>
        <v/>
      </c>
      <c r="AC686" s="135" t="str">
        <f>IF(AB686="着金待ち",C684,"")</f>
        <v/>
      </c>
      <c r="AD686" s="135" t="str">
        <f>IF(AB686="着金待ち",F686,"")</f>
        <v/>
      </c>
      <c r="AE686" s="292" t="str">
        <f>IF(AB686="着金待ち",G686,"")</f>
        <v/>
      </c>
      <c r="AF686" s="148" t="str">
        <f>IF(AB686="着金待ち",B686,"")</f>
        <v/>
      </c>
      <c r="AG686" s="135" t="str">
        <f>IF(C686="","",IF(C686&lt;&gt;D686+E686,"！",""))</f>
        <v/>
      </c>
      <c r="AH686" s="135" t="str">
        <f>IF(C686="","",IF(C686&lt;&gt;SUM(K686:R686),"！",""))</f>
        <v/>
      </c>
      <c r="AI686" s="135" t="str">
        <f>IF(OR(AG686="！",AH686="！")=TRUE,"！","")</f>
        <v/>
      </c>
      <c r="AJ686" s="135" t="str">
        <f>IF(AI686="！",COUNTIF($AI$14:AI686,"！"),"")</f>
        <v/>
      </c>
      <c r="AK686" s="135">
        <v>15</v>
      </c>
    </row>
    <row r="687" spans="1:37" ht="18" customHeight="1">
      <c r="B687" s="308" t="s">
        <v>317</v>
      </c>
      <c r="C687" s="181"/>
      <c r="D687" s="182"/>
      <c r="E687" s="98" t="str">
        <f>IFERROR(ABS(C686-(D686+E686)),"")</f>
        <v/>
      </c>
      <c r="F687" s="183"/>
      <c r="G687" s="183"/>
      <c r="H687" s="182"/>
      <c r="I687" s="170"/>
      <c r="J687" s="79"/>
      <c r="K687" s="79"/>
      <c r="L687" s="79"/>
      <c r="M687" s="79"/>
      <c r="N687" s="79"/>
      <c r="O687" s="79"/>
      <c r="P687" s="79"/>
      <c r="Q687" s="371" t="str">
        <f>IFERROR(ABS(C686-SUM(K686:R686)),"")</f>
        <v/>
      </c>
      <c r="R687" s="371"/>
      <c r="S687" s="135"/>
      <c r="T687" s="135"/>
      <c r="U687" s="135"/>
      <c r="V687" s="135"/>
      <c r="W687" s="135"/>
      <c r="X687" s="135"/>
      <c r="Y687" s="135"/>
      <c r="Z687" s="135"/>
      <c r="AA687" s="135"/>
      <c r="AB687" s="135"/>
      <c r="AC687" s="135"/>
      <c r="AD687" s="135"/>
      <c r="AE687" s="135"/>
      <c r="AF687" s="135"/>
    </row>
    <row r="688" spans="1:37" ht="18" customHeight="1">
      <c r="I688"/>
      <c r="T688"/>
      <c r="U688"/>
      <c r="V688"/>
      <c r="W688"/>
      <c r="X688"/>
    </row>
    <row r="689" spans="1:37" ht="18" customHeight="1">
      <c r="A689" s="312"/>
      <c r="B689" s="178"/>
      <c r="C689" s="78">
        <f>C603+1</f>
        <v>8</v>
      </c>
      <c r="D689" s="179" t="s">
        <v>312</v>
      </c>
      <c r="E689" s="180">
        <f>G689+I689</f>
        <v>0</v>
      </c>
      <c r="F689" s="179" t="s">
        <v>1</v>
      </c>
      <c r="G689" s="180">
        <f>D702+D707+D712+D717+D722+D727+D732+D737+D742+D747+D752+D757+D762+D767+D772</f>
        <v>0</v>
      </c>
      <c r="H689" s="179" t="s">
        <v>29</v>
      </c>
      <c r="I689" s="180">
        <f>E702+E707+E712+E717+E722+E727+E732+E737+E742+E747+E752+E757+E762+E767+E772</f>
        <v>0</v>
      </c>
      <c r="J689" s="177"/>
      <c r="K689" s="390" t="s">
        <v>318</v>
      </c>
      <c r="L689" s="390"/>
      <c r="M689" s="390"/>
      <c r="N689" s="390"/>
      <c r="O689" s="390"/>
      <c r="P689" s="390"/>
      <c r="Q689" s="390"/>
      <c r="R689" s="390"/>
      <c r="S689" s="79"/>
      <c r="T689" s="118"/>
      <c r="U689" s="118"/>
      <c r="V689" s="118"/>
      <c r="W689" s="118"/>
      <c r="X689" s="118"/>
      <c r="Y689" s="135"/>
      <c r="Z689" s="135"/>
      <c r="AA689" s="135"/>
      <c r="AB689" s="135"/>
      <c r="AC689" s="135"/>
      <c r="AD689" s="135"/>
      <c r="AE689" s="135"/>
      <c r="AF689" s="135"/>
    </row>
    <row r="690" spans="1:37" ht="18" customHeight="1">
      <c r="A690" s="312"/>
      <c r="B690" s="178"/>
      <c r="C690" s="78"/>
      <c r="D690" s="179" t="s">
        <v>313</v>
      </c>
      <c r="E690" s="180">
        <f ca="1">IFERROR(INDEX(カレンダー・グラフ!$B$74:$AF$74,1,MATCH(プレー記録!C689,カレンダー・グラフ!$B$72:$AF$72,0)),0)</f>
        <v>0</v>
      </c>
      <c r="F690" s="179" t="s">
        <v>314</v>
      </c>
      <c r="G690" s="180">
        <f>サマリー!$Q$3</f>
        <v>0</v>
      </c>
      <c r="H690" s="179" t="s">
        <v>315</v>
      </c>
      <c r="I690" s="180">
        <f>サマリー!$Q$7</f>
        <v>0</v>
      </c>
      <c r="J690" s="177"/>
      <c r="K690" s="79"/>
      <c r="L690" s="79"/>
      <c r="M690" s="79"/>
      <c r="N690" s="79"/>
      <c r="O690" s="79"/>
      <c r="P690" s="79"/>
      <c r="Q690" s="79"/>
      <c r="R690" s="79"/>
      <c r="S690" s="79"/>
      <c r="T690" s="118"/>
      <c r="U690" s="118"/>
      <c r="V690" s="118"/>
      <c r="W690" s="118"/>
      <c r="X690" s="118"/>
      <c r="Y690" s="135"/>
      <c r="Z690" s="135"/>
      <c r="AA690" s="135"/>
      <c r="AB690" s="135"/>
      <c r="AC690" s="135"/>
      <c r="AD690" s="135"/>
      <c r="AE690" s="135"/>
      <c r="AF690" s="135"/>
    </row>
    <row r="691" spans="1:37" ht="18" customHeight="1">
      <c r="A691" s="312"/>
      <c r="B691" s="243"/>
      <c r="C691" s="389"/>
      <c r="D691" s="389"/>
      <c r="E691" s="389"/>
      <c r="F691" s="389"/>
      <c r="G691" s="389" t="str">
        <f>IFERROR(INDEX(ルール・メモ!$F$3:$F$32,MATCH(1,ルール・メモ!$E$3:$E$32,0),1),"")</f>
        <v/>
      </c>
      <c r="H691" s="389"/>
      <c r="I691" s="389"/>
      <c r="J691" s="184"/>
      <c r="K691" s="79"/>
      <c r="L691" s="79"/>
      <c r="M691" s="79"/>
      <c r="N691" s="79"/>
      <c r="O691" s="79"/>
      <c r="P691" s="79"/>
      <c r="Q691" s="79"/>
      <c r="R691" s="79"/>
      <c r="S691" s="79"/>
      <c r="T691" s="118"/>
      <c r="U691" s="118"/>
      <c r="V691" s="118"/>
      <c r="W691" s="118"/>
      <c r="X691" s="118"/>
      <c r="Y691" s="135"/>
      <c r="Z691" s="135"/>
      <c r="AA691" s="135"/>
      <c r="AB691" s="135"/>
      <c r="AC691" s="135"/>
      <c r="AD691" s="135"/>
      <c r="AE691" s="135"/>
      <c r="AF691" s="135"/>
    </row>
    <row r="692" spans="1:37" ht="18" customHeight="1">
      <c r="A692" s="312"/>
      <c r="B692" s="243"/>
      <c r="C692" s="389"/>
      <c r="D692" s="389"/>
      <c r="E692" s="389"/>
      <c r="F692" s="389"/>
      <c r="G692" s="389" t="str">
        <f>IFERROR(INDEX(ルール・メモ!$F$3:$F$32,MATCH(2,ルール・メモ!$E$3:$E$32,0),1),"")</f>
        <v/>
      </c>
      <c r="H692" s="389"/>
      <c r="I692" s="389"/>
      <c r="J692" s="184"/>
      <c r="K692" s="135"/>
      <c r="L692" s="135"/>
      <c r="M692" s="135"/>
      <c r="N692" s="135"/>
      <c r="O692" s="135"/>
      <c r="P692" s="135"/>
      <c r="Q692" s="135"/>
      <c r="R692" s="135"/>
      <c r="S692" s="79"/>
      <c r="T692" s="118"/>
      <c r="U692" s="118"/>
      <c r="V692" s="118"/>
      <c r="W692" s="118"/>
      <c r="X692" s="118"/>
      <c r="Y692" s="135"/>
      <c r="Z692" s="135"/>
      <c r="AA692" s="135"/>
      <c r="AB692" s="135"/>
      <c r="AC692" s="135"/>
      <c r="AD692" s="135"/>
      <c r="AE692" s="135"/>
      <c r="AF692" s="135"/>
    </row>
    <row r="693" spans="1:37" ht="18" customHeight="1">
      <c r="A693" s="312"/>
      <c r="B693" s="243"/>
      <c r="C693" s="389"/>
      <c r="D693" s="389"/>
      <c r="E693" s="389"/>
      <c r="F693" s="389"/>
      <c r="G693" s="389" t="str">
        <f>IFERROR(INDEX(ルール・メモ!$F$3:$F$32,MATCH(3,ルール・メモ!$E$3:$E$32,0),1),"")</f>
        <v/>
      </c>
      <c r="H693" s="389"/>
      <c r="I693" s="389"/>
      <c r="J693" s="184"/>
      <c r="K693" s="306">
        <f>$C$1</f>
        <v>0</v>
      </c>
      <c r="L693" s="99">
        <f>K693+1</f>
        <v>1</v>
      </c>
      <c r="M693" s="99">
        <f t="shared" ref="M693" si="59">L693+1</f>
        <v>2</v>
      </c>
      <c r="N693" s="99">
        <f t="shared" ref="N693" si="60">M693+1</f>
        <v>3</v>
      </c>
      <c r="O693" s="99">
        <f t="shared" ref="O693" si="61">N693+1</f>
        <v>4</v>
      </c>
      <c r="P693" s="99">
        <f t="shared" ref="P693" si="62">O693+1</f>
        <v>5</v>
      </c>
      <c r="Q693" s="99">
        <f t="shared" ref="Q693" si="63">P693+1</f>
        <v>6</v>
      </c>
      <c r="R693" s="100">
        <f t="shared" ref="R693" si="64">Q693+1</f>
        <v>7</v>
      </c>
      <c r="S693" s="79"/>
      <c r="T693" s="118"/>
      <c r="U693" s="118"/>
      <c r="V693" s="118"/>
      <c r="W693" s="118"/>
      <c r="X693" s="118"/>
      <c r="Y693" s="135"/>
      <c r="Z693" s="135"/>
      <c r="AA693" s="135"/>
      <c r="AB693" s="135"/>
      <c r="AC693" s="135"/>
      <c r="AD693" s="135"/>
      <c r="AE693" s="135"/>
      <c r="AF693" s="135"/>
    </row>
    <row r="694" spans="1:37" ht="18" customHeight="1">
      <c r="A694" s="312"/>
      <c r="B694" s="243"/>
      <c r="C694" s="389"/>
      <c r="D694" s="389"/>
      <c r="E694" s="389"/>
      <c r="F694" s="389"/>
      <c r="G694" s="389" t="str">
        <f>IFERROR(INDEX(ルール・メモ!$F$3:$F$32,MATCH(4,ルール・メモ!$E$3:$E$32,0),1),"")</f>
        <v/>
      </c>
      <c r="H694" s="389"/>
      <c r="I694" s="389"/>
      <c r="J694" s="184"/>
      <c r="K694" s="102">
        <f>K693+8</f>
        <v>8</v>
      </c>
      <c r="L694" s="102">
        <f t="shared" ref="L694:R694" si="65">L693+8</f>
        <v>9</v>
      </c>
      <c r="M694" s="102">
        <f t="shared" si="65"/>
        <v>10</v>
      </c>
      <c r="N694" s="102">
        <f t="shared" si="65"/>
        <v>11</v>
      </c>
      <c r="O694" s="102">
        <f t="shared" si="65"/>
        <v>12</v>
      </c>
      <c r="P694" s="102">
        <f t="shared" si="65"/>
        <v>13</v>
      </c>
      <c r="Q694" s="102">
        <f t="shared" si="65"/>
        <v>14</v>
      </c>
      <c r="R694" s="103">
        <f t="shared" si="65"/>
        <v>15</v>
      </c>
      <c r="S694" s="79"/>
      <c r="T694" s="118"/>
      <c r="U694" s="118"/>
      <c r="V694" s="118"/>
      <c r="W694" s="118"/>
      <c r="X694" s="118"/>
      <c r="Y694" s="135"/>
      <c r="Z694" s="135"/>
      <c r="AA694" s="135"/>
      <c r="AB694" s="135"/>
      <c r="AC694" s="135"/>
      <c r="AD694" s="135"/>
      <c r="AE694" s="135"/>
      <c r="AF694" s="135"/>
    </row>
    <row r="695" spans="1:37" ht="18" customHeight="1">
      <c r="A695" s="312"/>
      <c r="B695" s="243"/>
      <c r="C695" s="389"/>
      <c r="D695" s="389"/>
      <c r="E695" s="389"/>
      <c r="F695" s="389"/>
      <c r="G695" s="389" t="str">
        <f>IFERROR(INDEX(ルール・メモ!$F$3:$F$32,MATCH(5,ルール・メモ!$E$3:$E$32,0),1),"")</f>
        <v/>
      </c>
      <c r="H695" s="389"/>
      <c r="I695" s="389"/>
      <c r="J695" s="184"/>
      <c r="K695" s="101">
        <f t="shared" ref="K695:R696" si="66">K694+8</f>
        <v>16</v>
      </c>
      <c r="L695" s="102">
        <f t="shared" si="66"/>
        <v>17</v>
      </c>
      <c r="M695" s="102">
        <f t="shared" si="66"/>
        <v>18</v>
      </c>
      <c r="N695" s="102">
        <f t="shared" si="66"/>
        <v>19</v>
      </c>
      <c r="O695" s="102">
        <f t="shared" si="66"/>
        <v>20</v>
      </c>
      <c r="P695" s="102">
        <f t="shared" si="66"/>
        <v>21</v>
      </c>
      <c r="Q695" s="102">
        <f t="shared" si="66"/>
        <v>22</v>
      </c>
      <c r="R695" s="103">
        <f t="shared" si="66"/>
        <v>23</v>
      </c>
      <c r="S695" s="79"/>
      <c r="T695" s="118"/>
      <c r="U695" s="118"/>
      <c r="V695" s="118"/>
      <c r="W695" s="118"/>
      <c r="X695" s="118"/>
      <c r="Y695" s="135"/>
      <c r="Z695" s="135"/>
      <c r="AA695" s="135"/>
      <c r="AB695" s="135"/>
      <c r="AC695" s="135"/>
      <c r="AD695" s="135"/>
      <c r="AE695" s="135"/>
      <c r="AF695" s="135"/>
    </row>
    <row r="696" spans="1:37" ht="18" customHeight="1">
      <c r="A696" s="312"/>
      <c r="B696" s="243"/>
      <c r="C696" s="389"/>
      <c r="D696" s="389"/>
      <c r="E696" s="389"/>
      <c r="F696" s="389"/>
      <c r="G696" s="389" t="str">
        <f>IFERROR(INDEX(ルール・メモ!$F$3:$F$32,MATCH(6,ルール・メモ!$E$3:$E$32,0),1),"")</f>
        <v/>
      </c>
      <c r="H696" s="389"/>
      <c r="I696" s="389"/>
      <c r="J696" s="184"/>
      <c r="K696" s="104">
        <f t="shared" si="66"/>
        <v>24</v>
      </c>
      <c r="L696" s="105">
        <f t="shared" si="66"/>
        <v>25</v>
      </c>
      <c r="M696" s="105">
        <f t="shared" si="66"/>
        <v>26</v>
      </c>
      <c r="N696" s="105">
        <f t="shared" si="66"/>
        <v>27</v>
      </c>
      <c r="O696" s="105">
        <f t="shared" si="66"/>
        <v>28</v>
      </c>
      <c r="P696" s="105">
        <f t="shared" si="66"/>
        <v>29</v>
      </c>
      <c r="Q696" s="105">
        <f t="shared" si="66"/>
        <v>30</v>
      </c>
      <c r="R696" s="106"/>
      <c r="S696" s="79"/>
      <c r="T696" s="118"/>
      <c r="U696" s="118"/>
      <c r="V696" s="118"/>
      <c r="W696" s="118"/>
      <c r="X696" s="118"/>
      <c r="Y696" s="135"/>
      <c r="Z696" s="135"/>
      <c r="AA696" s="135"/>
      <c r="AB696" s="135"/>
      <c r="AC696" s="135"/>
      <c r="AD696" s="135"/>
      <c r="AE696" s="135"/>
      <c r="AF696" s="135"/>
    </row>
    <row r="697" spans="1:37" ht="18" customHeight="1">
      <c r="A697" s="312"/>
      <c r="B697" s="80"/>
      <c r="C697" s="95" t="str">
        <f>"①"&amp;IFERROR(INDEX(ルール・メモ!$C$3:$C$32,MATCH(1,ルール・メモ!$B$3:$B$32,0),1),"")</f>
        <v>①</v>
      </c>
      <c r="D697" s="95"/>
      <c r="E697" s="95"/>
      <c r="F697" s="95"/>
      <c r="G697" s="95"/>
      <c r="H697" s="95"/>
      <c r="I697" s="95" t="str">
        <f>"③"&amp;IFERROR(INDEX(ルール・メモ!$C$3:$C$32,MATCH(3,ルール・メモ!$B$3:$B$32,0),1),"")</f>
        <v>③</v>
      </c>
      <c r="J697" s="80"/>
      <c r="K697" s="96"/>
      <c r="L697" s="96"/>
      <c r="M697" s="96"/>
      <c r="N697" s="96"/>
      <c r="O697" s="96"/>
      <c r="P697" s="96"/>
      <c r="Q697" s="96"/>
      <c r="R697" s="96"/>
      <c r="S697" s="79"/>
      <c r="T697" s="119"/>
      <c r="U697" s="118"/>
      <c r="V697" s="118"/>
      <c r="W697" s="118"/>
      <c r="X697" s="118"/>
      <c r="Y697" s="135"/>
      <c r="Z697" s="135"/>
      <c r="AA697" s="135"/>
      <c r="AB697" s="135"/>
      <c r="AC697" s="135"/>
      <c r="AD697" s="135"/>
      <c r="AE697" s="135"/>
      <c r="AF697" s="135"/>
    </row>
    <row r="698" spans="1:37" ht="18" customHeight="1" thickBot="1">
      <c r="A698" s="312"/>
      <c r="B698" s="80"/>
      <c r="C698" s="186" t="str">
        <f>"②"&amp;IFERROR(INDEX(ルール・メモ!$C$3:$C$32,MATCH(2,ルール・メモ!$B$3:$B$32,0),1),"")</f>
        <v>②</v>
      </c>
      <c r="D698" s="186"/>
      <c r="E698" s="186"/>
      <c r="F698" s="186"/>
      <c r="G698" s="186"/>
      <c r="H698" s="186"/>
      <c r="I698" s="186" t="str">
        <f>"④"&amp;IFERROR(INDEX(ルール・メモ!$C$3:$C$32,MATCH(4,ルール・メモ!$B$3:$B$32,0),1),"")</f>
        <v>④</v>
      </c>
      <c r="J698" s="187"/>
      <c r="K698" s="188"/>
      <c r="L698" s="188"/>
      <c r="M698" s="188"/>
      <c r="N698" s="188"/>
      <c r="O698" s="188"/>
      <c r="P698" s="188"/>
      <c r="Q698" s="188"/>
      <c r="R698" s="188"/>
      <c r="S698" s="79"/>
      <c r="T698" s="118"/>
      <c r="U698" s="118"/>
      <c r="V698" s="118"/>
      <c r="W698" s="118"/>
      <c r="X698" s="118"/>
      <c r="Y698" s="135"/>
      <c r="Z698" s="135"/>
      <c r="AA698" s="1"/>
      <c r="AB698" s="1"/>
      <c r="AC698" s="1"/>
      <c r="AD698" s="1"/>
      <c r="AE698" s="1"/>
      <c r="AF698" s="1"/>
    </row>
    <row r="699" spans="1:37" ht="18" customHeight="1" thickBot="1">
      <c r="A699" s="312"/>
      <c r="B699" s="321">
        <v>1</v>
      </c>
      <c r="C699" s="81" t="s">
        <v>23</v>
      </c>
      <c r="D699" s="82" t="s">
        <v>136</v>
      </c>
      <c r="E699" s="82" t="s">
        <v>28</v>
      </c>
      <c r="F699" s="82" t="s">
        <v>27</v>
      </c>
      <c r="G699" s="82" t="s">
        <v>24</v>
      </c>
      <c r="H699" s="171" t="s">
        <v>25</v>
      </c>
      <c r="I699" s="91" t="s">
        <v>133</v>
      </c>
      <c r="J699" s="372" t="s">
        <v>198</v>
      </c>
      <c r="K699" s="374"/>
      <c r="L699" s="375"/>
      <c r="M699" s="375"/>
      <c r="N699" s="375"/>
      <c r="O699" s="375"/>
      <c r="P699" s="375"/>
      <c r="Q699" s="375"/>
      <c r="R699" s="376"/>
      <c r="S699" s="83"/>
      <c r="T699" s="120" t="s">
        <v>31</v>
      </c>
      <c r="U699" s="118"/>
      <c r="V699" s="118"/>
      <c r="W699" s="118"/>
      <c r="X699" s="118"/>
      <c r="Y699" s="135" t="str">
        <f>K701</f>
        <v/>
      </c>
      <c r="Z699" s="266">
        <f>K702</f>
        <v>0</v>
      </c>
      <c r="AA699" s="135"/>
      <c r="AB699" s="135"/>
      <c r="AC699" s="135"/>
      <c r="AD699" s="135"/>
      <c r="AE699" s="135"/>
      <c r="AF699" s="148"/>
      <c r="AG699" s="135"/>
      <c r="AH699" s="135"/>
      <c r="AI699" s="135"/>
      <c r="AJ699" s="135"/>
      <c r="AK699" s="135"/>
    </row>
    <row r="700" spans="1:37" ht="18" customHeight="1" thickBot="1">
      <c r="A700" s="312"/>
      <c r="B700" s="309">
        <f>C689</f>
        <v>8</v>
      </c>
      <c r="C700" s="107"/>
      <c r="D700" s="108" t="s">
        <v>30</v>
      </c>
      <c r="E700" s="108" t="str">
        <f>IF(C700="","",IFERROR(INDEX(リスト!$B$3:$B$32,MATCH(プレー記録!C700,リスト!$D$3:$D$32,0),1),""))</f>
        <v/>
      </c>
      <c r="F700" s="109"/>
      <c r="G700" s="109" t="str">
        <f>IF(F700="","",F700)</f>
        <v/>
      </c>
      <c r="H700" s="172"/>
      <c r="I700" s="175"/>
      <c r="J700" s="373"/>
      <c r="K700" s="377"/>
      <c r="L700" s="378"/>
      <c r="M700" s="378"/>
      <c r="N700" s="378"/>
      <c r="O700" s="378"/>
      <c r="P700" s="378"/>
      <c r="Q700" s="378"/>
      <c r="R700" s="379"/>
      <c r="S700" s="84"/>
      <c r="T700" s="240"/>
      <c r="U700" s="118" t="str">
        <f>IF(F700="","","OUT_"&amp;E700&amp;MONTH(B700)&amp;"/"&amp;DAY(B700)&amp;"_"&amp;COUNTIF($V$12:V700,V700))</f>
        <v/>
      </c>
      <c r="V700" s="118" t="str">
        <f>"OUT_"&amp;E700&amp;B700</f>
        <v>OUT_8</v>
      </c>
      <c r="W700" s="194">
        <f>SUM(H700)-SUM(I702)</f>
        <v>0</v>
      </c>
      <c r="X700" s="119" t="str">
        <f>IF(C700="","",C700)</f>
        <v/>
      </c>
      <c r="Y700" s="135" t="str">
        <f>M701</f>
        <v/>
      </c>
      <c r="Z700" s="266">
        <f>M702</f>
        <v>0</v>
      </c>
      <c r="AA700" s="135"/>
      <c r="AB700" s="135"/>
      <c r="AC700" s="135"/>
      <c r="AD700" s="135"/>
      <c r="AE700" s="135"/>
      <c r="AF700" s="148"/>
      <c r="AG700" s="135"/>
      <c r="AH700" s="135"/>
      <c r="AI700" s="135"/>
      <c r="AJ700" s="135"/>
      <c r="AK700" s="135"/>
    </row>
    <row r="701" spans="1:37" ht="18" customHeight="1">
      <c r="A701" s="312"/>
      <c r="B701" s="79"/>
      <c r="C701" s="85" t="s">
        <v>26</v>
      </c>
      <c r="D701" s="86" t="s">
        <v>1</v>
      </c>
      <c r="E701" s="86" t="s">
        <v>29</v>
      </c>
      <c r="F701" s="86" t="s">
        <v>119</v>
      </c>
      <c r="G701" s="86" t="s">
        <v>134</v>
      </c>
      <c r="H701" s="173" t="s">
        <v>117</v>
      </c>
      <c r="I701" s="92" t="s">
        <v>135</v>
      </c>
      <c r="J701" s="380" t="s">
        <v>199</v>
      </c>
      <c r="K701" s="382" t="str">
        <f>IF(INDEX(テーブル6[プレー種別],MATCH(1,リスト!$O$3:$O$6,0),1)="","",INDEX(テーブル6[プレー種別],MATCH(1,リスト!$O$3:$O$6,0),1))</f>
        <v/>
      </c>
      <c r="L701" s="383"/>
      <c r="M701" s="382" t="str">
        <f>IF(INDEX(テーブル6[プレー種別],MATCH(2,リスト!$O$3:$O$6,0),1)="","",INDEX(テーブル6[プレー種別],MATCH(2,リスト!$O$3:$O$6,0),1))</f>
        <v/>
      </c>
      <c r="N701" s="383"/>
      <c r="O701" s="382" t="str">
        <f>IF(INDEX(テーブル6[プレー種別],MATCH(3,リスト!$O$3:$O$6,0),1)="","",INDEX(テーブル6[プレー種別],MATCH(3,リスト!$O$3:$O$6,0),1))</f>
        <v/>
      </c>
      <c r="P701" s="383"/>
      <c r="Q701" s="382" t="str">
        <f>IF(INDEX(テーブル6[プレー種別],MATCH(4,リスト!$O$3:$O$6,0),1)="","",INDEX(テーブル6[プレー種別],MATCH(4,リスト!$O$3:$O$6,0),1))</f>
        <v/>
      </c>
      <c r="R701" s="384"/>
      <c r="S701" s="87"/>
      <c r="T701" s="118"/>
      <c r="U701" s="118"/>
      <c r="V701" s="118"/>
      <c r="W701" s="118"/>
      <c r="X701" s="118"/>
      <c r="Y701" s="135" t="str">
        <f>O701</f>
        <v/>
      </c>
      <c r="Z701" s="266">
        <f>O702</f>
        <v>0</v>
      </c>
      <c r="AA701" s="135"/>
      <c r="AB701" s="135"/>
      <c r="AC701" s="135"/>
      <c r="AD701" s="135"/>
      <c r="AE701" s="135"/>
      <c r="AF701" s="148"/>
      <c r="AG701" s="135"/>
      <c r="AH701" s="135"/>
      <c r="AI701" s="135"/>
      <c r="AJ701" s="135"/>
      <c r="AK701" s="135"/>
    </row>
    <row r="702" spans="1:37" ht="18" customHeight="1" thickBot="1">
      <c r="A702" s="312" t="str">
        <f>IF(C700="","",C700)</f>
        <v/>
      </c>
      <c r="B702" s="97">
        <f>B700</f>
        <v>8</v>
      </c>
      <c r="C702" s="93" t="str">
        <f>IF(H700="","",IF(D700="USD",H700-G700,ROUNDUP((H700-G700)/T700,2)))</f>
        <v/>
      </c>
      <c r="D702" s="110"/>
      <c r="E702" s="110"/>
      <c r="F702" s="111" t="str">
        <f>IF(AND(E700&lt;&gt;"",OR(I700="全額",I700="一部")=TRUE)=TRUE,E700,"")</f>
        <v/>
      </c>
      <c r="G702" s="112" t="str">
        <f>IF(D700="JPY",IF(COUNTIF(F702,"*円*")=1,I702,ROUNDUP(I702/T700,2)),IF(COUNTIF(F702,"*円*")=0,I702,ROUNDUP(I702*T700,0)))</f>
        <v/>
      </c>
      <c r="H702" s="174"/>
      <c r="I702" s="176" t="str">
        <f>IF(I700="","",IF(I700="全額",H700,IF(I700="なし",0,"金額入力")))</f>
        <v/>
      </c>
      <c r="J702" s="381"/>
      <c r="K702" s="385"/>
      <c r="L702" s="386"/>
      <c r="M702" s="385"/>
      <c r="N702" s="386"/>
      <c r="O702" s="385"/>
      <c r="P702" s="386"/>
      <c r="Q702" s="385"/>
      <c r="R702" s="387"/>
      <c r="S702" s="87"/>
      <c r="T702" s="79"/>
      <c r="U702" s="118" t="str">
        <f>IF(G702="","","IN_"&amp;F702&amp;MONTH(H702)&amp;"/"&amp;DAY(H702))&amp;"_"&amp;COUNTIF($V$14:V702,V702)</f>
        <v>_121</v>
      </c>
      <c r="V702" s="118" t="str">
        <f>"IN_"&amp;F702&amp;H702</f>
        <v>IN_</v>
      </c>
      <c r="W702" s="118"/>
      <c r="X702" s="118"/>
      <c r="Y702" s="135" t="str">
        <f>Q701</f>
        <v/>
      </c>
      <c r="Z702" s="266">
        <f>Q702</f>
        <v>0</v>
      </c>
      <c r="AA702" s="135" t="str">
        <f>IF(AB702="着金待ち",COUNTIF($AB$14:AB702,"着金待ち"),"")</f>
        <v/>
      </c>
      <c r="AB702" s="135" t="str">
        <f>IF(AND(OR(I700="全額",I700="一部")=TRUE,H702="")=TRUE,"着金待ち","")</f>
        <v/>
      </c>
      <c r="AC702" s="135" t="str">
        <f>IF(AB702="着金待ち",C700,"")</f>
        <v/>
      </c>
      <c r="AD702" s="135" t="str">
        <f>IF(AB702="着金待ち",F702,"")</f>
        <v/>
      </c>
      <c r="AE702" s="292" t="str">
        <f>IF(AB702="着金待ち",G702,"")</f>
        <v/>
      </c>
      <c r="AF702" s="148" t="str">
        <f>IF(AB702="着金待ち",B702,"")</f>
        <v/>
      </c>
      <c r="AG702" s="135" t="str">
        <f>IF(C702="","",IF(C702&lt;&gt;D702+E702,"！",""))</f>
        <v/>
      </c>
      <c r="AH702" s="135" t="str">
        <f>IF(C702="","",IF(C702&lt;&gt;SUM(K702:R702),"！",""))</f>
        <v/>
      </c>
      <c r="AI702" s="135" t="str">
        <f>IF(OR(AG702="！",AH702="！")=TRUE,"！","")</f>
        <v/>
      </c>
      <c r="AJ702" s="135" t="str">
        <f>IF(AI702="！",COUNTIF($AI$14:AI702,"！"),"")</f>
        <v/>
      </c>
      <c r="AK702" s="135">
        <v>1</v>
      </c>
    </row>
    <row r="703" spans="1:37" ht="18" customHeight="1" thickBot="1">
      <c r="A703" s="312"/>
      <c r="B703" s="79"/>
      <c r="C703" s="88"/>
      <c r="D703" s="89"/>
      <c r="E703" s="94" t="str">
        <f>IFERROR(ABS(C702-(D702+E702)),"")</f>
        <v/>
      </c>
      <c r="F703" s="90"/>
      <c r="G703" s="90"/>
      <c r="H703" s="89"/>
      <c r="I703" s="170"/>
      <c r="J703" s="79"/>
      <c r="K703" s="79"/>
      <c r="L703" s="79"/>
      <c r="M703" s="79"/>
      <c r="N703" s="79"/>
      <c r="O703" s="79"/>
      <c r="P703" s="79"/>
      <c r="Q703" s="388" t="str">
        <f>IFERROR(ABS(C702-SUM(K702:R702)),"")</f>
        <v/>
      </c>
      <c r="R703" s="388"/>
      <c r="S703" s="79"/>
      <c r="T703" s="118"/>
      <c r="U703" s="118"/>
      <c r="V703" s="118"/>
      <c r="W703" s="118"/>
      <c r="X703" s="118"/>
      <c r="Y703" s="135"/>
      <c r="Z703" s="135"/>
      <c r="AA703" s="135"/>
      <c r="AB703" s="135"/>
      <c r="AC703" s="135"/>
      <c r="AD703" s="135"/>
      <c r="AE703" s="135"/>
      <c r="AF703" s="148"/>
      <c r="AG703" s="135"/>
      <c r="AH703" s="135"/>
      <c r="AI703" s="135"/>
      <c r="AJ703" s="135"/>
      <c r="AK703" s="135"/>
    </row>
    <row r="704" spans="1:37" ht="18" customHeight="1" thickBot="1">
      <c r="A704" s="312"/>
      <c r="B704" s="321">
        <f>B699+1</f>
        <v>2</v>
      </c>
      <c r="C704" s="81" t="s">
        <v>23</v>
      </c>
      <c r="D704" s="82" t="s">
        <v>136</v>
      </c>
      <c r="E704" s="82" t="s">
        <v>28</v>
      </c>
      <c r="F704" s="82" t="s">
        <v>27</v>
      </c>
      <c r="G704" s="82" t="s">
        <v>24</v>
      </c>
      <c r="H704" s="171" t="s">
        <v>25</v>
      </c>
      <c r="I704" s="91" t="s">
        <v>133</v>
      </c>
      <c r="J704" s="372" t="s">
        <v>198</v>
      </c>
      <c r="K704" s="374"/>
      <c r="L704" s="375"/>
      <c r="M704" s="375"/>
      <c r="N704" s="375"/>
      <c r="O704" s="375"/>
      <c r="P704" s="375"/>
      <c r="Q704" s="375"/>
      <c r="R704" s="376"/>
      <c r="S704" s="83"/>
      <c r="T704" s="120" t="s">
        <v>31</v>
      </c>
      <c r="U704" s="118"/>
      <c r="V704" s="118"/>
      <c r="W704" s="118"/>
      <c r="X704" s="118"/>
      <c r="Y704" s="135" t="str">
        <f>K706</f>
        <v/>
      </c>
      <c r="Z704" s="266">
        <f>K707</f>
        <v>0</v>
      </c>
      <c r="AA704" s="135"/>
      <c r="AB704" s="135"/>
      <c r="AC704" s="135"/>
      <c r="AD704" s="135"/>
      <c r="AE704" s="135"/>
      <c r="AF704" s="148"/>
      <c r="AG704" s="135"/>
      <c r="AH704" s="135"/>
      <c r="AI704" s="135"/>
      <c r="AJ704" s="135"/>
      <c r="AK704" s="135"/>
    </row>
    <row r="705" spans="1:37" ht="18" customHeight="1" thickBot="1">
      <c r="A705" s="312"/>
      <c r="B705" s="309">
        <f>B700</f>
        <v>8</v>
      </c>
      <c r="C705" s="107"/>
      <c r="D705" s="108" t="s">
        <v>30</v>
      </c>
      <c r="E705" s="108" t="str">
        <f>IF(C705="","",IFERROR(INDEX(リスト!$B$3:$B$32,MATCH(プレー記録!C705,リスト!$D$3:$D$32,0),1),""))</f>
        <v/>
      </c>
      <c r="F705" s="109"/>
      <c r="G705" s="109" t="str">
        <f>IF(F705="","",F705)</f>
        <v/>
      </c>
      <c r="H705" s="172"/>
      <c r="I705" s="175"/>
      <c r="J705" s="373"/>
      <c r="K705" s="377"/>
      <c r="L705" s="378"/>
      <c r="M705" s="378"/>
      <c r="N705" s="378"/>
      <c r="O705" s="378"/>
      <c r="P705" s="378"/>
      <c r="Q705" s="378"/>
      <c r="R705" s="379"/>
      <c r="S705" s="84"/>
      <c r="T705" s="241"/>
      <c r="U705" s="118" t="str">
        <f>IF(F705="","","OUT_"&amp;E705&amp;MONTH(B705)&amp;"/"&amp;DAY(B705)&amp;"_"&amp;COUNTIF($V$12:V705,V705))</f>
        <v/>
      </c>
      <c r="V705" s="118" t="str">
        <f>"OUT_"&amp;E705&amp;B705</f>
        <v>OUT_8</v>
      </c>
      <c r="W705" s="194">
        <f>SUM(H705)-SUM(I707)</f>
        <v>0</v>
      </c>
      <c r="X705" s="119" t="str">
        <f>IF(C705="","",C705)</f>
        <v/>
      </c>
      <c r="Y705" s="135" t="str">
        <f>M706</f>
        <v/>
      </c>
      <c r="Z705" s="266">
        <f>M707</f>
        <v>0</v>
      </c>
      <c r="AA705" s="135"/>
      <c r="AB705" s="135"/>
      <c r="AC705" s="135"/>
      <c r="AD705" s="135"/>
      <c r="AE705" s="135"/>
      <c r="AF705" s="148"/>
      <c r="AG705" s="135"/>
      <c r="AH705" s="135"/>
      <c r="AI705" s="135"/>
      <c r="AJ705" s="135"/>
      <c r="AK705" s="135"/>
    </row>
    <row r="706" spans="1:37" ht="18" customHeight="1">
      <c r="A706" s="312"/>
      <c r="B706" s="79"/>
      <c r="C706" s="85" t="s">
        <v>26</v>
      </c>
      <c r="D706" s="86" t="s">
        <v>1</v>
      </c>
      <c r="E706" s="86" t="s">
        <v>29</v>
      </c>
      <c r="F706" s="86" t="s">
        <v>119</v>
      </c>
      <c r="G706" s="86" t="s">
        <v>134</v>
      </c>
      <c r="H706" s="173" t="s">
        <v>117</v>
      </c>
      <c r="I706" s="92" t="s">
        <v>135</v>
      </c>
      <c r="J706" s="380" t="s">
        <v>199</v>
      </c>
      <c r="K706" s="382" t="str">
        <f>$K$13</f>
        <v/>
      </c>
      <c r="L706" s="383"/>
      <c r="M706" s="382" t="str">
        <f>$M$13</f>
        <v/>
      </c>
      <c r="N706" s="383"/>
      <c r="O706" s="382" t="str">
        <f>$O$13</f>
        <v/>
      </c>
      <c r="P706" s="383"/>
      <c r="Q706" s="382" t="str">
        <f>$Q$13</f>
        <v/>
      </c>
      <c r="R706" s="384"/>
      <c r="S706" s="87"/>
      <c r="T706" s="118"/>
      <c r="U706" s="118"/>
      <c r="V706" s="118"/>
      <c r="W706" s="118"/>
      <c r="X706" s="118"/>
      <c r="Y706" s="135" t="str">
        <f>O706</f>
        <v/>
      </c>
      <c r="Z706" s="266">
        <f>O707</f>
        <v>0</v>
      </c>
      <c r="AA706" s="135"/>
      <c r="AB706" s="135"/>
      <c r="AC706" s="135"/>
      <c r="AD706" s="135"/>
      <c r="AE706" s="135"/>
      <c r="AF706" s="148"/>
      <c r="AG706" s="135"/>
      <c r="AH706" s="135"/>
      <c r="AI706" s="135"/>
      <c r="AJ706" s="135"/>
      <c r="AK706" s="135"/>
    </row>
    <row r="707" spans="1:37" ht="18" customHeight="1" thickBot="1">
      <c r="A707" s="312" t="str">
        <f>IF(C705="","",C705)</f>
        <v/>
      </c>
      <c r="B707" s="97">
        <f>B700</f>
        <v>8</v>
      </c>
      <c r="C707" s="93" t="str">
        <f>IF(H705="","",IF(D705="USD",H705-G705,ROUNDUP((H705-G705)/T705,2)))</f>
        <v/>
      </c>
      <c r="D707" s="110"/>
      <c r="E707" s="110"/>
      <c r="F707" s="111" t="str">
        <f>IF(AND(E705&lt;&gt;"",OR(I705="全額",I705="一部")=TRUE)=TRUE,E705,"")</f>
        <v/>
      </c>
      <c r="G707" s="112" t="str">
        <f>IF(D705="JPY",IF(COUNTIF(F707,"*円*")=1,I707,ROUNDUP(I707/T705,2)),IF(COUNTIF(F707,"*円*")=0,I707,ROUNDUP(I707*T705,0)))</f>
        <v/>
      </c>
      <c r="H707" s="174"/>
      <c r="I707" s="176" t="str">
        <f>IF(I705="","",IF(I705="全額",H705,IF(I705="なし",0,"金額入力")))</f>
        <v/>
      </c>
      <c r="J707" s="381"/>
      <c r="K707" s="385"/>
      <c r="L707" s="386"/>
      <c r="M707" s="385"/>
      <c r="N707" s="386"/>
      <c r="O707" s="385"/>
      <c r="P707" s="386"/>
      <c r="Q707" s="385"/>
      <c r="R707" s="387"/>
      <c r="S707" s="87"/>
      <c r="T707" s="79"/>
      <c r="U707" s="118" t="str">
        <f>IF(G707="","","IN_"&amp;F707&amp;MONTH(H707)&amp;"/"&amp;DAY(H707))&amp;"_"&amp;COUNTIF($V$14:V707,V707)</f>
        <v>_122</v>
      </c>
      <c r="V707" s="118" t="str">
        <f>"IN_"&amp;F707&amp;H707</f>
        <v>IN_</v>
      </c>
      <c r="W707" s="118"/>
      <c r="X707" s="118"/>
      <c r="Y707" s="135" t="str">
        <f>Q706</f>
        <v/>
      </c>
      <c r="Z707" s="266">
        <f>Q707</f>
        <v>0</v>
      </c>
      <c r="AA707" s="135" t="str">
        <f>IF(AB707="着金待ち",COUNTIF($AB$14:AB707,"着金待ち"),"")</f>
        <v/>
      </c>
      <c r="AB707" s="135" t="str">
        <f>IF(AND(OR(I705="全額",I705="一部")=TRUE,H707="")=TRUE,"着金待ち","")</f>
        <v/>
      </c>
      <c r="AC707" s="135" t="str">
        <f>IF(AB707="着金待ち",C705,"")</f>
        <v/>
      </c>
      <c r="AD707" s="135" t="str">
        <f>IF(AB707="着金待ち",F707,"")</f>
        <v/>
      </c>
      <c r="AE707" s="292" t="str">
        <f>IF(AB707="着金待ち",G707,"")</f>
        <v/>
      </c>
      <c r="AF707" s="148" t="str">
        <f>IF(AB707="着金待ち",B707,"")</f>
        <v/>
      </c>
      <c r="AG707" s="135" t="str">
        <f>IF(C707="","",IF(C707&lt;&gt;D707+E707,"！",""))</f>
        <v/>
      </c>
      <c r="AH707" s="135" t="str">
        <f>IF(C707="","",IF(C707&lt;&gt;SUM(K707:R707),"！",""))</f>
        <v/>
      </c>
      <c r="AI707" s="135" t="str">
        <f>IF(OR(AG707="！",AH707="！")=TRUE,"！","")</f>
        <v/>
      </c>
      <c r="AJ707" s="135" t="str">
        <f>IF(AI707="！",COUNTIF($AI$14:AI707,"！"),"")</f>
        <v/>
      </c>
      <c r="AK707" s="135">
        <v>2</v>
      </c>
    </row>
    <row r="708" spans="1:37" ht="18" customHeight="1" thickBot="1">
      <c r="A708" s="312"/>
      <c r="B708" s="79"/>
      <c r="C708" s="88"/>
      <c r="D708" s="89"/>
      <c r="E708" s="94" t="str">
        <f>IFERROR(ABS(C707-(D707+E707)),"")</f>
        <v/>
      </c>
      <c r="F708" s="90"/>
      <c r="G708" s="90"/>
      <c r="H708" s="89"/>
      <c r="I708" s="170"/>
      <c r="J708" s="79"/>
      <c r="K708" s="79"/>
      <c r="L708" s="79"/>
      <c r="M708" s="79"/>
      <c r="N708" s="79"/>
      <c r="O708" s="79"/>
      <c r="P708" s="79"/>
      <c r="Q708" s="388" t="str">
        <f>IFERROR(ABS(C707-SUM(K707:R707)),"")</f>
        <v/>
      </c>
      <c r="R708" s="388"/>
      <c r="S708" s="79"/>
      <c r="T708" s="118"/>
      <c r="U708" s="118"/>
      <c r="V708" s="118"/>
      <c r="W708" s="118"/>
      <c r="X708" s="118"/>
      <c r="Y708" s="135"/>
      <c r="Z708" s="135"/>
      <c r="AA708" s="135"/>
      <c r="AB708" s="135"/>
      <c r="AC708" s="135"/>
      <c r="AD708" s="135"/>
      <c r="AE708" s="135"/>
      <c r="AF708" s="148"/>
      <c r="AG708" s="135"/>
      <c r="AH708" s="135"/>
      <c r="AI708" s="135"/>
      <c r="AJ708" s="135"/>
      <c r="AK708" s="135"/>
    </row>
    <row r="709" spans="1:37" ht="18" customHeight="1" thickBot="1">
      <c r="A709" s="312"/>
      <c r="B709" s="321">
        <f>B704+1</f>
        <v>3</v>
      </c>
      <c r="C709" s="81" t="s">
        <v>23</v>
      </c>
      <c r="D709" s="82" t="s">
        <v>136</v>
      </c>
      <c r="E709" s="82" t="s">
        <v>28</v>
      </c>
      <c r="F709" s="82" t="s">
        <v>27</v>
      </c>
      <c r="G709" s="82" t="s">
        <v>24</v>
      </c>
      <c r="H709" s="171" t="s">
        <v>25</v>
      </c>
      <c r="I709" s="91" t="s">
        <v>133</v>
      </c>
      <c r="J709" s="372" t="s">
        <v>198</v>
      </c>
      <c r="K709" s="374"/>
      <c r="L709" s="375"/>
      <c r="M709" s="375"/>
      <c r="N709" s="375"/>
      <c r="O709" s="375"/>
      <c r="P709" s="375"/>
      <c r="Q709" s="375"/>
      <c r="R709" s="376"/>
      <c r="S709" s="83"/>
      <c r="T709" s="120" t="s">
        <v>31</v>
      </c>
      <c r="U709" s="118"/>
      <c r="V709" s="118"/>
      <c r="W709" s="118"/>
      <c r="X709" s="118"/>
      <c r="Y709" s="135" t="str">
        <f>K711</f>
        <v/>
      </c>
      <c r="Z709" s="266">
        <f>K712</f>
        <v>0</v>
      </c>
      <c r="AA709" s="135"/>
      <c r="AB709" s="135"/>
      <c r="AC709" s="135"/>
      <c r="AD709" s="135"/>
      <c r="AE709" s="135"/>
      <c r="AF709" s="148"/>
      <c r="AG709" s="135"/>
      <c r="AH709" s="135"/>
      <c r="AI709" s="135"/>
      <c r="AJ709" s="135"/>
      <c r="AK709" s="135"/>
    </row>
    <row r="710" spans="1:37" ht="18" customHeight="1" thickBot="1">
      <c r="A710" s="312"/>
      <c r="B710" s="309">
        <f>B700</f>
        <v>8</v>
      </c>
      <c r="C710" s="107"/>
      <c r="D710" s="108" t="s">
        <v>30</v>
      </c>
      <c r="E710" s="108" t="str">
        <f>IF(C710="","",IFERROR(INDEX(リスト!$B$3:$B$32,MATCH(プレー記録!C710,リスト!$D$3:$D$32,0),1),""))</f>
        <v/>
      </c>
      <c r="F710" s="109"/>
      <c r="G710" s="109" t="str">
        <f>IF(F710="","",F710)</f>
        <v/>
      </c>
      <c r="H710" s="172"/>
      <c r="I710" s="175"/>
      <c r="J710" s="373"/>
      <c r="K710" s="377"/>
      <c r="L710" s="378"/>
      <c r="M710" s="378"/>
      <c r="N710" s="378"/>
      <c r="O710" s="378"/>
      <c r="P710" s="378"/>
      <c r="Q710" s="378"/>
      <c r="R710" s="379"/>
      <c r="S710" s="84"/>
      <c r="T710" s="241"/>
      <c r="U710" s="118" t="str">
        <f>IF(F710="","","OUT_"&amp;E710&amp;MONTH(B710)&amp;"/"&amp;DAY(B710)&amp;"_"&amp;COUNTIF($V$12:V710,V710))</f>
        <v/>
      </c>
      <c r="V710" s="118" t="str">
        <f>"OUT_"&amp;E710&amp;B710</f>
        <v>OUT_8</v>
      </c>
      <c r="W710" s="194">
        <f>SUM(H710)-SUM(I712)</f>
        <v>0</v>
      </c>
      <c r="X710" s="119" t="str">
        <f>IF(C710="","",C710)</f>
        <v/>
      </c>
      <c r="Y710" s="135" t="str">
        <f>M711</f>
        <v/>
      </c>
      <c r="Z710" s="266">
        <f>M712</f>
        <v>0</v>
      </c>
      <c r="AA710" s="135"/>
      <c r="AB710" s="135"/>
      <c r="AC710" s="135"/>
      <c r="AD710" s="135"/>
      <c r="AE710" s="135"/>
      <c r="AF710" s="148"/>
      <c r="AG710" s="135"/>
      <c r="AH710" s="135"/>
      <c r="AI710" s="135"/>
      <c r="AJ710" s="135"/>
      <c r="AK710" s="135"/>
    </row>
    <row r="711" spans="1:37" ht="18" customHeight="1">
      <c r="A711" s="312"/>
      <c r="B711" s="79"/>
      <c r="C711" s="85" t="s">
        <v>26</v>
      </c>
      <c r="D711" s="86" t="s">
        <v>1</v>
      </c>
      <c r="E711" s="86" t="s">
        <v>29</v>
      </c>
      <c r="F711" s="86" t="s">
        <v>119</v>
      </c>
      <c r="G711" s="86" t="s">
        <v>134</v>
      </c>
      <c r="H711" s="173" t="s">
        <v>117</v>
      </c>
      <c r="I711" s="92" t="s">
        <v>135</v>
      </c>
      <c r="J711" s="380" t="s">
        <v>199</v>
      </c>
      <c r="K711" s="382" t="str">
        <f>$K$13</f>
        <v/>
      </c>
      <c r="L711" s="383"/>
      <c r="M711" s="382" t="str">
        <f>$M$13</f>
        <v/>
      </c>
      <c r="N711" s="383"/>
      <c r="O711" s="382" t="str">
        <f>$O$13</f>
        <v/>
      </c>
      <c r="P711" s="383"/>
      <c r="Q711" s="382" t="str">
        <f>$Q$13</f>
        <v/>
      </c>
      <c r="R711" s="384"/>
      <c r="S711" s="87"/>
      <c r="T711" s="135"/>
      <c r="U711" s="118"/>
      <c r="V711" s="118"/>
      <c r="W711" s="118"/>
      <c r="X711" s="118"/>
      <c r="Y711" s="135" t="str">
        <f>O711</f>
        <v/>
      </c>
      <c r="Z711" s="266">
        <f>O712</f>
        <v>0</v>
      </c>
      <c r="AA711" s="135"/>
      <c r="AB711" s="135"/>
      <c r="AC711" s="135"/>
      <c r="AD711" s="135"/>
      <c r="AE711" s="135"/>
      <c r="AF711" s="148"/>
      <c r="AG711" s="135"/>
      <c r="AH711" s="135"/>
      <c r="AI711" s="135"/>
      <c r="AJ711" s="135"/>
      <c r="AK711" s="135"/>
    </row>
    <row r="712" spans="1:37" ht="18" customHeight="1" thickBot="1">
      <c r="A712" s="312" t="str">
        <f>IF(C710="","",C710)</f>
        <v/>
      </c>
      <c r="B712" s="97">
        <f>B700</f>
        <v>8</v>
      </c>
      <c r="C712" s="93" t="str">
        <f>IF(H710="","",IF(D710="USD",H710-G710,ROUNDUP((H710-G710)/T710,2)))</f>
        <v/>
      </c>
      <c r="D712" s="110"/>
      <c r="E712" s="110"/>
      <c r="F712" s="111" t="str">
        <f>IF(AND(E710&lt;&gt;"",OR(I710="全額",I710="一部")=TRUE)=TRUE,E710,"")</f>
        <v/>
      </c>
      <c r="G712" s="112" t="str">
        <f>IF(D710="JPY",IF(COUNTIF(F712,"*円*")=1,I712,ROUNDUP(I712/T710,2)),IF(COUNTIF(F712,"*円*")=0,I712,ROUNDUP(I712*T710,0)))</f>
        <v/>
      </c>
      <c r="H712" s="174"/>
      <c r="I712" s="176" t="str">
        <f>IF(I710="","",IF(I710="全額",H710,IF(I710="なし",0,"金額入力")))</f>
        <v/>
      </c>
      <c r="J712" s="381"/>
      <c r="K712" s="385"/>
      <c r="L712" s="386"/>
      <c r="M712" s="385"/>
      <c r="N712" s="386"/>
      <c r="O712" s="385"/>
      <c r="P712" s="386"/>
      <c r="Q712" s="385"/>
      <c r="R712" s="387"/>
      <c r="S712" s="87"/>
      <c r="T712" s="135"/>
      <c r="U712" s="118" t="str">
        <f>IF(G712="","","IN_"&amp;F712&amp;MONTH(H712)&amp;"/"&amp;DAY(H712))&amp;"_"&amp;COUNTIF($V$14:V712,V712)</f>
        <v>_123</v>
      </c>
      <c r="V712" s="118" t="str">
        <f>"IN_"&amp;F712&amp;H712</f>
        <v>IN_</v>
      </c>
      <c r="W712" s="118"/>
      <c r="X712" s="118"/>
      <c r="Y712" s="135" t="str">
        <f>Q711</f>
        <v/>
      </c>
      <c r="Z712" s="266">
        <f>Q712</f>
        <v>0</v>
      </c>
      <c r="AA712" s="135" t="str">
        <f>IF(AB712="着金待ち",COUNTIF($AB$14:AB712,"着金待ち"),"")</f>
        <v/>
      </c>
      <c r="AB712" s="135" t="str">
        <f>IF(AND(OR(I710="全額",I710="一部")=TRUE,H712="")=TRUE,"着金待ち","")</f>
        <v/>
      </c>
      <c r="AC712" s="135" t="str">
        <f>IF(AB712="着金待ち",C710,"")</f>
        <v/>
      </c>
      <c r="AD712" s="135" t="str">
        <f>IF(AB712="着金待ち",F712,"")</f>
        <v/>
      </c>
      <c r="AE712" s="292" t="str">
        <f>IF(AB712="着金待ち",G712,"")</f>
        <v/>
      </c>
      <c r="AF712" s="148" t="str">
        <f>IF(AB712="着金待ち",B712,"")</f>
        <v/>
      </c>
      <c r="AG712" s="135" t="str">
        <f>IF(C712="","",IF(C712&lt;&gt;D712+E712,"！",""))</f>
        <v/>
      </c>
      <c r="AH712" s="135" t="str">
        <f>IF(C712="","",IF(C712&lt;&gt;SUM(K712:R712),"！",""))</f>
        <v/>
      </c>
      <c r="AI712" s="135" t="str">
        <f>IF(OR(AG712="！",AH712="！")=TRUE,"！","")</f>
        <v/>
      </c>
      <c r="AJ712" s="135" t="str">
        <f>IF(AI712="！",COUNTIF($AI$14:AI712,"！"),"")</f>
        <v/>
      </c>
      <c r="AK712" s="135">
        <v>3</v>
      </c>
    </row>
    <row r="713" spans="1:37" ht="18" customHeight="1" thickBot="1">
      <c r="A713" s="312"/>
      <c r="B713" s="308" t="s">
        <v>317</v>
      </c>
      <c r="C713" s="88"/>
      <c r="D713" s="89"/>
      <c r="E713" s="94" t="str">
        <f>IFERROR(ABS(C712-(D712+E712)),"")</f>
        <v/>
      </c>
      <c r="F713" s="90"/>
      <c r="G713" s="90"/>
      <c r="H713" s="89"/>
      <c r="I713" s="170"/>
      <c r="J713" s="79"/>
      <c r="K713" s="79"/>
      <c r="L713" s="79"/>
      <c r="M713" s="79"/>
      <c r="N713" s="79"/>
      <c r="O713" s="79"/>
      <c r="P713" s="79"/>
      <c r="Q713" s="388" t="str">
        <f>IFERROR(ABS(C712-SUM(K712:R712)),"")</f>
        <v/>
      </c>
      <c r="R713" s="388"/>
      <c r="S713" s="79"/>
      <c r="T713" s="135"/>
      <c r="U713" s="118"/>
      <c r="V713" s="118"/>
      <c r="W713" s="118"/>
      <c r="X713" s="118"/>
      <c r="Y713" s="135"/>
      <c r="Z713" s="135"/>
      <c r="AA713" s="135"/>
      <c r="AB713" s="135"/>
      <c r="AC713" s="135"/>
      <c r="AD713" s="135"/>
      <c r="AE713" s="135"/>
      <c r="AF713" s="148"/>
      <c r="AG713" s="135"/>
      <c r="AH713" s="135"/>
      <c r="AI713" s="135"/>
      <c r="AJ713" s="135"/>
      <c r="AK713" s="135"/>
    </row>
    <row r="714" spans="1:37" ht="18" customHeight="1" thickBot="1">
      <c r="A714" s="312"/>
      <c r="B714" s="321">
        <f>B709+1</f>
        <v>4</v>
      </c>
      <c r="C714" s="81" t="s">
        <v>23</v>
      </c>
      <c r="D714" s="82" t="s">
        <v>136</v>
      </c>
      <c r="E714" s="82" t="s">
        <v>28</v>
      </c>
      <c r="F714" s="82" t="s">
        <v>27</v>
      </c>
      <c r="G714" s="82" t="s">
        <v>24</v>
      </c>
      <c r="H714" s="171" t="s">
        <v>25</v>
      </c>
      <c r="I714" s="91" t="s">
        <v>133</v>
      </c>
      <c r="J714" s="372" t="s">
        <v>198</v>
      </c>
      <c r="K714" s="374"/>
      <c r="L714" s="375"/>
      <c r="M714" s="375"/>
      <c r="N714" s="375"/>
      <c r="O714" s="375"/>
      <c r="P714" s="375"/>
      <c r="Q714" s="375"/>
      <c r="R714" s="376"/>
      <c r="S714" s="83"/>
      <c r="T714" s="120" t="s">
        <v>31</v>
      </c>
      <c r="U714" s="118"/>
      <c r="V714" s="118"/>
      <c r="W714" s="118"/>
      <c r="X714" s="118"/>
      <c r="Y714" s="135" t="str">
        <f>K716</f>
        <v/>
      </c>
      <c r="Z714" s="266">
        <f>K717</f>
        <v>0</v>
      </c>
      <c r="AA714" s="135"/>
      <c r="AB714" s="135"/>
      <c r="AC714" s="135"/>
      <c r="AD714" s="135"/>
      <c r="AE714" s="135"/>
      <c r="AF714" s="148"/>
      <c r="AG714" s="135"/>
      <c r="AH714" s="135"/>
      <c r="AI714" s="135"/>
      <c r="AJ714" s="135"/>
      <c r="AK714" s="135"/>
    </row>
    <row r="715" spans="1:37" ht="18" customHeight="1" thickBot="1">
      <c r="A715" s="312"/>
      <c r="B715" s="309">
        <f>B700</f>
        <v>8</v>
      </c>
      <c r="C715" s="107"/>
      <c r="D715" s="108" t="s">
        <v>30</v>
      </c>
      <c r="E715" s="108" t="str">
        <f>IF(C715="","",IFERROR(INDEX(リスト!$B$3:$B$32,MATCH(プレー記録!C715,リスト!$D$3:$D$32,0),1),""))</f>
        <v/>
      </c>
      <c r="F715" s="109"/>
      <c r="G715" s="109" t="str">
        <f>IF(F715="","",F715)</f>
        <v/>
      </c>
      <c r="H715" s="172"/>
      <c r="I715" s="175"/>
      <c r="J715" s="373"/>
      <c r="K715" s="377"/>
      <c r="L715" s="378"/>
      <c r="M715" s="378"/>
      <c r="N715" s="378"/>
      <c r="O715" s="378"/>
      <c r="P715" s="378"/>
      <c r="Q715" s="378"/>
      <c r="R715" s="379"/>
      <c r="S715" s="84"/>
      <c r="T715" s="241"/>
      <c r="U715" s="118" t="str">
        <f>IF(F715="","","OUT_"&amp;E715&amp;MONTH(B715)&amp;"/"&amp;DAY(B715)&amp;"_"&amp;COUNTIF($V$12:V715,V715))</f>
        <v/>
      </c>
      <c r="V715" s="118" t="str">
        <f>"OUT_"&amp;E715&amp;B715</f>
        <v>OUT_8</v>
      </c>
      <c r="W715" s="194">
        <f>SUM(H715)-SUM(I717)</f>
        <v>0</v>
      </c>
      <c r="X715" s="119" t="str">
        <f>IF(C715="","",C715)</f>
        <v/>
      </c>
      <c r="Y715" s="135" t="str">
        <f>M716</f>
        <v/>
      </c>
      <c r="Z715" s="266">
        <f>M717</f>
        <v>0</v>
      </c>
      <c r="AA715" s="135"/>
      <c r="AB715" s="135"/>
      <c r="AC715" s="135"/>
      <c r="AD715" s="135"/>
      <c r="AE715" s="135"/>
      <c r="AF715" s="148"/>
      <c r="AG715" s="135"/>
      <c r="AH715" s="135"/>
      <c r="AI715" s="135"/>
      <c r="AJ715" s="135"/>
      <c r="AK715" s="135"/>
    </row>
    <row r="716" spans="1:37" ht="18" customHeight="1">
      <c r="A716" s="312"/>
      <c r="B716" s="79"/>
      <c r="C716" s="85" t="s">
        <v>26</v>
      </c>
      <c r="D716" s="86" t="s">
        <v>1</v>
      </c>
      <c r="E716" s="86" t="s">
        <v>29</v>
      </c>
      <c r="F716" s="86" t="s">
        <v>119</v>
      </c>
      <c r="G716" s="86" t="s">
        <v>134</v>
      </c>
      <c r="H716" s="173" t="s">
        <v>117</v>
      </c>
      <c r="I716" s="92" t="s">
        <v>135</v>
      </c>
      <c r="J716" s="380" t="s">
        <v>199</v>
      </c>
      <c r="K716" s="382" t="str">
        <f>$K$13</f>
        <v/>
      </c>
      <c r="L716" s="383"/>
      <c r="M716" s="382" t="str">
        <f>$M$13</f>
        <v/>
      </c>
      <c r="N716" s="383"/>
      <c r="O716" s="382" t="str">
        <f>$O$13</f>
        <v/>
      </c>
      <c r="P716" s="383"/>
      <c r="Q716" s="382" t="str">
        <f>$Q$13</f>
        <v/>
      </c>
      <c r="R716" s="384"/>
      <c r="S716" s="87"/>
      <c r="T716" s="135"/>
      <c r="U716" s="118"/>
      <c r="V716" s="118"/>
      <c r="W716" s="118"/>
      <c r="X716" s="118"/>
      <c r="Y716" s="135" t="str">
        <f>O716</f>
        <v/>
      </c>
      <c r="Z716" s="266">
        <f>O717</f>
        <v>0</v>
      </c>
      <c r="AA716" s="135"/>
      <c r="AB716" s="135"/>
      <c r="AC716" s="135"/>
      <c r="AD716" s="135"/>
      <c r="AE716" s="135"/>
      <c r="AF716" s="148"/>
      <c r="AG716" s="135"/>
      <c r="AH716" s="135"/>
      <c r="AI716" s="135"/>
      <c r="AJ716" s="135"/>
      <c r="AK716" s="135"/>
    </row>
    <row r="717" spans="1:37" ht="18" customHeight="1" thickBot="1">
      <c r="A717" s="312" t="str">
        <f>IF(C715="","",C715)</f>
        <v/>
      </c>
      <c r="B717" s="97">
        <f>B700</f>
        <v>8</v>
      </c>
      <c r="C717" s="93" t="str">
        <f>IF(H715="","",IF(D715="USD",H715-G715,ROUNDUP((H715-G715)/T715,2)))</f>
        <v/>
      </c>
      <c r="D717" s="110"/>
      <c r="E717" s="110"/>
      <c r="F717" s="111" t="str">
        <f>IF(AND(E715&lt;&gt;"",OR(I715="全額",I715="一部")=TRUE)=TRUE,E715,"")</f>
        <v/>
      </c>
      <c r="G717" s="112" t="str">
        <f>IF(D715="JPY",IF(COUNTIF(F717,"*円*")=1,I717,ROUNDUP(I717/T715,2)),IF(COUNTIF(F717,"*円*")=0,I717,ROUNDUP(I717*T715,0)))</f>
        <v/>
      </c>
      <c r="H717" s="174"/>
      <c r="I717" s="176" t="str">
        <f>IF(I715="","",IF(I715="全額",H715,IF(I715="なし",0,"金額入力")))</f>
        <v/>
      </c>
      <c r="J717" s="381"/>
      <c r="K717" s="385"/>
      <c r="L717" s="386"/>
      <c r="M717" s="385"/>
      <c r="N717" s="386"/>
      <c r="O717" s="385"/>
      <c r="P717" s="386"/>
      <c r="Q717" s="385"/>
      <c r="R717" s="387"/>
      <c r="S717" s="87"/>
      <c r="T717" s="135"/>
      <c r="U717" s="118" t="str">
        <f>IF(G717="","","IN_"&amp;F717&amp;MONTH(H717)&amp;"/"&amp;DAY(H717))&amp;"_"&amp;COUNTIF($V$14:V717,V717)</f>
        <v>_124</v>
      </c>
      <c r="V717" s="118" t="str">
        <f>"IN_"&amp;F717&amp;H717</f>
        <v>IN_</v>
      </c>
      <c r="W717" s="118"/>
      <c r="X717" s="118"/>
      <c r="Y717" s="135" t="str">
        <f>Q716</f>
        <v/>
      </c>
      <c r="Z717" s="266">
        <f>Q717</f>
        <v>0</v>
      </c>
      <c r="AA717" s="135" t="str">
        <f>IF(AB717="着金待ち",COUNTIF($AB$14:AB717,"着金待ち"),"")</f>
        <v/>
      </c>
      <c r="AB717" s="135" t="str">
        <f>IF(AND(OR(I715="全額",I715="一部")=TRUE,H717="")=TRUE,"着金待ち","")</f>
        <v/>
      </c>
      <c r="AC717" s="135" t="str">
        <f>IF(AB717="着金待ち",C715,"")</f>
        <v/>
      </c>
      <c r="AD717" s="135" t="str">
        <f>IF(AB717="着金待ち",F717,"")</f>
        <v/>
      </c>
      <c r="AE717" s="292" t="str">
        <f>IF(AB717="着金待ち",G717,"")</f>
        <v/>
      </c>
      <c r="AF717" s="148" t="str">
        <f>IF(AB717="着金待ち",B717,"")</f>
        <v/>
      </c>
      <c r="AG717" s="135" t="str">
        <f>IF(C717="","",IF(C717&lt;&gt;D717+E717,"！",""))</f>
        <v/>
      </c>
      <c r="AH717" s="135" t="str">
        <f>IF(C717="","",IF(C717&lt;&gt;SUM(K717:R717),"！",""))</f>
        <v/>
      </c>
      <c r="AI717" s="135" t="str">
        <f>IF(OR(AG717="！",AH717="！")=TRUE,"！","")</f>
        <v/>
      </c>
      <c r="AJ717" s="135" t="str">
        <f>IF(AI717="！",COUNTIF($AI$14:AI717,"！"),"")</f>
        <v/>
      </c>
      <c r="AK717" s="135">
        <v>4</v>
      </c>
    </row>
    <row r="718" spans="1:37" ht="18" customHeight="1" thickBot="1">
      <c r="A718" s="312"/>
      <c r="B718" s="308" t="s">
        <v>317</v>
      </c>
      <c r="C718" s="88"/>
      <c r="D718" s="89"/>
      <c r="E718" s="94" t="str">
        <f>IFERROR(ABS(C717-(D717+E717)),"")</f>
        <v/>
      </c>
      <c r="F718" s="90"/>
      <c r="G718" s="90"/>
      <c r="H718" s="89"/>
      <c r="I718" s="170"/>
      <c r="J718" s="79"/>
      <c r="K718" s="79"/>
      <c r="L718" s="79"/>
      <c r="M718" s="79"/>
      <c r="N718" s="79"/>
      <c r="O718" s="79"/>
      <c r="P718" s="79"/>
      <c r="Q718" s="388" t="str">
        <f>IFERROR(ABS(C717-SUM(K717:R717)),"")</f>
        <v/>
      </c>
      <c r="R718" s="388"/>
      <c r="S718" s="79"/>
      <c r="T718" s="135"/>
      <c r="U718" s="118"/>
      <c r="V718" s="118"/>
      <c r="W718" s="118"/>
      <c r="X718" s="118"/>
      <c r="Y718" s="135"/>
      <c r="Z718" s="135"/>
      <c r="AA718" s="135"/>
      <c r="AB718" s="135"/>
      <c r="AC718" s="135"/>
      <c r="AD718" s="135"/>
      <c r="AE718" s="135"/>
      <c r="AF718" s="148"/>
      <c r="AG718" s="135"/>
      <c r="AH718" s="135"/>
      <c r="AI718" s="135"/>
      <c r="AJ718" s="135"/>
      <c r="AK718" s="135"/>
    </row>
    <row r="719" spans="1:37" ht="18" customHeight="1" thickBot="1">
      <c r="A719" s="312"/>
      <c r="B719" s="321">
        <f>B714+1</f>
        <v>5</v>
      </c>
      <c r="C719" s="81" t="s">
        <v>23</v>
      </c>
      <c r="D719" s="82" t="s">
        <v>136</v>
      </c>
      <c r="E719" s="82" t="s">
        <v>28</v>
      </c>
      <c r="F719" s="82" t="s">
        <v>27</v>
      </c>
      <c r="G719" s="82" t="s">
        <v>24</v>
      </c>
      <c r="H719" s="171" t="s">
        <v>25</v>
      </c>
      <c r="I719" s="91" t="s">
        <v>133</v>
      </c>
      <c r="J719" s="372" t="s">
        <v>198</v>
      </c>
      <c r="K719" s="374"/>
      <c r="L719" s="375"/>
      <c r="M719" s="375"/>
      <c r="N719" s="375"/>
      <c r="O719" s="375"/>
      <c r="P719" s="375"/>
      <c r="Q719" s="375"/>
      <c r="R719" s="376"/>
      <c r="S719" s="83"/>
      <c r="T719" s="120" t="s">
        <v>31</v>
      </c>
      <c r="U719" s="118"/>
      <c r="V719" s="118"/>
      <c r="W719" s="118"/>
      <c r="X719" s="118"/>
      <c r="Y719" s="135" t="str">
        <f>K721</f>
        <v/>
      </c>
      <c r="Z719" s="266">
        <f>K722</f>
        <v>0</v>
      </c>
      <c r="AA719" s="135"/>
      <c r="AB719" s="135"/>
      <c r="AC719" s="135"/>
      <c r="AD719" s="135"/>
      <c r="AE719" s="135"/>
      <c r="AF719" s="148"/>
      <c r="AG719" s="135"/>
      <c r="AH719" s="135"/>
      <c r="AI719" s="135"/>
      <c r="AJ719" s="135"/>
      <c r="AK719" s="135"/>
    </row>
    <row r="720" spans="1:37" ht="18" customHeight="1" thickBot="1">
      <c r="A720" s="312"/>
      <c r="B720" s="309">
        <f>B700</f>
        <v>8</v>
      </c>
      <c r="C720" s="107"/>
      <c r="D720" s="108" t="s">
        <v>30</v>
      </c>
      <c r="E720" s="108" t="str">
        <f>IF(C720="","",IFERROR(INDEX(リスト!$B$3:$B$32,MATCH(プレー記録!C720,リスト!$D$3:$D$32,0),1),""))</f>
        <v/>
      </c>
      <c r="F720" s="109"/>
      <c r="G720" s="109" t="str">
        <f>IF(F720="","",F720)</f>
        <v/>
      </c>
      <c r="H720" s="172"/>
      <c r="I720" s="175"/>
      <c r="J720" s="373"/>
      <c r="K720" s="377"/>
      <c r="L720" s="378"/>
      <c r="M720" s="378"/>
      <c r="N720" s="378"/>
      <c r="O720" s="378"/>
      <c r="P720" s="378"/>
      <c r="Q720" s="378"/>
      <c r="R720" s="379"/>
      <c r="S720" s="84"/>
      <c r="T720" s="241"/>
      <c r="U720" s="118" t="str">
        <f>IF(F720="","","OUT_"&amp;E720&amp;MONTH(B720)&amp;"/"&amp;DAY(B720)&amp;"_"&amp;COUNTIF($V$12:V720,V720))</f>
        <v/>
      </c>
      <c r="V720" s="118" t="str">
        <f>"OUT_"&amp;E720&amp;B720</f>
        <v>OUT_8</v>
      </c>
      <c r="W720" s="194">
        <f>SUM(H720)-SUM(I722)</f>
        <v>0</v>
      </c>
      <c r="X720" s="119" t="str">
        <f>IF(C720="","",C720)</f>
        <v/>
      </c>
      <c r="Y720" s="135" t="str">
        <f>M721</f>
        <v/>
      </c>
      <c r="Z720" s="266">
        <f>M722</f>
        <v>0</v>
      </c>
      <c r="AA720" s="135"/>
      <c r="AB720" s="135"/>
      <c r="AC720" s="135"/>
      <c r="AD720" s="135"/>
      <c r="AE720" s="135"/>
      <c r="AF720" s="148"/>
      <c r="AG720" s="135"/>
      <c r="AH720" s="135"/>
      <c r="AI720" s="135"/>
      <c r="AJ720" s="135"/>
      <c r="AK720" s="135"/>
    </row>
    <row r="721" spans="1:37" ht="18" customHeight="1">
      <c r="A721" s="312"/>
      <c r="B721" s="79"/>
      <c r="C721" s="85" t="s">
        <v>26</v>
      </c>
      <c r="D721" s="86" t="s">
        <v>1</v>
      </c>
      <c r="E721" s="86" t="s">
        <v>29</v>
      </c>
      <c r="F721" s="86" t="s">
        <v>119</v>
      </c>
      <c r="G721" s="86" t="s">
        <v>134</v>
      </c>
      <c r="H721" s="173" t="s">
        <v>117</v>
      </c>
      <c r="I721" s="92" t="s">
        <v>135</v>
      </c>
      <c r="J721" s="380" t="s">
        <v>199</v>
      </c>
      <c r="K721" s="382" t="str">
        <f>$K$13</f>
        <v/>
      </c>
      <c r="L721" s="383"/>
      <c r="M721" s="382" t="str">
        <f>$M$13</f>
        <v/>
      </c>
      <c r="N721" s="383"/>
      <c r="O721" s="382" t="str">
        <f>$O$13</f>
        <v/>
      </c>
      <c r="P721" s="383"/>
      <c r="Q721" s="382" t="str">
        <f>$Q$13</f>
        <v/>
      </c>
      <c r="R721" s="384"/>
      <c r="S721" s="87"/>
      <c r="T721" s="135"/>
      <c r="U721" s="118"/>
      <c r="V721" s="118"/>
      <c r="W721" s="118"/>
      <c r="X721" s="118"/>
      <c r="Y721" s="135" t="str">
        <f>O721</f>
        <v/>
      </c>
      <c r="Z721" s="266">
        <f>O722</f>
        <v>0</v>
      </c>
      <c r="AA721" s="135"/>
      <c r="AB721" s="135"/>
      <c r="AC721" s="135"/>
      <c r="AD721" s="135"/>
      <c r="AE721" s="135"/>
      <c r="AF721" s="148"/>
      <c r="AG721" s="135"/>
      <c r="AH721" s="135"/>
      <c r="AI721" s="135"/>
      <c r="AJ721" s="135"/>
      <c r="AK721" s="135"/>
    </row>
    <row r="722" spans="1:37" ht="18" customHeight="1" thickBot="1">
      <c r="A722" s="312" t="str">
        <f>IF(C720="","",C720)</f>
        <v/>
      </c>
      <c r="B722" s="97">
        <f>B700</f>
        <v>8</v>
      </c>
      <c r="C722" s="93" t="str">
        <f>IF(H720="","",IF(D720="USD",H720-G720,ROUNDUP((H720-G720)/T720,2)))</f>
        <v/>
      </c>
      <c r="D722" s="110"/>
      <c r="E722" s="110"/>
      <c r="F722" s="111" t="str">
        <f>IF(AND(E720&lt;&gt;"",OR(I720="全額",I720="一部")=TRUE)=TRUE,E720,"")</f>
        <v/>
      </c>
      <c r="G722" s="112" t="str">
        <f>IF(D720="JPY",IF(COUNTIF(F722,"*円*")=1,I722,ROUNDUP(I722/T720,2)),IF(COUNTIF(F722,"*円*")=0,I722,ROUNDUP(I722*T720,0)))</f>
        <v/>
      </c>
      <c r="H722" s="174"/>
      <c r="I722" s="176" t="str">
        <f>IF(I720="","",IF(I720="全額",H720,IF(I720="なし",0,"金額入力")))</f>
        <v/>
      </c>
      <c r="J722" s="381"/>
      <c r="K722" s="385"/>
      <c r="L722" s="386"/>
      <c r="M722" s="385"/>
      <c r="N722" s="386"/>
      <c r="O722" s="385"/>
      <c r="P722" s="386"/>
      <c r="Q722" s="385"/>
      <c r="R722" s="387"/>
      <c r="S722" s="87"/>
      <c r="T722" s="135"/>
      <c r="U722" s="118" t="str">
        <f>IF(G722="","","IN_"&amp;F722&amp;MONTH(H722)&amp;"/"&amp;DAY(H722))&amp;"_"&amp;COUNTIF($V$14:V722,V722)</f>
        <v>_125</v>
      </c>
      <c r="V722" s="118" t="str">
        <f>"IN_"&amp;F722&amp;H722</f>
        <v>IN_</v>
      </c>
      <c r="W722" s="118"/>
      <c r="X722" s="118"/>
      <c r="Y722" s="135" t="str">
        <f>Q721</f>
        <v/>
      </c>
      <c r="Z722" s="266">
        <f>Q722</f>
        <v>0</v>
      </c>
      <c r="AA722" s="135" t="str">
        <f>IF(AB722="着金待ち",COUNTIF($AB$14:AB722,"着金待ち"),"")</f>
        <v/>
      </c>
      <c r="AB722" s="135" t="str">
        <f>IF(AND(OR(I720="全額",I720="一部")=TRUE,H722="")=TRUE,"着金待ち","")</f>
        <v/>
      </c>
      <c r="AC722" s="135" t="str">
        <f>IF(AB722="着金待ち",C720,"")</f>
        <v/>
      </c>
      <c r="AD722" s="135" t="str">
        <f>IF(AB722="着金待ち",F722,"")</f>
        <v/>
      </c>
      <c r="AE722" s="292" t="str">
        <f>IF(AB722="着金待ち",G722,"")</f>
        <v/>
      </c>
      <c r="AF722" s="148" t="str">
        <f>IF(AB722="着金待ち",B722,"")</f>
        <v/>
      </c>
      <c r="AG722" s="135" t="str">
        <f>IF(C722="","",IF(C722&lt;&gt;D722+E722,"！",""))</f>
        <v/>
      </c>
      <c r="AH722" s="135" t="str">
        <f>IF(C722="","",IF(C722&lt;&gt;SUM(K722:R722),"！",""))</f>
        <v/>
      </c>
      <c r="AI722" s="135" t="str">
        <f>IF(OR(AG722="！",AH722="！")=TRUE,"！","")</f>
        <v/>
      </c>
      <c r="AJ722" s="135" t="str">
        <f>IF(AI722="！",COUNTIF($AI$14:AI722,"！"),"")</f>
        <v/>
      </c>
      <c r="AK722" s="135">
        <v>5</v>
      </c>
    </row>
    <row r="723" spans="1:37" ht="18" customHeight="1" thickBot="1">
      <c r="A723" s="312"/>
      <c r="B723" s="308" t="s">
        <v>317</v>
      </c>
      <c r="C723" s="88"/>
      <c r="D723" s="89"/>
      <c r="E723" s="94" t="str">
        <f>IFERROR(ABS(C722-(D722+E722)),"")</f>
        <v/>
      </c>
      <c r="F723" s="90"/>
      <c r="G723" s="90"/>
      <c r="H723" s="89"/>
      <c r="I723" s="170"/>
      <c r="J723" s="79"/>
      <c r="K723" s="79"/>
      <c r="L723" s="79"/>
      <c r="M723" s="79"/>
      <c r="N723" s="79"/>
      <c r="O723" s="79"/>
      <c r="P723" s="79"/>
      <c r="Q723" s="388" t="str">
        <f>IFERROR(ABS(C722-SUM(K722:R722)),"")</f>
        <v/>
      </c>
      <c r="R723" s="388"/>
      <c r="S723" s="79"/>
      <c r="T723" s="135"/>
      <c r="U723" s="118"/>
      <c r="V723" s="118"/>
      <c r="W723" s="118"/>
      <c r="X723" s="118"/>
      <c r="Y723" s="135"/>
      <c r="Z723" s="135"/>
      <c r="AA723" s="135"/>
      <c r="AB723" s="135"/>
      <c r="AC723" s="135"/>
      <c r="AD723" s="135"/>
      <c r="AE723" s="135"/>
      <c r="AF723" s="148"/>
      <c r="AG723" s="135"/>
      <c r="AH723" s="135"/>
      <c r="AI723" s="135"/>
      <c r="AJ723" s="135"/>
      <c r="AK723" s="135"/>
    </row>
    <row r="724" spans="1:37" ht="18" customHeight="1" thickBot="1">
      <c r="A724" s="312"/>
      <c r="B724" s="321">
        <f>B719+1</f>
        <v>6</v>
      </c>
      <c r="C724" s="81" t="s">
        <v>23</v>
      </c>
      <c r="D724" s="82" t="s">
        <v>136</v>
      </c>
      <c r="E724" s="82" t="s">
        <v>28</v>
      </c>
      <c r="F724" s="82" t="s">
        <v>27</v>
      </c>
      <c r="G724" s="82" t="s">
        <v>24</v>
      </c>
      <c r="H724" s="171" t="s">
        <v>25</v>
      </c>
      <c r="I724" s="91" t="s">
        <v>133</v>
      </c>
      <c r="J724" s="372" t="s">
        <v>198</v>
      </c>
      <c r="K724" s="374"/>
      <c r="L724" s="375"/>
      <c r="M724" s="375"/>
      <c r="N724" s="375"/>
      <c r="O724" s="375"/>
      <c r="P724" s="375"/>
      <c r="Q724" s="375"/>
      <c r="R724" s="376"/>
      <c r="S724" s="83"/>
      <c r="T724" s="120" t="s">
        <v>31</v>
      </c>
      <c r="U724" s="118"/>
      <c r="V724" s="118"/>
      <c r="W724" s="118"/>
      <c r="X724" s="118"/>
      <c r="Y724" s="135" t="str">
        <f>K726</f>
        <v/>
      </c>
      <c r="Z724" s="266">
        <f>K727</f>
        <v>0</v>
      </c>
      <c r="AA724" s="135"/>
      <c r="AB724" s="135"/>
      <c r="AC724" s="135"/>
      <c r="AD724" s="135"/>
      <c r="AE724" s="135"/>
      <c r="AF724" s="148"/>
      <c r="AG724" s="135"/>
      <c r="AH724" s="135"/>
      <c r="AI724" s="135"/>
      <c r="AJ724" s="135"/>
      <c r="AK724" s="135"/>
    </row>
    <row r="725" spans="1:37" ht="18" customHeight="1" thickBot="1">
      <c r="A725" s="312"/>
      <c r="B725" s="309">
        <f>B700</f>
        <v>8</v>
      </c>
      <c r="C725" s="107"/>
      <c r="D725" s="108" t="s">
        <v>30</v>
      </c>
      <c r="E725" s="108" t="str">
        <f>IF(C725="","",IFERROR(INDEX(リスト!$B$3:$B$32,MATCH(プレー記録!C725,リスト!$D$3:$D$32,0),1),""))</f>
        <v/>
      </c>
      <c r="F725" s="109"/>
      <c r="G725" s="109" t="str">
        <f>IF(F725="","",F725)</f>
        <v/>
      </c>
      <c r="H725" s="172"/>
      <c r="I725" s="175"/>
      <c r="J725" s="373"/>
      <c r="K725" s="377"/>
      <c r="L725" s="378"/>
      <c r="M725" s="378"/>
      <c r="N725" s="378"/>
      <c r="O725" s="378"/>
      <c r="P725" s="378"/>
      <c r="Q725" s="378"/>
      <c r="R725" s="379"/>
      <c r="S725" s="84"/>
      <c r="T725" s="241"/>
      <c r="U725" s="118" t="str">
        <f>IF(F725="","","OUT_"&amp;E725&amp;MONTH(B725)&amp;"/"&amp;DAY(B725)&amp;"_"&amp;COUNTIF($V$12:V725,V725))</f>
        <v/>
      </c>
      <c r="V725" s="118" t="str">
        <f>"OUT_"&amp;E725&amp;B725</f>
        <v>OUT_8</v>
      </c>
      <c r="W725" s="194">
        <f>SUM(H725)-SUM(I727)</f>
        <v>0</v>
      </c>
      <c r="X725" s="119" t="str">
        <f>IF(C725="","",C725)</f>
        <v/>
      </c>
      <c r="Y725" s="135" t="str">
        <f>M726</f>
        <v/>
      </c>
      <c r="Z725" s="266">
        <f>M727</f>
        <v>0</v>
      </c>
      <c r="AA725" s="135"/>
      <c r="AB725" s="135"/>
      <c r="AC725" s="135"/>
      <c r="AD725" s="135"/>
      <c r="AE725" s="135"/>
      <c r="AF725" s="148"/>
      <c r="AG725" s="135"/>
      <c r="AH725" s="135"/>
      <c r="AI725" s="135"/>
      <c r="AJ725" s="135"/>
      <c r="AK725" s="135"/>
    </row>
    <row r="726" spans="1:37" ht="18" customHeight="1">
      <c r="A726" s="312"/>
      <c r="B726" s="79"/>
      <c r="C726" s="85" t="s">
        <v>26</v>
      </c>
      <c r="D726" s="86" t="s">
        <v>1</v>
      </c>
      <c r="E726" s="86" t="s">
        <v>29</v>
      </c>
      <c r="F726" s="86" t="s">
        <v>119</v>
      </c>
      <c r="G726" s="86" t="s">
        <v>134</v>
      </c>
      <c r="H726" s="173" t="s">
        <v>117</v>
      </c>
      <c r="I726" s="92" t="s">
        <v>135</v>
      </c>
      <c r="J726" s="380" t="s">
        <v>199</v>
      </c>
      <c r="K726" s="382" t="str">
        <f>$K$13</f>
        <v/>
      </c>
      <c r="L726" s="383"/>
      <c r="M726" s="382" t="str">
        <f>$M$13</f>
        <v/>
      </c>
      <c r="N726" s="383"/>
      <c r="O726" s="382" t="str">
        <f>$O$13</f>
        <v/>
      </c>
      <c r="P726" s="383"/>
      <c r="Q726" s="382" t="str">
        <f>$Q$13</f>
        <v/>
      </c>
      <c r="R726" s="384"/>
      <c r="S726" s="87"/>
      <c r="T726" s="135"/>
      <c r="U726" s="118"/>
      <c r="V726" s="118"/>
      <c r="W726" s="118"/>
      <c r="X726" s="118"/>
      <c r="Y726" s="135" t="str">
        <f>O726</f>
        <v/>
      </c>
      <c r="Z726" s="266">
        <f>O727</f>
        <v>0</v>
      </c>
      <c r="AA726" s="135"/>
      <c r="AB726" s="135"/>
      <c r="AC726" s="135"/>
      <c r="AD726" s="135"/>
      <c r="AE726" s="135"/>
      <c r="AF726" s="148"/>
      <c r="AG726" s="135"/>
      <c r="AH726" s="135"/>
      <c r="AI726" s="135"/>
      <c r="AJ726" s="135"/>
      <c r="AK726" s="135"/>
    </row>
    <row r="727" spans="1:37" ht="18" customHeight="1" thickBot="1">
      <c r="A727" s="312" t="str">
        <f>IF(C725="","",C725)</f>
        <v/>
      </c>
      <c r="B727" s="97">
        <f>B700</f>
        <v>8</v>
      </c>
      <c r="C727" s="93" t="str">
        <f>IF(H725="","",IF(D725="USD",H725-G725,ROUNDUP((H725-G725)/T725,2)))</f>
        <v/>
      </c>
      <c r="D727" s="110"/>
      <c r="E727" s="110"/>
      <c r="F727" s="111" t="str">
        <f>IF(AND(E725&lt;&gt;"",OR(I725="全額",I725="一部")=TRUE)=TRUE,E725,"")</f>
        <v/>
      </c>
      <c r="G727" s="112" t="str">
        <f>IF(D725="JPY",IF(COUNTIF(F727,"*円*")=1,I727,ROUNDUP(I727/T725,2)),IF(COUNTIF(F727,"*円*")=0,I727,ROUNDUP(I727*T725,0)))</f>
        <v/>
      </c>
      <c r="H727" s="174"/>
      <c r="I727" s="176" t="str">
        <f>IF(I725="","",IF(I725="全額",H725,IF(I725="なし",0,"金額入力")))</f>
        <v/>
      </c>
      <c r="J727" s="381"/>
      <c r="K727" s="385"/>
      <c r="L727" s="386"/>
      <c r="M727" s="385"/>
      <c r="N727" s="386"/>
      <c r="O727" s="385"/>
      <c r="P727" s="386"/>
      <c r="Q727" s="385"/>
      <c r="R727" s="387"/>
      <c r="S727" s="87"/>
      <c r="T727" s="135"/>
      <c r="U727" s="118" t="str">
        <f>IF(G727="","","IN_"&amp;F727&amp;MONTH(H727)&amp;"/"&amp;DAY(H727))&amp;"_"&amp;COUNTIF($V$14:V727,V727)</f>
        <v>_126</v>
      </c>
      <c r="V727" s="118" t="str">
        <f>"IN_"&amp;F727&amp;H727</f>
        <v>IN_</v>
      </c>
      <c r="W727" s="118"/>
      <c r="X727" s="118"/>
      <c r="Y727" s="135" t="str">
        <f>Q726</f>
        <v/>
      </c>
      <c r="Z727" s="266">
        <f>Q727</f>
        <v>0</v>
      </c>
      <c r="AA727" s="135" t="str">
        <f>IF(AB727="着金待ち",COUNTIF($AB$14:AB727,"着金待ち"),"")</f>
        <v/>
      </c>
      <c r="AB727" s="135" t="str">
        <f>IF(AND(OR(I725="全額",I725="一部")=TRUE,H727="")=TRUE,"着金待ち","")</f>
        <v/>
      </c>
      <c r="AC727" s="135" t="str">
        <f>IF(AB727="着金待ち",C725,"")</f>
        <v/>
      </c>
      <c r="AD727" s="135" t="str">
        <f>IF(AB727="着金待ち",F727,"")</f>
        <v/>
      </c>
      <c r="AE727" s="292" t="str">
        <f>IF(AB727="着金待ち",G727,"")</f>
        <v/>
      </c>
      <c r="AF727" s="148" t="str">
        <f>IF(AB727="着金待ち",B727,"")</f>
        <v/>
      </c>
      <c r="AG727" s="135" t="str">
        <f>IF(C727="","",IF(C727&lt;&gt;D727+E727,"！",""))</f>
        <v/>
      </c>
      <c r="AH727" s="135" t="str">
        <f>IF(C727="","",IF(C727&lt;&gt;SUM(K727:R727),"！",""))</f>
        <v/>
      </c>
      <c r="AI727" s="135" t="str">
        <f>IF(OR(AG727="！",AH727="！")=TRUE,"！","")</f>
        <v/>
      </c>
      <c r="AJ727" s="135" t="str">
        <f>IF(AI727="！",COUNTIF($AI$14:AI727,"！"),"")</f>
        <v/>
      </c>
      <c r="AK727" s="135">
        <v>6</v>
      </c>
    </row>
    <row r="728" spans="1:37" ht="18" customHeight="1" thickBot="1">
      <c r="A728" s="312"/>
      <c r="B728" s="308" t="s">
        <v>317</v>
      </c>
      <c r="C728" s="88"/>
      <c r="D728" s="89"/>
      <c r="E728" s="94" t="str">
        <f>IFERROR(ABS(C727-(D727+E727)),"")</f>
        <v/>
      </c>
      <c r="F728" s="90"/>
      <c r="G728" s="90"/>
      <c r="H728" s="89"/>
      <c r="I728" s="170"/>
      <c r="J728" s="79"/>
      <c r="K728" s="79"/>
      <c r="L728" s="79"/>
      <c r="M728" s="79"/>
      <c r="N728" s="79"/>
      <c r="O728" s="79"/>
      <c r="P728" s="79"/>
      <c r="Q728" s="388" t="str">
        <f>IFERROR(ABS(C727-SUM(K727:R727)),"")</f>
        <v/>
      </c>
      <c r="R728" s="388"/>
      <c r="S728" s="79"/>
      <c r="T728" s="135"/>
      <c r="U728" s="118"/>
      <c r="V728" s="118"/>
      <c r="W728" s="118"/>
      <c r="X728" s="118"/>
      <c r="Y728" s="135"/>
      <c r="Z728" s="135"/>
      <c r="AA728" s="135"/>
      <c r="AB728" s="135"/>
      <c r="AC728" s="135"/>
      <c r="AD728" s="135"/>
      <c r="AE728" s="135"/>
      <c r="AF728" s="148"/>
      <c r="AG728" s="135"/>
      <c r="AH728" s="135"/>
      <c r="AI728" s="135"/>
      <c r="AJ728" s="135"/>
      <c r="AK728" s="135"/>
    </row>
    <row r="729" spans="1:37" ht="18" customHeight="1" thickBot="1">
      <c r="A729" s="312"/>
      <c r="B729" s="321">
        <f>B724+1</f>
        <v>7</v>
      </c>
      <c r="C729" s="81" t="s">
        <v>23</v>
      </c>
      <c r="D729" s="82" t="s">
        <v>136</v>
      </c>
      <c r="E729" s="82" t="s">
        <v>28</v>
      </c>
      <c r="F729" s="82" t="s">
        <v>27</v>
      </c>
      <c r="G729" s="82" t="s">
        <v>24</v>
      </c>
      <c r="H729" s="171" t="s">
        <v>25</v>
      </c>
      <c r="I729" s="91" t="s">
        <v>133</v>
      </c>
      <c r="J729" s="372" t="s">
        <v>198</v>
      </c>
      <c r="K729" s="374"/>
      <c r="L729" s="375"/>
      <c r="M729" s="375"/>
      <c r="N729" s="375"/>
      <c r="O729" s="375"/>
      <c r="P729" s="375"/>
      <c r="Q729" s="375"/>
      <c r="R729" s="376"/>
      <c r="S729" s="83"/>
      <c r="T729" s="120" t="s">
        <v>31</v>
      </c>
      <c r="U729" s="118"/>
      <c r="V729" s="118"/>
      <c r="W729" s="118"/>
      <c r="X729" s="118"/>
      <c r="Y729" s="135" t="str">
        <f>K731</f>
        <v/>
      </c>
      <c r="Z729" s="266">
        <f>K732</f>
        <v>0</v>
      </c>
      <c r="AA729" s="135"/>
      <c r="AB729" s="135"/>
      <c r="AC729" s="135"/>
      <c r="AD729" s="135"/>
      <c r="AE729" s="135"/>
      <c r="AF729" s="148"/>
      <c r="AG729" s="135"/>
      <c r="AH729" s="135"/>
      <c r="AI729" s="135"/>
      <c r="AJ729" s="135"/>
      <c r="AK729" s="135"/>
    </row>
    <row r="730" spans="1:37" ht="18" customHeight="1" thickBot="1">
      <c r="A730" s="312"/>
      <c r="B730" s="309">
        <f>B700</f>
        <v>8</v>
      </c>
      <c r="C730" s="107"/>
      <c r="D730" s="108" t="s">
        <v>30</v>
      </c>
      <c r="E730" s="108" t="str">
        <f>IF(C730="","",IFERROR(INDEX(リスト!$B$3:$B$32,MATCH(プレー記録!C730,リスト!$D$3:$D$32,0),1),""))</f>
        <v/>
      </c>
      <c r="F730" s="109"/>
      <c r="G730" s="109" t="str">
        <f>IF(F730="","",F730)</f>
        <v/>
      </c>
      <c r="H730" s="172"/>
      <c r="I730" s="175"/>
      <c r="J730" s="373"/>
      <c r="K730" s="377"/>
      <c r="L730" s="378"/>
      <c r="M730" s="378"/>
      <c r="N730" s="378"/>
      <c r="O730" s="378"/>
      <c r="P730" s="378"/>
      <c r="Q730" s="378"/>
      <c r="R730" s="379"/>
      <c r="S730" s="84"/>
      <c r="T730" s="241"/>
      <c r="U730" s="118" t="str">
        <f>IF(F730="","","OUT_"&amp;E730&amp;MONTH(B730)&amp;"/"&amp;DAY(B730)&amp;"_"&amp;COUNTIF($V$12:V730,V730))</f>
        <v/>
      </c>
      <c r="V730" s="118" t="str">
        <f>"OUT_"&amp;E730&amp;B730</f>
        <v>OUT_8</v>
      </c>
      <c r="W730" s="194">
        <f>SUM(H730)-SUM(I732)</f>
        <v>0</v>
      </c>
      <c r="X730" s="119" t="str">
        <f>IF(C730="","",C730)</f>
        <v/>
      </c>
      <c r="Y730" s="135" t="str">
        <f>M731</f>
        <v/>
      </c>
      <c r="Z730" s="266">
        <f>M732</f>
        <v>0</v>
      </c>
      <c r="AA730" s="135"/>
      <c r="AB730" s="135"/>
      <c r="AC730" s="135"/>
      <c r="AD730" s="135"/>
      <c r="AE730" s="135"/>
      <c r="AF730" s="148"/>
      <c r="AG730" s="135"/>
      <c r="AH730" s="135"/>
      <c r="AI730" s="135"/>
      <c r="AJ730" s="135"/>
      <c r="AK730" s="135"/>
    </row>
    <row r="731" spans="1:37" ht="18" customHeight="1">
      <c r="A731" s="312"/>
      <c r="B731" s="79"/>
      <c r="C731" s="85" t="s">
        <v>26</v>
      </c>
      <c r="D731" s="86" t="s">
        <v>1</v>
      </c>
      <c r="E731" s="86" t="s">
        <v>29</v>
      </c>
      <c r="F731" s="86" t="s">
        <v>119</v>
      </c>
      <c r="G731" s="86" t="s">
        <v>134</v>
      </c>
      <c r="H731" s="173" t="s">
        <v>117</v>
      </c>
      <c r="I731" s="92" t="s">
        <v>135</v>
      </c>
      <c r="J731" s="380" t="s">
        <v>199</v>
      </c>
      <c r="K731" s="382" t="str">
        <f>$K$13</f>
        <v/>
      </c>
      <c r="L731" s="383"/>
      <c r="M731" s="382" t="str">
        <f>$M$13</f>
        <v/>
      </c>
      <c r="N731" s="383"/>
      <c r="O731" s="382" t="str">
        <f>$O$13</f>
        <v/>
      </c>
      <c r="P731" s="383"/>
      <c r="Q731" s="382" t="str">
        <f>$Q$13</f>
        <v/>
      </c>
      <c r="R731" s="384"/>
      <c r="S731" s="87"/>
      <c r="T731" s="135"/>
      <c r="U731" s="118"/>
      <c r="V731" s="118"/>
      <c r="W731" s="118"/>
      <c r="X731" s="118"/>
      <c r="Y731" s="135" t="str">
        <f>O731</f>
        <v/>
      </c>
      <c r="Z731" s="266">
        <f>O732</f>
        <v>0</v>
      </c>
      <c r="AA731" s="135"/>
      <c r="AB731" s="135"/>
      <c r="AC731" s="135"/>
      <c r="AD731" s="135"/>
      <c r="AE731" s="135"/>
      <c r="AF731" s="148"/>
      <c r="AG731" s="135"/>
      <c r="AH731" s="135"/>
      <c r="AI731" s="135"/>
      <c r="AJ731" s="135"/>
      <c r="AK731" s="135"/>
    </row>
    <row r="732" spans="1:37" ht="18" customHeight="1" thickBot="1">
      <c r="A732" s="312" t="str">
        <f>IF(C730="","",C730)</f>
        <v/>
      </c>
      <c r="B732" s="97">
        <f>B700</f>
        <v>8</v>
      </c>
      <c r="C732" s="93" t="str">
        <f>IF(H730="","",IF(D730="USD",H730-G730,ROUNDUP((H730-G730)/T730,2)))</f>
        <v/>
      </c>
      <c r="D732" s="110"/>
      <c r="E732" s="110"/>
      <c r="F732" s="111" t="str">
        <f>IF(AND(E730&lt;&gt;"",OR(I730="全額",I730="一部")=TRUE)=TRUE,E730,"")</f>
        <v/>
      </c>
      <c r="G732" s="112" t="str">
        <f>IF(D730="JPY",IF(COUNTIF(F732,"*円*")=1,I732,ROUNDUP(I732/T730,2)),IF(COUNTIF(F732,"*円*")=0,I732,ROUNDUP(I732*T730,0)))</f>
        <v/>
      </c>
      <c r="H732" s="174"/>
      <c r="I732" s="176" t="str">
        <f>IF(I730="","",IF(I730="全額",H730,IF(I730="なし",0,"金額入力")))</f>
        <v/>
      </c>
      <c r="J732" s="381"/>
      <c r="K732" s="385"/>
      <c r="L732" s="386"/>
      <c r="M732" s="385"/>
      <c r="N732" s="386"/>
      <c r="O732" s="385"/>
      <c r="P732" s="386"/>
      <c r="Q732" s="385"/>
      <c r="R732" s="387"/>
      <c r="S732" s="87"/>
      <c r="T732" s="135"/>
      <c r="U732" s="118" t="str">
        <f>IF(G732="","","IN_"&amp;F732&amp;MONTH(H732)&amp;"/"&amp;DAY(H732))&amp;"_"&amp;COUNTIF($V$14:V732,V732)</f>
        <v>_127</v>
      </c>
      <c r="V732" s="118" t="str">
        <f>"IN_"&amp;F732&amp;H732</f>
        <v>IN_</v>
      </c>
      <c r="W732" s="118"/>
      <c r="X732" s="118"/>
      <c r="Y732" s="135" t="str">
        <f>Q731</f>
        <v/>
      </c>
      <c r="Z732" s="266">
        <f>Q732</f>
        <v>0</v>
      </c>
      <c r="AA732" s="135" t="str">
        <f>IF(AB732="着金待ち",COUNTIF($AB$14:AB732,"着金待ち"),"")</f>
        <v/>
      </c>
      <c r="AB732" s="135" t="str">
        <f>IF(AND(OR(I730="全額",I730="一部")=TRUE,H732="")=TRUE,"着金待ち","")</f>
        <v/>
      </c>
      <c r="AC732" s="135" t="str">
        <f>IF(AB732="着金待ち",C730,"")</f>
        <v/>
      </c>
      <c r="AD732" s="135" t="str">
        <f>IF(AB732="着金待ち",F732,"")</f>
        <v/>
      </c>
      <c r="AE732" s="292" t="str">
        <f>IF(AB732="着金待ち",G732,"")</f>
        <v/>
      </c>
      <c r="AF732" s="148" t="str">
        <f>IF(AB732="着金待ち",B732,"")</f>
        <v/>
      </c>
      <c r="AG732" s="135" t="str">
        <f>IF(C732="","",IF(C732&lt;&gt;D732+E732,"！",""))</f>
        <v/>
      </c>
      <c r="AH732" s="135" t="str">
        <f>IF(C732="","",IF(C732&lt;&gt;SUM(K732:R732),"！",""))</f>
        <v/>
      </c>
      <c r="AI732" s="135" t="str">
        <f>IF(OR(AG732="！",AH732="！")=TRUE,"！","")</f>
        <v/>
      </c>
      <c r="AJ732" s="135" t="str">
        <f>IF(AI732="！",COUNTIF($AI$14:AI732,"！"),"")</f>
        <v/>
      </c>
      <c r="AK732" s="135">
        <v>7</v>
      </c>
    </row>
    <row r="733" spans="1:37" ht="18" customHeight="1" thickBot="1">
      <c r="A733" s="312"/>
      <c r="B733" s="308" t="s">
        <v>317</v>
      </c>
      <c r="C733" s="88"/>
      <c r="D733" s="89"/>
      <c r="E733" s="94" t="str">
        <f>IFERROR(ABS(C732-(D732+E732)),"")</f>
        <v/>
      </c>
      <c r="F733" s="90"/>
      <c r="G733" s="90"/>
      <c r="H733" s="89"/>
      <c r="I733" s="170"/>
      <c r="J733" s="79"/>
      <c r="K733" s="79"/>
      <c r="L733" s="79"/>
      <c r="M733" s="79"/>
      <c r="N733" s="79"/>
      <c r="O733" s="79"/>
      <c r="P733" s="79"/>
      <c r="Q733" s="388" t="str">
        <f>IFERROR(ABS(C732-SUM(K732:R732)),"")</f>
        <v/>
      </c>
      <c r="R733" s="388"/>
      <c r="S733" s="79"/>
      <c r="T733" s="135"/>
      <c r="U733" s="118"/>
      <c r="V733" s="118"/>
      <c r="W733" s="118"/>
      <c r="X733" s="118"/>
      <c r="Y733" s="135"/>
      <c r="Z733" s="135"/>
      <c r="AA733" s="135"/>
      <c r="AB733" s="135"/>
      <c r="AC733" s="135"/>
      <c r="AD733" s="135"/>
      <c r="AE733" s="135"/>
      <c r="AF733" s="148"/>
      <c r="AG733" s="135"/>
      <c r="AH733" s="135"/>
      <c r="AI733" s="135"/>
      <c r="AJ733" s="135"/>
      <c r="AK733" s="135"/>
    </row>
    <row r="734" spans="1:37" ht="18" customHeight="1" thickBot="1">
      <c r="A734" s="312"/>
      <c r="B734" s="321">
        <f>B729+1</f>
        <v>8</v>
      </c>
      <c r="C734" s="81" t="s">
        <v>23</v>
      </c>
      <c r="D734" s="82" t="s">
        <v>136</v>
      </c>
      <c r="E734" s="82" t="s">
        <v>28</v>
      </c>
      <c r="F734" s="82" t="s">
        <v>27</v>
      </c>
      <c r="G734" s="82" t="s">
        <v>24</v>
      </c>
      <c r="H734" s="171" t="s">
        <v>25</v>
      </c>
      <c r="I734" s="91" t="s">
        <v>133</v>
      </c>
      <c r="J734" s="372" t="s">
        <v>198</v>
      </c>
      <c r="K734" s="374"/>
      <c r="L734" s="375"/>
      <c r="M734" s="375"/>
      <c r="N734" s="375"/>
      <c r="O734" s="375"/>
      <c r="P734" s="375"/>
      <c r="Q734" s="375"/>
      <c r="R734" s="376"/>
      <c r="S734" s="83"/>
      <c r="T734" s="120" t="s">
        <v>31</v>
      </c>
      <c r="U734" s="118"/>
      <c r="V734" s="118"/>
      <c r="W734" s="118"/>
      <c r="X734" s="118"/>
      <c r="Y734" s="135" t="str">
        <f>K736</f>
        <v/>
      </c>
      <c r="Z734" s="266">
        <f>K737</f>
        <v>0</v>
      </c>
      <c r="AA734" s="135"/>
      <c r="AB734" s="135"/>
      <c r="AC734" s="135"/>
      <c r="AD734" s="135"/>
      <c r="AE734" s="135"/>
      <c r="AF734" s="148"/>
      <c r="AG734" s="135"/>
      <c r="AH734" s="135"/>
      <c r="AI734" s="135"/>
      <c r="AJ734" s="135"/>
      <c r="AK734" s="135"/>
    </row>
    <row r="735" spans="1:37" ht="18" customHeight="1" thickBot="1">
      <c r="A735" s="312"/>
      <c r="B735" s="309">
        <f>B700</f>
        <v>8</v>
      </c>
      <c r="C735" s="107"/>
      <c r="D735" s="108" t="s">
        <v>30</v>
      </c>
      <c r="E735" s="108" t="str">
        <f>IF(C735="","",IFERROR(INDEX(リスト!$B$3:$B$32,MATCH(プレー記録!C735,リスト!$D$3:$D$32,0),1),""))</f>
        <v/>
      </c>
      <c r="F735" s="109"/>
      <c r="G735" s="109" t="str">
        <f>IF(F735="","",F735)</f>
        <v/>
      </c>
      <c r="H735" s="172"/>
      <c r="I735" s="175"/>
      <c r="J735" s="373"/>
      <c r="K735" s="377"/>
      <c r="L735" s="378"/>
      <c r="M735" s="378"/>
      <c r="N735" s="378"/>
      <c r="O735" s="378"/>
      <c r="P735" s="378"/>
      <c r="Q735" s="378"/>
      <c r="R735" s="379"/>
      <c r="S735" s="84"/>
      <c r="T735" s="241"/>
      <c r="U735" s="118" t="str">
        <f>IF(F735="","","OUT_"&amp;E735&amp;MONTH(B735)&amp;"/"&amp;DAY(B735)&amp;"_"&amp;COUNTIF($V$12:V735,V735))</f>
        <v/>
      </c>
      <c r="V735" s="118" t="str">
        <f>"OUT_"&amp;E735&amp;B735</f>
        <v>OUT_8</v>
      </c>
      <c r="W735" s="194">
        <f>SUM(H735)-SUM(I737)</f>
        <v>0</v>
      </c>
      <c r="X735" s="119" t="str">
        <f>IF(C735="","",C735)</f>
        <v/>
      </c>
      <c r="Y735" s="135" t="str">
        <f>M736</f>
        <v/>
      </c>
      <c r="Z735" s="266">
        <f>M737</f>
        <v>0</v>
      </c>
      <c r="AA735" s="135"/>
      <c r="AB735" s="135"/>
      <c r="AC735" s="135"/>
      <c r="AD735" s="135"/>
      <c r="AE735" s="135"/>
      <c r="AF735" s="148"/>
      <c r="AG735" s="135"/>
      <c r="AH735" s="135"/>
      <c r="AI735" s="135"/>
      <c r="AJ735" s="135"/>
      <c r="AK735" s="135"/>
    </row>
    <row r="736" spans="1:37" ht="18" customHeight="1">
      <c r="A736" s="312"/>
      <c r="B736" s="79"/>
      <c r="C736" s="85" t="s">
        <v>26</v>
      </c>
      <c r="D736" s="86" t="s">
        <v>1</v>
      </c>
      <c r="E736" s="86" t="s">
        <v>29</v>
      </c>
      <c r="F736" s="86" t="s">
        <v>119</v>
      </c>
      <c r="G736" s="86" t="s">
        <v>134</v>
      </c>
      <c r="H736" s="173" t="s">
        <v>117</v>
      </c>
      <c r="I736" s="92" t="s">
        <v>135</v>
      </c>
      <c r="J736" s="380" t="s">
        <v>199</v>
      </c>
      <c r="K736" s="382" t="str">
        <f>$K$13</f>
        <v/>
      </c>
      <c r="L736" s="383"/>
      <c r="M736" s="382" t="str">
        <f>$M$13</f>
        <v/>
      </c>
      <c r="N736" s="383"/>
      <c r="O736" s="382" t="str">
        <f>$O$13</f>
        <v/>
      </c>
      <c r="P736" s="383"/>
      <c r="Q736" s="382" t="str">
        <f>$Q$13</f>
        <v/>
      </c>
      <c r="R736" s="384"/>
      <c r="S736" s="87"/>
      <c r="T736" s="135"/>
      <c r="U736" s="118"/>
      <c r="V736" s="118"/>
      <c r="W736" s="118"/>
      <c r="X736" s="118"/>
      <c r="Y736" s="135" t="str">
        <f>O736</f>
        <v/>
      </c>
      <c r="Z736" s="266">
        <f>O737</f>
        <v>0</v>
      </c>
      <c r="AA736" s="135"/>
      <c r="AB736" s="135"/>
      <c r="AC736" s="135"/>
      <c r="AD736" s="135"/>
      <c r="AE736" s="135"/>
      <c r="AF736" s="148"/>
      <c r="AG736" s="135"/>
      <c r="AH736" s="135"/>
      <c r="AI736" s="135"/>
      <c r="AJ736" s="135"/>
      <c r="AK736" s="135"/>
    </row>
    <row r="737" spans="1:37" ht="18" customHeight="1" thickBot="1">
      <c r="A737" s="312" t="str">
        <f>IF(C735="","",C735)</f>
        <v/>
      </c>
      <c r="B737" s="97">
        <f>B700</f>
        <v>8</v>
      </c>
      <c r="C737" s="93" t="str">
        <f>IF(H735="","",IF(D735="USD",H735-G735,ROUNDUP((H735-G735)/T735,2)))</f>
        <v/>
      </c>
      <c r="D737" s="110"/>
      <c r="E737" s="110"/>
      <c r="F737" s="111" t="str">
        <f>IF(AND(E735&lt;&gt;"",OR(I735="全額",I735="一部")=TRUE)=TRUE,E735,"")</f>
        <v/>
      </c>
      <c r="G737" s="112" t="str">
        <f>IF(D735="JPY",IF(COUNTIF(F737,"*円*")=1,I737,ROUNDUP(I737/T735,2)),IF(COUNTIF(F737,"*円*")=0,I737,ROUNDUP(I737*T735,0)))</f>
        <v/>
      </c>
      <c r="H737" s="174"/>
      <c r="I737" s="176" t="str">
        <f>IF(I735="","",IF(I735="全額",H735,IF(I735="なし",0,"金額入力")))</f>
        <v/>
      </c>
      <c r="J737" s="381"/>
      <c r="K737" s="385"/>
      <c r="L737" s="386"/>
      <c r="M737" s="385"/>
      <c r="N737" s="386"/>
      <c r="O737" s="385"/>
      <c r="P737" s="386"/>
      <c r="Q737" s="385"/>
      <c r="R737" s="387"/>
      <c r="S737" s="87"/>
      <c r="T737" s="135"/>
      <c r="U737" s="118" t="str">
        <f>IF(G737="","","IN_"&amp;F737&amp;MONTH(H737)&amp;"/"&amp;DAY(H737))&amp;"_"&amp;COUNTIF($V$14:V737,V737)</f>
        <v>_128</v>
      </c>
      <c r="V737" s="118" t="str">
        <f>"IN_"&amp;F737&amp;H737</f>
        <v>IN_</v>
      </c>
      <c r="W737" s="118"/>
      <c r="X737" s="118"/>
      <c r="Y737" s="135" t="str">
        <f>Q736</f>
        <v/>
      </c>
      <c r="Z737" s="266">
        <f>Q737</f>
        <v>0</v>
      </c>
      <c r="AA737" s="135" t="str">
        <f>IF(AB737="着金待ち",COUNTIF($AB$14:AB737,"着金待ち"),"")</f>
        <v/>
      </c>
      <c r="AB737" s="135" t="str">
        <f>IF(AND(OR(I735="全額",I735="一部")=TRUE,H737="")=TRUE,"着金待ち","")</f>
        <v/>
      </c>
      <c r="AC737" s="135" t="str">
        <f>IF(AB737="着金待ち",C735,"")</f>
        <v/>
      </c>
      <c r="AD737" s="135" t="str">
        <f>IF(AB737="着金待ち",F737,"")</f>
        <v/>
      </c>
      <c r="AE737" s="292" t="str">
        <f>IF(AB737="着金待ち",G737,"")</f>
        <v/>
      </c>
      <c r="AF737" s="148" t="str">
        <f>IF(AB737="着金待ち",B737,"")</f>
        <v/>
      </c>
      <c r="AG737" s="135" t="str">
        <f>IF(C737="","",IF(C737&lt;&gt;D737+E737,"！",""))</f>
        <v/>
      </c>
      <c r="AH737" s="135" t="str">
        <f>IF(C737="","",IF(C737&lt;&gt;SUM(K737:R737),"！",""))</f>
        <v/>
      </c>
      <c r="AI737" s="135" t="str">
        <f>IF(OR(AG737="！",AH737="！")=TRUE,"！","")</f>
        <v/>
      </c>
      <c r="AJ737" s="135" t="str">
        <f>IF(AI737="！",COUNTIF($AI$14:AI737,"！"),"")</f>
        <v/>
      </c>
      <c r="AK737" s="135">
        <v>8</v>
      </c>
    </row>
    <row r="738" spans="1:37" ht="18" customHeight="1" thickBot="1">
      <c r="A738" s="312"/>
      <c r="B738" s="308" t="s">
        <v>317</v>
      </c>
      <c r="C738" s="88"/>
      <c r="D738" s="89"/>
      <c r="E738" s="94" t="str">
        <f>IFERROR(ABS(C737-(D737+E737)),"")</f>
        <v/>
      </c>
      <c r="F738" s="90"/>
      <c r="G738" s="90"/>
      <c r="H738" s="89"/>
      <c r="I738" s="170"/>
      <c r="J738" s="79"/>
      <c r="K738" s="79"/>
      <c r="L738" s="79"/>
      <c r="M738" s="79"/>
      <c r="N738" s="79"/>
      <c r="O738" s="79"/>
      <c r="P738" s="79"/>
      <c r="Q738" s="388" t="str">
        <f>IFERROR(ABS(C737-SUM(K737:R737)),"")</f>
        <v/>
      </c>
      <c r="R738" s="388"/>
      <c r="S738" s="79"/>
      <c r="T738" s="135"/>
      <c r="U738" s="118"/>
      <c r="V738" s="118"/>
      <c r="W738" s="118"/>
      <c r="X738" s="118"/>
      <c r="Y738" s="135"/>
      <c r="Z738" s="135"/>
      <c r="AA738" s="135"/>
      <c r="AB738" s="135"/>
      <c r="AC738" s="135"/>
      <c r="AD738" s="135"/>
      <c r="AE738" s="135"/>
      <c r="AF738" s="148"/>
      <c r="AG738" s="135"/>
      <c r="AH738" s="135"/>
      <c r="AI738" s="135"/>
      <c r="AJ738" s="135"/>
      <c r="AK738" s="135"/>
    </row>
    <row r="739" spans="1:37" ht="18" customHeight="1" thickBot="1">
      <c r="A739" s="312"/>
      <c r="B739" s="321">
        <f>B734+1</f>
        <v>9</v>
      </c>
      <c r="C739" s="81" t="s">
        <v>23</v>
      </c>
      <c r="D739" s="82" t="s">
        <v>136</v>
      </c>
      <c r="E739" s="82" t="s">
        <v>28</v>
      </c>
      <c r="F739" s="82" t="s">
        <v>27</v>
      </c>
      <c r="G739" s="82" t="s">
        <v>24</v>
      </c>
      <c r="H739" s="171" t="s">
        <v>25</v>
      </c>
      <c r="I739" s="91" t="s">
        <v>133</v>
      </c>
      <c r="J739" s="372" t="s">
        <v>198</v>
      </c>
      <c r="K739" s="374"/>
      <c r="L739" s="375"/>
      <c r="M739" s="375"/>
      <c r="N739" s="375"/>
      <c r="O739" s="375"/>
      <c r="P739" s="375"/>
      <c r="Q739" s="375"/>
      <c r="R739" s="376"/>
      <c r="S739" s="83"/>
      <c r="T739" s="120" t="s">
        <v>31</v>
      </c>
      <c r="U739" s="118"/>
      <c r="V739" s="118"/>
      <c r="W739" s="118"/>
      <c r="X739" s="118"/>
      <c r="Y739" s="135" t="str">
        <f>K741</f>
        <v/>
      </c>
      <c r="Z739" s="266">
        <f>K742</f>
        <v>0</v>
      </c>
      <c r="AA739" s="135"/>
      <c r="AB739" s="135"/>
      <c r="AC739" s="135"/>
      <c r="AD739" s="135"/>
      <c r="AE739" s="135"/>
      <c r="AF739" s="148"/>
      <c r="AG739" s="135"/>
      <c r="AH739" s="135"/>
      <c r="AI739" s="135"/>
      <c r="AJ739" s="135"/>
      <c r="AK739" s="135"/>
    </row>
    <row r="740" spans="1:37" ht="18" customHeight="1" thickBot="1">
      <c r="A740" s="312"/>
      <c r="B740" s="309">
        <f>B700</f>
        <v>8</v>
      </c>
      <c r="C740" s="107"/>
      <c r="D740" s="108" t="s">
        <v>30</v>
      </c>
      <c r="E740" s="108" t="str">
        <f>IF(C740="","",IFERROR(INDEX(リスト!$B$3:$B$32,MATCH(プレー記録!C740,リスト!$D$3:$D$32,0),1),""))</f>
        <v/>
      </c>
      <c r="F740" s="109"/>
      <c r="G740" s="109" t="str">
        <f>IF(F740="","",F740)</f>
        <v/>
      </c>
      <c r="H740" s="172"/>
      <c r="I740" s="175"/>
      <c r="J740" s="373"/>
      <c r="K740" s="377"/>
      <c r="L740" s="378"/>
      <c r="M740" s="378"/>
      <c r="N740" s="378"/>
      <c r="O740" s="378"/>
      <c r="P740" s="378"/>
      <c r="Q740" s="378"/>
      <c r="R740" s="379"/>
      <c r="S740" s="84"/>
      <c r="T740" s="241"/>
      <c r="U740" s="118" t="str">
        <f>IF(F740="","","OUT_"&amp;E740&amp;MONTH(B740)&amp;"/"&amp;DAY(B740)&amp;"_"&amp;COUNTIF($V$12:V740,V740))</f>
        <v/>
      </c>
      <c r="V740" s="118" t="str">
        <f>"OUT_"&amp;E740&amp;B740</f>
        <v>OUT_8</v>
      </c>
      <c r="W740" s="194">
        <f>SUM(H740)-SUM(I742)</f>
        <v>0</v>
      </c>
      <c r="X740" s="119" t="str">
        <f>IF(C740="","",C740)</f>
        <v/>
      </c>
      <c r="Y740" s="135" t="str">
        <f>M741</f>
        <v/>
      </c>
      <c r="Z740" s="266">
        <f>M742</f>
        <v>0</v>
      </c>
      <c r="AA740" s="135"/>
      <c r="AB740" s="135"/>
      <c r="AC740" s="135"/>
      <c r="AD740" s="135"/>
      <c r="AE740" s="135"/>
      <c r="AF740" s="148"/>
      <c r="AG740" s="135"/>
      <c r="AH740" s="135"/>
      <c r="AI740" s="135"/>
      <c r="AJ740" s="135"/>
      <c r="AK740" s="135"/>
    </row>
    <row r="741" spans="1:37" ht="18" customHeight="1">
      <c r="A741" s="312"/>
      <c r="B741" s="79"/>
      <c r="C741" s="85" t="s">
        <v>26</v>
      </c>
      <c r="D741" s="86" t="s">
        <v>1</v>
      </c>
      <c r="E741" s="86" t="s">
        <v>29</v>
      </c>
      <c r="F741" s="86" t="s">
        <v>119</v>
      </c>
      <c r="G741" s="86" t="s">
        <v>134</v>
      </c>
      <c r="H741" s="173" t="s">
        <v>117</v>
      </c>
      <c r="I741" s="92" t="s">
        <v>135</v>
      </c>
      <c r="J741" s="380" t="s">
        <v>199</v>
      </c>
      <c r="K741" s="382" t="str">
        <f>$K$13</f>
        <v/>
      </c>
      <c r="L741" s="383"/>
      <c r="M741" s="382" t="str">
        <f>$M$13</f>
        <v/>
      </c>
      <c r="N741" s="383"/>
      <c r="O741" s="382" t="str">
        <f>$O$13</f>
        <v/>
      </c>
      <c r="P741" s="383"/>
      <c r="Q741" s="382" t="str">
        <f>$Q$13</f>
        <v/>
      </c>
      <c r="R741" s="384"/>
      <c r="S741" s="87"/>
      <c r="T741" s="135"/>
      <c r="U741" s="118"/>
      <c r="V741" s="118"/>
      <c r="W741" s="118"/>
      <c r="X741" s="118"/>
      <c r="Y741" s="135" t="str">
        <f>O741</f>
        <v/>
      </c>
      <c r="Z741" s="266">
        <f>O742</f>
        <v>0</v>
      </c>
      <c r="AA741" s="135"/>
      <c r="AB741" s="135"/>
      <c r="AC741" s="135"/>
      <c r="AD741" s="135"/>
      <c r="AE741" s="135"/>
      <c r="AF741" s="148"/>
      <c r="AG741" s="135"/>
      <c r="AH741" s="135"/>
      <c r="AI741" s="135"/>
      <c r="AJ741" s="135"/>
      <c r="AK741" s="135"/>
    </row>
    <row r="742" spans="1:37" ht="18" customHeight="1" thickBot="1">
      <c r="A742" s="312" t="str">
        <f>IF(C740="","",C740)</f>
        <v/>
      </c>
      <c r="B742" s="97">
        <f>B700</f>
        <v>8</v>
      </c>
      <c r="C742" s="93" t="str">
        <f>IF(H740="","",IF(D740="USD",H740-G740,ROUNDUP((H740-G740)/T740,2)))</f>
        <v/>
      </c>
      <c r="D742" s="110"/>
      <c r="E742" s="110"/>
      <c r="F742" s="111" t="str">
        <f>IF(AND(E740&lt;&gt;"",OR(I740="全額",I740="一部")=TRUE)=TRUE,E740,"")</f>
        <v/>
      </c>
      <c r="G742" s="112" t="str">
        <f>IF(D740="JPY",IF(COUNTIF(F742,"*円*")=1,I742,ROUNDUP(I742/T740,2)),IF(COUNTIF(F742,"*円*")=0,I742,ROUNDUP(I742*T740,0)))</f>
        <v/>
      </c>
      <c r="H742" s="174"/>
      <c r="I742" s="176" t="str">
        <f>IF(I740="","",IF(I740="全額",H740,IF(I740="なし",0,"金額入力")))</f>
        <v/>
      </c>
      <c r="J742" s="381"/>
      <c r="K742" s="385"/>
      <c r="L742" s="386"/>
      <c r="M742" s="385"/>
      <c r="N742" s="386"/>
      <c r="O742" s="385"/>
      <c r="P742" s="386"/>
      <c r="Q742" s="385"/>
      <c r="R742" s="387"/>
      <c r="S742" s="87"/>
      <c r="T742" s="135"/>
      <c r="U742" s="118" t="str">
        <f>IF(G742="","","IN_"&amp;F742&amp;MONTH(H742)&amp;"/"&amp;DAY(H742))&amp;"_"&amp;COUNTIF($V$14:V742,V742)</f>
        <v>_129</v>
      </c>
      <c r="V742" s="118" t="str">
        <f>"IN_"&amp;F742&amp;H742</f>
        <v>IN_</v>
      </c>
      <c r="W742" s="118"/>
      <c r="X742" s="118"/>
      <c r="Y742" s="135" t="str">
        <f>Q741</f>
        <v/>
      </c>
      <c r="Z742" s="266">
        <f>Q742</f>
        <v>0</v>
      </c>
      <c r="AA742" s="135" t="str">
        <f>IF(AB742="着金待ち",COUNTIF($AB$14:AB742,"着金待ち"),"")</f>
        <v/>
      </c>
      <c r="AB742" s="135" t="str">
        <f>IF(AND(OR(I740="全額",I740="一部")=TRUE,H742="")=TRUE,"着金待ち","")</f>
        <v/>
      </c>
      <c r="AC742" s="135" t="str">
        <f>IF(AB742="着金待ち",C740,"")</f>
        <v/>
      </c>
      <c r="AD742" s="135" t="str">
        <f>IF(AB742="着金待ち",F742,"")</f>
        <v/>
      </c>
      <c r="AE742" s="292" t="str">
        <f>IF(AB742="着金待ち",G742,"")</f>
        <v/>
      </c>
      <c r="AF742" s="148" t="str">
        <f>IF(AB742="着金待ち",B742,"")</f>
        <v/>
      </c>
      <c r="AG742" s="135" t="str">
        <f>IF(C742="","",IF(C742&lt;&gt;D742+E742,"！",""))</f>
        <v/>
      </c>
      <c r="AH742" s="135" t="str">
        <f>IF(C742="","",IF(C742&lt;&gt;SUM(K742:R742),"！",""))</f>
        <v/>
      </c>
      <c r="AI742" s="135" t="str">
        <f>IF(OR(AG742="！",AH742="！")=TRUE,"！","")</f>
        <v/>
      </c>
      <c r="AJ742" s="135" t="str">
        <f>IF(AI742="！",COUNTIF($AI$14:AI742,"！"),"")</f>
        <v/>
      </c>
      <c r="AK742" s="135">
        <v>9</v>
      </c>
    </row>
    <row r="743" spans="1:37" ht="18" customHeight="1" thickBot="1">
      <c r="A743" s="312"/>
      <c r="B743" s="308" t="s">
        <v>317</v>
      </c>
      <c r="C743" s="88"/>
      <c r="D743" s="89"/>
      <c r="E743" s="94" t="str">
        <f>IFERROR(ABS(C742-(D742+E742)),"")</f>
        <v/>
      </c>
      <c r="F743" s="90"/>
      <c r="G743" s="90"/>
      <c r="H743" s="89"/>
      <c r="I743" s="170"/>
      <c r="J743" s="79"/>
      <c r="K743" s="79"/>
      <c r="L743" s="79"/>
      <c r="M743" s="79"/>
      <c r="N743" s="79"/>
      <c r="O743" s="79"/>
      <c r="P743" s="79"/>
      <c r="Q743" s="388" t="str">
        <f>IFERROR(ABS(C742-SUM(K742:R742)),"")</f>
        <v/>
      </c>
      <c r="R743" s="388"/>
      <c r="S743" s="79"/>
      <c r="T743" s="135"/>
      <c r="U743" s="118"/>
      <c r="V743" s="118"/>
      <c r="W743" s="118"/>
      <c r="X743" s="118"/>
      <c r="Y743" s="135"/>
      <c r="Z743" s="135"/>
      <c r="AA743" s="135"/>
      <c r="AB743" s="135"/>
      <c r="AC743" s="135"/>
      <c r="AD743" s="135"/>
      <c r="AE743" s="135"/>
      <c r="AF743" s="148"/>
      <c r="AG743" s="135"/>
      <c r="AH743" s="135"/>
      <c r="AI743" s="135"/>
      <c r="AJ743" s="135"/>
      <c r="AK743" s="135"/>
    </row>
    <row r="744" spans="1:37" ht="18" customHeight="1" thickBot="1">
      <c r="A744" s="312"/>
      <c r="B744" s="321">
        <f>B739+1</f>
        <v>10</v>
      </c>
      <c r="C744" s="81" t="s">
        <v>23</v>
      </c>
      <c r="D744" s="82" t="s">
        <v>136</v>
      </c>
      <c r="E744" s="82" t="s">
        <v>28</v>
      </c>
      <c r="F744" s="82" t="s">
        <v>27</v>
      </c>
      <c r="G744" s="82" t="s">
        <v>24</v>
      </c>
      <c r="H744" s="171" t="s">
        <v>25</v>
      </c>
      <c r="I744" s="91" t="s">
        <v>133</v>
      </c>
      <c r="J744" s="372" t="s">
        <v>198</v>
      </c>
      <c r="K744" s="374"/>
      <c r="L744" s="375"/>
      <c r="M744" s="375"/>
      <c r="N744" s="375"/>
      <c r="O744" s="375"/>
      <c r="P744" s="375"/>
      <c r="Q744" s="375"/>
      <c r="R744" s="376"/>
      <c r="S744" s="83"/>
      <c r="T744" s="120" t="s">
        <v>31</v>
      </c>
      <c r="U744" s="118"/>
      <c r="V744" s="118"/>
      <c r="W744" s="118"/>
      <c r="X744" s="118"/>
      <c r="Y744" s="135" t="str">
        <f>K746</f>
        <v/>
      </c>
      <c r="Z744" s="266">
        <f>K747</f>
        <v>0</v>
      </c>
      <c r="AA744" s="135"/>
      <c r="AB744" s="135"/>
      <c r="AC744" s="135"/>
      <c r="AD744" s="135"/>
      <c r="AE744" s="135"/>
      <c r="AF744" s="148"/>
      <c r="AG744" s="135"/>
      <c r="AH744" s="135"/>
      <c r="AI744" s="135"/>
      <c r="AJ744" s="135"/>
      <c r="AK744" s="135"/>
    </row>
    <row r="745" spans="1:37" ht="18" customHeight="1" thickBot="1">
      <c r="A745" s="312"/>
      <c r="B745" s="309">
        <f>B700</f>
        <v>8</v>
      </c>
      <c r="C745" s="107"/>
      <c r="D745" s="108" t="s">
        <v>30</v>
      </c>
      <c r="E745" s="108" t="str">
        <f>IF(C745="","",IFERROR(INDEX(リスト!$B$3:$B$32,MATCH(プレー記録!C745,リスト!$D$3:$D$32,0),1),""))</f>
        <v/>
      </c>
      <c r="F745" s="109"/>
      <c r="G745" s="109" t="str">
        <f>IF(F745="","",F745)</f>
        <v/>
      </c>
      <c r="H745" s="172"/>
      <c r="I745" s="175"/>
      <c r="J745" s="373"/>
      <c r="K745" s="377"/>
      <c r="L745" s="378"/>
      <c r="M745" s="378"/>
      <c r="N745" s="378"/>
      <c r="O745" s="378"/>
      <c r="P745" s="378"/>
      <c r="Q745" s="378"/>
      <c r="R745" s="379"/>
      <c r="S745" s="84"/>
      <c r="T745" s="241"/>
      <c r="U745" s="118" t="str">
        <f>IF(F745="","","OUT_"&amp;E745&amp;MONTH(B745)&amp;"/"&amp;DAY(B745)&amp;"_"&amp;COUNTIF($V$12:V745,V745))</f>
        <v/>
      </c>
      <c r="V745" s="118" t="str">
        <f>"OUT_"&amp;E745&amp;B745</f>
        <v>OUT_8</v>
      </c>
      <c r="W745" s="194">
        <f>SUM(H745)-SUM(I747)</f>
        <v>0</v>
      </c>
      <c r="X745" s="119" t="str">
        <f>IF(C745="","",C745)</f>
        <v/>
      </c>
      <c r="Y745" s="135" t="str">
        <f>M746</f>
        <v/>
      </c>
      <c r="Z745" s="266">
        <f>M747</f>
        <v>0</v>
      </c>
      <c r="AA745" s="135"/>
      <c r="AB745" s="135"/>
      <c r="AC745" s="135"/>
      <c r="AD745" s="135"/>
      <c r="AE745" s="135"/>
      <c r="AF745" s="148"/>
      <c r="AG745" s="135"/>
      <c r="AH745" s="135"/>
      <c r="AI745" s="135"/>
      <c r="AJ745" s="135"/>
      <c r="AK745" s="135"/>
    </row>
    <row r="746" spans="1:37" ht="18" customHeight="1">
      <c r="A746" s="312"/>
      <c r="B746" s="79"/>
      <c r="C746" s="85" t="s">
        <v>26</v>
      </c>
      <c r="D746" s="86" t="s">
        <v>1</v>
      </c>
      <c r="E746" s="86" t="s">
        <v>29</v>
      </c>
      <c r="F746" s="86" t="s">
        <v>119</v>
      </c>
      <c r="G746" s="86" t="s">
        <v>134</v>
      </c>
      <c r="H746" s="173" t="s">
        <v>117</v>
      </c>
      <c r="I746" s="92" t="s">
        <v>135</v>
      </c>
      <c r="J746" s="380" t="s">
        <v>199</v>
      </c>
      <c r="K746" s="382" t="str">
        <f>$K$13</f>
        <v/>
      </c>
      <c r="L746" s="383"/>
      <c r="M746" s="382" t="str">
        <f>$M$13</f>
        <v/>
      </c>
      <c r="N746" s="383"/>
      <c r="O746" s="382" t="str">
        <f>$O$13</f>
        <v/>
      </c>
      <c r="P746" s="383"/>
      <c r="Q746" s="382" t="str">
        <f>$Q$13</f>
        <v/>
      </c>
      <c r="R746" s="384"/>
      <c r="S746" s="87"/>
      <c r="T746" s="135"/>
      <c r="U746" s="118"/>
      <c r="V746" s="118"/>
      <c r="W746" s="118"/>
      <c r="X746" s="118"/>
      <c r="Y746" s="135" t="str">
        <f>O746</f>
        <v/>
      </c>
      <c r="Z746" s="266">
        <f>O747</f>
        <v>0</v>
      </c>
      <c r="AA746" s="135"/>
      <c r="AB746" s="135"/>
      <c r="AC746" s="135"/>
      <c r="AD746" s="135"/>
      <c r="AE746" s="135"/>
      <c r="AF746" s="148"/>
      <c r="AG746" s="135"/>
      <c r="AH746" s="135"/>
      <c r="AI746" s="135"/>
      <c r="AJ746" s="135"/>
      <c r="AK746" s="135"/>
    </row>
    <row r="747" spans="1:37" ht="18" customHeight="1" thickBot="1">
      <c r="A747" s="312" t="str">
        <f>IF(C745="","",C745)</f>
        <v/>
      </c>
      <c r="B747" s="97">
        <f>B700</f>
        <v>8</v>
      </c>
      <c r="C747" s="93" t="str">
        <f>IF(H745="","",IF(D745="USD",H745-G745,ROUNDUP((H745-G745)/T745,2)))</f>
        <v/>
      </c>
      <c r="D747" s="110"/>
      <c r="E747" s="110"/>
      <c r="F747" s="111" t="str">
        <f>IF(AND(E745&lt;&gt;"",OR(I745="全額",I745="一部")=TRUE)=TRUE,E745,"")</f>
        <v/>
      </c>
      <c r="G747" s="112" t="str">
        <f>IF(D745="JPY",IF(COUNTIF(F747,"*円*")=1,I747,ROUNDUP(I747/T745,2)),IF(COUNTIF(F747,"*円*")=0,I747,ROUNDUP(I747*T745,0)))</f>
        <v/>
      </c>
      <c r="H747" s="174"/>
      <c r="I747" s="176" t="str">
        <f>IF(I745="","",IF(I745="全額",H745,IF(I745="なし",0,"金額入力")))</f>
        <v/>
      </c>
      <c r="J747" s="381"/>
      <c r="K747" s="385"/>
      <c r="L747" s="386"/>
      <c r="M747" s="385"/>
      <c r="N747" s="386"/>
      <c r="O747" s="385"/>
      <c r="P747" s="386"/>
      <c r="Q747" s="385"/>
      <c r="R747" s="387"/>
      <c r="S747" s="87"/>
      <c r="T747" s="135"/>
      <c r="U747" s="118" t="str">
        <f>IF(G747="","","IN_"&amp;F747&amp;MONTH(H747)&amp;"/"&amp;DAY(H747))&amp;"_"&amp;COUNTIF($V$14:V747,V747)</f>
        <v>_130</v>
      </c>
      <c r="V747" s="118" t="str">
        <f>"IN_"&amp;F747&amp;H747</f>
        <v>IN_</v>
      </c>
      <c r="W747" s="118"/>
      <c r="X747" s="118"/>
      <c r="Y747" s="135" t="str">
        <f>Q746</f>
        <v/>
      </c>
      <c r="Z747" s="266">
        <f>Q747</f>
        <v>0</v>
      </c>
      <c r="AA747" s="135" t="str">
        <f>IF(AB747="着金待ち",COUNTIF($AB$14:AB747,"着金待ち"),"")</f>
        <v/>
      </c>
      <c r="AB747" s="135" t="str">
        <f>IF(AND(OR(I745="全額",I745="一部")=TRUE,H747="")=TRUE,"着金待ち","")</f>
        <v/>
      </c>
      <c r="AC747" s="135" t="str">
        <f>IF(AB747="着金待ち",C745,"")</f>
        <v/>
      </c>
      <c r="AD747" s="135" t="str">
        <f>IF(AB747="着金待ち",F747,"")</f>
        <v/>
      </c>
      <c r="AE747" s="292" t="str">
        <f>IF(AB747="着金待ち",G747,"")</f>
        <v/>
      </c>
      <c r="AF747" s="148" t="str">
        <f>IF(AB747="着金待ち",B747,"")</f>
        <v/>
      </c>
      <c r="AG747" s="135" t="str">
        <f>IF(C747="","",IF(C747&lt;&gt;D747+E747,"！",""))</f>
        <v/>
      </c>
      <c r="AH747" s="135" t="str">
        <f>IF(C747="","",IF(C747&lt;&gt;SUM(K747:R747),"！",""))</f>
        <v/>
      </c>
      <c r="AI747" s="135" t="str">
        <f>IF(OR(AG747="！",AH747="！")=TRUE,"！","")</f>
        <v/>
      </c>
      <c r="AJ747" s="135" t="str">
        <f>IF(AI747="！",COUNTIF($AI$14:AI747,"！"),"")</f>
        <v/>
      </c>
      <c r="AK747" s="135">
        <v>10</v>
      </c>
    </row>
    <row r="748" spans="1:37" ht="18" customHeight="1" thickBot="1">
      <c r="A748" s="312"/>
      <c r="B748" s="308" t="s">
        <v>317</v>
      </c>
      <c r="C748" s="181"/>
      <c r="D748" s="182"/>
      <c r="E748" s="98" t="str">
        <f>IFERROR(ABS(C747-(D747+E747)),"")</f>
        <v/>
      </c>
      <c r="F748" s="183"/>
      <c r="G748" s="183"/>
      <c r="H748" s="182"/>
      <c r="I748" s="170"/>
      <c r="J748" s="79"/>
      <c r="K748" s="79"/>
      <c r="L748" s="79"/>
      <c r="M748" s="79"/>
      <c r="N748" s="79"/>
      <c r="O748" s="79"/>
      <c r="P748" s="79"/>
      <c r="Q748" s="371" t="str">
        <f>IFERROR(ABS(C747-SUM(K747:R747)),"")</f>
        <v/>
      </c>
      <c r="R748" s="371"/>
      <c r="S748" s="79"/>
      <c r="T748" s="135"/>
      <c r="U748" s="118"/>
      <c r="V748" s="118"/>
      <c r="W748" s="118"/>
      <c r="X748" s="118"/>
      <c r="Y748" s="135"/>
      <c r="Z748" s="135"/>
      <c r="AA748" s="135"/>
      <c r="AB748" s="135"/>
      <c r="AC748" s="135"/>
      <c r="AD748" s="135"/>
      <c r="AE748" s="135"/>
      <c r="AF748" s="148"/>
      <c r="AG748" s="135"/>
      <c r="AH748" s="135"/>
      <c r="AI748" s="135"/>
      <c r="AJ748" s="135"/>
      <c r="AK748" s="135"/>
    </row>
    <row r="749" spans="1:37" ht="18" customHeight="1" thickBot="1">
      <c r="A749" s="312"/>
      <c r="B749" s="321">
        <f>B744+1</f>
        <v>11</v>
      </c>
      <c r="C749" s="81" t="s">
        <v>23</v>
      </c>
      <c r="D749" s="82" t="s">
        <v>136</v>
      </c>
      <c r="E749" s="82" t="s">
        <v>28</v>
      </c>
      <c r="F749" s="82" t="s">
        <v>27</v>
      </c>
      <c r="G749" s="82" t="s">
        <v>24</v>
      </c>
      <c r="H749" s="171" t="s">
        <v>25</v>
      </c>
      <c r="I749" s="91" t="s">
        <v>133</v>
      </c>
      <c r="J749" s="372" t="s">
        <v>198</v>
      </c>
      <c r="K749" s="374"/>
      <c r="L749" s="375"/>
      <c r="M749" s="375"/>
      <c r="N749" s="375"/>
      <c r="O749" s="375"/>
      <c r="P749" s="375"/>
      <c r="Q749" s="375"/>
      <c r="R749" s="376"/>
      <c r="S749" s="83"/>
      <c r="T749" s="120" t="s">
        <v>31</v>
      </c>
      <c r="U749" s="118"/>
      <c r="V749" s="118"/>
      <c r="W749" s="118"/>
      <c r="X749" s="118"/>
      <c r="Y749" s="135" t="str">
        <f>K751</f>
        <v/>
      </c>
      <c r="Z749" s="266">
        <f>K752</f>
        <v>0</v>
      </c>
      <c r="AA749" s="135"/>
      <c r="AB749" s="135"/>
      <c r="AC749" s="135"/>
      <c r="AD749" s="135"/>
      <c r="AE749" s="135"/>
      <c r="AF749" s="148"/>
      <c r="AG749" s="135"/>
      <c r="AH749" s="135"/>
      <c r="AI749" s="135"/>
      <c r="AJ749" s="135"/>
      <c r="AK749" s="135"/>
    </row>
    <row r="750" spans="1:37" ht="18" customHeight="1" thickBot="1">
      <c r="A750" s="312"/>
      <c r="B750" s="309">
        <f>B700</f>
        <v>8</v>
      </c>
      <c r="C750" s="107"/>
      <c r="D750" s="108" t="s">
        <v>30</v>
      </c>
      <c r="E750" s="108" t="str">
        <f>IF(C750="","",IFERROR(INDEX(リスト!$B$3:$B$32,MATCH(プレー記録!C750,リスト!$D$3:$D$32,0),1),""))</f>
        <v/>
      </c>
      <c r="F750" s="109"/>
      <c r="G750" s="109" t="str">
        <f>IF(F750="","",F750)</f>
        <v/>
      </c>
      <c r="H750" s="172"/>
      <c r="I750" s="175"/>
      <c r="J750" s="373"/>
      <c r="K750" s="377"/>
      <c r="L750" s="378"/>
      <c r="M750" s="378"/>
      <c r="N750" s="378"/>
      <c r="O750" s="378"/>
      <c r="P750" s="378"/>
      <c r="Q750" s="378"/>
      <c r="R750" s="379"/>
      <c r="S750" s="84"/>
      <c r="T750" s="241"/>
      <c r="U750" s="118" t="str">
        <f>IF(F750="","","OUT_"&amp;E750&amp;MONTH(B750)&amp;"/"&amp;DAY(B750)&amp;"_"&amp;COUNTIF($V$12:V750,V750))</f>
        <v/>
      </c>
      <c r="V750" s="118" t="str">
        <f>"OUT_"&amp;E750&amp;B750</f>
        <v>OUT_8</v>
      </c>
      <c r="W750" s="194">
        <f>SUM(H750)-SUM(I752)</f>
        <v>0</v>
      </c>
      <c r="X750" s="119" t="str">
        <f>IF(C750="","",C750)</f>
        <v/>
      </c>
      <c r="Y750" s="135" t="str">
        <f>M751</f>
        <v/>
      </c>
      <c r="Z750" s="266">
        <f>M752</f>
        <v>0</v>
      </c>
      <c r="AA750" s="135"/>
      <c r="AB750" s="135"/>
      <c r="AC750" s="135"/>
      <c r="AD750" s="135"/>
      <c r="AE750" s="135"/>
      <c r="AF750" s="148"/>
      <c r="AG750" s="135"/>
      <c r="AH750" s="135"/>
      <c r="AI750" s="135"/>
      <c r="AJ750" s="135"/>
      <c r="AK750" s="135"/>
    </row>
    <row r="751" spans="1:37" ht="18" customHeight="1">
      <c r="A751" s="312"/>
      <c r="B751" s="79"/>
      <c r="C751" s="85" t="s">
        <v>26</v>
      </c>
      <c r="D751" s="86" t="s">
        <v>1</v>
      </c>
      <c r="E751" s="86" t="s">
        <v>29</v>
      </c>
      <c r="F751" s="86" t="s">
        <v>119</v>
      </c>
      <c r="G751" s="86" t="s">
        <v>134</v>
      </c>
      <c r="H751" s="173" t="s">
        <v>117</v>
      </c>
      <c r="I751" s="92" t="s">
        <v>135</v>
      </c>
      <c r="J751" s="380" t="s">
        <v>199</v>
      </c>
      <c r="K751" s="382" t="str">
        <f>$K$13</f>
        <v/>
      </c>
      <c r="L751" s="383"/>
      <c r="M751" s="382" t="str">
        <f>$M$13</f>
        <v/>
      </c>
      <c r="N751" s="383"/>
      <c r="O751" s="382" t="str">
        <f>$O$13</f>
        <v/>
      </c>
      <c r="P751" s="383"/>
      <c r="Q751" s="382" t="str">
        <f>$Q$13</f>
        <v/>
      </c>
      <c r="R751" s="384"/>
      <c r="S751" s="87"/>
      <c r="T751" s="135"/>
      <c r="U751" s="118"/>
      <c r="V751" s="118"/>
      <c r="W751" s="118"/>
      <c r="X751" s="118"/>
      <c r="Y751" s="135" t="str">
        <f>O751</f>
        <v/>
      </c>
      <c r="Z751" s="266">
        <f>O752</f>
        <v>0</v>
      </c>
      <c r="AA751" s="135"/>
      <c r="AB751" s="135"/>
      <c r="AC751" s="135"/>
      <c r="AD751" s="135"/>
      <c r="AE751" s="135"/>
      <c r="AF751" s="148"/>
      <c r="AG751" s="135"/>
      <c r="AH751" s="135"/>
      <c r="AI751" s="135"/>
      <c r="AJ751" s="135"/>
      <c r="AK751" s="135"/>
    </row>
    <row r="752" spans="1:37" ht="18" customHeight="1" thickBot="1">
      <c r="A752" s="312" t="str">
        <f>IF(C750="","",C750)</f>
        <v/>
      </c>
      <c r="B752" s="97">
        <f>B700</f>
        <v>8</v>
      </c>
      <c r="C752" s="93" t="str">
        <f>IF(H750="","",IF(D750="USD",H750-G750,ROUNDUP((H750-G750)/T750,2)))</f>
        <v/>
      </c>
      <c r="D752" s="110"/>
      <c r="E752" s="110"/>
      <c r="F752" s="111" t="str">
        <f>IF(AND(E750&lt;&gt;"",OR(I750="全額",I750="一部")=TRUE)=TRUE,E750,"")</f>
        <v/>
      </c>
      <c r="G752" s="112" t="str">
        <f>IF(D750="JPY",IF(COUNTIF(F752,"*円*")=1,I752,ROUNDUP(I752/T750,2)),IF(COUNTIF(F752,"*円*")=0,I752,ROUNDUP(I752*T750,0)))</f>
        <v/>
      </c>
      <c r="H752" s="174"/>
      <c r="I752" s="176" t="str">
        <f>IF(I750="","",IF(I750="全額",H750,IF(I750="なし",0,"金額入力")))</f>
        <v/>
      </c>
      <c r="J752" s="381"/>
      <c r="K752" s="385"/>
      <c r="L752" s="386"/>
      <c r="M752" s="385"/>
      <c r="N752" s="386"/>
      <c r="O752" s="385"/>
      <c r="P752" s="386"/>
      <c r="Q752" s="385"/>
      <c r="R752" s="387"/>
      <c r="S752" s="87"/>
      <c r="T752" s="135"/>
      <c r="U752" s="118" t="str">
        <f>IF(G752="","","IN_"&amp;F752&amp;MONTH(H752)&amp;"/"&amp;DAY(H752))&amp;"_"&amp;COUNTIF($V$14:V752,V752)</f>
        <v>_131</v>
      </c>
      <c r="V752" s="118" t="str">
        <f>"IN_"&amp;F752&amp;H752</f>
        <v>IN_</v>
      </c>
      <c r="W752" s="118"/>
      <c r="X752" s="118"/>
      <c r="Y752" s="135" t="str">
        <f>Q751</f>
        <v/>
      </c>
      <c r="Z752" s="266">
        <f>Q752</f>
        <v>0</v>
      </c>
      <c r="AA752" s="135" t="str">
        <f>IF(AB752="着金待ち",COUNTIF($AB$14:AB752,"着金待ち"),"")</f>
        <v/>
      </c>
      <c r="AB752" s="135" t="str">
        <f>IF(AND(OR(I750="全額",I750="一部")=TRUE,H752="")=TRUE,"着金待ち","")</f>
        <v/>
      </c>
      <c r="AC752" s="135" t="str">
        <f>IF(AB752="着金待ち",C750,"")</f>
        <v/>
      </c>
      <c r="AD752" s="135" t="str">
        <f>IF(AB752="着金待ち",F752,"")</f>
        <v/>
      </c>
      <c r="AE752" s="292" t="str">
        <f>IF(AB752="着金待ち",G752,"")</f>
        <v/>
      </c>
      <c r="AF752" s="148" t="str">
        <f>IF(AB752="着金待ち",B752,"")</f>
        <v/>
      </c>
      <c r="AG752" s="135" t="str">
        <f>IF(C752="","",IF(C752&lt;&gt;D752+E752,"！",""))</f>
        <v/>
      </c>
      <c r="AH752" s="135" t="str">
        <f>IF(C752="","",IF(C752&lt;&gt;SUM(K752:R752),"！",""))</f>
        <v/>
      </c>
      <c r="AI752" s="135" t="str">
        <f>IF(OR(AG752="！",AH752="！")=TRUE,"！","")</f>
        <v/>
      </c>
      <c r="AJ752" s="135" t="str">
        <f>IF(AI752="！",COUNTIF($AI$14:AI752,"！"),"")</f>
        <v/>
      </c>
      <c r="AK752" s="135">
        <v>11</v>
      </c>
    </row>
    <row r="753" spans="1:37" ht="18" customHeight="1" thickBot="1">
      <c r="B753" s="308" t="s">
        <v>317</v>
      </c>
      <c r="C753" s="181"/>
      <c r="D753" s="182"/>
      <c r="E753" s="98" t="str">
        <f>IFERROR(ABS(C752-(D752+E752)),"")</f>
        <v/>
      </c>
      <c r="F753" s="183"/>
      <c r="G753" s="183"/>
      <c r="H753" s="182"/>
      <c r="I753" s="170"/>
      <c r="J753" s="79"/>
      <c r="K753" s="79"/>
      <c r="L753" s="79"/>
      <c r="M753" s="79"/>
      <c r="N753" s="79"/>
      <c r="O753" s="79"/>
      <c r="P753" s="79"/>
      <c r="Q753" s="371" t="str">
        <f>IFERROR(ABS(C752-SUM(K752:R752)),"")</f>
        <v/>
      </c>
      <c r="R753" s="371"/>
      <c r="S753" s="135"/>
      <c r="T753" s="135"/>
      <c r="U753" s="135"/>
      <c r="V753" s="135"/>
      <c r="W753" s="135"/>
      <c r="X753" s="135"/>
      <c r="Y753" s="135"/>
      <c r="Z753" s="135"/>
      <c r="AA753" s="135"/>
      <c r="AB753" s="135"/>
      <c r="AC753" s="135"/>
      <c r="AD753" s="135"/>
      <c r="AE753" s="135"/>
      <c r="AF753" s="135"/>
      <c r="AG753" s="135"/>
      <c r="AH753" s="135"/>
      <c r="AI753" s="135"/>
      <c r="AJ753" s="135"/>
      <c r="AK753" s="135"/>
    </row>
    <row r="754" spans="1:37" ht="18" customHeight="1" thickBot="1">
      <c r="A754" s="312"/>
      <c r="B754" s="321">
        <f>B749+1</f>
        <v>12</v>
      </c>
      <c r="C754" s="81" t="s">
        <v>23</v>
      </c>
      <c r="D754" s="82" t="s">
        <v>136</v>
      </c>
      <c r="E754" s="82" t="s">
        <v>28</v>
      </c>
      <c r="F754" s="82" t="s">
        <v>27</v>
      </c>
      <c r="G754" s="82" t="s">
        <v>24</v>
      </c>
      <c r="H754" s="171" t="s">
        <v>25</v>
      </c>
      <c r="I754" s="91" t="s">
        <v>133</v>
      </c>
      <c r="J754" s="372" t="s">
        <v>198</v>
      </c>
      <c r="K754" s="374"/>
      <c r="L754" s="375"/>
      <c r="M754" s="375"/>
      <c r="N754" s="375"/>
      <c r="O754" s="375"/>
      <c r="P754" s="375"/>
      <c r="Q754" s="375"/>
      <c r="R754" s="376"/>
      <c r="S754" s="83"/>
      <c r="T754" s="120" t="s">
        <v>31</v>
      </c>
      <c r="U754" s="118"/>
      <c r="V754" s="118"/>
      <c r="W754" s="118"/>
      <c r="X754" s="118"/>
      <c r="Y754" s="135" t="str">
        <f>K756</f>
        <v/>
      </c>
      <c r="Z754" s="266">
        <f>K757</f>
        <v>0</v>
      </c>
      <c r="AA754" s="135"/>
      <c r="AB754" s="135"/>
      <c r="AC754" s="135"/>
      <c r="AD754" s="135"/>
      <c r="AE754" s="135"/>
      <c r="AF754" s="148"/>
      <c r="AG754" s="135"/>
      <c r="AH754" s="135"/>
      <c r="AI754" s="135"/>
      <c r="AJ754" s="135"/>
      <c r="AK754" s="135"/>
    </row>
    <row r="755" spans="1:37" ht="18" customHeight="1" thickBot="1">
      <c r="A755" s="312"/>
      <c r="B755" s="309">
        <f>B700</f>
        <v>8</v>
      </c>
      <c r="C755" s="107"/>
      <c r="D755" s="108" t="s">
        <v>30</v>
      </c>
      <c r="E755" s="108" t="str">
        <f>IF(C755="","",IFERROR(INDEX(リスト!$B$3:$B$32,MATCH(プレー記録!C755,リスト!$D$3:$D$32,0),1),""))</f>
        <v/>
      </c>
      <c r="F755" s="109"/>
      <c r="G755" s="109" t="str">
        <f>IF(F755="","",F755)</f>
        <v/>
      </c>
      <c r="H755" s="172"/>
      <c r="I755" s="175"/>
      <c r="J755" s="373"/>
      <c r="K755" s="377"/>
      <c r="L755" s="378"/>
      <c r="M755" s="378"/>
      <c r="N755" s="378"/>
      <c r="O755" s="378"/>
      <c r="P755" s="378"/>
      <c r="Q755" s="378"/>
      <c r="R755" s="379"/>
      <c r="S755" s="84"/>
      <c r="T755" s="241"/>
      <c r="U755" s="118" t="str">
        <f>IF(F755="","","OUT_"&amp;E755&amp;MONTH(B755)&amp;"/"&amp;DAY(B755)&amp;"_"&amp;COUNTIF($V$12:V755,V755))</f>
        <v/>
      </c>
      <c r="V755" s="118" t="str">
        <f>"OUT_"&amp;E755&amp;B755</f>
        <v>OUT_8</v>
      </c>
      <c r="W755" s="194">
        <f>SUM(H755)-SUM(I757)</f>
        <v>0</v>
      </c>
      <c r="X755" s="119" t="str">
        <f>IF(C755="","",C755)</f>
        <v/>
      </c>
      <c r="Y755" s="135" t="str">
        <f>M756</f>
        <v/>
      </c>
      <c r="Z755" s="266">
        <f>M757</f>
        <v>0</v>
      </c>
      <c r="AA755" s="135"/>
      <c r="AB755" s="135"/>
      <c r="AC755" s="135"/>
      <c r="AD755" s="135"/>
      <c r="AE755" s="135"/>
      <c r="AF755" s="148"/>
      <c r="AG755" s="135"/>
      <c r="AH755" s="135"/>
      <c r="AI755" s="135"/>
      <c r="AJ755" s="135"/>
      <c r="AK755" s="135"/>
    </row>
    <row r="756" spans="1:37" ht="18" customHeight="1">
      <c r="A756" s="312"/>
      <c r="B756" s="79"/>
      <c r="C756" s="85" t="s">
        <v>26</v>
      </c>
      <c r="D756" s="86" t="s">
        <v>1</v>
      </c>
      <c r="E756" s="86" t="s">
        <v>29</v>
      </c>
      <c r="F756" s="86" t="s">
        <v>119</v>
      </c>
      <c r="G756" s="86" t="s">
        <v>134</v>
      </c>
      <c r="H756" s="173" t="s">
        <v>117</v>
      </c>
      <c r="I756" s="92" t="s">
        <v>135</v>
      </c>
      <c r="J756" s="380" t="s">
        <v>199</v>
      </c>
      <c r="K756" s="382" t="str">
        <f>$K$13</f>
        <v/>
      </c>
      <c r="L756" s="383"/>
      <c r="M756" s="382" t="str">
        <f>$M$13</f>
        <v/>
      </c>
      <c r="N756" s="383"/>
      <c r="O756" s="382" t="str">
        <f>$O$13</f>
        <v/>
      </c>
      <c r="P756" s="383"/>
      <c r="Q756" s="382" t="str">
        <f>$Q$13</f>
        <v/>
      </c>
      <c r="R756" s="384"/>
      <c r="S756" s="87"/>
      <c r="T756" s="135"/>
      <c r="U756" s="118"/>
      <c r="V756" s="118"/>
      <c r="W756" s="118"/>
      <c r="X756" s="118"/>
      <c r="Y756" s="135" t="str">
        <f>O756</f>
        <v/>
      </c>
      <c r="Z756" s="266">
        <f>O757</f>
        <v>0</v>
      </c>
      <c r="AA756" s="135"/>
      <c r="AB756" s="135"/>
      <c r="AC756" s="135"/>
      <c r="AD756" s="135"/>
      <c r="AE756" s="135"/>
      <c r="AF756" s="148"/>
      <c r="AG756" s="135"/>
      <c r="AH756" s="135"/>
      <c r="AI756" s="135"/>
      <c r="AJ756" s="135"/>
      <c r="AK756" s="135"/>
    </row>
    <row r="757" spans="1:37" ht="18" customHeight="1" thickBot="1">
      <c r="A757" s="312" t="str">
        <f>IF(C755="","",C755)</f>
        <v/>
      </c>
      <c r="B757" s="97">
        <f>B700</f>
        <v>8</v>
      </c>
      <c r="C757" s="93" t="str">
        <f>IF(H755="","",IF(D755="USD",H755-G755,ROUNDUP((H755-G755)/T755,2)))</f>
        <v/>
      </c>
      <c r="D757" s="110"/>
      <c r="E757" s="110"/>
      <c r="F757" s="111" t="str">
        <f>IF(AND(E755&lt;&gt;"",OR(I755="全額",I755="一部")=TRUE)=TRUE,E755,"")</f>
        <v/>
      </c>
      <c r="G757" s="112" t="str">
        <f>IF(D755="JPY",IF(COUNTIF(F757,"*円*")=1,I757,ROUNDUP(I757/T755,2)),IF(COUNTIF(F757,"*円*")=0,I757,ROUNDUP(I757*T755,0)))</f>
        <v/>
      </c>
      <c r="H757" s="174"/>
      <c r="I757" s="176" t="str">
        <f>IF(I755="","",IF(I755="全額",H755,IF(I755="なし",0,"金額入力")))</f>
        <v/>
      </c>
      <c r="J757" s="381"/>
      <c r="K757" s="385"/>
      <c r="L757" s="386"/>
      <c r="M757" s="385"/>
      <c r="N757" s="386"/>
      <c r="O757" s="385"/>
      <c r="P757" s="386"/>
      <c r="Q757" s="385"/>
      <c r="R757" s="387"/>
      <c r="S757" s="87"/>
      <c r="T757" s="135"/>
      <c r="U757" s="118" t="str">
        <f>IF(G757="","","IN_"&amp;F757&amp;MONTH(H757)&amp;"/"&amp;DAY(H757))&amp;"_"&amp;COUNTIF($V$14:V757,V757)</f>
        <v>_132</v>
      </c>
      <c r="V757" s="118" t="str">
        <f>"IN_"&amp;F757&amp;H757</f>
        <v>IN_</v>
      </c>
      <c r="W757" s="118"/>
      <c r="X757" s="118"/>
      <c r="Y757" s="135" t="str">
        <f>Q756</f>
        <v/>
      </c>
      <c r="Z757" s="266">
        <f>Q757</f>
        <v>0</v>
      </c>
      <c r="AA757" s="135" t="str">
        <f>IF(AB757="着金待ち",COUNTIF($AB$14:AB757,"着金待ち"),"")</f>
        <v/>
      </c>
      <c r="AB757" s="135" t="str">
        <f>IF(AND(OR(I755="全額",I755="一部")=TRUE,H757="")=TRUE,"着金待ち","")</f>
        <v/>
      </c>
      <c r="AC757" s="135" t="str">
        <f>IF(AB757="着金待ち",C755,"")</f>
        <v/>
      </c>
      <c r="AD757" s="135" t="str">
        <f>IF(AB757="着金待ち",F757,"")</f>
        <v/>
      </c>
      <c r="AE757" s="292" t="str">
        <f>IF(AB757="着金待ち",G757,"")</f>
        <v/>
      </c>
      <c r="AF757" s="148" t="str">
        <f>IF(AB757="着金待ち",B757,"")</f>
        <v/>
      </c>
      <c r="AG757" s="135" t="str">
        <f>IF(C757="","",IF(C757&lt;&gt;D757+E757,"！",""))</f>
        <v/>
      </c>
      <c r="AH757" s="135" t="str">
        <f>IF(C757="","",IF(C757&lt;&gt;SUM(K757:R757),"！",""))</f>
        <v/>
      </c>
      <c r="AI757" s="135" t="str">
        <f>IF(OR(AG757="！",AH757="！")=TRUE,"！","")</f>
        <v/>
      </c>
      <c r="AJ757" s="135" t="str">
        <f>IF(AI757="！",COUNTIF($AI$14:AI757,"！"),"")</f>
        <v/>
      </c>
      <c r="AK757" s="135">
        <v>12</v>
      </c>
    </row>
    <row r="758" spans="1:37" ht="18" customHeight="1" thickBot="1">
      <c r="B758" s="308" t="s">
        <v>317</v>
      </c>
      <c r="C758" s="181"/>
      <c r="D758" s="182"/>
      <c r="E758" s="98" t="str">
        <f>IFERROR(ABS(C757-(D757+E757)),"")</f>
        <v/>
      </c>
      <c r="F758" s="183"/>
      <c r="G758" s="183"/>
      <c r="H758" s="182"/>
      <c r="I758" s="170"/>
      <c r="J758" s="79"/>
      <c r="K758" s="79"/>
      <c r="L758" s="79"/>
      <c r="M758" s="79"/>
      <c r="N758" s="79"/>
      <c r="O758" s="79"/>
      <c r="P758" s="79"/>
      <c r="Q758" s="371" t="str">
        <f>IFERROR(ABS(C757-SUM(K757:R757)),"")</f>
        <v/>
      </c>
      <c r="R758" s="371"/>
      <c r="S758" s="135"/>
      <c r="T758" s="135"/>
      <c r="U758" s="135"/>
      <c r="V758" s="135"/>
      <c r="W758" s="135"/>
      <c r="X758" s="135"/>
      <c r="Y758" s="135"/>
      <c r="Z758" s="135"/>
      <c r="AA758" s="135"/>
      <c r="AB758" s="135"/>
      <c r="AC758" s="135"/>
      <c r="AD758" s="135"/>
      <c r="AE758" s="135"/>
      <c r="AF758" s="135"/>
      <c r="AG758" s="135"/>
      <c r="AH758" s="135"/>
      <c r="AI758" s="135"/>
      <c r="AJ758" s="135"/>
      <c r="AK758" s="135"/>
    </row>
    <row r="759" spans="1:37" ht="18" customHeight="1" thickBot="1">
      <c r="A759" s="312"/>
      <c r="B759" s="321">
        <f>B754+1</f>
        <v>13</v>
      </c>
      <c r="C759" s="81" t="s">
        <v>23</v>
      </c>
      <c r="D759" s="82" t="s">
        <v>136</v>
      </c>
      <c r="E759" s="82" t="s">
        <v>28</v>
      </c>
      <c r="F759" s="82" t="s">
        <v>27</v>
      </c>
      <c r="G759" s="82" t="s">
        <v>24</v>
      </c>
      <c r="H759" s="171" t="s">
        <v>25</v>
      </c>
      <c r="I759" s="91" t="s">
        <v>133</v>
      </c>
      <c r="J759" s="372" t="s">
        <v>198</v>
      </c>
      <c r="K759" s="374"/>
      <c r="L759" s="375"/>
      <c r="M759" s="375"/>
      <c r="N759" s="375"/>
      <c r="O759" s="375"/>
      <c r="P759" s="375"/>
      <c r="Q759" s="375"/>
      <c r="R759" s="376"/>
      <c r="S759" s="83"/>
      <c r="T759" s="120" t="s">
        <v>31</v>
      </c>
      <c r="U759" s="118"/>
      <c r="V759" s="118"/>
      <c r="W759" s="118"/>
      <c r="X759" s="118"/>
      <c r="Y759" s="135" t="str">
        <f>K761</f>
        <v/>
      </c>
      <c r="Z759" s="266">
        <f>K762</f>
        <v>0</v>
      </c>
      <c r="AA759" s="135"/>
      <c r="AB759" s="135"/>
      <c r="AC759" s="135"/>
      <c r="AD759" s="135"/>
      <c r="AE759" s="135"/>
      <c r="AF759" s="148"/>
      <c r="AG759" s="135"/>
      <c r="AH759" s="135"/>
      <c r="AI759" s="135"/>
      <c r="AJ759" s="135"/>
      <c r="AK759" s="135"/>
    </row>
    <row r="760" spans="1:37" ht="18" customHeight="1" thickBot="1">
      <c r="A760" s="312"/>
      <c r="B760" s="309">
        <f>B700</f>
        <v>8</v>
      </c>
      <c r="C760" s="107"/>
      <c r="D760" s="108" t="s">
        <v>30</v>
      </c>
      <c r="E760" s="108" t="str">
        <f>IF(C760="","",IFERROR(INDEX(リスト!$B$3:$B$32,MATCH(プレー記録!C760,リスト!$D$3:$D$32,0),1),""))</f>
        <v/>
      </c>
      <c r="F760" s="109"/>
      <c r="G760" s="109" t="str">
        <f>IF(F760="","",F760)</f>
        <v/>
      </c>
      <c r="H760" s="172"/>
      <c r="I760" s="175"/>
      <c r="J760" s="373"/>
      <c r="K760" s="377"/>
      <c r="L760" s="378"/>
      <c r="M760" s="378"/>
      <c r="N760" s="378"/>
      <c r="O760" s="378"/>
      <c r="P760" s="378"/>
      <c r="Q760" s="378"/>
      <c r="R760" s="379"/>
      <c r="S760" s="84"/>
      <c r="T760" s="241"/>
      <c r="U760" s="118" t="str">
        <f>IF(F760="","","OUT_"&amp;E760&amp;MONTH(B760)&amp;"/"&amp;DAY(B760)&amp;"_"&amp;COUNTIF($V$12:V760,V760))</f>
        <v/>
      </c>
      <c r="V760" s="118" t="str">
        <f>"OUT_"&amp;E760&amp;B760</f>
        <v>OUT_8</v>
      </c>
      <c r="W760" s="194">
        <f>SUM(H760)-SUM(I762)</f>
        <v>0</v>
      </c>
      <c r="X760" s="119" t="str">
        <f>IF(C760="","",C760)</f>
        <v/>
      </c>
      <c r="Y760" s="135" t="str">
        <f>M761</f>
        <v/>
      </c>
      <c r="Z760" s="266">
        <f>M762</f>
        <v>0</v>
      </c>
      <c r="AA760" s="135"/>
      <c r="AB760" s="135"/>
      <c r="AC760" s="135"/>
      <c r="AD760" s="135"/>
      <c r="AE760" s="135"/>
      <c r="AF760" s="148"/>
      <c r="AG760" s="135"/>
      <c r="AH760" s="135"/>
      <c r="AI760" s="135"/>
      <c r="AJ760" s="135"/>
      <c r="AK760" s="135"/>
    </row>
    <row r="761" spans="1:37" ht="18" customHeight="1">
      <c r="A761" s="312"/>
      <c r="B761" s="79"/>
      <c r="C761" s="85" t="s">
        <v>26</v>
      </c>
      <c r="D761" s="86" t="s">
        <v>1</v>
      </c>
      <c r="E761" s="86" t="s">
        <v>29</v>
      </c>
      <c r="F761" s="86" t="s">
        <v>119</v>
      </c>
      <c r="G761" s="86" t="s">
        <v>134</v>
      </c>
      <c r="H761" s="173" t="s">
        <v>117</v>
      </c>
      <c r="I761" s="92" t="s">
        <v>135</v>
      </c>
      <c r="J761" s="380" t="s">
        <v>199</v>
      </c>
      <c r="K761" s="382" t="str">
        <f>$K$13</f>
        <v/>
      </c>
      <c r="L761" s="383"/>
      <c r="M761" s="382" t="str">
        <f>$M$13</f>
        <v/>
      </c>
      <c r="N761" s="383"/>
      <c r="O761" s="382" t="str">
        <f>$O$13</f>
        <v/>
      </c>
      <c r="P761" s="383"/>
      <c r="Q761" s="382" t="str">
        <f>$Q$13</f>
        <v/>
      </c>
      <c r="R761" s="384"/>
      <c r="S761" s="87"/>
      <c r="T761" s="135"/>
      <c r="U761" s="118"/>
      <c r="V761" s="118"/>
      <c r="W761" s="118"/>
      <c r="X761" s="118"/>
      <c r="Y761" s="135" t="str">
        <f>O761</f>
        <v/>
      </c>
      <c r="Z761" s="266">
        <f>O762</f>
        <v>0</v>
      </c>
      <c r="AA761" s="135"/>
      <c r="AB761" s="135"/>
      <c r="AC761" s="135"/>
      <c r="AD761" s="135"/>
      <c r="AE761" s="135"/>
      <c r="AF761" s="148"/>
      <c r="AG761" s="135"/>
      <c r="AH761" s="135"/>
      <c r="AI761" s="135"/>
      <c r="AJ761" s="135"/>
      <c r="AK761" s="135"/>
    </row>
    <row r="762" spans="1:37" ht="18" customHeight="1" thickBot="1">
      <c r="A762" s="312" t="str">
        <f>IF(C760="","",C760)</f>
        <v/>
      </c>
      <c r="B762" s="97">
        <f>B700</f>
        <v>8</v>
      </c>
      <c r="C762" s="93" t="str">
        <f>IF(H760="","",IF(D760="USD",H760-G760,ROUNDUP((H760-G760)/T760,2)))</f>
        <v/>
      </c>
      <c r="D762" s="110"/>
      <c r="E762" s="110"/>
      <c r="F762" s="111" t="str">
        <f>IF(AND(E760&lt;&gt;"",OR(I760="全額",I760="一部")=TRUE)=TRUE,E760,"")</f>
        <v/>
      </c>
      <c r="G762" s="112" t="str">
        <f>IF(D760="JPY",IF(COUNTIF(F762,"*円*")=1,I762,ROUNDUP(I762/T760,2)),IF(COUNTIF(F762,"*円*")=0,I762,ROUNDUP(I762*T760,0)))</f>
        <v/>
      </c>
      <c r="H762" s="174"/>
      <c r="I762" s="176" t="str">
        <f>IF(I760="","",IF(I760="全額",H760,IF(I760="なし",0,"金額入力")))</f>
        <v/>
      </c>
      <c r="J762" s="381"/>
      <c r="K762" s="385"/>
      <c r="L762" s="386"/>
      <c r="M762" s="385"/>
      <c r="N762" s="386"/>
      <c r="O762" s="385"/>
      <c r="P762" s="386"/>
      <c r="Q762" s="385"/>
      <c r="R762" s="387"/>
      <c r="S762" s="87"/>
      <c r="T762" s="135"/>
      <c r="U762" s="118" t="str">
        <f>IF(G762="","","IN_"&amp;F762&amp;MONTH(H762)&amp;"/"&amp;DAY(H762))&amp;"_"&amp;COUNTIF($V$14:V762,V762)</f>
        <v>_133</v>
      </c>
      <c r="V762" s="118" t="str">
        <f>"IN_"&amp;F762&amp;H762</f>
        <v>IN_</v>
      </c>
      <c r="W762" s="118"/>
      <c r="X762" s="118"/>
      <c r="Y762" s="135" t="str">
        <f>Q761</f>
        <v/>
      </c>
      <c r="Z762" s="266">
        <f>Q762</f>
        <v>0</v>
      </c>
      <c r="AA762" s="135" t="str">
        <f>IF(AB762="着金待ち",COUNTIF($AB$14:AB762,"着金待ち"),"")</f>
        <v/>
      </c>
      <c r="AB762" s="135" t="str">
        <f>IF(AND(OR(I760="全額",I760="一部")=TRUE,H762="")=TRUE,"着金待ち","")</f>
        <v/>
      </c>
      <c r="AC762" s="135" t="str">
        <f>IF(AB762="着金待ち",C760,"")</f>
        <v/>
      </c>
      <c r="AD762" s="135" t="str">
        <f>IF(AB762="着金待ち",F762,"")</f>
        <v/>
      </c>
      <c r="AE762" s="292" t="str">
        <f>IF(AB762="着金待ち",G762,"")</f>
        <v/>
      </c>
      <c r="AF762" s="148" t="str">
        <f>IF(AB762="着金待ち",B762,"")</f>
        <v/>
      </c>
      <c r="AG762" s="135" t="str">
        <f>IF(C762="","",IF(C762&lt;&gt;D762+E762,"！",""))</f>
        <v/>
      </c>
      <c r="AH762" s="135" t="str">
        <f>IF(C762="","",IF(C762&lt;&gt;SUM(K762:R762),"！",""))</f>
        <v/>
      </c>
      <c r="AI762" s="135" t="str">
        <f>IF(OR(AG762="！",AH762="！")=TRUE,"！","")</f>
        <v/>
      </c>
      <c r="AJ762" s="135" t="str">
        <f>IF(AI762="！",COUNTIF($AI$14:AI762,"！"),"")</f>
        <v/>
      </c>
      <c r="AK762" s="135">
        <v>13</v>
      </c>
    </row>
    <row r="763" spans="1:37" ht="18" customHeight="1" thickBot="1">
      <c r="B763" s="308" t="s">
        <v>317</v>
      </c>
      <c r="C763" s="181"/>
      <c r="D763" s="182"/>
      <c r="E763" s="98" t="str">
        <f>IFERROR(ABS(C762-(D762+E762)),"")</f>
        <v/>
      </c>
      <c r="F763" s="183"/>
      <c r="G763" s="183"/>
      <c r="H763" s="182"/>
      <c r="I763" s="170"/>
      <c r="J763" s="79"/>
      <c r="K763" s="79"/>
      <c r="L763" s="79"/>
      <c r="M763" s="79"/>
      <c r="N763" s="79"/>
      <c r="O763" s="79"/>
      <c r="P763" s="79"/>
      <c r="Q763" s="371" t="str">
        <f>IFERROR(ABS(C762-SUM(K762:R762)),"")</f>
        <v/>
      </c>
      <c r="R763" s="371"/>
      <c r="S763" s="135"/>
      <c r="T763" s="135"/>
      <c r="U763" s="135"/>
      <c r="V763" s="135"/>
      <c r="W763" s="135"/>
      <c r="X763" s="135"/>
      <c r="Y763" s="135"/>
      <c r="Z763" s="135"/>
      <c r="AA763" s="135"/>
      <c r="AB763" s="135"/>
      <c r="AC763" s="135"/>
      <c r="AD763" s="135"/>
      <c r="AE763" s="135"/>
      <c r="AF763" s="135"/>
      <c r="AG763" s="135"/>
      <c r="AH763" s="135"/>
      <c r="AI763" s="135"/>
      <c r="AJ763" s="135"/>
      <c r="AK763" s="135"/>
    </row>
    <row r="764" spans="1:37" ht="18" customHeight="1" thickBot="1">
      <c r="A764" s="312"/>
      <c r="B764" s="321">
        <f>B759+1</f>
        <v>14</v>
      </c>
      <c r="C764" s="81" t="s">
        <v>23</v>
      </c>
      <c r="D764" s="82" t="s">
        <v>136</v>
      </c>
      <c r="E764" s="82" t="s">
        <v>28</v>
      </c>
      <c r="F764" s="82" t="s">
        <v>27</v>
      </c>
      <c r="G764" s="82" t="s">
        <v>24</v>
      </c>
      <c r="H764" s="171" t="s">
        <v>25</v>
      </c>
      <c r="I764" s="91" t="s">
        <v>133</v>
      </c>
      <c r="J764" s="372" t="s">
        <v>198</v>
      </c>
      <c r="K764" s="374"/>
      <c r="L764" s="375"/>
      <c r="M764" s="375"/>
      <c r="N764" s="375"/>
      <c r="O764" s="375"/>
      <c r="P764" s="375"/>
      <c r="Q764" s="375"/>
      <c r="R764" s="376"/>
      <c r="S764" s="83"/>
      <c r="T764" s="120" t="s">
        <v>31</v>
      </c>
      <c r="U764" s="118"/>
      <c r="V764" s="118"/>
      <c r="W764" s="118"/>
      <c r="X764" s="118"/>
      <c r="Y764" s="135" t="str">
        <f>K766</f>
        <v/>
      </c>
      <c r="Z764" s="266">
        <f>K767</f>
        <v>0</v>
      </c>
      <c r="AA764" s="135"/>
      <c r="AB764" s="135"/>
      <c r="AC764" s="135"/>
      <c r="AD764" s="135"/>
      <c r="AE764" s="135"/>
      <c r="AF764" s="148"/>
      <c r="AG764" s="135"/>
      <c r="AH764" s="135"/>
      <c r="AI764" s="135"/>
      <c r="AJ764" s="135"/>
      <c r="AK764" s="135"/>
    </row>
    <row r="765" spans="1:37" ht="18" customHeight="1" thickBot="1">
      <c r="A765" s="312"/>
      <c r="B765" s="309">
        <f>B700</f>
        <v>8</v>
      </c>
      <c r="C765" s="107"/>
      <c r="D765" s="108" t="s">
        <v>30</v>
      </c>
      <c r="E765" s="108" t="str">
        <f>IF(C765="","",IFERROR(INDEX(リスト!$B$3:$B$32,MATCH(プレー記録!C765,リスト!$D$3:$D$32,0),1),""))</f>
        <v/>
      </c>
      <c r="F765" s="109"/>
      <c r="G765" s="109" t="str">
        <f>IF(F765="","",F765)</f>
        <v/>
      </c>
      <c r="H765" s="172"/>
      <c r="I765" s="175"/>
      <c r="J765" s="373"/>
      <c r="K765" s="377"/>
      <c r="L765" s="378"/>
      <c r="M765" s="378"/>
      <c r="N765" s="378"/>
      <c r="O765" s="378"/>
      <c r="P765" s="378"/>
      <c r="Q765" s="378"/>
      <c r="R765" s="379"/>
      <c r="S765" s="84"/>
      <c r="T765" s="241"/>
      <c r="U765" s="118" t="str">
        <f>IF(F765="","","OUT_"&amp;E765&amp;MONTH(B765)&amp;"/"&amp;DAY(B765)&amp;"_"&amp;COUNTIF($V$12:V765,V765))</f>
        <v/>
      </c>
      <c r="V765" s="118" t="str">
        <f>"OUT_"&amp;E765&amp;B765</f>
        <v>OUT_8</v>
      </c>
      <c r="W765" s="194">
        <f>SUM(H765)-SUM(I767)</f>
        <v>0</v>
      </c>
      <c r="X765" s="119" t="str">
        <f>IF(C765="","",C765)</f>
        <v/>
      </c>
      <c r="Y765" s="135" t="str">
        <f>M766</f>
        <v/>
      </c>
      <c r="Z765" s="266">
        <f>M767</f>
        <v>0</v>
      </c>
      <c r="AA765" s="135"/>
      <c r="AB765" s="135"/>
      <c r="AC765" s="135"/>
      <c r="AD765" s="135"/>
      <c r="AE765" s="135"/>
      <c r="AF765" s="148"/>
      <c r="AG765" s="135"/>
      <c r="AH765" s="135"/>
      <c r="AI765" s="135"/>
      <c r="AJ765" s="135"/>
      <c r="AK765" s="135"/>
    </row>
    <row r="766" spans="1:37" ht="18" customHeight="1">
      <c r="A766" s="312"/>
      <c r="B766" s="79"/>
      <c r="C766" s="85" t="s">
        <v>26</v>
      </c>
      <c r="D766" s="86" t="s">
        <v>1</v>
      </c>
      <c r="E766" s="86" t="s">
        <v>29</v>
      </c>
      <c r="F766" s="86" t="s">
        <v>119</v>
      </c>
      <c r="G766" s="86" t="s">
        <v>134</v>
      </c>
      <c r="H766" s="173" t="s">
        <v>117</v>
      </c>
      <c r="I766" s="92" t="s">
        <v>135</v>
      </c>
      <c r="J766" s="380" t="s">
        <v>199</v>
      </c>
      <c r="K766" s="382" t="str">
        <f>$K$13</f>
        <v/>
      </c>
      <c r="L766" s="383"/>
      <c r="M766" s="382" t="str">
        <f>$M$13</f>
        <v/>
      </c>
      <c r="N766" s="383"/>
      <c r="O766" s="382" t="str">
        <f>$O$13</f>
        <v/>
      </c>
      <c r="P766" s="383"/>
      <c r="Q766" s="382" t="str">
        <f>$Q$13</f>
        <v/>
      </c>
      <c r="R766" s="384"/>
      <c r="S766" s="87"/>
      <c r="T766" s="135"/>
      <c r="U766" s="118"/>
      <c r="V766" s="118"/>
      <c r="W766" s="118"/>
      <c r="X766" s="118"/>
      <c r="Y766" s="135" t="str">
        <f>O766</f>
        <v/>
      </c>
      <c r="Z766" s="266">
        <f>O767</f>
        <v>0</v>
      </c>
      <c r="AA766" s="135"/>
      <c r="AB766" s="135"/>
      <c r="AC766" s="135"/>
      <c r="AD766" s="135"/>
      <c r="AE766" s="135"/>
      <c r="AF766" s="148"/>
      <c r="AG766" s="135"/>
      <c r="AH766" s="135"/>
      <c r="AI766" s="135"/>
      <c r="AJ766" s="135"/>
      <c r="AK766" s="135"/>
    </row>
    <row r="767" spans="1:37" ht="18" customHeight="1" thickBot="1">
      <c r="A767" s="312" t="str">
        <f>IF(C765="","",C765)</f>
        <v/>
      </c>
      <c r="B767" s="97">
        <f>B700</f>
        <v>8</v>
      </c>
      <c r="C767" s="93" t="str">
        <f>IF(H765="","",IF(D765="USD",H765-G765,ROUNDUP((H765-G765)/T765,2)))</f>
        <v/>
      </c>
      <c r="D767" s="110"/>
      <c r="E767" s="110"/>
      <c r="F767" s="111" t="str">
        <f>IF(AND(E765&lt;&gt;"",OR(I765="全額",I765="一部")=TRUE)=TRUE,E765,"")</f>
        <v/>
      </c>
      <c r="G767" s="112" t="str">
        <f>IF(D765="JPY",IF(COUNTIF(F767,"*円*")=1,I767,ROUNDUP(I767/T765,2)),IF(COUNTIF(F767,"*円*")=0,I767,ROUNDUP(I767*T765,0)))</f>
        <v/>
      </c>
      <c r="H767" s="174"/>
      <c r="I767" s="176" t="str">
        <f>IF(I765="","",IF(I765="全額",H765,IF(I765="なし",0,"金額入力")))</f>
        <v/>
      </c>
      <c r="J767" s="381"/>
      <c r="K767" s="385"/>
      <c r="L767" s="386"/>
      <c r="M767" s="385"/>
      <c r="N767" s="386"/>
      <c r="O767" s="385"/>
      <c r="P767" s="386"/>
      <c r="Q767" s="385"/>
      <c r="R767" s="387"/>
      <c r="S767" s="87"/>
      <c r="T767" s="135"/>
      <c r="U767" s="118" t="str">
        <f>IF(G767="","","IN_"&amp;F767&amp;MONTH(H767)&amp;"/"&amp;DAY(H767))&amp;"_"&amp;COUNTIF($V$14:V767,V767)</f>
        <v>_134</v>
      </c>
      <c r="V767" s="118" t="str">
        <f>"IN_"&amp;F767&amp;H767</f>
        <v>IN_</v>
      </c>
      <c r="W767" s="118"/>
      <c r="X767" s="118"/>
      <c r="Y767" s="135" t="str">
        <f>Q766</f>
        <v/>
      </c>
      <c r="Z767" s="266">
        <f>Q767</f>
        <v>0</v>
      </c>
      <c r="AA767" s="135" t="str">
        <f>IF(AB767="着金待ち",COUNTIF($AB$14:AB767,"着金待ち"),"")</f>
        <v/>
      </c>
      <c r="AB767" s="135" t="str">
        <f>IF(AND(OR(I765="全額",I765="一部")=TRUE,H767="")=TRUE,"着金待ち","")</f>
        <v/>
      </c>
      <c r="AC767" s="135" t="str">
        <f>IF(AB767="着金待ち",C765,"")</f>
        <v/>
      </c>
      <c r="AD767" s="135" t="str">
        <f>IF(AB767="着金待ち",F767,"")</f>
        <v/>
      </c>
      <c r="AE767" s="292" t="str">
        <f>IF(AB767="着金待ち",G767,"")</f>
        <v/>
      </c>
      <c r="AF767" s="148" t="str">
        <f>IF(AB767="着金待ち",B767,"")</f>
        <v/>
      </c>
      <c r="AG767" s="135" t="str">
        <f>IF(C767="","",IF(C767&lt;&gt;D767+E767,"！",""))</f>
        <v/>
      </c>
      <c r="AH767" s="135" t="str">
        <f>IF(C767="","",IF(C767&lt;&gt;SUM(K767:R767),"！",""))</f>
        <v/>
      </c>
      <c r="AI767" s="135" t="str">
        <f>IF(OR(AG767="！",AH767="！")=TRUE,"！","")</f>
        <v/>
      </c>
      <c r="AJ767" s="135" t="str">
        <f>IF(AI767="！",COUNTIF($AI$14:AI767,"！"),"")</f>
        <v/>
      </c>
      <c r="AK767" s="135">
        <v>14</v>
      </c>
    </row>
    <row r="768" spans="1:37" ht="18" customHeight="1" thickBot="1">
      <c r="B768" s="308" t="s">
        <v>317</v>
      </c>
      <c r="C768" s="181"/>
      <c r="D768" s="182"/>
      <c r="E768" s="98" t="str">
        <f>IFERROR(ABS(C767-(D767+E767)),"")</f>
        <v/>
      </c>
      <c r="F768" s="183"/>
      <c r="G768" s="183"/>
      <c r="H768" s="182"/>
      <c r="I768" s="170"/>
      <c r="J768" s="79"/>
      <c r="K768" s="79"/>
      <c r="L768" s="79"/>
      <c r="M768" s="79"/>
      <c r="N768" s="79"/>
      <c r="O768" s="79"/>
      <c r="P768" s="79"/>
      <c r="Q768" s="371" t="str">
        <f>IFERROR(ABS(C767-SUM(K767:R767)),"")</f>
        <v/>
      </c>
      <c r="R768" s="371"/>
      <c r="S768" s="135"/>
      <c r="T768" s="135"/>
      <c r="U768" s="135"/>
      <c r="V768" s="135"/>
      <c r="W768" s="135"/>
      <c r="X768" s="135"/>
      <c r="Y768" s="135"/>
      <c r="Z768" s="135"/>
      <c r="AA768" s="135"/>
      <c r="AB768" s="135"/>
      <c r="AC768" s="135"/>
      <c r="AD768" s="135"/>
      <c r="AE768" s="135"/>
      <c r="AF768" s="135"/>
      <c r="AG768" s="135"/>
      <c r="AH768" s="135"/>
      <c r="AI768" s="135"/>
      <c r="AJ768" s="135"/>
      <c r="AK768" s="135"/>
    </row>
    <row r="769" spans="1:37" ht="18" customHeight="1" thickBot="1">
      <c r="A769" s="312"/>
      <c r="B769" s="321">
        <f>B764+1</f>
        <v>15</v>
      </c>
      <c r="C769" s="81" t="s">
        <v>23</v>
      </c>
      <c r="D769" s="82" t="s">
        <v>136</v>
      </c>
      <c r="E769" s="82" t="s">
        <v>28</v>
      </c>
      <c r="F769" s="82" t="s">
        <v>27</v>
      </c>
      <c r="G769" s="82" t="s">
        <v>24</v>
      </c>
      <c r="H769" s="171" t="s">
        <v>25</v>
      </c>
      <c r="I769" s="91" t="s">
        <v>133</v>
      </c>
      <c r="J769" s="372" t="s">
        <v>198</v>
      </c>
      <c r="K769" s="374"/>
      <c r="L769" s="375"/>
      <c r="M769" s="375"/>
      <c r="N769" s="375"/>
      <c r="O769" s="375"/>
      <c r="P769" s="375"/>
      <c r="Q769" s="375"/>
      <c r="R769" s="376"/>
      <c r="S769" s="83"/>
      <c r="T769" s="120" t="s">
        <v>31</v>
      </c>
      <c r="U769" s="118"/>
      <c r="V769" s="118"/>
      <c r="W769" s="118"/>
      <c r="X769" s="118"/>
      <c r="Y769" s="135" t="str">
        <f>K771</f>
        <v/>
      </c>
      <c r="Z769" s="266">
        <f>K772</f>
        <v>0</v>
      </c>
      <c r="AA769" s="135"/>
      <c r="AB769" s="135"/>
      <c r="AC769" s="135"/>
      <c r="AD769" s="135"/>
      <c r="AE769" s="135"/>
      <c r="AF769" s="148"/>
      <c r="AG769" s="135"/>
      <c r="AH769" s="135"/>
      <c r="AI769" s="135"/>
      <c r="AJ769" s="135"/>
      <c r="AK769" s="135"/>
    </row>
    <row r="770" spans="1:37" ht="18" customHeight="1" thickBot="1">
      <c r="A770" s="312"/>
      <c r="B770" s="309">
        <f>B700</f>
        <v>8</v>
      </c>
      <c r="C770" s="107"/>
      <c r="D770" s="108" t="s">
        <v>30</v>
      </c>
      <c r="E770" s="108" t="str">
        <f>IF(C770="","",IFERROR(INDEX(リスト!$B$3:$B$32,MATCH(プレー記録!C770,リスト!$D$3:$D$32,0),1),""))</f>
        <v/>
      </c>
      <c r="F770" s="109"/>
      <c r="G770" s="109" t="str">
        <f>IF(F770="","",F770)</f>
        <v/>
      </c>
      <c r="H770" s="172"/>
      <c r="I770" s="175"/>
      <c r="J770" s="373"/>
      <c r="K770" s="377"/>
      <c r="L770" s="378"/>
      <c r="M770" s="378"/>
      <c r="N770" s="378"/>
      <c r="O770" s="378"/>
      <c r="P770" s="378"/>
      <c r="Q770" s="378"/>
      <c r="R770" s="379"/>
      <c r="S770" s="84"/>
      <c r="T770" s="241"/>
      <c r="U770" s="118" t="str">
        <f>IF(F770="","","OUT_"&amp;E770&amp;MONTH(B770)&amp;"/"&amp;DAY(B770)&amp;"_"&amp;COUNTIF($V$12:V770,V770))</f>
        <v/>
      </c>
      <c r="V770" s="118" t="str">
        <f>"OUT_"&amp;E770&amp;B770</f>
        <v>OUT_8</v>
      </c>
      <c r="W770" s="194">
        <f>SUM(H770)-SUM(I772)</f>
        <v>0</v>
      </c>
      <c r="X770" s="119" t="str">
        <f>IF(C770="","",C770)</f>
        <v/>
      </c>
      <c r="Y770" s="135" t="str">
        <f>M771</f>
        <v/>
      </c>
      <c r="Z770" s="266">
        <f>M772</f>
        <v>0</v>
      </c>
      <c r="AA770" s="135"/>
      <c r="AB770" s="135"/>
      <c r="AC770" s="135"/>
      <c r="AD770" s="135"/>
      <c r="AE770" s="135"/>
      <c r="AF770" s="148"/>
      <c r="AG770" s="135"/>
      <c r="AH770" s="135"/>
      <c r="AI770" s="135"/>
      <c r="AJ770" s="135"/>
      <c r="AK770" s="135"/>
    </row>
    <row r="771" spans="1:37" ht="18" customHeight="1">
      <c r="A771" s="312"/>
      <c r="B771" s="79"/>
      <c r="C771" s="85" t="s">
        <v>26</v>
      </c>
      <c r="D771" s="86" t="s">
        <v>1</v>
      </c>
      <c r="E771" s="86" t="s">
        <v>29</v>
      </c>
      <c r="F771" s="86" t="s">
        <v>119</v>
      </c>
      <c r="G771" s="86" t="s">
        <v>134</v>
      </c>
      <c r="H771" s="173" t="s">
        <v>117</v>
      </c>
      <c r="I771" s="92" t="s">
        <v>135</v>
      </c>
      <c r="J771" s="380" t="s">
        <v>199</v>
      </c>
      <c r="K771" s="382" t="str">
        <f>$K$13</f>
        <v/>
      </c>
      <c r="L771" s="383"/>
      <c r="M771" s="382" t="str">
        <f>$M$13</f>
        <v/>
      </c>
      <c r="N771" s="383"/>
      <c r="O771" s="382" t="str">
        <f>$O$13</f>
        <v/>
      </c>
      <c r="P771" s="383"/>
      <c r="Q771" s="382" t="str">
        <f>$Q$13</f>
        <v/>
      </c>
      <c r="R771" s="384"/>
      <c r="S771" s="87"/>
      <c r="T771" s="135"/>
      <c r="U771" s="118"/>
      <c r="V771" s="118"/>
      <c r="W771" s="118"/>
      <c r="X771" s="118"/>
      <c r="Y771" s="135" t="str">
        <f>O771</f>
        <v/>
      </c>
      <c r="Z771" s="266">
        <f>O772</f>
        <v>0</v>
      </c>
      <c r="AA771" s="135"/>
      <c r="AB771" s="135"/>
      <c r="AC771" s="135"/>
      <c r="AD771" s="135"/>
      <c r="AE771" s="135"/>
      <c r="AF771" s="148"/>
      <c r="AG771" s="135"/>
      <c r="AH771" s="135"/>
      <c r="AI771" s="135"/>
      <c r="AJ771" s="135"/>
      <c r="AK771" s="135"/>
    </row>
    <row r="772" spans="1:37" ht="18" customHeight="1" thickBot="1">
      <c r="A772" s="312" t="str">
        <f>IF(C770="","",C770)</f>
        <v/>
      </c>
      <c r="B772" s="97">
        <f>B700</f>
        <v>8</v>
      </c>
      <c r="C772" s="93" t="str">
        <f>IF(H770="","",IF(D770="USD",H770-G770,ROUNDUP((H770-G770)/T770,2)))</f>
        <v/>
      </c>
      <c r="D772" s="110"/>
      <c r="E772" s="110"/>
      <c r="F772" s="111" t="str">
        <f>IF(AND(E770&lt;&gt;"",OR(I770="全額",I770="一部")=TRUE)=TRUE,E770,"")</f>
        <v/>
      </c>
      <c r="G772" s="112" t="str">
        <f>IF(D770="JPY",IF(COUNTIF(F772,"*円*")=1,I772,ROUNDUP(I772/T770,2)),IF(COUNTIF(F772,"*円*")=0,I772,ROUNDUP(I772*T770,0)))</f>
        <v/>
      </c>
      <c r="H772" s="174"/>
      <c r="I772" s="176" t="str">
        <f>IF(I770="","",IF(I770="全額",H770,IF(I770="なし",0,"金額入力")))</f>
        <v/>
      </c>
      <c r="J772" s="381"/>
      <c r="K772" s="385"/>
      <c r="L772" s="386"/>
      <c r="M772" s="385"/>
      <c r="N772" s="386"/>
      <c r="O772" s="385"/>
      <c r="P772" s="386"/>
      <c r="Q772" s="385"/>
      <c r="R772" s="387"/>
      <c r="S772" s="87"/>
      <c r="T772" s="135"/>
      <c r="U772" s="118" t="str">
        <f>IF(G772="","","IN_"&amp;F772&amp;MONTH(H772)&amp;"/"&amp;DAY(H772))&amp;"_"&amp;COUNTIF($V$14:V772,V772)</f>
        <v>_135</v>
      </c>
      <c r="V772" s="118" t="str">
        <f>"IN_"&amp;F772&amp;H772</f>
        <v>IN_</v>
      </c>
      <c r="W772" s="118"/>
      <c r="X772" s="118"/>
      <c r="Y772" s="135" t="str">
        <f>Q771</f>
        <v/>
      </c>
      <c r="Z772" s="266">
        <f>Q772</f>
        <v>0</v>
      </c>
      <c r="AA772" s="135" t="str">
        <f>IF(AB772="着金待ち",COUNTIF($AB$14:AB772,"着金待ち"),"")</f>
        <v/>
      </c>
      <c r="AB772" s="135" t="str">
        <f>IF(AND(OR(I770="全額",I770="一部")=TRUE,H772="")=TRUE,"着金待ち","")</f>
        <v/>
      </c>
      <c r="AC772" s="135" t="str">
        <f>IF(AB772="着金待ち",C770,"")</f>
        <v/>
      </c>
      <c r="AD772" s="135" t="str">
        <f>IF(AB772="着金待ち",F772,"")</f>
        <v/>
      </c>
      <c r="AE772" s="292" t="str">
        <f>IF(AB772="着金待ち",G772,"")</f>
        <v/>
      </c>
      <c r="AF772" s="148" t="str">
        <f>IF(AB772="着金待ち",B772,"")</f>
        <v/>
      </c>
      <c r="AG772" s="135" t="str">
        <f>IF(C772="","",IF(C772&lt;&gt;D772+E772,"！",""))</f>
        <v/>
      </c>
      <c r="AH772" s="135" t="str">
        <f>IF(C772="","",IF(C772&lt;&gt;SUM(K772:R772),"！",""))</f>
        <v/>
      </c>
      <c r="AI772" s="135" t="str">
        <f>IF(OR(AG772="！",AH772="！")=TRUE,"！","")</f>
        <v/>
      </c>
      <c r="AJ772" s="135" t="str">
        <f>IF(AI772="！",COUNTIF($AI$14:AI772,"！"),"")</f>
        <v/>
      </c>
      <c r="AK772" s="135">
        <v>15</v>
      </c>
    </row>
    <row r="773" spans="1:37" ht="18" customHeight="1">
      <c r="B773" s="308" t="s">
        <v>317</v>
      </c>
      <c r="C773" s="181"/>
      <c r="D773" s="182"/>
      <c r="E773" s="98" t="str">
        <f>IFERROR(ABS(C772-(D772+E772)),"")</f>
        <v/>
      </c>
      <c r="F773" s="183"/>
      <c r="G773" s="183"/>
      <c r="H773" s="182"/>
      <c r="I773" s="170"/>
      <c r="J773" s="79"/>
      <c r="K773" s="79"/>
      <c r="L773" s="79"/>
      <c r="M773" s="79"/>
      <c r="N773" s="79"/>
      <c r="O773" s="79"/>
      <c r="P773" s="79"/>
      <c r="Q773" s="371" t="str">
        <f>IFERROR(ABS(C772-SUM(K772:R772)),"")</f>
        <v/>
      </c>
      <c r="R773" s="371"/>
      <c r="S773" s="135"/>
      <c r="T773" s="135"/>
      <c r="U773" s="135"/>
      <c r="V773" s="135"/>
      <c r="W773" s="135"/>
      <c r="X773" s="135"/>
      <c r="Y773" s="135"/>
      <c r="Z773" s="135"/>
      <c r="AA773" s="135"/>
      <c r="AB773" s="135"/>
      <c r="AC773" s="135"/>
      <c r="AD773" s="135"/>
      <c r="AE773" s="135"/>
      <c r="AF773" s="135"/>
    </row>
    <row r="774" spans="1:37" ht="18" customHeight="1">
      <c r="I774"/>
      <c r="T774"/>
      <c r="U774"/>
      <c r="V774"/>
      <c r="W774"/>
      <c r="X774"/>
    </row>
    <row r="775" spans="1:37" ht="18" customHeight="1">
      <c r="A775" s="312"/>
      <c r="B775" s="178"/>
      <c r="C775" s="78">
        <f>C689+1</f>
        <v>9</v>
      </c>
      <c r="D775" s="179" t="s">
        <v>312</v>
      </c>
      <c r="E775" s="180">
        <f>G775+I775</f>
        <v>0</v>
      </c>
      <c r="F775" s="179" t="s">
        <v>1</v>
      </c>
      <c r="G775" s="180">
        <f>D788+D793+D798+D803+D808+D813+D818+D823+D828+D833+D838+D843+D848+D853+D858</f>
        <v>0</v>
      </c>
      <c r="H775" s="179" t="s">
        <v>29</v>
      </c>
      <c r="I775" s="180">
        <f>E788+E793+E798+E803+E808+E813+E818+E823+E828+E833+E838+E843+E848+E853+E858</f>
        <v>0</v>
      </c>
      <c r="J775" s="177"/>
      <c r="K775" s="391" t="s">
        <v>318</v>
      </c>
      <c r="L775" s="392"/>
      <c r="M775" s="392"/>
      <c r="N775" s="392"/>
      <c r="O775" s="392"/>
      <c r="P775" s="392"/>
      <c r="Q775" s="392"/>
      <c r="R775" s="393"/>
      <c r="S775" s="79"/>
      <c r="T775" s="118"/>
      <c r="U775" s="118"/>
      <c r="V775" s="118"/>
      <c r="W775" s="118"/>
      <c r="X775" s="118"/>
      <c r="Y775" s="135"/>
      <c r="Z775" s="135"/>
      <c r="AA775" s="135"/>
      <c r="AB775" s="135"/>
      <c r="AC775" s="135"/>
      <c r="AD775" s="135"/>
      <c r="AE775" s="135"/>
      <c r="AF775" s="135"/>
    </row>
    <row r="776" spans="1:37" ht="18" customHeight="1">
      <c r="A776" s="312"/>
      <c r="B776" s="178"/>
      <c r="C776" s="78"/>
      <c r="D776" s="179" t="s">
        <v>313</v>
      </c>
      <c r="E776" s="180">
        <f ca="1">IFERROR(INDEX(カレンダー・グラフ!$B$74:$AF$74,1,MATCH(プレー記録!C775,カレンダー・グラフ!$B$72:$AF$72,0)),0)</f>
        <v>0</v>
      </c>
      <c r="F776" s="179" t="s">
        <v>314</v>
      </c>
      <c r="G776" s="180">
        <f>サマリー!$Q$3</f>
        <v>0</v>
      </c>
      <c r="H776" s="179" t="s">
        <v>315</v>
      </c>
      <c r="I776" s="180">
        <f>サマリー!$Q$7</f>
        <v>0</v>
      </c>
      <c r="J776" s="177"/>
      <c r="K776" s="314" t="s">
        <v>319</v>
      </c>
      <c r="L776" s="315"/>
      <c r="M776" s="315"/>
      <c r="N776" s="315"/>
      <c r="O776" s="315"/>
      <c r="P776" s="315"/>
      <c r="Q776" s="315"/>
      <c r="R776" s="316"/>
      <c r="S776" s="79"/>
      <c r="T776" s="118"/>
      <c r="U776" s="118"/>
      <c r="V776" s="118"/>
      <c r="W776" s="118"/>
      <c r="X776" s="118"/>
      <c r="Y776" s="135"/>
      <c r="Z776" s="135"/>
      <c r="AA776" s="135"/>
      <c r="AB776" s="135"/>
      <c r="AC776" s="135"/>
      <c r="AD776" s="135"/>
      <c r="AE776" s="135"/>
      <c r="AF776" s="135"/>
    </row>
    <row r="777" spans="1:37" ht="18" customHeight="1">
      <c r="A777" s="312"/>
      <c r="B777" s="243"/>
      <c r="C777" s="389"/>
      <c r="D777" s="389"/>
      <c r="E777" s="389"/>
      <c r="F777" s="389"/>
      <c r="G777" s="389" t="str">
        <f>IFERROR(INDEX(ルール・メモ!$F$3:$F$32,MATCH(1,ルール・メモ!$E$3:$E$32,0),1),"")</f>
        <v/>
      </c>
      <c r="H777" s="389"/>
      <c r="I777" s="389"/>
      <c r="J777" s="184"/>
      <c r="K777" s="314" t="s">
        <v>329</v>
      </c>
      <c r="L777" s="315"/>
      <c r="M777" s="315"/>
      <c r="N777" s="315"/>
      <c r="O777" s="315"/>
      <c r="P777" s="315"/>
      <c r="Q777" s="315"/>
      <c r="R777" s="316"/>
      <c r="S777" s="79"/>
      <c r="T777" s="118"/>
      <c r="U777" s="118"/>
      <c r="V777" s="118"/>
      <c r="W777" s="118"/>
      <c r="X777" s="118"/>
      <c r="Y777" s="135"/>
      <c r="Z777" s="135"/>
      <c r="AA777" s="135"/>
      <c r="AB777" s="135"/>
      <c r="AC777" s="135"/>
      <c r="AD777" s="135"/>
      <c r="AE777" s="135"/>
      <c r="AF777" s="135"/>
    </row>
    <row r="778" spans="1:37" ht="18" customHeight="1">
      <c r="A778" s="312"/>
      <c r="B778" s="243"/>
      <c r="C778" s="389"/>
      <c r="D778" s="389"/>
      <c r="E778" s="389"/>
      <c r="F778" s="389"/>
      <c r="G778" s="389" t="str">
        <f>IFERROR(INDEX(ルール・メモ!$F$3:$F$32,MATCH(2,ルール・メモ!$E$3:$E$32,0),1),"")</f>
        <v/>
      </c>
      <c r="H778" s="389"/>
      <c r="I778" s="389"/>
      <c r="J778" s="184"/>
      <c r="K778" s="317" t="s">
        <v>330</v>
      </c>
      <c r="L778" s="276"/>
      <c r="M778" s="276"/>
      <c r="N778" s="276"/>
      <c r="O778" s="276"/>
      <c r="P778" s="276"/>
      <c r="Q778" s="394" t="s">
        <v>322</v>
      </c>
      <c r="R778" s="395"/>
      <c r="S778" s="79"/>
      <c r="T778" s="118"/>
      <c r="U778" s="118"/>
      <c r="V778" s="118"/>
      <c r="W778" s="118"/>
      <c r="X778" s="118"/>
      <c r="Y778" s="135"/>
      <c r="Z778" s="135"/>
      <c r="AA778" s="135"/>
      <c r="AB778" s="135"/>
      <c r="AC778" s="135"/>
      <c r="AD778" s="135"/>
      <c r="AE778" s="135"/>
      <c r="AF778" s="135"/>
    </row>
    <row r="779" spans="1:37" ht="18" customHeight="1">
      <c r="A779" s="312"/>
      <c r="B779" s="243"/>
      <c r="C779" s="389"/>
      <c r="D779" s="389"/>
      <c r="E779" s="389"/>
      <c r="F779" s="389"/>
      <c r="G779" s="389" t="str">
        <f>IFERROR(INDEX(ルール・メモ!$F$3:$F$32,MATCH(3,ルール・メモ!$E$3:$E$32,0),1),"")</f>
        <v/>
      </c>
      <c r="H779" s="389"/>
      <c r="I779" s="389"/>
      <c r="J779" s="184"/>
      <c r="K779" s="306">
        <f>$C$1</f>
        <v>0</v>
      </c>
      <c r="L779" s="99">
        <f>K779+1</f>
        <v>1</v>
      </c>
      <c r="M779" s="99">
        <f t="shared" ref="M779" si="67">L779+1</f>
        <v>2</v>
      </c>
      <c r="N779" s="99">
        <f t="shared" ref="N779" si="68">M779+1</f>
        <v>3</v>
      </c>
      <c r="O779" s="99">
        <f t="shared" ref="O779" si="69">N779+1</f>
        <v>4</v>
      </c>
      <c r="P779" s="99">
        <f t="shared" ref="P779" si="70">O779+1</f>
        <v>5</v>
      </c>
      <c r="Q779" s="99">
        <f t="shared" ref="Q779" si="71">P779+1</f>
        <v>6</v>
      </c>
      <c r="R779" s="100">
        <f t="shared" ref="R779" si="72">Q779+1</f>
        <v>7</v>
      </c>
      <c r="S779" s="79"/>
      <c r="T779" s="118"/>
      <c r="U779" s="118"/>
      <c r="V779" s="118"/>
      <c r="W779" s="118"/>
      <c r="X779" s="118"/>
      <c r="Y779" s="135"/>
      <c r="Z779" s="135"/>
      <c r="AA779" s="135"/>
      <c r="AB779" s="135"/>
      <c r="AC779" s="135"/>
      <c r="AD779" s="135"/>
      <c r="AE779" s="135"/>
      <c r="AF779" s="135"/>
    </row>
    <row r="780" spans="1:37" ht="18" customHeight="1">
      <c r="A780" s="312"/>
      <c r="B780" s="243"/>
      <c r="C780" s="389"/>
      <c r="D780" s="389"/>
      <c r="E780" s="389"/>
      <c r="F780" s="389"/>
      <c r="G780" s="389" t="str">
        <f>IFERROR(INDEX(ルール・メモ!$F$3:$F$32,MATCH(4,ルール・メモ!$E$3:$E$32,0),1),"")</f>
        <v/>
      </c>
      <c r="H780" s="389"/>
      <c r="I780" s="389"/>
      <c r="J780" s="184"/>
      <c r="K780" s="101">
        <f>K779+8</f>
        <v>8</v>
      </c>
      <c r="L780" s="102">
        <f t="shared" ref="L780:R780" si="73">L779+8</f>
        <v>9</v>
      </c>
      <c r="M780" s="102">
        <f t="shared" si="73"/>
        <v>10</v>
      </c>
      <c r="N780" s="102">
        <f t="shared" si="73"/>
        <v>11</v>
      </c>
      <c r="O780" s="102">
        <f t="shared" si="73"/>
        <v>12</v>
      </c>
      <c r="P780" s="102">
        <f t="shared" si="73"/>
        <v>13</v>
      </c>
      <c r="Q780" s="102">
        <f t="shared" si="73"/>
        <v>14</v>
      </c>
      <c r="R780" s="103">
        <f t="shared" si="73"/>
        <v>15</v>
      </c>
      <c r="S780" s="79"/>
      <c r="T780" s="118"/>
      <c r="U780" s="118"/>
      <c r="V780" s="118"/>
      <c r="W780" s="118"/>
      <c r="X780" s="118"/>
      <c r="Y780" s="135"/>
      <c r="Z780" s="135"/>
      <c r="AA780" s="135"/>
      <c r="AB780" s="135"/>
      <c r="AC780" s="135"/>
      <c r="AD780" s="135"/>
      <c r="AE780" s="135"/>
      <c r="AF780" s="135"/>
    </row>
    <row r="781" spans="1:37" ht="18" customHeight="1">
      <c r="A781" s="312"/>
      <c r="B781" s="243"/>
      <c r="C781" s="389"/>
      <c r="D781" s="389"/>
      <c r="E781" s="389"/>
      <c r="F781" s="389"/>
      <c r="G781" s="389" t="str">
        <f>IFERROR(INDEX(ルール・メモ!$F$3:$F$32,MATCH(5,ルール・メモ!$E$3:$E$32,0),1),"")</f>
        <v/>
      </c>
      <c r="H781" s="389"/>
      <c r="I781" s="389"/>
      <c r="J781" s="184"/>
      <c r="K781" s="101">
        <f t="shared" ref="K781:R782" si="74">K780+8</f>
        <v>16</v>
      </c>
      <c r="L781" s="102">
        <f t="shared" si="74"/>
        <v>17</v>
      </c>
      <c r="M781" s="102">
        <f t="shared" si="74"/>
        <v>18</v>
      </c>
      <c r="N781" s="102">
        <f t="shared" si="74"/>
        <v>19</v>
      </c>
      <c r="O781" s="102">
        <f t="shared" si="74"/>
        <v>20</v>
      </c>
      <c r="P781" s="102">
        <f t="shared" si="74"/>
        <v>21</v>
      </c>
      <c r="Q781" s="102">
        <f t="shared" si="74"/>
        <v>22</v>
      </c>
      <c r="R781" s="103">
        <f t="shared" si="74"/>
        <v>23</v>
      </c>
      <c r="S781" s="79"/>
      <c r="T781" s="118"/>
      <c r="U781" s="118"/>
      <c r="V781" s="118"/>
      <c r="W781" s="118"/>
      <c r="X781" s="118"/>
      <c r="Y781" s="135"/>
      <c r="Z781" s="135"/>
      <c r="AA781" s="135"/>
      <c r="AB781" s="135"/>
      <c r="AC781" s="135"/>
      <c r="AD781" s="135"/>
      <c r="AE781" s="135"/>
      <c r="AF781" s="135"/>
    </row>
    <row r="782" spans="1:37" ht="18" customHeight="1">
      <c r="A782" s="312"/>
      <c r="B782" s="243"/>
      <c r="C782" s="389"/>
      <c r="D782" s="389"/>
      <c r="E782" s="389"/>
      <c r="F782" s="389"/>
      <c r="G782" s="389" t="str">
        <f>IFERROR(INDEX(ルール・メモ!$F$3:$F$32,MATCH(6,ルール・メモ!$E$3:$E$32,0),1),"")</f>
        <v/>
      </c>
      <c r="H782" s="389"/>
      <c r="I782" s="389"/>
      <c r="J782" s="184"/>
      <c r="K782" s="104">
        <f t="shared" si="74"/>
        <v>24</v>
      </c>
      <c r="L782" s="105">
        <f t="shared" si="74"/>
        <v>25</v>
      </c>
      <c r="M782" s="105">
        <f t="shared" si="74"/>
        <v>26</v>
      </c>
      <c r="N782" s="105">
        <f t="shared" si="74"/>
        <v>27</v>
      </c>
      <c r="O782" s="105">
        <f t="shared" si="74"/>
        <v>28</v>
      </c>
      <c r="P782" s="105">
        <f t="shared" si="74"/>
        <v>29</v>
      </c>
      <c r="Q782" s="105">
        <f t="shared" si="74"/>
        <v>30</v>
      </c>
      <c r="R782" s="106"/>
      <c r="S782" s="79"/>
      <c r="T782" s="118"/>
      <c r="U782" s="118"/>
      <c r="V782" s="118"/>
      <c r="W782" s="118"/>
      <c r="X782" s="118"/>
      <c r="Y782" s="135"/>
      <c r="Z782" s="135"/>
      <c r="AA782" s="135"/>
      <c r="AB782" s="135"/>
      <c r="AC782" s="135"/>
      <c r="AD782" s="135"/>
      <c r="AE782" s="135"/>
      <c r="AF782" s="135"/>
    </row>
    <row r="783" spans="1:37" ht="18" customHeight="1">
      <c r="A783" s="312"/>
      <c r="B783" s="80"/>
      <c r="C783" s="95" t="str">
        <f>"①"&amp;IFERROR(INDEX(ルール・メモ!$C$3:$C$32,MATCH(1,ルール・メモ!$B$3:$B$32,0),1),"")</f>
        <v>①</v>
      </c>
      <c r="D783" s="95"/>
      <c r="E783" s="95"/>
      <c r="F783" s="95"/>
      <c r="G783" s="95"/>
      <c r="H783" s="95"/>
      <c r="I783" s="95" t="str">
        <f>"③"&amp;IFERROR(INDEX(ルール・メモ!$C$3:$C$32,MATCH(3,ルール・メモ!$B$3:$B$32,0),1),"")</f>
        <v>③</v>
      </c>
      <c r="J783" s="80"/>
      <c r="K783" s="96"/>
      <c r="L783" s="96"/>
      <c r="M783" s="96"/>
      <c r="N783" s="96"/>
      <c r="O783" s="96"/>
      <c r="P783" s="96"/>
      <c r="Q783" s="96"/>
      <c r="R783" s="96"/>
      <c r="S783" s="79"/>
      <c r="T783" s="119"/>
      <c r="U783" s="118"/>
      <c r="V783" s="118"/>
      <c r="W783" s="118"/>
      <c r="X783" s="118"/>
      <c r="Y783" s="135"/>
      <c r="Z783" s="135"/>
      <c r="AA783" s="135"/>
      <c r="AB783" s="135"/>
      <c r="AC783" s="135"/>
      <c r="AD783" s="135"/>
      <c r="AE783" s="135"/>
      <c r="AF783" s="135"/>
    </row>
    <row r="784" spans="1:37" ht="18" customHeight="1" thickBot="1">
      <c r="A784" s="312"/>
      <c r="B784" s="80"/>
      <c r="C784" s="186" t="str">
        <f>"②"&amp;IFERROR(INDEX(ルール・メモ!$C$3:$C$32,MATCH(2,ルール・メモ!$B$3:$B$32,0),1),"")</f>
        <v>②</v>
      </c>
      <c r="D784" s="186"/>
      <c r="E784" s="186"/>
      <c r="F784" s="186"/>
      <c r="G784" s="186"/>
      <c r="H784" s="186"/>
      <c r="I784" s="186" t="str">
        <f>"④"&amp;IFERROR(INDEX(ルール・メモ!$C$3:$C$32,MATCH(4,ルール・メモ!$B$3:$B$32,0),1),"")</f>
        <v>④</v>
      </c>
      <c r="J784" s="187"/>
      <c r="K784" s="188"/>
      <c r="L784" s="188"/>
      <c r="M784" s="188"/>
      <c r="N784" s="188"/>
      <c r="O784" s="188"/>
      <c r="P784" s="188"/>
      <c r="Q784" s="188"/>
      <c r="R784" s="188"/>
      <c r="S784" s="79"/>
      <c r="T784" s="118"/>
      <c r="U784" s="118"/>
      <c r="V784" s="118"/>
      <c r="W784" s="118"/>
      <c r="X784" s="118"/>
      <c r="Y784" s="135"/>
      <c r="Z784" s="135"/>
      <c r="AA784" s="1"/>
      <c r="AB784" s="1"/>
      <c r="AC784" s="1"/>
      <c r="AD784" s="1"/>
      <c r="AE784" s="1"/>
      <c r="AF784" s="1"/>
    </row>
    <row r="785" spans="1:37" ht="18" customHeight="1" thickBot="1">
      <c r="A785" s="312"/>
      <c r="B785" s="321">
        <v>1</v>
      </c>
      <c r="C785" s="81" t="s">
        <v>23</v>
      </c>
      <c r="D785" s="82" t="s">
        <v>136</v>
      </c>
      <c r="E785" s="82" t="s">
        <v>28</v>
      </c>
      <c r="F785" s="82" t="s">
        <v>27</v>
      </c>
      <c r="G785" s="82" t="s">
        <v>24</v>
      </c>
      <c r="H785" s="171" t="s">
        <v>25</v>
      </c>
      <c r="I785" s="91" t="s">
        <v>133</v>
      </c>
      <c r="J785" s="372" t="s">
        <v>198</v>
      </c>
      <c r="K785" s="374"/>
      <c r="L785" s="375"/>
      <c r="M785" s="375"/>
      <c r="N785" s="375"/>
      <c r="O785" s="375"/>
      <c r="P785" s="375"/>
      <c r="Q785" s="375"/>
      <c r="R785" s="376"/>
      <c r="S785" s="83"/>
      <c r="T785" s="120" t="s">
        <v>31</v>
      </c>
      <c r="U785" s="118"/>
      <c r="V785" s="118"/>
      <c r="W785" s="118"/>
      <c r="X785" s="118"/>
      <c r="Y785" s="135" t="str">
        <f>K787</f>
        <v/>
      </c>
      <c r="Z785" s="266">
        <f>K788</f>
        <v>0</v>
      </c>
      <c r="AA785" s="135"/>
      <c r="AB785" s="135"/>
      <c r="AC785" s="135"/>
      <c r="AD785" s="135"/>
      <c r="AE785" s="135"/>
      <c r="AF785" s="148"/>
      <c r="AG785" s="135"/>
      <c r="AH785" s="135"/>
      <c r="AI785" s="135"/>
      <c r="AJ785" s="135"/>
      <c r="AK785" s="135"/>
    </row>
    <row r="786" spans="1:37" ht="18" customHeight="1" thickBot="1">
      <c r="A786" s="312"/>
      <c r="B786" s="309">
        <f>C775</f>
        <v>9</v>
      </c>
      <c r="C786" s="107"/>
      <c r="D786" s="108" t="s">
        <v>30</v>
      </c>
      <c r="E786" s="108" t="str">
        <f>IF(C786="","",IFERROR(INDEX(リスト!$B$3:$B$32,MATCH(プレー記録!C786,リスト!$D$3:$D$32,0),1),""))</f>
        <v/>
      </c>
      <c r="F786" s="109"/>
      <c r="G786" s="109" t="str">
        <f>IF(F786="","",F786)</f>
        <v/>
      </c>
      <c r="H786" s="172"/>
      <c r="I786" s="175"/>
      <c r="J786" s="373"/>
      <c r="K786" s="377"/>
      <c r="L786" s="378"/>
      <c r="M786" s="378"/>
      <c r="N786" s="378"/>
      <c r="O786" s="378"/>
      <c r="P786" s="378"/>
      <c r="Q786" s="378"/>
      <c r="R786" s="379"/>
      <c r="S786" s="84"/>
      <c r="T786" s="240"/>
      <c r="U786" s="118" t="str">
        <f>IF(F786="","","OUT_"&amp;E786&amp;MONTH(B786)&amp;"/"&amp;DAY(B786)&amp;"_"&amp;COUNTIF($V$12:V786,V786))</f>
        <v/>
      </c>
      <c r="V786" s="118" t="str">
        <f>"OUT_"&amp;E786&amp;B786</f>
        <v>OUT_9</v>
      </c>
      <c r="W786" s="194">
        <f>SUM(H786)-SUM(I788)</f>
        <v>0</v>
      </c>
      <c r="X786" s="119" t="str">
        <f>IF(C786="","",C786)</f>
        <v/>
      </c>
      <c r="Y786" s="135" t="str">
        <f>M787</f>
        <v/>
      </c>
      <c r="Z786" s="266">
        <f>M788</f>
        <v>0</v>
      </c>
      <c r="AA786" s="135"/>
      <c r="AB786" s="135"/>
      <c r="AC786" s="135"/>
      <c r="AD786" s="135"/>
      <c r="AE786" s="135"/>
      <c r="AF786" s="148"/>
      <c r="AG786" s="135"/>
      <c r="AH786" s="135"/>
      <c r="AI786" s="135"/>
      <c r="AJ786" s="135"/>
      <c r="AK786" s="135"/>
    </row>
    <row r="787" spans="1:37" ht="18" customHeight="1">
      <c r="A787" s="312"/>
      <c r="B787" s="79"/>
      <c r="C787" s="85" t="s">
        <v>26</v>
      </c>
      <c r="D787" s="86" t="s">
        <v>1</v>
      </c>
      <c r="E787" s="86" t="s">
        <v>29</v>
      </c>
      <c r="F787" s="86" t="s">
        <v>119</v>
      </c>
      <c r="G787" s="86" t="s">
        <v>134</v>
      </c>
      <c r="H787" s="173" t="s">
        <v>117</v>
      </c>
      <c r="I787" s="92" t="s">
        <v>135</v>
      </c>
      <c r="J787" s="380" t="s">
        <v>199</v>
      </c>
      <c r="K787" s="382" t="str">
        <f>IF(INDEX(テーブル6[プレー種別],MATCH(1,リスト!$O$3:$O$6,0),1)="","",INDEX(テーブル6[プレー種別],MATCH(1,リスト!$O$3:$O$6,0),1))</f>
        <v/>
      </c>
      <c r="L787" s="383"/>
      <c r="M787" s="382" t="str">
        <f>IF(INDEX(テーブル6[プレー種別],MATCH(2,リスト!$O$3:$O$6,0),1)="","",INDEX(テーブル6[プレー種別],MATCH(2,リスト!$O$3:$O$6,0),1))</f>
        <v/>
      </c>
      <c r="N787" s="383"/>
      <c r="O787" s="382" t="str">
        <f>IF(INDEX(テーブル6[プレー種別],MATCH(3,リスト!$O$3:$O$6,0),1)="","",INDEX(テーブル6[プレー種別],MATCH(3,リスト!$O$3:$O$6,0),1))</f>
        <v/>
      </c>
      <c r="P787" s="383"/>
      <c r="Q787" s="382" t="str">
        <f>IF(INDEX(テーブル6[プレー種別],MATCH(4,リスト!$O$3:$O$6,0),1)="","",INDEX(テーブル6[プレー種別],MATCH(4,リスト!$O$3:$O$6,0),1))</f>
        <v/>
      </c>
      <c r="R787" s="384"/>
      <c r="S787" s="87"/>
      <c r="T787" s="118"/>
      <c r="U787" s="118"/>
      <c r="V787" s="118"/>
      <c r="W787" s="118"/>
      <c r="X787" s="118"/>
      <c r="Y787" s="135" t="str">
        <f>O787</f>
        <v/>
      </c>
      <c r="Z787" s="266">
        <f>O788</f>
        <v>0</v>
      </c>
      <c r="AA787" s="135"/>
      <c r="AB787" s="135"/>
      <c r="AC787" s="135"/>
      <c r="AD787" s="135"/>
      <c r="AE787" s="135"/>
      <c r="AF787" s="148"/>
      <c r="AG787" s="135"/>
      <c r="AH787" s="135"/>
      <c r="AI787" s="135"/>
      <c r="AJ787" s="135"/>
      <c r="AK787" s="135"/>
    </row>
    <row r="788" spans="1:37" ht="18" customHeight="1" thickBot="1">
      <c r="A788" s="312" t="str">
        <f>IF(C786="","",C786)</f>
        <v/>
      </c>
      <c r="B788" s="97">
        <f>B786</f>
        <v>9</v>
      </c>
      <c r="C788" s="93" t="str">
        <f>IF(H786="","",IF(D786="USD",H786-G786,ROUNDUP((H786-G786)/T786,2)))</f>
        <v/>
      </c>
      <c r="D788" s="110"/>
      <c r="E788" s="110"/>
      <c r="F788" s="111" t="str">
        <f>IF(AND(E786&lt;&gt;"",OR(I786="全額",I786="一部")=TRUE)=TRUE,E786,"")</f>
        <v/>
      </c>
      <c r="G788" s="112" t="str">
        <f>IF(D786="JPY",IF(COUNTIF(F788,"*円*")=1,I788,ROUNDUP(I788/T786,2)),IF(COUNTIF(F788,"*円*")=0,I788,ROUNDUP(I788*T786,0)))</f>
        <v/>
      </c>
      <c r="H788" s="174"/>
      <c r="I788" s="176" t="str">
        <f>IF(I786="","",IF(I786="全額",H786,IF(I786="なし",0,"金額入力")))</f>
        <v/>
      </c>
      <c r="J788" s="381"/>
      <c r="K788" s="385"/>
      <c r="L788" s="386"/>
      <c r="M788" s="385"/>
      <c r="N788" s="386"/>
      <c r="O788" s="385"/>
      <c r="P788" s="386"/>
      <c r="Q788" s="385"/>
      <c r="R788" s="387"/>
      <c r="S788" s="87"/>
      <c r="T788" s="79"/>
      <c r="U788" s="118" t="str">
        <f>IF(G788="","","IN_"&amp;F788&amp;MONTH(H788)&amp;"/"&amp;DAY(H788))&amp;"_"&amp;COUNTIF($V$14:V788,V788)</f>
        <v>_136</v>
      </c>
      <c r="V788" s="118" t="str">
        <f>"IN_"&amp;F788&amp;H788</f>
        <v>IN_</v>
      </c>
      <c r="W788" s="118"/>
      <c r="X788" s="118"/>
      <c r="Y788" s="135" t="str">
        <f>Q787</f>
        <v/>
      </c>
      <c r="Z788" s="266">
        <f>Q788</f>
        <v>0</v>
      </c>
      <c r="AA788" s="135" t="str">
        <f>IF(AB788="着金待ち",COUNTIF($AB$14:AB788,"着金待ち"),"")</f>
        <v/>
      </c>
      <c r="AB788" s="135" t="str">
        <f>IF(AND(OR(I786="全額",I786="一部")=TRUE,H788="")=TRUE,"着金待ち","")</f>
        <v/>
      </c>
      <c r="AC788" s="135" t="str">
        <f>IF(AB788="着金待ち",C786,"")</f>
        <v/>
      </c>
      <c r="AD788" s="135" t="str">
        <f>IF(AB788="着金待ち",F788,"")</f>
        <v/>
      </c>
      <c r="AE788" s="292" t="str">
        <f>IF(AB788="着金待ち",G788,"")</f>
        <v/>
      </c>
      <c r="AF788" s="148" t="str">
        <f>IF(AB788="着金待ち",B788,"")</f>
        <v/>
      </c>
      <c r="AG788" s="135" t="str">
        <f>IF(C788="","",IF(C788&lt;&gt;D788+E788,"！",""))</f>
        <v/>
      </c>
      <c r="AH788" s="135" t="str">
        <f>IF(C788="","",IF(C788&lt;&gt;SUM(K788:R788),"！",""))</f>
        <v/>
      </c>
      <c r="AI788" s="135" t="str">
        <f>IF(OR(AG788="！",AH788="！")=TRUE,"！","")</f>
        <v/>
      </c>
      <c r="AJ788" s="135" t="str">
        <f>IF(AI788="！",COUNTIF($AI$14:AI788,"！"),"")</f>
        <v/>
      </c>
      <c r="AK788" s="135">
        <v>1</v>
      </c>
    </row>
    <row r="789" spans="1:37" ht="18" customHeight="1" thickBot="1">
      <c r="A789" s="312"/>
      <c r="B789" s="79"/>
      <c r="C789" s="88"/>
      <c r="D789" s="89"/>
      <c r="E789" s="94" t="str">
        <f>IFERROR(ABS(C788-(D788+E788)),"")</f>
        <v/>
      </c>
      <c r="F789" s="90"/>
      <c r="G789" s="90"/>
      <c r="H789" s="89"/>
      <c r="I789" s="170"/>
      <c r="J789" s="79"/>
      <c r="K789" s="79"/>
      <c r="L789" s="79"/>
      <c r="M789" s="79"/>
      <c r="N789" s="79"/>
      <c r="O789" s="79"/>
      <c r="P789" s="79"/>
      <c r="Q789" s="388" t="str">
        <f>IFERROR(ABS(C788-SUM(K788:R788)),"")</f>
        <v/>
      </c>
      <c r="R789" s="388"/>
      <c r="S789" s="79"/>
      <c r="T789" s="118"/>
      <c r="U789" s="118"/>
      <c r="V789" s="118"/>
      <c r="W789" s="118"/>
      <c r="X789" s="118"/>
      <c r="Y789" s="135"/>
      <c r="Z789" s="135"/>
      <c r="AA789" s="135"/>
      <c r="AB789" s="135"/>
      <c r="AC789" s="135"/>
      <c r="AD789" s="135"/>
      <c r="AE789" s="135"/>
      <c r="AF789" s="148"/>
      <c r="AG789" s="135"/>
      <c r="AH789" s="135"/>
      <c r="AI789" s="135"/>
      <c r="AJ789" s="135"/>
      <c r="AK789" s="135"/>
    </row>
    <row r="790" spans="1:37" ht="18" customHeight="1" thickBot="1">
      <c r="A790" s="312"/>
      <c r="B790" s="321">
        <f>B785+1</f>
        <v>2</v>
      </c>
      <c r="C790" s="81" t="s">
        <v>23</v>
      </c>
      <c r="D790" s="82" t="s">
        <v>136</v>
      </c>
      <c r="E790" s="82" t="s">
        <v>28</v>
      </c>
      <c r="F790" s="82" t="s">
        <v>27</v>
      </c>
      <c r="G790" s="82" t="s">
        <v>24</v>
      </c>
      <c r="H790" s="171" t="s">
        <v>25</v>
      </c>
      <c r="I790" s="91" t="s">
        <v>133</v>
      </c>
      <c r="J790" s="372" t="s">
        <v>198</v>
      </c>
      <c r="K790" s="374"/>
      <c r="L790" s="375"/>
      <c r="M790" s="375"/>
      <c r="N790" s="375"/>
      <c r="O790" s="375"/>
      <c r="P790" s="375"/>
      <c r="Q790" s="375"/>
      <c r="R790" s="376"/>
      <c r="S790" s="83"/>
      <c r="T790" s="120" t="s">
        <v>31</v>
      </c>
      <c r="U790" s="118"/>
      <c r="V790" s="118"/>
      <c r="W790" s="118"/>
      <c r="X790" s="118"/>
      <c r="Y790" s="135" t="str">
        <f>K792</f>
        <v/>
      </c>
      <c r="Z790" s="266">
        <f>K793</f>
        <v>0</v>
      </c>
      <c r="AA790" s="135"/>
      <c r="AB790" s="135"/>
      <c r="AC790" s="135"/>
      <c r="AD790" s="135"/>
      <c r="AE790" s="135"/>
      <c r="AF790" s="148"/>
      <c r="AG790" s="135"/>
      <c r="AH790" s="135"/>
      <c r="AI790" s="135"/>
      <c r="AJ790" s="135"/>
      <c r="AK790" s="135"/>
    </row>
    <row r="791" spans="1:37" ht="18" customHeight="1" thickBot="1">
      <c r="A791" s="312"/>
      <c r="B791" s="309">
        <f>B786</f>
        <v>9</v>
      </c>
      <c r="C791" s="107"/>
      <c r="D791" s="108" t="s">
        <v>30</v>
      </c>
      <c r="E791" s="108" t="str">
        <f>IF(C791="","",IFERROR(INDEX(リスト!$B$3:$B$32,MATCH(プレー記録!C791,リスト!$D$3:$D$32,0),1),""))</f>
        <v/>
      </c>
      <c r="F791" s="109"/>
      <c r="G791" s="109" t="str">
        <f>IF(F791="","",F791)</f>
        <v/>
      </c>
      <c r="H791" s="172"/>
      <c r="I791" s="175"/>
      <c r="J791" s="373"/>
      <c r="K791" s="377"/>
      <c r="L791" s="378"/>
      <c r="M791" s="378"/>
      <c r="N791" s="378"/>
      <c r="O791" s="378"/>
      <c r="P791" s="378"/>
      <c r="Q791" s="378"/>
      <c r="R791" s="379"/>
      <c r="S791" s="84"/>
      <c r="T791" s="241"/>
      <c r="U791" s="118" t="str">
        <f>IF(F791="","","OUT_"&amp;E791&amp;MONTH(B791)&amp;"/"&amp;DAY(B791)&amp;"_"&amp;COUNTIF($V$12:V791,V791))</f>
        <v/>
      </c>
      <c r="V791" s="118" t="str">
        <f>"OUT_"&amp;E791&amp;B791</f>
        <v>OUT_9</v>
      </c>
      <c r="W791" s="194">
        <f>SUM(H791)-SUM(I793)</f>
        <v>0</v>
      </c>
      <c r="X791" s="119" t="str">
        <f>IF(C791="","",C791)</f>
        <v/>
      </c>
      <c r="Y791" s="135" t="str">
        <f>M792</f>
        <v/>
      </c>
      <c r="Z791" s="266">
        <f>M793</f>
        <v>0</v>
      </c>
      <c r="AA791" s="135"/>
      <c r="AB791" s="135"/>
      <c r="AC791" s="135"/>
      <c r="AD791" s="135"/>
      <c r="AE791" s="135"/>
      <c r="AF791" s="148"/>
      <c r="AG791" s="135"/>
      <c r="AH791" s="135"/>
      <c r="AI791" s="135"/>
      <c r="AJ791" s="135"/>
      <c r="AK791" s="135"/>
    </row>
    <row r="792" spans="1:37" ht="18" customHeight="1">
      <c r="A792" s="312"/>
      <c r="B792" s="79"/>
      <c r="C792" s="85" t="s">
        <v>26</v>
      </c>
      <c r="D792" s="86" t="s">
        <v>1</v>
      </c>
      <c r="E792" s="86" t="s">
        <v>29</v>
      </c>
      <c r="F792" s="86" t="s">
        <v>119</v>
      </c>
      <c r="G792" s="86" t="s">
        <v>134</v>
      </c>
      <c r="H792" s="173" t="s">
        <v>117</v>
      </c>
      <c r="I792" s="92" t="s">
        <v>135</v>
      </c>
      <c r="J792" s="380" t="s">
        <v>199</v>
      </c>
      <c r="K792" s="382" t="str">
        <f>$K$13</f>
        <v/>
      </c>
      <c r="L792" s="383"/>
      <c r="M792" s="382" t="str">
        <f>$M$13</f>
        <v/>
      </c>
      <c r="N792" s="383"/>
      <c r="O792" s="382" t="str">
        <f>$O$13</f>
        <v/>
      </c>
      <c r="P792" s="383"/>
      <c r="Q792" s="382" t="str">
        <f>$Q$13</f>
        <v/>
      </c>
      <c r="R792" s="384"/>
      <c r="S792" s="87"/>
      <c r="T792" s="118"/>
      <c r="U792" s="118"/>
      <c r="V792" s="118"/>
      <c r="W792" s="118"/>
      <c r="X792" s="118"/>
      <c r="Y792" s="135" t="str">
        <f>O792</f>
        <v/>
      </c>
      <c r="Z792" s="266">
        <f>O793</f>
        <v>0</v>
      </c>
      <c r="AA792" s="135"/>
      <c r="AB792" s="135"/>
      <c r="AC792" s="135"/>
      <c r="AD792" s="135"/>
      <c r="AE792" s="135"/>
      <c r="AF792" s="148"/>
      <c r="AG792" s="135"/>
      <c r="AH792" s="135"/>
      <c r="AI792" s="135"/>
      <c r="AJ792" s="135"/>
      <c r="AK792" s="135"/>
    </row>
    <row r="793" spans="1:37" ht="18" customHeight="1" thickBot="1">
      <c r="A793" s="312" t="str">
        <f>IF(C791="","",C791)</f>
        <v/>
      </c>
      <c r="B793" s="97">
        <f>B786</f>
        <v>9</v>
      </c>
      <c r="C793" s="93" t="str">
        <f>IF(H791="","",IF(D791="USD",H791-G791,ROUNDUP((H791-G791)/T791,2)))</f>
        <v/>
      </c>
      <c r="D793" s="110"/>
      <c r="E793" s="110"/>
      <c r="F793" s="111" t="str">
        <f>IF(AND(E791&lt;&gt;"",OR(I791="全額",I791="一部")=TRUE)=TRUE,E791,"")</f>
        <v/>
      </c>
      <c r="G793" s="112" t="str">
        <f>IF(D791="JPY",IF(COUNTIF(F793,"*円*")=1,I793,ROUNDUP(I793/T791,2)),IF(COUNTIF(F793,"*円*")=0,I793,ROUNDUP(I793*T791,0)))</f>
        <v/>
      </c>
      <c r="H793" s="174"/>
      <c r="I793" s="176" t="str">
        <f>IF(I791="","",IF(I791="全額",H791,IF(I791="なし",0,"金額入力")))</f>
        <v/>
      </c>
      <c r="J793" s="381"/>
      <c r="K793" s="385"/>
      <c r="L793" s="386"/>
      <c r="M793" s="385"/>
      <c r="N793" s="386"/>
      <c r="O793" s="385"/>
      <c r="P793" s="386"/>
      <c r="Q793" s="385"/>
      <c r="R793" s="387"/>
      <c r="S793" s="87"/>
      <c r="T793" s="79"/>
      <c r="U793" s="118" t="str">
        <f>IF(G793="","","IN_"&amp;F793&amp;MONTH(H793)&amp;"/"&amp;DAY(H793))&amp;"_"&amp;COUNTIF($V$14:V793,V793)</f>
        <v>_137</v>
      </c>
      <c r="V793" s="118" t="str">
        <f>"IN_"&amp;F793&amp;H793</f>
        <v>IN_</v>
      </c>
      <c r="W793" s="118"/>
      <c r="X793" s="118"/>
      <c r="Y793" s="135" t="str">
        <f>Q792</f>
        <v/>
      </c>
      <c r="Z793" s="266">
        <f>Q793</f>
        <v>0</v>
      </c>
      <c r="AA793" s="135" t="str">
        <f>IF(AB793="着金待ち",COUNTIF($AB$14:AB793,"着金待ち"),"")</f>
        <v/>
      </c>
      <c r="AB793" s="135" t="str">
        <f>IF(AND(OR(I791="全額",I791="一部")=TRUE,H793="")=TRUE,"着金待ち","")</f>
        <v/>
      </c>
      <c r="AC793" s="135" t="str">
        <f>IF(AB793="着金待ち",C791,"")</f>
        <v/>
      </c>
      <c r="AD793" s="135" t="str">
        <f>IF(AB793="着金待ち",F793,"")</f>
        <v/>
      </c>
      <c r="AE793" s="292" t="str">
        <f>IF(AB793="着金待ち",G793,"")</f>
        <v/>
      </c>
      <c r="AF793" s="148" t="str">
        <f>IF(AB793="着金待ち",B793,"")</f>
        <v/>
      </c>
      <c r="AG793" s="135" t="str">
        <f>IF(C793="","",IF(C793&lt;&gt;D793+E793,"！",""))</f>
        <v/>
      </c>
      <c r="AH793" s="135" t="str">
        <f>IF(C793="","",IF(C793&lt;&gt;SUM(K793:R793),"！",""))</f>
        <v/>
      </c>
      <c r="AI793" s="135" t="str">
        <f>IF(OR(AG793="！",AH793="！")=TRUE,"！","")</f>
        <v/>
      </c>
      <c r="AJ793" s="135" t="str">
        <f>IF(AI793="！",COUNTIF($AI$14:AI793,"！"),"")</f>
        <v/>
      </c>
      <c r="AK793" s="135">
        <v>2</v>
      </c>
    </row>
    <row r="794" spans="1:37" ht="18" customHeight="1" thickBot="1">
      <c r="A794" s="312"/>
      <c r="B794" s="79"/>
      <c r="C794" s="88"/>
      <c r="D794" s="89"/>
      <c r="E794" s="94" t="str">
        <f>IFERROR(ABS(C793-(D793+E793)),"")</f>
        <v/>
      </c>
      <c r="F794" s="90"/>
      <c r="G794" s="90"/>
      <c r="H794" s="89"/>
      <c r="I794" s="170"/>
      <c r="J794" s="79"/>
      <c r="K794" s="79"/>
      <c r="L794" s="79"/>
      <c r="M794" s="79"/>
      <c r="N794" s="79"/>
      <c r="O794" s="79"/>
      <c r="P794" s="79"/>
      <c r="Q794" s="388" t="str">
        <f>IFERROR(ABS(C793-SUM(K793:R793)),"")</f>
        <v/>
      </c>
      <c r="R794" s="388"/>
      <c r="S794" s="79"/>
      <c r="T794" s="118"/>
      <c r="U794" s="118"/>
      <c r="V794" s="118"/>
      <c r="W794" s="118"/>
      <c r="X794" s="118"/>
      <c r="Y794" s="135"/>
      <c r="Z794" s="135"/>
      <c r="AA794" s="135"/>
      <c r="AB794" s="135"/>
      <c r="AC794" s="135"/>
      <c r="AD794" s="135"/>
      <c r="AE794" s="135"/>
      <c r="AF794" s="148"/>
      <c r="AG794" s="135"/>
      <c r="AH794" s="135"/>
      <c r="AI794" s="135"/>
      <c r="AJ794" s="135"/>
      <c r="AK794" s="135"/>
    </row>
    <row r="795" spans="1:37" ht="18" customHeight="1" thickBot="1">
      <c r="A795" s="312"/>
      <c r="B795" s="321">
        <f>B790+1</f>
        <v>3</v>
      </c>
      <c r="C795" s="81" t="s">
        <v>23</v>
      </c>
      <c r="D795" s="82" t="s">
        <v>136</v>
      </c>
      <c r="E795" s="82" t="s">
        <v>28</v>
      </c>
      <c r="F795" s="82" t="s">
        <v>27</v>
      </c>
      <c r="G795" s="82" t="s">
        <v>24</v>
      </c>
      <c r="H795" s="171" t="s">
        <v>25</v>
      </c>
      <c r="I795" s="91" t="s">
        <v>133</v>
      </c>
      <c r="J795" s="372" t="s">
        <v>198</v>
      </c>
      <c r="K795" s="374"/>
      <c r="L795" s="375"/>
      <c r="M795" s="375"/>
      <c r="N795" s="375"/>
      <c r="O795" s="375"/>
      <c r="P795" s="375"/>
      <c r="Q795" s="375"/>
      <c r="R795" s="376"/>
      <c r="S795" s="83"/>
      <c r="T795" s="120" t="s">
        <v>31</v>
      </c>
      <c r="U795" s="118"/>
      <c r="V795" s="118"/>
      <c r="W795" s="118"/>
      <c r="X795" s="118"/>
      <c r="Y795" s="135" t="str">
        <f>K797</f>
        <v/>
      </c>
      <c r="Z795" s="266">
        <f>K798</f>
        <v>0</v>
      </c>
      <c r="AA795" s="135"/>
      <c r="AB795" s="135"/>
      <c r="AC795" s="135"/>
      <c r="AD795" s="135"/>
      <c r="AE795" s="135"/>
      <c r="AF795" s="148"/>
      <c r="AG795" s="135"/>
      <c r="AH795" s="135"/>
      <c r="AI795" s="135"/>
      <c r="AJ795" s="135"/>
      <c r="AK795" s="135"/>
    </row>
    <row r="796" spans="1:37" ht="18" customHeight="1" thickBot="1">
      <c r="A796" s="312"/>
      <c r="B796" s="309">
        <f>B786</f>
        <v>9</v>
      </c>
      <c r="C796" s="107"/>
      <c r="D796" s="108" t="s">
        <v>30</v>
      </c>
      <c r="E796" s="108" t="str">
        <f>IF(C796="","",IFERROR(INDEX(リスト!$B$3:$B$32,MATCH(プレー記録!C796,リスト!$D$3:$D$32,0),1),""))</f>
        <v/>
      </c>
      <c r="F796" s="109"/>
      <c r="G796" s="109" t="str">
        <f>IF(F796="","",F796)</f>
        <v/>
      </c>
      <c r="H796" s="172"/>
      <c r="I796" s="175"/>
      <c r="J796" s="373"/>
      <c r="K796" s="377"/>
      <c r="L796" s="378"/>
      <c r="M796" s="378"/>
      <c r="N796" s="378"/>
      <c r="O796" s="378"/>
      <c r="P796" s="378"/>
      <c r="Q796" s="378"/>
      <c r="R796" s="379"/>
      <c r="S796" s="84"/>
      <c r="T796" s="241"/>
      <c r="U796" s="118" t="str">
        <f>IF(F796="","","OUT_"&amp;E796&amp;MONTH(B796)&amp;"/"&amp;DAY(B796)&amp;"_"&amp;COUNTIF($V$12:V796,V796))</f>
        <v/>
      </c>
      <c r="V796" s="118" t="str">
        <f>"OUT_"&amp;E796&amp;B796</f>
        <v>OUT_9</v>
      </c>
      <c r="W796" s="194">
        <f>SUM(H796)-SUM(I798)</f>
        <v>0</v>
      </c>
      <c r="X796" s="119" t="str">
        <f>IF(C796="","",C796)</f>
        <v/>
      </c>
      <c r="Y796" s="135" t="str">
        <f>M797</f>
        <v/>
      </c>
      <c r="Z796" s="266">
        <f>M798</f>
        <v>0</v>
      </c>
      <c r="AA796" s="135"/>
      <c r="AB796" s="135"/>
      <c r="AC796" s="135"/>
      <c r="AD796" s="135"/>
      <c r="AE796" s="135"/>
      <c r="AF796" s="148"/>
      <c r="AG796" s="135"/>
      <c r="AH796" s="135"/>
      <c r="AI796" s="135"/>
      <c r="AJ796" s="135"/>
      <c r="AK796" s="135"/>
    </row>
    <row r="797" spans="1:37" ht="18" customHeight="1">
      <c r="A797" s="312"/>
      <c r="B797" s="79"/>
      <c r="C797" s="85" t="s">
        <v>26</v>
      </c>
      <c r="D797" s="86" t="s">
        <v>1</v>
      </c>
      <c r="E797" s="86" t="s">
        <v>29</v>
      </c>
      <c r="F797" s="86" t="s">
        <v>119</v>
      </c>
      <c r="G797" s="86" t="s">
        <v>134</v>
      </c>
      <c r="H797" s="173" t="s">
        <v>117</v>
      </c>
      <c r="I797" s="92" t="s">
        <v>135</v>
      </c>
      <c r="J797" s="380" t="s">
        <v>199</v>
      </c>
      <c r="K797" s="382" t="str">
        <f>$K$13</f>
        <v/>
      </c>
      <c r="L797" s="383"/>
      <c r="M797" s="382" t="str">
        <f>$M$13</f>
        <v/>
      </c>
      <c r="N797" s="383"/>
      <c r="O797" s="382" t="str">
        <f>$O$13</f>
        <v/>
      </c>
      <c r="P797" s="383"/>
      <c r="Q797" s="382" t="str">
        <f>$Q$13</f>
        <v/>
      </c>
      <c r="R797" s="384"/>
      <c r="S797" s="87"/>
      <c r="T797" s="135"/>
      <c r="U797" s="118"/>
      <c r="V797" s="118"/>
      <c r="W797" s="118"/>
      <c r="X797" s="118"/>
      <c r="Y797" s="135" t="str">
        <f>O797</f>
        <v/>
      </c>
      <c r="Z797" s="266">
        <f>O798</f>
        <v>0</v>
      </c>
      <c r="AA797" s="135"/>
      <c r="AB797" s="135"/>
      <c r="AC797" s="135"/>
      <c r="AD797" s="135"/>
      <c r="AE797" s="135"/>
      <c r="AF797" s="148"/>
      <c r="AG797" s="135"/>
      <c r="AH797" s="135"/>
      <c r="AI797" s="135"/>
      <c r="AJ797" s="135"/>
      <c r="AK797" s="135"/>
    </row>
    <row r="798" spans="1:37" ht="18" customHeight="1" thickBot="1">
      <c r="A798" s="312" t="str">
        <f>IF(C796="","",C796)</f>
        <v/>
      </c>
      <c r="B798" s="97">
        <f>B786</f>
        <v>9</v>
      </c>
      <c r="C798" s="93" t="str">
        <f>IF(H796="","",IF(D796="USD",H796-G796,ROUNDUP((H796-G796)/T796,2)))</f>
        <v/>
      </c>
      <c r="D798" s="110"/>
      <c r="E798" s="110"/>
      <c r="F798" s="111" t="str">
        <f>IF(AND(E796&lt;&gt;"",OR(I796="全額",I796="一部")=TRUE)=TRUE,E796,"")</f>
        <v/>
      </c>
      <c r="G798" s="112" t="str">
        <f>IF(D796="JPY",IF(COUNTIF(F798,"*円*")=1,I798,ROUNDUP(I798/T796,2)),IF(COUNTIF(F798,"*円*")=0,I798,ROUNDUP(I798*T796,0)))</f>
        <v/>
      </c>
      <c r="H798" s="174"/>
      <c r="I798" s="176" t="str">
        <f>IF(I796="","",IF(I796="全額",H796,IF(I796="なし",0,"金額入力")))</f>
        <v/>
      </c>
      <c r="J798" s="381"/>
      <c r="K798" s="385"/>
      <c r="L798" s="386"/>
      <c r="M798" s="385"/>
      <c r="N798" s="386"/>
      <c r="O798" s="385"/>
      <c r="P798" s="386"/>
      <c r="Q798" s="385"/>
      <c r="R798" s="387"/>
      <c r="S798" s="87"/>
      <c r="T798" s="135"/>
      <c r="U798" s="118" t="str">
        <f>IF(G798="","","IN_"&amp;F798&amp;MONTH(H798)&amp;"/"&amp;DAY(H798))&amp;"_"&amp;COUNTIF($V$14:V798,V798)</f>
        <v>_138</v>
      </c>
      <c r="V798" s="118" t="str">
        <f>"IN_"&amp;F798&amp;H798</f>
        <v>IN_</v>
      </c>
      <c r="W798" s="118"/>
      <c r="X798" s="118"/>
      <c r="Y798" s="135" t="str">
        <f>Q797</f>
        <v/>
      </c>
      <c r="Z798" s="266">
        <f>Q798</f>
        <v>0</v>
      </c>
      <c r="AA798" s="135" t="str">
        <f>IF(AB798="着金待ち",COUNTIF($AB$14:AB798,"着金待ち"),"")</f>
        <v/>
      </c>
      <c r="AB798" s="135" t="str">
        <f>IF(AND(OR(I796="全額",I796="一部")=TRUE,H798="")=TRUE,"着金待ち","")</f>
        <v/>
      </c>
      <c r="AC798" s="135" t="str">
        <f>IF(AB798="着金待ち",C796,"")</f>
        <v/>
      </c>
      <c r="AD798" s="135" t="str">
        <f>IF(AB798="着金待ち",F798,"")</f>
        <v/>
      </c>
      <c r="AE798" s="292" t="str">
        <f>IF(AB798="着金待ち",G798,"")</f>
        <v/>
      </c>
      <c r="AF798" s="148" t="str">
        <f>IF(AB798="着金待ち",B798,"")</f>
        <v/>
      </c>
      <c r="AG798" s="135" t="str">
        <f>IF(C798="","",IF(C798&lt;&gt;D798+E798,"！",""))</f>
        <v/>
      </c>
      <c r="AH798" s="135" t="str">
        <f>IF(C798="","",IF(C798&lt;&gt;SUM(K798:R798),"！",""))</f>
        <v/>
      </c>
      <c r="AI798" s="135" t="str">
        <f>IF(OR(AG798="！",AH798="！")=TRUE,"！","")</f>
        <v/>
      </c>
      <c r="AJ798" s="135" t="str">
        <f>IF(AI798="！",COUNTIF($AI$14:AI798,"！"),"")</f>
        <v/>
      </c>
      <c r="AK798" s="135">
        <v>3</v>
      </c>
    </row>
    <row r="799" spans="1:37" ht="18" customHeight="1" thickBot="1">
      <c r="A799" s="312"/>
      <c r="B799" s="308" t="s">
        <v>317</v>
      </c>
      <c r="C799" s="88"/>
      <c r="D799" s="89"/>
      <c r="E799" s="94" t="str">
        <f>IFERROR(ABS(C798-(D798+E798)),"")</f>
        <v/>
      </c>
      <c r="F799" s="90"/>
      <c r="G799" s="90"/>
      <c r="H799" s="89"/>
      <c r="I799" s="170"/>
      <c r="J799" s="79"/>
      <c r="K799" s="79"/>
      <c r="L799" s="79"/>
      <c r="M799" s="79"/>
      <c r="N799" s="79"/>
      <c r="O799" s="79"/>
      <c r="P799" s="79"/>
      <c r="Q799" s="388" t="str">
        <f>IFERROR(ABS(C798-SUM(K798:R798)),"")</f>
        <v/>
      </c>
      <c r="R799" s="388"/>
      <c r="S799" s="79"/>
      <c r="T799" s="135"/>
      <c r="U799" s="118"/>
      <c r="V799" s="118"/>
      <c r="W799" s="118"/>
      <c r="X799" s="118"/>
      <c r="Y799" s="135"/>
      <c r="Z799" s="135"/>
      <c r="AA799" s="135"/>
      <c r="AB799" s="135"/>
      <c r="AC799" s="135"/>
      <c r="AD799" s="135"/>
      <c r="AE799" s="135"/>
      <c r="AF799" s="148"/>
      <c r="AG799" s="135"/>
      <c r="AH799" s="135"/>
      <c r="AI799" s="135"/>
      <c r="AJ799" s="135"/>
      <c r="AK799" s="135"/>
    </row>
    <row r="800" spans="1:37" ht="18" customHeight="1" thickBot="1">
      <c r="A800" s="312"/>
      <c r="B800" s="321">
        <f>B795+1</f>
        <v>4</v>
      </c>
      <c r="C800" s="81" t="s">
        <v>23</v>
      </c>
      <c r="D800" s="82" t="s">
        <v>136</v>
      </c>
      <c r="E800" s="82" t="s">
        <v>28</v>
      </c>
      <c r="F800" s="82" t="s">
        <v>27</v>
      </c>
      <c r="G800" s="82" t="s">
        <v>24</v>
      </c>
      <c r="H800" s="171" t="s">
        <v>25</v>
      </c>
      <c r="I800" s="91" t="s">
        <v>133</v>
      </c>
      <c r="J800" s="372" t="s">
        <v>198</v>
      </c>
      <c r="K800" s="374"/>
      <c r="L800" s="375"/>
      <c r="M800" s="375"/>
      <c r="N800" s="375"/>
      <c r="O800" s="375"/>
      <c r="P800" s="375"/>
      <c r="Q800" s="375"/>
      <c r="R800" s="376"/>
      <c r="S800" s="83"/>
      <c r="T800" s="120" t="s">
        <v>31</v>
      </c>
      <c r="U800" s="118"/>
      <c r="V800" s="118"/>
      <c r="W800" s="118"/>
      <c r="X800" s="118"/>
      <c r="Y800" s="135" t="str">
        <f>K802</f>
        <v/>
      </c>
      <c r="Z800" s="266">
        <f>K803</f>
        <v>0</v>
      </c>
      <c r="AA800" s="135"/>
      <c r="AB800" s="135"/>
      <c r="AC800" s="135"/>
      <c r="AD800" s="135"/>
      <c r="AE800" s="135"/>
      <c r="AF800" s="148"/>
      <c r="AG800" s="135"/>
      <c r="AH800" s="135"/>
      <c r="AI800" s="135"/>
      <c r="AJ800" s="135"/>
      <c r="AK800" s="135"/>
    </row>
    <row r="801" spans="1:37" ht="18" customHeight="1" thickBot="1">
      <c r="A801" s="312"/>
      <c r="B801" s="309">
        <f>B786</f>
        <v>9</v>
      </c>
      <c r="C801" s="107"/>
      <c r="D801" s="108" t="s">
        <v>30</v>
      </c>
      <c r="E801" s="108" t="str">
        <f>IF(C801="","",IFERROR(INDEX(リスト!$B$3:$B$32,MATCH(プレー記録!C801,リスト!$D$3:$D$32,0),1),""))</f>
        <v/>
      </c>
      <c r="F801" s="109"/>
      <c r="G801" s="109" t="str">
        <f>IF(F801="","",F801)</f>
        <v/>
      </c>
      <c r="H801" s="172"/>
      <c r="I801" s="175"/>
      <c r="J801" s="373"/>
      <c r="K801" s="377"/>
      <c r="L801" s="378"/>
      <c r="M801" s="378"/>
      <c r="N801" s="378"/>
      <c r="O801" s="378"/>
      <c r="P801" s="378"/>
      <c r="Q801" s="378"/>
      <c r="R801" s="379"/>
      <c r="S801" s="84"/>
      <c r="T801" s="241"/>
      <c r="U801" s="118" t="str">
        <f>IF(F801="","","OUT_"&amp;E801&amp;MONTH(B801)&amp;"/"&amp;DAY(B801)&amp;"_"&amp;COUNTIF($V$12:V801,V801))</f>
        <v/>
      </c>
      <c r="V801" s="118" t="str">
        <f>"OUT_"&amp;E801&amp;B801</f>
        <v>OUT_9</v>
      </c>
      <c r="W801" s="194">
        <f>SUM(H801)-SUM(I803)</f>
        <v>0</v>
      </c>
      <c r="X801" s="119" t="str">
        <f>IF(C801="","",C801)</f>
        <v/>
      </c>
      <c r="Y801" s="135" t="str">
        <f>M802</f>
        <v/>
      </c>
      <c r="Z801" s="266">
        <f>M803</f>
        <v>0</v>
      </c>
      <c r="AA801" s="135"/>
      <c r="AB801" s="135"/>
      <c r="AC801" s="135"/>
      <c r="AD801" s="135"/>
      <c r="AE801" s="135"/>
      <c r="AF801" s="148"/>
      <c r="AG801" s="135"/>
      <c r="AH801" s="135"/>
      <c r="AI801" s="135"/>
      <c r="AJ801" s="135"/>
      <c r="AK801" s="135"/>
    </row>
    <row r="802" spans="1:37" ht="18" customHeight="1">
      <c r="A802" s="312"/>
      <c r="B802" s="79"/>
      <c r="C802" s="85" t="s">
        <v>26</v>
      </c>
      <c r="D802" s="86" t="s">
        <v>1</v>
      </c>
      <c r="E802" s="86" t="s">
        <v>29</v>
      </c>
      <c r="F802" s="86" t="s">
        <v>119</v>
      </c>
      <c r="G802" s="86" t="s">
        <v>134</v>
      </c>
      <c r="H802" s="173" t="s">
        <v>117</v>
      </c>
      <c r="I802" s="92" t="s">
        <v>135</v>
      </c>
      <c r="J802" s="380" t="s">
        <v>199</v>
      </c>
      <c r="K802" s="382" t="str">
        <f>$K$13</f>
        <v/>
      </c>
      <c r="L802" s="383"/>
      <c r="M802" s="382" t="str">
        <f>$M$13</f>
        <v/>
      </c>
      <c r="N802" s="383"/>
      <c r="O802" s="382" t="str">
        <f>$O$13</f>
        <v/>
      </c>
      <c r="P802" s="383"/>
      <c r="Q802" s="382" t="str">
        <f>$Q$13</f>
        <v/>
      </c>
      <c r="R802" s="384"/>
      <c r="S802" s="87"/>
      <c r="T802" s="135"/>
      <c r="U802" s="118"/>
      <c r="V802" s="118"/>
      <c r="W802" s="118"/>
      <c r="X802" s="118"/>
      <c r="Y802" s="135" t="str">
        <f>O802</f>
        <v/>
      </c>
      <c r="Z802" s="266">
        <f>O803</f>
        <v>0</v>
      </c>
      <c r="AA802" s="135"/>
      <c r="AB802" s="135"/>
      <c r="AC802" s="135"/>
      <c r="AD802" s="135"/>
      <c r="AE802" s="135"/>
      <c r="AF802" s="148"/>
      <c r="AG802" s="135"/>
      <c r="AH802" s="135"/>
      <c r="AI802" s="135"/>
      <c r="AJ802" s="135"/>
      <c r="AK802" s="135"/>
    </row>
    <row r="803" spans="1:37" ht="18" customHeight="1" thickBot="1">
      <c r="A803" s="312" t="str">
        <f>IF(C801="","",C801)</f>
        <v/>
      </c>
      <c r="B803" s="97">
        <f>B786</f>
        <v>9</v>
      </c>
      <c r="C803" s="93" t="str">
        <f>IF(H801="","",IF(D801="USD",H801-G801,ROUNDUP((H801-G801)/T801,2)))</f>
        <v/>
      </c>
      <c r="D803" s="110"/>
      <c r="E803" s="110"/>
      <c r="F803" s="111" t="str">
        <f>IF(AND(E801&lt;&gt;"",OR(I801="全額",I801="一部")=TRUE)=TRUE,E801,"")</f>
        <v/>
      </c>
      <c r="G803" s="112" t="str">
        <f>IF(D801="JPY",IF(COUNTIF(F803,"*円*")=1,I803,ROUNDUP(I803/T801,2)),IF(COUNTIF(F803,"*円*")=0,I803,ROUNDUP(I803*T801,0)))</f>
        <v/>
      </c>
      <c r="H803" s="174"/>
      <c r="I803" s="176" t="str">
        <f>IF(I801="","",IF(I801="全額",H801,IF(I801="なし",0,"金額入力")))</f>
        <v/>
      </c>
      <c r="J803" s="381"/>
      <c r="K803" s="385"/>
      <c r="L803" s="386"/>
      <c r="M803" s="385"/>
      <c r="N803" s="386"/>
      <c r="O803" s="385"/>
      <c r="P803" s="386"/>
      <c r="Q803" s="385"/>
      <c r="R803" s="387"/>
      <c r="S803" s="87"/>
      <c r="T803" s="135"/>
      <c r="U803" s="118" t="str">
        <f>IF(G803="","","IN_"&amp;F803&amp;MONTH(H803)&amp;"/"&amp;DAY(H803))&amp;"_"&amp;COUNTIF($V$14:V803,V803)</f>
        <v>_139</v>
      </c>
      <c r="V803" s="118" t="str">
        <f>"IN_"&amp;F803&amp;H803</f>
        <v>IN_</v>
      </c>
      <c r="W803" s="118"/>
      <c r="X803" s="118"/>
      <c r="Y803" s="135" t="str">
        <f>Q802</f>
        <v/>
      </c>
      <c r="Z803" s="266">
        <f>Q803</f>
        <v>0</v>
      </c>
      <c r="AA803" s="135" t="str">
        <f>IF(AB803="着金待ち",COUNTIF($AB$14:AB803,"着金待ち"),"")</f>
        <v/>
      </c>
      <c r="AB803" s="135" t="str">
        <f>IF(AND(OR(I801="全額",I801="一部")=TRUE,H803="")=TRUE,"着金待ち","")</f>
        <v/>
      </c>
      <c r="AC803" s="135" t="str">
        <f>IF(AB803="着金待ち",C801,"")</f>
        <v/>
      </c>
      <c r="AD803" s="135" t="str">
        <f>IF(AB803="着金待ち",F803,"")</f>
        <v/>
      </c>
      <c r="AE803" s="292" t="str">
        <f>IF(AB803="着金待ち",G803,"")</f>
        <v/>
      </c>
      <c r="AF803" s="148" t="str">
        <f>IF(AB803="着金待ち",B803,"")</f>
        <v/>
      </c>
      <c r="AG803" s="135" t="str">
        <f>IF(C803="","",IF(C803&lt;&gt;D803+E803,"！",""))</f>
        <v/>
      </c>
      <c r="AH803" s="135" t="str">
        <f>IF(C803="","",IF(C803&lt;&gt;SUM(K803:R803),"！",""))</f>
        <v/>
      </c>
      <c r="AI803" s="135" t="str">
        <f>IF(OR(AG803="！",AH803="！")=TRUE,"！","")</f>
        <v/>
      </c>
      <c r="AJ803" s="135" t="str">
        <f>IF(AI803="！",COUNTIF($AI$14:AI803,"！"),"")</f>
        <v/>
      </c>
      <c r="AK803" s="135">
        <v>4</v>
      </c>
    </row>
    <row r="804" spans="1:37" ht="18" customHeight="1" thickBot="1">
      <c r="A804" s="312"/>
      <c r="B804" s="308" t="s">
        <v>317</v>
      </c>
      <c r="C804" s="88"/>
      <c r="D804" s="89"/>
      <c r="E804" s="94" t="str">
        <f>IFERROR(ABS(C803-(D803+E803)),"")</f>
        <v/>
      </c>
      <c r="F804" s="90"/>
      <c r="G804" s="90"/>
      <c r="H804" s="89"/>
      <c r="I804" s="170"/>
      <c r="J804" s="79"/>
      <c r="K804" s="79"/>
      <c r="L804" s="79"/>
      <c r="M804" s="79"/>
      <c r="N804" s="79"/>
      <c r="O804" s="79"/>
      <c r="P804" s="79"/>
      <c r="Q804" s="388" t="str">
        <f>IFERROR(ABS(C803-SUM(K803:R803)),"")</f>
        <v/>
      </c>
      <c r="R804" s="388"/>
      <c r="S804" s="79"/>
      <c r="T804" s="135"/>
      <c r="U804" s="118"/>
      <c r="V804" s="118"/>
      <c r="W804" s="118"/>
      <c r="X804" s="118"/>
      <c r="Y804" s="135"/>
      <c r="Z804" s="135"/>
      <c r="AA804" s="135"/>
      <c r="AB804" s="135"/>
      <c r="AC804" s="135"/>
      <c r="AD804" s="135"/>
      <c r="AE804" s="135"/>
      <c r="AF804" s="148"/>
      <c r="AG804" s="135"/>
      <c r="AH804" s="135"/>
      <c r="AI804" s="135"/>
      <c r="AJ804" s="135"/>
      <c r="AK804" s="135"/>
    </row>
    <row r="805" spans="1:37" ht="18" customHeight="1" thickBot="1">
      <c r="A805" s="312"/>
      <c r="B805" s="321">
        <f>B800+1</f>
        <v>5</v>
      </c>
      <c r="C805" s="81" t="s">
        <v>23</v>
      </c>
      <c r="D805" s="82" t="s">
        <v>136</v>
      </c>
      <c r="E805" s="82" t="s">
        <v>28</v>
      </c>
      <c r="F805" s="82" t="s">
        <v>27</v>
      </c>
      <c r="G805" s="82" t="s">
        <v>24</v>
      </c>
      <c r="H805" s="171" t="s">
        <v>25</v>
      </c>
      <c r="I805" s="91" t="s">
        <v>133</v>
      </c>
      <c r="J805" s="372" t="s">
        <v>198</v>
      </c>
      <c r="K805" s="374"/>
      <c r="L805" s="375"/>
      <c r="M805" s="375"/>
      <c r="N805" s="375"/>
      <c r="O805" s="375"/>
      <c r="P805" s="375"/>
      <c r="Q805" s="375"/>
      <c r="R805" s="376"/>
      <c r="S805" s="83"/>
      <c r="T805" s="120" t="s">
        <v>31</v>
      </c>
      <c r="U805" s="118"/>
      <c r="V805" s="118"/>
      <c r="W805" s="118"/>
      <c r="X805" s="118"/>
      <c r="Y805" s="135" t="str">
        <f>K807</f>
        <v/>
      </c>
      <c r="Z805" s="266">
        <f>K808</f>
        <v>0</v>
      </c>
      <c r="AA805" s="135"/>
      <c r="AB805" s="135"/>
      <c r="AC805" s="135"/>
      <c r="AD805" s="135"/>
      <c r="AE805" s="135"/>
      <c r="AF805" s="148"/>
      <c r="AG805" s="135"/>
      <c r="AH805" s="135"/>
      <c r="AI805" s="135"/>
      <c r="AJ805" s="135"/>
      <c r="AK805" s="135"/>
    </row>
    <row r="806" spans="1:37" ht="18" customHeight="1" thickBot="1">
      <c r="A806" s="312"/>
      <c r="B806" s="309">
        <f>B786</f>
        <v>9</v>
      </c>
      <c r="C806" s="107"/>
      <c r="D806" s="108" t="s">
        <v>30</v>
      </c>
      <c r="E806" s="108" t="str">
        <f>IF(C806="","",IFERROR(INDEX(リスト!$B$3:$B$32,MATCH(プレー記録!C806,リスト!$D$3:$D$32,0),1),""))</f>
        <v/>
      </c>
      <c r="F806" s="109"/>
      <c r="G806" s="109" t="str">
        <f>IF(F806="","",F806)</f>
        <v/>
      </c>
      <c r="H806" s="172"/>
      <c r="I806" s="175"/>
      <c r="J806" s="373"/>
      <c r="K806" s="377"/>
      <c r="L806" s="378"/>
      <c r="M806" s="378"/>
      <c r="N806" s="378"/>
      <c r="O806" s="378"/>
      <c r="P806" s="378"/>
      <c r="Q806" s="378"/>
      <c r="R806" s="379"/>
      <c r="S806" s="84"/>
      <c r="T806" s="241"/>
      <c r="U806" s="118" t="str">
        <f>IF(F806="","","OUT_"&amp;E806&amp;MONTH(B806)&amp;"/"&amp;DAY(B806)&amp;"_"&amp;COUNTIF($V$12:V806,V806))</f>
        <v/>
      </c>
      <c r="V806" s="118" t="str">
        <f>"OUT_"&amp;E806&amp;B806</f>
        <v>OUT_9</v>
      </c>
      <c r="W806" s="194">
        <f>SUM(H806)-SUM(I808)</f>
        <v>0</v>
      </c>
      <c r="X806" s="119" t="str">
        <f>IF(C806="","",C806)</f>
        <v/>
      </c>
      <c r="Y806" s="135" t="str">
        <f>M807</f>
        <v/>
      </c>
      <c r="Z806" s="266">
        <f>M808</f>
        <v>0</v>
      </c>
      <c r="AA806" s="135"/>
      <c r="AB806" s="135"/>
      <c r="AC806" s="135"/>
      <c r="AD806" s="135"/>
      <c r="AE806" s="135"/>
      <c r="AF806" s="148"/>
      <c r="AG806" s="135"/>
      <c r="AH806" s="135"/>
      <c r="AI806" s="135"/>
      <c r="AJ806" s="135"/>
      <c r="AK806" s="135"/>
    </row>
    <row r="807" spans="1:37" ht="18" customHeight="1">
      <c r="A807" s="312"/>
      <c r="B807" s="79"/>
      <c r="C807" s="85" t="s">
        <v>26</v>
      </c>
      <c r="D807" s="86" t="s">
        <v>1</v>
      </c>
      <c r="E807" s="86" t="s">
        <v>29</v>
      </c>
      <c r="F807" s="86" t="s">
        <v>119</v>
      </c>
      <c r="G807" s="86" t="s">
        <v>134</v>
      </c>
      <c r="H807" s="173" t="s">
        <v>117</v>
      </c>
      <c r="I807" s="92" t="s">
        <v>135</v>
      </c>
      <c r="J807" s="380" t="s">
        <v>199</v>
      </c>
      <c r="K807" s="382" t="str">
        <f>$K$13</f>
        <v/>
      </c>
      <c r="L807" s="383"/>
      <c r="M807" s="382" t="str">
        <f>$M$13</f>
        <v/>
      </c>
      <c r="N807" s="383"/>
      <c r="O807" s="382" t="str">
        <f>$O$13</f>
        <v/>
      </c>
      <c r="P807" s="383"/>
      <c r="Q807" s="382" t="str">
        <f>$Q$13</f>
        <v/>
      </c>
      <c r="R807" s="384"/>
      <c r="S807" s="87"/>
      <c r="T807" s="135"/>
      <c r="U807" s="118"/>
      <c r="V807" s="118"/>
      <c r="W807" s="118"/>
      <c r="X807" s="118"/>
      <c r="Y807" s="135" t="str">
        <f>O807</f>
        <v/>
      </c>
      <c r="Z807" s="266">
        <f>O808</f>
        <v>0</v>
      </c>
      <c r="AA807" s="135"/>
      <c r="AB807" s="135"/>
      <c r="AC807" s="135"/>
      <c r="AD807" s="135"/>
      <c r="AE807" s="135"/>
      <c r="AF807" s="148"/>
      <c r="AG807" s="135"/>
      <c r="AH807" s="135"/>
      <c r="AI807" s="135"/>
      <c r="AJ807" s="135"/>
      <c r="AK807" s="135"/>
    </row>
    <row r="808" spans="1:37" ht="18" customHeight="1" thickBot="1">
      <c r="A808" s="312" t="str">
        <f>IF(C806="","",C806)</f>
        <v/>
      </c>
      <c r="B808" s="97">
        <f>B786</f>
        <v>9</v>
      </c>
      <c r="C808" s="93" t="str">
        <f>IF(H806="","",IF(D806="USD",H806-G806,ROUNDUP((H806-G806)/T806,2)))</f>
        <v/>
      </c>
      <c r="D808" s="110"/>
      <c r="E808" s="110"/>
      <c r="F808" s="111" t="str">
        <f>IF(AND(E806&lt;&gt;"",OR(I806="全額",I806="一部")=TRUE)=TRUE,E806,"")</f>
        <v/>
      </c>
      <c r="G808" s="112" t="str">
        <f>IF(D806="JPY",IF(COUNTIF(F808,"*円*")=1,I808,ROUNDUP(I808/T806,2)),IF(COUNTIF(F808,"*円*")=0,I808,ROUNDUP(I808*T806,0)))</f>
        <v/>
      </c>
      <c r="H808" s="174"/>
      <c r="I808" s="176" t="str">
        <f>IF(I806="","",IF(I806="全額",H806,IF(I806="なし",0,"金額入力")))</f>
        <v/>
      </c>
      <c r="J808" s="381"/>
      <c r="K808" s="385"/>
      <c r="L808" s="386"/>
      <c r="M808" s="385"/>
      <c r="N808" s="386"/>
      <c r="O808" s="385"/>
      <c r="P808" s="386"/>
      <c r="Q808" s="385"/>
      <c r="R808" s="387"/>
      <c r="S808" s="87"/>
      <c r="T808" s="135"/>
      <c r="U808" s="118" t="str">
        <f>IF(G808="","","IN_"&amp;F808&amp;MONTH(H808)&amp;"/"&amp;DAY(H808))&amp;"_"&amp;COUNTIF($V$14:V808,V808)</f>
        <v>_140</v>
      </c>
      <c r="V808" s="118" t="str">
        <f>"IN_"&amp;F808&amp;H808</f>
        <v>IN_</v>
      </c>
      <c r="W808" s="118"/>
      <c r="X808" s="118"/>
      <c r="Y808" s="135" t="str">
        <f>Q807</f>
        <v/>
      </c>
      <c r="Z808" s="266">
        <f>Q808</f>
        <v>0</v>
      </c>
      <c r="AA808" s="135" t="str">
        <f>IF(AB808="着金待ち",COUNTIF($AB$14:AB808,"着金待ち"),"")</f>
        <v/>
      </c>
      <c r="AB808" s="135" t="str">
        <f>IF(AND(OR(I806="全額",I806="一部")=TRUE,H808="")=TRUE,"着金待ち","")</f>
        <v/>
      </c>
      <c r="AC808" s="135" t="str">
        <f>IF(AB808="着金待ち",C806,"")</f>
        <v/>
      </c>
      <c r="AD808" s="135" t="str">
        <f>IF(AB808="着金待ち",F808,"")</f>
        <v/>
      </c>
      <c r="AE808" s="292" t="str">
        <f>IF(AB808="着金待ち",G808,"")</f>
        <v/>
      </c>
      <c r="AF808" s="148" t="str">
        <f>IF(AB808="着金待ち",B808,"")</f>
        <v/>
      </c>
      <c r="AG808" s="135" t="str">
        <f>IF(C808="","",IF(C808&lt;&gt;D808+E808,"！",""))</f>
        <v/>
      </c>
      <c r="AH808" s="135" t="str">
        <f>IF(C808="","",IF(C808&lt;&gt;SUM(K808:R808),"！",""))</f>
        <v/>
      </c>
      <c r="AI808" s="135" t="str">
        <f>IF(OR(AG808="！",AH808="！")=TRUE,"！","")</f>
        <v/>
      </c>
      <c r="AJ808" s="135" t="str">
        <f>IF(AI808="！",COUNTIF($AI$14:AI808,"！"),"")</f>
        <v/>
      </c>
      <c r="AK808" s="135">
        <v>5</v>
      </c>
    </row>
    <row r="809" spans="1:37" ht="18" customHeight="1" thickBot="1">
      <c r="A809" s="312"/>
      <c r="B809" s="308" t="s">
        <v>317</v>
      </c>
      <c r="C809" s="88"/>
      <c r="D809" s="89"/>
      <c r="E809" s="94" t="str">
        <f>IFERROR(ABS(C808-(D808+E808)),"")</f>
        <v/>
      </c>
      <c r="F809" s="90"/>
      <c r="G809" s="90"/>
      <c r="H809" s="89"/>
      <c r="I809" s="170"/>
      <c r="J809" s="79"/>
      <c r="K809" s="79"/>
      <c r="L809" s="79"/>
      <c r="M809" s="79"/>
      <c r="N809" s="79"/>
      <c r="O809" s="79"/>
      <c r="P809" s="79"/>
      <c r="Q809" s="388" t="str">
        <f>IFERROR(ABS(C808-SUM(K808:R808)),"")</f>
        <v/>
      </c>
      <c r="R809" s="388"/>
      <c r="S809" s="79"/>
      <c r="T809" s="135"/>
      <c r="U809" s="118"/>
      <c r="V809" s="118"/>
      <c r="W809" s="118"/>
      <c r="X809" s="118"/>
      <c r="Y809" s="135"/>
      <c r="Z809" s="135"/>
      <c r="AA809" s="135"/>
      <c r="AB809" s="135"/>
      <c r="AC809" s="135"/>
      <c r="AD809" s="135"/>
      <c r="AE809" s="135"/>
      <c r="AF809" s="148"/>
      <c r="AG809" s="135"/>
      <c r="AH809" s="135"/>
      <c r="AI809" s="135"/>
      <c r="AJ809" s="135"/>
      <c r="AK809" s="135"/>
    </row>
    <row r="810" spans="1:37" ht="18" customHeight="1" thickBot="1">
      <c r="A810" s="312"/>
      <c r="B810" s="321">
        <f>B805+1</f>
        <v>6</v>
      </c>
      <c r="C810" s="81" t="s">
        <v>23</v>
      </c>
      <c r="D810" s="82" t="s">
        <v>136</v>
      </c>
      <c r="E810" s="82" t="s">
        <v>28</v>
      </c>
      <c r="F810" s="82" t="s">
        <v>27</v>
      </c>
      <c r="G810" s="82" t="s">
        <v>24</v>
      </c>
      <c r="H810" s="171" t="s">
        <v>25</v>
      </c>
      <c r="I810" s="91" t="s">
        <v>133</v>
      </c>
      <c r="J810" s="372" t="s">
        <v>198</v>
      </c>
      <c r="K810" s="374"/>
      <c r="L810" s="375"/>
      <c r="M810" s="375"/>
      <c r="N810" s="375"/>
      <c r="O810" s="375"/>
      <c r="P810" s="375"/>
      <c r="Q810" s="375"/>
      <c r="R810" s="376"/>
      <c r="S810" s="83"/>
      <c r="T810" s="120" t="s">
        <v>31</v>
      </c>
      <c r="U810" s="118"/>
      <c r="V810" s="118"/>
      <c r="W810" s="118"/>
      <c r="X810" s="118"/>
      <c r="Y810" s="135" t="str">
        <f>K812</f>
        <v/>
      </c>
      <c r="Z810" s="266">
        <f>K813</f>
        <v>0</v>
      </c>
      <c r="AA810" s="135"/>
      <c r="AB810" s="135"/>
      <c r="AC810" s="135"/>
      <c r="AD810" s="135"/>
      <c r="AE810" s="135"/>
      <c r="AF810" s="148"/>
      <c r="AG810" s="135"/>
      <c r="AH810" s="135"/>
      <c r="AI810" s="135"/>
      <c r="AJ810" s="135"/>
      <c r="AK810" s="135"/>
    </row>
    <row r="811" spans="1:37" ht="18" customHeight="1" thickBot="1">
      <c r="A811" s="312"/>
      <c r="B811" s="309">
        <f>B786</f>
        <v>9</v>
      </c>
      <c r="C811" s="107"/>
      <c r="D811" s="108" t="s">
        <v>30</v>
      </c>
      <c r="E811" s="108" t="str">
        <f>IF(C811="","",IFERROR(INDEX(リスト!$B$3:$B$32,MATCH(プレー記録!C811,リスト!$D$3:$D$32,0),1),""))</f>
        <v/>
      </c>
      <c r="F811" s="109"/>
      <c r="G811" s="109" t="str">
        <f>IF(F811="","",F811)</f>
        <v/>
      </c>
      <c r="H811" s="172"/>
      <c r="I811" s="175"/>
      <c r="J811" s="373"/>
      <c r="K811" s="377"/>
      <c r="L811" s="378"/>
      <c r="M811" s="378"/>
      <c r="N811" s="378"/>
      <c r="O811" s="378"/>
      <c r="P811" s="378"/>
      <c r="Q811" s="378"/>
      <c r="R811" s="379"/>
      <c r="S811" s="84"/>
      <c r="T811" s="241"/>
      <c r="U811" s="118" t="str">
        <f>IF(F811="","","OUT_"&amp;E811&amp;MONTH(B811)&amp;"/"&amp;DAY(B811)&amp;"_"&amp;COUNTIF($V$12:V811,V811))</f>
        <v/>
      </c>
      <c r="V811" s="118" t="str">
        <f>"OUT_"&amp;E811&amp;B811</f>
        <v>OUT_9</v>
      </c>
      <c r="W811" s="194">
        <f>SUM(H811)-SUM(I813)</f>
        <v>0</v>
      </c>
      <c r="X811" s="119" t="str">
        <f>IF(C811="","",C811)</f>
        <v/>
      </c>
      <c r="Y811" s="135" t="str">
        <f>M812</f>
        <v/>
      </c>
      <c r="Z811" s="266">
        <f>M813</f>
        <v>0</v>
      </c>
      <c r="AA811" s="135"/>
      <c r="AB811" s="135"/>
      <c r="AC811" s="135"/>
      <c r="AD811" s="135"/>
      <c r="AE811" s="135"/>
      <c r="AF811" s="148"/>
      <c r="AG811" s="135"/>
      <c r="AH811" s="135"/>
      <c r="AI811" s="135"/>
      <c r="AJ811" s="135"/>
      <c r="AK811" s="135"/>
    </row>
    <row r="812" spans="1:37" ht="18" customHeight="1">
      <c r="A812" s="312"/>
      <c r="B812" s="79"/>
      <c r="C812" s="85" t="s">
        <v>26</v>
      </c>
      <c r="D812" s="86" t="s">
        <v>1</v>
      </c>
      <c r="E812" s="86" t="s">
        <v>29</v>
      </c>
      <c r="F812" s="86" t="s">
        <v>119</v>
      </c>
      <c r="G812" s="86" t="s">
        <v>134</v>
      </c>
      <c r="H812" s="173" t="s">
        <v>117</v>
      </c>
      <c r="I812" s="92" t="s">
        <v>135</v>
      </c>
      <c r="J812" s="380" t="s">
        <v>199</v>
      </c>
      <c r="K812" s="382" t="str">
        <f>$K$13</f>
        <v/>
      </c>
      <c r="L812" s="383"/>
      <c r="M812" s="382" t="str">
        <f>$M$13</f>
        <v/>
      </c>
      <c r="N812" s="383"/>
      <c r="O812" s="382" t="str">
        <f>$O$13</f>
        <v/>
      </c>
      <c r="P812" s="383"/>
      <c r="Q812" s="382" t="str">
        <f>$Q$13</f>
        <v/>
      </c>
      <c r="R812" s="384"/>
      <c r="S812" s="87"/>
      <c r="T812" s="135"/>
      <c r="U812" s="118"/>
      <c r="V812" s="118"/>
      <c r="W812" s="118"/>
      <c r="X812" s="118"/>
      <c r="Y812" s="135" t="str">
        <f>O812</f>
        <v/>
      </c>
      <c r="Z812" s="266">
        <f>O813</f>
        <v>0</v>
      </c>
      <c r="AA812" s="135"/>
      <c r="AB812" s="135"/>
      <c r="AC812" s="135"/>
      <c r="AD812" s="135"/>
      <c r="AE812" s="135"/>
      <c r="AF812" s="148"/>
      <c r="AG812" s="135"/>
      <c r="AH812" s="135"/>
      <c r="AI812" s="135"/>
      <c r="AJ812" s="135"/>
      <c r="AK812" s="135"/>
    </row>
    <row r="813" spans="1:37" ht="18" customHeight="1" thickBot="1">
      <c r="A813" s="312" t="str">
        <f>IF(C811="","",C811)</f>
        <v/>
      </c>
      <c r="B813" s="97">
        <f>B786</f>
        <v>9</v>
      </c>
      <c r="C813" s="93" t="str">
        <f>IF(H811="","",IF(D811="USD",H811-G811,ROUNDUP((H811-G811)/T811,2)))</f>
        <v/>
      </c>
      <c r="D813" s="110"/>
      <c r="E813" s="110"/>
      <c r="F813" s="111" t="str">
        <f>IF(AND(E811&lt;&gt;"",OR(I811="全額",I811="一部")=TRUE)=TRUE,E811,"")</f>
        <v/>
      </c>
      <c r="G813" s="112" t="str">
        <f>IF(D811="JPY",IF(COUNTIF(F813,"*円*")=1,I813,ROUNDUP(I813/T811,2)),IF(COUNTIF(F813,"*円*")=0,I813,ROUNDUP(I813*T811,0)))</f>
        <v/>
      </c>
      <c r="H813" s="174"/>
      <c r="I813" s="176" t="str">
        <f>IF(I811="","",IF(I811="全額",H811,IF(I811="なし",0,"金額入力")))</f>
        <v/>
      </c>
      <c r="J813" s="381"/>
      <c r="K813" s="385"/>
      <c r="L813" s="386"/>
      <c r="M813" s="385"/>
      <c r="N813" s="386"/>
      <c r="O813" s="385"/>
      <c r="P813" s="386"/>
      <c r="Q813" s="385"/>
      <c r="R813" s="387"/>
      <c r="S813" s="87"/>
      <c r="T813" s="135"/>
      <c r="U813" s="118" t="str">
        <f>IF(G813="","","IN_"&amp;F813&amp;MONTH(H813)&amp;"/"&amp;DAY(H813))&amp;"_"&amp;COUNTIF($V$14:V813,V813)</f>
        <v>_141</v>
      </c>
      <c r="V813" s="118" t="str">
        <f>"IN_"&amp;F813&amp;H813</f>
        <v>IN_</v>
      </c>
      <c r="W813" s="118"/>
      <c r="X813" s="118"/>
      <c r="Y813" s="135" t="str">
        <f>Q812</f>
        <v/>
      </c>
      <c r="Z813" s="266">
        <f>Q813</f>
        <v>0</v>
      </c>
      <c r="AA813" s="135" t="str">
        <f>IF(AB813="着金待ち",COUNTIF($AB$14:AB813,"着金待ち"),"")</f>
        <v/>
      </c>
      <c r="AB813" s="135" t="str">
        <f>IF(AND(OR(I811="全額",I811="一部")=TRUE,H813="")=TRUE,"着金待ち","")</f>
        <v/>
      </c>
      <c r="AC813" s="135" t="str">
        <f>IF(AB813="着金待ち",C811,"")</f>
        <v/>
      </c>
      <c r="AD813" s="135" t="str">
        <f>IF(AB813="着金待ち",F813,"")</f>
        <v/>
      </c>
      <c r="AE813" s="292" t="str">
        <f>IF(AB813="着金待ち",G813,"")</f>
        <v/>
      </c>
      <c r="AF813" s="148" t="str">
        <f>IF(AB813="着金待ち",B813,"")</f>
        <v/>
      </c>
      <c r="AG813" s="135" t="str">
        <f>IF(C813="","",IF(C813&lt;&gt;D813+E813,"！",""))</f>
        <v/>
      </c>
      <c r="AH813" s="135" t="str">
        <f>IF(C813="","",IF(C813&lt;&gt;SUM(K813:R813),"！",""))</f>
        <v/>
      </c>
      <c r="AI813" s="135" t="str">
        <f>IF(OR(AG813="！",AH813="！")=TRUE,"！","")</f>
        <v/>
      </c>
      <c r="AJ813" s="135" t="str">
        <f>IF(AI813="！",COUNTIF($AI$14:AI813,"！"),"")</f>
        <v/>
      </c>
      <c r="AK813" s="135">
        <v>6</v>
      </c>
    </row>
    <row r="814" spans="1:37" ht="18" customHeight="1" thickBot="1">
      <c r="A814" s="312"/>
      <c r="B814" s="308" t="s">
        <v>317</v>
      </c>
      <c r="C814" s="88"/>
      <c r="D814" s="89"/>
      <c r="E814" s="94" t="str">
        <f>IFERROR(ABS(C813-(D813+E813)),"")</f>
        <v/>
      </c>
      <c r="F814" s="90"/>
      <c r="G814" s="90"/>
      <c r="H814" s="89"/>
      <c r="I814" s="170"/>
      <c r="J814" s="79"/>
      <c r="K814" s="79"/>
      <c r="L814" s="79"/>
      <c r="M814" s="79"/>
      <c r="N814" s="79"/>
      <c r="O814" s="79"/>
      <c r="P814" s="79"/>
      <c r="Q814" s="388" t="str">
        <f>IFERROR(ABS(C813-SUM(K813:R813)),"")</f>
        <v/>
      </c>
      <c r="R814" s="388"/>
      <c r="S814" s="79"/>
      <c r="T814" s="135"/>
      <c r="U814" s="118"/>
      <c r="V814" s="118"/>
      <c r="W814" s="118"/>
      <c r="X814" s="118"/>
      <c r="Y814" s="135"/>
      <c r="Z814" s="135"/>
      <c r="AA814" s="135"/>
      <c r="AB814" s="135"/>
      <c r="AC814" s="135"/>
      <c r="AD814" s="135"/>
      <c r="AE814" s="135"/>
      <c r="AF814" s="148"/>
      <c r="AG814" s="135"/>
      <c r="AH814" s="135"/>
      <c r="AI814" s="135"/>
      <c r="AJ814" s="135"/>
      <c r="AK814" s="135"/>
    </row>
    <row r="815" spans="1:37" ht="18" customHeight="1" thickBot="1">
      <c r="A815" s="312"/>
      <c r="B815" s="321">
        <f>B810+1</f>
        <v>7</v>
      </c>
      <c r="C815" s="81" t="s">
        <v>23</v>
      </c>
      <c r="D815" s="82" t="s">
        <v>136</v>
      </c>
      <c r="E815" s="82" t="s">
        <v>28</v>
      </c>
      <c r="F815" s="82" t="s">
        <v>27</v>
      </c>
      <c r="G815" s="82" t="s">
        <v>24</v>
      </c>
      <c r="H815" s="171" t="s">
        <v>25</v>
      </c>
      <c r="I815" s="91" t="s">
        <v>133</v>
      </c>
      <c r="J815" s="372" t="s">
        <v>198</v>
      </c>
      <c r="K815" s="374"/>
      <c r="L815" s="375"/>
      <c r="M815" s="375"/>
      <c r="N815" s="375"/>
      <c r="O815" s="375"/>
      <c r="P815" s="375"/>
      <c r="Q815" s="375"/>
      <c r="R815" s="376"/>
      <c r="S815" s="83"/>
      <c r="T815" s="120" t="s">
        <v>31</v>
      </c>
      <c r="U815" s="118"/>
      <c r="V815" s="118"/>
      <c r="W815" s="118"/>
      <c r="X815" s="118"/>
      <c r="Y815" s="135" t="str">
        <f>K817</f>
        <v/>
      </c>
      <c r="Z815" s="266">
        <f>K818</f>
        <v>0</v>
      </c>
      <c r="AA815" s="135"/>
      <c r="AB815" s="135"/>
      <c r="AC815" s="135"/>
      <c r="AD815" s="135"/>
      <c r="AE815" s="135"/>
      <c r="AF815" s="148"/>
      <c r="AG815" s="135"/>
      <c r="AH815" s="135"/>
      <c r="AI815" s="135"/>
      <c r="AJ815" s="135"/>
      <c r="AK815" s="135"/>
    </row>
    <row r="816" spans="1:37" ht="18" customHeight="1" thickBot="1">
      <c r="A816" s="312"/>
      <c r="B816" s="309">
        <f>B786</f>
        <v>9</v>
      </c>
      <c r="C816" s="107"/>
      <c r="D816" s="108" t="s">
        <v>30</v>
      </c>
      <c r="E816" s="108" t="str">
        <f>IF(C816="","",IFERROR(INDEX(リスト!$B$3:$B$32,MATCH(プレー記録!C816,リスト!$D$3:$D$32,0),1),""))</f>
        <v/>
      </c>
      <c r="F816" s="109"/>
      <c r="G816" s="109" t="str">
        <f>IF(F816="","",F816)</f>
        <v/>
      </c>
      <c r="H816" s="172"/>
      <c r="I816" s="175"/>
      <c r="J816" s="373"/>
      <c r="K816" s="377"/>
      <c r="L816" s="378"/>
      <c r="M816" s="378"/>
      <c r="N816" s="378"/>
      <c r="O816" s="378"/>
      <c r="P816" s="378"/>
      <c r="Q816" s="378"/>
      <c r="R816" s="379"/>
      <c r="S816" s="84"/>
      <c r="T816" s="241"/>
      <c r="U816" s="118" t="str">
        <f>IF(F816="","","OUT_"&amp;E816&amp;MONTH(B816)&amp;"/"&amp;DAY(B816)&amp;"_"&amp;COUNTIF($V$12:V816,V816))</f>
        <v/>
      </c>
      <c r="V816" s="118" t="str">
        <f>"OUT_"&amp;E816&amp;B816</f>
        <v>OUT_9</v>
      </c>
      <c r="W816" s="194">
        <f>SUM(H816)-SUM(I818)</f>
        <v>0</v>
      </c>
      <c r="X816" s="119" t="str">
        <f>IF(C816="","",C816)</f>
        <v/>
      </c>
      <c r="Y816" s="135" t="str">
        <f>M817</f>
        <v/>
      </c>
      <c r="Z816" s="266">
        <f>M818</f>
        <v>0</v>
      </c>
      <c r="AA816" s="135"/>
      <c r="AB816" s="135"/>
      <c r="AC816" s="135"/>
      <c r="AD816" s="135"/>
      <c r="AE816" s="135"/>
      <c r="AF816" s="148"/>
      <c r="AG816" s="135"/>
      <c r="AH816" s="135"/>
      <c r="AI816" s="135"/>
      <c r="AJ816" s="135"/>
      <c r="AK816" s="135"/>
    </row>
    <row r="817" spans="1:37" ht="18" customHeight="1">
      <c r="A817" s="312"/>
      <c r="B817" s="79"/>
      <c r="C817" s="85" t="s">
        <v>26</v>
      </c>
      <c r="D817" s="86" t="s">
        <v>1</v>
      </c>
      <c r="E817" s="86" t="s">
        <v>29</v>
      </c>
      <c r="F817" s="86" t="s">
        <v>119</v>
      </c>
      <c r="G817" s="86" t="s">
        <v>134</v>
      </c>
      <c r="H817" s="173" t="s">
        <v>117</v>
      </c>
      <c r="I817" s="92" t="s">
        <v>135</v>
      </c>
      <c r="J817" s="380" t="s">
        <v>199</v>
      </c>
      <c r="K817" s="382" t="str">
        <f>$K$13</f>
        <v/>
      </c>
      <c r="L817" s="383"/>
      <c r="M817" s="382" t="str">
        <f>$M$13</f>
        <v/>
      </c>
      <c r="N817" s="383"/>
      <c r="O817" s="382" t="str">
        <f>$O$13</f>
        <v/>
      </c>
      <c r="P817" s="383"/>
      <c r="Q817" s="382" t="str">
        <f>$Q$13</f>
        <v/>
      </c>
      <c r="R817" s="384"/>
      <c r="S817" s="87"/>
      <c r="T817" s="135"/>
      <c r="U817" s="118"/>
      <c r="V817" s="118"/>
      <c r="W817" s="118"/>
      <c r="X817" s="118"/>
      <c r="Y817" s="135" t="str">
        <f>O817</f>
        <v/>
      </c>
      <c r="Z817" s="266">
        <f>O818</f>
        <v>0</v>
      </c>
      <c r="AA817" s="135"/>
      <c r="AB817" s="135"/>
      <c r="AC817" s="135"/>
      <c r="AD817" s="135"/>
      <c r="AE817" s="135"/>
      <c r="AF817" s="148"/>
      <c r="AG817" s="135"/>
      <c r="AH817" s="135"/>
      <c r="AI817" s="135"/>
      <c r="AJ817" s="135"/>
      <c r="AK817" s="135"/>
    </row>
    <row r="818" spans="1:37" ht="18" customHeight="1" thickBot="1">
      <c r="A818" s="312" t="str">
        <f>IF(C816="","",C816)</f>
        <v/>
      </c>
      <c r="B818" s="97">
        <f>B786</f>
        <v>9</v>
      </c>
      <c r="C818" s="93" t="str">
        <f>IF(H816="","",IF(D816="USD",H816-G816,ROUNDUP((H816-G816)/T816,2)))</f>
        <v/>
      </c>
      <c r="D818" s="110"/>
      <c r="E818" s="110"/>
      <c r="F818" s="111" t="str">
        <f>IF(AND(E816&lt;&gt;"",OR(I816="全額",I816="一部")=TRUE)=TRUE,E816,"")</f>
        <v/>
      </c>
      <c r="G818" s="112" t="str">
        <f>IF(D816="JPY",IF(COUNTIF(F818,"*円*")=1,I818,ROUNDUP(I818/T816,2)),IF(COUNTIF(F818,"*円*")=0,I818,ROUNDUP(I818*T816,0)))</f>
        <v/>
      </c>
      <c r="H818" s="174"/>
      <c r="I818" s="176" t="str">
        <f>IF(I816="","",IF(I816="全額",H816,IF(I816="なし",0,"金額入力")))</f>
        <v/>
      </c>
      <c r="J818" s="381"/>
      <c r="K818" s="385"/>
      <c r="L818" s="386"/>
      <c r="M818" s="385"/>
      <c r="N818" s="386"/>
      <c r="O818" s="385"/>
      <c r="P818" s="386"/>
      <c r="Q818" s="385"/>
      <c r="R818" s="387"/>
      <c r="S818" s="87"/>
      <c r="T818" s="135"/>
      <c r="U818" s="118" t="str">
        <f>IF(G818="","","IN_"&amp;F818&amp;MONTH(H818)&amp;"/"&amp;DAY(H818))&amp;"_"&amp;COUNTIF($V$14:V818,V818)</f>
        <v>_142</v>
      </c>
      <c r="V818" s="118" t="str">
        <f>"IN_"&amp;F818&amp;H818</f>
        <v>IN_</v>
      </c>
      <c r="W818" s="118"/>
      <c r="X818" s="118"/>
      <c r="Y818" s="135" t="str">
        <f>Q817</f>
        <v/>
      </c>
      <c r="Z818" s="266">
        <f>Q818</f>
        <v>0</v>
      </c>
      <c r="AA818" s="135" t="str">
        <f>IF(AB818="着金待ち",COUNTIF($AB$14:AB818,"着金待ち"),"")</f>
        <v/>
      </c>
      <c r="AB818" s="135" t="str">
        <f>IF(AND(OR(I816="全額",I816="一部")=TRUE,H818="")=TRUE,"着金待ち","")</f>
        <v/>
      </c>
      <c r="AC818" s="135" t="str">
        <f>IF(AB818="着金待ち",C816,"")</f>
        <v/>
      </c>
      <c r="AD818" s="135" t="str">
        <f>IF(AB818="着金待ち",F818,"")</f>
        <v/>
      </c>
      <c r="AE818" s="292" t="str">
        <f>IF(AB818="着金待ち",G818,"")</f>
        <v/>
      </c>
      <c r="AF818" s="148" t="str">
        <f>IF(AB818="着金待ち",B818,"")</f>
        <v/>
      </c>
      <c r="AG818" s="135" t="str">
        <f>IF(C818="","",IF(C818&lt;&gt;D818+E818,"！",""))</f>
        <v/>
      </c>
      <c r="AH818" s="135" t="str">
        <f>IF(C818="","",IF(C818&lt;&gt;SUM(K818:R818),"！",""))</f>
        <v/>
      </c>
      <c r="AI818" s="135" t="str">
        <f>IF(OR(AG818="！",AH818="！")=TRUE,"！","")</f>
        <v/>
      </c>
      <c r="AJ818" s="135" t="str">
        <f>IF(AI818="！",COUNTIF($AI$14:AI818,"！"),"")</f>
        <v/>
      </c>
      <c r="AK818" s="135">
        <v>7</v>
      </c>
    </row>
    <row r="819" spans="1:37" ht="18" customHeight="1" thickBot="1">
      <c r="A819" s="312"/>
      <c r="B819" s="308" t="s">
        <v>317</v>
      </c>
      <c r="C819" s="88"/>
      <c r="D819" s="89"/>
      <c r="E819" s="94" t="str">
        <f>IFERROR(ABS(C818-(D818+E818)),"")</f>
        <v/>
      </c>
      <c r="F819" s="90"/>
      <c r="G819" s="90"/>
      <c r="H819" s="89"/>
      <c r="I819" s="170"/>
      <c r="J819" s="79"/>
      <c r="K819" s="79"/>
      <c r="L819" s="79"/>
      <c r="M819" s="79"/>
      <c r="N819" s="79"/>
      <c r="O819" s="79"/>
      <c r="P819" s="79"/>
      <c r="Q819" s="388" t="str">
        <f>IFERROR(ABS(C818-SUM(K818:R818)),"")</f>
        <v/>
      </c>
      <c r="R819" s="388"/>
      <c r="S819" s="79"/>
      <c r="T819" s="135"/>
      <c r="U819" s="118"/>
      <c r="V819" s="118"/>
      <c r="W819" s="118"/>
      <c r="X819" s="118"/>
      <c r="Y819" s="135"/>
      <c r="Z819" s="135"/>
      <c r="AA819" s="135"/>
      <c r="AB819" s="135"/>
      <c r="AC819" s="135"/>
      <c r="AD819" s="135"/>
      <c r="AE819" s="135"/>
      <c r="AF819" s="148"/>
      <c r="AG819" s="135"/>
      <c r="AH819" s="135"/>
      <c r="AI819" s="135"/>
      <c r="AJ819" s="135"/>
      <c r="AK819" s="135"/>
    </row>
    <row r="820" spans="1:37" ht="18" customHeight="1" thickBot="1">
      <c r="A820" s="312"/>
      <c r="B820" s="321">
        <f>B815+1</f>
        <v>8</v>
      </c>
      <c r="C820" s="81" t="s">
        <v>23</v>
      </c>
      <c r="D820" s="82" t="s">
        <v>136</v>
      </c>
      <c r="E820" s="82" t="s">
        <v>28</v>
      </c>
      <c r="F820" s="82" t="s">
        <v>27</v>
      </c>
      <c r="G820" s="82" t="s">
        <v>24</v>
      </c>
      <c r="H820" s="171" t="s">
        <v>25</v>
      </c>
      <c r="I820" s="91" t="s">
        <v>133</v>
      </c>
      <c r="J820" s="372" t="s">
        <v>198</v>
      </c>
      <c r="K820" s="374"/>
      <c r="L820" s="375"/>
      <c r="M820" s="375"/>
      <c r="N820" s="375"/>
      <c r="O820" s="375"/>
      <c r="P820" s="375"/>
      <c r="Q820" s="375"/>
      <c r="R820" s="376"/>
      <c r="S820" s="83"/>
      <c r="T820" s="120" t="s">
        <v>31</v>
      </c>
      <c r="U820" s="118"/>
      <c r="V820" s="118"/>
      <c r="W820" s="118"/>
      <c r="X820" s="118"/>
      <c r="Y820" s="135" t="str">
        <f>K822</f>
        <v/>
      </c>
      <c r="Z820" s="266">
        <f>K823</f>
        <v>0</v>
      </c>
      <c r="AA820" s="135"/>
      <c r="AB820" s="135"/>
      <c r="AC820" s="135"/>
      <c r="AD820" s="135"/>
      <c r="AE820" s="135"/>
      <c r="AF820" s="148"/>
      <c r="AG820" s="135"/>
      <c r="AH820" s="135"/>
      <c r="AI820" s="135"/>
      <c r="AJ820" s="135"/>
      <c r="AK820" s="135"/>
    </row>
    <row r="821" spans="1:37" ht="18" customHeight="1" thickBot="1">
      <c r="A821" s="312"/>
      <c r="B821" s="309">
        <f>B786</f>
        <v>9</v>
      </c>
      <c r="C821" s="107"/>
      <c r="D821" s="108" t="s">
        <v>30</v>
      </c>
      <c r="E821" s="108" t="str">
        <f>IF(C821="","",IFERROR(INDEX(リスト!$B$3:$B$32,MATCH(プレー記録!C821,リスト!$D$3:$D$32,0),1),""))</f>
        <v/>
      </c>
      <c r="F821" s="109"/>
      <c r="G821" s="109" t="str">
        <f>IF(F821="","",F821)</f>
        <v/>
      </c>
      <c r="H821" s="172"/>
      <c r="I821" s="175"/>
      <c r="J821" s="373"/>
      <c r="K821" s="377"/>
      <c r="L821" s="378"/>
      <c r="M821" s="378"/>
      <c r="N821" s="378"/>
      <c r="O821" s="378"/>
      <c r="P821" s="378"/>
      <c r="Q821" s="378"/>
      <c r="R821" s="379"/>
      <c r="S821" s="84"/>
      <c r="T821" s="241"/>
      <c r="U821" s="118" t="str">
        <f>IF(F821="","","OUT_"&amp;E821&amp;MONTH(B821)&amp;"/"&amp;DAY(B821)&amp;"_"&amp;COUNTIF($V$12:V821,V821))</f>
        <v/>
      </c>
      <c r="V821" s="118" t="str">
        <f>"OUT_"&amp;E821&amp;B821</f>
        <v>OUT_9</v>
      </c>
      <c r="W821" s="194">
        <f>SUM(H821)-SUM(I823)</f>
        <v>0</v>
      </c>
      <c r="X821" s="119" t="str">
        <f>IF(C821="","",C821)</f>
        <v/>
      </c>
      <c r="Y821" s="135" t="str">
        <f>M822</f>
        <v/>
      </c>
      <c r="Z821" s="266">
        <f>M823</f>
        <v>0</v>
      </c>
      <c r="AA821" s="135"/>
      <c r="AB821" s="135"/>
      <c r="AC821" s="135"/>
      <c r="AD821" s="135"/>
      <c r="AE821" s="135"/>
      <c r="AF821" s="148"/>
      <c r="AG821" s="135"/>
      <c r="AH821" s="135"/>
      <c r="AI821" s="135"/>
      <c r="AJ821" s="135"/>
      <c r="AK821" s="135"/>
    </row>
    <row r="822" spans="1:37" ht="18" customHeight="1">
      <c r="A822" s="312"/>
      <c r="B822" s="79"/>
      <c r="C822" s="85" t="s">
        <v>26</v>
      </c>
      <c r="D822" s="86" t="s">
        <v>1</v>
      </c>
      <c r="E822" s="86" t="s">
        <v>29</v>
      </c>
      <c r="F822" s="86" t="s">
        <v>119</v>
      </c>
      <c r="G822" s="86" t="s">
        <v>134</v>
      </c>
      <c r="H822" s="173" t="s">
        <v>117</v>
      </c>
      <c r="I822" s="92" t="s">
        <v>135</v>
      </c>
      <c r="J822" s="380" t="s">
        <v>199</v>
      </c>
      <c r="K822" s="382" t="str">
        <f>$K$13</f>
        <v/>
      </c>
      <c r="L822" s="383"/>
      <c r="M822" s="382" t="str">
        <f>$M$13</f>
        <v/>
      </c>
      <c r="N822" s="383"/>
      <c r="O822" s="382" t="str">
        <f>$O$13</f>
        <v/>
      </c>
      <c r="P822" s="383"/>
      <c r="Q822" s="382" t="str">
        <f>$Q$13</f>
        <v/>
      </c>
      <c r="R822" s="384"/>
      <c r="S822" s="87"/>
      <c r="T822" s="135"/>
      <c r="U822" s="118"/>
      <c r="V822" s="118"/>
      <c r="W822" s="118"/>
      <c r="X822" s="118"/>
      <c r="Y822" s="135" t="str">
        <f>O822</f>
        <v/>
      </c>
      <c r="Z822" s="266">
        <f>O823</f>
        <v>0</v>
      </c>
      <c r="AA822" s="135"/>
      <c r="AB822" s="135"/>
      <c r="AC822" s="135"/>
      <c r="AD822" s="135"/>
      <c r="AE822" s="135"/>
      <c r="AF822" s="148"/>
      <c r="AG822" s="135"/>
      <c r="AH822" s="135"/>
      <c r="AI822" s="135"/>
      <c r="AJ822" s="135"/>
      <c r="AK822" s="135"/>
    </row>
    <row r="823" spans="1:37" ht="18" customHeight="1" thickBot="1">
      <c r="A823" s="312" t="str">
        <f>IF(C821="","",C821)</f>
        <v/>
      </c>
      <c r="B823" s="97">
        <f>B786</f>
        <v>9</v>
      </c>
      <c r="C823" s="93" t="str">
        <f>IF(H821="","",IF(D821="USD",H821-G821,ROUNDUP((H821-G821)/T821,2)))</f>
        <v/>
      </c>
      <c r="D823" s="110"/>
      <c r="E823" s="110"/>
      <c r="F823" s="111" t="str">
        <f>IF(AND(E821&lt;&gt;"",OR(I821="全額",I821="一部")=TRUE)=TRUE,E821,"")</f>
        <v/>
      </c>
      <c r="G823" s="112" t="str">
        <f>IF(D821="JPY",IF(COUNTIF(F823,"*円*")=1,I823,ROUNDUP(I823/T821,2)),IF(COUNTIF(F823,"*円*")=0,I823,ROUNDUP(I823*T821,0)))</f>
        <v/>
      </c>
      <c r="H823" s="174"/>
      <c r="I823" s="176" t="str">
        <f>IF(I821="","",IF(I821="全額",H821,IF(I821="なし",0,"金額入力")))</f>
        <v/>
      </c>
      <c r="J823" s="381"/>
      <c r="K823" s="385"/>
      <c r="L823" s="386"/>
      <c r="M823" s="385"/>
      <c r="N823" s="386"/>
      <c r="O823" s="385"/>
      <c r="P823" s="386"/>
      <c r="Q823" s="385"/>
      <c r="R823" s="387"/>
      <c r="S823" s="87"/>
      <c r="T823" s="135"/>
      <c r="U823" s="118" t="str">
        <f>IF(G823="","","IN_"&amp;F823&amp;MONTH(H823)&amp;"/"&amp;DAY(H823))&amp;"_"&amp;COUNTIF($V$14:V823,V823)</f>
        <v>_143</v>
      </c>
      <c r="V823" s="118" t="str">
        <f>"IN_"&amp;F823&amp;H823</f>
        <v>IN_</v>
      </c>
      <c r="W823" s="118"/>
      <c r="X823" s="118"/>
      <c r="Y823" s="135" t="str">
        <f>Q822</f>
        <v/>
      </c>
      <c r="Z823" s="266">
        <f>Q823</f>
        <v>0</v>
      </c>
      <c r="AA823" s="135" t="str">
        <f>IF(AB823="着金待ち",COUNTIF($AB$14:AB823,"着金待ち"),"")</f>
        <v/>
      </c>
      <c r="AB823" s="135" t="str">
        <f>IF(AND(OR(I821="全額",I821="一部")=TRUE,H823="")=TRUE,"着金待ち","")</f>
        <v/>
      </c>
      <c r="AC823" s="135" t="str">
        <f>IF(AB823="着金待ち",C821,"")</f>
        <v/>
      </c>
      <c r="AD823" s="135" t="str">
        <f>IF(AB823="着金待ち",F823,"")</f>
        <v/>
      </c>
      <c r="AE823" s="292" t="str">
        <f>IF(AB823="着金待ち",G823,"")</f>
        <v/>
      </c>
      <c r="AF823" s="148" t="str">
        <f>IF(AB823="着金待ち",B823,"")</f>
        <v/>
      </c>
      <c r="AG823" s="135" t="str">
        <f>IF(C823="","",IF(C823&lt;&gt;D823+E823,"！",""))</f>
        <v/>
      </c>
      <c r="AH823" s="135" t="str">
        <f>IF(C823="","",IF(C823&lt;&gt;SUM(K823:R823),"！",""))</f>
        <v/>
      </c>
      <c r="AI823" s="135" t="str">
        <f>IF(OR(AG823="！",AH823="！")=TRUE,"！","")</f>
        <v/>
      </c>
      <c r="AJ823" s="135" t="str">
        <f>IF(AI823="！",COUNTIF($AI$14:AI823,"！"),"")</f>
        <v/>
      </c>
      <c r="AK823" s="135">
        <v>8</v>
      </c>
    </row>
    <row r="824" spans="1:37" ht="18" customHeight="1" thickBot="1">
      <c r="A824" s="312"/>
      <c r="B824" s="308" t="s">
        <v>317</v>
      </c>
      <c r="C824" s="88"/>
      <c r="D824" s="89"/>
      <c r="E824" s="94" t="str">
        <f>IFERROR(ABS(C823-(D823+E823)),"")</f>
        <v/>
      </c>
      <c r="F824" s="90"/>
      <c r="G824" s="90"/>
      <c r="H824" s="89"/>
      <c r="I824" s="170"/>
      <c r="J824" s="79"/>
      <c r="K824" s="79"/>
      <c r="L824" s="79"/>
      <c r="M824" s="79"/>
      <c r="N824" s="79"/>
      <c r="O824" s="79"/>
      <c r="P824" s="79"/>
      <c r="Q824" s="388" t="str">
        <f>IFERROR(ABS(C823-SUM(K823:R823)),"")</f>
        <v/>
      </c>
      <c r="R824" s="388"/>
      <c r="S824" s="79"/>
      <c r="T824" s="135"/>
      <c r="U824" s="118"/>
      <c r="V824" s="118"/>
      <c r="W824" s="118"/>
      <c r="X824" s="118"/>
      <c r="Y824" s="135"/>
      <c r="Z824" s="135"/>
      <c r="AA824" s="135"/>
      <c r="AB824" s="135"/>
      <c r="AC824" s="135"/>
      <c r="AD824" s="135"/>
      <c r="AE824" s="135"/>
      <c r="AF824" s="148"/>
      <c r="AG824" s="135"/>
      <c r="AH824" s="135"/>
      <c r="AI824" s="135"/>
      <c r="AJ824" s="135"/>
      <c r="AK824" s="135"/>
    </row>
    <row r="825" spans="1:37" ht="18" customHeight="1" thickBot="1">
      <c r="A825" s="312"/>
      <c r="B825" s="321">
        <f>B820+1</f>
        <v>9</v>
      </c>
      <c r="C825" s="81" t="s">
        <v>23</v>
      </c>
      <c r="D825" s="82" t="s">
        <v>136</v>
      </c>
      <c r="E825" s="82" t="s">
        <v>28</v>
      </c>
      <c r="F825" s="82" t="s">
        <v>27</v>
      </c>
      <c r="G825" s="82" t="s">
        <v>24</v>
      </c>
      <c r="H825" s="171" t="s">
        <v>25</v>
      </c>
      <c r="I825" s="91" t="s">
        <v>133</v>
      </c>
      <c r="J825" s="372" t="s">
        <v>198</v>
      </c>
      <c r="K825" s="374"/>
      <c r="L825" s="375"/>
      <c r="M825" s="375"/>
      <c r="N825" s="375"/>
      <c r="O825" s="375"/>
      <c r="P825" s="375"/>
      <c r="Q825" s="375"/>
      <c r="R825" s="376"/>
      <c r="S825" s="83"/>
      <c r="T825" s="120" t="s">
        <v>31</v>
      </c>
      <c r="U825" s="118"/>
      <c r="V825" s="118"/>
      <c r="W825" s="118"/>
      <c r="X825" s="118"/>
      <c r="Y825" s="135" t="str">
        <f>K827</f>
        <v/>
      </c>
      <c r="Z825" s="266">
        <f>K828</f>
        <v>0</v>
      </c>
      <c r="AA825" s="135"/>
      <c r="AB825" s="135"/>
      <c r="AC825" s="135"/>
      <c r="AD825" s="135"/>
      <c r="AE825" s="135"/>
      <c r="AF825" s="148"/>
      <c r="AG825" s="135"/>
      <c r="AH825" s="135"/>
      <c r="AI825" s="135"/>
      <c r="AJ825" s="135"/>
      <c r="AK825" s="135"/>
    </row>
    <row r="826" spans="1:37" ht="18" customHeight="1" thickBot="1">
      <c r="A826" s="312"/>
      <c r="B826" s="309">
        <f>B786</f>
        <v>9</v>
      </c>
      <c r="C826" s="107"/>
      <c r="D826" s="108" t="s">
        <v>30</v>
      </c>
      <c r="E826" s="108" t="str">
        <f>IF(C826="","",IFERROR(INDEX(リスト!$B$3:$B$32,MATCH(プレー記録!C826,リスト!$D$3:$D$32,0),1),""))</f>
        <v/>
      </c>
      <c r="F826" s="109"/>
      <c r="G826" s="109" t="str">
        <f>IF(F826="","",F826)</f>
        <v/>
      </c>
      <c r="H826" s="172"/>
      <c r="I826" s="175"/>
      <c r="J826" s="373"/>
      <c r="K826" s="377"/>
      <c r="L826" s="378"/>
      <c r="M826" s="378"/>
      <c r="N826" s="378"/>
      <c r="O826" s="378"/>
      <c r="P826" s="378"/>
      <c r="Q826" s="378"/>
      <c r="R826" s="379"/>
      <c r="S826" s="84"/>
      <c r="T826" s="241"/>
      <c r="U826" s="118" t="str">
        <f>IF(F826="","","OUT_"&amp;E826&amp;MONTH(B826)&amp;"/"&amp;DAY(B826)&amp;"_"&amp;COUNTIF($V$12:V826,V826))</f>
        <v/>
      </c>
      <c r="V826" s="118" t="str">
        <f>"OUT_"&amp;E826&amp;B826</f>
        <v>OUT_9</v>
      </c>
      <c r="W826" s="194">
        <f>SUM(H826)-SUM(I828)</f>
        <v>0</v>
      </c>
      <c r="X826" s="119" t="str">
        <f>IF(C826="","",C826)</f>
        <v/>
      </c>
      <c r="Y826" s="135" t="str">
        <f>M827</f>
        <v/>
      </c>
      <c r="Z826" s="266">
        <f>M828</f>
        <v>0</v>
      </c>
      <c r="AA826" s="135"/>
      <c r="AB826" s="135"/>
      <c r="AC826" s="135"/>
      <c r="AD826" s="135"/>
      <c r="AE826" s="135"/>
      <c r="AF826" s="148"/>
      <c r="AG826" s="135"/>
      <c r="AH826" s="135"/>
      <c r="AI826" s="135"/>
      <c r="AJ826" s="135"/>
      <c r="AK826" s="135"/>
    </row>
    <row r="827" spans="1:37" ht="18" customHeight="1">
      <c r="A827" s="312"/>
      <c r="B827" s="79"/>
      <c r="C827" s="85" t="s">
        <v>26</v>
      </c>
      <c r="D827" s="86" t="s">
        <v>1</v>
      </c>
      <c r="E827" s="86" t="s">
        <v>29</v>
      </c>
      <c r="F827" s="86" t="s">
        <v>119</v>
      </c>
      <c r="G827" s="86" t="s">
        <v>134</v>
      </c>
      <c r="H827" s="173" t="s">
        <v>117</v>
      </c>
      <c r="I827" s="92" t="s">
        <v>135</v>
      </c>
      <c r="J827" s="380" t="s">
        <v>199</v>
      </c>
      <c r="K827" s="382" t="str">
        <f>$K$13</f>
        <v/>
      </c>
      <c r="L827" s="383"/>
      <c r="M827" s="382" t="str">
        <f>$M$13</f>
        <v/>
      </c>
      <c r="N827" s="383"/>
      <c r="O827" s="382" t="str">
        <f>$O$13</f>
        <v/>
      </c>
      <c r="P827" s="383"/>
      <c r="Q827" s="382" t="str">
        <f>$Q$13</f>
        <v/>
      </c>
      <c r="R827" s="384"/>
      <c r="S827" s="87"/>
      <c r="T827" s="135"/>
      <c r="U827" s="118"/>
      <c r="V827" s="118"/>
      <c r="W827" s="118"/>
      <c r="X827" s="118"/>
      <c r="Y827" s="135" t="str">
        <f>O827</f>
        <v/>
      </c>
      <c r="Z827" s="266">
        <f>O828</f>
        <v>0</v>
      </c>
      <c r="AA827" s="135"/>
      <c r="AB827" s="135"/>
      <c r="AC827" s="135"/>
      <c r="AD827" s="135"/>
      <c r="AE827" s="135"/>
      <c r="AF827" s="148"/>
      <c r="AG827" s="135"/>
      <c r="AH827" s="135"/>
      <c r="AI827" s="135"/>
      <c r="AJ827" s="135"/>
      <c r="AK827" s="135"/>
    </row>
    <row r="828" spans="1:37" ht="18" customHeight="1" thickBot="1">
      <c r="A828" s="312" t="str">
        <f>IF(C826="","",C826)</f>
        <v/>
      </c>
      <c r="B828" s="97">
        <f>B786</f>
        <v>9</v>
      </c>
      <c r="C828" s="93" t="str">
        <f>IF(H826="","",IF(D826="USD",H826-G826,ROUNDUP((H826-G826)/T826,2)))</f>
        <v/>
      </c>
      <c r="D828" s="110"/>
      <c r="E828" s="110"/>
      <c r="F828" s="111" t="str">
        <f>IF(AND(E826&lt;&gt;"",OR(I826="全額",I826="一部")=TRUE)=TRUE,E826,"")</f>
        <v/>
      </c>
      <c r="G828" s="112" t="str">
        <f>IF(D826="JPY",IF(COUNTIF(F828,"*円*")=1,I828,ROUNDUP(I828/T826,2)),IF(COUNTIF(F828,"*円*")=0,I828,ROUNDUP(I828*T826,0)))</f>
        <v/>
      </c>
      <c r="H828" s="174"/>
      <c r="I828" s="176" t="str">
        <f>IF(I826="","",IF(I826="全額",H826,IF(I826="なし",0,"金額入力")))</f>
        <v/>
      </c>
      <c r="J828" s="381"/>
      <c r="K828" s="385"/>
      <c r="L828" s="386"/>
      <c r="M828" s="385"/>
      <c r="N828" s="386"/>
      <c r="O828" s="385"/>
      <c r="P828" s="386"/>
      <c r="Q828" s="385"/>
      <c r="R828" s="387"/>
      <c r="S828" s="87"/>
      <c r="T828" s="135"/>
      <c r="U828" s="118" t="str">
        <f>IF(G828="","","IN_"&amp;F828&amp;MONTH(H828)&amp;"/"&amp;DAY(H828))&amp;"_"&amp;COUNTIF($V$14:V828,V828)</f>
        <v>_144</v>
      </c>
      <c r="V828" s="118" t="str">
        <f>"IN_"&amp;F828&amp;H828</f>
        <v>IN_</v>
      </c>
      <c r="W828" s="118"/>
      <c r="X828" s="118"/>
      <c r="Y828" s="135" t="str">
        <f>Q827</f>
        <v/>
      </c>
      <c r="Z828" s="266">
        <f>Q828</f>
        <v>0</v>
      </c>
      <c r="AA828" s="135" t="str">
        <f>IF(AB828="着金待ち",COUNTIF($AB$14:AB828,"着金待ち"),"")</f>
        <v/>
      </c>
      <c r="AB828" s="135" t="str">
        <f>IF(AND(OR(I826="全額",I826="一部")=TRUE,H828="")=TRUE,"着金待ち","")</f>
        <v/>
      </c>
      <c r="AC828" s="135" t="str">
        <f>IF(AB828="着金待ち",C826,"")</f>
        <v/>
      </c>
      <c r="AD828" s="135" t="str">
        <f>IF(AB828="着金待ち",F828,"")</f>
        <v/>
      </c>
      <c r="AE828" s="292" t="str">
        <f>IF(AB828="着金待ち",G828,"")</f>
        <v/>
      </c>
      <c r="AF828" s="148" t="str">
        <f>IF(AB828="着金待ち",B828,"")</f>
        <v/>
      </c>
      <c r="AG828" s="135" t="str">
        <f>IF(C828="","",IF(C828&lt;&gt;D828+E828,"！",""))</f>
        <v/>
      </c>
      <c r="AH828" s="135" t="str">
        <f>IF(C828="","",IF(C828&lt;&gt;SUM(K828:R828),"！",""))</f>
        <v/>
      </c>
      <c r="AI828" s="135" t="str">
        <f>IF(OR(AG828="！",AH828="！")=TRUE,"！","")</f>
        <v/>
      </c>
      <c r="AJ828" s="135" t="str">
        <f>IF(AI828="！",COUNTIF($AI$14:AI828,"！"),"")</f>
        <v/>
      </c>
      <c r="AK828" s="135">
        <v>9</v>
      </c>
    </row>
    <row r="829" spans="1:37" ht="18" customHeight="1" thickBot="1">
      <c r="A829" s="312"/>
      <c r="B829" s="308" t="s">
        <v>317</v>
      </c>
      <c r="C829" s="88"/>
      <c r="D829" s="89"/>
      <c r="E829" s="94" t="str">
        <f>IFERROR(ABS(C828-(D828+E828)),"")</f>
        <v/>
      </c>
      <c r="F829" s="90"/>
      <c r="G829" s="90"/>
      <c r="H829" s="89"/>
      <c r="I829" s="170"/>
      <c r="J829" s="79"/>
      <c r="K829" s="79"/>
      <c r="L829" s="79"/>
      <c r="M829" s="79"/>
      <c r="N829" s="79"/>
      <c r="O829" s="79"/>
      <c r="P829" s="79"/>
      <c r="Q829" s="388" t="str">
        <f>IFERROR(ABS(C828-SUM(K828:R828)),"")</f>
        <v/>
      </c>
      <c r="R829" s="388"/>
      <c r="S829" s="79"/>
      <c r="T829" s="135"/>
      <c r="U829" s="118"/>
      <c r="V829" s="118"/>
      <c r="W829" s="118"/>
      <c r="X829" s="118"/>
      <c r="Y829" s="135"/>
      <c r="Z829" s="135"/>
      <c r="AA829" s="135"/>
      <c r="AB829" s="135"/>
      <c r="AC829" s="135"/>
      <c r="AD829" s="135"/>
      <c r="AE829" s="135"/>
      <c r="AF829" s="148"/>
      <c r="AG829" s="135"/>
      <c r="AH829" s="135"/>
      <c r="AI829" s="135"/>
      <c r="AJ829" s="135"/>
      <c r="AK829" s="135"/>
    </row>
    <row r="830" spans="1:37" ht="18" customHeight="1" thickBot="1">
      <c r="A830" s="312"/>
      <c r="B830" s="321">
        <f>B825+1</f>
        <v>10</v>
      </c>
      <c r="C830" s="81" t="s">
        <v>23</v>
      </c>
      <c r="D830" s="82" t="s">
        <v>136</v>
      </c>
      <c r="E830" s="82" t="s">
        <v>28</v>
      </c>
      <c r="F830" s="82" t="s">
        <v>27</v>
      </c>
      <c r="G830" s="82" t="s">
        <v>24</v>
      </c>
      <c r="H830" s="171" t="s">
        <v>25</v>
      </c>
      <c r="I830" s="91" t="s">
        <v>133</v>
      </c>
      <c r="J830" s="372" t="s">
        <v>198</v>
      </c>
      <c r="K830" s="374"/>
      <c r="L830" s="375"/>
      <c r="M830" s="375"/>
      <c r="N830" s="375"/>
      <c r="O830" s="375"/>
      <c r="P830" s="375"/>
      <c r="Q830" s="375"/>
      <c r="R830" s="376"/>
      <c r="S830" s="83"/>
      <c r="T830" s="120" t="s">
        <v>31</v>
      </c>
      <c r="U830" s="118"/>
      <c r="V830" s="118"/>
      <c r="W830" s="118"/>
      <c r="X830" s="118"/>
      <c r="Y830" s="135" t="str">
        <f>K832</f>
        <v/>
      </c>
      <c r="Z830" s="266">
        <f>K833</f>
        <v>0</v>
      </c>
      <c r="AA830" s="135"/>
      <c r="AB830" s="135"/>
      <c r="AC830" s="135"/>
      <c r="AD830" s="135"/>
      <c r="AE830" s="135"/>
      <c r="AF830" s="148"/>
      <c r="AG830" s="135"/>
      <c r="AH830" s="135"/>
      <c r="AI830" s="135"/>
      <c r="AJ830" s="135"/>
      <c r="AK830" s="135"/>
    </row>
    <row r="831" spans="1:37" ht="18" customHeight="1" thickBot="1">
      <c r="A831" s="312"/>
      <c r="B831" s="309">
        <f>B786</f>
        <v>9</v>
      </c>
      <c r="C831" s="107"/>
      <c r="D831" s="108" t="s">
        <v>30</v>
      </c>
      <c r="E831" s="108" t="str">
        <f>IF(C831="","",IFERROR(INDEX(リスト!$B$3:$B$32,MATCH(プレー記録!C831,リスト!$D$3:$D$32,0),1),""))</f>
        <v/>
      </c>
      <c r="F831" s="109"/>
      <c r="G831" s="109" t="str">
        <f>IF(F831="","",F831)</f>
        <v/>
      </c>
      <c r="H831" s="172"/>
      <c r="I831" s="175"/>
      <c r="J831" s="373"/>
      <c r="K831" s="377"/>
      <c r="L831" s="378"/>
      <c r="M831" s="378"/>
      <c r="N831" s="378"/>
      <c r="O831" s="378"/>
      <c r="P831" s="378"/>
      <c r="Q831" s="378"/>
      <c r="R831" s="379"/>
      <c r="S831" s="84"/>
      <c r="T831" s="241"/>
      <c r="U831" s="118" t="str">
        <f>IF(F831="","","OUT_"&amp;E831&amp;MONTH(B831)&amp;"/"&amp;DAY(B831)&amp;"_"&amp;COUNTIF($V$12:V831,V831))</f>
        <v/>
      </c>
      <c r="V831" s="118" t="str">
        <f>"OUT_"&amp;E831&amp;B831</f>
        <v>OUT_9</v>
      </c>
      <c r="W831" s="194">
        <f>SUM(H831)-SUM(I833)</f>
        <v>0</v>
      </c>
      <c r="X831" s="119" t="str">
        <f>IF(C831="","",C831)</f>
        <v/>
      </c>
      <c r="Y831" s="135" t="str">
        <f>M832</f>
        <v/>
      </c>
      <c r="Z831" s="266">
        <f>M833</f>
        <v>0</v>
      </c>
      <c r="AA831" s="135"/>
      <c r="AB831" s="135"/>
      <c r="AC831" s="135"/>
      <c r="AD831" s="135"/>
      <c r="AE831" s="135"/>
      <c r="AF831" s="148"/>
      <c r="AG831" s="135"/>
      <c r="AH831" s="135"/>
      <c r="AI831" s="135"/>
      <c r="AJ831" s="135"/>
      <c r="AK831" s="135"/>
    </row>
    <row r="832" spans="1:37" ht="18" customHeight="1">
      <c r="A832" s="312"/>
      <c r="B832" s="79"/>
      <c r="C832" s="85" t="s">
        <v>26</v>
      </c>
      <c r="D832" s="86" t="s">
        <v>1</v>
      </c>
      <c r="E832" s="86" t="s">
        <v>29</v>
      </c>
      <c r="F832" s="86" t="s">
        <v>119</v>
      </c>
      <c r="G832" s="86" t="s">
        <v>134</v>
      </c>
      <c r="H832" s="173" t="s">
        <v>117</v>
      </c>
      <c r="I832" s="92" t="s">
        <v>135</v>
      </c>
      <c r="J832" s="380" t="s">
        <v>199</v>
      </c>
      <c r="K832" s="382" t="str">
        <f>$K$13</f>
        <v/>
      </c>
      <c r="L832" s="383"/>
      <c r="M832" s="382" t="str">
        <f>$M$13</f>
        <v/>
      </c>
      <c r="N832" s="383"/>
      <c r="O832" s="382" t="str">
        <f>$O$13</f>
        <v/>
      </c>
      <c r="P832" s="383"/>
      <c r="Q832" s="382" t="str">
        <f>$Q$13</f>
        <v/>
      </c>
      <c r="R832" s="384"/>
      <c r="S832" s="87"/>
      <c r="T832" s="135"/>
      <c r="U832" s="118"/>
      <c r="V832" s="118"/>
      <c r="W832" s="118"/>
      <c r="X832" s="118"/>
      <c r="Y832" s="135" t="str">
        <f>O832</f>
        <v/>
      </c>
      <c r="Z832" s="266">
        <f>O833</f>
        <v>0</v>
      </c>
      <c r="AA832" s="135"/>
      <c r="AB832" s="135"/>
      <c r="AC832" s="135"/>
      <c r="AD832" s="135"/>
      <c r="AE832" s="135"/>
      <c r="AF832" s="148"/>
      <c r="AG832" s="135"/>
      <c r="AH832" s="135"/>
      <c r="AI832" s="135"/>
      <c r="AJ832" s="135"/>
      <c r="AK832" s="135"/>
    </row>
    <row r="833" spans="1:37" ht="18" customHeight="1" thickBot="1">
      <c r="A833" s="312" t="str">
        <f>IF(C831="","",C831)</f>
        <v/>
      </c>
      <c r="B833" s="97">
        <f>B786</f>
        <v>9</v>
      </c>
      <c r="C833" s="93" t="str">
        <f>IF(H831="","",IF(D831="USD",H831-G831,ROUNDUP((H831-G831)/T831,2)))</f>
        <v/>
      </c>
      <c r="D833" s="110"/>
      <c r="E833" s="110"/>
      <c r="F833" s="111" t="str">
        <f>IF(AND(E831&lt;&gt;"",OR(I831="全額",I831="一部")=TRUE)=TRUE,E831,"")</f>
        <v/>
      </c>
      <c r="G833" s="112" t="str">
        <f>IF(D831="JPY",IF(COUNTIF(F833,"*円*")=1,I833,ROUNDUP(I833/T831,2)),IF(COUNTIF(F833,"*円*")=0,I833,ROUNDUP(I833*T831,0)))</f>
        <v/>
      </c>
      <c r="H833" s="174"/>
      <c r="I833" s="176" t="str">
        <f>IF(I831="","",IF(I831="全額",H831,IF(I831="なし",0,"金額入力")))</f>
        <v/>
      </c>
      <c r="J833" s="381"/>
      <c r="K833" s="385"/>
      <c r="L833" s="386"/>
      <c r="M833" s="385"/>
      <c r="N833" s="386"/>
      <c r="O833" s="385"/>
      <c r="P833" s="386"/>
      <c r="Q833" s="385"/>
      <c r="R833" s="387"/>
      <c r="S833" s="87"/>
      <c r="T833" s="135"/>
      <c r="U833" s="118" t="str">
        <f>IF(G833="","","IN_"&amp;F833&amp;MONTH(H833)&amp;"/"&amp;DAY(H833))&amp;"_"&amp;COUNTIF($V$14:V833,V833)</f>
        <v>_145</v>
      </c>
      <c r="V833" s="118" t="str">
        <f>"IN_"&amp;F833&amp;H833</f>
        <v>IN_</v>
      </c>
      <c r="W833" s="118"/>
      <c r="X833" s="118"/>
      <c r="Y833" s="135" t="str">
        <f>Q832</f>
        <v/>
      </c>
      <c r="Z833" s="266">
        <f>Q833</f>
        <v>0</v>
      </c>
      <c r="AA833" s="135" t="str">
        <f>IF(AB833="着金待ち",COUNTIF($AB$14:AB833,"着金待ち"),"")</f>
        <v/>
      </c>
      <c r="AB833" s="135" t="str">
        <f>IF(AND(OR(I831="全額",I831="一部")=TRUE,H833="")=TRUE,"着金待ち","")</f>
        <v/>
      </c>
      <c r="AC833" s="135" t="str">
        <f>IF(AB833="着金待ち",C831,"")</f>
        <v/>
      </c>
      <c r="AD833" s="135" t="str">
        <f>IF(AB833="着金待ち",F833,"")</f>
        <v/>
      </c>
      <c r="AE833" s="292" t="str">
        <f>IF(AB833="着金待ち",G833,"")</f>
        <v/>
      </c>
      <c r="AF833" s="148" t="str">
        <f>IF(AB833="着金待ち",B833,"")</f>
        <v/>
      </c>
      <c r="AG833" s="135" t="str">
        <f>IF(C833="","",IF(C833&lt;&gt;D833+E833,"！",""))</f>
        <v/>
      </c>
      <c r="AH833" s="135" t="str">
        <f>IF(C833="","",IF(C833&lt;&gt;SUM(K833:R833),"！",""))</f>
        <v/>
      </c>
      <c r="AI833" s="135" t="str">
        <f>IF(OR(AG833="！",AH833="！")=TRUE,"！","")</f>
        <v/>
      </c>
      <c r="AJ833" s="135" t="str">
        <f>IF(AI833="！",COUNTIF($AI$14:AI833,"！"),"")</f>
        <v/>
      </c>
      <c r="AK833" s="135">
        <v>10</v>
      </c>
    </row>
    <row r="834" spans="1:37" ht="18" customHeight="1" thickBot="1">
      <c r="A834" s="312"/>
      <c r="B834" s="308" t="s">
        <v>317</v>
      </c>
      <c r="C834" s="181"/>
      <c r="D834" s="182"/>
      <c r="E834" s="98" t="str">
        <f>IFERROR(ABS(C833-(D833+E833)),"")</f>
        <v/>
      </c>
      <c r="F834" s="183"/>
      <c r="G834" s="183"/>
      <c r="H834" s="182"/>
      <c r="I834" s="170"/>
      <c r="J834" s="79"/>
      <c r="K834" s="79"/>
      <c r="L834" s="79"/>
      <c r="M834" s="79"/>
      <c r="N834" s="79"/>
      <c r="O834" s="79"/>
      <c r="P834" s="79"/>
      <c r="Q834" s="371" t="str">
        <f>IFERROR(ABS(C833-SUM(K833:R833)),"")</f>
        <v/>
      </c>
      <c r="R834" s="371"/>
      <c r="S834" s="79"/>
      <c r="T834" s="135"/>
      <c r="U834" s="118"/>
      <c r="V834" s="118"/>
      <c r="W834" s="118"/>
      <c r="X834" s="118"/>
      <c r="Y834" s="135"/>
      <c r="Z834" s="135"/>
      <c r="AA834" s="135"/>
      <c r="AB834" s="135"/>
      <c r="AC834" s="135"/>
      <c r="AD834" s="135"/>
      <c r="AE834" s="135"/>
      <c r="AF834" s="148"/>
      <c r="AG834" s="135"/>
      <c r="AH834" s="135"/>
      <c r="AI834" s="135"/>
      <c r="AJ834" s="135"/>
      <c r="AK834" s="135"/>
    </row>
    <row r="835" spans="1:37" ht="18" customHeight="1" thickBot="1">
      <c r="A835" s="312"/>
      <c r="B835" s="321">
        <f>B830+1</f>
        <v>11</v>
      </c>
      <c r="C835" s="81" t="s">
        <v>23</v>
      </c>
      <c r="D835" s="82" t="s">
        <v>136</v>
      </c>
      <c r="E835" s="82" t="s">
        <v>28</v>
      </c>
      <c r="F835" s="82" t="s">
        <v>27</v>
      </c>
      <c r="G835" s="82" t="s">
        <v>24</v>
      </c>
      <c r="H835" s="171" t="s">
        <v>25</v>
      </c>
      <c r="I835" s="91" t="s">
        <v>133</v>
      </c>
      <c r="J835" s="372" t="s">
        <v>198</v>
      </c>
      <c r="K835" s="374"/>
      <c r="L835" s="375"/>
      <c r="M835" s="375"/>
      <c r="N835" s="375"/>
      <c r="O835" s="375"/>
      <c r="P835" s="375"/>
      <c r="Q835" s="375"/>
      <c r="R835" s="376"/>
      <c r="S835" s="83"/>
      <c r="T835" s="120" t="s">
        <v>31</v>
      </c>
      <c r="U835" s="118"/>
      <c r="V835" s="118"/>
      <c r="W835" s="118"/>
      <c r="X835" s="118"/>
      <c r="Y835" s="135" t="str">
        <f>K837</f>
        <v/>
      </c>
      <c r="Z835" s="266">
        <f>K838</f>
        <v>0</v>
      </c>
      <c r="AA835" s="135"/>
      <c r="AB835" s="135"/>
      <c r="AC835" s="135"/>
      <c r="AD835" s="135"/>
      <c r="AE835" s="135"/>
      <c r="AF835" s="148"/>
      <c r="AG835" s="135"/>
      <c r="AH835" s="135"/>
      <c r="AI835" s="135"/>
      <c r="AJ835" s="135"/>
      <c r="AK835" s="135"/>
    </row>
    <row r="836" spans="1:37" ht="18" customHeight="1" thickBot="1">
      <c r="A836" s="312"/>
      <c r="B836" s="309">
        <f>B786</f>
        <v>9</v>
      </c>
      <c r="C836" s="107"/>
      <c r="D836" s="108" t="s">
        <v>30</v>
      </c>
      <c r="E836" s="108" t="str">
        <f>IF(C836="","",IFERROR(INDEX(リスト!$B$3:$B$32,MATCH(プレー記録!C836,リスト!$D$3:$D$32,0),1),""))</f>
        <v/>
      </c>
      <c r="F836" s="109"/>
      <c r="G836" s="109" t="str">
        <f>IF(F836="","",F836)</f>
        <v/>
      </c>
      <c r="H836" s="172"/>
      <c r="I836" s="175"/>
      <c r="J836" s="373"/>
      <c r="K836" s="377"/>
      <c r="L836" s="378"/>
      <c r="M836" s="378"/>
      <c r="N836" s="378"/>
      <c r="O836" s="378"/>
      <c r="P836" s="378"/>
      <c r="Q836" s="378"/>
      <c r="R836" s="379"/>
      <c r="S836" s="84"/>
      <c r="T836" s="241"/>
      <c r="U836" s="118" t="str">
        <f>IF(F836="","","OUT_"&amp;E836&amp;MONTH(B836)&amp;"/"&amp;DAY(B836)&amp;"_"&amp;COUNTIF($V$12:V836,V836))</f>
        <v/>
      </c>
      <c r="V836" s="118" t="str">
        <f>"OUT_"&amp;E836&amp;B836</f>
        <v>OUT_9</v>
      </c>
      <c r="W836" s="194">
        <f>SUM(H836)-SUM(I838)</f>
        <v>0</v>
      </c>
      <c r="X836" s="119" t="str">
        <f>IF(C836="","",C836)</f>
        <v/>
      </c>
      <c r="Y836" s="135" t="str">
        <f>M837</f>
        <v/>
      </c>
      <c r="Z836" s="266">
        <f>M838</f>
        <v>0</v>
      </c>
      <c r="AA836" s="135"/>
      <c r="AB836" s="135"/>
      <c r="AC836" s="135"/>
      <c r="AD836" s="135"/>
      <c r="AE836" s="135"/>
      <c r="AF836" s="148"/>
      <c r="AG836" s="135"/>
      <c r="AH836" s="135"/>
      <c r="AI836" s="135"/>
      <c r="AJ836" s="135"/>
      <c r="AK836" s="135"/>
    </row>
    <row r="837" spans="1:37" ht="18" customHeight="1">
      <c r="A837" s="312"/>
      <c r="B837" s="79"/>
      <c r="C837" s="85" t="s">
        <v>26</v>
      </c>
      <c r="D837" s="86" t="s">
        <v>1</v>
      </c>
      <c r="E837" s="86" t="s">
        <v>29</v>
      </c>
      <c r="F837" s="86" t="s">
        <v>119</v>
      </c>
      <c r="G837" s="86" t="s">
        <v>134</v>
      </c>
      <c r="H837" s="173" t="s">
        <v>117</v>
      </c>
      <c r="I837" s="92" t="s">
        <v>135</v>
      </c>
      <c r="J837" s="380" t="s">
        <v>199</v>
      </c>
      <c r="K837" s="382" t="str">
        <f>$K$13</f>
        <v/>
      </c>
      <c r="L837" s="383"/>
      <c r="M837" s="382" t="str">
        <f>$M$13</f>
        <v/>
      </c>
      <c r="N837" s="383"/>
      <c r="O837" s="382" t="str">
        <f>$O$13</f>
        <v/>
      </c>
      <c r="P837" s="383"/>
      <c r="Q837" s="382" t="str">
        <f>$Q$13</f>
        <v/>
      </c>
      <c r="R837" s="384"/>
      <c r="S837" s="87"/>
      <c r="T837" s="135"/>
      <c r="U837" s="118"/>
      <c r="V837" s="118"/>
      <c r="W837" s="118"/>
      <c r="X837" s="118"/>
      <c r="Y837" s="135" t="str">
        <f>O837</f>
        <v/>
      </c>
      <c r="Z837" s="266">
        <f>O838</f>
        <v>0</v>
      </c>
      <c r="AA837" s="135"/>
      <c r="AB837" s="135"/>
      <c r="AC837" s="135"/>
      <c r="AD837" s="135"/>
      <c r="AE837" s="135"/>
      <c r="AF837" s="148"/>
      <c r="AG837" s="135"/>
      <c r="AH837" s="135"/>
      <c r="AI837" s="135"/>
      <c r="AJ837" s="135"/>
      <c r="AK837" s="135"/>
    </row>
    <row r="838" spans="1:37" ht="18" customHeight="1" thickBot="1">
      <c r="A838" s="312" t="str">
        <f>IF(C836="","",C836)</f>
        <v/>
      </c>
      <c r="B838" s="97">
        <f>B786</f>
        <v>9</v>
      </c>
      <c r="C838" s="93" t="str">
        <f>IF(H836="","",IF(D836="USD",H836-G836,ROUNDUP((H836-G836)/T836,2)))</f>
        <v/>
      </c>
      <c r="D838" s="110"/>
      <c r="E838" s="110"/>
      <c r="F838" s="111" t="str">
        <f>IF(AND(E836&lt;&gt;"",OR(I836="全額",I836="一部")=TRUE)=TRUE,E836,"")</f>
        <v/>
      </c>
      <c r="G838" s="112" t="str">
        <f>IF(D836="JPY",IF(COUNTIF(F838,"*円*")=1,I838,ROUNDUP(I838/T836,2)),IF(COUNTIF(F838,"*円*")=0,I838,ROUNDUP(I838*T836,0)))</f>
        <v/>
      </c>
      <c r="H838" s="174"/>
      <c r="I838" s="176" t="str">
        <f>IF(I836="","",IF(I836="全額",H836,IF(I836="なし",0,"金額入力")))</f>
        <v/>
      </c>
      <c r="J838" s="381"/>
      <c r="K838" s="385"/>
      <c r="L838" s="386"/>
      <c r="M838" s="385"/>
      <c r="N838" s="386"/>
      <c r="O838" s="385"/>
      <c r="P838" s="386"/>
      <c r="Q838" s="385"/>
      <c r="R838" s="387"/>
      <c r="S838" s="87"/>
      <c r="T838" s="135"/>
      <c r="U838" s="118" t="str">
        <f>IF(G838="","","IN_"&amp;F838&amp;MONTH(H838)&amp;"/"&amp;DAY(H838))&amp;"_"&amp;COUNTIF($V$14:V838,V838)</f>
        <v>_146</v>
      </c>
      <c r="V838" s="118" t="str">
        <f>"IN_"&amp;F838&amp;H838</f>
        <v>IN_</v>
      </c>
      <c r="W838" s="118"/>
      <c r="X838" s="118"/>
      <c r="Y838" s="135" t="str">
        <f>Q837</f>
        <v/>
      </c>
      <c r="Z838" s="266">
        <f>Q838</f>
        <v>0</v>
      </c>
      <c r="AA838" s="135" t="str">
        <f>IF(AB838="着金待ち",COUNTIF($AB$14:AB838,"着金待ち"),"")</f>
        <v/>
      </c>
      <c r="AB838" s="135" t="str">
        <f>IF(AND(OR(I836="全額",I836="一部")=TRUE,H838="")=TRUE,"着金待ち","")</f>
        <v/>
      </c>
      <c r="AC838" s="135" t="str">
        <f>IF(AB838="着金待ち",C836,"")</f>
        <v/>
      </c>
      <c r="AD838" s="135" t="str">
        <f>IF(AB838="着金待ち",F838,"")</f>
        <v/>
      </c>
      <c r="AE838" s="292" t="str">
        <f>IF(AB838="着金待ち",G838,"")</f>
        <v/>
      </c>
      <c r="AF838" s="148" t="str">
        <f>IF(AB838="着金待ち",B838,"")</f>
        <v/>
      </c>
      <c r="AG838" s="135" t="str">
        <f>IF(C838="","",IF(C838&lt;&gt;D838+E838,"！",""))</f>
        <v/>
      </c>
      <c r="AH838" s="135" t="str">
        <f>IF(C838="","",IF(C838&lt;&gt;SUM(K838:R838),"！",""))</f>
        <v/>
      </c>
      <c r="AI838" s="135" t="str">
        <f>IF(OR(AG838="！",AH838="！")=TRUE,"！","")</f>
        <v/>
      </c>
      <c r="AJ838" s="135" t="str">
        <f>IF(AI838="！",COUNTIF($AI$14:AI838,"！"),"")</f>
        <v/>
      </c>
      <c r="AK838" s="135">
        <v>11</v>
      </c>
    </row>
    <row r="839" spans="1:37" ht="18" customHeight="1" thickBot="1">
      <c r="B839" s="308" t="s">
        <v>317</v>
      </c>
      <c r="C839" s="181"/>
      <c r="D839" s="182"/>
      <c r="E839" s="98" t="str">
        <f>IFERROR(ABS(C838-(D838+E838)),"")</f>
        <v/>
      </c>
      <c r="F839" s="183"/>
      <c r="G839" s="183"/>
      <c r="H839" s="182"/>
      <c r="I839" s="170"/>
      <c r="J839" s="79"/>
      <c r="K839" s="79"/>
      <c r="L839" s="79"/>
      <c r="M839" s="79"/>
      <c r="N839" s="79"/>
      <c r="O839" s="79"/>
      <c r="P839" s="79"/>
      <c r="Q839" s="371" t="str">
        <f>IFERROR(ABS(C838-SUM(K838:R838)),"")</f>
        <v/>
      </c>
      <c r="R839" s="371"/>
      <c r="S839" s="135"/>
      <c r="T839" s="135"/>
      <c r="U839" s="135"/>
      <c r="V839" s="135"/>
      <c r="W839" s="135"/>
      <c r="X839" s="135"/>
      <c r="Y839" s="135"/>
      <c r="Z839" s="135"/>
      <c r="AA839" s="135"/>
      <c r="AB839" s="135"/>
      <c r="AC839" s="135"/>
      <c r="AD839" s="135"/>
      <c r="AE839" s="135"/>
      <c r="AF839" s="135"/>
      <c r="AG839" s="135"/>
      <c r="AH839" s="135"/>
      <c r="AI839" s="135"/>
      <c r="AJ839" s="135"/>
      <c r="AK839" s="135"/>
    </row>
    <row r="840" spans="1:37" ht="18" customHeight="1" thickBot="1">
      <c r="A840" s="312"/>
      <c r="B840" s="321">
        <f>B835+1</f>
        <v>12</v>
      </c>
      <c r="C840" s="81" t="s">
        <v>23</v>
      </c>
      <c r="D840" s="82" t="s">
        <v>136</v>
      </c>
      <c r="E840" s="82" t="s">
        <v>28</v>
      </c>
      <c r="F840" s="82" t="s">
        <v>27</v>
      </c>
      <c r="G840" s="82" t="s">
        <v>24</v>
      </c>
      <c r="H840" s="171" t="s">
        <v>25</v>
      </c>
      <c r="I840" s="91" t="s">
        <v>133</v>
      </c>
      <c r="J840" s="372" t="s">
        <v>198</v>
      </c>
      <c r="K840" s="374"/>
      <c r="L840" s="375"/>
      <c r="M840" s="375"/>
      <c r="N840" s="375"/>
      <c r="O840" s="375"/>
      <c r="P840" s="375"/>
      <c r="Q840" s="375"/>
      <c r="R840" s="376"/>
      <c r="S840" s="83"/>
      <c r="T840" s="120" t="s">
        <v>31</v>
      </c>
      <c r="U840" s="118"/>
      <c r="V840" s="118"/>
      <c r="W840" s="118"/>
      <c r="X840" s="118"/>
      <c r="Y840" s="135" t="str">
        <f>K842</f>
        <v/>
      </c>
      <c r="Z840" s="266">
        <f>K843</f>
        <v>0</v>
      </c>
      <c r="AA840" s="135"/>
      <c r="AB840" s="135"/>
      <c r="AC840" s="135"/>
      <c r="AD840" s="135"/>
      <c r="AE840" s="135"/>
      <c r="AF840" s="148"/>
      <c r="AG840" s="135"/>
      <c r="AH840" s="135"/>
      <c r="AI840" s="135"/>
      <c r="AJ840" s="135"/>
      <c r="AK840" s="135"/>
    </row>
    <row r="841" spans="1:37" ht="18" customHeight="1" thickBot="1">
      <c r="A841" s="312"/>
      <c r="B841" s="309">
        <f>B786</f>
        <v>9</v>
      </c>
      <c r="C841" s="107"/>
      <c r="D841" s="108" t="s">
        <v>30</v>
      </c>
      <c r="E841" s="108" t="str">
        <f>IF(C841="","",IFERROR(INDEX(リスト!$B$3:$B$32,MATCH(プレー記録!C841,リスト!$D$3:$D$32,0),1),""))</f>
        <v/>
      </c>
      <c r="F841" s="109"/>
      <c r="G841" s="109" t="str">
        <f>IF(F841="","",F841)</f>
        <v/>
      </c>
      <c r="H841" s="172"/>
      <c r="I841" s="175"/>
      <c r="J841" s="373"/>
      <c r="K841" s="377"/>
      <c r="L841" s="378"/>
      <c r="M841" s="378"/>
      <c r="N841" s="378"/>
      <c r="O841" s="378"/>
      <c r="P841" s="378"/>
      <c r="Q841" s="378"/>
      <c r="R841" s="379"/>
      <c r="S841" s="84"/>
      <c r="T841" s="241"/>
      <c r="U841" s="118" t="str">
        <f>IF(F841="","","OUT_"&amp;E841&amp;MONTH(B841)&amp;"/"&amp;DAY(B841)&amp;"_"&amp;COUNTIF($V$12:V841,V841))</f>
        <v/>
      </c>
      <c r="V841" s="118" t="str">
        <f>"OUT_"&amp;E841&amp;B841</f>
        <v>OUT_9</v>
      </c>
      <c r="W841" s="194">
        <f>SUM(H841)-SUM(I843)</f>
        <v>0</v>
      </c>
      <c r="X841" s="119" t="str">
        <f>IF(C841="","",C841)</f>
        <v/>
      </c>
      <c r="Y841" s="135" t="str">
        <f>M842</f>
        <v/>
      </c>
      <c r="Z841" s="266">
        <f>M843</f>
        <v>0</v>
      </c>
      <c r="AA841" s="135"/>
      <c r="AB841" s="135"/>
      <c r="AC841" s="135"/>
      <c r="AD841" s="135"/>
      <c r="AE841" s="135"/>
      <c r="AF841" s="148"/>
      <c r="AG841" s="135"/>
      <c r="AH841" s="135"/>
      <c r="AI841" s="135"/>
      <c r="AJ841" s="135"/>
      <c r="AK841" s="135"/>
    </row>
    <row r="842" spans="1:37" ht="18" customHeight="1">
      <c r="A842" s="312"/>
      <c r="B842" s="79"/>
      <c r="C842" s="85" t="s">
        <v>26</v>
      </c>
      <c r="D842" s="86" t="s">
        <v>1</v>
      </c>
      <c r="E842" s="86" t="s">
        <v>29</v>
      </c>
      <c r="F842" s="86" t="s">
        <v>119</v>
      </c>
      <c r="G842" s="86" t="s">
        <v>134</v>
      </c>
      <c r="H842" s="173" t="s">
        <v>117</v>
      </c>
      <c r="I842" s="92" t="s">
        <v>135</v>
      </c>
      <c r="J842" s="380" t="s">
        <v>199</v>
      </c>
      <c r="K842" s="382" t="str">
        <f>$K$13</f>
        <v/>
      </c>
      <c r="L842" s="383"/>
      <c r="M842" s="382" t="str">
        <f>$M$13</f>
        <v/>
      </c>
      <c r="N842" s="383"/>
      <c r="O842" s="382" t="str">
        <f>$O$13</f>
        <v/>
      </c>
      <c r="P842" s="383"/>
      <c r="Q842" s="382" t="str">
        <f>$Q$13</f>
        <v/>
      </c>
      <c r="R842" s="384"/>
      <c r="S842" s="87"/>
      <c r="T842" s="135"/>
      <c r="U842" s="118"/>
      <c r="V842" s="118"/>
      <c r="W842" s="118"/>
      <c r="X842" s="118"/>
      <c r="Y842" s="135" t="str">
        <f>O842</f>
        <v/>
      </c>
      <c r="Z842" s="266">
        <f>O843</f>
        <v>0</v>
      </c>
      <c r="AA842" s="135"/>
      <c r="AB842" s="135"/>
      <c r="AC842" s="135"/>
      <c r="AD842" s="135"/>
      <c r="AE842" s="135"/>
      <c r="AF842" s="148"/>
      <c r="AG842" s="135"/>
      <c r="AH842" s="135"/>
      <c r="AI842" s="135"/>
      <c r="AJ842" s="135"/>
      <c r="AK842" s="135"/>
    </row>
    <row r="843" spans="1:37" ht="18" customHeight="1" thickBot="1">
      <c r="A843" s="312" t="str">
        <f>IF(C841="","",C841)</f>
        <v/>
      </c>
      <c r="B843" s="97">
        <f>B786</f>
        <v>9</v>
      </c>
      <c r="C843" s="93" t="str">
        <f>IF(H841="","",IF(D841="USD",H841-G841,ROUNDUP((H841-G841)/T841,2)))</f>
        <v/>
      </c>
      <c r="D843" s="110"/>
      <c r="E843" s="110"/>
      <c r="F843" s="111" t="str">
        <f>IF(AND(E841&lt;&gt;"",OR(I841="全額",I841="一部")=TRUE)=TRUE,E841,"")</f>
        <v/>
      </c>
      <c r="G843" s="112" t="str">
        <f>IF(D841="JPY",IF(COUNTIF(F843,"*円*")=1,I843,ROUNDUP(I843/T841,2)),IF(COUNTIF(F843,"*円*")=0,I843,ROUNDUP(I843*T841,0)))</f>
        <v/>
      </c>
      <c r="H843" s="174"/>
      <c r="I843" s="176" t="str">
        <f>IF(I841="","",IF(I841="全額",H841,IF(I841="なし",0,"金額入力")))</f>
        <v/>
      </c>
      <c r="J843" s="381"/>
      <c r="K843" s="385"/>
      <c r="L843" s="386"/>
      <c r="M843" s="385"/>
      <c r="N843" s="386"/>
      <c r="O843" s="385"/>
      <c r="P843" s="386"/>
      <c r="Q843" s="385"/>
      <c r="R843" s="387"/>
      <c r="S843" s="87"/>
      <c r="T843" s="135"/>
      <c r="U843" s="118" t="str">
        <f>IF(G843="","","IN_"&amp;F843&amp;MONTH(H843)&amp;"/"&amp;DAY(H843))&amp;"_"&amp;COUNTIF($V$14:V843,V843)</f>
        <v>_147</v>
      </c>
      <c r="V843" s="118" t="str">
        <f>"IN_"&amp;F843&amp;H843</f>
        <v>IN_</v>
      </c>
      <c r="W843" s="118"/>
      <c r="X843" s="118"/>
      <c r="Y843" s="135" t="str">
        <f>Q842</f>
        <v/>
      </c>
      <c r="Z843" s="266">
        <f>Q843</f>
        <v>0</v>
      </c>
      <c r="AA843" s="135" t="str">
        <f>IF(AB843="着金待ち",COUNTIF($AB$14:AB843,"着金待ち"),"")</f>
        <v/>
      </c>
      <c r="AB843" s="135" t="str">
        <f>IF(AND(OR(I841="全額",I841="一部")=TRUE,H843="")=TRUE,"着金待ち","")</f>
        <v/>
      </c>
      <c r="AC843" s="135" t="str">
        <f>IF(AB843="着金待ち",C841,"")</f>
        <v/>
      </c>
      <c r="AD843" s="135" t="str">
        <f>IF(AB843="着金待ち",F843,"")</f>
        <v/>
      </c>
      <c r="AE843" s="292" t="str">
        <f>IF(AB843="着金待ち",G843,"")</f>
        <v/>
      </c>
      <c r="AF843" s="148" t="str">
        <f>IF(AB843="着金待ち",B843,"")</f>
        <v/>
      </c>
      <c r="AG843" s="135" t="str">
        <f>IF(C843="","",IF(C843&lt;&gt;D843+E843,"！",""))</f>
        <v/>
      </c>
      <c r="AH843" s="135" t="str">
        <f>IF(C843="","",IF(C843&lt;&gt;SUM(K843:R843),"！",""))</f>
        <v/>
      </c>
      <c r="AI843" s="135" t="str">
        <f>IF(OR(AG843="！",AH843="！")=TRUE,"！","")</f>
        <v/>
      </c>
      <c r="AJ843" s="135" t="str">
        <f>IF(AI843="！",COUNTIF($AI$14:AI843,"！"),"")</f>
        <v/>
      </c>
      <c r="AK843" s="135">
        <v>12</v>
      </c>
    </row>
    <row r="844" spans="1:37" ht="18" customHeight="1" thickBot="1">
      <c r="B844" s="308" t="s">
        <v>317</v>
      </c>
      <c r="C844" s="181"/>
      <c r="D844" s="182"/>
      <c r="E844" s="98" t="str">
        <f>IFERROR(ABS(C843-(D843+E843)),"")</f>
        <v/>
      </c>
      <c r="F844" s="183"/>
      <c r="G844" s="183"/>
      <c r="H844" s="182"/>
      <c r="I844" s="170"/>
      <c r="J844" s="79"/>
      <c r="K844" s="79"/>
      <c r="L844" s="79"/>
      <c r="M844" s="79"/>
      <c r="N844" s="79"/>
      <c r="O844" s="79"/>
      <c r="P844" s="79"/>
      <c r="Q844" s="371" t="str">
        <f>IFERROR(ABS(C843-SUM(K843:R843)),"")</f>
        <v/>
      </c>
      <c r="R844" s="371"/>
      <c r="S844" s="135"/>
      <c r="T844" s="135"/>
      <c r="U844" s="135"/>
      <c r="V844" s="135"/>
      <c r="W844" s="135"/>
      <c r="X844" s="135"/>
      <c r="Y844" s="135"/>
      <c r="Z844" s="135"/>
      <c r="AA844" s="135"/>
      <c r="AB844" s="135"/>
      <c r="AC844" s="135"/>
      <c r="AD844" s="135"/>
      <c r="AE844" s="135"/>
      <c r="AF844" s="135"/>
      <c r="AG844" s="135"/>
      <c r="AH844" s="135"/>
      <c r="AI844" s="135"/>
      <c r="AJ844" s="135"/>
      <c r="AK844" s="135"/>
    </row>
    <row r="845" spans="1:37" ht="18" customHeight="1" thickBot="1">
      <c r="A845" s="312"/>
      <c r="B845" s="321">
        <f>B840+1</f>
        <v>13</v>
      </c>
      <c r="C845" s="81" t="s">
        <v>23</v>
      </c>
      <c r="D845" s="82" t="s">
        <v>136</v>
      </c>
      <c r="E845" s="82" t="s">
        <v>28</v>
      </c>
      <c r="F845" s="82" t="s">
        <v>27</v>
      </c>
      <c r="G845" s="82" t="s">
        <v>24</v>
      </c>
      <c r="H845" s="171" t="s">
        <v>25</v>
      </c>
      <c r="I845" s="91" t="s">
        <v>133</v>
      </c>
      <c r="J845" s="372" t="s">
        <v>198</v>
      </c>
      <c r="K845" s="374"/>
      <c r="L845" s="375"/>
      <c r="M845" s="375"/>
      <c r="N845" s="375"/>
      <c r="O845" s="375"/>
      <c r="P845" s="375"/>
      <c r="Q845" s="375"/>
      <c r="R845" s="376"/>
      <c r="S845" s="83"/>
      <c r="T845" s="120" t="s">
        <v>31</v>
      </c>
      <c r="U845" s="118"/>
      <c r="V845" s="118"/>
      <c r="W845" s="118"/>
      <c r="X845" s="118"/>
      <c r="Y845" s="135" t="str">
        <f>K847</f>
        <v/>
      </c>
      <c r="Z845" s="266">
        <f>K848</f>
        <v>0</v>
      </c>
      <c r="AA845" s="135"/>
      <c r="AB845" s="135"/>
      <c r="AC845" s="135"/>
      <c r="AD845" s="135"/>
      <c r="AE845" s="135"/>
      <c r="AF845" s="148"/>
      <c r="AG845" s="135"/>
      <c r="AH845" s="135"/>
      <c r="AI845" s="135"/>
      <c r="AJ845" s="135"/>
      <c r="AK845" s="135"/>
    </row>
    <row r="846" spans="1:37" ht="18" customHeight="1" thickBot="1">
      <c r="A846" s="312"/>
      <c r="B846" s="309">
        <f>B786</f>
        <v>9</v>
      </c>
      <c r="C846" s="107"/>
      <c r="D846" s="108" t="s">
        <v>30</v>
      </c>
      <c r="E846" s="108" t="str">
        <f>IF(C846="","",IFERROR(INDEX(リスト!$B$3:$B$32,MATCH(プレー記録!C846,リスト!$D$3:$D$32,0),1),""))</f>
        <v/>
      </c>
      <c r="F846" s="109"/>
      <c r="G846" s="109" t="str">
        <f>IF(F846="","",F846)</f>
        <v/>
      </c>
      <c r="H846" s="172"/>
      <c r="I846" s="175"/>
      <c r="J846" s="373"/>
      <c r="K846" s="377"/>
      <c r="L846" s="378"/>
      <c r="M846" s="378"/>
      <c r="N846" s="378"/>
      <c r="O846" s="378"/>
      <c r="P846" s="378"/>
      <c r="Q846" s="378"/>
      <c r="R846" s="379"/>
      <c r="S846" s="84"/>
      <c r="T846" s="241"/>
      <c r="U846" s="118" t="str">
        <f>IF(F846="","","OUT_"&amp;E846&amp;MONTH(B846)&amp;"/"&amp;DAY(B846)&amp;"_"&amp;COUNTIF($V$12:V846,V846))</f>
        <v/>
      </c>
      <c r="V846" s="118" t="str">
        <f>"OUT_"&amp;E846&amp;B846</f>
        <v>OUT_9</v>
      </c>
      <c r="W846" s="194">
        <f>SUM(H846)-SUM(I848)</f>
        <v>0</v>
      </c>
      <c r="X846" s="119" t="str">
        <f>IF(C846="","",C846)</f>
        <v/>
      </c>
      <c r="Y846" s="135" t="str">
        <f>M847</f>
        <v/>
      </c>
      <c r="Z846" s="266">
        <f>M848</f>
        <v>0</v>
      </c>
      <c r="AA846" s="135"/>
      <c r="AB846" s="135"/>
      <c r="AC846" s="135"/>
      <c r="AD846" s="135"/>
      <c r="AE846" s="135"/>
      <c r="AF846" s="148"/>
      <c r="AG846" s="135"/>
      <c r="AH846" s="135"/>
      <c r="AI846" s="135"/>
      <c r="AJ846" s="135"/>
      <c r="AK846" s="135"/>
    </row>
    <row r="847" spans="1:37" ht="18" customHeight="1">
      <c r="A847" s="312"/>
      <c r="B847" s="79"/>
      <c r="C847" s="85" t="s">
        <v>26</v>
      </c>
      <c r="D847" s="86" t="s">
        <v>1</v>
      </c>
      <c r="E847" s="86" t="s">
        <v>29</v>
      </c>
      <c r="F847" s="86" t="s">
        <v>119</v>
      </c>
      <c r="G847" s="86" t="s">
        <v>134</v>
      </c>
      <c r="H847" s="173" t="s">
        <v>117</v>
      </c>
      <c r="I847" s="92" t="s">
        <v>135</v>
      </c>
      <c r="J847" s="380" t="s">
        <v>199</v>
      </c>
      <c r="K847" s="382" t="str">
        <f>$K$13</f>
        <v/>
      </c>
      <c r="L847" s="383"/>
      <c r="M847" s="382" t="str">
        <f>$M$13</f>
        <v/>
      </c>
      <c r="N847" s="383"/>
      <c r="O847" s="382" t="str">
        <f>$O$13</f>
        <v/>
      </c>
      <c r="P847" s="383"/>
      <c r="Q847" s="382" t="str">
        <f>$Q$13</f>
        <v/>
      </c>
      <c r="R847" s="384"/>
      <c r="S847" s="87"/>
      <c r="T847" s="135"/>
      <c r="U847" s="118"/>
      <c r="V847" s="118"/>
      <c r="W847" s="118"/>
      <c r="X847" s="118"/>
      <c r="Y847" s="135" t="str">
        <f>O847</f>
        <v/>
      </c>
      <c r="Z847" s="266">
        <f>O848</f>
        <v>0</v>
      </c>
      <c r="AA847" s="135"/>
      <c r="AB847" s="135"/>
      <c r="AC847" s="135"/>
      <c r="AD847" s="135"/>
      <c r="AE847" s="135"/>
      <c r="AF847" s="148"/>
      <c r="AG847" s="135"/>
      <c r="AH847" s="135"/>
      <c r="AI847" s="135"/>
      <c r="AJ847" s="135"/>
      <c r="AK847" s="135"/>
    </row>
    <row r="848" spans="1:37" ht="18" customHeight="1" thickBot="1">
      <c r="A848" s="312" t="str">
        <f>IF(C846="","",C846)</f>
        <v/>
      </c>
      <c r="B848" s="97">
        <f>B786</f>
        <v>9</v>
      </c>
      <c r="C848" s="93" t="str">
        <f>IF(H846="","",IF(D846="USD",H846-G846,ROUNDUP((H846-G846)/T846,2)))</f>
        <v/>
      </c>
      <c r="D848" s="110"/>
      <c r="E848" s="110"/>
      <c r="F848" s="111" t="str">
        <f>IF(AND(E846&lt;&gt;"",OR(I846="全額",I846="一部")=TRUE)=TRUE,E846,"")</f>
        <v/>
      </c>
      <c r="G848" s="112" t="str">
        <f>IF(D846="JPY",IF(COUNTIF(F848,"*円*")=1,I848,ROUNDUP(I848/T846,2)),IF(COUNTIF(F848,"*円*")=0,I848,ROUNDUP(I848*T846,0)))</f>
        <v/>
      </c>
      <c r="H848" s="174"/>
      <c r="I848" s="176" t="str">
        <f>IF(I846="","",IF(I846="全額",H846,IF(I846="なし",0,"金額入力")))</f>
        <v/>
      </c>
      <c r="J848" s="381"/>
      <c r="K848" s="385"/>
      <c r="L848" s="386"/>
      <c r="M848" s="385"/>
      <c r="N848" s="386"/>
      <c r="O848" s="385"/>
      <c r="P848" s="386"/>
      <c r="Q848" s="385"/>
      <c r="R848" s="387"/>
      <c r="S848" s="87"/>
      <c r="T848" s="135"/>
      <c r="U848" s="118" t="str">
        <f>IF(G848="","","IN_"&amp;F848&amp;MONTH(H848)&amp;"/"&amp;DAY(H848))&amp;"_"&amp;COUNTIF($V$14:V848,V848)</f>
        <v>_148</v>
      </c>
      <c r="V848" s="118" t="str">
        <f>"IN_"&amp;F848&amp;H848</f>
        <v>IN_</v>
      </c>
      <c r="W848" s="118"/>
      <c r="X848" s="118"/>
      <c r="Y848" s="135" t="str">
        <f>Q847</f>
        <v/>
      </c>
      <c r="Z848" s="266">
        <f>Q848</f>
        <v>0</v>
      </c>
      <c r="AA848" s="135" t="str">
        <f>IF(AB848="着金待ち",COUNTIF($AB$14:AB848,"着金待ち"),"")</f>
        <v/>
      </c>
      <c r="AB848" s="135" t="str">
        <f>IF(AND(OR(I846="全額",I846="一部")=TRUE,H848="")=TRUE,"着金待ち","")</f>
        <v/>
      </c>
      <c r="AC848" s="135" t="str">
        <f>IF(AB848="着金待ち",C846,"")</f>
        <v/>
      </c>
      <c r="AD848" s="135" t="str">
        <f>IF(AB848="着金待ち",F848,"")</f>
        <v/>
      </c>
      <c r="AE848" s="292" t="str">
        <f>IF(AB848="着金待ち",G848,"")</f>
        <v/>
      </c>
      <c r="AF848" s="148" t="str">
        <f>IF(AB848="着金待ち",B848,"")</f>
        <v/>
      </c>
      <c r="AG848" s="135" t="str">
        <f>IF(C848="","",IF(C848&lt;&gt;D848+E848,"！",""))</f>
        <v/>
      </c>
      <c r="AH848" s="135" t="str">
        <f>IF(C848="","",IF(C848&lt;&gt;SUM(K848:R848),"！",""))</f>
        <v/>
      </c>
      <c r="AI848" s="135" t="str">
        <f>IF(OR(AG848="！",AH848="！")=TRUE,"！","")</f>
        <v/>
      </c>
      <c r="AJ848" s="135" t="str">
        <f>IF(AI848="！",COUNTIF($AI$14:AI848,"！"),"")</f>
        <v/>
      </c>
      <c r="AK848" s="135">
        <v>13</v>
      </c>
    </row>
    <row r="849" spans="1:37" ht="18" customHeight="1" thickBot="1">
      <c r="B849" s="308" t="s">
        <v>317</v>
      </c>
      <c r="C849" s="181"/>
      <c r="D849" s="182"/>
      <c r="E849" s="98" t="str">
        <f>IFERROR(ABS(C848-(D848+E848)),"")</f>
        <v/>
      </c>
      <c r="F849" s="183"/>
      <c r="G849" s="183"/>
      <c r="H849" s="182"/>
      <c r="I849" s="170"/>
      <c r="J849" s="79"/>
      <c r="K849" s="79"/>
      <c r="L849" s="79"/>
      <c r="M849" s="79"/>
      <c r="N849" s="79"/>
      <c r="O849" s="79"/>
      <c r="P849" s="79"/>
      <c r="Q849" s="371" t="str">
        <f>IFERROR(ABS(C848-SUM(K848:R848)),"")</f>
        <v/>
      </c>
      <c r="R849" s="371"/>
      <c r="S849" s="135"/>
      <c r="T849" s="135"/>
      <c r="U849" s="135"/>
      <c r="V849" s="135"/>
      <c r="W849" s="135"/>
      <c r="X849" s="135"/>
      <c r="Y849" s="135"/>
      <c r="Z849" s="135"/>
      <c r="AA849" s="135"/>
      <c r="AB849" s="135"/>
      <c r="AC849" s="135"/>
      <c r="AD849" s="135"/>
      <c r="AE849" s="135"/>
      <c r="AF849" s="135"/>
      <c r="AG849" s="135"/>
      <c r="AH849" s="135"/>
      <c r="AI849" s="135"/>
      <c r="AJ849" s="135"/>
      <c r="AK849" s="135"/>
    </row>
    <row r="850" spans="1:37" ht="18" customHeight="1" thickBot="1">
      <c r="A850" s="312"/>
      <c r="B850" s="321">
        <f>B845+1</f>
        <v>14</v>
      </c>
      <c r="C850" s="81" t="s">
        <v>23</v>
      </c>
      <c r="D850" s="82" t="s">
        <v>136</v>
      </c>
      <c r="E850" s="82" t="s">
        <v>28</v>
      </c>
      <c r="F850" s="82" t="s">
        <v>27</v>
      </c>
      <c r="G850" s="82" t="s">
        <v>24</v>
      </c>
      <c r="H850" s="171" t="s">
        <v>25</v>
      </c>
      <c r="I850" s="91" t="s">
        <v>133</v>
      </c>
      <c r="J850" s="372" t="s">
        <v>198</v>
      </c>
      <c r="K850" s="374"/>
      <c r="L850" s="375"/>
      <c r="M850" s="375"/>
      <c r="N850" s="375"/>
      <c r="O850" s="375"/>
      <c r="P850" s="375"/>
      <c r="Q850" s="375"/>
      <c r="R850" s="376"/>
      <c r="S850" s="83"/>
      <c r="T850" s="120" t="s">
        <v>31</v>
      </c>
      <c r="U850" s="118"/>
      <c r="V850" s="118"/>
      <c r="W850" s="118"/>
      <c r="X850" s="118"/>
      <c r="Y850" s="135" t="str">
        <f>K852</f>
        <v/>
      </c>
      <c r="Z850" s="266">
        <f>K853</f>
        <v>0</v>
      </c>
      <c r="AA850" s="135"/>
      <c r="AB850" s="135"/>
      <c r="AC850" s="135"/>
      <c r="AD850" s="135"/>
      <c r="AE850" s="135"/>
      <c r="AF850" s="148"/>
      <c r="AG850" s="135"/>
      <c r="AH850" s="135"/>
      <c r="AI850" s="135"/>
      <c r="AJ850" s="135"/>
      <c r="AK850" s="135"/>
    </row>
    <row r="851" spans="1:37" ht="18" customHeight="1" thickBot="1">
      <c r="A851" s="312"/>
      <c r="B851" s="309">
        <f>B786</f>
        <v>9</v>
      </c>
      <c r="C851" s="107"/>
      <c r="D851" s="108" t="s">
        <v>30</v>
      </c>
      <c r="E851" s="108" t="str">
        <f>IF(C851="","",IFERROR(INDEX(リスト!$B$3:$B$32,MATCH(プレー記録!C851,リスト!$D$3:$D$32,0),1),""))</f>
        <v/>
      </c>
      <c r="F851" s="109"/>
      <c r="G851" s="109" t="str">
        <f>IF(F851="","",F851)</f>
        <v/>
      </c>
      <c r="H851" s="172"/>
      <c r="I851" s="175"/>
      <c r="J851" s="373"/>
      <c r="K851" s="377"/>
      <c r="L851" s="378"/>
      <c r="M851" s="378"/>
      <c r="N851" s="378"/>
      <c r="O851" s="378"/>
      <c r="P851" s="378"/>
      <c r="Q851" s="378"/>
      <c r="R851" s="379"/>
      <c r="S851" s="84"/>
      <c r="T851" s="241"/>
      <c r="U851" s="118" t="str">
        <f>IF(F851="","","OUT_"&amp;E851&amp;MONTH(B851)&amp;"/"&amp;DAY(B851)&amp;"_"&amp;COUNTIF($V$12:V851,V851))</f>
        <v/>
      </c>
      <c r="V851" s="118" t="str">
        <f>"OUT_"&amp;E851&amp;B851</f>
        <v>OUT_9</v>
      </c>
      <c r="W851" s="194">
        <f>SUM(H851)-SUM(I853)</f>
        <v>0</v>
      </c>
      <c r="X851" s="119" t="str">
        <f>IF(C851="","",C851)</f>
        <v/>
      </c>
      <c r="Y851" s="135" t="str">
        <f>M852</f>
        <v/>
      </c>
      <c r="Z851" s="266">
        <f>M853</f>
        <v>0</v>
      </c>
      <c r="AA851" s="135"/>
      <c r="AB851" s="135"/>
      <c r="AC851" s="135"/>
      <c r="AD851" s="135"/>
      <c r="AE851" s="135"/>
      <c r="AF851" s="148"/>
      <c r="AG851" s="135"/>
      <c r="AH851" s="135"/>
      <c r="AI851" s="135"/>
      <c r="AJ851" s="135"/>
      <c r="AK851" s="135"/>
    </row>
    <row r="852" spans="1:37" ht="18" customHeight="1">
      <c r="A852" s="312"/>
      <c r="B852" s="79"/>
      <c r="C852" s="85" t="s">
        <v>26</v>
      </c>
      <c r="D852" s="86" t="s">
        <v>1</v>
      </c>
      <c r="E852" s="86" t="s">
        <v>29</v>
      </c>
      <c r="F852" s="86" t="s">
        <v>119</v>
      </c>
      <c r="G852" s="86" t="s">
        <v>134</v>
      </c>
      <c r="H852" s="173" t="s">
        <v>117</v>
      </c>
      <c r="I852" s="92" t="s">
        <v>135</v>
      </c>
      <c r="J852" s="380" t="s">
        <v>199</v>
      </c>
      <c r="K852" s="382" t="str">
        <f>$K$13</f>
        <v/>
      </c>
      <c r="L852" s="383"/>
      <c r="M852" s="382" t="str">
        <f>$M$13</f>
        <v/>
      </c>
      <c r="N852" s="383"/>
      <c r="O852" s="382" t="str">
        <f>$O$13</f>
        <v/>
      </c>
      <c r="P852" s="383"/>
      <c r="Q852" s="382" t="str">
        <f>$Q$13</f>
        <v/>
      </c>
      <c r="R852" s="384"/>
      <c r="S852" s="87"/>
      <c r="T852" s="135"/>
      <c r="U852" s="118"/>
      <c r="V852" s="118"/>
      <c r="W852" s="118"/>
      <c r="X852" s="118"/>
      <c r="Y852" s="135" t="str">
        <f>O852</f>
        <v/>
      </c>
      <c r="Z852" s="266">
        <f>O853</f>
        <v>0</v>
      </c>
      <c r="AA852" s="135"/>
      <c r="AB852" s="135"/>
      <c r="AC852" s="135"/>
      <c r="AD852" s="135"/>
      <c r="AE852" s="135"/>
      <c r="AF852" s="148"/>
      <c r="AG852" s="135"/>
      <c r="AH852" s="135"/>
      <c r="AI852" s="135"/>
      <c r="AJ852" s="135"/>
      <c r="AK852" s="135"/>
    </row>
    <row r="853" spans="1:37" ht="18" customHeight="1" thickBot="1">
      <c r="A853" s="312" t="str">
        <f>IF(C851="","",C851)</f>
        <v/>
      </c>
      <c r="B853" s="97">
        <f>B786</f>
        <v>9</v>
      </c>
      <c r="C853" s="93" t="str">
        <f>IF(H851="","",IF(D851="USD",H851-G851,ROUNDUP((H851-G851)/T851,2)))</f>
        <v/>
      </c>
      <c r="D853" s="110"/>
      <c r="E853" s="110"/>
      <c r="F853" s="111" t="str">
        <f>IF(AND(E851&lt;&gt;"",OR(I851="全額",I851="一部")=TRUE)=TRUE,E851,"")</f>
        <v/>
      </c>
      <c r="G853" s="112" t="str">
        <f>IF(D851="JPY",IF(COUNTIF(F853,"*円*")=1,I853,ROUNDUP(I853/T851,2)),IF(COUNTIF(F853,"*円*")=0,I853,ROUNDUP(I853*T851,0)))</f>
        <v/>
      </c>
      <c r="H853" s="174"/>
      <c r="I853" s="176" t="str">
        <f>IF(I851="","",IF(I851="全額",H851,IF(I851="なし",0,"金額入力")))</f>
        <v/>
      </c>
      <c r="J853" s="381"/>
      <c r="K853" s="385"/>
      <c r="L853" s="386"/>
      <c r="M853" s="385"/>
      <c r="N853" s="386"/>
      <c r="O853" s="385"/>
      <c r="P853" s="386"/>
      <c r="Q853" s="385"/>
      <c r="R853" s="387"/>
      <c r="S853" s="87"/>
      <c r="T853" s="135"/>
      <c r="U853" s="118" t="str">
        <f>IF(G853="","","IN_"&amp;F853&amp;MONTH(H853)&amp;"/"&amp;DAY(H853))&amp;"_"&amp;COUNTIF($V$14:V853,V853)</f>
        <v>_149</v>
      </c>
      <c r="V853" s="118" t="str">
        <f>"IN_"&amp;F853&amp;H853</f>
        <v>IN_</v>
      </c>
      <c r="W853" s="118"/>
      <c r="X853" s="118"/>
      <c r="Y853" s="135" t="str">
        <f>Q852</f>
        <v/>
      </c>
      <c r="Z853" s="266">
        <f>Q853</f>
        <v>0</v>
      </c>
      <c r="AA853" s="135" t="str">
        <f>IF(AB853="着金待ち",COUNTIF($AB$14:AB853,"着金待ち"),"")</f>
        <v/>
      </c>
      <c r="AB853" s="135" t="str">
        <f>IF(AND(OR(I851="全額",I851="一部")=TRUE,H853="")=TRUE,"着金待ち","")</f>
        <v/>
      </c>
      <c r="AC853" s="135" t="str">
        <f>IF(AB853="着金待ち",C851,"")</f>
        <v/>
      </c>
      <c r="AD853" s="135" t="str">
        <f>IF(AB853="着金待ち",F853,"")</f>
        <v/>
      </c>
      <c r="AE853" s="292" t="str">
        <f>IF(AB853="着金待ち",G853,"")</f>
        <v/>
      </c>
      <c r="AF853" s="148" t="str">
        <f>IF(AB853="着金待ち",B853,"")</f>
        <v/>
      </c>
      <c r="AG853" s="135" t="str">
        <f>IF(C853="","",IF(C853&lt;&gt;D853+E853,"！",""))</f>
        <v/>
      </c>
      <c r="AH853" s="135" t="str">
        <f>IF(C853="","",IF(C853&lt;&gt;SUM(K853:R853),"！",""))</f>
        <v/>
      </c>
      <c r="AI853" s="135" t="str">
        <f>IF(OR(AG853="！",AH853="！")=TRUE,"！","")</f>
        <v/>
      </c>
      <c r="AJ853" s="135" t="str">
        <f>IF(AI853="！",COUNTIF($AI$14:AI853,"！"),"")</f>
        <v/>
      </c>
      <c r="AK853" s="135">
        <v>14</v>
      </c>
    </row>
    <row r="854" spans="1:37" ht="18" customHeight="1" thickBot="1">
      <c r="B854" s="308" t="s">
        <v>317</v>
      </c>
      <c r="C854" s="181"/>
      <c r="D854" s="182"/>
      <c r="E854" s="98" t="str">
        <f>IFERROR(ABS(C853-(D853+E853)),"")</f>
        <v/>
      </c>
      <c r="F854" s="183"/>
      <c r="G854" s="183"/>
      <c r="H854" s="182"/>
      <c r="I854" s="170"/>
      <c r="J854" s="79"/>
      <c r="K854" s="79"/>
      <c r="L854" s="79"/>
      <c r="M854" s="79"/>
      <c r="N854" s="79"/>
      <c r="O854" s="79"/>
      <c r="P854" s="79"/>
      <c r="Q854" s="371" t="str">
        <f>IFERROR(ABS(C853-SUM(K853:R853)),"")</f>
        <v/>
      </c>
      <c r="R854" s="371"/>
      <c r="S854" s="135"/>
      <c r="T854" s="135"/>
      <c r="U854" s="135"/>
      <c r="V854" s="135"/>
      <c r="W854" s="135"/>
      <c r="X854" s="135"/>
      <c r="Y854" s="135"/>
      <c r="Z854" s="135"/>
      <c r="AA854" s="135"/>
      <c r="AB854" s="135"/>
      <c r="AC854" s="135"/>
      <c r="AD854" s="135"/>
      <c r="AE854" s="135"/>
      <c r="AF854" s="135"/>
      <c r="AG854" s="135"/>
      <c r="AH854" s="135"/>
      <c r="AI854" s="135"/>
      <c r="AJ854" s="135"/>
      <c r="AK854" s="135"/>
    </row>
    <row r="855" spans="1:37" ht="18" customHeight="1" thickBot="1">
      <c r="A855" s="312"/>
      <c r="B855" s="321">
        <f>B850+1</f>
        <v>15</v>
      </c>
      <c r="C855" s="81" t="s">
        <v>23</v>
      </c>
      <c r="D855" s="82" t="s">
        <v>136</v>
      </c>
      <c r="E855" s="82" t="s">
        <v>28</v>
      </c>
      <c r="F855" s="82" t="s">
        <v>27</v>
      </c>
      <c r="G855" s="82" t="s">
        <v>24</v>
      </c>
      <c r="H855" s="171" t="s">
        <v>25</v>
      </c>
      <c r="I855" s="91" t="s">
        <v>133</v>
      </c>
      <c r="J855" s="372" t="s">
        <v>198</v>
      </c>
      <c r="K855" s="374"/>
      <c r="L855" s="375"/>
      <c r="M855" s="375"/>
      <c r="N855" s="375"/>
      <c r="O855" s="375"/>
      <c r="P855" s="375"/>
      <c r="Q855" s="375"/>
      <c r="R855" s="376"/>
      <c r="S855" s="83"/>
      <c r="T855" s="120" t="s">
        <v>31</v>
      </c>
      <c r="U855" s="118"/>
      <c r="V855" s="118"/>
      <c r="W855" s="118"/>
      <c r="X855" s="118"/>
      <c r="Y855" s="135" t="str">
        <f>K857</f>
        <v/>
      </c>
      <c r="Z855" s="266">
        <f>K858</f>
        <v>0</v>
      </c>
      <c r="AA855" s="135"/>
      <c r="AB855" s="135"/>
      <c r="AC855" s="135"/>
      <c r="AD855" s="135"/>
      <c r="AE855" s="135"/>
      <c r="AF855" s="148"/>
      <c r="AG855" s="135"/>
      <c r="AH855" s="135"/>
      <c r="AI855" s="135"/>
      <c r="AJ855" s="135"/>
      <c r="AK855" s="135"/>
    </row>
    <row r="856" spans="1:37" ht="18" customHeight="1" thickBot="1">
      <c r="A856" s="312"/>
      <c r="B856" s="309">
        <f>B786</f>
        <v>9</v>
      </c>
      <c r="C856" s="107"/>
      <c r="D856" s="108" t="s">
        <v>30</v>
      </c>
      <c r="E856" s="108" t="str">
        <f>IF(C856="","",IFERROR(INDEX(リスト!$B$3:$B$32,MATCH(プレー記録!C856,リスト!$D$3:$D$32,0),1),""))</f>
        <v/>
      </c>
      <c r="F856" s="109"/>
      <c r="G856" s="109" t="str">
        <f>IF(F856="","",F856)</f>
        <v/>
      </c>
      <c r="H856" s="172"/>
      <c r="I856" s="175"/>
      <c r="J856" s="373"/>
      <c r="K856" s="377"/>
      <c r="L856" s="378"/>
      <c r="M856" s="378"/>
      <c r="N856" s="378"/>
      <c r="O856" s="378"/>
      <c r="P856" s="378"/>
      <c r="Q856" s="378"/>
      <c r="R856" s="379"/>
      <c r="S856" s="84"/>
      <c r="T856" s="241"/>
      <c r="U856" s="118" t="str">
        <f>IF(F856="","","OUT_"&amp;E856&amp;MONTH(B856)&amp;"/"&amp;DAY(B856)&amp;"_"&amp;COUNTIF($V$12:V856,V856))</f>
        <v/>
      </c>
      <c r="V856" s="118" t="str">
        <f>"OUT_"&amp;E856&amp;B856</f>
        <v>OUT_9</v>
      </c>
      <c r="W856" s="194">
        <f>SUM(H856)-SUM(I858)</f>
        <v>0</v>
      </c>
      <c r="X856" s="119" t="str">
        <f>IF(C856="","",C856)</f>
        <v/>
      </c>
      <c r="Y856" s="135" t="str">
        <f>M857</f>
        <v/>
      </c>
      <c r="Z856" s="266">
        <f>M858</f>
        <v>0</v>
      </c>
      <c r="AA856" s="135"/>
      <c r="AB856" s="135"/>
      <c r="AC856" s="135"/>
      <c r="AD856" s="135"/>
      <c r="AE856" s="135"/>
      <c r="AF856" s="148"/>
      <c r="AG856" s="135"/>
      <c r="AH856" s="135"/>
      <c r="AI856" s="135"/>
      <c r="AJ856" s="135"/>
      <c r="AK856" s="135"/>
    </row>
    <row r="857" spans="1:37" ht="18" customHeight="1">
      <c r="A857" s="312"/>
      <c r="B857" s="79"/>
      <c r="C857" s="85" t="s">
        <v>26</v>
      </c>
      <c r="D857" s="86" t="s">
        <v>1</v>
      </c>
      <c r="E857" s="86" t="s">
        <v>29</v>
      </c>
      <c r="F857" s="86" t="s">
        <v>119</v>
      </c>
      <c r="G857" s="86" t="s">
        <v>134</v>
      </c>
      <c r="H857" s="173" t="s">
        <v>117</v>
      </c>
      <c r="I857" s="92" t="s">
        <v>135</v>
      </c>
      <c r="J857" s="380" t="s">
        <v>199</v>
      </c>
      <c r="K857" s="382" t="str">
        <f>$K$13</f>
        <v/>
      </c>
      <c r="L857" s="383"/>
      <c r="M857" s="382" t="str">
        <f>$M$13</f>
        <v/>
      </c>
      <c r="N857" s="383"/>
      <c r="O857" s="382" t="str">
        <f>$O$13</f>
        <v/>
      </c>
      <c r="P857" s="383"/>
      <c r="Q857" s="382" t="str">
        <f>$Q$13</f>
        <v/>
      </c>
      <c r="R857" s="384"/>
      <c r="S857" s="87"/>
      <c r="T857" s="135"/>
      <c r="U857" s="118"/>
      <c r="V857" s="118"/>
      <c r="W857" s="118"/>
      <c r="X857" s="118"/>
      <c r="Y857" s="135" t="str">
        <f>O857</f>
        <v/>
      </c>
      <c r="Z857" s="266">
        <f>O858</f>
        <v>0</v>
      </c>
      <c r="AA857" s="135"/>
      <c r="AB857" s="135"/>
      <c r="AC857" s="135"/>
      <c r="AD857" s="135"/>
      <c r="AE857" s="135"/>
      <c r="AF857" s="148"/>
      <c r="AG857" s="135"/>
      <c r="AH857" s="135"/>
      <c r="AI857" s="135"/>
      <c r="AJ857" s="135"/>
      <c r="AK857" s="135"/>
    </row>
    <row r="858" spans="1:37" ht="18" customHeight="1" thickBot="1">
      <c r="A858" s="312" t="str">
        <f>IF(C856="","",C856)</f>
        <v/>
      </c>
      <c r="B858" s="97">
        <f>B786</f>
        <v>9</v>
      </c>
      <c r="C858" s="93" t="str">
        <f>IF(H856="","",IF(D856="USD",H856-G856,ROUNDUP((H856-G856)/T856,2)))</f>
        <v/>
      </c>
      <c r="D858" s="110"/>
      <c r="E858" s="110"/>
      <c r="F858" s="111" t="str">
        <f>IF(AND(E856&lt;&gt;"",OR(I856="全額",I856="一部")=TRUE)=TRUE,E856,"")</f>
        <v/>
      </c>
      <c r="G858" s="112" t="str">
        <f>IF(D856="JPY",IF(COUNTIF(F858,"*円*")=1,I858,ROUNDUP(I858/T856,2)),IF(COUNTIF(F858,"*円*")=0,I858,ROUNDUP(I858*T856,0)))</f>
        <v/>
      </c>
      <c r="H858" s="174"/>
      <c r="I858" s="176" t="str">
        <f>IF(I856="","",IF(I856="全額",H856,IF(I856="なし",0,"金額入力")))</f>
        <v/>
      </c>
      <c r="J858" s="381"/>
      <c r="K858" s="385"/>
      <c r="L858" s="386"/>
      <c r="M858" s="385"/>
      <c r="N858" s="386"/>
      <c r="O858" s="385"/>
      <c r="P858" s="386"/>
      <c r="Q858" s="385"/>
      <c r="R858" s="387"/>
      <c r="S858" s="87"/>
      <c r="T858" s="135"/>
      <c r="U858" s="118" t="str">
        <f>IF(G858="","","IN_"&amp;F858&amp;MONTH(H858)&amp;"/"&amp;DAY(H858))&amp;"_"&amp;COUNTIF($V$14:V858,V858)</f>
        <v>_150</v>
      </c>
      <c r="V858" s="118" t="str">
        <f>"IN_"&amp;F858&amp;H858</f>
        <v>IN_</v>
      </c>
      <c r="W858" s="118"/>
      <c r="X858" s="118"/>
      <c r="Y858" s="135" t="str">
        <f>Q857</f>
        <v/>
      </c>
      <c r="Z858" s="266">
        <f>Q858</f>
        <v>0</v>
      </c>
      <c r="AA858" s="135" t="str">
        <f>IF(AB858="着金待ち",COUNTIF($AB$14:AB858,"着金待ち"),"")</f>
        <v/>
      </c>
      <c r="AB858" s="135" t="str">
        <f>IF(AND(OR(I856="全額",I856="一部")=TRUE,H858="")=TRUE,"着金待ち","")</f>
        <v/>
      </c>
      <c r="AC858" s="135" t="str">
        <f>IF(AB858="着金待ち",C856,"")</f>
        <v/>
      </c>
      <c r="AD858" s="135" t="str">
        <f>IF(AB858="着金待ち",F858,"")</f>
        <v/>
      </c>
      <c r="AE858" s="292" t="str">
        <f>IF(AB858="着金待ち",G858,"")</f>
        <v/>
      </c>
      <c r="AF858" s="148" t="str">
        <f>IF(AB858="着金待ち",B858,"")</f>
        <v/>
      </c>
      <c r="AG858" s="135" t="str">
        <f>IF(C858="","",IF(C858&lt;&gt;D858+E858,"！",""))</f>
        <v/>
      </c>
      <c r="AH858" s="135" t="str">
        <f>IF(C858="","",IF(C858&lt;&gt;SUM(K858:R858),"！",""))</f>
        <v/>
      </c>
      <c r="AI858" s="135" t="str">
        <f>IF(OR(AG858="！",AH858="！")=TRUE,"！","")</f>
        <v/>
      </c>
      <c r="AJ858" s="135" t="str">
        <f>IF(AI858="！",COUNTIF($AI$14:AI858,"！"),"")</f>
        <v/>
      </c>
      <c r="AK858" s="135">
        <v>15</v>
      </c>
    </row>
    <row r="859" spans="1:37" ht="18" customHeight="1">
      <c r="B859" s="308" t="s">
        <v>317</v>
      </c>
      <c r="C859" s="181"/>
      <c r="D859" s="182"/>
      <c r="E859" s="98" t="str">
        <f>IFERROR(ABS(C858-(D858+E858)),"")</f>
        <v/>
      </c>
      <c r="F859" s="183"/>
      <c r="G859" s="183"/>
      <c r="H859" s="182"/>
      <c r="I859" s="170"/>
      <c r="J859" s="79"/>
      <c r="K859" s="79"/>
      <c r="L859" s="79"/>
      <c r="M859" s="79"/>
      <c r="N859" s="79"/>
      <c r="O859" s="79"/>
      <c r="P859" s="79"/>
      <c r="Q859" s="371" t="str">
        <f>IFERROR(ABS(C858-SUM(K858:R858)),"")</f>
        <v/>
      </c>
      <c r="R859" s="371"/>
      <c r="S859" s="135"/>
      <c r="T859" s="135"/>
      <c r="U859" s="135"/>
      <c r="V859" s="135"/>
      <c r="W859" s="135"/>
      <c r="X859" s="135"/>
      <c r="Y859" s="135"/>
      <c r="Z859" s="135"/>
      <c r="AA859" s="135"/>
      <c r="AB859" s="135"/>
      <c r="AC859" s="135"/>
      <c r="AD859" s="135"/>
      <c r="AE859" s="135"/>
      <c r="AF859" s="135"/>
    </row>
    <row r="860" spans="1:37" ht="18" customHeight="1">
      <c r="I860"/>
      <c r="T860"/>
      <c r="U860"/>
      <c r="V860"/>
      <c r="W860"/>
      <c r="X860"/>
    </row>
    <row r="861" spans="1:37" ht="18" customHeight="1">
      <c r="A861" s="312"/>
      <c r="B861" s="178"/>
      <c r="C861" s="78">
        <f>C775+1</f>
        <v>10</v>
      </c>
      <c r="D861" s="179" t="s">
        <v>312</v>
      </c>
      <c r="E861" s="180">
        <f>G861+I861</f>
        <v>0</v>
      </c>
      <c r="F861" s="179" t="s">
        <v>1</v>
      </c>
      <c r="G861" s="180">
        <f>D874+D879+D884+D889+D894+D899+D904+D909+D914+D919+D924+D929+D934+D939+D944</f>
        <v>0</v>
      </c>
      <c r="H861" s="179" t="s">
        <v>29</v>
      </c>
      <c r="I861" s="180">
        <f>E874+E879+E884+E889+E894+E899+E904+E909+E914+E919+E924+E929+E934+E939+E944</f>
        <v>0</v>
      </c>
      <c r="J861" s="177"/>
      <c r="K861" s="390" t="s">
        <v>318</v>
      </c>
      <c r="L861" s="390"/>
      <c r="M861" s="390"/>
      <c r="N861" s="390"/>
      <c r="O861" s="390"/>
      <c r="P861" s="390"/>
      <c r="Q861" s="390"/>
      <c r="R861" s="390"/>
      <c r="S861" s="79"/>
      <c r="T861" s="118"/>
      <c r="U861" s="118"/>
      <c r="V861" s="118"/>
      <c r="W861" s="118"/>
      <c r="X861" s="118"/>
      <c r="Y861" s="135"/>
      <c r="Z861" s="135"/>
      <c r="AA861" s="135"/>
      <c r="AB861" s="135"/>
      <c r="AC861" s="135"/>
      <c r="AD861" s="135"/>
      <c r="AE861" s="135"/>
      <c r="AF861" s="135"/>
    </row>
    <row r="862" spans="1:37" ht="18" customHeight="1">
      <c r="A862" s="312"/>
      <c r="B862" s="178"/>
      <c r="C862" s="78"/>
      <c r="D862" s="179" t="s">
        <v>313</v>
      </c>
      <c r="E862" s="180">
        <f ca="1">IFERROR(INDEX(カレンダー・グラフ!$B$74:$AF$74,1,MATCH(プレー記録!C861,カレンダー・グラフ!$B$72:$AF$72,0)),0)</f>
        <v>0</v>
      </c>
      <c r="F862" s="179" t="s">
        <v>314</v>
      </c>
      <c r="G862" s="180">
        <f>サマリー!$Q$3</f>
        <v>0</v>
      </c>
      <c r="H862" s="179" t="s">
        <v>315</v>
      </c>
      <c r="I862" s="180">
        <f>サマリー!$Q$7</f>
        <v>0</v>
      </c>
      <c r="J862" s="177"/>
      <c r="K862" s="79"/>
      <c r="L862" s="79"/>
      <c r="M862" s="79"/>
      <c r="N862" s="79"/>
      <c r="O862" s="79"/>
      <c r="P862" s="79"/>
      <c r="Q862" s="79"/>
      <c r="R862" s="79"/>
      <c r="S862" s="79"/>
      <c r="T862" s="118"/>
      <c r="U862" s="118"/>
      <c r="V862" s="118"/>
      <c r="W862" s="118"/>
      <c r="X862" s="118"/>
      <c r="Y862" s="135"/>
      <c r="Z862" s="135"/>
      <c r="AA862" s="135"/>
      <c r="AB862" s="135"/>
      <c r="AC862" s="135"/>
      <c r="AD862" s="135"/>
      <c r="AE862" s="135"/>
      <c r="AF862" s="135"/>
    </row>
    <row r="863" spans="1:37" ht="18" customHeight="1">
      <c r="A863" s="312"/>
      <c r="B863" s="243"/>
      <c r="C863" s="389"/>
      <c r="D863" s="389"/>
      <c r="E863" s="389"/>
      <c r="F863" s="389"/>
      <c r="G863" s="389" t="str">
        <f>IFERROR(INDEX(ルール・メモ!$F$3:$F$32,MATCH(1,ルール・メモ!$E$3:$E$32,0),1),"")</f>
        <v/>
      </c>
      <c r="H863" s="389"/>
      <c r="I863" s="389"/>
      <c r="J863" s="184"/>
      <c r="K863" s="79"/>
      <c r="L863" s="79"/>
      <c r="M863" s="79"/>
      <c r="N863" s="79"/>
      <c r="O863" s="79"/>
      <c r="P863" s="79"/>
      <c r="Q863" s="79"/>
      <c r="R863" s="79"/>
      <c r="S863" s="79"/>
      <c r="T863" s="118"/>
      <c r="U863" s="118"/>
      <c r="V863" s="118"/>
      <c r="W863" s="118"/>
      <c r="X863" s="118"/>
      <c r="Y863" s="135"/>
      <c r="Z863" s="135"/>
      <c r="AA863" s="135"/>
      <c r="AB863" s="135"/>
      <c r="AC863" s="135"/>
      <c r="AD863" s="135"/>
      <c r="AE863" s="135"/>
      <c r="AF863" s="135"/>
    </row>
    <row r="864" spans="1:37" ht="18" customHeight="1">
      <c r="A864" s="312"/>
      <c r="B864" s="243"/>
      <c r="C864" s="389"/>
      <c r="D864" s="389"/>
      <c r="E864" s="389"/>
      <c r="F864" s="389"/>
      <c r="G864" s="389" t="str">
        <f>IFERROR(INDEX(ルール・メモ!$F$3:$F$32,MATCH(2,ルール・メモ!$E$3:$E$32,0),1),"")</f>
        <v/>
      </c>
      <c r="H864" s="389"/>
      <c r="I864" s="389"/>
      <c r="J864" s="184"/>
      <c r="K864" s="135"/>
      <c r="L864" s="135"/>
      <c r="M864" s="135"/>
      <c r="N864" s="135"/>
      <c r="O864" s="135"/>
      <c r="P864" s="135"/>
      <c r="Q864" s="135"/>
      <c r="R864" s="135"/>
      <c r="S864" s="79"/>
      <c r="T864" s="118"/>
      <c r="U864" s="118"/>
      <c r="V864" s="118"/>
      <c r="W864" s="118"/>
      <c r="X864" s="118"/>
      <c r="Y864" s="135"/>
      <c r="Z864" s="135"/>
      <c r="AA864" s="135"/>
      <c r="AB864" s="135"/>
      <c r="AC864" s="135"/>
      <c r="AD864" s="135"/>
      <c r="AE864" s="135"/>
      <c r="AF864" s="135"/>
    </row>
    <row r="865" spans="1:37" ht="18" customHeight="1">
      <c r="A865" s="312"/>
      <c r="B865" s="243"/>
      <c r="C865" s="389"/>
      <c r="D865" s="389"/>
      <c r="E865" s="389"/>
      <c r="F865" s="389"/>
      <c r="G865" s="389" t="str">
        <f>IFERROR(INDEX(ルール・メモ!$F$3:$F$32,MATCH(3,ルール・メモ!$E$3:$E$32,0),1),"")</f>
        <v/>
      </c>
      <c r="H865" s="389"/>
      <c r="I865" s="389"/>
      <c r="J865" s="184"/>
      <c r="K865" s="306">
        <f>$C$1</f>
        <v>0</v>
      </c>
      <c r="L865" s="99">
        <f>K865+1</f>
        <v>1</v>
      </c>
      <c r="M865" s="99">
        <f t="shared" ref="M865" si="75">L865+1</f>
        <v>2</v>
      </c>
      <c r="N865" s="99">
        <f t="shared" ref="N865" si="76">M865+1</f>
        <v>3</v>
      </c>
      <c r="O865" s="99">
        <f t="shared" ref="O865" si="77">N865+1</f>
        <v>4</v>
      </c>
      <c r="P865" s="99">
        <f t="shared" ref="P865" si="78">O865+1</f>
        <v>5</v>
      </c>
      <c r="Q865" s="99">
        <f t="shared" ref="Q865" si="79">P865+1</f>
        <v>6</v>
      </c>
      <c r="R865" s="100">
        <f t="shared" ref="R865" si="80">Q865+1</f>
        <v>7</v>
      </c>
      <c r="S865" s="79"/>
      <c r="T865" s="118"/>
      <c r="U865" s="118"/>
      <c r="V865" s="118"/>
      <c r="W865" s="118"/>
      <c r="X865" s="118"/>
      <c r="Y865" s="135"/>
      <c r="Z865" s="135"/>
      <c r="AA865" s="135"/>
      <c r="AB865" s="135"/>
      <c r="AC865" s="135"/>
      <c r="AD865" s="135"/>
      <c r="AE865" s="135"/>
      <c r="AF865" s="135"/>
    </row>
    <row r="866" spans="1:37" ht="18" customHeight="1">
      <c r="A866" s="312"/>
      <c r="B866" s="243"/>
      <c r="C866" s="389"/>
      <c r="D866" s="389"/>
      <c r="E866" s="389"/>
      <c r="F866" s="389"/>
      <c r="G866" s="389" t="str">
        <f>IFERROR(INDEX(ルール・メモ!$F$3:$F$32,MATCH(4,ルール・メモ!$E$3:$E$32,0),1),"")</f>
        <v/>
      </c>
      <c r="H866" s="389"/>
      <c r="I866" s="389"/>
      <c r="J866" s="184"/>
      <c r="K866" s="101">
        <f>K865+8</f>
        <v>8</v>
      </c>
      <c r="L866" s="102">
        <f t="shared" ref="L866:R866" si="81">L865+8</f>
        <v>9</v>
      </c>
      <c r="M866" s="102">
        <f t="shared" si="81"/>
        <v>10</v>
      </c>
      <c r="N866" s="102">
        <f t="shared" si="81"/>
        <v>11</v>
      </c>
      <c r="O866" s="102">
        <f t="shared" si="81"/>
        <v>12</v>
      </c>
      <c r="P866" s="102">
        <f t="shared" si="81"/>
        <v>13</v>
      </c>
      <c r="Q866" s="102">
        <f t="shared" si="81"/>
        <v>14</v>
      </c>
      <c r="R866" s="103">
        <f t="shared" si="81"/>
        <v>15</v>
      </c>
      <c r="S866" s="79"/>
      <c r="T866" s="118"/>
      <c r="U866" s="118"/>
      <c r="V866" s="118"/>
      <c r="W866" s="118"/>
      <c r="X866" s="118"/>
      <c r="Y866" s="135"/>
      <c r="Z866" s="135"/>
      <c r="AA866" s="135"/>
      <c r="AB866" s="135"/>
      <c r="AC866" s="135"/>
      <c r="AD866" s="135"/>
      <c r="AE866" s="135"/>
      <c r="AF866" s="135"/>
    </row>
    <row r="867" spans="1:37" ht="18" customHeight="1">
      <c r="A867" s="312"/>
      <c r="B867" s="243"/>
      <c r="C867" s="389"/>
      <c r="D867" s="389"/>
      <c r="E867" s="389"/>
      <c r="F867" s="389"/>
      <c r="G867" s="389" t="str">
        <f>IFERROR(INDEX(ルール・メモ!$F$3:$F$32,MATCH(5,ルール・メモ!$E$3:$E$32,0),1),"")</f>
        <v/>
      </c>
      <c r="H867" s="389"/>
      <c r="I867" s="389"/>
      <c r="J867" s="184"/>
      <c r="K867" s="101">
        <f t="shared" ref="K867:R868" si="82">K866+8</f>
        <v>16</v>
      </c>
      <c r="L867" s="102">
        <f t="shared" si="82"/>
        <v>17</v>
      </c>
      <c r="M867" s="102">
        <f t="shared" si="82"/>
        <v>18</v>
      </c>
      <c r="N867" s="102">
        <f t="shared" si="82"/>
        <v>19</v>
      </c>
      <c r="O867" s="102">
        <f t="shared" si="82"/>
        <v>20</v>
      </c>
      <c r="P867" s="102">
        <f t="shared" si="82"/>
        <v>21</v>
      </c>
      <c r="Q867" s="102">
        <f t="shared" si="82"/>
        <v>22</v>
      </c>
      <c r="R867" s="103">
        <f t="shared" si="82"/>
        <v>23</v>
      </c>
      <c r="S867" s="79"/>
      <c r="T867" s="118"/>
      <c r="U867" s="118"/>
      <c r="V867" s="118"/>
      <c r="W867" s="118"/>
      <c r="X867" s="118"/>
      <c r="Y867" s="135"/>
      <c r="Z867" s="135"/>
      <c r="AA867" s="135"/>
      <c r="AB867" s="135"/>
      <c r="AC867" s="135"/>
      <c r="AD867" s="135"/>
      <c r="AE867" s="135"/>
      <c r="AF867" s="135"/>
    </row>
    <row r="868" spans="1:37" ht="18" customHeight="1">
      <c r="A868" s="312"/>
      <c r="B868" s="243"/>
      <c r="C868" s="389"/>
      <c r="D868" s="389"/>
      <c r="E868" s="389"/>
      <c r="F868" s="389"/>
      <c r="G868" s="389" t="str">
        <f>IFERROR(INDEX(ルール・メモ!$F$3:$F$32,MATCH(6,ルール・メモ!$E$3:$E$32,0),1),"")</f>
        <v/>
      </c>
      <c r="H868" s="389"/>
      <c r="I868" s="389"/>
      <c r="J868" s="184"/>
      <c r="K868" s="104">
        <f t="shared" si="82"/>
        <v>24</v>
      </c>
      <c r="L868" s="105">
        <f t="shared" si="82"/>
        <v>25</v>
      </c>
      <c r="M868" s="105">
        <f t="shared" si="82"/>
        <v>26</v>
      </c>
      <c r="N868" s="105">
        <f t="shared" si="82"/>
        <v>27</v>
      </c>
      <c r="O868" s="105">
        <f t="shared" si="82"/>
        <v>28</v>
      </c>
      <c r="P868" s="105">
        <f t="shared" si="82"/>
        <v>29</v>
      </c>
      <c r="Q868" s="105">
        <f t="shared" si="82"/>
        <v>30</v>
      </c>
      <c r="R868" s="106"/>
      <c r="S868" s="79"/>
      <c r="T868" s="118"/>
      <c r="U868" s="118"/>
      <c r="V868" s="118"/>
      <c r="W868" s="118"/>
      <c r="X868" s="118"/>
      <c r="Y868" s="135"/>
      <c r="Z868" s="135"/>
      <c r="AA868" s="135"/>
      <c r="AB868" s="135"/>
      <c r="AC868" s="135"/>
      <c r="AD868" s="135"/>
      <c r="AE868" s="135"/>
      <c r="AF868" s="135"/>
    </row>
    <row r="869" spans="1:37" ht="18" customHeight="1">
      <c r="A869" s="312"/>
      <c r="B869" s="80"/>
      <c r="C869" s="95" t="str">
        <f>"①"&amp;IFERROR(INDEX(ルール・メモ!$C$3:$C$32,MATCH(1,ルール・メモ!$B$3:$B$32,0),1),"")</f>
        <v>①</v>
      </c>
      <c r="D869" s="95"/>
      <c r="E869" s="95"/>
      <c r="F869" s="95"/>
      <c r="G869" s="95"/>
      <c r="H869" s="95"/>
      <c r="I869" s="95" t="str">
        <f>"③"&amp;IFERROR(INDEX(ルール・メモ!$C$3:$C$32,MATCH(3,ルール・メモ!$B$3:$B$32,0),1),"")</f>
        <v>③</v>
      </c>
      <c r="J869" s="80"/>
      <c r="K869" s="96"/>
      <c r="L869" s="96"/>
      <c r="M869" s="96"/>
      <c r="N869" s="96"/>
      <c r="O869" s="96"/>
      <c r="P869" s="96"/>
      <c r="Q869" s="96"/>
      <c r="R869" s="96"/>
      <c r="S869" s="79"/>
      <c r="T869" s="119"/>
      <c r="U869" s="118"/>
      <c r="V869" s="118"/>
      <c r="W869" s="118"/>
      <c r="X869" s="118"/>
      <c r="Y869" s="135"/>
      <c r="Z869" s="135"/>
      <c r="AA869" s="135"/>
      <c r="AB869" s="135"/>
      <c r="AC869" s="135"/>
      <c r="AD869" s="135"/>
      <c r="AE869" s="135"/>
      <c r="AF869" s="135"/>
    </row>
    <row r="870" spans="1:37" ht="18" customHeight="1" thickBot="1">
      <c r="A870" s="312"/>
      <c r="B870" s="80"/>
      <c r="C870" s="186" t="str">
        <f>"②"&amp;IFERROR(INDEX(ルール・メモ!$C$3:$C$32,MATCH(2,ルール・メモ!$B$3:$B$32,0),1),"")</f>
        <v>②</v>
      </c>
      <c r="D870" s="186"/>
      <c r="E870" s="186"/>
      <c r="F870" s="186"/>
      <c r="G870" s="186"/>
      <c r="H870" s="186"/>
      <c r="I870" s="186" t="str">
        <f>"④"&amp;IFERROR(INDEX(ルール・メモ!$C$3:$C$32,MATCH(4,ルール・メモ!$B$3:$B$32,0),1),"")</f>
        <v>④</v>
      </c>
      <c r="J870" s="187"/>
      <c r="K870" s="188"/>
      <c r="L870" s="188"/>
      <c r="M870" s="188"/>
      <c r="N870" s="188"/>
      <c r="O870" s="188"/>
      <c r="P870" s="188"/>
      <c r="Q870" s="188"/>
      <c r="R870" s="188"/>
      <c r="S870" s="79"/>
      <c r="T870" s="118"/>
      <c r="U870" s="118"/>
      <c r="V870" s="118"/>
      <c r="W870" s="118"/>
      <c r="X870" s="118"/>
      <c r="Y870" s="135"/>
      <c r="Z870" s="135"/>
      <c r="AA870" s="1"/>
      <c r="AB870" s="1"/>
      <c r="AC870" s="1"/>
      <c r="AD870" s="1"/>
      <c r="AE870" s="1"/>
      <c r="AF870" s="1"/>
    </row>
    <row r="871" spans="1:37" ht="18" customHeight="1" thickBot="1">
      <c r="A871" s="312"/>
      <c r="B871" s="321">
        <v>1</v>
      </c>
      <c r="C871" s="81" t="s">
        <v>23</v>
      </c>
      <c r="D871" s="82" t="s">
        <v>136</v>
      </c>
      <c r="E871" s="82" t="s">
        <v>28</v>
      </c>
      <c r="F871" s="82" t="s">
        <v>27</v>
      </c>
      <c r="G871" s="82" t="s">
        <v>24</v>
      </c>
      <c r="H871" s="171" t="s">
        <v>25</v>
      </c>
      <c r="I871" s="91" t="s">
        <v>133</v>
      </c>
      <c r="J871" s="372" t="s">
        <v>198</v>
      </c>
      <c r="K871" s="374"/>
      <c r="L871" s="375"/>
      <c r="M871" s="375"/>
      <c r="N871" s="375"/>
      <c r="O871" s="375"/>
      <c r="P871" s="375"/>
      <c r="Q871" s="375"/>
      <c r="R871" s="376"/>
      <c r="S871" s="83"/>
      <c r="T871" s="120" t="s">
        <v>31</v>
      </c>
      <c r="U871" s="118"/>
      <c r="V871" s="118"/>
      <c r="W871" s="118"/>
      <c r="X871" s="118"/>
      <c r="Y871" s="135" t="str">
        <f>K873</f>
        <v/>
      </c>
      <c r="Z871" s="266">
        <f>K874</f>
        <v>0</v>
      </c>
      <c r="AA871" s="135"/>
      <c r="AB871" s="135"/>
      <c r="AC871" s="135"/>
      <c r="AD871" s="135"/>
      <c r="AE871" s="135"/>
      <c r="AF871" s="148"/>
      <c r="AG871" s="135"/>
      <c r="AH871" s="135"/>
      <c r="AI871" s="135"/>
      <c r="AJ871" s="135"/>
      <c r="AK871" s="135"/>
    </row>
    <row r="872" spans="1:37" ht="18" customHeight="1" thickBot="1">
      <c r="A872" s="312"/>
      <c r="B872" s="309">
        <f>C861</f>
        <v>10</v>
      </c>
      <c r="C872" s="107"/>
      <c r="D872" s="108" t="s">
        <v>30</v>
      </c>
      <c r="E872" s="108" t="str">
        <f>IF(C872="","",IFERROR(INDEX(リスト!$B$3:$B$32,MATCH(プレー記録!C872,リスト!$D$3:$D$32,0),1),""))</f>
        <v/>
      </c>
      <c r="F872" s="109"/>
      <c r="G872" s="109" t="str">
        <f>IF(F872="","",F872)</f>
        <v/>
      </c>
      <c r="H872" s="172"/>
      <c r="I872" s="175"/>
      <c r="J872" s="373"/>
      <c r="K872" s="377"/>
      <c r="L872" s="378"/>
      <c r="M872" s="378"/>
      <c r="N872" s="378"/>
      <c r="O872" s="378"/>
      <c r="P872" s="378"/>
      <c r="Q872" s="378"/>
      <c r="R872" s="379"/>
      <c r="S872" s="84"/>
      <c r="T872" s="240"/>
      <c r="U872" s="118" t="str">
        <f>IF(F872="","","OUT_"&amp;E872&amp;MONTH(B872)&amp;"/"&amp;DAY(B872)&amp;"_"&amp;COUNTIF($V$12:V872,V872))</f>
        <v/>
      </c>
      <c r="V872" s="118" t="str">
        <f>"OUT_"&amp;E872&amp;B872</f>
        <v>OUT_10</v>
      </c>
      <c r="W872" s="194">
        <f>SUM(H872)-SUM(I874)</f>
        <v>0</v>
      </c>
      <c r="X872" s="119" t="str">
        <f>IF(C872="","",C872)</f>
        <v/>
      </c>
      <c r="Y872" s="135" t="str">
        <f>M873</f>
        <v/>
      </c>
      <c r="Z872" s="266">
        <f>M874</f>
        <v>0</v>
      </c>
      <c r="AA872" s="135"/>
      <c r="AB872" s="135"/>
      <c r="AC872" s="135"/>
      <c r="AD872" s="135"/>
      <c r="AE872" s="135"/>
      <c r="AF872" s="148"/>
      <c r="AG872" s="135"/>
      <c r="AH872" s="135"/>
      <c r="AI872" s="135"/>
      <c r="AJ872" s="135"/>
      <c r="AK872" s="135"/>
    </row>
    <row r="873" spans="1:37" ht="18" customHeight="1">
      <c r="A873" s="312"/>
      <c r="B873" s="79"/>
      <c r="C873" s="85" t="s">
        <v>26</v>
      </c>
      <c r="D873" s="86" t="s">
        <v>1</v>
      </c>
      <c r="E873" s="86" t="s">
        <v>29</v>
      </c>
      <c r="F873" s="86" t="s">
        <v>119</v>
      </c>
      <c r="G873" s="86" t="s">
        <v>134</v>
      </c>
      <c r="H873" s="173" t="s">
        <v>117</v>
      </c>
      <c r="I873" s="92" t="s">
        <v>135</v>
      </c>
      <c r="J873" s="380" t="s">
        <v>199</v>
      </c>
      <c r="K873" s="382" t="str">
        <f>IF(INDEX(テーブル6[プレー種別],MATCH(1,リスト!$O$3:$O$6,0),1)="","",INDEX(テーブル6[プレー種別],MATCH(1,リスト!$O$3:$O$6,0),1))</f>
        <v/>
      </c>
      <c r="L873" s="383"/>
      <c r="M873" s="382" t="str">
        <f>IF(INDEX(テーブル6[プレー種別],MATCH(2,リスト!$O$3:$O$6,0),1)="","",INDEX(テーブル6[プレー種別],MATCH(2,リスト!$O$3:$O$6,0),1))</f>
        <v/>
      </c>
      <c r="N873" s="383"/>
      <c r="O873" s="382" t="str">
        <f>IF(INDEX(テーブル6[プレー種別],MATCH(3,リスト!$O$3:$O$6,0),1)="","",INDEX(テーブル6[プレー種別],MATCH(3,リスト!$O$3:$O$6,0),1))</f>
        <v/>
      </c>
      <c r="P873" s="383"/>
      <c r="Q873" s="382" t="str">
        <f>IF(INDEX(テーブル6[プレー種別],MATCH(4,リスト!$O$3:$O$6,0),1)="","",INDEX(テーブル6[プレー種別],MATCH(4,リスト!$O$3:$O$6,0),1))</f>
        <v/>
      </c>
      <c r="R873" s="384"/>
      <c r="S873" s="87"/>
      <c r="T873" s="118"/>
      <c r="U873" s="118"/>
      <c r="V873" s="118"/>
      <c r="W873" s="118"/>
      <c r="X873" s="118"/>
      <c r="Y873" s="135" t="str">
        <f>O873</f>
        <v/>
      </c>
      <c r="Z873" s="266">
        <f>O874</f>
        <v>0</v>
      </c>
      <c r="AA873" s="135"/>
      <c r="AB873" s="135"/>
      <c r="AC873" s="135"/>
      <c r="AD873" s="135"/>
      <c r="AE873" s="135"/>
      <c r="AF873" s="148"/>
      <c r="AG873" s="135"/>
      <c r="AH873" s="135"/>
      <c r="AI873" s="135"/>
      <c r="AJ873" s="135"/>
      <c r="AK873" s="135"/>
    </row>
    <row r="874" spans="1:37" ht="18" customHeight="1" thickBot="1">
      <c r="A874" s="312" t="str">
        <f>IF(C872="","",C872)</f>
        <v/>
      </c>
      <c r="B874" s="97">
        <f>B872</f>
        <v>10</v>
      </c>
      <c r="C874" s="93" t="str">
        <f>IF(H872="","",IF(D872="USD",H872-G872,ROUNDUP((H872-G872)/T872,2)))</f>
        <v/>
      </c>
      <c r="D874" s="110"/>
      <c r="E874" s="110"/>
      <c r="F874" s="111" t="str">
        <f>IF(AND(E872&lt;&gt;"",OR(I872="全額",I872="一部")=TRUE)=TRUE,E872,"")</f>
        <v/>
      </c>
      <c r="G874" s="112" t="str">
        <f>IF(D872="JPY",IF(COUNTIF(F874,"*円*")=1,I874,ROUNDUP(I874/T872,2)),IF(COUNTIF(F874,"*円*")=0,I874,ROUNDUP(I874*T872,0)))</f>
        <v/>
      </c>
      <c r="H874" s="174"/>
      <c r="I874" s="176" t="str">
        <f>IF(I872="","",IF(I872="全額",H872,IF(I872="なし",0,"金額入力")))</f>
        <v/>
      </c>
      <c r="J874" s="381"/>
      <c r="K874" s="385"/>
      <c r="L874" s="386"/>
      <c r="M874" s="385"/>
      <c r="N874" s="386"/>
      <c r="O874" s="385"/>
      <c r="P874" s="386"/>
      <c r="Q874" s="385"/>
      <c r="R874" s="387"/>
      <c r="S874" s="87"/>
      <c r="T874" s="79"/>
      <c r="U874" s="118" t="str">
        <f>IF(G874="","","IN_"&amp;F874&amp;MONTH(H874)&amp;"/"&amp;DAY(H874))&amp;"_"&amp;COUNTIF($V$14:V874,V874)</f>
        <v>_151</v>
      </c>
      <c r="V874" s="118" t="str">
        <f>"IN_"&amp;F874&amp;H874</f>
        <v>IN_</v>
      </c>
      <c r="W874" s="118"/>
      <c r="X874" s="118"/>
      <c r="Y874" s="135" t="str">
        <f>Q873</f>
        <v/>
      </c>
      <c r="Z874" s="266">
        <f>Q874</f>
        <v>0</v>
      </c>
      <c r="AA874" s="135" t="str">
        <f>IF(AB874="着金待ち",COUNTIF($AB$14:AB874,"着金待ち"),"")</f>
        <v/>
      </c>
      <c r="AB874" s="135" t="str">
        <f>IF(AND(OR(I872="全額",I872="一部")=TRUE,H874="")=TRUE,"着金待ち","")</f>
        <v/>
      </c>
      <c r="AC874" s="135" t="str">
        <f>IF(AB874="着金待ち",C872,"")</f>
        <v/>
      </c>
      <c r="AD874" s="135" t="str">
        <f>IF(AB874="着金待ち",F874,"")</f>
        <v/>
      </c>
      <c r="AE874" s="292" t="str">
        <f>IF(AB874="着金待ち",G874,"")</f>
        <v/>
      </c>
      <c r="AF874" s="148" t="str">
        <f>IF(AB874="着金待ち",B874,"")</f>
        <v/>
      </c>
      <c r="AG874" s="135" t="str">
        <f>IF(C874="","",IF(C874&lt;&gt;D874+E874,"！",""))</f>
        <v/>
      </c>
      <c r="AH874" s="135" t="str">
        <f>IF(C874="","",IF(C874&lt;&gt;SUM(K874:R874),"！",""))</f>
        <v/>
      </c>
      <c r="AI874" s="135" t="str">
        <f>IF(OR(AG874="！",AH874="！")=TRUE,"！","")</f>
        <v/>
      </c>
      <c r="AJ874" s="135" t="str">
        <f>IF(AI874="！",COUNTIF($AI$14:AI874,"！"),"")</f>
        <v/>
      </c>
      <c r="AK874" s="135">
        <v>1</v>
      </c>
    </row>
    <row r="875" spans="1:37" ht="18" customHeight="1" thickBot="1">
      <c r="A875" s="312"/>
      <c r="B875" s="79"/>
      <c r="C875" s="88"/>
      <c r="D875" s="89"/>
      <c r="E875" s="94" t="str">
        <f>IFERROR(ABS(C874-(D874+E874)),"")</f>
        <v/>
      </c>
      <c r="F875" s="90"/>
      <c r="G875" s="90"/>
      <c r="H875" s="89"/>
      <c r="I875" s="170"/>
      <c r="J875" s="79"/>
      <c r="K875" s="79"/>
      <c r="L875" s="79"/>
      <c r="M875" s="79"/>
      <c r="N875" s="79"/>
      <c r="O875" s="79"/>
      <c r="P875" s="79"/>
      <c r="Q875" s="388" t="str">
        <f>IFERROR(ABS(C874-SUM(K874:R874)),"")</f>
        <v/>
      </c>
      <c r="R875" s="388"/>
      <c r="S875" s="79"/>
      <c r="T875" s="118"/>
      <c r="U875" s="118"/>
      <c r="V875" s="118"/>
      <c r="W875" s="118"/>
      <c r="X875" s="118"/>
      <c r="Y875" s="135"/>
      <c r="Z875" s="135"/>
      <c r="AA875" s="135"/>
      <c r="AB875" s="135"/>
      <c r="AC875" s="135"/>
      <c r="AD875" s="135"/>
      <c r="AE875" s="135"/>
      <c r="AF875" s="148"/>
      <c r="AG875" s="135"/>
      <c r="AH875" s="135"/>
      <c r="AI875" s="135"/>
      <c r="AJ875" s="135"/>
      <c r="AK875" s="135"/>
    </row>
    <row r="876" spans="1:37" ht="18" customHeight="1" thickBot="1">
      <c r="A876" s="312"/>
      <c r="B876" s="321">
        <f>B871+1</f>
        <v>2</v>
      </c>
      <c r="C876" s="81" t="s">
        <v>23</v>
      </c>
      <c r="D876" s="82" t="s">
        <v>136</v>
      </c>
      <c r="E876" s="82" t="s">
        <v>28</v>
      </c>
      <c r="F876" s="82" t="s">
        <v>27</v>
      </c>
      <c r="G876" s="82" t="s">
        <v>24</v>
      </c>
      <c r="H876" s="171" t="s">
        <v>25</v>
      </c>
      <c r="I876" s="91" t="s">
        <v>133</v>
      </c>
      <c r="J876" s="372" t="s">
        <v>198</v>
      </c>
      <c r="K876" s="374"/>
      <c r="L876" s="375"/>
      <c r="M876" s="375"/>
      <c r="N876" s="375"/>
      <c r="O876" s="375"/>
      <c r="P876" s="375"/>
      <c r="Q876" s="375"/>
      <c r="R876" s="376"/>
      <c r="S876" s="83"/>
      <c r="T876" s="120" t="s">
        <v>31</v>
      </c>
      <c r="U876" s="118"/>
      <c r="V876" s="118"/>
      <c r="W876" s="118"/>
      <c r="X876" s="118"/>
      <c r="Y876" s="135" t="str">
        <f>K878</f>
        <v/>
      </c>
      <c r="Z876" s="266">
        <f>K879</f>
        <v>0</v>
      </c>
      <c r="AA876" s="135"/>
      <c r="AB876" s="135"/>
      <c r="AC876" s="135"/>
      <c r="AD876" s="135"/>
      <c r="AE876" s="135"/>
      <c r="AF876" s="148"/>
      <c r="AG876" s="135"/>
      <c r="AH876" s="135"/>
      <c r="AI876" s="135"/>
      <c r="AJ876" s="135"/>
      <c r="AK876" s="135"/>
    </row>
    <row r="877" spans="1:37" ht="18" customHeight="1" thickBot="1">
      <c r="A877" s="312"/>
      <c r="B877" s="309">
        <f>B872</f>
        <v>10</v>
      </c>
      <c r="C877" s="107"/>
      <c r="D877" s="108" t="s">
        <v>30</v>
      </c>
      <c r="E877" s="108" t="str">
        <f>IF(C877="","",IFERROR(INDEX(リスト!$B$3:$B$32,MATCH(プレー記録!C877,リスト!$D$3:$D$32,0),1),""))</f>
        <v/>
      </c>
      <c r="F877" s="109"/>
      <c r="G877" s="109" t="str">
        <f>IF(F877="","",F877)</f>
        <v/>
      </c>
      <c r="H877" s="172"/>
      <c r="I877" s="175"/>
      <c r="J877" s="373"/>
      <c r="K877" s="377"/>
      <c r="L877" s="378"/>
      <c r="M877" s="378"/>
      <c r="N877" s="378"/>
      <c r="O877" s="378"/>
      <c r="P877" s="378"/>
      <c r="Q877" s="378"/>
      <c r="R877" s="379"/>
      <c r="S877" s="84"/>
      <c r="T877" s="241"/>
      <c r="U877" s="118" t="str">
        <f>IF(F877="","","OUT_"&amp;E877&amp;MONTH(B877)&amp;"/"&amp;DAY(B877)&amp;"_"&amp;COUNTIF($V$12:V877,V877))</f>
        <v/>
      </c>
      <c r="V877" s="118" t="str">
        <f>"OUT_"&amp;E877&amp;B877</f>
        <v>OUT_10</v>
      </c>
      <c r="W877" s="194">
        <f>SUM(H877)-SUM(I879)</f>
        <v>0</v>
      </c>
      <c r="X877" s="119" t="str">
        <f>IF(C877="","",C877)</f>
        <v/>
      </c>
      <c r="Y877" s="135" t="str">
        <f>M878</f>
        <v/>
      </c>
      <c r="Z877" s="266">
        <f>M879</f>
        <v>0</v>
      </c>
      <c r="AA877" s="135"/>
      <c r="AB877" s="135"/>
      <c r="AC877" s="135"/>
      <c r="AD877" s="135"/>
      <c r="AE877" s="135"/>
      <c r="AF877" s="148"/>
      <c r="AG877" s="135"/>
      <c r="AH877" s="135"/>
      <c r="AI877" s="135"/>
      <c r="AJ877" s="135"/>
      <c r="AK877" s="135"/>
    </row>
    <row r="878" spans="1:37" ht="18" customHeight="1">
      <c r="A878" s="312"/>
      <c r="B878" s="79"/>
      <c r="C878" s="85" t="s">
        <v>26</v>
      </c>
      <c r="D878" s="86" t="s">
        <v>1</v>
      </c>
      <c r="E878" s="86" t="s">
        <v>29</v>
      </c>
      <c r="F878" s="86" t="s">
        <v>119</v>
      </c>
      <c r="G878" s="86" t="s">
        <v>134</v>
      </c>
      <c r="H878" s="173" t="s">
        <v>117</v>
      </c>
      <c r="I878" s="92" t="s">
        <v>135</v>
      </c>
      <c r="J878" s="380" t="s">
        <v>199</v>
      </c>
      <c r="K878" s="382" t="str">
        <f>$K$13</f>
        <v/>
      </c>
      <c r="L878" s="383"/>
      <c r="M878" s="382" t="str">
        <f>$M$13</f>
        <v/>
      </c>
      <c r="N878" s="383"/>
      <c r="O878" s="382" t="str">
        <f>$O$13</f>
        <v/>
      </c>
      <c r="P878" s="383"/>
      <c r="Q878" s="382" t="str">
        <f>$Q$13</f>
        <v/>
      </c>
      <c r="R878" s="384"/>
      <c r="S878" s="87"/>
      <c r="T878" s="118"/>
      <c r="U878" s="118"/>
      <c r="V878" s="118"/>
      <c r="W878" s="118"/>
      <c r="X878" s="118"/>
      <c r="Y878" s="135" t="str">
        <f>O878</f>
        <v/>
      </c>
      <c r="Z878" s="266">
        <f>O879</f>
        <v>0</v>
      </c>
      <c r="AA878" s="135"/>
      <c r="AB878" s="135"/>
      <c r="AC878" s="135"/>
      <c r="AD878" s="135"/>
      <c r="AE878" s="135"/>
      <c r="AF878" s="148"/>
      <c r="AG878" s="135"/>
      <c r="AH878" s="135"/>
      <c r="AI878" s="135"/>
      <c r="AJ878" s="135"/>
      <c r="AK878" s="135"/>
    </row>
    <row r="879" spans="1:37" ht="18" customHeight="1" thickBot="1">
      <c r="A879" s="312" t="str">
        <f>IF(C877="","",C877)</f>
        <v/>
      </c>
      <c r="B879" s="97">
        <f>B872</f>
        <v>10</v>
      </c>
      <c r="C879" s="93" t="str">
        <f>IF(H877="","",IF(D877="USD",H877-G877,ROUNDUP((H877-G877)/T877,2)))</f>
        <v/>
      </c>
      <c r="D879" s="110"/>
      <c r="E879" s="110"/>
      <c r="F879" s="111" t="str">
        <f>IF(AND(E877&lt;&gt;"",OR(I877="全額",I877="一部")=TRUE)=TRUE,E877,"")</f>
        <v/>
      </c>
      <c r="G879" s="112" t="str">
        <f>IF(D877="JPY",IF(COUNTIF(F879,"*円*")=1,I879,ROUNDUP(I879/T877,2)),IF(COUNTIF(F879,"*円*")=0,I879,ROUNDUP(I879*T877,0)))</f>
        <v/>
      </c>
      <c r="H879" s="174"/>
      <c r="I879" s="176" t="str">
        <f>IF(I877="","",IF(I877="全額",H877,IF(I877="なし",0,"金額入力")))</f>
        <v/>
      </c>
      <c r="J879" s="381"/>
      <c r="K879" s="385"/>
      <c r="L879" s="386"/>
      <c r="M879" s="385"/>
      <c r="N879" s="386"/>
      <c r="O879" s="385"/>
      <c r="P879" s="386"/>
      <c r="Q879" s="385"/>
      <c r="R879" s="387"/>
      <c r="S879" s="87"/>
      <c r="T879" s="79"/>
      <c r="U879" s="118" t="str">
        <f>IF(G879="","","IN_"&amp;F879&amp;MONTH(H879)&amp;"/"&amp;DAY(H879))&amp;"_"&amp;COUNTIF($V$14:V879,V879)</f>
        <v>_152</v>
      </c>
      <c r="V879" s="118" t="str">
        <f>"IN_"&amp;F879&amp;H879</f>
        <v>IN_</v>
      </c>
      <c r="W879" s="118"/>
      <c r="X879" s="118"/>
      <c r="Y879" s="135" t="str">
        <f>Q878</f>
        <v/>
      </c>
      <c r="Z879" s="266">
        <f>Q879</f>
        <v>0</v>
      </c>
      <c r="AA879" s="135" t="str">
        <f>IF(AB879="着金待ち",COUNTIF($AB$14:AB879,"着金待ち"),"")</f>
        <v/>
      </c>
      <c r="AB879" s="135" t="str">
        <f>IF(AND(OR(I877="全額",I877="一部")=TRUE,H879="")=TRUE,"着金待ち","")</f>
        <v/>
      </c>
      <c r="AC879" s="135" t="str">
        <f>IF(AB879="着金待ち",C877,"")</f>
        <v/>
      </c>
      <c r="AD879" s="135" t="str">
        <f>IF(AB879="着金待ち",F879,"")</f>
        <v/>
      </c>
      <c r="AE879" s="292" t="str">
        <f>IF(AB879="着金待ち",G879,"")</f>
        <v/>
      </c>
      <c r="AF879" s="148" t="str">
        <f>IF(AB879="着金待ち",B879,"")</f>
        <v/>
      </c>
      <c r="AG879" s="135" t="str">
        <f>IF(C879="","",IF(C879&lt;&gt;D879+E879,"！",""))</f>
        <v/>
      </c>
      <c r="AH879" s="135" t="str">
        <f>IF(C879="","",IF(C879&lt;&gt;SUM(K879:R879),"！",""))</f>
        <v/>
      </c>
      <c r="AI879" s="135" t="str">
        <f>IF(OR(AG879="！",AH879="！")=TRUE,"！","")</f>
        <v/>
      </c>
      <c r="AJ879" s="135" t="str">
        <f>IF(AI879="！",COUNTIF($AI$14:AI879,"！"),"")</f>
        <v/>
      </c>
      <c r="AK879" s="135">
        <v>2</v>
      </c>
    </row>
    <row r="880" spans="1:37" ht="18" customHeight="1" thickBot="1">
      <c r="A880" s="312"/>
      <c r="B880" s="79"/>
      <c r="C880" s="88"/>
      <c r="D880" s="89"/>
      <c r="E880" s="94" t="str">
        <f>IFERROR(ABS(C879-(D879+E879)),"")</f>
        <v/>
      </c>
      <c r="F880" s="90"/>
      <c r="G880" s="90"/>
      <c r="H880" s="89"/>
      <c r="I880" s="170"/>
      <c r="J880" s="79"/>
      <c r="K880" s="79"/>
      <c r="L880" s="79"/>
      <c r="M880" s="79"/>
      <c r="N880" s="79"/>
      <c r="O880" s="79"/>
      <c r="P880" s="79"/>
      <c r="Q880" s="388" t="str">
        <f>IFERROR(ABS(C879-SUM(K879:R879)),"")</f>
        <v/>
      </c>
      <c r="R880" s="388"/>
      <c r="S880" s="79"/>
      <c r="T880" s="118"/>
      <c r="U880" s="118"/>
      <c r="V880" s="118"/>
      <c r="W880" s="118"/>
      <c r="X880" s="118"/>
      <c r="Y880" s="135"/>
      <c r="Z880" s="135"/>
      <c r="AA880" s="135"/>
      <c r="AB880" s="135"/>
      <c r="AC880" s="135"/>
      <c r="AD880" s="135"/>
      <c r="AE880" s="135"/>
      <c r="AF880" s="148"/>
      <c r="AG880" s="135"/>
      <c r="AH880" s="135"/>
      <c r="AI880" s="135"/>
      <c r="AJ880" s="135"/>
      <c r="AK880" s="135"/>
    </row>
    <row r="881" spans="1:37" ht="18" customHeight="1" thickBot="1">
      <c r="A881" s="312"/>
      <c r="B881" s="321">
        <f>B876+1</f>
        <v>3</v>
      </c>
      <c r="C881" s="81" t="s">
        <v>23</v>
      </c>
      <c r="D881" s="82" t="s">
        <v>136</v>
      </c>
      <c r="E881" s="82" t="s">
        <v>28</v>
      </c>
      <c r="F881" s="82" t="s">
        <v>27</v>
      </c>
      <c r="G881" s="82" t="s">
        <v>24</v>
      </c>
      <c r="H881" s="171" t="s">
        <v>25</v>
      </c>
      <c r="I881" s="91" t="s">
        <v>133</v>
      </c>
      <c r="J881" s="372" t="s">
        <v>198</v>
      </c>
      <c r="K881" s="374"/>
      <c r="L881" s="375"/>
      <c r="M881" s="375"/>
      <c r="N881" s="375"/>
      <c r="O881" s="375"/>
      <c r="P881" s="375"/>
      <c r="Q881" s="375"/>
      <c r="R881" s="376"/>
      <c r="S881" s="83"/>
      <c r="T881" s="120" t="s">
        <v>31</v>
      </c>
      <c r="U881" s="118"/>
      <c r="V881" s="118"/>
      <c r="W881" s="118"/>
      <c r="X881" s="118"/>
      <c r="Y881" s="135" t="str">
        <f>K883</f>
        <v/>
      </c>
      <c r="Z881" s="266">
        <f>K884</f>
        <v>0</v>
      </c>
      <c r="AA881" s="135"/>
      <c r="AB881" s="135"/>
      <c r="AC881" s="135"/>
      <c r="AD881" s="135"/>
      <c r="AE881" s="135"/>
      <c r="AF881" s="148"/>
      <c r="AG881" s="135"/>
      <c r="AH881" s="135"/>
      <c r="AI881" s="135"/>
      <c r="AJ881" s="135"/>
      <c r="AK881" s="135"/>
    </row>
    <row r="882" spans="1:37" ht="18" customHeight="1" thickBot="1">
      <c r="A882" s="312"/>
      <c r="B882" s="309">
        <f>B872</f>
        <v>10</v>
      </c>
      <c r="C882" s="107"/>
      <c r="D882" s="108" t="s">
        <v>30</v>
      </c>
      <c r="E882" s="108" t="str">
        <f>IF(C882="","",IFERROR(INDEX(リスト!$B$3:$B$32,MATCH(プレー記録!C882,リスト!$D$3:$D$32,0),1),""))</f>
        <v/>
      </c>
      <c r="F882" s="109"/>
      <c r="G882" s="109" t="str">
        <f>IF(F882="","",F882)</f>
        <v/>
      </c>
      <c r="H882" s="172"/>
      <c r="I882" s="175"/>
      <c r="J882" s="373"/>
      <c r="K882" s="377"/>
      <c r="L882" s="378"/>
      <c r="M882" s="378"/>
      <c r="N882" s="378"/>
      <c r="O882" s="378"/>
      <c r="P882" s="378"/>
      <c r="Q882" s="378"/>
      <c r="R882" s="379"/>
      <c r="S882" s="84"/>
      <c r="T882" s="241"/>
      <c r="U882" s="118" t="str">
        <f>IF(F882="","","OUT_"&amp;E882&amp;MONTH(B882)&amp;"/"&amp;DAY(B882)&amp;"_"&amp;COUNTIF($V$12:V882,V882))</f>
        <v/>
      </c>
      <c r="V882" s="118" t="str">
        <f>"OUT_"&amp;E882&amp;B882</f>
        <v>OUT_10</v>
      </c>
      <c r="W882" s="194">
        <f>SUM(H882)-SUM(I884)</f>
        <v>0</v>
      </c>
      <c r="X882" s="119" t="str">
        <f>IF(C882="","",C882)</f>
        <v/>
      </c>
      <c r="Y882" s="135" t="str">
        <f>M883</f>
        <v/>
      </c>
      <c r="Z882" s="266">
        <f>M884</f>
        <v>0</v>
      </c>
      <c r="AA882" s="135"/>
      <c r="AB882" s="135"/>
      <c r="AC882" s="135"/>
      <c r="AD882" s="135"/>
      <c r="AE882" s="135"/>
      <c r="AF882" s="148"/>
      <c r="AG882" s="135"/>
      <c r="AH882" s="135"/>
      <c r="AI882" s="135"/>
      <c r="AJ882" s="135"/>
      <c r="AK882" s="135"/>
    </row>
    <row r="883" spans="1:37" ht="18" customHeight="1">
      <c r="A883" s="312"/>
      <c r="B883" s="79"/>
      <c r="C883" s="85" t="s">
        <v>26</v>
      </c>
      <c r="D883" s="86" t="s">
        <v>1</v>
      </c>
      <c r="E883" s="86" t="s">
        <v>29</v>
      </c>
      <c r="F883" s="86" t="s">
        <v>119</v>
      </c>
      <c r="G883" s="86" t="s">
        <v>134</v>
      </c>
      <c r="H883" s="173" t="s">
        <v>117</v>
      </c>
      <c r="I883" s="92" t="s">
        <v>135</v>
      </c>
      <c r="J883" s="380" t="s">
        <v>199</v>
      </c>
      <c r="K883" s="382" t="str">
        <f>$K$13</f>
        <v/>
      </c>
      <c r="L883" s="383"/>
      <c r="M883" s="382" t="str">
        <f>$M$13</f>
        <v/>
      </c>
      <c r="N883" s="383"/>
      <c r="O883" s="382" t="str">
        <f>$O$13</f>
        <v/>
      </c>
      <c r="P883" s="383"/>
      <c r="Q883" s="382" t="str">
        <f>$Q$13</f>
        <v/>
      </c>
      <c r="R883" s="384"/>
      <c r="S883" s="87"/>
      <c r="T883" s="135"/>
      <c r="U883" s="118"/>
      <c r="V883" s="118"/>
      <c r="W883" s="118"/>
      <c r="X883" s="118"/>
      <c r="Y883" s="135" t="str">
        <f>O883</f>
        <v/>
      </c>
      <c r="Z883" s="266">
        <f>O884</f>
        <v>0</v>
      </c>
      <c r="AA883" s="135"/>
      <c r="AB883" s="135"/>
      <c r="AC883" s="135"/>
      <c r="AD883" s="135"/>
      <c r="AE883" s="135"/>
      <c r="AF883" s="148"/>
      <c r="AG883" s="135"/>
      <c r="AH883" s="135"/>
      <c r="AI883" s="135"/>
      <c r="AJ883" s="135"/>
      <c r="AK883" s="135"/>
    </row>
    <row r="884" spans="1:37" ht="18" customHeight="1" thickBot="1">
      <c r="A884" s="312" t="str">
        <f>IF(C882="","",C882)</f>
        <v/>
      </c>
      <c r="B884" s="97">
        <f>B872</f>
        <v>10</v>
      </c>
      <c r="C884" s="93" t="str">
        <f>IF(H882="","",IF(D882="USD",H882-G882,ROUNDUP((H882-G882)/T882,2)))</f>
        <v/>
      </c>
      <c r="D884" s="110"/>
      <c r="E884" s="110"/>
      <c r="F884" s="111" t="str">
        <f>IF(AND(E882&lt;&gt;"",OR(I882="全額",I882="一部")=TRUE)=TRUE,E882,"")</f>
        <v/>
      </c>
      <c r="G884" s="112" t="str">
        <f>IF(D882="JPY",IF(COUNTIF(F884,"*円*")=1,I884,ROUNDUP(I884/T882,2)),IF(COUNTIF(F884,"*円*")=0,I884,ROUNDUP(I884*T882,0)))</f>
        <v/>
      </c>
      <c r="H884" s="174"/>
      <c r="I884" s="176" t="str">
        <f>IF(I882="","",IF(I882="全額",H882,IF(I882="なし",0,"金額入力")))</f>
        <v/>
      </c>
      <c r="J884" s="381"/>
      <c r="K884" s="385"/>
      <c r="L884" s="386"/>
      <c r="M884" s="385"/>
      <c r="N884" s="386"/>
      <c r="O884" s="385"/>
      <c r="P884" s="386"/>
      <c r="Q884" s="385"/>
      <c r="R884" s="387"/>
      <c r="S884" s="87"/>
      <c r="T884" s="135"/>
      <c r="U884" s="118" t="str">
        <f>IF(G884="","","IN_"&amp;F884&amp;MONTH(H884)&amp;"/"&amp;DAY(H884))&amp;"_"&amp;COUNTIF($V$14:V884,V884)</f>
        <v>_153</v>
      </c>
      <c r="V884" s="118" t="str">
        <f>"IN_"&amp;F884&amp;H884</f>
        <v>IN_</v>
      </c>
      <c r="W884" s="118"/>
      <c r="X884" s="118"/>
      <c r="Y884" s="135" t="str">
        <f>Q883</f>
        <v/>
      </c>
      <c r="Z884" s="266">
        <f>Q884</f>
        <v>0</v>
      </c>
      <c r="AA884" s="135" t="str">
        <f>IF(AB884="着金待ち",COUNTIF($AB$14:AB884,"着金待ち"),"")</f>
        <v/>
      </c>
      <c r="AB884" s="135" t="str">
        <f>IF(AND(OR(I882="全額",I882="一部")=TRUE,H884="")=TRUE,"着金待ち","")</f>
        <v/>
      </c>
      <c r="AC884" s="135" t="str">
        <f>IF(AB884="着金待ち",C882,"")</f>
        <v/>
      </c>
      <c r="AD884" s="135" t="str">
        <f>IF(AB884="着金待ち",F884,"")</f>
        <v/>
      </c>
      <c r="AE884" s="292" t="str">
        <f>IF(AB884="着金待ち",G884,"")</f>
        <v/>
      </c>
      <c r="AF884" s="148" t="str">
        <f>IF(AB884="着金待ち",B884,"")</f>
        <v/>
      </c>
      <c r="AG884" s="135" t="str">
        <f>IF(C884="","",IF(C884&lt;&gt;D884+E884,"！",""))</f>
        <v/>
      </c>
      <c r="AH884" s="135" t="str">
        <f>IF(C884="","",IF(C884&lt;&gt;SUM(K884:R884),"！",""))</f>
        <v/>
      </c>
      <c r="AI884" s="135" t="str">
        <f>IF(OR(AG884="！",AH884="！")=TRUE,"！","")</f>
        <v/>
      </c>
      <c r="AJ884" s="135" t="str">
        <f>IF(AI884="！",COUNTIF($AI$14:AI884,"！"),"")</f>
        <v/>
      </c>
      <c r="AK884" s="135">
        <v>3</v>
      </c>
    </row>
    <row r="885" spans="1:37" ht="18" customHeight="1" thickBot="1">
      <c r="A885" s="312"/>
      <c r="B885" s="308" t="s">
        <v>317</v>
      </c>
      <c r="C885" s="88"/>
      <c r="D885" s="89"/>
      <c r="E885" s="94" t="str">
        <f>IFERROR(ABS(C884-(D884+E884)),"")</f>
        <v/>
      </c>
      <c r="F885" s="90"/>
      <c r="G885" s="90"/>
      <c r="H885" s="89"/>
      <c r="I885" s="170"/>
      <c r="J885" s="79"/>
      <c r="K885" s="79"/>
      <c r="L885" s="79"/>
      <c r="M885" s="79"/>
      <c r="N885" s="79"/>
      <c r="O885" s="79"/>
      <c r="P885" s="79"/>
      <c r="Q885" s="388" t="str">
        <f>IFERROR(ABS(C884-SUM(K884:R884)),"")</f>
        <v/>
      </c>
      <c r="R885" s="388"/>
      <c r="S885" s="79"/>
      <c r="T885" s="135"/>
      <c r="U885" s="118"/>
      <c r="V885" s="118"/>
      <c r="W885" s="118"/>
      <c r="X885" s="118"/>
      <c r="Y885" s="135"/>
      <c r="Z885" s="135"/>
      <c r="AA885" s="135"/>
      <c r="AB885" s="135"/>
      <c r="AC885" s="135"/>
      <c r="AD885" s="135"/>
      <c r="AE885" s="135"/>
      <c r="AF885" s="148"/>
      <c r="AG885" s="135"/>
      <c r="AH885" s="135"/>
      <c r="AI885" s="135"/>
      <c r="AJ885" s="135"/>
      <c r="AK885" s="135"/>
    </row>
    <row r="886" spans="1:37" ht="18" customHeight="1" thickBot="1">
      <c r="A886" s="312"/>
      <c r="B886" s="321">
        <f>B881+1</f>
        <v>4</v>
      </c>
      <c r="C886" s="81" t="s">
        <v>23</v>
      </c>
      <c r="D886" s="82" t="s">
        <v>136</v>
      </c>
      <c r="E886" s="82" t="s">
        <v>28</v>
      </c>
      <c r="F886" s="82" t="s">
        <v>27</v>
      </c>
      <c r="G886" s="82" t="s">
        <v>24</v>
      </c>
      <c r="H886" s="171" t="s">
        <v>25</v>
      </c>
      <c r="I886" s="91" t="s">
        <v>133</v>
      </c>
      <c r="J886" s="372" t="s">
        <v>198</v>
      </c>
      <c r="K886" s="374"/>
      <c r="L886" s="375"/>
      <c r="M886" s="375"/>
      <c r="N886" s="375"/>
      <c r="O886" s="375"/>
      <c r="P886" s="375"/>
      <c r="Q886" s="375"/>
      <c r="R886" s="376"/>
      <c r="S886" s="83"/>
      <c r="T886" s="120" t="s">
        <v>31</v>
      </c>
      <c r="U886" s="118"/>
      <c r="V886" s="118"/>
      <c r="W886" s="118"/>
      <c r="X886" s="118"/>
      <c r="Y886" s="135" t="str">
        <f>K888</f>
        <v/>
      </c>
      <c r="Z886" s="266">
        <f>K889</f>
        <v>0</v>
      </c>
      <c r="AA886" s="135"/>
      <c r="AB886" s="135"/>
      <c r="AC886" s="135"/>
      <c r="AD886" s="135"/>
      <c r="AE886" s="135"/>
      <c r="AF886" s="148"/>
      <c r="AG886" s="135"/>
      <c r="AH886" s="135"/>
      <c r="AI886" s="135"/>
      <c r="AJ886" s="135"/>
      <c r="AK886" s="135"/>
    </row>
    <row r="887" spans="1:37" ht="18" customHeight="1" thickBot="1">
      <c r="A887" s="312"/>
      <c r="B887" s="309">
        <f>B872</f>
        <v>10</v>
      </c>
      <c r="C887" s="107"/>
      <c r="D887" s="108" t="s">
        <v>30</v>
      </c>
      <c r="E887" s="108" t="str">
        <f>IF(C887="","",IFERROR(INDEX(リスト!$B$3:$B$32,MATCH(プレー記録!C887,リスト!$D$3:$D$32,0),1),""))</f>
        <v/>
      </c>
      <c r="F887" s="109"/>
      <c r="G887" s="109" t="str">
        <f>IF(F887="","",F887)</f>
        <v/>
      </c>
      <c r="H887" s="172"/>
      <c r="I887" s="175"/>
      <c r="J887" s="373"/>
      <c r="K887" s="377"/>
      <c r="L887" s="378"/>
      <c r="M887" s="378"/>
      <c r="N887" s="378"/>
      <c r="O887" s="378"/>
      <c r="P887" s="378"/>
      <c r="Q887" s="378"/>
      <c r="R887" s="379"/>
      <c r="S887" s="84"/>
      <c r="T887" s="241"/>
      <c r="U887" s="118" t="str">
        <f>IF(F887="","","OUT_"&amp;E887&amp;MONTH(B887)&amp;"/"&amp;DAY(B887)&amp;"_"&amp;COUNTIF($V$12:V887,V887))</f>
        <v/>
      </c>
      <c r="V887" s="118" t="str">
        <f>"OUT_"&amp;E887&amp;B887</f>
        <v>OUT_10</v>
      </c>
      <c r="W887" s="194">
        <f>SUM(H887)-SUM(I889)</f>
        <v>0</v>
      </c>
      <c r="X887" s="119" t="str">
        <f>IF(C887="","",C887)</f>
        <v/>
      </c>
      <c r="Y887" s="135" t="str">
        <f>M888</f>
        <v/>
      </c>
      <c r="Z887" s="266">
        <f>M889</f>
        <v>0</v>
      </c>
      <c r="AA887" s="135"/>
      <c r="AB887" s="135"/>
      <c r="AC887" s="135"/>
      <c r="AD887" s="135"/>
      <c r="AE887" s="135"/>
      <c r="AF887" s="148"/>
      <c r="AG887" s="135"/>
      <c r="AH887" s="135"/>
      <c r="AI887" s="135"/>
      <c r="AJ887" s="135"/>
      <c r="AK887" s="135"/>
    </row>
    <row r="888" spans="1:37" ht="18" customHeight="1">
      <c r="A888" s="312"/>
      <c r="B888" s="79"/>
      <c r="C888" s="85" t="s">
        <v>26</v>
      </c>
      <c r="D888" s="86" t="s">
        <v>1</v>
      </c>
      <c r="E888" s="86" t="s">
        <v>29</v>
      </c>
      <c r="F888" s="86" t="s">
        <v>119</v>
      </c>
      <c r="G888" s="86" t="s">
        <v>134</v>
      </c>
      <c r="H888" s="173" t="s">
        <v>117</v>
      </c>
      <c r="I888" s="92" t="s">
        <v>135</v>
      </c>
      <c r="J888" s="380" t="s">
        <v>199</v>
      </c>
      <c r="K888" s="382" t="str">
        <f>$K$13</f>
        <v/>
      </c>
      <c r="L888" s="383"/>
      <c r="M888" s="382" t="str">
        <f>$M$13</f>
        <v/>
      </c>
      <c r="N888" s="383"/>
      <c r="O888" s="382" t="str">
        <f>$O$13</f>
        <v/>
      </c>
      <c r="P888" s="383"/>
      <c r="Q888" s="382" t="str">
        <f>$Q$13</f>
        <v/>
      </c>
      <c r="R888" s="384"/>
      <c r="S888" s="87"/>
      <c r="T888" s="135"/>
      <c r="U888" s="118"/>
      <c r="V888" s="118"/>
      <c r="W888" s="118"/>
      <c r="X888" s="118"/>
      <c r="Y888" s="135" t="str">
        <f>O888</f>
        <v/>
      </c>
      <c r="Z888" s="266">
        <f>O889</f>
        <v>0</v>
      </c>
      <c r="AA888" s="135"/>
      <c r="AB888" s="135"/>
      <c r="AC888" s="135"/>
      <c r="AD888" s="135"/>
      <c r="AE888" s="135"/>
      <c r="AF888" s="148"/>
      <c r="AG888" s="135"/>
      <c r="AH888" s="135"/>
      <c r="AI888" s="135"/>
      <c r="AJ888" s="135"/>
      <c r="AK888" s="135"/>
    </row>
    <row r="889" spans="1:37" ht="18" customHeight="1" thickBot="1">
      <c r="A889" s="312" t="str">
        <f>IF(C887="","",C887)</f>
        <v/>
      </c>
      <c r="B889" s="97">
        <f>B872</f>
        <v>10</v>
      </c>
      <c r="C889" s="93" t="str">
        <f>IF(H887="","",IF(D887="USD",H887-G887,ROUNDUP((H887-G887)/T887,2)))</f>
        <v/>
      </c>
      <c r="D889" s="110"/>
      <c r="E889" s="110"/>
      <c r="F889" s="111" t="str">
        <f>IF(AND(E887&lt;&gt;"",OR(I887="全額",I887="一部")=TRUE)=TRUE,E887,"")</f>
        <v/>
      </c>
      <c r="G889" s="112" t="str">
        <f>IF(D887="JPY",IF(COUNTIF(F889,"*円*")=1,I889,ROUNDUP(I889/T887,2)),IF(COUNTIF(F889,"*円*")=0,I889,ROUNDUP(I889*T887,0)))</f>
        <v/>
      </c>
      <c r="H889" s="174"/>
      <c r="I889" s="176" t="str">
        <f>IF(I887="","",IF(I887="全額",H887,IF(I887="なし",0,"金額入力")))</f>
        <v/>
      </c>
      <c r="J889" s="381"/>
      <c r="K889" s="385"/>
      <c r="L889" s="386"/>
      <c r="M889" s="385"/>
      <c r="N889" s="386"/>
      <c r="O889" s="385"/>
      <c r="P889" s="386"/>
      <c r="Q889" s="385"/>
      <c r="R889" s="387"/>
      <c r="S889" s="87"/>
      <c r="T889" s="135"/>
      <c r="U889" s="118" t="str">
        <f>IF(G889="","","IN_"&amp;F889&amp;MONTH(H889)&amp;"/"&amp;DAY(H889))&amp;"_"&amp;COUNTIF($V$14:V889,V889)</f>
        <v>_154</v>
      </c>
      <c r="V889" s="118" t="str">
        <f>"IN_"&amp;F889&amp;H889</f>
        <v>IN_</v>
      </c>
      <c r="W889" s="118"/>
      <c r="X889" s="118"/>
      <c r="Y889" s="135" t="str">
        <f>Q888</f>
        <v/>
      </c>
      <c r="Z889" s="266">
        <f>Q889</f>
        <v>0</v>
      </c>
      <c r="AA889" s="135" t="str">
        <f>IF(AB889="着金待ち",COUNTIF($AB$14:AB889,"着金待ち"),"")</f>
        <v/>
      </c>
      <c r="AB889" s="135" t="str">
        <f>IF(AND(OR(I887="全額",I887="一部")=TRUE,H889="")=TRUE,"着金待ち","")</f>
        <v/>
      </c>
      <c r="AC889" s="135" t="str">
        <f>IF(AB889="着金待ち",C887,"")</f>
        <v/>
      </c>
      <c r="AD889" s="135" t="str">
        <f>IF(AB889="着金待ち",F889,"")</f>
        <v/>
      </c>
      <c r="AE889" s="292" t="str">
        <f>IF(AB889="着金待ち",G889,"")</f>
        <v/>
      </c>
      <c r="AF889" s="148" t="str">
        <f>IF(AB889="着金待ち",B889,"")</f>
        <v/>
      </c>
      <c r="AG889" s="135" t="str">
        <f>IF(C889="","",IF(C889&lt;&gt;D889+E889,"！",""))</f>
        <v/>
      </c>
      <c r="AH889" s="135" t="str">
        <f>IF(C889="","",IF(C889&lt;&gt;SUM(K889:R889),"！",""))</f>
        <v/>
      </c>
      <c r="AI889" s="135" t="str">
        <f>IF(OR(AG889="！",AH889="！")=TRUE,"！","")</f>
        <v/>
      </c>
      <c r="AJ889" s="135" t="str">
        <f>IF(AI889="！",COUNTIF($AI$14:AI889,"！"),"")</f>
        <v/>
      </c>
      <c r="AK889" s="135">
        <v>4</v>
      </c>
    </row>
    <row r="890" spans="1:37" ht="18" customHeight="1" thickBot="1">
      <c r="A890" s="312"/>
      <c r="B890" s="308" t="s">
        <v>317</v>
      </c>
      <c r="C890" s="88"/>
      <c r="D890" s="89"/>
      <c r="E890" s="94" t="str">
        <f>IFERROR(ABS(C889-(D889+E889)),"")</f>
        <v/>
      </c>
      <c r="F890" s="90"/>
      <c r="G890" s="90"/>
      <c r="H890" s="89"/>
      <c r="I890" s="170"/>
      <c r="J890" s="79"/>
      <c r="K890" s="79"/>
      <c r="L890" s="79"/>
      <c r="M890" s="79"/>
      <c r="N890" s="79"/>
      <c r="O890" s="79"/>
      <c r="P890" s="79"/>
      <c r="Q890" s="388" t="str">
        <f>IFERROR(ABS(C889-SUM(K889:R889)),"")</f>
        <v/>
      </c>
      <c r="R890" s="388"/>
      <c r="S890" s="79"/>
      <c r="T890" s="135"/>
      <c r="U890" s="118"/>
      <c r="V890" s="118"/>
      <c r="W890" s="118"/>
      <c r="X890" s="118"/>
      <c r="Y890" s="135"/>
      <c r="Z890" s="135"/>
      <c r="AA890" s="135"/>
      <c r="AB890" s="135"/>
      <c r="AC890" s="135"/>
      <c r="AD890" s="135"/>
      <c r="AE890" s="135"/>
      <c r="AF890" s="148"/>
      <c r="AG890" s="135"/>
      <c r="AH890" s="135"/>
      <c r="AI890" s="135"/>
      <c r="AJ890" s="135"/>
      <c r="AK890" s="135"/>
    </row>
    <row r="891" spans="1:37" ht="18" customHeight="1" thickBot="1">
      <c r="A891" s="312"/>
      <c r="B891" s="321">
        <f>B886+1</f>
        <v>5</v>
      </c>
      <c r="C891" s="81" t="s">
        <v>23</v>
      </c>
      <c r="D891" s="82" t="s">
        <v>136</v>
      </c>
      <c r="E891" s="82" t="s">
        <v>28</v>
      </c>
      <c r="F891" s="82" t="s">
        <v>27</v>
      </c>
      <c r="G891" s="82" t="s">
        <v>24</v>
      </c>
      <c r="H891" s="171" t="s">
        <v>25</v>
      </c>
      <c r="I891" s="91" t="s">
        <v>133</v>
      </c>
      <c r="J891" s="372" t="s">
        <v>198</v>
      </c>
      <c r="K891" s="374"/>
      <c r="L891" s="375"/>
      <c r="M891" s="375"/>
      <c r="N891" s="375"/>
      <c r="O891" s="375"/>
      <c r="P891" s="375"/>
      <c r="Q891" s="375"/>
      <c r="R891" s="376"/>
      <c r="S891" s="83"/>
      <c r="T891" s="120" t="s">
        <v>31</v>
      </c>
      <c r="U891" s="118"/>
      <c r="V891" s="118"/>
      <c r="W891" s="118"/>
      <c r="X891" s="118"/>
      <c r="Y891" s="135" t="str">
        <f>K893</f>
        <v/>
      </c>
      <c r="Z891" s="266">
        <f>K894</f>
        <v>0</v>
      </c>
      <c r="AA891" s="135"/>
      <c r="AB891" s="135"/>
      <c r="AC891" s="135"/>
      <c r="AD891" s="135"/>
      <c r="AE891" s="135"/>
      <c r="AF891" s="148"/>
      <c r="AG891" s="135"/>
      <c r="AH891" s="135"/>
      <c r="AI891" s="135"/>
      <c r="AJ891" s="135"/>
      <c r="AK891" s="135"/>
    </row>
    <row r="892" spans="1:37" ht="18" customHeight="1" thickBot="1">
      <c r="A892" s="312"/>
      <c r="B892" s="309">
        <f>B872</f>
        <v>10</v>
      </c>
      <c r="C892" s="107"/>
      <c r="D892" s="108" t="s">
        <v>30</v>
      </c>
      <c r="E892" s="108" t="str">
        <f>IF(C892="","",IFERROR(INDEX(リスト!$B$3:$B$32,MATCH(プレー記録!C892,リスト!$D$3:$D$32,0),1),""))</f>
        <v/>
      </c>
      <c r="F892" s="109"/>
      <c r="G892" s="109" t="str">
        <f>IF(F892="","",F892)</f>
        <v/>
      </c>
      <c r="H892" s="172"/>
      <c r="I892" s="175"/>
      <c r="J892" s="373"/>
      <c r="K892" s="377"/>
      <c r="L892" s="378"/>
      <c r="M892" s="378"/>
      <c r="N892" s="378"/>
      <c r="O892" s="378"/>
      <c r="P892" s="378"/>
      <c r="Q892" s="378"/>
      <c r="R892" s="379"/>
      <c r="S892" s="84"/>
      <c r="T892" s="241"/>
      <c r="U892" s="118" t="str">
        <f>IF(F892="","","OUT_"&amp;E892&amp;MONTH(B892)&amp;"/"&amp;DAY(B892)&amp;"_"&amp;COUNTIF($V$12:V892,V892))</f>
        <v/>
      </c>
      <c r="V892" s="118" t="str">
        <f>"OUT_"&amp;E892&amp;B892</f>
        <v>OUT_10</v>
      </c>
      <c r="W892" s="194">
        <f>SUM(H892)-SUM(I894)</f>
        <v>0</v>
      </c>
      <c r="X892" s="119" t="str">
        <f>IF(C892="","",C892)</f>
        <v/>
      </c>
      <c r="Y892" s="135" t="str">
        <f>M893</f>
        <v/>
      </c>
      <c r="Z892" s="266">
        <f>M894</f>
        <v>0</v>
      </c>
      <c r="AA892" s="135"/>
      <c r="AB892" s="135"/>
      <c r="AC892" s="135"/>
      <c r="AD892" s="135"/>
      <c r="AE892" s="135"/>
      <c r="AF892" s="148"/>
      <c r="AG892" s="135"/>
      <c r="AH892" s="135"/>
      <c r="AI892" s="135"/>
      <c r="AJ892" s="135"/>
      <c r="AK892" s="135"/>
    </row>
    <row r="893" spans="1:37" ht="18" customHeight="1">
      <c r="A893" s="312"/>
      <c r="B893" s="79"/>
      <c r="C893" s="85" t="s">
        <v>26</v>
      </c>
      <c r="D893" s="86" t="s">
        <v>1</v>
      </c>
      <c r="E893" s="86" t="s">
        <v>29</v>
      </c>
      <c r="F893" s="86" t="s">
        <v>119</v>
      </c>
      <c r="G893" s="86" t="s">
        <v>134</v>
      </c>
      <c r="H893" s="173" t="s">
        <v>117</v>
      </c>
      <c r="I893" s="92" t="s">
        <v>135</v>
      </c>
      <c r="J893" s="380" t="s">
        <v>199</v>
      </c>
      <c r="K893" s="382" t="str">
        <f>$K$13</f>
        <v/>
      </c>
      <c r="L893" s="383"/>
      <c r="M893" s="382" t="str">
        <f>$M$13</f>
        <v/>
      </c>
      <c r="N893" s="383"/>
      <c r="O893" s="382" t="str">
        <f>$O$13</f>
        <v/>
      </c>
      <c r="P893" s="383"/>
      <c r="Q893" s="382" t="str">
        <f>$Q$13</f>
        <v/>
      </c>
      <c r="R893" s="384"/>
      <c r="S893" s="87"/>
      <c r="T893" s="135"/>
      <c r="U893" s="118"/>
      <c r="V893" s="118"/>
      <c r="W893" s="118"/>
      <c r="X893" s="118"/>
      <c r="Y893" s="135" t="str">
        <f>O893</f>
        <v/>
      </c>
      <c r="Z893" s="266">
        <f>O894</f>
        <v>0</v>
      </c>
      <c r="AA893" s="135"/>
      <c r="AB893" s="135"/>
      <c r="AC893" s="135"/>
      <c r="AD893" s="135"/>
      <c r="AE893" s="135"/>
      <c r="AF893" s="148"/>
      <c r="AG893" s="135"/>
      <c r="AH893" s="135"/>
      <c r="AI893" s="135"/>
      <c r="AJ893" s="135"/>
      <c r="AK893" s="135"/>
    </row>
    <row r="894" spans="1:37" ht="18" customHeight="1" thickBot="1">
      <c r="A894" s="312" t="str">
        <f>IF(C892="","",C892)</f>
        <v/>
      </c>
      <c r="B894" s="97">
        <f>B872</f>
        <v>10</v>
      </c>
      <c r="C894" s="93" t="str">
        <f>IF(H892="","",IF(D892="USD",H892-G892,ROUNDUP((H892-G892)/T892,2)))</f>
        <v/>
      </c>
      <c r="D894" s="110"/>
      <c r="E894" s="110"/>
      <c r="F894" s="111" t="str">
        <f>IF(AND(E892&lt;&gt;"",OR(I892="全額",I892="一部")=TRUE)=TRUE,E892,"")</f>
        <v/>
      </c>
      <c r="G894" s="112" t="str">
        <f>IF(D892="JPY",IF(COUNTIF(F894,"*円*")=1,I894,ROUNDUP(I894/T892,2)),IF(COUNTIF(F894,"*円*")=0,I894,ROUNDUP(I894*T892,0)))</f>
        <v/>
      </c>
      <c r="H894" s="174"/>
      <c r="I894" s="176" t="str">
        <f>IF(I892="","",IF(I892="全額",H892,IF(I892="なし",0,"金額入力")))</f>
        <v/>
      </c>
      <c r="J894" s="381"/>
      <c r="K894" s="385"/>
      <c r="L894" s="386"/>
      <c r="M894" s="385"/>
      <c r="N894" s="386"/>
      <c r="O894" s="385"/>
      <c r="P894" s="386"/>
      <c r="Q894" s="385"/>
      <c r="R894" s="387"/>
      <c r="S894" s="87"/>
      <c r="T894" s="135"/>
      <c r="U894" s="118" t="str">
        <f>IF(G894="","","IN_"&amp;F894&amp;MONTH(H894)&amp;"/"&amp;DAY(H894))&amp;"_"&amp;COUNTIF($V$14:V894,V894)</f>
        <v>_155</v>
      </c>
      <c r="V894" s="118" t="str">
        <f>"IN_"&amp;F894&amp;H894</f>
        <v>IN_</v>
      </c>
      <c r="W894" s="118"/>
      <c r="X894" s="118"/>
      <c r="Y894" s="135" t="str">
        <f>Q893</f>
        <v/>
      </c>
      <c r="Z894" s="266">
        <f>Q894</f>
        <v>0</v>
      </c>
      <c r="AA894" s="135" t="str">
        <f>IF(AB894="着金待ち",COUNTIF($AB$14:AB894,"着金待ち"),"")</f>
        <v/>
      </c>
      <c r="AB894" s="135" t="str">
        <f>IF(AND(OR(I892="全額",I892="一部")=TRUE,H894="")=TRUE,"着金待ち","")</f>
        <v/>
      </c>
      <c r="AC894" s="135" t="str">
        <f>IF(AB894="着金待ち",C892,"")</f>
        <v/>
      </c>
      <c r="AD894" s="135" t="str">
        <f>IF(AB894="着金待ち",F894,"")</f>
        <v/>
      </c>
      <c r="AE894" s="292" t="str">
        <f>IF(AB894="着金待ち",G894,"")</f>
        <v/>
      </c>
      <c r="AF894" s="148" t="str">
        <f>IF(AB894="着金待ち",B894,"")</f>
        <v/>
      </c>
      <c r="AG894" s="135" t="str">
        <f>IF(C894="","",IF(C894&lt;&gt;D894+E894,"！",""))</f>
        <v/>
      </c>
      <c r="AH894" s="135" t="str">
        <f>IF(C894="","",IF(C894&lt;&gt;SUM(K894:R894),"！",""))</f>
        <v/>
      </c>
      <c r="AI894" s="135" t="str">
        <f>IF(OR(AG894="！",AH894="！")=TRUE,"！","")</f>
        <v/>
      </c>
      <c r="AJ894" s="135" t="str">
        <f>IF(AI894="！",COUNTIF($AI$14:AI894,"！"),"")</f>
        <v/>
      </c>
      <c r="AK894" s="135">
        <v>5</v>
      </c>
    </row>
    <row r="895" spans="1:37" ht="18" customHeight="1" thickBot="1">
      <c r="A895" s="312"/>
      <c r="B895" s="308" t="s">
        <v>317</v>
      </c>
      <c r="C895" s="88"/>
      <c r="D895" s="89"/>
      <c r="E895" s="94" t="str">
        <f>IFERROR(ABS(C894-(D894+E894)),"")</f>
        <v/>
      </c>
      <c r="F895" s="90"/>
      <c r="G895" s="90"/>
      <c r="H895" s="89"/>
      <c r="I895" s="170"/>
      <c r="J895" s="79"/>
      <c r="K895" s="79"/>
      <c r="L895" s="79"/>
      <c r="M895" s="79"/>
      <c r="N895" s="79"/>
      <c r="O895" s="79"/>
      <c r="P895" s="79"/>
      <c r="Q895" s="388" t="str">
        <f>IFERROR(ABS(C894-SUM(K894:R894)),"")</f>
        <v/>
      </c>
      <c r="R895" s="388"/>
      <c r="S895" s="79"/>
      <c r="T895" s="135"/>
      <c r="U895" s="118"/>
      <c r="V895" s="118"/>
      <c r="W895" s="118"/>
      <c r="X895" s="118"/>
      <c r="Y895" s="135"/>
      <c r="Z895" s="135"/>
      <c r="AA895" s="135"/>
      <c r="AB895" s="135"/>
      <c r="AC895" s="135"/>
      <c r="AD895" s="135"/>
      <c r="AE895" s="135"/>
      <c r="AF895" s="148"/>
      <c r="AG895" s="135"/>
      <c r="AH895" s="135"/>
      <c r="AI895" s="135"/>
      <c r="AJ895" s="135"/>
      <c r="AK895" s="135"/>
    </row>
    <row r="896" spans="1:37" ht="18" customHeight="1" thickBot="1">
      <c r="A896" s="312"/>
      <c r="B896" s="321">
        <f>B891+1</f>
        <v>6</v>
      </c>
      <c r="C896" s="81" t="s">
        <v>23</v>
      </c>
      <c r="D896" s="82" t="s">
        <v>136</v>
      </c>
      <c r="E896" s="82" t="s">
        <v>28</v>
      </c>
      <c r="F896" s="82" t="s">
        <v>27</v>
      </c>
      <c r="G896" s="82" t="s">
        <v>24</v>
      </c>
      <c r="H896" s="171" t="s">
        <v>25</v>
      </c>
      <c r="I896" s="91" t="s">
        <v>133</v>
      </c>
      <c r="J896" s="372" t="s">
        <v>198</v>
      </c>
      <c r="K896" s="374"/>
      <c r="L896" s="375"/>
      <c r="M896" s="375"/>
      <c r="N896" s="375"/>
      <c r="O896" s="375"/>
      <c r="P896" s="375"/>
      <c r="Q896" s="375"/>
      <c r="R896" s="376"/>
      <c r="S896" s="83"/>
      <c r="T896" s="120" t="s">
        <v>31</v>
      </c>
      <c r="U896" s="118"/>
      <c r="V896" s="118"/>
      <c r="W896" s="118"/>
      <c r="X896" s="118"/>
      <c r="Y896" s="135" t="str">
        <f>K898</f>
        <v/>
      </c>
      <c r="Z896" s="266">
        <f>K899</f>
        <v>0</v>
      </c>
      <c r="AA896" s="135"/>
      <c r="AB896" s="135"/>
      <c r="AC896" s="135"/>
      <c r="AD896" s="135"/>
      <c r="AE896" s="135"/>
      <c r="AF896" s="148"/>
      <c r="AG896" s="135"/>
      <c r="AH896" s="135"/>
      <c r="AI896" s="135"/>
      <c r="AJ896" s="135"/>
      <c r="AK896" s="135"/>
    </row>
    <row r="897" spans="1:37" ht="18" customHeight="1" thickBot="1">
      <c r="A897" s="312"/>
      <c r="B897" s="309">
        <f>B872</f>
        <v>10</v>
      </c>
      <c r="C897" s="107"/>
      <c r="D897" s="108" t="s">
        <v>30</v>
      </c>
      <c r="E897" s="108" t="str">
        <f>IF(C897="","",IFERROR(INDEX(リスト!$B$3:$B$32,MATCH(プレー記録!C897,リスト!$D$3:$D$32,0),1),""))</f>
        <v/>
      </c>
      <c r="F897" s="109"/>
      <c r="G897" s="109" t="str">
        <f>IF(F897="","",F897)</f>
        <v/>
      </c>
      <c r="H897" s="172"/>
      <c r="I897" s="175"/>
      <c r="J897" s="373"/>
      <c r="K897" s="377"/>
      <c r="L897" s="378"/>
      <c r="M897" s="378"/>
      <c r="N897" s="378"/>
      <c r="O897" s="378"/>
      <c r="P897" s="378"/>
      <c r="Q897" s="378"/>
      <c r="R897" s="379"/>
      <c r="S897" s="84"/>
      <c r="T897" s="241"/>
      <c r="U897" s="118" t="str">
        <f>IF(F897="","","OUT_"&amp;E897&amp;MONTH(B897)&amp;"/"&amp;DAY(B897)&amp;"_"&amp;COUNTIF($V$12:V897,V897))</f>
        <v/>
      </c>
      <c r="V897" s="118" t="str">
        <f>"OUT_"&amp;E897&amp;B897</f>
        <v>OUT_10</v>
      </c>
      <c r="W897" s="194">
        <f>SUM(H897)-SUM(I899)</f>
        <v>0</v>
      </c>
      <c r="X897" s="119" t="str">
        <f>IF(C897="","",C897)</f>
        <v/>
      </c>
      <c r="Y897" s="135" t="str">
        <f>M898</f>
        <v/>
      </c>
      <c r="Z897" s="266">
        <f>M899</f>
        <v>0</v>
      </c>
      <c r="AA897" s="135"/>
      <c r="AB897" s="135"/>
      <c r="AC897" s="135"/>
      <c r="AD897" s="135"/>
      <c r="AE897" s="135"/>
      <c r="AF897" s="148"/>
      <c r="AG897" s="135"/>
      <c r="AH897" s="135"/>
      <c r="AI897" s="135"/>
      <c r="AJ897" s="135"/>
      <c r="AK897" s="135"/>
    </row>
    <row r="898" spans="1:37" ht="18" customHeight="1">
      <c r="A898" s="312"/>
      <c r="B898" s="79"/>
      <c r="C898" s="85" t="s">
        <v>26</v>
      </c>
      <c r="D898" s="86" t="s">
        <v>1</v>
      </c>
      <c r="E898" s="86" t="s">
        <v>29</v>
      </c>
      <c r="F898" s="86" t="s">
        <v>119</v>
      </c>
      <c r="G898" s="86" t="s">
        <v>134</v>
      </c>
      <c r="H898" s="173" t="s">
        <v>117</v>
      </c>
      <c r="I898" s="92" t="s">
        <v>135</v>
      </c>
      <c r="J898" s="380" t="s">
        <v>199</v>
      </c>
      <c r="K898" s="382" t="str">
        <f>$K$13</f>
        <v/>
      </c>
      <c r="L898" s="383"/>
      <c r="M898" s="382" t="str">
        <f>$M$13</f>
        <v/>
      </c>
      <c r="N898" s="383"/>
      <c r="O898" s="382" t="str">
        <f>$O$13</f>
        <v/>
      </c>
      <c r="P898" s="383"/>
      <c r="Q898" s="382" t="str">
        <f>$Q$13</f>
        <v/>
      </c>
      <c r="R898" s="384"/>
      <c r="S898" s="87"/>
      <c r="T898" s="135"/>
      <c r="U898" s="118"/>
      <c r="V898" s="118"/>
      <c r="W898" s="118"/>
      <c r="X898" s="118"/>
      <c r="Y898" s="135" t="str">
        <f>O898</f>
        <v/>
      </c>
      <c r="Z898" s="266">
        <f>O899</f>
        <v>0</v>
      </c>
      <c r="AA898" s="135"/>
      <c r="AB898" s="135"/>
      <c r="AC898" s="135"/>
      <c r="AD898" s="135"/>
      <c r="AE898" s="135"/>
      <c r="AF898" s="148"/>
      <c r="AG898" s="135"/>
      <c r="AH898" s="135"/>
      <c r="AI898" s="135"/>
      <c r="AJ898" s="135"/>
      <c r="AK898" s="135"/>
    </row>
    <row r="899" spans="1:37" ht="18" customHeight="1" thickBot="1">
      <c r="A899" s="312" t="str">
        <f>IF(C897="","",C897)</f>
        <v/>
      </c>
      <c r="B899" s="97">
        <f>B872</f>
        <v>10</v>
      </c>
      <c r="C899" s="93" t="str">
        <f>IF(H897="","",IF(D897="USD",H897-G897,ROUNDUP((H897-G897)/T897,2)))</f>
        <v/>
      </c>
      <c r="D899" s="110"/>
      <c r="E899" s="110"/>
      <c r="F899" s="111" t="str">
        <f>IF(AND(E897&lt;&gt;"",OR(I897="全額",I897="一部")=TRUE)=TRUE,E897,"")</f>
        <v/>
      </c>
      <c r="G899" s="112" t="str">
        <f>IF(D897="JPY",IF(COUNTIF(F899,"*円*")=1,I899,ROUNDUP(I899/T897,2)),IF(COUNTIF(F899,"*円*")=0,I899,ROUNDUP(I899*T897,0)))</f>
        <v/>
      </c>
      <c r="H899" s="174"/>
      <c r="I899" s="176" t="str">
        <f>IF(I897="","",IF(I897="全額",H897,IF(I897="なし",0,"金額入力")))</f>
        <v/>
      </c>
      <c r="J899" s="381"/>
      <c r="K899" s="385"/>
      <c r="L899" s="386"/>
      <c r="M899" s="385"/>
      <c r="N899" s="386"/>
      <c r="O899" s="385"/>
      <c r="P899" s="386"/>
      <c r="Q899" s="385"/>
      <c r="R899" s="387"/>
      <c r="S899" s="87"/>
      <c r="T899" s="135"/>
      <c r="U899" s="118" t="str">
        <f>IF(G899="","","IN_"&amp;F899&amp;MONTH(H899)&amp;"/"&amp;DAY(H899))&amp;"_"&amp;COUNTIF($V$14:V899,V899)</f>
        <v>_156</v>
      </c>
      <c r="V899" s="118" t="str">
        <f>"IN_"&amp;F899&amp;H899</f>
        <v>IN_</v>
      </c>
      <c r="W899" s="118"/>
      <c r="X899" s="118"/>
      <c r="Y899" s="135" t="str">
        <f>Q898</f>
        <v/>
      </c>
      <c r="Z899" s="266">
        <f>Q899</f>
        <v>0</v>
      </c>
      <c r="AA899" s="135" t="str">
        <f>IF(AB899="着金待ち",COUNTIF($AB$14:AB899,"着金待ち"),"")</f>
        <v/>
      </c>
      <c r="AB899" s="135" t="str">
        <f>IF(AND(OR(I897="全額",I897="一部")=TRUE,H899="")=TRUE,"着金待ち","")</f>
        <v/>
      </c>
      <c r="AC899" s="135" t="str">
        <f>IF(AB899="着金待ち",C897,"")</f>
        <v/>
      </c>
      <c r="AD899" s="135" t="str">
        <f>IF(AB899="着金待ち",F899,"")</f>
        <v/>
      </c>
      <c r="AE899" s="292" t="str">
        <f>IF(AB899="着金待ち",G899,"")</f>
        <v/>
      </c>
      <c r="AF899" s="148" t="str">
        <f>IF(AB899="着金待ち",B899,"")</f>
        <v/>
      </c>
      <c r="AG899" s="135" t="str">
        <f>IF(C899="","",IF(C899&lt;&gt;D899+E899,"！",""))</f>
        <v/>
      </c>
      <c r="AH899" s="135" t="str">
        <f>IF(C899="","",IF(C899&lt;&gt;SUM(K899:R899),"！",""))</f>
        <v/>
      </c>
      <c r="AI899" s="135" t="str">
        <f>IF(OR(AG899="！",AH899="！")=TRUE,"！","")</f>
        <v/>
      </c>
      <c r="AJ899" s="135" t="str">
        <f>IF(AI899="！",COUNTIF($AI$14:AI899,"！"),"")</f>
        <v/>
      </c>
      <c r="AK899" s="135">
        <v>6</v>
      </c>
    </row>
    <row r="900" spans="1:37" ht="18" customHeight="1" thickBot="1">
      <c r="A900" s="312"/>
      <c r="B900" s="308" t="s">
        <v>317</v>
      </c>
      <c r="C900" s="88"/>
      <c r="D900" s="89"/>
      <c r="E900" s="94" t="str">
        <f>IFERROR(ABS(C899-(D899+E899)),"")</f>
        <v/>
      </c>
      <c r="F900" s="90"/>
      <c r="G900" s="90"/>
      <c r="H900" s="89"/>
      <c r="I900" s="170"/>
      <c r="J900" s="79"/>
      <c r="K900" s="79"/>
      <c r="L900" s="79"/>
      <c r="M900" s="79"/>
      <c r="N900" s="79"/>
      <c r="O900" s="79"/>
      <c r="P900" s="79"/>
      <c r="Q900" s="388" t="str">
        <f>IFERROR(ABS(C899-SUM(K899:R899)),"")</f>
        <v/>
      </c>
      <c r="R900" s="388"/>
      <c r="S900" s="79"/>
      <c r="T900" s="135"/>
      <c r="U900" s="118"/>
      <c r="V900" s="118"/>
      <c r="W900" s="118"/>
      <c r="X900" s="118"/>
      <c r="Y900" s="135"/>
      <c r="Z900" s="135"/>
      <c r="AA900" s="135"/>
      <c r="AB900" s="135"/>
      <c r="AC900" s="135"/>
      <c r="AD900" s="135"/>
      <c r="AE900" s="135"/>
      <c r="AF900" s="148"/>
      <c r="AG900" s="135"/>
      <c r="AH900" s="135"/>
      <c r="AI900" s="135"/>
      <c r="AJ900" s="135"/>
      <c r="AK900" s="135"/>
    </row>
    <row r="901" spans="1:37" ht="18" customHeight="1" thickBot="1">
      <c r="A901" s="312"/>
      <c r="B901" s="321">
        <f>B896+1</f>
        <v>7</v>
      </c>
      <c r="C901" s="81" t="s">
        <v>23</v>
      </c>
      <c r="D901" s="82" t="s">
        <v>136</v>
      </c>
      <c r="E901" s="82" t="s">
        <v>28</v>
      </c>
      <c r="F901" s="82" t="s">
        <v>27</v>
      </c>
      <c r="G901" s="82" t="s">
        <v>24</v>
      </c>
      <c r="H901" s="171" t="s">
        <v>25</v>
      </c>
      <c r="I901" s="91" t="s">
        <v>133</v>
      </c>
      <c r="J901" s="372" t="s">
        <v>198</v>
      </c>
      <c r="K901" s="374"/>
      <c r="L901" s="375"/>
      <c r="M901" s="375"/>
      <c r="N901" s="375"/>
      <c r="O901" s="375"/>
      <c r="P901" s="375"/>
      <c r="Q901" s="375"/>
      <c r="R901" s="376"/>
      <c r="S901" s="83"/>
      <c r="T901" s="120" t="s">
        <v>31</v>
      </c>
      <c r="U901" s="118"/>
      <c r="V901" s="118"/>
      <c r="W901" s="118"/>
      <c r="X901" s="118"/>
      <c r="Y901" s="135" t="str">
        <f>K903</f>
        <v/>
      </c>
      <c r="Z901" s="266">
        <f>K904</f>
        <v>0</v>
      </c>
      <c r="AA901" s="135"/>
      <c r="AB901" s="135"/>
      <c r="AC901" s="135"/>
      <c r="AD901" s="135"/>
      <c r="AE901" s="135"/>
      <c r="AF901" s="148"/>
      <c r="AG901" s="135"/>
      <c r="AH901" s="135"/>
      <c r="AI901" s="135"/>
      <c r="AJ901" s="135"/>
      <c r="AK901" s="135"/>
    </row>
    <row r="902" spans="1:37" ht="18" customHeight="1" thickBot="1">
      <c r="A902" s="312"/>
      <c r="B902" s="309">
        <f>B872</f>
        <v>10</v>
      </c>
      <c r="C902" s="107"/>
      <c r="D902" s="108" t="s">
        <v>30</v>
      </c>
      <c r="E902" s="108" t="str">
        <f>IF(C902="","",IFERROR(INDEX(リスト!$B$3:$B$32,MATCH(プレー記録!C902,リスト!$D$3:$D$32,0),1),""))</f>
        <v/>
      </c>
      <c r="F902" s="109"/>
      <c r="G902" s="109" t="str">
        <f>IF(F902="","",F902)</f>
        <v/>
      </c>
      <c r="H902" s="172"/>
      <c r="I902" s="175"/>
      <c r="J902" s="373"/>
      <c r="K902" s="377"/>
      <c r="L902" s="378"/>
      <c r="M902" s="378"/>
      <c r="N902" s="378"/>
      <c r="O902" s="378"/>
      <c r="P902" s="378"/>
      <c r="Q902" s="378"/>
      <c r="R902" s="379"/>
      <c r="S902" s="84"/>
      <c r="T902" s="241"/>
      <c r="U902" s="118" t="str">
        <f>IF(F902="","","OUT_"&amp;E902&amp;MONTH(B902)&amp;"/"&amp;DAY(B902)&amp;"_"&amp;COUNTIF($V$12:V902,V902))</f>
        <v/>
      </c>
      <c r="V902" s="118" t="str">
        <f>"OUT_"&amp;E902&amp;B902</f>
        <v>OUT_10</v>
      </c>
      <c r="W902" s="194">
        <f>SUM(H902)-SUM(I904)</f>
        <v>0</v>
      </c>
      <c r="X902" s="119" t="str">
        <f>IF(C902="","",C902)</f>
        <v/>
      </c>
      <c r="Y902" s="135" t="str">
        <f>M903</f>
        <v/>
      </c>
      <c r="Z902" s="266">
        <f>M904</f>
        <v>0</v>
      </c>
      <c r="AA902" s="135"/>
      <c r="AB902" s="135"/>
      <c r="AC902" s="135"/>
      <c r="AD902" s="135"/>
      <c r="AE902" s="135"/>
      <c r="AF902" s="148"/>
      <c r="AG902" s="135"/>
      <c r="AH902" s="135"/>
      <c r="AI902" s="135"/>
      <c r="AJ902" s="135"/>
      <c r="AK902" s="135"/>
    </row>
    <row r="903" spans="1:37" ht="18" customHeight="1">
      <c r="A903" s="312"/>
      <c r="B903" s="79"/>
      <c r="C903" s="85" t="s">
        <v>26</v>
      </c>
      <c r="D903" s="86" t="s">
        <v>1</v>
      </c>
      <c r="E903" s="86" t="s">
        <v>29</v>
      </c>
      <c r="F903" s="86" t="s">
        <v>119</v>
      </c>
      <c r="G903" s="86" t="s">
        <v>134</v>
      </c>
      <c r="H903" s="173" t="s">
        <v>117</v>
      </c>
      <c r="I903" s="92" t="s">
        <v>135</v>
      </c>
      <c r="J903" s="380" t="s">
        <v>199</v>
      </c>
      <c r="K903" s="382" t="str">
        <f>$K$13</f>
        <v/>
      </c>
      <c r="L903" s="383"/>
      <c r="M903" s="382" t="str">
        <f>$M$13</f>
        <v/>
      </c>
      <c r="N903" s="383"/>
      <c r="O903" s="382" t="str">
        <f>$O$13</f>
        <v/>
      </c>
      <c r="P903" s="383"/>
      <c r="Q903" s="382" t="str">
        <f>$Q$13</f>
        <v/>
      </c>
      <c r="R903" s="384"/>
      <c r="S903" s="87"/>
      <c r="T903" s="135"/>
      <c r="U903" s="118"/>
      <c r="V903" s="118"/>
      <c r="W903" s="118"/>
      <c r="X903" s="118"/>
      <c r="Y903" s="135" t="str">
        <f>O903</f>
        <v/>
      </c>
      <c r="Z903" s="266">
        <f>O904</f>
        <v>0</v>
      </c>
      <c r="AA903" s="135"/>
      <c r="AB903" s="135"/>
      <c r="AC903" s="135"/>
      <c r="AD903" s="135"/>
      <c r="AE903" s="135"/>
      <c r="AF903" s="148"/>
      <c r="AG903" s="135"/>
      <c r="AH903" s="135"/>
      <c r="AI903" s="135"/>
      <c r="AJ903" s="135"/>
      <c r="AK903" s="135"/>
    </row>
    <row r="904" spans="1:37" ht="18" customHeight="1" thickBot="1">
      <c r="A904" s="312" t="str">
        <f>IF(C902="","",C902)</f>
        <v/>
      </c>
      <c r="B904" s="97">
        <f>B872</f>
        <v>10</v>
      </c>
      <c r="C904" s="93" t="str">
        <f>IF(H902="","",IF(D902="USD",H902-G902,ROUNDUP((H902-G902)/T902,2)))</f>
        <v/>
      </c>
      <c r="D904" s="110"/>
      <c r="E904" s="110"/>
      <c r="F904" s="111" t="str">
        <f>IF(AND(E902&lt;&gt;"",OR(I902="全額",I902="一部")=TRUE)=TRUE,E902,"")</f>
        <v/>
      </c>
      <c r="G904" s="112" t="str">
        <f>IF(D902="JPY",IF(COUNTIF(F904,"*円*")=1,I904,ROUNDUP(I904/T902,2)),IF(COUNTIF(F904,"*円*")=0,I904,ROUNDUP(I904*T902,0)))</f>
        <v/>
      </c>
      <c r="H904" s="174"/>
      <c r="I904" s="176" t="str">
        <f>IF(I902="","",IF(I902="全額",H902,IF(I902="なし",0,"金額入力")))</f>
        <v/>
      </c>
      <c r="J904" s="381"/>
      <c r="K904" s="385"/>
      <c r="L904" s="386"/>
      <c r="M904" s="385"/>
      <c r="N904" s="386"/>
      <c r="O904" s="385"/>
      <c r="P904" s="386"/>
      <c r="Q904" s="385"/>
      <c r="R904" s="387"/>
      <c r="S904" s="87"/>
      <c r="T904" s="135"/>
      <c r="U904" s="118" t="str">
        <f>IF(G904="","","IN_"&amp;F904&amp;MONTH(H904)&amp;"/"&amp;DAY(H904))&amp;"_"&amp;COUNTIF($V$14:V904,V904)</f>
        <v>_157</v>
      </c>
      <c r="V904" s="118" t="str">
        <f>"IN_"&amp;F904&amp;H904</f>
        <v>IN_</v>
      </c>
      <c r="W904" s="118"/>
      <c r="X904" s="118"/>
      <c r="Y904" s="135" t="str">
        <f>Q903</f>
        <v/>
      </c>
      <c r="Z904" s="266">
        <f>Q904</f>
        <v>0</v>
      </c>
      <c r="AA904" s="135" t="str">
        <f>IF(AB904="着金待ち",COUNTIF($AB$14:AB904,"着金待ち"),"")</f>
        <v/>
      </c>
      <c r="AB904" s="135" t="str">
        <f>IF(AND(OR(I902="全額",I902="一部")=TRUE,H904="")=TRUE,"着金待ち","")</f>
        <v/>
      </c>
      <c r="AC904" s="135" t="str">
        <f>IF(AB904="着金待ち",C902,"")</f>
        <v/>
      </c>
      <c r="AD904" s="135" t="str">
        <f>IF(AB904="着金待ち",F904,"")</f>
        <v/>
      </c>
      <c r="AE904" s="292" t="str">
        <f>IF(AB904="着金待ち",G904,"")</f>
        <v/>
      </c>
      <c r="AF904" s="148" t="str">
        <f>IF(AB904="着金待ち",B904,"")</f>
        <v/>
      </c>
      <c r="AG904" s="135" t="str">
        <f>IF(C904="","",IF(C904&lt;&gt;D904+E904,"！",""))</f>
        <v/>
      </c>
      <c r="AH904" s="135" t="str">
        <f>IF(C904="","",IF(C904&lt;&gt;SUM(K904:R904),"！",""))</f>
        <v/>
      </c>
      <c r="AI904" s="135" t="str">
        <f>IF(OR(AG904="！",AH904="！")=TRUE,"！","")</f>
        <v/>
      </c>
      <c r="AJ904" s="135" t="str">
        <f>IF(AI904="！",COUNTIF($AI$14:AI904,"！"),"")</f>
        <v/>
      </c>
      <c r="AK904" s="135">
        <v>7</v>
      </c>
    </row>
    <row r="905" spans="1:37" ht="18" customHeight="1" thickBot="1">
      <c r="A905" s="312"/>
      <c r="B905" s="308" t="s">
        <v>317</v>
      </c>
      <c r="C905" s="88"/>
      <c r="D905" s="89"/>
      <c r="E905" s="94" t="str">
        <f>IFERROR(ABS(C904-(D904+E904)),"")</f>
        <v/>
      </c>
      <c r="F905" s="90"/>
      <c r="G905" s="90"/>
      <c r="H905" s="89"/>
      <c r="I905" s="170"/>
      <c r="J905" s="79"/>
      <c r="K905" s="79"/>
      <c r="L905" s="79"/>
      <c r="M905" s="79"/>
      <c r="N905" s="79"/>
      <c r="O905" s="79"/>
      <c r="P905" s="79"/>
      <c r="Q905" s="388" t="str">
        <f>IFERROR(ABS(C904-SUM(K904:R904)),"")</f>
        <v/>
      </c>
      <c r="R905" s="388"/>
      <c r="S905" s="79"/>
      <c r="T905" s="135"/>
      <c r="U905" s="118"/>
      <c r="V905" s="118"/>
      <c r="W905" s="118"/>
      <c r="X905" s="118"/>
      <c r="Y905" s="135"/>
      <c r="Z905" s="135"/>
      <c r="AA905" s="135"/>
      <c r="AB905" s="135"/>
      <c r="AC905" s="135"/>
      <c r="AD905" s="135"/>
      <c r="AE905" s="135"/>
      <c r="AF905" s="148"/>
      <c r="AG905" s="135"/>
      <c r="AH905" s="135"/>
      <c r="AI905" s="135"/>
      <c r="AJ905" s="135"/>
      <c r="AK905" s="135"/>
    </row>
    <row r="906" spans="1:37" ht="18" customHeight="1" thickBot="1">
      <c r="A906" s="312"/>
      <c r="B906" s="321">
        <f>B901+1</f>
        <v>8</v>
      </c>
      <c r="C906" s="81" t="s">
        <v>23</v>
      </c>
      <c r="D906" s="82" t="s">
        <v>136</v>
      </c>
      <c r="E906" s="82" t="s">
        <v>28</v>
      </c>
      <c r="F906" s="82" t="s">
        <v>27</v>
      </c>
      <c r="G906" s="82" t="s">
        <v>24</v>
      </c>
      <c r="H906" s="171" t="s">
        <v>25</v>
      </c>
      <c r="I906" s="91" t="s">
        <v>133</v>
      </c>
      <c r="J906" s="372" t="s">
        <v>198</v>
      </c>
      <c r="K906" s="374"/>
      <c r="L906" s="375"/>
      <c r="M906" s="375"/>
      <c r="N906" s="375"/>
      <c r="O906" s="375"/>
      <c r="P906" s="375"/>
      <c r="Q906" s="375"/>
      <c r="R906" s="376"/>
      <c r="S906" s="83"/>
      <c r="T906" s="120" t="s">
        <v>31</v>
      </c>
      <c r="U906" s="118"/>
      <c r="V906" s="118"/>
      <c r="W906" s="118"/>
      <c r="X906" s="118"/>
      <c r="Y906" s="135" t="str">
        <f>K908</f>
        <v/>
      </c>
      <c r="Z906" s="266">
        <f>K909</f>
        <v>0</v>
      </c>
      <c r="AA906" s="135"/>
      <c r="AB906" s="135"/>
      <c r="AC906" s="135"/>
      <c r="AD906" s="135"/>
      <c r="AE906" s="135"/>
      <c r="AF906" s="148"/>
      <c r="AG906" s="135"/>
      <c r="AH906" s="135"/>
      <c r="AI906" s="135"/>
      <c r="AJ906" s="135"/>
      <c r="AK906" s="135"/>
    </row>
    <row r="907" spans="1:37" ht="18" customHeight="1" thickBot="1">
      <c r="A907" s="312"/>
      <c r="B907" s="309">
        <f>B872</f>
        <v>10</v>
      </c>
      <c r="C907" s="107"/>
      <c r="D907" s="108" t="s">
        <v>30</v>
      </c>
      <c r="E907" s="108" t="str">
        <f>IF(C907="","",IFERROR(INDEX(リスト!$B$3:$B$32,MATCH(プレー記録!C907,リスト!$D$3:$D$32,0),1),""))</f>
        <v/>
      </c>
      <c r="F907" s="109"/>
      <c r="G907" s="109" t="str">
        <f>IF(F907="","",F907)</f>
        <v/>
      </c>
      <c r="H907" s="172"/>
      <c r="I907" s="175"/>
      <c r="J907" s="373"/>
      <c r="K907" s="377"/>
      <c r="L907" s="378"/>
      <c r="M907" s="378"/>
      <c r="N907" s="378"/>
      <c r="O907" s="378"/>
      <c r="P907" s="378"/>
      <c r="Q907" s="378"/>
      <c r="R907" s="379"/>
      <c r="S907" s="84"/>
      <c r="T907" s="241"/>
      <c r="U907" s="118" t="str">
        <f>IF(F907="","","OUT_"&amp;E907&amp;MONTH(B907)&amp;"/"&amp;DAY(B907)&amp;"_"&amp;COUNTIF($V$12:V907,V907))</f>
        <v/>
      </c>
      <c r="V907" s="118" t="str">
        <f>"OUT_"&amp;E907&amp;B907</f>
        <v>OUT_10</v>
      </c>
      <c r="W907" s="194">
        <f>SUM(H907)-SUM(I909)</f>
        <v>0</v>
      </c>
      <c r="X907" s="119" t="str">
        <f>IF(C907="","",C907)</f>
        <v/>
      </c>
      <c r="Y907" s="135" t="str">
        <f>M908</f>
        <v/>
      </c>
      <c r="Z907" s="266">
        <f>M909</f>
        <v>0</v>
      </c>
      <c r="AA907" s="135"/>
      <c r="AB907" s="135"/>
      <c r="AC907" s="135"/>
      <c r="AD907" s="135"/>
      <c r="AE907" s="135"/>
      <c r="AF907" s="148"/>
      <c r="AG907" s="135"/>
      <c r="AH907" s="135"/>
      <c r="AI907" s="135"/>
      <c r="AJ907" s="135"/>
      <c r="AK907" s="135"/>
    </row>
    <row r="908" spans="1:37" ht="18" customHeight="1">
      <c r="A908" s="312"/>
      <c r="B908" s="79"/>
      <c r="C908" s="85" t="s">
        <v>26</v>
      </c>
      <c r="D908" s="86" t="s">
        <v>1</v>
      </c>
      <c r="E908" s="86" t="s">
        <v>29</v>
      </c>
      <c r="F908" s="86" t="s">
        <v>119</v>
      </c>
      <c r="G908" s="86" t="s">
        <v>134</v>
      </c>
      <c r="H908" s="173" t="s">
        <v>117</v>
      </c>
      <c r="I908" s="92" t="s">
        <v>135</v>
      </c>
      <c r="J908" s="380" t="s">
        <v>199</v>
      </c>
      <c r="K908" s="382" t="str">
        <f>$K$13</f>
        <v/>
      </c>
      <c r="L908" s="383"/>
      <c r="M908" s="382" t="str">
        <f>$M$13</f>
        <v/>
      </c>
      <c r="N908" s="383"/>
      <c r="O908" s="382" t="str">
        <f>$O$13</f>
        <v/>
      </c>
      <c r="P908" s="383"/>
      <c r="Q908" s="382" t="str">
        <f>$Q$13</f>
        <v/>
      </c>
      <c r="R908" s="384"/>
      <c r="S908" s="87"/>
      <c r="T908" s="135"/>
      <c r="U908" s="118"/>
      <c r="V908" s="118"/>
      <c r="W908" s="118"/>
      <c r="X908" s="118"/>
      <c r="Y908" s="135" t="str">
        <f>O908</f>
        <v/>
      </c>
      <c r="Z908" s="266">
        <f>O909</f>
        <v>0</v>
      </c>
      <c r="AA908" s="135"/>
      <c r="AB908" s="135"/>
      <c r="AC908" s="135"/>
      <c r="AD908" s="135"/>
      <c r="AE908" s="135"/>
      <c r="AF908" s="148"/>
      <c r="AG908" s="135"/>
      <c r="AH908" s="135"/>
      <c r="AI908" s="135"/>
      <c r="AJ908" s="135"/>
      <c r="AK908" s="135"/>
    </row>
    <row r="909" spans="1:37" ht="18" customHeight="1" thickBot="1">
      <c r="A909" s="312" t="str">
        <f>IF(C907="","",C907)</f>
        <v/>
      </c>
      <c r="B909" s="97">
        <f>B872</f>
        <v>10</v>
      </c>
      <c r="C909" s="93" t="str">
        <f>IF(H907="","",IF(D907="USD",H907-G907,ROUNDUP((H907-G907)/T907,2)))</f>
        <v/>
      </c>
      <c r="D909" s="110"/>
      <c r="E909" s="110"/>
      <c r="F909" s="111" t="str">
        <f>IF(AND(E907&lt;&gt;"",OR(I907="全額",I907="一部")=TRUE)=TRUE,E907,"")</f>
        <v/>
      </c>
      <c r="G909" s="112" t="str">
        <f>IF(D907="JPY",IF(COUNTIF(F909,"*円*")=1,I909,ROUNDUP(I909/T907,2)),IF(COUNTIF(F909,"*円*")=0,I909,ROUNDUP(I909*T907,0)))</f>
        <v/>
      </c>
      <c r="H909" s="174"/>
      <c r="I909" s="176" t="str">
        <f>IF(I907="","",IF(I907="全額",H907,IF(I907="なし",0,"金額入力")))</f>
        <v/>
      </c>
      <c r="J909" s="381"/>
      <c r="K909" s="385"/>
      <c r="L909" s="386"/>
      <c r="M909" s="385"/>
      <c r="N909" s="386"/>
      <c r="O909" s="385"/>
      <c r="P909" s="386"/>
      <c r="Q909" s="385"/>
      <c r="R909" s="387"/>
      <c r="S909" s="87"/>
      <c r="T909" s="135"/>
      <c r="U909" s="118" t="str">
        <f>IF(G909="","","IN_"&amp;F909&amp;MONTH(H909)&amp;"/"&amp;DAY(H909))&amp;"_"&amp;COUNTIF($V$14:V909,V909)</f>
        <v>_158</v>
      </c>
      <c r="V909" s="118" t="str">
        <f>"IN_"&amp;F909&amp;H909</f>
        <v>IN_</v>
      </c>
      <c r="W909" s="118"/>
      <c r="X909" s="118"/>
      <c r="Y909" s="135" t="str">
        <f>Q908</f>
        <v/>
      </c>
      <c r="Z909" s="266">
        <f>Q909</f>
        <v>0</v>
      </c>
      <c r="AA909" s="135" t="str">
        <f>IF(AB909="着金待ち",COUNTIF($AB$14:AB909,"着金待ち"),"")</f>
        <v/>
      </c>
      <c r="AB909" s="135" t="str">
        <f>IF(AND(OR(I907="全額",I907="一部")=TRUE,H909="")=TRUE,"着金待ち","")</f>
        <v/>
      </c>
      <c r="AC909" s="135" t="str">
        <f>IF(AB909="着金待ち",C907,"")</f>
        <v/>
      </c>
      <c r="AD909" s="135" t="str">
        <f>IF(AB909="着金待ち",F909,"")</f>
        <v/>
      </c>
      <c r="AE909" s="292" t="str">
        <f>IF(AB909="着金待ち",G909,"")</f>
        <v/>
      </c>
      <c r="AF909" s="148" t="str">
        <f>IF(AB909="着金待ち",B909,"")</f>
        <v/>
      </c>
      <c r="AG909" s="135" t="str">
        <f>IF(C909="","",IF(C909&lt;&gt;D909+E909,"！",""))</f>
        <v/>
      </c>
      <c r="AH909" s="135" t="str">
        <f>IF(C909="","",IF(C909&lt;&gt;SUM(K909:R909),"！",""))</f>
        <v/>
      </c>
      <c r="AI909" s="135" t="str">
        <f>IF(OR(AG909="！",AH909="！")=TRUE,"！","")</f>
        <v/>
      </c>
      <c r="AJ909" s="135" t="str">
        <f>IF(AI909="！",COUNTIF($AI$14:AI909,"！"),"")</f>
        <v/>
      </c>
      <c r="AK909" s="135">
        <v>8</v>
      </c>
    </row>
    <row r="910" spans="1:37" ht="18" customHeight="1" thickBot="1">
      <c r="A910" s="312"/>
      <c r="B910" s="308" t="s">
        <v>317</v>
      </c>
      <c r="C910" s="88"/>
      <c r="D910" s="89"/>
      <c r="E910" s="94" t="str">
        <f>IFERROR(ABS(C909-(D909+E909)),"")</f>
        <v/>
      </c>
      <c r="F910" s="90"/>
      <c r="G910" s="90"/>
      <c r="H910" s="89"/>
      <c r="I910" s="170"/>
      <c r="J910" s="79"/>
      <c r="K910" s="79"/>
      <c r="L910" s="79"/>
      <c r="M910" s="79"/>
      <c r="N910" s="79"/>
      <c r="O910" s="79"/>
      <c r="P910" s="79"/>
      <c r="Q910" s="388" t="str">
        <f>IFERROR(ABS(C909-SUM(K909:R909)),"")</f>
        <v/>
      </c>
      <c r="R910" s="388"/>
      <c r="S910" s="79"/>
      <c r="T910" s="135"/>
      <c r="U910" s="118"/>
      <c r="V910" s="118"/>
      <c r="W910" s="118"/>
      <c r="X910" s="118"/>
      <c r="Y910" s="135"/>
      <c r="Z910" s="135"/>
      <c r="AA910" s="135"/>
      <c r="AB910" s="135"/>
      <c r="AC910" s="135"/>
      <c r="AD910" s="135"/>
      <c r="AE910" s="135"/>
      <c r="AF910" s="148"/>
      <c r="AG910" s="135"/>
      <c r="AH910" s="135"/>
      <c r="AI910" s="135"/>
      <c r="AJ910" s="135"/>
      <c r="AK910" s="135"/>
    </row>
    <row r="911" spans="1:37" ht="18" customHeight="1" thickBot="1">
      <c r="A911" s="312"/>
      <c r="B911" s="321">
        <f>B906+1</f>
        <v>9</v>
      </c>
      <c r="C911" s="81" t="s">
        <v>23</v>
      </c>
      <c r="D911" s="82" t="s">
        <v>136</v>
      </c>
      <c r="E911" s="82" t="s">
        <v>28</v>
      </c>
      <c r="F911" s="82" t="s">
        <v>27</v>
      </c>
      <c r="G911" s="82" t="s">
        <v>24</v>
      </c>
      <c r="H911" s="171" t="s">
        <v>25</v>
      </c>
      <c r="I911" s="91" t="s">
        <v>133</v>
      </c>
      <c r="J911" s="372" t="s">
        <v>198</v>
      </c>
      <c r="K911" s="374"/>
      <c r="L911" s="375"/>
      <c r="M911" s="375"/>
      <c r="N911" s="375"/>
      <c r="O911" s="375"/>
      <c r="P911" s="375"/>
      <c r="Q911" s="375"/>
      <c r="R911" s="376"/>
      <c r="S911" s="83"/>
      <c r="T911" s="120" t="s">
        <v>31</v>
      </c>
      <c r="U911" s="118"/>
      <c r="V911" s="118"/>
      <c r="W911" s="118"/>
      <c r="X911" s="118"/>
      <c r="Y911" s="135" t="str">
        <f>K913</f>
        <v/>
      </c>
      <c r="Z911" s="266">
        <f>K914</f>
        <v>0</v>
      </c>
      <c r="AA911" s="135"/>
      <c r="AB911" s="135"/>
      <c r="AC911" s="135"/>
      <c r="AD911" s="135"/>
      <c r="AE911" s="135"/>
      <c r="AF911" s="148"/>
      <c r="AG911" s="135"/>
      <c r="AH911" s="135"/>
      <c r="AI911" s="135"/>
      <c r="AJ911" s="135"/>
      <c r="AK911" s="135"/>
    </row>
    <row r="912" spans="1:37" ht="18" customHeight="1" thickBot="1">
      <c r="A912" s="312"/>
      <c r="B912" s="309">
        <f>B872</f>
        <v>10</v>
      </c>
      <c r="C912" s="107"/>
      <c r="D912" s="108" t="s">
        <v>30</v>
      </c>
      <c r="E912" s="108" t="str">
        <f>IF(C912="","",IFERROR(INDEX(リスト!$B$3:$B$32,MATCH(プレー記録!C912,リスト!$D$3:$D$32,0),1),""))</f>
        <v/>
      </c>
      <c r="F912" s="109"/>
      <c r="G912" s="109" t="str">
        <f>IF(F912="","",F912)</f>
        <v/>
      </c>
      <c r="H912" s="172"/>
      <c r="I912" s="175"/>
      <c r="J912" s="373"/>
      <c r="K912" s="377"/>
      <c r="L912" s="378"/>
      <c r="M912" s="378"/>
      <c r="N912" s="378"/>
      <c r="O912" s="378"/>
      <c r="P912" s="378"/>
      <c r="Q912" s="378"/>
      <c r="R912" s="379"/>
      <c r="S912" s="84"/>
      <c r="T912" s="241"/>
      <c r="U912" s="118" t="str">
        <f>IF(F912="","","OUT_"&amp;E912&amp;MONTH(B912)&amp;"/"&amp;DAY(B912)&amp;"_"&amp;COUNTIF($V$12:V912,V912))</f>
        <v/>
      </c>
      <c r="V912" s="118" t="str">
        <f>"OUT_"&amp;E912&amp;B912</f>
        <v>OUT_10</v>
      </c>
      <c r="W912" s="194">
        <f>SUM(H912)-SUM(I914)</f>
        <v>0</v>
      </c>
      <c r="X912" s="119" t="str">
        <f>IF(C912="","",C912)</f>
        <v/>
      </c>
      <c r="Y912" s="135" t="str">
        <f>M913</f>
        <v/>
      </c>
      <c r="Z912" s="266">
        <f>M914</f>
        <v>0</v>
      </c>
      <c r="AA912" s="135"/>
      <c r="AB912" s="135"/>
      <c r="AC912" s="135"/>
      <c r="AD912" s="135"/>
      <c r="AE912" s="135"/>
      <c r="AF912" s="148"/>
      <c r="AG912" s="135"/>
      <c r="AH912" s="135"/>
      <c r="AI912" s="135"/>
      <c r="AJ912" s="135"/>
      <c r="AK912" s="135"/>
    </row>
    <row r="913" spans="1:37" ht="18" customHeight="1">
      <c r="A913" s="312"/>
      <c r="B913" s="79"/>
      <c r="C913" s="85" t="s">
        <v>26</v>
      </c>
      <c r="D913" s="86" t="s">
        <v>1</v>
      </c>
      <c r="E913" s="86" t="s">
        <v>29</v>
      </c>
      <c r="F913" s="86" t="s">
        <v>119</v>
      </c>
      <c r="G913" s="86" t="s">
        <v>134</v>
      </c>
      <c r="H913" s="173" t="s">
        <v>117</v>
      </c>
      <c r="I913" s="92" t="s">
        <v>135</v>
      </c>
      <c r="J913" s="380" t="s">
        <v>199</v>
      </c>
      <c r="K913" s="382" t="str">
        <f>$K$13</f>
        <v/>
      </c>
      <c r="L913" s="383"/>
      <c r="M913" s="382" t="str">
        <f>$M$13</f>
        <v/>
      </c>
      <c r="N913" s="383"/>
      <c r="O913" s="382" t="str">
        <f>$O$13</f>
        <v/>
      </c>
      <c r="P913" s="383"/>
      <c r="Q913" s="382" t="str">
        <f>$Q$13</f>
        <v/>
      </c>
      <c r="R913" s="384"/>
      <c r="S913" s="87"/>
      <c r="T913" s="135"/>
      <c r="U913" s="118"/>
      <c r="V913" s="118"/>
      <c r="W913" s="118"/>
      <c r="X913" s="118"/>
      <c r="Y913" s="135" t="str">
        <f>O913</f>
        <v/>
      </c>
      <c r="Z913" s="266">
        <f>O914</f>
        <v>0</v>
      </c>
      <c r="AA913" s="135"/>
      <c r="AB913" s="135"/>
      <c r="AC913" s="135"/>
      <c r="AD913" s="135"/>
      <c r="AE913" s="135"/>
      <c r="AF913" s="148"/>
      <c r="AG913" s="135"/>
      <c r="AH913" s="135"/>
      <c r="AI913" s="135"/>
      <c r="AJ913" s="135"/>
      <c r="AK913" s="135"/>
    </row>
    <row r="914" spans="1:37" ht="18" customHeight="1" thickBot="1">
      <c r="A914" s="312" t="str">
        <f>IF(C912="","",C912)</f>
        <v/>
      </c>
      <c r="B914" s="97">
        <f>B872</f>
        <v>10</v>
      </c>
      <c r="C914" s="93" t="str">
        <f>IF(H912="","",IF(D912="USD",H912-G912,ROUNDUP((H912-G912)/T912,2)))</f>
        <v/>
      </c>
      <c r="D914" s="110"/>
      <c r="E914" s="110"/>
      <c r="F914" s="111" t="str">
        <f>IF(AND(E912&lt;&gt;"",OR(I912="全額",I912="一部")=TRUE)=TRUE,E912,"")</f>
        <v/>
      </c>
      <c r="G914" s="112" t="str">
        <f>IF(D912="JPY",IF(COUNTIF(F914,"*円*")=1,I914,ROUNDUP(I914/T912,2)),IF(COUNTIF(F914,"*円*")=0,I914,ROUNDUP(I914*T912,0)))</f>
        <v/>
      </c>
      <c r="H914" s="174"/>
      <c r="I914" s="176" t="str">
        <f>IF(I912="","",IF(I912="全額",H912,IF(I912="なし",0,"金額入力")))</f>
        <v/>
      </c>
      <c r="J914" s="381"/>
      <c r="K914" s="385"/>
      <c r="L914" s="386"/>
      <c r="M914" s="385"/>
      <c r="N914" s="386"/>
      <c r="O914" s="385"/>
      <c r="P914" s="386"/>
      <c r="Q914" s="385"/>
      <c r="R914" s="387"/>
      <c r="S914" s="87"/>
      <c r="T914" s="135"/>
      <c r="U914" s="118" t="str">
        <f>IF(G914="","","IN_"&amp;F914&amp;MONTH(H914)&amp;"/"&amp;DAY(H914))&amp;"_"&amp;COUNTIF($V$14:V914,V914)</f>
        <v>_159</v>
      </c>
      <c r="V914" s="118" t="str">
        <f>"IN_"&amp;F914&amp;H914</f>
        <v>IN_</v>
      </c>
      <c r="W914" s="118"/>
      <c r="X914" s="118"/>
      <c r="Y914" s="135" t="str">
        <f>Q913</f>
        <v/>
      </c>
      <c r="Z914" s="266">
        <f>Q914</f>
        <v>0</v>
      </c>
      <c r="AA914" s="135" t="str">
        <f>IF(AB914="着金待ち",COUNTIF($AB$14:AB914,"着金待ち"),"")</f>
        <v/>
      </c>
      <c r="AB914" s="135" t="str">
        <f>IF(AND(OR(I912="全額",I912="一部")=TRUE,H914="")=TRUE,"着金待ち","")</f>
        <v/>
      </c>
      <c r="AC914" s="135" t="str">
        <f>IF(AB914="着金待ち",C912,"")</f>
        <v/>
      </c>
      <c r="AD914" s="135" t="str">
        <f>IF(AB914="着金待ち",F914,"")</f>
        <v/>
      </c>
      <c r="AE914" s="292" t="str">
        <f>IF(AB914="着金待ち",G914,"")</f>
        <v/>
      </c>
      <c r="AF914" s="148" t="str">
        <f>IF(AB914="着金待ち",B914,"")</f>
        <v/>
      </c>
      <c r="AG914" s="135" t="str">
        <f>IF(C914="","",IF(C914&lt;&gt;D914+E914,"！",""))</f>
        <v/>
      </c>
      <c r="AH914" s="135" t="str">
        <f>IF(C914="","",IF(C914&lt;&gt;SUM(K914:R914),"！",""))</f>
        <v/>
      </c>
      <c r="AI914" s="135" t="str">
        <f>IF(OR(AG914="！",AH914="！")=TRUE,"！","")</f>
        <v/>
      </c>
      <c r="AJ914" s="135" t="str">
        <f>IF(AI914="！",COUNTIF($AI$14:AI914,"！"),"")</f>
        <v/>
      </c>
      <c r="AK914" s="135">
        <v>9</v>
      </c>
    </row>
    <row r="915" spans="1:37" ht="18" customHeight="1" thickBot="1">
      <c r="A915" s="312"/>
      <c r="B915" s="308" t="s">
        <v>317</v>
      </c>
      <c r="C915" s="88"/>
      <c r="D915" s="89"/>
      <c r="E915" s="94" t="str">
        <f>IFERROR(ABS(C914-(D914+E914)),"")</f>
        <v/>
      </c>
      <c r="F915" s="90"/>
      <c r="G915" s="90"/>
      <c r="H915" s="89"/>
      <c r="I915" s="170"/>
      <c r="J915" s="79"/>
      <c r="K915" s="79"/>
      <c r="L915" s="79"/>
      <c r="M915" s="79"/>
      <c r="N915" s="79"/>
      <c r="O915" s="79"/>
      <c r="P915" s="79"/>
      <c r="Q915" s="388" t="str">
        <f>IFERROR(ABS(C914-SUM(K914:R914)),"")</f>
        <v/>
      </c>
      <c r="R915" s="388"/>
      <c r="S915" s="79"/>
      <c r="T915" s="135"/>
      <c r="U915" s="118"/>
      <c r="V915" s="118"/>
      <c r="W915" s="118"/>
      <c r="X915" s="118"/>
      <c r="Y915" s="135"/>
      <c r="Z915" s="135"/>
      <c r="AA915" s="135"/>
      <c r="AB915" s="135"/>
      <c r="AC915" s="135"/>
      <c r="AD915" s="135"/>
      <c r="AE915" s="135"/>
      <c r="AF915" s="148"/>
      <c r="AG915" s="135"/>
      <c r="AH915" s="135"/>
      <c r="AI915" s="135"/>
      <c r="AJ915" s="135"/>
      <c r="AK915" s="135"/>
    </row>
    <row r="916" spans="1:37" ht="18" customHeight="1" thickBot="1">
      <c r="A916" s="312"/>
      <c r="B916" s="321">
        <f>B911+1</f>
        <v>10</v>
      </c>
      <c r="C916" s="81" t="s">
        <v>23</v>
      </c>
      <c r="D916" s="82" t="s">
        <v>136</v>
      </c>
      <c r="E916" s="82" t="s">
        <v>28</v>
      </c>
      <c r="F916" s="82" t="s">
        <v>27</v>
      </c>
      <c r="G916" s="82" t="s">
        <v>24</v>
      </c>
      <c r="H916" s="171" t="s">
        <v>25</v>
      </c>
      <c r="I916" s="91" t="s">
        <v>133</v>
      </c>
      <c r="J916" s="372" t="s">
        <v>198</v>
      </c>
      <c r="K916" s="374"/>
      <c r="L916" s="375"/>
      <c r="M916" s="375"/>
      <c r="N916" s="375"/>
      <c r="O916" s="375"/>
      <c r="P916" s="375"/>
      <c r="Q916" s="375"/>
      <c r="R916" s="376"/>
      <c r="S916" s="83"/>
      <c r="T916" s="120" t="s">
        <v>31</v>
      </c>
      <c r="U916" s="118"/>
      <c r="V916" s="118"/>
      <c r="W916" s="118"/>
      <c r="X916" s="118"/>
      <c r="Y916" s="135" t="str">
        <f>K918</f>
        <v/>
      </c>
      <c r="Z916" s="266">
        <f>K919</f>
        <v>0</v>
      </c>
      <c r="AA916" s="135"/>
      <c r="AB916" s="135"/>
      <c r="AC916" s="135"/>
      <c r="AD916" s="135"/>
      <c r="AE916" s="135"/>
      <c r="AF916" s="148"/>
      <c r="AG916" s="135"/>
      <c r="AH916" s="135"/>
      <c r="AI916" s="135"/>
      <c r="AJ916" s="135"/>
      <c r="AK916" s="135"/>
    </row>
    <row r="917" spans="1:37" ht="18" customHeight="1" thickBot="1">
      <c r="A917" s="312"/>
      <c r="B917" s="309">
        <f>B872</f>
        <v>10</v>
      </c>
      <c r="C917" s="107"/>
      <c r="D917" s="108" t="s">
        <v>30</v>
      </c>
      <c r="E917" s="108" t="str">
        <f>IF(C917="","",IFERROR(INDEX(リスト!$B$3:$B$32,MATCH(プレー記録!C917,リスト!$D$3:$D$32,0),1),""))</f>
        <v/>
      </c>
      <c r="F917" s="109"/>
      <c r="G917" s="109" t="str">
        <f>IF(F917="","",F917)</f>
        <v/>
      </c>
      <c r="H917" s="172"/>
      <c r="I917" s="175"/>
      <c r="J917" s="373"/>
      <c r="K917" s="377"/>
      <c r="L917" s="378"/>
      <c r="M917" s="378"/>
      <c r="N917" s="378"/>
      <c r="O917" s="378"/>
      <c r="P917" s="378"/>
      <c r="Q917" s="378"/>
      <c r="R917" s="379"/>
      <c r="S917" s="84"/>
      <c r="T917" s="241"/>
      <c r="U917" s="118" t="str">
        <f>IF(F917="","","OUT_"&amp;E917&amp;MONTH(B917)&amp;"/"&amp;DAY(B917)&amp;"_"&amp;COUNTIF($V$12:V917,V917))</f>
        <v/>
      </c>
      <c r="V917" s="118" t="str">
        <f>"OUT_"&amp;E917&amp;B917</f>
        <v>OUT_10</v>
      </c>
      <c r="W917" s="194">
        <f>SUM(H917)-SUM(I919)</f>
        <v>0</v>
      </c>
      <c r="X917" s="119" t="str">
        <f>IF(C917="","",C917)</f>
        <v/>
      </c>
      <c r="Y917" s="135" t="str">
        <f>M918</f>
        <v/>
      </c>
      <c r="Z917" s="266">
        <f>M919</f>
        <v>0</v>
      </c>
      <c r="AA917" s="135"/>
      <c r="AB917" s="135"/>
      <c r="AC917" s="135"/>
      <c r="AD917" s="135"/>
      <c r="AE917" s="135"/>
      <c r="AF917" s="148"/>
      <c r="AG917" s="135"/>
      <c r="AH917" s="135"/>
      <c r="AI917" s="135"/>
      <c r="AJ917" s="135"/>
      <c r="AK917" s="135"/>
    </row>
    <row r="918" spans="1:37" ht="18" customHeight="1">
      <c r="A918" s="312"/>
      <c r="B918" s="79"/>
      <c r="C918" s="85" t="s">
        <v>26</v>
      </c>
      <c r="D918" s="86" t="s">
        <v>1</v>
      </c>
      <c r="E918" s="86" t="s">
        <v>29</v>
      </c>
      <c r="F918" s="86" t="s">
        <v>119</v>
      </c>
      <c r="G918" s="86" t="s">
        <v>134</v>
      </c>
      <c r="H918" s="173" t="s">
        <v>117</v>
      </c>
      <c r="I918" s="92" t="s">
        <v>135</v>
      </c>
      <c r="J918" s="380" t="s">
        <v>199</v>
      </c>
      <c r="K918" s="382" t="str">
        <f>$K$13</f>
        <v/>
      </c>
      <c r="L918" s="383"/>
      <c r="M918" s="382" t="str">
        <f>$M$13</f>
        <v/>
      </c>
      <c r="N918" s="383"/>
      <c r="O918" s="382" t="str">
        <f>$O$13</f>
        <v/>
      </c>
      <c r="P918" s="383"/>
      <c r="Q918" s="382" t="str">
        <f>$Q$13</f>
        <v/>
      </c>
      <c r="R918" s="384"/>
      <c r="S918" s="87"/>
      <c r="T918" s="135"/>
      <c r="U918" s="118"/>
      <c r="V918" s="118"/>
      <c r="W918" s="118"/>
      <c r="X918" s="118"/>
      <c r="Y918" s="135" t="str">
        <f>O918</f>
        <v/>
      </c>
      <c r="Z918" s="266">
        <f>O919</f>
        <v>0</v>
      </c>
      <c r="AA918" s="135"/>
      <c r="AB918" s="135"/>
      <c r="AC918" s="135"/>
      <c r="AD918" s="135"/>
      <c r="AE918" s="135"/>
      <c r="AF918" s="148"/>
      <c r="AG918" s="135"/>
      <c r="AH918" s="135"/>
      <c r="AI918" s="135"/>
      <c r="AJ918" s="135"/>
      <c r="AK918" s="135"/>
    </row>
    <row r="919" spans="1:37" ht="18" customHeight="1" thickBot="1">
      <c r="A919" s="312" t="str">
        <f>IF(C917="","",C917)</f>
        <v/>
      </c>
      <c r="B919" s="97">
        <f>B872</f>
        <v>10</v>
      </c>
      <c r="C919" s="93" t="str">
        <f>IF(H917="","",IF(D917="USD",H917-G917,ROUNDUP((H917-G917)/T917,2)))</f>
        <v/>
      </c>
      <c r="D919" s="110"/>
      <c r="E919" s="110"/>
      <c r="F919" s="111" t="str">
        <f>IF(AND(E917&lt;&gt;"",OR(I917="全額",I917="一部")=TRUE)=TRUE,E917,"")</f>
        <v/>
      </c>
      <c r="G919" s="112" t="str">
        <f>IF(D917="JPY",IF(COUNTIF(F919,"*円*")=1,I919,ROUNDUP(I919/T917,2)),IF(COUNTIF(F919,"*円*")=0,I919,ROUNDUP(I919*T917,0)))</f>
        <v/>
      </c>
      <c r="H919" s="174"/>
      <c r="I919" s="176" t="str">
        <f>IF(I917="","",IF(I917="全額",H917,IF(I917="なし",0,"金額入力")))</f>
        <v/>
      </c>
      <c r="J919" s="381"/>
      <c r="K919" s="385"/>
      <c r="L919" s="386"/>
      <c r="M919" s="385"/>
      <c r="N919" s="386"/>
      <c r="O919" s="385"/>
      <c r="P919" s="386"/>
      <c r="Q919" s="385"/>
      <c r="R919" s="387"/>
      <c r="S919" s="87"/>
      <c r="T919" s="135"/>
      <c r="U919" s="118" t="str">
        <f>IF(G919="","","IN_"&amp;F919&amp;MONTH(H919)&amp;"/"&amp;DAY(H919))&amp;"_"&amp;COUNTIF($V$14:V919,V919)</f>
        <v>_160</v>
      </c>
      <c r="V919" s="118" t="str">
        <f>"IN_"&amp;F919&amp;H919</f>
        <v>IN_</v>
      </c>
      <c r="W919" s="118"/>
      <c r="X919" s="118"/>
      <c r="Y919" s="135" t="str">
        <f>Q918</f>
        <v/>
      </c>
      <c r="Z919" s="266">
        <f>Q919</f>
        <v>0</v>
      </c>
      <c r="AA919" s="135" t="str">
        <f>IF(AB919="着金待ち",COUNTIF($AB$14:AB919,"着金待ち"),"")</f>
        <v/>
      </c>
      <c r="AB919" s="135" t="str">
        <f>IF(AND(OR(I917="全額",I917="一部")=TRUE,H919="")=TRUE,"着金待ち","")</f>
        <v/>
      </c>
      <c r="AC919" s="135" t="str">
        <f>IF(AB919="着金待ち",C917,"")</f>
        <v/>
      </c>
      <c r="AD919" s="135" t="str">
        <f>IF(AB919="着金待ち",F919,"")</f>
        <v/>
      </c>
      <c r="AE919" s="292" t="str">
        <f>IF(AB919="着金待ち",G919,"")</f>
        <v/>
      </c>
      <c r="AF919" s="148" t="str">
        <f>IF(AB919="着金待ち",B919,"")</f>
        <v/>
      </c>
      <c r="AG919" s="135" t="str">
        <f>IF(C919="","",IF(C919&lt;&gt;D919+E919,"！",""))</f>
        <v/>
      </c>
      <c r="AH919" s="135" t="str">
        <f>IF(C919="","",IF(C919&lt;&gt;SUM(K919:R919),"！",""))</f>
        <v/>
      </c>
      <c r="AI919" s="135" t="str">
        <f>IF(OR(AG919="！",AH919="！")=TRUE,"！","")</f>
        <v/>
      </c>
      <c r="AJ919" s="135" t="str">
        <f>IF(AI919="！",COUNTIF($AI$14:AI919,"！"),"")</f>
        <v/>
      </c>
      <c r="AK919" s="135">
        <v>10</v>
      </c>
    </row>
    <row r="920" spans="1:37" ht="18" customHeight="1" thickBot="1">
      <c r="A920" s="312"/>
      <c r="B920" s="308" t="s">
        <v>317</v>
      </c>
      <c r="C920" s="181"/>
      <c r="D920" s="182"/>
      <c r="E920" s="98" t="str">
        <f>IFERROR(ABS(C919-(D919+E919)),"")</f>
        <v/>
      </c>
      <c r="F920" s="183"/>
      <c r="G920" s="183"/>
      <c r="H920" s="182"/>
      <c r="I920" s="170"/>
      <c r="J920" s="79"/>
      <c r="K920" s="79"/>
      <c r="L920" s="79"/>
      <c r="M920" s="79"/>
      <c r="N920" s="79"/>
      <c r="O920" s="79"/>
      <c r="P920" s="79"/>
      <c r="Q920" s="371" t="str">
        <f>IFERROR(ABS(C919-SUM(K919:R919)),"")</f>
        <v/>
      </c>
      <c r="R920" s="371"/>
      <c r="S920" s="79"/>
      <c r="T920" s="135"/>
      <c r="U920" s="118"/>
      <c r="V920" s="118"/>
      <c r="W920" s="118"/>
      <c r="X920" s="118"/>
      <c r="Y920" s="135"/>
      <c r="Z920" s="135"/>
      <c r="AA920" s="135"/>
      <c r="AB920" s="135"/>
      <c r="AC920" s="135"/>
      <c r="AD920" s="135"/>
      <c r="AE920" s="135"/>
      <c r="AF920" s="148"/>
      <c r="AG920" s="135"/>
      <c r="AH920" s="135"/>
      <c r="AI920" s="135"/>
      <c r="AJ920" s="135"/>
      <c r="AK920" s="135"/>
    </row>
    <row r="921" spans="1:37" ht="18" customHeight="1" thickBot="1">
      <c r="A921" s="312"/>
      <c r="B921" s="321">
        <f>B916+1</f>
        <v>11</v>
      </c>
      <c r="C921" s="81" t="s">
        <v>23</v>
      </c>
      <c r="D921" s="82" t="s">
        <v>136</v>
      </c>
      <c r="E921" s="82" t="s">
        <v>28</v>
      </c>
      <c r="F921" s="82" t="s">
        <v>27</v>
      </c>
      <c r="G921" s="82" t="s">
        <v>24</v>
      </c>
      <c r="H921" s="171" t="s">
        <v>25</v>
      </c>
      <c r="I921" s="91" t="s">
        <v>133</v>
      </c>
      <c r="J921" s="372" t="s">
        <v>198</v>
      </c>
      <c r="K921" s="374"/>
      <c r="L921" s="375"/>
      <c r="M921" s="375"/>
      <c r="N921" s="375"/>
      <c r="O921" s="375"/>
      <c r="P921" s="375"/>
      <c r="Q921" s="375"/>
      <c r="R921" s="376"/>
      <c r="S921" s="83"/>
      <c r="T921" s="120" t="s">
        <v>31</v>
      </c>
      <c r="U921" s="118"/>
      <c r="V921" s="118"/>
      <c r="W921" s="118"/>
      <c r="X921" s="118"/>
      <c r="Y921" s="135" t="str">
        <f>K923</f>
        <v/>
      </c>
      <c r="Z921" s="266">
        <f>K924</f>
        <v>0</v>
      </c>
      <c r="AA921" s="135"/>
      <c r="AB921" s="135"/>
      <c r="AC921" s="135"/>
      <c r="AD921" s="135"/>
      <c r="AE921" s="135"/>
      <c r="AF921" s="148"/>
      <c r="AG921" s="135"/>
      <c r="AH921" s="135"/>
      <c r="AI921" s="135"/>
      <c r="AJ921" s="135"/>
      <c r="AK921" s="135"/>
    </row>
    <row r="922" spans="1:37" ht="18" customHeight="1" thickBot="1">
      <c r="A922" s="312"/>
      <c r="B922" s="309">
        <f>B872</f>
        <v>10</v>
      </c>
      <c r="C922" s="107"/>
      <c r="D922" s="108" t="s">
        <v>30</v>
      </c>
      <c r="E922" s="108" t="str">
        <f>IF(C922="","",IFERROR(INDEX(リスト!$B$3:$B$32,MATCH(プレー記録!C922,リスト!$D$3:$D$32,0),1),""))</f>
        <v/>
      </c>
      <c r="F922" s="109"/>
      <c r="G922" s="109" t="str">
        <f>IF(F922="","",F922)</f>
        <v/>
      </c>
      <c r="H922" s="172"/>
      <c r="I922" s="175"/>
      <c r="J922" s="373"/>
      <c r="K922" s="377"/>
      <c r="L922" s="378"/>
      <c r="M922" s="378"/>
      <c r="N922" s="378"/>
      <c r="O922" s="378"/>
      <c r="P922" s="378"/>
      <c r="Q922" s="378"/>
      <c r="R922" s="379"/>
      <c r="S922" s="84"/>
      <c r="T922" s="241"/>
      <c r="U922" s="118" t="str">
        <f>IF(F922="","","OUT_"&amp;E922&amp;MONTH(B922)&amp;"/"&amp;DAY(B922)&amp;"_"&amp;COUNTIF($V$12:V922,V922))</f>
        <v/>
      </c>
      <c r="V922" s="118" t="str">
        <f>"OUT_"&amp;E922&amp;B922</f>
        <v>OUT_10</v>
      </c>
      <c r="W922" s="194">
        <f>SUM(H922)-SUM(I924)</f>
        <v>0</v>
      </c>
      <c r="X922" s="119" t="str">
        <f>IF(C922="","",C922)</f>
        <v/>
      </c>
      <c r="Y922" s="135" t="str">
        <f>M923</f>
        <v/>
      </c>
      <c r="Z922" s="266">
        <f>M924</f>
        <v>0</v>
      </c>
      <c r="AA922" s="135"/>
      <c r="AB922" s="135"/>
      <c r="AC922" s="135"/>
      <c r="AD922" s="135"/>
      <c r="AE922" s="135"/>
      <c r="AF922" s="148"/>
      <c r="AG922" s="135"/>
      <c r="AH922" s="135"/>
      <c r="AI922" s="135"/>
      <c r="AJ922" s="135"/>
      <c r="AK922" s="135"/>
    </row>
    <row r="923" spans="1:37" ht="18" customHeight="1">
      <c r="A923" s="312"/>
      <c r="B923" s="79"/>
      <c r="C923" s="85" t="s">
        <v>26</v>
      </c>
      <c r="D923" s="86" t="s">
        <v>1</v>
      </c>
      <c r="E923" s="86" t="s">
        <v>29</v>
      </c>
      <c r="F923" s="86" t="s">
        <v>119</v>
      </c>
      <c r="G923" s="86" t="s">
        <v>134</v>
      </c>
      <c r="H923" s="173" t="s">
        <v>117</v>
      </c>
      <c r="I923" s="92" t="s">
        <v>135</v>
      </c>
      <c r="J923" s="380" t="s">
        <v>199</v>
      </c>
      <c r="K923" s="382" t="str">
        <f>$K$13</f>
        <v/>
      </c>
      <c r="L923" s="383"/>
      <c r="M923" s="382" t="str">
        <f>$M$13</f>
        <v/>
      </c>
      <c r="N923" s="383"/>
      <c r="O923" s="382" t="str">
        <f>$O$13</f>
        <v/>
      </c>
      <c r="P923" s="383"/>
      <c r="Q923" s="382" t="str">
        <f>$Q$13</f>
        <v/>
      </c>
      <c r="R923" s="384"/>
      <c r="S923" s="87"/>
      <c r="T923" s="135"/>
      <c r="U923" s="118"/>
      <c r="V923" s="118"/>
      <c r="W923" s="118"/>
      <c r="X923" s="118"/>
      <c r="Y923" s="135" t="str">
        <f>O923</f>
        <v/>
      </c>
      <c r="Z923" s="266">
        <f>O924</f>
        <v>0</v>
      </c>
      <c r="AA923" s="135"/>
      <c r="AB923" s="135"/>
      <c r="AC923" s="135"/>
      <c r="AD923" s="135"/>
      <c r="AE923" s="135"/>
      <c r="AF923" s="148"/>
      <c r="AG923" s="135"/>
      <c r="AH923" s="135"/>
      <c r="AI923" s="135"/>
      <c r="AJ923" s="135"/>
      <c r="AK923" s="135"/>
    </row>
    <row r="924" spans="1:37" ht="18" customHeight="1" thickBot="1">
      <c r="A924" s="312" t="str">
        <f>IF(C922="","",C922)</f>
        <v/>
      </c>
      <c r="B924" s="97">
        <f>B872</f>
        <v>10</v>
      </c>
      <c r="C924" s="93" t="str">
        <f>IF(H922="","",IF(D922="USD",H922-G922,ROUNDUP((H922-G922)/T922,2)))</f>
        <v/>
      </c>
      <c r="D924" s="110"/>
      <c r="E924" s="110"/>
      <c r="F924" s="111" t="str">
        <f>IF(AND(E922&lt;&gt;"",OR(I922="全額",I922="一部")=TRUE)=TRUE,E922,"")</f>
        <v/>
      </c>
      <c r="G924" s="112" t="str">
        <f>IF(D922="JPY",IF(COUNTIF(F924,"*円*")=1,I924,ROUNDUP(I924/T922,2)),IF(COUNTIF(F924,"*円*")=0,I924,ROUNDUP(I924*T922,0)))</f>
        <v/>
      </c>
      <c r="H924" s="174"/>
      <c r="I924" s="176" t="str">
        <f>IF(I922="","",IF(I922="全額",H922,IF(I922="なし",0,"金額入力")))</f>
        <v/>
      </c>
      <c r="J924" s="381"/>
      <c r="K924" s="385"/>
      <c r="L924" s="386"/>
      <c r="M924" s="385"/>
      <c r="N924" s="386"/>
      <c r="O924" s="385"/>
      <c r="P924" s="386"/>
      <c r="Q924" s="385"/>
      <c r="R924" s="387"/>
      <c r="S924" s="87"/>
      <c r="T924" s="135"/>
      <c r="U924" s="118" t="str">
        <f>IF(G924="","","IN_"&amp;F924&amp;MONTH(H924)&amp;"/"&amp;DAY(H924))&amp;"_"&amp;COUNTIF($V$14:V924,V924)</f>
        <v>_161</v>
      </c>
      <c r="V924" s="118" t="str">
        <f>"IN_"&amp;F924&amp;H924</f>
        <v>IN_</v>
      </c>
      <c r="W924" s="118"/>
      <c r="X924" s="118"/>
      <c r="Y924" s="135" t="str">
        <f>Q923</f>
        <v/>
      </c>
      <c r="Z924" s="266">
        <f>Q924</f>
        <v>0</v>
      </c>
      <c r="AA924" s="135" t="str">
        <f>IF(AB924="着金待ち",COUNTIF($AB$14:AB924,"着金待ち"),"")</f>
        <v/>
      </c>
      <c r="AB924" s="135" t="str">
        <f>IF(AND(OR(I922="全額",I922="一部")=TRUE,H924="")=TRUE,"着金待ち","")</f>
        <v/>
      </c>
      <c r="AC924" s="135" t="str">
        <f>IF(AB924="着金待ち",C922,"")</f>
        <v/>
      </c>
      <c r="AD924" s="135" t="str">
        <f>IF(AB924="着金待ち",F924,"")</f>
        <v/>
      </c>
      <c r="AE924" s="292" t="str">
        <f>IF(AB924="着金待ち",G924,"")</f>
        <v/>
      </c>
      <c r="AF924" s="148" t="str">
        <f>IF(AB924="着金待ち",B924,"")</f>
        <v/>
      </c>
      <c r="AG924" s="135" t="str">
        <f>IF(C924="","",IF(C924&lt;&gt;D924+E924,"！",""))</f>
        <v/>
      </c>
      <c r="AH924" s="135" t="str">
        <f>IF(C924="","",IF(C924&lt;&gt;SUM(K924:R924),"！",""))</f>
        <v/>
      </c>
      <c r="AI924" s="135" t="str">
        <f>IF(OR(AG924="！",AH924="！")=TRUE,"！","")</f>
        <v/>
      </c>
      <c r="AJ924" s="135" t="str">
        <f>IF(AI924="！",COUNTIF($AI$14:AI924,"！"),"")</f>
        <v/>
      </c>
      <c r="AK924" s="135">
        <v>11</v>
      </c>
    </row>
    <row r="925" spans="1:37" ht="18" customHeight="1" thickBot="1">
      <c r="B925" s="308" t="s">
        <v>317</v>
      </c>
      <c r="C925" s="181"/>
      <c r="D925" s="182"/>
      <c r="E925" s="98" t="str">
        <f>IFERROR(ABS(C924-(D924+E924)),"")</f>
        <v/>
      </c>
      <c r="F925" s="183"/>
      <c r="G925" s="183"/>
      <c r="H925" s="182"/>
      <c r="I925" s="170"/>
      <c r="J925" s="79"/>
      <c r="K925" s="79"/>
      <c r="L925" s="79"/>
      <c r="M925" s="79"/>
      <c r="N925" s="79"/>
      <c r="O925" s="79"/>
      <c r="P925" s="79"/>
      <c r="Q925" s="371" t="str">
        <f>IFERROR(ABS(C924-SUM(K924:R924)),"")</f>
        <v/>
      </c>
      <c r="R925" s="371"/>
      <c r="S925" s="135"/>
      <c r="T925" s="135"/>
      <c r="U925" s="135"/>
      <c r="V925" s="135"/>
      <c r="W925" s="135"/>
      <c r="X925" s="135"/>
      <c r="Y925" s="135"/>
      <c r="Z925" s="135"/>
      <c r="AA925" s="135"/>
      <c r="AB925" s="135"/>
      <c r="AC925" s="135"/>
      <c r="AD925" s="135"/>
      <c r="AE925" s="135"/>
      <c r="AF925" s="135"/>
      <c r="AG925" s="135"/>
      <c r="AH925" s="135"/>
      <c r="AI925" s="135"/>
      <c r="AJ925" s="135"/>
      <c r="AK925" s="135"/>
    </row>
    <row r="926" spans="1:37" ht="18" customHeight="1" thickBot="1">
      <c r="A926" s="312"/>
      <c r="B926" s="321">
        <f>B921+1</f>
        <v>12</v>
      </c>
      <c r="C926" s="81" t="s">
        <v>23</v>
      </c>
      <c r="D926" s="82" t="s">
        <v>136</v>
      </c>
      <c r="E926" s="82" t="s">
        <v>28</v>
      </c>
      <c r="F926" s="82" t="s">
        <v>27</v>
      </c>
      <c r="G926" s="82" t="s">
        <v>24</v>
      </c>
      <c r="H926" s="171" t="s">
        <v>25</v>
      </c>
      <c r="I926" s="91" t="s">
        <v>133</v>
      </c>
      <c r="J926" s="372" t="s">
        <v>198</v>
      </c>
      <c r="K926" s="374"/>
      <c r="L926" s="375"/>
      <c r="M926" s="375"/>
      <c r="N926" s="375"/>
      <c r="O926" s="375"/>
      <c r="P926" s="375"/>
      <c r="Q926" s="375"/>
      <c r="R926" s="376"/>
      <c r="S926" s="83"/>
      <c r="T926" s="120" t="s">
        <v>31</v>
      </c>
      <c r="U926" s="118"/>
      <c r="V926" s="118"/>
      <c r="W926" s="118"/>
      <c r="X926" s="118"/>
      <c r="Y926" s="135" t="str">
        <f>K928</f>
        <v/>
      </c>
      <c r="Z926" s="266">
        <f>K929</f>
        <v>0</v>
      </c>
      <c r="AA926" s="135"/>
      <c r="AB926" s="135"/>
      <c r="AC926" s="135"/>
      <c r="AD926" s="135"/>
      <c r="AE926" s="135"/>
      <c r="AF926" s="148"/>
      <c r="AG926" s="135"/>
      <c r="AH926" s="135"/>
      <c r="AI926" s="135"/>
      <c r="AJ926" s="135"/>
      <c r="AK926" s="135"/>
    </row>
    <row r="927" spans="1:37" ht="18" customHeight="1" thickBot="1">
      <c r="A927" s="312"/>
      <c r="B927" s="309">
        <f>B872</f>
        <v>10</v>
      </c>
      <c r="C927" s="107"/>
      <c r="D927" s="108" t="s">
        <v>30</v>
      </c>
      <c r="E927" s="108" t="str">
        <f>IF(C927="","",IFERROR(INDEX(リスト!$B$3:$B$32,MATCH(プレー記録!C927,リスト!$D$3:$D$32,0),1),""))</f>
        <v/>
      </c>
      <c r="F927" s="109"/>
      <c r="G927" s="109" t="str">
        <f>IF(F927="","",F927)</f>
        <v/>
      </c>
      <c r="H927" s="172"/>
      <c r="I927" s="175"/>
      <c r="J927" s="373"/>
      <c r="K927" s="377"/>
      <c r="L927" s="378"/>
      <c r="M927" s="378"/>
      <c r="N927" s="378"/>
      <c r="O927" s="378"/>
      <c r="P927" s="378"/>
      <c r="Q927" s="378"/>
      <c r="R927" s="379"/>
      <c r="S927" s="84"/>
      <c r="T927" s="241"/>
      <c r="U927" s="118" t="str">
        <f>IF(F927="","","OUT_"&amp;E927&amp;MONTH(B927)&amp;"/"&amp;DAY(B927)&amp;"_"&amp;COUNTIF($V$12:V927,V927))</f>
        <v/>
      </c>
      <c r="V927" s="118" t="str">
        <f>"OUT_"&amp;E927&amp;B927</f>
        <v>OUT_10</v>
      </c>
      <c r="W927" s="194">
        <f>SUM(H927)-SUM(I929)</f>
        <v>0</v>
      </c>
      <c r="X927" s="119" t="str">
        <f>IF(C927="","",C927)</f>
        <v/>
      </c>
      <c r="Y927" s="135" t="str">
        <f>M928</f>
        <v/>
      </c>
      <c r="Z927" s="266">
        <f>M929</f>
        <v>0</v>
      </c>
      <c r="AA927" s="135"/>
      <c r="AB927" s="135"/>
      <c r="AC927" s="135"/>
      <c r="AD927" s="135"/>
      <c r="AE927" s="135"/>
      <c r="AF927" s="148"/>
      <c r="AG927" s="135"/>
      <c r="AH927" s="135"/>
      <c r="AI927" s="135"/>
      <c r="AJ927" s="135"/>
      <c r="AK927" s="135"/>
    </row>
    <row r="928" spans="1:37" ht="18" customHeight="1">
      <c r="A928" s="312"/>
      <c r="B928" s="79"/>
      <c r="C928" s="85" t="s">
        <v>26</v>
      </c>
      <c r="D928" s="86" t="s">
        <v>1</v>
      </c>
      <c r="E928" s="86" t="s">
        <v>29</v>
      </c>
      <c r="F928" s="86" t="s">
        <v>119</v>
      </c>
      <c r="G928" s="86" t="s">
        <v>134</v>
      </c>
      <c r="H928" s="173" t="s">
        <v>117</v>
      </c>
      <c r="I928" s="92" t="s">
        <v>135</v>
      </c>
      <c r="J928" s="380" t="s">
        <v>199</v>
      </c>
      <c r="K928" s="382" t="str">
        <f>$K$13</f>
        <v/>
      </c>
      <c r="L928" s="383"/>
      <c r="M928" s="382" t="str">
        <f>$M$13</f>
        <v/>
      </c>
      <c r="N928" s="383"/>
      <c r="O928" s="382" t="str">
        <f>$O$13</f>
        <v/>
      </c>
      <c r="P928" s="383"/>
      <c r="Q928" s="382" t="str">
        <f>$Q$13</f>
        <v/>
      </c>
      <c r="R928" s="384"/>
      <c r="S928" s="87"/>
      <c r="T928" s="135"/>
      <c r="U928" s="118"/>
      <c r="V928" s="118"/>
      <c r="W928" s="118"/>
      <c r="X928" s="118"/>
      <c r="Y928" s="135" t="str">
        <f>O928</f>
        <v/>
      </c>
      <c r="Z928" s="266">
        <f>O929</f>
        <v>0</v>
      </c>
      <c r="AA928" s="135"/>
      <c r="AB928" s="135"/>
      <c r="AC928" s="135"/>
      <c r="AD928" s="135"/>
      <c r="AE928" s="135"/>
      <c r="AF928" s="148"/>
      <c r="AG928" s="135"/>
      <c r="AH928" s="135"/>
      <c r="AI928" s="135"/>
      <c r="AJ928" s="135"/>
      <c r="AK928" s="135"/>
    </row>
    <row r="929" spans="1:37" ht="18" customHeight="1" thickBot="1">
      <c r="A929" s="312" t="str">
        <f>IF(C927="","",C927)</f>
        <v/>
      </c>
      <c r="B929" s="97">
        <f>B872</f>
        <v>10</v>
      </c>
      <c r="C929" s="93" t="str">
        <f>IF(H927="","",IF(D927="USD",H927-G927,ROUNDUP((H927-G927)/T927,2)))</f>
        <v/>
      </c>
      <c r="D929" s="110"/>
      <c r="E929" s="110"/>
      <c r="F929" s="111" t="str">
        <f>IF(AND(E927&lt;&gt;"",OR(I927="全額",I927="一部")=TRUE)=TRUE,E927,"")</f>
        <v/>
      </c>
      <c r="G929" s="112" t="str">
        <f>IF(D927="JPY",IF(COUNTIF(F929,"*円*")=1,I929,ROUNDUP(I929/T927,2)),IF(COUNTIF(F929,"*円*")=0,I929,ROUNDUP(I929*T927,0)))</f>
        <v/>
      </c>
      <c r="H929" s="174"/>
      <c r="I929" s="176" t="str">
        <f>IF(I927="","",IF(I927="全額",H927,IF(I927="なし",0,"金額入力")))</f>
        <v/>
      </c>
      <c r="J929" s="381"/>
      <c r="K929" s="385"/>
      <c r="L929" s="386"/>
      <c r="M929" s="385"/>
      <c r="N929" s="386"/>
      <c r="O929" s="385"/>
      <c r="P929" s="386"/>
      <c r="Q929" s="385"/>
      <c r="R929" s="387"/>
      <c r="S929" s="87"/>
      <c r="T929" s="135"/>
      <c r="U929" s="118" t="str">
        <f>IF(G929="","","IN_"&amp;F929&amp;MONTH(H929)&amp;"/"&amp;DAY(H929))&amp;"_"&amp;COUNTIF($V$14:V929,V929)</f>
        <v>_162</v>
      </c>
      <c r="V929" s="118" t="str">
        <f>"IN_"&amp;F929&amp;H929</f>
        <v>IN_</v>
      </c>
      <c r="W929" s="118"/>
      <c r="X929" s="118"/>
      <c r="Y929" s="135" t="str">
        <f>Q928</f>
        <v/>
      </c>
      <c r="Z929" s="266">
        <f>Q929</f>
        <v>0</v>
      </c>
      <c r="AA929" s="135" t="str">
        <f>IF(AB929="着金待ち",COUNTIF($AB$14:AB929,"着金待ち"),"")</f>
        <v/>
      </c>
      <c r="AB929" s="135" t="str">
        <f>IF(AND(OR(I927="全額",I927="一部")=TRUE,H929="")=TRUE,"着金待ち","")</f>
        <v/>
      </c>
      <c r="AC929" s="135" t="str">
        <f>IF(AB929="着金待ち",C927,"")</f>
        <v/>
      </c>
      <c r="AD929" s="135" t="str">
        <f>IF(AB929="着金待ち",F929,"")</f>
        <v/>
      </c>
      <c r="AE929" s="292" t="str">
        <f>IF(AB929="着金待ち",G929,"")</f>
        <v/>
      </c>
      <c r="AF929" s="148" t="str">
        <f>IF(AB929="着金待ち",B929,"")</f>
        <v/>
      </c>
      <c r="AG929" s="135" t="str">
        <f>IF(C929="","",IF(C929&lt;&gt;D929+E929,"！",""))</f>
        <v/>
      </c>
      <c r="AH929" s="135" t="str">
        <f>IF(C929="","",IF(C929&lt;&gt;SUM(K929:R929),"！",""))</f>
        <v/>
      </c>
      <c r="AI929" s="135" t="str">
        <f>IF(OR(AG929="！",AH929="！")=TRUE,"！","")</f>
        <v/>
      </c>
      <c r="AJ929" s="135" t="str">
        <f>IF(AI929="！",COUNTIF($AI$14:AI929,"！"),"")</f>
        <v/>
      </c>
      <c r="AK929" s="135">
        <v>12</v>
      </c>
    </row>
    <row r="930" spans="1:37" ht="18" customHeight="1" thickBot="1">
      <c r="B930" s="308" t="s">
        <v>317</v>
      </c>
      <c r="C930" s="181"/>
      <c r="D930" s="182"/>
      <c r="E930" s="98" t="str">
        <f>IFERROR(ABS(C929-(D929+E929)),"")</f>
        <v/>
      </c>
      <c r="F930" s="183"/>
      <c r="G930" s="183"/>
      <c r="H930" s="182"/>
      <c r="I930" s="170"/>
      <c r="J930" s="79"/>
      <c r="K930" s="79"/>
      <c r="L930" s="79"/>
      <c r="M930" s="79"/>
      <c r="N930" s="79"/>
      <c r="O930" s="79"/>
      <c r="P930" s="79"/>
      <c r="Q930" s="371" t="str">
        <f>IFERROR(ABS(C929-SUM(K929:R929)),"")</f>
        <v/>
      </c>
      <c r="R930" s="371"/>
      <c r="S930" s="135"/>
      <c r="T930" s="135"/>
      <c r="U930" s="135"/>
      <c r="V930" s="135"/>
      <c r="W930" s="135"/>
      <c r="X930" s="135"/>
      <c r="Y930" s="135"/>
      <c r="Z930" s="135"/>
      <c r="AA930" s="135"/>
      <c r="AB930" s="135"/>
      <c r="AC930" s="135"/>
      <c r="AD930" s="135"/>
      <c r="AE930" s="135"/>
      <c r="AF930" s="135"/>
      <c r="AG930" s="135"/>
      <c r="AH930" s="135"/>
      <c r="AI930" s="135"/>
      <c r="AJ930" s="135"/>
      <c r="AK930" s="135"/>
    </row>
    <row r="931" spans="1:37" ht="18" customHeight="1" thickBot="1">
      <c r="A931" s="312"/>
      <c r="B931" s="321">
        <f>B926+1</f>
        <v>13</v>
      </c>
      <c r="C931" s="81" t="s">
        <v>23</v>
      </c>
      <c r="D931" s="82" t="s">
        <v>136</v>
      </c>
      <c r="E931" s="82" t="s">
        <v>28</v>
      </c>
      <c r="F931" s="82" t="s">
        <v>27</v>
      </c>
      <c r="G931" s="82" t="s">
        <v>24</v>
      </c>
      <c r="H931" s="171" t="s">
        <v>25</v>
      </c>
      <c r="I931" s="91" t="s">
        <v>133</v>
      </c>
      <c r="J931" s="372" t="s">
        <v>198</v>
      </c>
      <c r="K931" s="374"/>
      <c r="L931" s="375"/>
      <c r="M931" s="375"/>
      <c r="N931" s="375"/>
      <c r="O931" s="375"/>
      <c r="P931" s="375"/>
      <c r="Q931" s="375"/>
      <c r="R931" s="376"/>
      <c r="S931" s="83"/>
      <c r="T931" s="120" t="s">
        <v>31</v>
      </c>
      <c r="U931" s="118"/>
      <c r="V931" s="118"/>
      <c r="W931" s="118"/>
      <c r="X931" s="118"/>
      <c r="Y931" s="135" t="str">
        <f>K933</f>
        <v/>
      </c>
      <c r="Z931" s="266">
        <f>K934</f>
        <v>0</v>
      </c>
      <c r="AA931" s="135"/>
      <c r="AB931" s="135"/>
      <c r="AC931" s="135"/>
      <c r="AD931" s="135"/>
      <c r="AE931" s="135"/>
      <c r="AF931" s="148"/>
      <c r="AG931" s="135"/>
      <c r="AH931" s="135"/>
      <c r="AI931" s="135"/>
      <c r="AJ931" s="135"/>
      <c r="AK931" s="135"/>
    </row>
    <row r="932" spans="1:37" ht="18" customHeight="1" thickBot="1">
      <c r="A932" s="312"/>
      <c r="B932" s="309">
        <f>B872</f>
        <v>10</v>
      </c>
      <c r="C932" s="107"/>
      <c r="D932" s="108" t="s">
        <v>30</v>
      </c>
      <c r="E932" s="108" t="str">
        <f>IF(C932="","",IFERROR(INDEX(リスト!$B$3:$B$32,MATCH(プレー記録!C932,リスト!$D$3:$D$32,0),1),""))</f>
        <v/>
      </c>
      <c r="F932" s="109"/>
      <c r="G932" s="109" t="str">
        <f>IF(F932="","",F932)</f>
        <v/>
      </c>
      <c r="H932" s="172"/>
      <c r="I932" s="175"/>
      <c r="J932" s="373"/>
      <c r="K932" s="377"/>
      <c r="L932" s="378"/>
      <c r="M932" s="378"/>
      <c r="N932" s="378"/>
      <c r="O932" s="378"/>
      <c r="P932" s="378"/>
      <c r="Q932" s="378"/>
      <c r="R932" s="379"/>
      <c r="S932" s="84"/>
      <c r="T932" s="241"/>
      <c r="U932" s="118" t="str">
        <f>IF(F932="","","OUT_"&amp;E932&amp;MONTH(B932)&amp;"/"&amp;DAY(B932)&amp;"_"&amp;COUNTIF($V$12:V932,V932))</f>
        <v/>
      </c>
      <c r="V932" s="118" t="str">
        <f>"OUT_"&amp;E932&amp;B932</f>
        <v>OUT_10</v>
      </c>
      <c r="W932" s="194">
        <f>SUM(H932)-SUM(I934)</f>
        <v>0</v>
      </c>
      <c r="X932" s="119" t="str">
        <f>IF(C932="","",C932)</f>
        <v/>
      </c>
      <c r="Y932" s="135" t="str">
        <f>M933</f>
        <v/>
      </c>
      <c r="Z932" s="266">
        <f>M934</f>
        <v>0</v>
      </c>
      <c r="AA932" s="135"/>
      <c r="AB932" s="135"/>
      <c r="AC932" s="135"/>
      <c r="AD932" s="135"/>
      <c r="AE932" s="135"/>
      <c r="AF932" s="148"/>
      <c r="AG932" s="135"/>
      <c r="AH932" s="135"/>
      <c r="AI932" s="135"/>
      <c r="AJ932" s="135"/>
      <c r="AK932" s="135"/>
    </row>
    <row r="933" spans="1:37" ht="18" customHeight="1">
      <c r="A933" s="312"/>
      <c r="B933" s="79"/>
      <c r="C933" s="85" t="s">
        <v>26</v>
      </c>
      <c r="D933" s="86" t="s">
        <v>1</v>
      </c>
      <c r="E933" s="86" t="s">
        <v>29</v>
      </c>
      <c r="F933" s="86" t="s">
        <v>119</v>
      </c>
      <c r="G933" s="86" t="s">
        <v>134</v>
      </c>
      <c r="H933" s="173" t="s">
        <v>117</v>
      </c>
      <c r="I933" s="92" t="s">
        <v>135</v>
      </c>
      <c r="J933" s="380" t="s">
        <v>199</v>
      </c>
      <c r="K933" s="382" t="str">
        <f>$K$13</f>
        <v/>
      </c>
      <c r="L933" s="383"/>
      <c r="M933" s="382" t="str">
        <f>$M$13</f>
        <v/>
      </c>
      <c r="N933" s="383"/>
      <c r="O933" s="382" t="str">
        <f>$O$13</f>
        <v/>
      </c>
      <c r="P933" s="383"/>
      <c r="Q933" s="382" t="str">
        <f>$Q$13</f>
        <v/>
      </c>
      <c r="R933" s="384"/>
      <c r="S933" s="87"/>
      <c r="T933" s="135"/>
      <c r="U933" s="118"/>
      <c r="V933" s="118"/>
      <c r="W933" s="118"/>
      <c r="X933" s="118"/>
      <c r="Y933" s="135" t="str">
        <f>O933</f>
        <v/>
      </c>
      <c r="Z933" s="266">
        <f>O934</f>
        <v>0</v>
      </c>
      <c r="AA933" s="135"/>
      <c r="AB933" s="135"/>
      <c r="AC933" s="135"/>
      <c r="AD933" s="135"/>
      <c r="AE933" s="135"/>
      <c r="AF933" s="148"/>
      <c r="AG933" s="135"/>
      <c r="AH933" s="135"/>
      <c r="AI933" s="135"/>
      <c r="AJ933" s="135"/>
      <c r="AK933" s="135"/>
    </row>
    <row r="934" spans="1:37" ht="18" customHeight="1" thickBot="1">
      <c r="A934" s="312" t="str">
        <f>IF(C932="","",C932)</f>
        <v/>
      </c>
      <c r="B934" s="97">
        <f>B872</f>
        <v>10</v>
      </c>
      <c r="C934" s="93" t="str">
        <f>IF(H932="","",IF(D932="USD",H932-G932,ROUNDUP((H932-G932)/T932,2)))</f>
        <v/>
      </c>
      <c r="D934" s="110"/>
      <c r="E934" s="110"/>
      <c r="F934" s="111" t="str">
        <f>IF(AND(E932&lt;&gt;"",OR(I932="全額",I932="一部")=TRUE)=TRUE,E932,"")</f>
        <v/>
      </c>
      <c r="G934" s="112" t="str">
        <f>IF(D932="JPY",IF(COUNTIF(F934,"*円*")=1,I934,ROUNDUP(I934/T932,2)),IF(COUNTIF(F934,"*円*")=0,I934,ROUNDUP(I934*T932,0)))</f>
        <v/>
      </c>
      <c r="H934" s="174"/>
      <c r="I934" s="176" t="str">
        <f>IF(I932="","",IF(I932="全額",H932,IF(I932="なし",0,"金額入力")))</f>
        <v/>
      </c>
      <c r="J934" s="381"/>
      <c r="K934" s="385"/>
      <c r="L934" s="386"/>
      <c r="M934" s="385"/>
      <c r="N934" s="386"/>
      <c r="O934" s="385"/>
      <c r="P934" s="386"/>
      <c r="Q934" s="385"/>
      <c r="R934" s="387"/>
      <c r="S934" s="87"/>
      <c r="T934" s="135"/>
      <c r="U934" s="118" t="str">
        <f>IF(G934="","","IN_"&amp;F934&amp;MONTH(H934)&amp;"/"&amp;DAY(H934))&amp;"_"&amp;COUNTIF($V$14:V934,V934)</f>
        <v>_163</v>
      </c>
      <c r="V934" s="118" t="str">
        <f>"IN_"&amp;F934&amp;H934</f>
        <v>IN_</v>
      </c>
      <c r="W934" s="118"/>
      <c r="X934" s="118"/>
      <c r="Y934" s="135" t="str">
        <f>Q933</f>
        <v/>
      </c>
      <c r="Z934" s="266">
        <f>Q934</f>
        <v>0</v>
      </c>
      <c r="AA934" s="135" t="str">
        <f>IF(AB934="着金待ち",COUNTIF($AB$14:AB934,"着金待ち"),"")</f>
        <v/>
      </c>
      <c r="AB934" s="135" t="str">
        <f>IF(AND(OR(I932="全額",I932="一部")=TRUE,H934="")=TRUE,"着金待ち","")</f>
        <v/>
      </c>
      <c r="AC934" s="135" t="str">
        <f>IF(AB934="着金待ち",C932,"")</f>
        <v/>
      </c>
      <c r="AD934" s="135" t="str">
        <f>IF(AB934="着金待ち",F934,"")</f>
        <v/>
      </c>
      <c r="AE934" s="292" t="str">
        <f>IF(AB934="着金待ち",G934,"")</f>
        <v/>
      </c>
      <c r="AF934" s="148" t="str">
        <f>IF(AB934="着金待ち",B934,"")</f>
        <v/>
      </c>
      <c r="AG934" s="135" t="str">
        <f>IF(C934="","",IF(C934&lt;&gt;D934+E934,"！",""))</f>
        <v/>
      </c>
      <c r="AH934" s="135" t="str">
        <f>IF(C934="","",IF(C934&lt;&gt;SUM(K934:R934),"！",""))</f>
        <v/>
      </c>
      <c r="AI934" s="135" t="str">
        <f>IF(OR(AG934="！",AH934="！")=TRUE,"！","")</f>
        <v/>
      </c>
      <c r="AJ934" s="135" t="str">
        <f>IF(AI934="！",COUNTIF($AI$14:AI934,"！"),"")</f>
        <v/>
      </c>
      <c r="AK934" s="135">
        <v>13</v>
      </c>
    </row>
    <row r="935" spans="1:37" ht="18" customHeight="1" thickBot="1">
      <c r="B935" s="308" t="s">
        <v>317</v>
      </c>
      <c r="C935" s="181"/>
      <c r="D935" s="182"/>
      <c r="E935" s="98" t="str">
        <f>IFERROR(ABS(C934-(D934+E934)),"")</f>
        <v/>
      </c>
      <c r="F935" s="183"/>
      <c r="G935" s="183"/>
      <c r="H935" s="182"/>
      <c r="I935" s="170"/>
      <c r="J935" s="79"/>
      <c r="K935" s="79"/>
      <c r="L935" s="79"/>
      <c r="M935" s="79"/>
      <c r="N935" s="79"/>
      <c r="O935" s="79"/>
      <c r="P935" s="79"/>
      <c r="Q935" s="371" t="str">
        <f>IFERROR(ABS(C934-SUM(K934:R934)),"")</f>
        <v/>
      </c>
      <c r="R935" s="371"/>
      <c r="S935" s="135"/>
      <c r="T935" s="135"/>
      <c r="U935" s="135"/>
      <c r="V935" s="135"/>
      <c r="W935" s="135"/>
      <c r="X935" s="135"/>
      <c r="Y935" s="135"/>
      <c r="Z935" s="135"/>
      <c r="AA935" s="135"/>
      <c r="AB935" s="135"/>
      <c r="AC935" s="135"/>
      <c r="AD935" s="135"/>
      <c r="AE935" s="135"/>
      <c r="AF935" s="135"/>
      <c r="AG935" s="135"/>
      <c r="AH935" s="135"/>
      <c r="AI935" s="135"/>
      <c r="AJ935" s="135"/>
      <c r="AK935" s="135"/>
    </row>
    <row r="936" spans="1:37" ht="18" customHeight="1" thickBot="1">
      <c r="A936" s="312"/>
      <c r="B936" s="321">
        <f>B931+1</f>
        <v>14</v>
      </c>
      <c r="C936" s="81" t="s">
        <v>23</v>
      </c>
      <c r="D936" s="82" t="s">
        <v>136</v>
      </c>
      <c r="E936" s="82" t="s">
        <v>28</v>
      </c>
      <c r="F936" s="82" t="s">
        <v>27</v>
      </c>
      <c r="G936" s="82" t="s">
        <v>24</v>
      </c>
      <c r="H936" s="171" t="s">
        <v>25</v>
      </c>
      <c r="I936" s="91" t="s">
        <v>133</v>
      </c>
      <c r="J936" s="372" t="s">
        <v>198</v>
      </c>
      <c r="K936" s="374"/>
      <c r="L936" s="375"/>
      <c r="M936" s="375"/>
      <c r="N936" s="375"/>
      <c r="O936" s="375"/>
      <c r="P936" s="375"/>
      <c r="Q936" s="375"/>
      <c r="R936" s="376"/>
      <c r="S936" s="83"/>
      <c r="T936" s="120" t="s">
        <v>31</v>
      </c>
      <c r="U936" s="118"/>
      <c r="V936" s="118"/>
      <c r="W936" s="118"/>
      <c r="X936" s="118"/>
      <c r="Y936" s="135" t="str">
        <f>K938</f>
        <v/>
      </c>
      <c r="Z936" s="266">
        <f>K939</f>
        <v>0</v>
      </c>
      <c r="AA936" s="135"/>
      <c r="AB936" s="135"/>
      <c r="AC936" s="135"/>
      <c r="AD936" s="135"/>
      <c r="AE936" s="135"/>
      <c r="AF936" s="148"/>
      <c r="AG936" s="135"/>
      <c r="AH936" s="135"/>
      <c r="AI936" s="135"/>
      <c r="AJ936" s="135"/>
      <c r="AK936" s="135"/>
    </row>
    <row r="937" spans="1:37" ht="18" customHeight="1" thickBot="1">
      <c r="A937" s="312"/>
      <c r="B937" s="309">
        <f>B872</f>
        <v>10</v>
      </c>
      <c r="C937" s="107"/>
      <c r="D937" s="108" t="s">
        <v>30</v>
      </c>
      <c r="E937" s="108" t="str">
        <f>IF(C937="","",IFERROR(INDEX(リスト!$B$3:$B$32,MATCH(プレー記録!C937,リスト!$D$3:$D$32,0),1),""))</f>
        <v/>
      </c>
      <c r="F937" s="109"/>
      <c r="G937" s="109" t="str">
        <f>IF(F937="","",F937)</f>
        <v/>
      </c>
      <c r="H937" s="172"/>
      <c r="I937" s="175"/>
      <c r="J937" s="373"/>
      <c r="K937" s="377"/>
      <c r="L937" s="378"/>
      <c r="M937" s="378"/>
      <c r="N937" s="378"/>
      <c r="O937" s="378"/>
      <c r="P937" s="378"/>
      <c r="Q937" s="378"/>
      <c r="R937" s="379"/>
      <c r="S937" s="84"/>
      <c r="T937" s="241"/>
      <c r="U937" s="118" t="str">
        <f>IF(F937="","","OUT_"&amp;E937&amp;MONTH(B937)&amp;"/"&amp;DAY(B937)&amp;"_"&amp;COUNTIF($V$12:V937,V937))</f>
        <v/>
      </c>
      <c r="V937" s="118" t="str">
        <f>"OUT_"&amp;E937&amp;B937</f>
        <v>OUT_10</v>
      </c>
      <c r="W937" s="194">
        <f>SUM(H937)-SUM(I939)</f>
        <v>0</v>
      </c>
      <c r="X937" s="119" t="str">
        <f>IF(C937="","",C937)</f>
        <v/>
      </c>
      <c r="Y937" s="135" t="str">
        <f>M938</f>
        <v/>
      </c>
      <c r="Z937" s="266">
        <f>M939</f>
        <v>0</v>
      </c>
      <c r="AA937" s="135"/>
      <c r="AB937" s="135"/>
      <c r="AC937" s="135"/>
      <c r="AD937" s="135"/>
      <c r="AE937" s="135"/>
      <c r="AF937" s="148"/>
      <c r="AG937" s="135"/>
      <c r="AH937" s="135"/>
      <c r="AI937" s="135"/>
      <c r="AJ937" s="135"/>
      <c r="AK937" s="135"/>
    </row>
    <row r="938" spans="1:37" ht="18" customHeight="1">
      <c r="A938" s="312"/>
      <c r="B938" s="79"/>
      <c r="C938" s="85" t="s">
        <v>26</v>
      </c>
      <c r="D938" s="86" t="s">
        <v>1</v>
      </c>
      <c r="E938" s="86" t="s">
        <v>29</v>
      </c>
      <c r="F938" s="86" t="s">
        <v>119</v>
      </c>
      <c r="G938" s="86" t="s">
        <v>134</v>
      </c>
      <c r="H938" s="173" t="s">
        <v>117</v>
      </c>
      <c r="I938" s="92" t="s">
        <v>135</v>
      </c>
      <c r="J938" s="380" t="s">
        <v>199</v>
      </c>
      <c r="K938" s="382" t="str">
        <f>$K$13</f>
        <v/>
      </c>
      <c r="L938" s="383"/>
      <c r="M938" s="382" t="str">
        <f>$M$13</f>
        <v/>
      </c>
      <c r="N938" s="383"/>
      <c r="O938" s="382" t="str">
        <f>$O$13</f>
        <v/>
      </c>
      <c r="P938" s="383"/>
      <c r="Q938" s="382" t="str">
        <f>$Q$13</f>
        <v/>
      </c>
      <c r="R938" s="384"/>
      <c r="S938" s="87"/>
      <c r="T938" s="135"/>
      <c r="U938" s="118"/>
      <c r="V938" s="118"/>
      <c r="W938" s="118"/>
      <c r="X938" s="118"/>
      <c r="Y938" s="135" t="str">
        <f>O938</f>
        <v/>
      </c>
      <c r="Z938" s="266">
        <f>O939</f>
        <v>0</v>
      </c>
      <c r="AA938" s="135"/>
      <c r="AB938" s="135"/>
      <c r="AC938" s="135"/>
      <c r="AD938" s="135"/>
      <c r="AE938" s="135"/>
      <c r="AF938" s="148"/>
      <c r="AG938" s="135"/>
      <c r="AH938" s="135"/>
      <c r="AI938" s="135"/>
      <c r="AJ938" s="135"/>
      <c r="AK938" s="135"/>
    </row>
    <row r="939" spans="1:37" ht="18" customHeight="1" thickBot="1">
      <c r="A939" s="312" t="str">
        <f>IF(C937="","",C937)</f>
        <v/>
      </c>
      <c r="B939" s="97">
        <f>B872</f>
        <v>10</v>
      </c>
      <c r="C939" s="93" t="str">
        <f>IF(H937="","",IF(D937="USD",H937-G937,ROUNDUP((H937-G937)/T937,2)))</f>
        <v/>
      </c>
      <c r="D939" s="110"/>
      <c r="E939" s="110"/>
      <c r="F939" s="111" t="str">
        <f>IF(AND(E937&lt;&gt;"",OR(I937="全額",I937="一部")=TRUE)=TRUE,E937,"")</f>
        <v/>
      </c>
      <c r="G939" s="112" t="str">
        <f>IF(D937="JPY",IF(COUNTIF(F939,"*円*")=1,I939,ROUNDUP(I939/T937,2)),IF(COUNTIF(F939,"*円*")=0,I939,ROUNDUP(I939*T937,0)))</f>
        <v/>
      </c>
      <c r="H939" s="174"/>
      <c r="I939" s="176" t="str">
        <f>IF(I937="","",IF(I937="全額",H937,IF(I937="なし",0,"金額入力")))</f>
        <v/>
      </c>
      <c r="J939" s="381"/>
      <c r="K939" s="385"/>
      <c r="L939" s="386"/>
      <c r="M939" s="385"/>
      <c r="N939" s="386"/>
      <c r="O939" s="385"/>
      <c r="P939" s="386"/>
      <c r="Q939" s="385"/>
      <c r="R939" s="387"/>
      <c r="S939" s="87"/>
      <c r="T939" s="135"/>
      <c r="U939" s="118" t="str">
        <f>IF(G939="","","IN_"&amp;F939&amp;MONTH(H939)&amp;"/"&amp;DAY(H939))&amp;"_"&amp;COUNTIF($V$14:V939,V939)</f>
        <v>_164</v>
      </c>
      <c r="V939" s="118" t="str">
        <f>"IN_"&amp;F939&amp;H939</f>
        <v>IN_</v>
      </c>
      <c r="W939" s="118"/>
      <c r="X939" s="118"/>
      <c r="Y939" s="135" t="str">
        <f>Q938</f>
        <v/>
      </c>
      <c r="Z939" s="266">
        <f>Q939</f>
        <v>0</v>
      </c>
      <c r="AA939" s="135" t="str">
        <f>IF(AB939="着金待ち",COUNTIF($AB$14:AB939,"着金待ち"),"")</f>
        <v/>
      </c>
      <c r="AB939" s="135" t="str">
        <f>IF(AND(OR(I937="全額",I937="一部")=TRUE,H939="")=TRUE,"着金待ち","")</f>
        <v/>
      </c>
      <c r="AC939" s="135" t="str">
        <f>IF(AB939="着金待ち",C937,"")</f>
        <v/>
      </c>
      <c r="AD939" s="135" t="str">
        <f>IF(AB939="着金待ち",F939,"")</f>
        <v/>
      </c>
      <c r="AE939" s="292" t="str">
        <f>IF(AB939="着金待ち",G939,"")</f>
        <v/>
      </c>
      <c r="AF939" s="148" t="str">
        <f>IF(AB939="着金待ち",B939,"")</f>
        <v/>
      </c>
      <c r="AG939" s="135" t="str">
        <f>IF(C939="","",IF(C939&lt;&gt;D939+E939,"！",""))</f>
        <v/>
      </c>
      <c r="AH939" s="135" t="str">
        <f>IF(C939="","",IF(C939&lt;&gt;SUM(K939:R939),"！",""))</f>
        <v/>
      </c>
      <c r="AI939" s="135" t="str">
        <f>IF(OR(AG939="！",AH939="！")=TRUE,"！","")</f>
        <v/>
      </c>
      <c r="AJ939" s="135" t="str">
        <f>IF(AI939="！",COUNTIF($AI$14:AI939,"！"),"")</f>
        <v/>
      </c>
      <c r="AK939" s="135">
        <v>14</v>
      </c>
    </row>
    <row r="940" spans="1:37" ht="18" customHeight="1" thickBot="1">
      <c r="B940" s="308" t="s">
        <v>317</v>
      </c>
      <c r="C940" s="181"/>
      <c r="D940" s="182"/>
      <c r="E940" s="98" t="str">
        <f>IFERROR(ABS(C939-(D939+E939)),"")</f>
        <v/>
      </c>
      <c r="F940" s="183"/>
      <c r="G940" s="183"/>
      <c r="H940" s="182"/>
      <c r="I940" s="170"/>
      <c r="J940" s="79"/>
      <c r="K940" s="79"/>
      <c r="L940" s="79"/>
      <c r="M940" s="79"/>
      <c r="N940" s="79"/>
      <c r="O940" s="79"/>
      <c r="P940" s="79"/>
      <c r="Q940" s="371" t="str">
        <f>IFERROR(ABS(C939-SUM(K939:R939)),"")</f>
        <v/>
      </c>
      <c r="R940" s="371"/>
      <c r="S940" s="135"/>
      <c r="T940" s="135"/>
      <c r="U940" s="135"/>
      <c r="V940" s="135"/>
      <c r="W940" s="135"/>
      <c r="X940" s="135"/>
      <c r="Y940" s="135"/>
      <c r="Z940" s="135"/>
      <c r="AA940" s="135"/>
      <c r="AB940" s="135"/>
      <c r="AC940" s="135"/>
      <c r="AD940" s="135"/>
      <c r="AE940" s="135"/>
      <c r="AF940" s="135"/>
      <c r="AG940" s="135"/>
      <c r="AH940" s="135"/>
      <c r="AI940" s="135"/>
      <c r="AJ940" s="135"/>
      <c r="AK940" s="135"/>
    </row>
    <row r="941" spans="1:37" ht="18" customHeight="1" thickBot="1">
      <c r="A941" s="312"/>
      <c r="B941" s="321">
        <f>B936+1</f>
        <v>15</v>
      </c>
      <c r="C941" s="81" t="s">
        <v>23</v>
      </c>
      <c r="D941" s="82" t="s">
        <v>136</v>
      </c>
      <c r="E941" s="82" t="s">
        <v>28</v>
      </c>
      <c r="F941" s="82" t="s">
        <v>27</v>
      </c>
      <c r="G941" s="82" t="s">
        <v>24</v>
      </c>
      <c r="H941" s="171" t="s">
        <v>25</v>
      </c>
      <c r="I941" s="91" t="s">
        <v>133</v>
      </c>
      <c r="J941" s="372" t="s">
        <v>198</v>
      </c>
      <c r="K941" s="374"/>
      <c r="L941" s="375"/>
      <c r="M941" s="375"/>
      <c r="N941" s="375"/>
      <c r="O941" s="375"/>
      <c r="P941" s="375"/>
      <c r="Q941" s="375"/>
      <c r="R941" s="376"/>
      <c r="S941" s="83"/>
      <c r="T941" s="120" t="s">
        <v>31</v>
      </c>
      <c r="U941" s="118"/>
      <c r="V941" s="118"/>
      <c r="W941" s="118"/>
      <c r="X941" s="118"/>
      <c r="Y941" s="135" t="str">
        <f>K943</f>
        <v/>
      </c>
      <c r="Z941" s="266">
        <f>K944</f>
        <v>0</v>
      </c>
      <c r="AA941" s="135"/>
      <c r="AB941" s="135"/>
      <c r="AC941" s="135"/>
      <c r="AD941" s="135"/>
      <c r="AE941" s="135"/>
      <c r="AF941" s="148"/>
      <c r="AG941" s="135"/>
      <c r="AH941" s="135"/>
      <c r="AI941" s="135"/>
      <c r="AJ941" s="135"/>
      <c r="AK941" s="135"/>
    </row>
    <row r="942" spans="1:37" ht="18" customHeight="1" thickBot="1">
      <c r="A942" s="312"/>
      <c r="B942" s="309">
        <f>B872</f>
        <v>10</v>
      </c>
      <c r="C942" s="107"/>
      <c r="D942" s="108" t="s">
        <v>30</v>
      </c>
      <c r="E942" s="108" t="str">
        <f>IF(C942="","",IFERROR(INDEX(リスト!$B$3:$B$32,MATCH(プレー記録!C942,リスト!$D$3:$D$32,0),1),""))</f>
        <v/>
      </c>
      <c r="F942" s="109"/>
      <c r="G942" s="109" t="str">
        <f>IF(F942="","",F942)</f>
        <v/>
      </c>
      <c r="H942" s="172"/>
      <c r="I942" s="175"/>
      <c r="J942" s="373"/>
      <c r="K942" s="377"/>
      <c r="L942" s="378"/>
      <c r="M942" s="378"/>
      <c r="N942" s="378"/>
      <c r="O942" s="378"/>
      <c r="P942" s="378"/>
      <c r="Q942" s="378"/>
      <c r="R942" s="379"/>
      <c r="S942" s="84"/>
      <c r="T942" s="241"/>
      <c r="U942" s="118" t="str">
        <f>IF(F942="","","OUT_"&amp;E942&amp;MONTH(B942)&amp;"/"&amp;DAY(B942)&amp;"_"&amp;COUNTIF($V$12:V942,V942))</f>
        <v/>
      </c>
      <c r="V942" s="118" t="str">
        <f>"OUT_"&amp;E942&amp;B942</f>
        <v>OUT_10</v>
      </c>
      <c r="W942" s="194">
        <f>SUM(H942)-SUM(I944)</f>
        <v>0</v>
      </c>
      <c r="X942" s="119" t="str">
        <f>IF(C942="","",C942)</f>
        <v/>
      </c>
      <c r="Y942" s="135" t="str">
        <f>M943</f>
        <v/>
      </c>
      <c r="Z942" s="266">
        <f>M944</f>
        <v>0</v>
      </c>
      <c r="AA942" s="135"/>
      <c r="AB942" s="135"/>
      <c r="AC942" s="135"/>
      <c r="AD942" s="135"/>
      <c r="AE942" s="135"/>
      <c r="AF942" s="148"/>
      <c r="AG942" s="135"/>
      <c r="AH942" s="135"/>
      <c r="AI942" s="135"/>
      <c r="AJ942" s="135"/>
      <c r="AK942" s="135"/>
    </row>
    <row r="943" spans="1:37" ht="18" customHeight="1">
      <c r="A943" s="312"/>
      <c r="B943" s="79"/>
      <c r="C943" s="85" t="s">
        <v>26</v>
      </c>
      <c r="D943" s="86" t="s">
        <v>1</v>
      </c>
      <c r="E943" s="86" t="s">
        <v>29</v>
      </c>
      <c r="F943" s="86" t="s">
        <v>119</v>
      </c>
      <c r="G943" s="86" t="s">
        <v>134</v>
      </c>
      <c r="H943" s="173" t="s">
        <v>117</v>
      </c>
      <c r="I943" s="92" t="s">
        <v>135</v>
      </c>
      <c r="J943" s="380" t="s">
        <v>199</v>
      </c>
      <c r="K943" s="382" t="str">
        <f>$K$13</f>
        <v/>
      </c>
      <c r="L943" s="383"/>
      <c r="M943" s="382" t="str">
        <f>$M$13</f>
        <v/>
      </c>
      <c r="N943" s="383"/>
      <c r="O943" s="382" t="str">
        <f>$O$13</f>
        <v/>
      </c>
      <c r="P943" s="383"/>
      <c r="Q943" s="382" t="str">
        <f>$Q$13</f>
        <v/>
      </c>
      <c r="R943" s="384"/>
      <c r="S943" s="87"/>
      <c r="T943" s="135"/>
      <c r="U943" s="118"/>
      <c r="V943" s="118"/>
      <c r="W943" s="118"/>
      <c r="X943" s="118"/>
      <c r="Y943" s="135" t="str">
        <f>O943</f>
        <v/>
      </c>
      <c r="Z943" s="266">
        <f>O944</f>
        <v>0</v>
      </c>
      <c r="AA943" s="135"/>
      <c r="AB943" s="135"/>
      <c r="AC943" s="135"/>
      <c r="AD943" s="135"/>
      <c r="AE943" s="135"/>
      <c r="AF943" s="148"/>
      <c r="AG943" s="135"/>
      <c r="AH943" s="135"/>
      <c r="AI943" s="135"/>
      <c r="AJ943" s="135"/>
      <c r="AK943" s="135"/>
    </row>
    <row r="944" spans="1:37" ht="18" customHeight="1" thickBot="1">
      <c r="A944" s="312" t="str">
        <f>IF(C942="","",C942)</f>
        <v/>
      </c>
      <c r="B944" s="97">
        <f>B872</f>
        <v>10</v>
      </c>
      <c r="C944" s="93" t="str">
        <f>IF(H942="","",IF(D942="USD",H942-G942,ROUNDUP((H942-G942)/T942,2)))</f>
        <v/>
      </c>
      <c r="D944" s="110"/>
      <c r="E944" s="110"/>
      <c r="F944" s="111" t="str">
        <f>IF(AND(E942&lt;&gt;"",OR(I942="全額",I942="一部")=TRUE)=TRUE,E942,"")</f>
        <v/>
      </c>
      <c r="G944" s="112" t="str">
        <f>IF(D942="JPY",IF(COUNTIF(F944,"*円*")=1,I944,ROUNDUP(I944/T942,2)),IF(COUNTIF(F944,"*円*")=0,I944,ROUNDUP(I944*T942,0)))</f>
        <v/>
      </c>
      <c r="H944" s="174"/>
      <c r="I944" s="176" t="str">
        <f>IF(I942="","",IF(I942="全額",H942,IF(I942="なし",0,"金額入力")))</f>
        <v/>
      </c>
      <c r="J944" s="381"/>
      <c r="K944" s="385"/>
      <c r="L944" s="386"/>
      <c r="M944" s="385"/>
      <c r="N944" s="386"/>
      <c r="O944" s="385"/>
      <c r="P944" s="386"/>
      <c r="Q944" s="385"/>
      <c r="R944" s="387"/>
      <c r="S944" s="87"/>
      <c r="T944" s="135"/>
      <c r="U944" s="118" t="str">
        <f>IF(G944="","","IN_"&amp;F944&amp;MONTH(H944)&amp;"/"&amp;DAY(H944))&amp;"_"&amp;COUNTIF($V$14:V944,V944)</f>
        <v>_165</v>
      </c>
      <c r="V944" s="118" t="str">
        <f>"IN_"&amp;F944&amp;H944</f>
        <v>IN_</v>
      </c>
      <c r="W944" s="118"/>
      <c r="X944" s="118"/>
      <c r="Y944" s="135" t="str">
        <f>Q943</f>
        <v/>
      </c>
      <c r="Z944" s="266">
        <f>Q944</f>
        <v>0</v>
      </c>
      <c r="AA944" s="135" t="str">
        <f>IF(AB944="着金待ち",COUNTIF($AB$14:AB944,"着金待ち"),"")</f>
        <v/>
      </c>
      <c r="AB944" s="135" t="str">
        <f>IF(AND(OR(I942="全額",I942="一部")=TRUE,H944="")=TRUE,"着金待ち","")</f>
        <v/>
      </c>
      <c r="AC944" s="135" t="str">
        <f>IF(AB944="着金待ち",C942,"")</f>
        <v/>
      </c>
      <c r="AD944" s="135" t="str">
        <f>IF(AB944="着金待ち",F944,"")</f>
        <v/>
      </c>
      <c r="AE944" s="292" t="str">
        <f>IF(AB944="着金待ち",G944,"")</f>
        <v/>
      </c>
      <c r="AF944" s="148" t="str">
        <f>IF(AB944="着金待ち",B944,"")</f>
        <v/>
      </c>
      <c r="AG944" s="135" t="str">
        <f>IF(C944="","",IF(C944&lt;&gt;D944+E944,"！",""))</f>
        <v/>
      </c>
      <c r="AH944" s="135" t="str">
        <f>IF(C944="","",IF(C944&lt;&gt;SUM(K944:R944),"！",""))</f>
        <v/>
      </c>
      <c r="AI944" s="135" t="str">
        <f>IF(OR(AG944="！",AH944="！")=TRUE,"！","")</f>
        <v/>
      </c>
      <c r="AJ944" s="135" t="str">
        <f>IF(AI944="！",COUNTIF($AI$14:AI944,"！"),"")</f>
        <v/>
      </c>
      <c r="AK944" s="135">
        <v>15</v>
      </c>
    </row>
    <row r="945" spans="1:37" ht="18" customHeight="1">
      <c r="B945" s="308" t="s">
        <v>317</v>
      </c>
      <c r="C945" s="181"/>
      <c r="D945" s="182"/>
      <c r="E945" s="98" t="str">
        <f>IFERROR(ABS(C944-(D944+E944)),"")</f>
        <v/>
      </c>
      <c r="F945" s="183"/>
      <c r="G945" s="183"/>
      <c r="H945" s="182"/>
      <c r="I945" s="170"/>
      <c r="J945" s="79"/>
      <c r="K945" s="79"/>
      <c r="L945" s="79"/>
      <c r="M945" s="79"/>
      <c r="N945" s="79"/>
      <c r="O945" s="79"/>
      <c r="P945" s="79"/>
      <c r="Q945" s="371" t="str">
        <f>IFERROR(ABS(C944-SUM(K944:R944)),"")</f>
        <v/>
      </c>
      <c r="R945" s="371"/>
      <c r="S945" s="135"/>
      <c r="T945" s="135"/>
      <c r="U945" s="135"/>
      <c r="V945" s="135"/>
      <c r="W945" s="135"/>
      <c r="X945" s="135"/>
      <c r="Y945" s="135"/>
      <c r="Z945" s="135"/>
      <c r="AA945" s="135"/>
      <c r="AB945" s="135"/>
      <c r="AC945" s="135"/>
      <c r="AD945" s="135"/>
      <c r="AE945" s="135"/>
      <c r="AF945" s="135"/>
    </row>
    <row r="946" spans="1:37" ht="18" customHeight="1">
      <c r="I946"/>
      <c r="T946"/>
      <c r="U946"/>
      <c r="V946"/>
      <c r="W946"/>
      <c r="X946"/>
    </row>
    <row r="947" spans="1:37" ht="18" customHeight="1">
      <c r="A947" s="312"/>
      <c r="B947" s="178"/>
      <c r="C947" s="78">
        <f>C861+1</f>
        <v>11</v>
      </c>
      <c r="D947" s="179" t="s">
        <v>312</v>
      </c>
      <c r="E947" s="180">
        <f>G947+I947</f>
        <v>0</v>
      </c>
      <c r="F947" s="179" t="s">
        <v>1</v>
      </c>
      <c r="G947" s="180">
        <f>D960+D965+D970+D975+D980+D985+D990+D995+D1000+D1005+D1010+D1015+D1020+D1025+D1030</f>
        <v>0</v>
      </c>
      <c r="H947" s="179" t="s">
        <v>29</v>
      </c>
      <c r="I947" s="180">
        <f>E960+E965+E970+E975+E980+E985+E990+E995+E1000+E1005+E1010+E1015+E1020+E1025+E1030</f>
        <v>0</v>
      </c>
      <c r="J947" s="177"/>
      <c r="K947" s="391" t="s">
        <v>318</v>
      </c>
      <c r="L947" s="392"/>
      <c r="M947" s="392"/>
      <c r="N947" s="392"/>
      <c r="O947" s="392"/>
      <c r="P947" s="392"/>
      <c r="Q947" s="392"/>
      <c r="R947" s="393"/>
      <c r="S947" s="79"/>
      <c r="T947" s="118"/>
      <c r="U947" s="118"/>
      <c r="V947" s="118"/>
      <c r="W947" s="118"/>
      <c r="X947" s="118"/>
      <c r="Y947" s="135"/>
      <c r="Z947" s="135"/>
      <c r="AA947" s="135"/>
      <c r="AB947" s="135"/>
      <c r="AC947" s="135"/>
      <c r="AD947" s="135"/>
      <c r="AE947" s="135"/>
      <c r="AF947" s="135"/>
    </row>
    <row r="948" spans="1:37" ht="18" customHeight="1">
      <c r="A948" s="312"/>
      <c r="B948" s="178"/>
      <c r="C948" s="78"/>
      <c r="D948" s="179" t="s">
        <v>313</v>
      </c>
      <c r="E948" s="180">
        <f ca="1">IFERROR(INDEX(カレンダー・グラフ!$B$74:$AF$74,1,MATCH(プレー記録!C947,カレンダー・グラフ!$B$72:$AF$72,0)),0)</f>
        <v>0</v>
      </c>
      <c r="F948" s="179" t="s">
        <v>314</v>
      </c>
      <c r="G948" s="180">
        <f>サマリー!$Q$3</f>
        <v>0</v>
      </c>
      <c r="H948" s="179" t="s">
        <v>315</v>
      </c>
      <c r="I948" s="180">
        <f>サマリー!$Q$7</f>
        <v>0</v>
      </c>
      <c r="J948" s="177"/>
      <c r="K948" s="314" t="s">
        <v>331</v>
      </c>
      <c r="L948" s="315"/>
      <c r="M948" s="315"/>
      <c r="N948" s="315"/>
      <c r="O948" s="315"/>
      <c r="P948" s="315"/>
      <c r="Q948" s="315"/>
      <c r="R948" s="316"/>
      <c r="S948" s="79"/>
      <c r="T948" s="118"/>
      <c r="U948" s="118"/>
      <c r="V948" s="118"/>
      <c r="W948" s="118"/>
      <c r="X948" s="118"/>
      <c r="Y948" s="135"/>
      <c r="Z948" s="135"/>
      <c r="AA948" s="135"/>
      <c r="AB948" s="135"/>
      <c r="AC948" s="135"/>
      <c r="AD948" s="135"/>
      <c r="AE948" s="135"/>
      <c r="AF948" s="135"/>
    </row>
    <row r="949" spans="1:37" ht="18" customHeight="1">
      <c r="A949" s="312"/>
      <c r="B949" s="243"/>
      <c r="C949" s="389"/>
      <c r="D949" s="389"/>
      <c r="E949" s="389"/>
      <c r="F949" s="389"/>
      <c r="G949" s="389" t="str">
        <f>IFERROR(INDEX(ルール・メモ!$F$3:$F$32,MATCH(1,ルール・メモ!$E$3:$E$32,0),1),"")</f>
        <v/>
      </c>
      <c r="H949" s="389"/>
      <c r="I949" s="389"/>
      <c r="J949" s="184"/>
      <c r="K949" s="314" t="s">
        <v>332</v>
      </c>
      <c r="L949" s="315"/>
      <c r="M949" s="315"/>
      <c r="N949" s="315"/>
      <c r="O949" s="315"/>
      <c r="P949" s="315"/>
      <c r="Q949" s="315"/>
      <c r="R949" s="316"/>
      <c r="S949" s="79"/>
      <c r="T949" s="118"/>
      <c r="U949" s="118"/>
      <c r="V949" s="118"/>
      <c r="W949" s="118"/>
      <c r="X949" s="118"/>
      <c r="Y949" s="135"/>
      <c r="Z949" s="135"/>
      <c r="AA949" s="135"/>
      <c r="AB949" s="135"/>
      <c r="AC949" s="135"/>
      <c r="AD949" s="135"/>
      <c r="AE949" s="135"/>
      <c r="AF949" s="135"/>
    </row>
    <row r="950" spans="1:37" ht="18" customHeight="1">
      <c r="A950" s="312"/>
      <c r="B950" s="243"/>
      <c r="C950" s="389"/>
      <c r="D950" s="389"/>
      <c r="E950" s="389"/>
      <c r="F950" s="389"/>
      <c r="G950" s="389" t="str">
        <f>IFERROR(INDEX(ルール・メモ!$F$3:$F$32,MATCH(2,ルール・メモ!$E$3:$E$32,0),1),"")</f>
        <v/>
      </c>
      <c r="H950" s="389"/>
      <c r="I950" s="389"/>
      <c r="J950" s="184"/>
      <c r="K950" s="317" t="s">
        <v>324</v>
      </c>
      <c r="L950" s="276"/>
      <c r="M950" s="276"/>
      <c r="N950" s="276"/>
      <c r="O950" s="276"/>
      <c r="P950" s="276"/>
      <c r="Q950" s="394" t="s">
        <v>322</v>
      </c>
      <c r="R950" s="395"/>
      <c r="S950" s="79"/>
      <c r="T950" s="118"/>
      <c r="U950" s="118"/>
      <c r="V950" s="118"/>
      <c r="W950" s="118"/>
      <c r="X950" s="118"/>
      <c r="Y950" s="135"/>
      <c r="Z950" s="135"/>
      <c r="AA950" s="135"/>
      <c r="AB950" s="135"/>
      <c r="AC950" s="135"/>
      <c r="AD950" s="135"/>
      <c r="AE950" s="135"/>
      <c r="AF950" s="135"/>
    </row>
    <row r="951" spans="1:37" ht="18" customHeight="1">
      <c r="A951" s="312"/>
      <c r="B951" s="243"/>
      <c r="C951" s="389"/>
      <c r="D951" s="389"/>
      <c r="E951" s="389"/>
      <c r="F951" s="389"/>
      <c r="G951" s="389" t="str">
        <f>IFERROR(INDEX(ルール・メモ!$F$3:$F$32,MATCH(3,ルール・メモ!$E$3:$E$32,0),1),"")</f>
        <v/>
      </c>
      <c r="H951" s="389"/>
      <c r="I951" s="389"/>
      <c r="J951" s="184"/>
      <c r="K951" s="306">
        <f>$C$1</f>
        <v>0</v>
      </c>
      <c r="L951" s="99">
        <f>K951+1</f>
        <v>1</v>
      </c>
      <c r="M951" s="99">
        <f t="shared" ref="M951" si="83">L951+1</f>
        <v>2</v>
      </c>
      <c r="N951" s="99">
        <f t="shared" ref="N951" si="84">M951+1</f>
        <v>3</v>
      </c>
      <c r="O951" s="99">
        <f t="shared" ref="O951" si="85">N951+1</f>
        <v>4</v>
      </c>
      <c r="P951" s="99">
        <f t="shared" ref="P951" si="86">O951+1</f>
        <v>5</v>
      </c>
      <c r="Q951" s="99">
        <f t="shared" ref="Q951" si="87">P951+1</f>
        <v>6</v>
      </c>
      <c r="R951" s="100">
        <f t="shared" ref="R951" si="88">Q951+1</f>
        <v>7</v>
      </c>
      <c r="S951" s="79"/>
      <c r="T951" s="118"/>
      <c r="U951" s="118"/>
      <c r="V951" s="118"/>
      <c r="W951" s="118"/>
      <c r="X951" s="118"/>
      <c r="Y951" s="135"/>
      <c r="Z951" s="135"/>
      <c r="AA951" s="135"/>
      <c r="AB951" s="135"/>
      <c r="AC951" s="135"/>
      <c r="AD951" s="135"/>
      <c r="AE951" s="135"/>
      <c r="AF951" s="135"/>
    </row>
    <row r="952" spans="1:37" ht="18" customHeight="1">
      <c r="A952" s="312"/>
      <c r="B952" s="243"/>
      <c r="C952" s="389"/>
      <c r="D952" s="389"/>
      <c r="E952" s="389"/>
      <c r="F952" s="389"/>
      <c r="G952" s="389" t="str">
        <f>IFERROR(INDEX(ルール・メモ!$F$3:$F$32,MATCH(4,ルール・メモ!$E$3:$E$32,0),1),"")</f>
        <v/>
      </c>
      <c r="H952" s="389"/>
      <c r="I952" s="389"/>
      <c r="J952" s="184"/>
      <c r="K952" s="101">
        <f>K951+8</f>
        <v>8</v>
      </c>
      <c r="L952" s="102">
        <f t="shared" ref="L952:R952" si="89">L951+8</f>
        <v>9</v>
      </c>
      <c r="M952" s="102">
        <f t="shared" si="89"/>
        <v>10</v>
      </c>
      <c r="N952" s="102">
        <f t="shared" si="89"/>
        <v>11</v>
      </c>
      <c r="O952" s="102">
        <f t="shared" si="89"/>
        <v>12</v>
      </c>
      <c r="P952" s="102">
        <f t="shared" si="89"/>
        <v>13</v>
      </c>
      <c r="Q952" s="102">
        <f t="shared" si="89"/>
        <v>14</v>
      </c>
      <c r="R952" s="103">
        <f t="shared" si="89"/>
        <v>15</v>
      </c>
      <c r="S952" s="79"/>
      <c r="T952" s="118"/>
      <c r="U952" s="118"/>
      <c r="V952" s="118"/>
      <c r="W952" s="118"/>
      <c r="X952" s="118"/>
      <c r="Y952" s="135"/>
      <c r="Z952" s="135"/>
      <c r="AA952" s="135"/>
      <c r="AB952" s="135"/>
      <c r="AC952" s="135"/>
      <c r="AD952" s="135"/>
      <c r="AE952" s="135"/>
      <c r="AF952" s="135"/>
    </row>
    <row r="953" spans="1:37" ht="18" customHeight="1">
      <c r="A953" s="312"/>
      <c r="B953" s="243"/>
      <c r="C953" s="389"/>
      <c r="D953" s="389"/>
      <c r="E953" s="389"/>
      <c r="F953" s="389"/>
      <c r="G953" s="389" t="str">
        <f>IFERROR(INDEX(ルール・メモ!$F$3:$F$32,MATCH(5,ルール・メモ!$E$3:$E$32,0),1),"")</f>
        <v/>
      </c>
      <c r="H953" s="389"/>
      <c r="I953" s="389"/>
      <c r="J953" s="184"/>
      <c r="K953" s="101">
        <f t="shared" ref="K953:R954" si="90">K952+8</f>
        <v>16</v>
      </c>
      <c r="L953" s="102">
        <f t="shared" si="90"/>
        <v>17</v>
      </c>
      <c r="M953" s="102">
        <f t="shared" si="90"/>
        <v>18</v>
      </c>
      <c r="N953" s="102">
        <f t="shared" si="90"/>
        <v>19</v>
      </c>
      <c r="O953" s="102">
        <f t="shared" si="90"/>
        <v>20</v>
      </c>
      <c r="P953" s="102">
        <f t="shared" si="90"/>
        <v>21</v>
      </c>
      <c r="Q953" s="102">
        <f t="shared" si="90"/>
        <v>22</v>
      </c>
      <c r="R953" s="103">
        <f t="shared" si="90"/>
        <v>23</v>
      </c>
      <c r="S953" s="79"/>
      <c r="T953" s="118"/>
      <c r="U953" s="118"/>
      <c r="V953" s="118"/>
      <c r="W953" s="118"/>
      <c r="X953" s="118"/>
      <c r="Y953" s="135"/>
      <c r="Z953" s="135"/>
      <c r="AA953" s="135"/>
      <c r="AB953" s="135"/>
      <c r="AC953" s="135"/>
      <c r="AD953" s="135"/>
      <c r="AE953" s="135"/>
      <c r="AF953" s="135"/>
    </row>
    <row r="954" spans="1:37" ht="18" customHeight="1">
      <c r="A954" s="312"/>
      <c r="B954" s="243"/>
      <c r="C954" s="389"/>
      <c r="D954" s="389"/>
      <c r="E954" s="389"/>
      <c r="F954" s="389"/>
      <c r="G954" s="389" t="str">
        <f>IFERROR(INDEX(ルール・メモ!$F$3:$F$32,MATCH(6,ルール・メモ!$E$3:$E$32,0),1),"")</f>
        <v/>
      </c>
      <c r="H954" s="389"/>
      <c r="I954" s="389"/>
      <c r="J954" s="184"/>
      <c r="K954" s="104">
        <f t="shared" si="90"/>
        <v>24</v>
      </c>
      <c r="L954" s="105">
        <f t="shared" si="90"/>
        <v>25</v>
      </c>
      <c r="M954" s="105">
        <f t="shared" si="90"/>
        <v>26</v>
      </c>
      <c r="N954" s="105">
        <f t="shared" si="90"/>
        <v>27</v>
      </c>
      <c r="O954" s="105">
        <f t="shared" si="90"/>
        <v>28</v>
      </c>
      <c r="P954" s="105">
        <f t="shared" si="90"/>
        <v>29</v>
      </c>
      <c r="Q954" s="105">
        <f t="shared" si="90"/>
        <v>30</v>
      </c>
      <c r="R954" s="106"/>
      <c r="S954" s="79"/>
      <c r="T954" s="118"/>
      <c r="U954" s="118"/>
      <c r="V954" s="118"/>
      <c r="W954" s="118"/>
      <c r="X954" s="118"/>
      <c r="Y954" s="135"/>
      <c r="Z954" s="135"/>
      <c r="AA954" s="135"/>
      <c r="AB954" s="135"/>
      <c r="AC954" s="135"/>
      <c r="AD954" s="135"/>
      <c r="AE954" s="135"/>
      <c r="AF954" s="135"/>
    </row>
    <row r="955" spans="1:37" ht="18" customHeight="1">
      <c r="A955" s="312"/>
      <c r="B955" s="80"/>
      <c r="C955" s="95" t="str">
        <f>"①"&amp;IFERROR(INDEX(ルール・メモ!$C$3:$C$32,MATCH(1,ルール・メモ!$B$3:$B$32,0),1),"")</f>
        <v>①</v>
      </c>
      <c r="D955" s="95"/>
      <c r="E955" s="95"/>
      <c r="F955" s="95"/>
      <c r="G955" s="95"/>
      <c r="H955" s="95"/>
      <c r="I955" s="95" t="str">
        <f>"③"&amp;IFERROR(INDEX(ルール・メモ!$C$3:$C$32,MATCH(3,ルール・メモ!$B$3:$B$32,0),1),"")</f>
        <v>③</v>
      </c>
      <c r="J955" s="80"/>
      <c r="K955" s="96"/>
      <c r="L955" s="96"/>
      <c r="M955" s="96"/>
      <c r="N955" s="96"/>
      <c r="O955" s="96"/>
      <c r="P955" s="96"/>
      <c r="Q955" s="96"/>
      <c r="R955" s="96"/>
      <c r="S955" s="79"/>
      <c r="T955" s="119"/>
      <c r="U955" s="118"/>
      <c r="V955" s="118"/>
      <c r="W955" s="118"/>
      <c r="X955" s="118"/>
      <c r="Y955" s="135"/>
      <c r="Z955" s="135"/>
      <c r="AA955" s="135"/>
      <c r="AB955" s="135"/>
      <c r="AC955" s="135"/>
      <c r="AD955" s="135"/>
      <c r="AE955" s="135"/>
      <c r="AF955" s="135"/>
    </row>
    <row r="956" spans="1:37" ht="18" customHeight="1" thickBot="1">
      <c r="A956" s="312"/>
      <c r="B956" s="80"/>
      <c r="C956" s="186" t="str">
        <f>"②"&amp;IFERROR(INDEX(ルール・メモ!$C$3:$C$32,MATCH(2,ルール・メモ!$B$3:$B$32,0),1),"")</f>
        <v>②</v>
      </c>
      <c r="D956" s="186"/>
      <c r="E956" s="186"/>
      <c r="F956" s="186"/>
      <c r="G956" s="186"/>
      <c r="H956" s="186"/>
      <c r="I956" s="186" t="str">
        <f>"④"&amp;IFERROR(INDEX(ルール・メモ!$C$3:$C$32,MATCH(4,ルール・メモ!$B$3:$B$32,0),1),"")</f>
        <v>④</v>
      </c>
      <c r="J956" s="187"/>
      <c r="K956" s="188"/>
      <c r="L956" s="188"/>
      <c r="M956" s="188"/>
      <c r="N956" s="188"/>
      <c r="O956" s="188"/>
      <c r="P956" s="188"/>
      <c r="Q956" s="188"/>
      <c r="R956" s="188"/>
      <c r="S956" s="79"/>
      <c r="T956" s="118"/>
      <c r="U956" s="118"/>
      <c r="V956" s="118"/>
      <c r="W956" s="118"/>
      <c r="X956" s="118"/>
      <c r="Y956" s="135"/>
      <c r="Z956" s="135"/>
      <c r="AA956" s="1"/>
      <c r="AB956" s="1"/>
      <c r="AC956" s="1"/>
      <c r="AD956" s="1"/>
      <c r="AE956" s="1"/>
      <c r="AF956" s="1"/>
    </row>
    <row r="957" spans="1:37" ht="18" customHeight="1" thickBot="1">
      <c r="A957" s="312"/>
      <c r="B957" s="321">
        <v>1</v>
      </c>
      <c r="C957" s="81" t="s">
        <v>23</v>
      </c>
      <c r="D957" s="82" t="s">
        <v>136</v>
      </c>
      <c r="E957" s="82" t="s">
        <v>28</v>
      </c>
      <c r="F957" s="82" t="s">
        <v>27</v>
      </c>
      <c r="G957" s="82" t="s">
        <v>24</v>
      </c>
      <c r="H957" s="171" t="s">
        <v>25</v>
      </c>
      <c r="I957" s="91" t="s">
        <v>133</v>
      </c>
      <c r="J957" s="372" t="s">
        <v>198</v>
      </c>
      <c r="K957" s="374"/>
      <c r="L957" s="375"/>
      <c r="M957" s="375"/>
      <c r="N957" s="375"/>
      <c r="O957" s="375"/>
      <c r="P957" s="375"/>
      <c r="Q957" s="375"/>
      <c r="R957" s="376"/>
      <c r="S957" s="83"/>
      <c r="T957" s="120" t="s">
        <v>31</v>
      </c>
      <c r="U957" s="118"/>
      <c r="V957" s="118"/>
      <c r="W957" s="118"/>
      <c r="X957" s="118"/>
      <c r="Y957" s="135" t="str">
        <f>K959</f>
        <v/>
      </c>
      <c r="Z957" s="266">
        <f>K960</f>
        <v>0</v>
      </c>
      <c r="AA957" s="135"/>
      <c r="AB957" s="135"/>
      <c r="AC957" s="135"/>
      <c r="AD957" s="135"/>
      <c r="AE957" s="135"/>
      <c r="AF957" s="148"/>
      <c r="AG957" s="135"/>
      <c r="AH957" s="135"/>
      <c r="AI957" s="135"/>
      <c r="AJ957" s="135"/>
      <c r="AK957" s="135"/>
    </row>
    <row r="958" spans="1:37" ht="18" customHeight="1" thickBot="1">
      <c r="A958" s="312"/>
      <c r="B958" s="309">
        <f>C947</f>
        <v>11</v>
      </c>
      <c r="C958" s="107"/>
      <c r="D958" s="108" t="s">
        <v>30</v>
      </c>
      <c r="E958" s="108" t="str">
        <f>IF(C958="","",IFERROR(INDEX(リスト!$B$3:$B$32,MATCH(プレー記録!C958,リスト!$D$3:$D$32,0),1),""))</f>
        <v/>
      </c>
      <c r="F958" s="109"/>
      <c r="G958" s="109" t="str">
        <f>IF(F958="","",F958)</f>
        <v/>
      </c>
      <c r="H958" s="172"/>
      <c r="I958" s="175"/>
      <c r="J958" s="373"/>
      <c r="K958" s="377"/>
      <c r="L958" s="378"/>
      <c r="M958" s="378"/>
      <c r="N958" s="378"/>
      <c r="O958" s="378"/>
      <c r="P958" s="378"/>
      <c r="Q958" s="378"/>
      <c r="R958" s="379"/>
      <c r="S958" s="84"/>
      <c r="T958" s="240"/>
      <c r="U958" s="118" t="str">
        <f>IF(F958="","","OUT_"&amp;E958&amp;MONTH(B958)&amp;"/"&amp;DAY(B958)&amp;"_"&amp;COUNTIF($V$12:V958,V958))</f>
        <v/>
      </c>
      <c r="V958" s="118" t="str">
        <f>"OUT_"&amp;E958&amp;B958</f>
        <v>OUT_11</v>
      </c>
      <c r="W958" s="194">
        <f>SUM(H958)-SUM(I960)</f>
        <v>0</v>
      </c>
      <c r="X958" s="119" t="str">
        <f>IF(C958="","",C958)</f>
        <v/>
      </c>
      <c r="Y958" s="135" t="str">
        <f>M959</f>
        <v/>
      </c>
      <c r="Z958" s="266">
        <f>M960</f>
        <v>0</v>
      </c>
      <c r="AA958" s="135"/>
      <c r="AB958" s="135"/>
      <c r="AC958" s="135"/>
      <c r="AD958" s="135"/>
      <c r="AE958" s="135"/>
      <c r="AF958" s="148"/>
      <c r="AG958" s="135"/>
      <c r="AH958" s="135"/>
      <c r="AI958" s="135"/>
      <c r="AJ958" s="135"/>
      <c r="AK958" s="135"/>
    </row>
    <row r="959" spans="1:37" ht="18" customHeight="1">
      <c r="A959" s="312"/>
      <c r="B959" s="79"/>
      <c r="C959" s="85" t="s">
        <v>26</v>
      </c>
      <c r="D959" s="86" t="s">
        <v>1</v>
      </c>
      <c r="E959" s="86" t="s">
        <v>29</v>
      </c>
      <c r="F959" s="86" t="s">
        <v>119</v>
      </c>
      <c r="G959" s="86" t="s">
        <v>134</v>
      </c>
      <c r="H959" s="173" t="s">
        <v>117</v>
      </c>
      <c r="I959" s="92" t="s">
        <v>135</v>
      </c>
      <c r="J959" s="380" t="s">
        <v>199</v>
      </c>
      <c r="K959" s="382" t="str">
        <f>IF(INDEX(テーブル6[プレー種別],MATCH(1,リスト!$O$3:$O$6,0),1)="","",INDEX(テーブル6[プレー種別],MATCH(1,リスト!$O$3:$O$6,0),1))</f>
        <v/>
      </c>
      <c r="L959" s="383"/>
      <c r="M959" s="382" t="str">
        <f>IF(INDEX(テーブル6[プレー種別],MATCH(2,リスト!$O$3:$O$6,0),1)="","",INDEX(テーブル6[プレー種別],MATCH(2,リスト!$O$3:$O$6,0),1))</f>
        <v/>
      </c>
      <c r="N959" s="383"/>
      <c r="O959" s="382" t="str">
        <f>IF(INDEX(テーブル6[プレー種別],MATCH(3,リスト!$O$3:$O$6,0),1)="","",INDEX(テーブル6[プレー種別],MATCH(3,リスト!$O$3:$O$6,0),1))</f>
        <v/>
      </c>
      <c r="P959" s="383"/>
      <c r="Q959" s="382" t="str">
        <f>IF(INDEX(テーブル6[プレー種別],MATCH(4,リスト!$O$3:$O$6,0),1)="","",INDEX(テーブル6[プレー種別],MATCH(4,リスト!$O$3:$O$6,0),1))</f>
        <v/>
      </c>
      <c r="R959" s="384"/>
      <c r="S959" s="87"/>
      <c r="T959" s="118"/>
      <c r="U959" s="118"/>
      <c r="V959" s="118"/>
      <c r="W959" s="118"/>
      <c r="X959" s="118"/>
      <c r="Y959" s="135" t="str">
        <f>O959</f>
        <v/>
      </c>
      <c r="Z959" s="266">
        <f>O960</f>
        <v>0</v>
      </c>
      <c r="AA959" s="135"/>
      <c r="AB959" s="135"/>
      <c r="AC959" s="135"/>
      <c r="AD959" s="135"/>
      <c r="AE959" s="135"/>
      <c r="AF959" s="148"/>
      <c r="AG959" s="135"/>
      <c r="AH959" s="135"/>
      <c r="AI959" s="135"/>
      <c r="AJ959" s="135"/>
      <c r="AK959" s="135"/>
    </row>
    <row r="960" spans="1:37" ht="18" customHeight="1" thickBot="1">
      <c r="A960" s="312" t="str">
        <f>IF(C958="","",C958)</f>
        <v/>
      </c>
      <c r="B960" s="97">
        <f>B958</f>
        <v>11</v>
      </c>
      <c r="C960" s="93" t="str">
        <f>IF(H958="","",IF(D958="USD",H958-G958,ROUNDUP((H958-G958)/T958,2)))</f>
        <v/>
      </c>
      <c r="D960" s="110"/>
      <c r="E960" s="110"/>
      <c r="F960" s="111" t="str">
        <f>IF(AND(E958&lt;&gt;"",OR(I958="全額",I958="一部")=TRUE)=TRUE,E958,"")</f>
        <v/>
      </c>
      <c r="G960" s="112" t="str">
        <f>IF(D958="JPY",IF(COUNTIF(F960,"*円*")=1,I960,ROUNDUP(I960/T958,2)),IF(COUNTIF(F960,"*円*")=0,I960,ROUNDUP(I960*T958,0)))</f>
        <v/>
      </c>
      <c r="H960" s="174"/>
      <c r="I960" s="176" t="str">
        <f>IF(I958="","",IF(I958="全額",H958,IF(I958="なし",0,"金額入力")))</f>
        <v/>
      </c>
      <c r="J960" s="381"/>
      <c r="K960" s="385"/>
      <c r="L960" s="386"/>
      <c r="M960" s="385"/>
      <c r="N960" s="386"/>
      <c r="O960" s="385"/>
      <c r="P960" s="386"/>
      <c r="Q960" s="385"/>
      <c r="R960" s="387"/>
      <c r="S960" s="87"/>
      <c r="T960" s="79"/>
      <c r="U960" s="118" t="str">
        <f>IF(G960="","","IN_"&amp;F960&amp;MONTH(H960)&amp;"/"&amp;DAY(H960))&amp;"_"&amp;COUNTIF($V$14:V960,V960)</f>
        <v>_166</v>
      </c>
      <c r="V960" s="118" t="str">
        <f>"IN_"&amp;F960&amp;H960</f>
        <v>IN_</v>
      </c>
      <c r="W960" s="118"/>
      <c r="X960" s="118"/>
      <c r="Y960" s="135" t="str">
        <f>Q959</f>
        <v/>
      </c>
      <c r="Z960" s="266">
        <f>Q960</f>
        <v>0</v>
      </c>
      <c r="AA960" s="135" t="str">
        <f>IF(AB960="着金待ち",COUNTIF($AB$14:AB960,"着金待ち"),"")</f>
        <v/>
      </c>
      <c r="AB960" s="135" t="str">
        <f>IF(AND(OR(I958="全額",I958="一部")=TRUE,H960="")=TRUE,"着金待ち","")</f>
        <v/>
      </c>
      <c r="AC960" s="135" t="str">
        <f>IF(AB960="着金待ち",C958,"")</f>
        <v/>
      </c>
      <c r="AD960" s="135" t="str">
        <f>IF(AB960="着金待ち",F960,"")</f>
        <v/>
      </c>
      <c r="AE960" s="292" t="str">
        <f>IF(AB960="着金待ち",G960,"")</f>
        <v/>
      </c>
      <c r="AF960" s="148" t="str">
        <f>IF(AB960="着金待ち",B960,"")</f>
        <v/>
      </c>
      <c r="AG960" s="135" t="str">
        <f>IF(C960="","",IF(C960&lt;&gt;D960+E960,"！",""))</f>
        <v/>
      </c>
      <c r="AH960" s="135" t="str">
        <f>IF(C960="","",IF(C960&lt;&gt;SUM(K960:R960),"！",""))</f>
        <v/>
      </c>
      <c r="AI960" s="135" t="str">
        <f>IF(OR(AG960="！",AH960="！")=TRUE,"！","")</f>
        <v/>
      </c>
      <c r="AJ960" s="135" t="str">
        <f>IF(AI960="！",COUNTIF($AI$14:AI960,"！"),"")</f>
        <v/>
      </c>
      <c r="AK960" s="135">
        <v>1</v>
      </c>
    </row>
    <row r="961" spans="1:37" ht="18" customHeight="1" thickBot="1">
      <c r="A961" s="312"/>
      <c r="B961" s="79"/>
      <c r="C961" s="88"/>
      <c r="D961" s="89"/>
      <c r="E961" s="94" t="str">
        <f>IFERROR(ABS(C960-(D960+E960)),"")</f>
        <v/>
      </c>
      <c r="F961" s="90"/>
      <c r="G961" s="90"/>
      <c r="H961" s="89"/>
      <c r="I961" s="170"/>
      <c r="J961" s="79"/>
      <c r="K961" s="79"/>
      <c r="L961" s="79"/>
      <c r="M961" s="79"/>
      <c r="N961" s="79"/>
      <c r="O961" s="79"/>
      <c r="P961" s="79"/>
      <c r="Q961" s="388" t="str">
        <f>IFERROR(ABS(C960-SUM(K960:R960)),"")</f>
        <v/>
      </c>
      <c r="R961" s="388"/>
      <c r="S961" s="79"/>
      <c r="T961" s="118"/>
      <c r="U961" s="118"/>
      <c r="V961" s="118"/>
      <c r="W961" s="118"/>
      <c r="X961" s="118"/>
      <c r="Y961" s="135"/>
      <c r="Z961" s="135"/>
      <c r="AA961" s="135"/>
      <c r="AB961" s="135"/>
      <c r="AC961" s="135"/>
      <c r="AD961" s="135"/>
      <c r="AE961" s="135"/>
      <c r="AF961" s="148"/>
      <c r="AG961" s="135"/>
      <c r="AH961" s="135"/>
      <c r="AI961" s="135"/>
      <c r="AJ961" s="135"/>
      <c r="AK961" s="135"/>
    </row>
    <row r="962" spans="1:37" ht="18" customHeight="1" thickBot="1">
      <c r="A962" s="312"/>
      <c r="B962" s="321">
        <f>B957+1</f>
        <v>2</v>
      </c>
      <c r="C962" s="81" t="s">
        <v>23</v>
      </c>
      <c r="D962" s="82" t="s">
        <v>136</v>
      </c>
      <c r="E962" s="82" t="s">
        <v>28</v>
      </c>
      <c r="F962" s="82" t="s">
        <v>27</v>
      </c>
      <c r="G962" s="82" t="s">
        <v>24</v>
      </c>
      <c r="H962" s="171" t="s">
        <v>25</v>
      </c>
      <c r="I962" s="91" t="s">
        <v>133</v>
      </c>
      <c r="J962" s="372" t="s">
        <v>198</v>
      </c>
      <c r="K962" s="374"/>
      <c r="L962" s="375"/>
      <c r="M962" s="375"/>
      <c r="N962" s="375"/>
      <c r="O962" s="375"/>
      <c r="P962" s="375"/>
      <c r="Q962" s="375"/>
      <c r="R962" s="376"/>
      <c r="S962" s="83"/>
      <c r="T962" s="120" t="s">
        <v>31</v>
      </c>
      <c r="U962" s="118"/>
      <c r="V962" s="118"/>
      <c r="W962" s="118"/>
      <c r="X962" s="118"/>
      <c r="Y962" s="135" t="str">
        <f>K964</f>
        <v/>
      </c>
      <c r="Z962" s="266">
        <f>K965</f>
        <v>0</v>
      </c>
      <c r="AA962" s="135"/>
      <c r="AB962" s="135"/>
      <c r="AC962" s="135"/>
      <c r="AD962" s="135"/>
      <c r="AE962" s="135"/>
      <c r="AF962" s="148"/>
      <c r="AG962" s="135"/>
      <c r="AH962" s="135"/>
      <c r="AI962" s="135"/>
      <c r="AJ962" s="135"/>
      <c r="AK962" s="135"/>
    </row>
    <row r="963" spans="1:37" ht="18" customHeight="1" thickBot="1">
      <c r="A963" s="312"/>
      <c r="B963" s="309">
        <f>B958</f>
        <v>11</v>
      </c>
      <c r="C963" s="107"/>
      <c r="D963" s="108" t="s">
        <v>30</v>
      </c>
      <c r="E963" s="108" t="str">
        <f>IF(C963="","",IFERROR(INDEX(リスト!$B$3:$B$32,MATCH(プレー記録!C963,リスト!$D$3:$D$32,0),1),""))</f>
        <v/>
      </c>
      <c r="F963" s="109"/>
      <c r="G963" s="109" t="str">
        <f>IF(F963="","",F963)</f>
        <v/>
      </c>
      <c r="H963" s="172"/>
      <c r="I963" s="175"/>
      <c r="J963" s="373"/>
      <c r="K963" s="377"/>
      <c r="L963" s="378"/>
      <c r="M963" s="378"/>
      <c r="N963" s="378"/>
      <c r="O963" s="378"/>
      <c r="P963" s="378"/>
      <c r="Q963" s="378"/>
      <c r="R963" s="379"/>
      <c r="S963" s="84"/>
      <c r="T963" s="241"/>
      <c r="U963" s="118" t="str">
        <f>IF(F963="","","OUT_"&amp;E963&amp;MONTH(B963)&amp;"/"&amp;DAY(B963)&amp;"_"&amp;COUNTIF($V$12:V963,V963))</f>
        <v/>
      </c>
      <c r="V963" s="118" t="str">
        <f>"OUT_"&amp;E963&amp;B963</f>
        <v>OUT_11</v>
      </c>
      <c r="W963" s="194">
        <f>SUM(H963)-SUM(I965)</f>
        <v>0</v>
      </c>
      <c r="X963" s="119" t="str">
        <f>IF(C963="","",C963)</f>
        <v/>
      </c>
      <c r="Y963" s="135" t="str">
        <f>M964</f>
        <v/>
      </c>
      <c r="Z963" s="266">
        <f>M965</f>
        <v>0</v>
      </c>
      <c r="AA963" s="135"/>
      <c r="AB963" s="135"/>
      <c r="AC963" s="135"/>
      <c r="AD963" s="135"/>
      <c r="AE963" s="135"/>
      <c r="AF963" s="148"/>
      <c r="AG963" s="135"/>
      <c r="AH963" s="135"/>
      <c r="AI963" s="135"/>
      <c r="AJ963" s="135"/>
      <c r="AK963" s="135"/>
    </row>
    <row r="964" spans="1:37" ht="18" customHeight="1">
      <c r="A964" s="312"/>
      <c r="B964" s="79"/>
      <c r="C964" s="85" t="s">
        <v>26</v>
      </c>
      <c r="D964" s="86" t="s">
        <v>1</v>
      </c>
      <c r="E964" s="86" t="s">
        <v>29</v>
      </c>
      <c r="F964" s="86" t="s">
        <v>119</v>
      </c>
      <c r="G964" s="86" t="s">
        <v>134</v>
      </c>
      <c r="H964" s="173" t="s">
        <v>117</v>
      </c>
      <c r="I964" s="92" t="s">
        <v>135</v>
      </c>
      <c r="J964" s="380" t="s">
        <v>199</v>
      </c>
      <c r="K964" s="382" t="str">
        <f>$K$13</f>
        <v/>
      </c>
      <c r="L964" s="383"/>
      <c r="M964" s="382" t="str">
        <f>$M$13</f>
        <v/>
      </c>
      <c r="N964" s="383"/>
      <c r="O964" s="382" t="str">
        <f>$O$13</f>
        <v/>
      </c>
      <c r="P964" s="383"/>
      <c r="Q964" s="382" t="str">
        <f>$Q$13</f>
        <v/>
      </c>
      <c r="R964" s="384"/>
      <c r="S964" s="87"/>
      <c r="T964" s="118"/>
      <c r="U964" s="118"/>
      <c r="V964" s="118"/>
      <c r="W964" s="118"/>
      <c r="X964" s="118"/>
      <c r="Y964" s="135" t="str">
        <f>O964</f>
        <v/>
      </c>
      <c r="Z964" s="266">
        <f>O965</f>
        <v>0</v>
      </c>
      <c r="AA964" s="135"/>
      <c r="AB964" s="135"/>
      <c r="AC964" s="135"/>
      <c r="AD964" s="135"/>
      <c r="AE964" s="135"/>
      <c r="AF964" s="148"/>
      <c r="AG964" s="135"/>
      <c r="AH964" s="135"/>
      <c r="AI964" s="135"/>
      <c r="AJ964" s="135"/>
      <c r="AK964" s="135"/>
    </row>
    <row r="965" spans="1:37" ht="18" customHeight="1" thickBot="1">
      <c r="A965" s="312" t="str">
        <f>IF(C963="","",C963)</f>
        <v/>
      </c>
      <c r="B965" s="97">
        <f>B958</f>
        <v>11</v>
      </c>
      <c r="C965" s="93" t="str">
        <f>IF(H963="","",IF(D963="USD",H963-G963,ROUNDUP((H963-G963)/T963,2)))</f>
        <v/>
      </c>
      <c r="D965" s="110"/>
      <c r="E965" s="110"/>
      <c r="F965" s="111" t="str">
        <f>IF(AND(E963&lt;&gt;"",OR(I963="全額",I963="一部")=TRUE)=TRUE,E963,"")</f>
        <v/>
      </c>
      <c r="G965" s="112" t="str">
        <f>IF(D963="JPY",IF(COUNTIF(F965,"*円*")=1,I965,ROUNDUP(I965/T963,2)),IF(COUNTIF(F965,"*円*")=0,I965,ROUNDUP(I965*T963,0)))</f>
        <v/>
      </c>
      <c r="H965" s="174"/>
      <c r="I965" s="176" t="str">
        <f>IF(I963="","",IF(I963="全額",H963,IF(I963="なし",0,"金額入力")))</f>
        <v/>
      </c>
      <c r="J965" s="381"/>
      <c r="K965" s="385"/>
      <c r="L965" s="386"/>
      <c r="M965" s="385"/>
      <c r="N965" s="386"/>
      <c r="O965" s="385"/>
      <c r="P965" s="386"/>
      <c r="Q965" s="385"/>
      <c r="R965" s="387"/>
      <c r="S965" s="87"/>
      <c r="T965" s="79"/>
      <c r="U965" s="118" t="str">
        <f>IF(G965="","","IN_"&amp;F965&amp;MONTH(H965)&amp;"/"&amp;DAY(H965))&amp;"_"&amp;COUNTIF($V$14:V965,V965)</f>
        <v>_167</v>
      </c>
      <c r="V965" s="118" t="str">
        <f>"IN_"&amp;F965&amp;H965</f>
        <v>IN_</v>
      </c>
      <c r="W965" s="118"/>
      <c r="X965" s="118"/>
      <c r="Y965" s="135" t="str">
        <f>Q964</f>
        <v/>
      </c>
      <c r="Z965" s="266">
        <f>Q965</f>
        <v>0</v>
      </c>
      <c r="AA965" s="135" t="str">
        <f>IF(AB965="着金待ち",COUNTIF($AB$14:AB965,"着金待ち"),"")</f>
        <v/>
      </c>
      <c r="AB965" s="135" t="str">
        <f>IF(AND(OR(I963="全額",I963="一部")=TRUE,H965="")=TRUE,"着金待ち","")</f>
        <v/>
      </c>
      <c r="AC965" s="135" t="str">
        <f>IF(AB965="着金待ち",C963,"")</f>
        <v/>
      </c>
      <c r="AD965" s="135" t="str">
        <f>IF(AB965="着金待ち",F965,"")</f>
        <v/>
      </c>
      <c r="AE965" s="292" t="str">
        <f>IF(AB965="着金待ち",G965,"")</f>
        <v/>
      </c>
      <c r="AF965" s="148" t="str">
        <f>IF(AB965="着金待ち",B965,"")</f>
        <v/>
      </c>
      <c r="AG965" s="135" t="str">
        <f>IF(C965="","",IF(C965&lt;&gt;D965+E965,"！",""))</f>
        <v/>
      </c>
      <c r="AH965" s="135" t="str">
        <f>IF(C965="","",IF(C965&lt;&gt;SUM(K965:R965),"！",""))</f>
        <v/>
      </c>
      <c r="AI965" s="135" t="str">
        <f>IF(OR(AG965="！",AH965="！")=TRUE,"！","")</f>
        <v/>
      </c>
      <c r="AJ965" s="135" t="str">
        <f>IF(AI965="！",COUNTIF($AI$14:AI965,"！"),"")</f>
        <v/>
      </c>
      <c r="AK965" s="135">
        <v>2</v>
      </c>
    </row>
    <row r="966" spans="1:37" ht="18" customHeight="1" thickBot="1">
      <c r="A966" s="312"/>
      <c r="B966" s="79"/>
      <c r="C966" s="88"/>
      <c r="D966" s="89"/>
      <c r="E966" s="94" t="str">
        <f>IFERROR(ABS(C965-(D965+E965)),"")</f>
        <v/>
      </c>
      <c r="F966" s="90"/>
      <c r="G966" s="90"/>
      <c r="H966" s="89"/>
      <c r="I966" s="170"/>
      <c r="J966" s="79"/>
      <c r="K966" s="79"/>
      <c r="L966" s="79"/>
      <c r="M966" s="79"/>
      <c r="N966" s="79"/>
      <c r="O966" s="79"/>
      <c r="P966" s="79"/>
      <c r="Q966" s="388" t="str">
        <f>IFERROR(ABS(C965-SUM(K965:R965)),"")</f>
        <v/>
      </c>
      <c r="R966" s="388"/>
      <c r="S966" s="79"/>
      <c r="T966" s="118"/>
      <c r="U966" s="118"/>
      <c r="V966" s="118"/>
      <c r="W966" s="118"/>
      <c r="X966" s="118"/>
      <c r="Y966" s="135"/>
      <c r="Z966" s="135"/>
      <c r="AA966" s="135"/>
      <c r="AB966" s="135"/>
      <c r="AC966" s="135"/>
      <c r="AD966" s="135"/>
      <c r="AE966" s="135"/>
      <c r="AF966" s="148"/>
      <c r="AG966" s="135"/>
      <c r="AH966" s="135"/>
      <c r="AI966" s="135"/>
      <c r="AJ966" s="135"/>
      <c r="AK966" s="135"/>
    </row>
    <row r="967" spans="1:37" ht="18" customHeight="1" thickBot="1">
      <c r="A967" s="312"/>
      <c r="B967" s="321">
        <f>B962+1</f>
        <v>3</v>
      </c>
      <c r="C967" s="81" t="s">
        <v>23</v>
      </c>
      <c r="D967" s="82" t="s">
        <v>136</v>
      </c>
      <c r="E967" s="82" t="s">
        <v>28</v>
      </c>
      <c r="F967" s="82" t="s">
        <v>27</v>
      </c>
      <c r="G967" s="82" t="s">
        <v>24</v>
      </c>
      <c r="H967" s="171" t="s">
        <v>25</v>
      </c>
      <c r="I967" s="91" t="s">
        <v>133</v>
      </c>
      <c r="J967" s="372" t="s">
        <v>198</v>
      </c>
      <c r="K967" s="374"/>
      <c r="L967" s="375"/>
      <c r="M967" s="375"/>
      <c r="N967" s="375"/>
      <c r="O967" s="375"/>
      <c r="P967" s="375"/>
      <c r="Q967" s="375"/>
      <c r="R967" s="376"/>
      <c r="S967" s="83"/>
      <c r="T967" s="120" t="s">
        <v>31</v>
      </c>
      <c r="U967" s="118"/>
      <c r="V967" s="118"/>
      <c r="W967" s="118"/>
      <c r="X967" s="118"/>
      <c r="Y967" s="135" t="str">
        <f>K969</f>
        <v/>
      </c>
      <c r="Z967" s="266">
        <f>K970</f>
        <v>0</v>
      </c>
      <c r="AA967" s="135"/>
      <c r="AB967" s="135"/>
      <c r="AC967" s="135"/>
      <c r="AD967" s="135"/>
      <c r="AE967" s="135"/>
      <c r="AF967" s="148"/>
      <c r="AG967" s="135"/>
      <c r="AH967" s="135"/>
      <c r="AI967" s="135"/>
      <c r="AJ967" s="135"/>
      <c r="AK967" s="135"/>
    </row>
    <row r="968" spans="1:37" ht="18" customHeight="1" thickBot="1">
      <c r="A968" s="312"/>
      <c r="B968" s="309">
        <f>B958</f>
        <v>11</v>
      </c>
      <c r="C968" s="107"/>
      <c r="D968" s="108" t="s">
        <v>30</v>
      </c>
      <c r="E968" s="108" t="str">
        <f>IF(C968="","",IFERROR(INDEX(リスト!$B$3:$B$32,MATCH(プレー記録!C968,リスト!$D$3:$D$32,0),1),""))</f>
        <v/>
      </c>
      <c r="F968" s="109"/>
      <c r="G968" s="109" t="str">
        <f>IF(F968="","",F968)</f>
        <v/>
      </c>
      <c r="H968" s="172"/>
      <c r="I968" s="175"/>
      <c r="J968" s="373"/>
      <c r="K968" s="377"/>
      <c r="L968" s="378"/>
      <c r="M968" s="378"/>
      <c r="N968" s="378"/>
      <c r="O968" s="378"/>
      <c r="P968" s="378"/>
      <c r="Q968" s="378"/>
      <c r="R968" s="379"/>
      <c r="S968" s="84"/>
      <c r="T968" s="241"/>
      <c r="U968" s="118" t="str">
        <f>IF(F968="","","OUT_"&amp;E968&amp;MONTH(B968)&amp;"/"&amp;DAY(B968)&amp;"_"&amp;COUNTIF($V$12:V968,V968))</f>
        <v/>
      </c>
      <c r="V968" s="118" t="str">
        <f>"OUT_"&amp;E968&amp;B968</f>
        <v>OUT_11</v>
      </c>
      <c r="W968" s="194">
        <f>SUM(H968)-SUM(I970)</f>
        <v>0</v>
      </c>
      <c r="X968" s="119" t="str">
        <f>IF(C968="","",C968)</f>
        <v/>
      </c>
      <c r="Y968" s="135" t="str">
        <f>M969</f>
        <v/>
      </c>
      <c r="Z968" s="266">
        <f>M970</f>
        <v>0</v>
      </c>
      <c r="AA968" s="135"/>
      <c r="AB968" s="135"/>
      <c r="AC968" s="135"/>
      <c r="AD968" s="135"/>
      <c r="AE968" s="135"/>
      <c r="AF968" s="148"/>
      <c r="AG968" s="135"/>
      <c r="AH968" s="135"/>
      <c r="AI968" s="135"/>
      <c r="AJ968" s="135"/>
      <c r="AK968" s="135"/>
    </row>
    <row r="969" spans="1:37" ht="18" customHeight="1">
      <c r="A969" s="312"/>
      <c r="B969" s="79"/>
      <c r="C969" s="85" t="s">
        <v>26</v>
      </c>
      <c r="D969" s="86" t="s">
        <v>1</v>
      </c>
      <c r="E969" s="86" t="s">
        <v>29</v>
      </c>
      <c r="F969" s="86" t="s">
        <v>119</v>
      </c>
      <c r="G969" s="86" t="s">
        <v>134</v>
      </c>
      <c r="H969" s="173" t="s">
        <v>117</v>
      </c>
      <c r="I969" s="92" t="s">
        <v>135</v>
      </c>
      <c r="J969" s="380" t="s">
        <v>199</v>
      </c>
      <c r="K969" s="382" t="str">
        <f>$K$13</f>
        <v/>
      </c>
      <c r="L969" s="383"/>
      <c r="M969" s="382" t="str">
        <f>$M$13</f>
        <v/>
      </c>
      <c r="N969" s="383"/>
      <c r="O969" s="382" t="str">
        <f>$O$13</f>
        <v/>
      </c>
      <c r="P969" s="383"/>
      <c r="Q969" s="382" t="str">
        <f>$Q$13</f>
        <v/>
      </c>
      <c r="R969" s="384"/>
      <c r="S969" s="87"/>
      <c r="T969" s="135"/>
      <c r="U969" s="118"/>
      <c r="V969" s="118"/>
      <c r="W969" s="118"/>
      <c r="X969" s="118"/>
      <c r="Y969" s="135" t="str">
        <f>O969</f>
        <v/>
      </c>
      <c r="Z969" s="266">
        <f>O970</f>
        <v>0</v>
      </c>
      <c r="AA969" s="135"/>
      <c r="AB969" s="135"/>
      <c r="AC969" s="135"/>
      <c r="AD969" s="135"/>
      <c r="AE969" s="135"/>
      <c r="AF969" s="148"/>
      <c r="AG969" s="135"/>
      <c r="AH969" s="135"/>
      <c r="AI969" s="135"/>
      <c r="AJ969" s="135"/>
      <c r="AK969" s="135"/>
    </row>
    <row r="970" spans="1:37" ht="18" customHeight="1" thickBot="1">
      <c r="A970" s="312" t="str">
        <f>IF(C968="","",C968)</f>
        <v/>
      </c>
      <c r="B970" s="97">
        <f>B958</f>
        <v>11</v>
      </c>
      <c r="C970" s="93" t="str">
        <f>IF(H968="","",IF(D968="USD",H968-G968,ROUNDUP((H968-G968)/T968,2)))</f>
        <v/>
      </c>
      <c r="D970" s="110"/>
      <c r="E970" s="110"/>
      <c r="F970" s="111" t="str">
        <f>IF(AND(E968&lt;&gt;"",OR(I968="全額",I968="一部")=TRUE)=TRUE,E968,"")</f>
        <v/>
      </c>
      <c r="G970" s="112" t="str">
        <f>IF(D968="JPY",IF(COUNTIF(F970,"*円*")=1,I970,ROUNDUP(I970/T968,2)),IF(COUNTIF(F970,"*円*")=0,I970,ROUNDUP(I970*T968,0)))</f>
        <v/>
      </c>
      <c r="H970" s="174"/>
      <c r="I970" s="176" t="str">
        <f>IF(I968="","",IF(I968="全額",H968,IF(I968="なし",0,"金額入力")))</f>
        <v/>
      </c>
      <c r="J970" s="381"/>
      <c r="K970" s="385"/>
      <c r="L970" s="386"/>
      <c r="M970" s="385"/>
      <c r="N970" s="386"/>
      <c r="O970" s="385"/>
      <c r="P970" s="386"/>
      <c r="Q970" s="385"/>
      <c r="R970" s="387"/>
      <c r="S970" s="87"/>
      <c r="T970" s="135"/>
      <c r="U970" s="118" t="str">
        <f>IF(G970="","","IN_"&amp;F970&amp;MONTH(H970)&amp;"/"&amp;DAY(H970))&amp;"_"&amp;COUNTIF($V$14:V970,V970)</f>
        <v>_168</v>
      </c>
      <c r="V970" s="118" t="str">
        <f>"IN_"&amp;F970&amp;H970</f>
        <v>IN_</v>
      </c>
      <c r="W970" s="118"/>
      <c r="X970" s="118"/>
      <c r="Y970" s="135" t="str">
        <f>Q969</f>
        <v/>
      </c>
      <c r="Z970" s="266">
        <f>Q970</f>
        <v>0</v>
      </c>
      <c r="AA970" s="135" t="str">
        <f>IF(AB970="着金待ち",COUNTIF($AB$14:AB970,"着金待ち"),"")</f>
        <v/>
      </c>
      <c r="AB970" s="135" t="str">
        <f>IF(AND(OR(I968="全額",I968="一部")=TRUE,H970="")=TRUE,"着金待ち","")</f>
        <v/>
      </c>
      <c r="AC970" s="135" t="str">
        <f>IF(AB970="着金待ち",C968,"")</f>
        <v/>
      </c>
      <c r="AD970" s="135" t="str">
        <f>IF(AB970="着金待ち",F970,"")</f>
        <v/>
      </c>
      <c r="AE970" s="292" t="str">
        <f>IF(AB970="着金待ち",G970,"")</f>
        <v/>
      </c>
      <c r="AF970" s="148" t="str">
        <f>IF(AB970="着金待ち",B970,"")</f>
        <v/>
      </c>
      <c r="AG970" s="135" t="str">
        <f>IF(C970="","",IF(C970&lt;&gt;D970+E970,"！",""))</f>
        <v/>
      </c>
      <c r="AH970" s="135" t="str">
        <f>IF(C970="","",IF(C970&lt;&gt;SUM(K970:R970),"！",""))</f>
        <v/>
      </c>
      <c r="AI970" s="135" t="str">
        <f>IF(OR(AG970="！",AH970="！")=TRUE,"！","")</f>
        <v/>
      </c>
      <c r="AJ970" s="135" t="str">
        <f>IF(AI970="！",COUNTIF($AI$14:AI970,"！"),"")</f>
        <v/>
      </c>
      <c r="AK970" s="135">
        <v>3</v>
      </c>
    </row>
    <row r="971" spans="1:37" ht="18" customHeight="1" thickBot="1">
      <c r="A971" s="312"/>
      <c r="B971" s="308" t="s">
        <v>317</v>
      </c>
      <c r="C971" s="88"/>
      <c r="D971" s="89"/>
      <c r="E971" s="94" t="str">
        <f>IFERROR(ABS(C970-(D970+E970)),"")</f>
        <v/>
      </c>
      <c r="F971" s="90"/>
      <c r="G971" s="90"/>
      <c r="H971" s="89"/>
      <c r="I971" s="170"/>
      <c r="J971" s="79"/>
      <c r="K971" s="79"/>
      <c r="L971" s="79"/>
      <c r="M971" s="79"/>
      <c r="N971" s="79"/>
      <c r="O971" s="79"/>
      <c r="P971" s="79"/>
      <c r="Q971" s="388" t="str">
        <f>IFERROR(ABS(C970-SUM(K970:R970)),"")</f>
        <v/>
      </c>
      <c r="R971" s="388"/>
      <c r="S971" s="79"/>
      <c r="T971" s="135"/>
      <c r="U971" s="118"/>
      <c r="V971" s="118"/>
      <c r="W971" s="118"/>
      <c r="X971" s="118"/>
      <c r="Y971" s="135"/>
      <c r="Z971" s="135"/>
      <c r="AA971" s="135"/>
      <c r="AB971" s="135"/>
      <c r="AC971" s="135"/>
      <c r="AD971" s="135"/>
      <c r="AE971" s="135"/>
      <c r="AF971" s="148"/>
      <c r="AG971" s="135"/>
      <c r="AH971" s="135"/>
      <c r="AI971" s="135"/>
      <c r="AJ971" s="135"/>
      <c r="AK971" s="135"/>
    </row>
    <row r="972" spans="1:37" ht="18" customHeight="1" thickBot="1">
      <c r="A972" s="312"/>
      <c r="B972" s="321">
        <f>B967+1</f>
        <v>4</v>
      </c>
      <c r="C972" s="81" t="s">
        <v>23</v>
      </c>
      <c r="D972" s="82" t="s">
        <v>136</v>
      </c>
      <c r="E972" s="82" t="s">
        <v>28</v>
      </c>
      <c r="F972" s="82" t="s">
        <v>27</v>
      </c>
      <c r="G972" s="82" t="s">
        <v>24</v>
      </c>
      <c r="H972" s="171" t="s">
        <v>25</v>
      </c>
      <c r="I972" s="91" t="s">
        <v>133</v>
      </c>
      <c r="J972" s="372" t="s">
        <v>198</v>
      </c>
      <c r="K972" s="374"/>
      <c r="L972" s="375"/>
      <c r="M972" s="375"/>
      <c r="N972" s="375"/>
      <c r="O972" s="375"/>
      <c r="P972" s="375"/>
      <c r="Q972" s="375"/>
      <c r="R972" s="376"/>
      <c r="S972" s="83"/>
      <c r="T972" s="120" t="s">
        <v>31</v>
      </c>
      <c r="U972" s="118"/>
      <c r="V972" s="118"/>
      <c r="W972" s="118"/>
      <c r="X972" s="118"/>
      <c r="Y972" s="135" t="str">
        <f>K974</f>
        <v/>
      </c>
      <c r="Z972" s="266">
        <f>K975</f>
        <v>0</v>
      </c>
      <c r="AA972" s="135"/>
      <c r="AB972" s="135"/>
      <c r="AC972" s="135"/>
      <c r="AD972" s="135"/>
      <c r="AE972" s="135"/>
      <c r="AF972" s="148"/>
      <c r="AG972" s="135"/>
      <c r="AH972" s="135"/>
      <c r="AI972" s="135"/>
      <c r="AJ972" s="135"/>
      <c r="AK972" s="135"/>
    </row>
    <row r="973" spans="1:37" ht="18" customHeight="1" thickBot="1">
      <c r="A973" s="312"/>
      <c r="B973" s="309">
        <f>B958</f>
        <v>11</v>
      </c>
      <c r="C973" s="107"/>
      <c r="D973" s="108" t="s">
        <v>30</v>
      </c>
      <c r="E973" s="108" t="str">
        <f>IF(C973="","",IFERROR(INDEX(リスト!$B$3:$B$32,MATCH(プレー記録!C973,リスト!$D$3:$D$32,0),1),""))</f>
        <v/>
      </c>
      <c r="F973" s="109"/>
      <c r="G973" s="109" t="str">
        <f>IF(F973="","",F973)</f>
        <v/>
      </c>
      <c r="H973" s="172"/>
      <c r="I973" s="175"/>
      <c r="J973" s="373"/>
      <c r="K973" s="377"/>
      <c r="L973" s="378"/>
      <c r="M973" s="378"/>
      <c r="N973" s="378"/>
      <c r="O973" s="378"/>
      <c r="P973" s="378"/>
      <c r="Q973" s="378"/>
      <c r="R973" s="379"/>
      <c r="S973" s="84"/>
      <c r="T973" s="241"/>
      <c r="U973" s="118" t="str">
        <f>IF(F973="","","OUT_"&amp;E973&amp;MONTH(B973)&amp;"/"&amp;DAY(B973)&amp;"_"&amp;COUNTIF($V$12:V973,V973))</f>
        <v/>
      </c>
      <c r="V973" s="118" t="str">
        <f>"OUT_"&amp;E973&amp;B973</f>
        <v>OUT_11</v>
      </c>
      <c r="W973" s="194">
        <f>SUM(H973)-SUM(I975)</f>
        <v>0</v>
      </c>
      <c r="X973" s="119" t="str">
        <f>IF(C973="","",C973)</f>
        <v/>
      </c>
      <c r="Y973" s="135" t="str">
        <f>M974</f>
        <v/>
      </c>
      <c r="Z973" s="266">
        <f>M975</f>
        <v>0</v>
      </c>
      <c r="AA973" s="135"/>
      <c r="AB973" s="135"/>
      <c r="AC973" s="135"/>
      <c r="AD973" s="135"/>
      <c r="AE973" s="135"/>
      <c r="AF973" s="148"/>
      <c r="AG973" s="135"/>
      <c r="AH973" s="135"/>
      <c r="AI973" s="135"/>
      <c r="AJ973" s="135"/>
      <c r="AK973" s="135"/>
    </row>
    <row r="974" spans="1:37" ht="18" customHeight="1">
      <c r="A974" s="312"/>
      <c r="B974" s="79"/>
      <c r="C974" s="85" t="s">
        <v>26</v>
      </c>
      <c r="D974" s="86" t="s">
        <v>1</v>
      </c>
      <c r="E974" s="86" t="s">
        <v>29</v>
      </c>
      <c r="F974" s="86" t="s">
        <v>119</v>
      </c>
      <c r="G974" s="86" t="s">
        <v>134</v>
      </c>
      <c r="H974" s="173" t="s">
        <v>117</v>
      </c>
      <c r="I974" s="92" t="s">
        <v>135</v>
      </c>
      <c r="J974" s="380" t="s">
        <v>199</v>
      </c>
      <c r="K974" s="382" t="str">
        <f>$K$13</f>
        <v/>
      </c>
      <c r="L974" s="383"/>
      <c r="M974" s="382" t="str">
        <f>$M$13</f>
        <v/>
      </c>
      <c r="N974" s="383"/>
      <c r="O974" s="382" t="str">
        <f>$O$13</f>
        <v/>
      </c>
      <c r="P974" s="383"/>
      <c r="Q974" s="382" t="str">
        <f>$Q$13</f>
        <v/>
      </c>
      <c r="R974" s="384"/>
      <c r="S974" s="87"/>
      <c r="T974" s="135"/>
      <c r="U974" s="118"/>
      <c r="V974" s="118"/>
      <c r="W974" s="118"/>
      <c r="X974" s="118"/>
      <c r="Y974" s="135" t="str">
        <f>O974</f>
        <v/>
      </c>
      <c r="Z974" s="266">
        <f>O975</f>
        <v>0</v>
      </c>
      <c r="AA974" s="135"/>
      <c r="AB974" s="135"/>
      <c r="AC974" s="135"/>
      <c r="AD974" s="135"/>
      <c r="AE974" s="135"/>
      <c r="AF974" s="148"/>
      <c r="AG974" s="135"/>
      <c r="AH974" s="135"/>
      <c r="AI974" s="135"/>
      <c r="AJ974" s="135"/>
      <c r="AK974" s="135"/>
    </row>
    <row r="975" spans="1:37" ht="18" customHeight="1" thickBot="1">
      <c r="A975" s="312" t="str">
        <f>IF(C973="","",C973)</f>
        <v/>
      </c>
      <c r="B975" s="97">
        <f>B958</f>
        <v>11</v>
      </c>
      <c r="C975" s="93" t="str">
        <f>IF(H973="","",IF(D973="USD",H973-G973,ROUNDUP((H973-G973)/T973,2)))</f>
        <v/>
      </c>
      <c r="D975" s="110"/>
      <c r="E975" s="110"/>
      <c r="F975" s="111" t="str">
        <f>IF(AND(E973&lt;&gt;"",OR(I973="全額",I973="一部")=TRUE)=TRUE,E973,"")</f>
        <v/>
      </c>
      <c r="G975" s="112" t="str">
        <f>IF(D973="JPY",IF(COUNTIF(F975,"*円*")=1,I975,ROUNDUP(I975/T973,2)),IF(COUNTIF(F975,"*円*")=0,I975,ROUNDUP(I975*T973,0)))</f>
        <v/>
      </c>
      <c r="H975" s="174"/>
      <c r="I975" s="176" t="str">
        <f>IF(I973="","",IF(I973="全額",H973,IF(I973="なし",0,"金額入力")))</f>
        <v/>
      </c>
      <c r="J975" s="381"/>
      <c r="K975" s="385"/>
      <c r="L975" s="386"/>
      <c r="M975" s="385"/>
      <c r="N975" s="386"/>
      <c r="O975" s="385"/>
      <c r="P975" s="386"/>
      <c r="Q975" s="385"/>
      <c r="R975" s="387"/>
      <c r="S975" s="87"/>
      <c r="T975" s="135"/>
      <c r="U975" s="118" t="str">
        <f>IF(G975="","","IN_"&amp;F975&amp;MONTH(H975)&amp;"/"&amp;DAY(H975))&amp;"_"&amp;COUNTIF($V$14:V975,V975)</f>
        <v>_169</v>
      </c>
      <c r="V975" s="118" t="str">
        <f>"IN_"&amp;F975&amp;H975</f>
        <v>IN_</v>
      </c>
      <c r="W975" s="118"/>
      <c r="X975" s="118"/>
      <c r="Y975" s="135" t="str">
        <f>Q974</f>
        <v/>
      </c>
      <c r="Z975" s="266">
        <f>Q975</f>
        <v>0</v>
      </c>
      <c r="AA975" s="135" t="str">
        <f>IF(AB975="着金待ち",COUNTIF($AB$14:AB975,"着金待ち"),"")</f>
        <v/>
      </c>
      <c r="AB975" s="135" t="str">
        <f>IF(AND(OR(I973="全額",I973="一部")=TRUE,H975="")=TRUE,"着金待ち","")</f>
        <v/>
      </c>
      <c r="AC975" s="135" t="str">
        <f>IF(AB975="着金待ち",C973,"")</f>
        <v/>
      </c>
      <c r="AD975" s="135" t="str">
        <f>IF(AB975="着金待ち",F975,"")</f>
        <v/>
      </c>
      <c r="AE975" s="292" t="str">
        <f>IF(AB975="着金待ち",G975,"")</f>
        <v/>
      </c>
      <c r="AF975" s="148" t="str">
        <f>IF(AB975="着金待ち",B975,"")</f>
        <v/>
      </c>
      <c r="AG975" s="135" t="str">
        <f>IF(C975="","",IF(C975&lt;&gt;D975+E975,"！",""))</f>
        <v/>
      </c>
      <c r="AH975" s="135" t="str">
        <f>IF(C975="","",IF(C975&lt;&gt;SUM(K975:R975),"！",""))</f>
        <v/>
      </c>
      <c r="AI975" s="135" t="str">
        <f>IF(OR(AG975="！",AH975="！")=TRUE,"！","")</f>
        <v/>
      </c>
      <c r="AJ975" s="135" t="str">
        <f>IF(AI975="！",COUNTIF($AI$14:AI975,"！"),"")</f>
        <v/>
      </c>
      <c r="AK975" s="135">
        <v>4</v>
      </c>
    </row>
    <row r="976" spans="1:37" ht="18" customHeight="1" thickBot="1">
      <c r="A976" s="312"/>
      <c r="B976" s="308" t="s">
        <v>317</v>
      </c>
      <c r="C976" s="88"/>
      <c r="D976" s="89"/>
      <c r="E976" s="94" t="str">
        <f>IFERROR(ABS(C975-(D975+E975)),"")</f>
        <v/>
      </c>
      <c r="F976" s="90"/>
      <c r="G976" s="90"/>
      <c r="H976" s="89"/>
      <c r="I976" s="170"/>
      <c r="J976" s="79"/>
      <c r="K976" s="79"/>
      <c r="L976" s="79"/>
      <c r="M976" s="79"/>
      <c r="N976" s="79"/>
      <c r="O976" s="79"/>
      <c r="P976" s="79"/>
      <c r="Q976" s="388" t="str">
        <f>IFERROR(ABS(C975-SUM(K975:R975)),"")</f>
        <v/>
      </c>
      <c r="R976" s="388"/>
      <c r="S976" s="79"/>
      <c r="T976" s="135"/>
      <c r="U976" s="118"/>
      <c r="V976" s="118"/>
      <c r="W976" s="118"/>
      <c r="X976" s="118"/>
      <c r="Y976" s="135"/>
      <c r="Z976" s="135"/>
      <c r="AA976" s="135"/>
      <c r="AB976" s="135"/>
      <c r="AC976" s="135"/>
      <c r="AD976" s="135"/>
      <c r="AE976" s="135"/>
      <c r="AF976" s="148"/>
      <c r="AG976" s="135"/>
      <c r="AH976" s="135"/>
      <c r="AI976" s="135"/>
      <c r="AJ976" s="135"/>
      <c r="AK976" s="135"/>
    </row>
    <row r="977" spans="1:37" ht="18" customHeight="1" thickBot="1">
      <c r="A977" s="312"/>
      <c r="B977" s="321">
        <f>B972+1</f>
        <v>5</v>
      </c>
      <c r="C977" s="81" t="s">
        <v>23</v>
      </c>
      <c r="D977" s="82" t="s">
        <v>136</v>
      </c>
      <c r="E977" s="82" t="s">
        <v>28</v>
      </c>
      <c r="F977" s="82" t="s">
        <v>27</v>
      </c>
      <c r="G977" s="82" t="s">
        <v>24</v>
      </c>
      <c r="H977" s="171" t="s">
        <v>25</v>
      </c>
      <c r="I977" s="91" t="s">
        <v>133</v>
      </c>
      <c r="J977" s="372" t="s">
        <v>198</v>
      </c>
      <c r="K977" s="374"/>
      <c r="L977" s="375"/>
      <c r="M977" s="375"/>
      <c r="N977" s="375"/>
      <c r="O977" s="375"/>
      <c r="P977" s="375"/>
      <c r="Q977" s="375"/>
      <c r="R977" s="376"/>
      <c r="S977" s="83"/>
      <c r="T977" s="120" t="s">
        <v>31</v>
      </c>
      <c r="U977" s="118"/>
      <c r="V977" s="118"/>
      <c r="W977" s="118"/>
      <c r="X977" s="118"/>
      <c r="Y977" s="135" t="str">
        <f>K979</f>
        <v/>
      </c>
      <c r="Z977" s="266">
        <f>K980</f>
        <v>0</v>
      </c>
      <c r="AA977" s="135"/>
      <c r="AB977" s="135"/>
      <c r="AC977" s="135"/>
      <c r="AD977" s="135"/>
      <c r="AE977" s="135"/>
      <c r="AF977" s="148"/>
      <c r="AG977" s="135"/>
      <c r="AH977" s="135"/>
      <c r="AI977" s="135"/>
      <c r="AJ977" s="135"/>
      <c r="AK977" s="135"/>
    </row>
    <row r="978" spans="1:37" ht="18" customHeight="1" thickBot="1">
      <c r="A978" s="312"/>
      <c r="B978" s="309">
        <f>B958</f>
        <v>11</v>
      </c>
      <c r="C978" s="107"/>
      <c r="D978" s="108" t="s">
        <v>30</v>
      </c>
      <c r="E978" s="108" t="str">
        <f>IF(C978="","",IFERROR(INDEX(リスト!$B$3:$B$32,MATCH(プレー記録!C978,リスト!$D$3:$D$32,0),1),""))</f>
        <v/>
      </c>
      <c r="F978" s="109"/>
      <c r="G978" s="109" t="str">
        <f>IF(F978="","",F978)</f>
        <v/>
      </c>
      <c r="H978" s="172"/>
      <c r="I978" s="175"/>
      <c r="J978" s="373"/>
      <c r="K978" s="377"/>
      <c r="L978" s="378"/>
      <c r="M978" s="378"/>
      <c r="N978" s="378"/>
      <c r="O978" s="378"/>
      <c r="P978" s="378"/>
      <c r="Q978" s="378"/>
      <c r="R978" s="379"/>
      <c r="S978" s="84"/>
      <c r="T978" s="241"/>
      <c r="U978" s="118" t="str">
        <f>IF(F978="","","OUT_"&amp;E978&amp;MONTH(B978)&amp;"/"&amp;DAY(B978)&amp;"_"&amp;COUNTIF($V$12:V978,V978))</f>
        <v/>
      </c>
      <c r="V978" s="118" t="str">
        <f>"OUT_"&amp;E978&amp;B978</f>
        <v>OUT_11</v>
      </c>
      <c r="W978" s="194">
        <f>SUM(H978)-SUM(I980)</f>
        <v>0</v>
      </c>
      <c r="X978" s="119" t="str">
        <f>IF(C978="","",C978)</f>
        <v/>
      </c>
      <c r="Y978" s="135" t="str">
        <f>M979</f>
        <v/>
      </c>
      <c r="Z978" s="266">
        <f>M980</f>
        <v>0</v>
      </c>
      <c r="AA978" s="135"/>
      <c r="AB978" s="135"/>
      <c r="AC978" s="135"/>
      <c r="AD978" s="135"/>
      <c r="AE978" s="135"/>
      <c r="AF978" s="148"/>
      <c r="AG978" s="135"/>
      <c r="AH978" s="135"/>
      <c r="AI978" s="135"/>
      <c r="AJ978" s="135"/>
      <c r="AK978" s="135"/>
    </row>
    <row r="979" spans="1:37" ht="18" customHeight="1">
      <c r="A979" s="312"/>
      <c r="B979" s="79"/>
      <c r="C979" s="85" t="s">
        <v>26</v>
      </c>
      <c r="D979" s="86" t="s">
        <v>1</v>
      </c>
      <c r="E979" s="86" t="s">
        <v>29</v>
      </c>
      <c r="F979" s="86" t="s">
        <v>119</v>
      </c>
      <c r="G979" s="86" t="s">
        <v>134</v>
      </c>
      <c r="H979" s="173" t="s">
        <v>117</v>
      </c>
      <c r="I979" s="92" t="s">
        <v>135</v>
      </c>
      <c r="J979" s="380" t="s">
        <v>199</v>
      </c>
      <c r="K979" s="382" t="str">
        <f>$K$13</f>
        <v/>
      </c>
      <c r="L979" s="383"/>
      <c r="M979" s="382" t="str">
        <f>$M$13</f>
        <v/>
      </c>
      <c r="N979" s="383"/>
      <c r="O979" s="382" t="str">
        <f>$O$13</f>
        <v/>
      </c>
      <c r="P979" s="383"/>
      <c r="Q979" s="382" t="str">
        <f>$Q$13</f>
        <v/>
      </c>
      <c r="R979" s="384"/>
      <c r="S979" s="87"/>
      <c r="T979" s="135"/>
      <c r="U979" s="118"/>
      <c r="V979" s="118"/>
      <c r="W979" s="118"/>
      <c r="X979" s="118"/>
      <c r="Y979" s="135" t="str">
        <f>O979</f>
        <v/>
      </c>
      <c r="Z979" s="266">
        <f>O980</f>
        <v>0</v>
      </c>
      <c r="AA979" s="135"/>
      <c r="AB979" s="135"/>
      <c r="AC979" s="135"/>
      <c r="AD979" s="135"/>
      <c r="AE979" s="135"/>
      <c r="AF979" s="148"/>
      <c r="AG979" s="135"/>
      <c r="AH979" s="135"/>
      <c r="AI979" s="135"/>
      <c r="AJ979" s="135"/>
      <c r="AK979" s="135"/>
    </row>
    <row r="980" spans="1:37" ht="18" customHeight="1" thickBot="1">
      <c r="A980" s="312" t="str">
        <f>IF(C978="","",C978)</f>
        <v/>
      </c>
      <c r="B980" s="97">
        <f>B958</f>
        <v>11</v>
      </c>
      <c r="C980" s="93" t="str">
        <f>IF(H978="","",IF(D978="USD",H978-G978,ROUNDUP((H978-G978)/T978,2)))</f>
        <v/>
      </c>
      <c r="D980" s="110"/>
      <c r="E980" s="110"/>
      <c r="F980" s="111" t="str">
        <f>IF(AND(E978&lt;&gt;"",OR(I978="全額",I978="一部")=TRUE)=TRUE,E978,"")</f>
        <v/>
      </c>
      <c r="G980" s="112" t="str">
        <f>IF(D978="JPY",IF(COUNTIF(F980,"*円*")=1,I980,ROUNDUP(I980/T978,2)),IF(COUNTIF(F980,"*円*")=0,I980,ROUNDUP(I980*T978,0)))</f>
        <v/>
      </c>
      <c r="H980" s="174"/>
      <c r="I980" s="176" t="str">
        <f>IF(I978="","",IF(I978="全額",H978,IF(I978="なし",0,"金額入力")))</f>
        <v/>
      </c>
      <c r="J980" s="381"/>
      <c r="K980" s="385"/>
      <c r="L980" s="386"/>
      <c r="M980" s="385"/>
      <c r="N980" s="386"/>
      <c r="O980" s="385"/>
      <c r="P980" s="386"/>
      <c r="Q980" s="385"/>
      <c r="R980" s="387"/>
      <c r="S980" s="87"/>
      <c r="T980" s="135"/>
      <c r="U980" s="118" t="str">
        <f>IF(G980="","","IN_"&amp;F980&amp;MONTH(H980)&amp;"/"&amp;DAY(H980))&amp;"_"&amp;COUNTIF($V$14:V980,V980)</f>
        <v>_170</v>
      </c>
      <c r="V980" s="118" t="str">
        <f>"IN_"&amp;F980&amp;H980</f>
        <v>IN_</v>
      </c>
      <c r="W980" s="118"/>
      <c r="X980" s="118"/>
      <c r="Y980" s="135" t="str">
        <f>Q979</f>
        <v/>
      </c>
      <c r="Z980" s="266">
        <f>Q980</f>
        <v>0</v>
      </c>
      <c r="AA980" s="135" t="str">
        <f>IF(AB980="着金待ち",COUNTIF($AB$14:AB980,"着金待ち"),"")</f>
        <v/>
      </c>
      <c r="AB980" s="135" t="str">
        <f>IF(AND(OR(I978="全額",I978="一部")=TRUE,H980="")=TRUE,"着金待ち","")</f>
        <v/>
      </c>
      <c r="AC980" s="135" t="str">
        <f>IF(AB980="着金待ち",C978,"")</f>
        <v/>
      </c>
      <c r="AD980" s="135" t="str">
        <f>IF(AB980="着金待ち",F980,"")</f>
        <v/>
      </c>
      <c r="AE980" s="292" t="str">
        <f>IF(AB980="着金待ち",G980,"")</f>
        <v/>
      </c>
      <c r="AF980" s="148" t="str">
        <f>IF(AB980="着金待ち",B980,"")</f>
        <v/>
      </c>
      <c r="AG980" s="135" t="str">
        <f>IF(C980="","",IF(C980&lt;&gt;D980+E980,"！",""))</f>
        <v/>
      </c>
      <c r="AH980" s="135" t="str">
        <f>IF(C980="","",IF(C980&lt;&gt;SUM(K980:R980),"！",""))</f>
        <v/>
      </c>
      <c r="AI980" s="135" t="str">
        <f>IF(OR(AG980="！",AH980="！")=TRUE,"！","")</f>
        <v/>
      </c>
      <c r="AJ980" s="135" t="str">
        <f>IF(AI980="！",COUNTIF($AI$14:AI980,"！"),"")</f>
        <v/>
      </c>
      <c r="AK980" s="135">
        <v>5</v>
      </c>
    </row>
    <row r="981" spans="1:37" ht="18" customHeight="1" thickBot="1">
      <c r="A981" s="312"/>
      <c r="B981" s="308" t="s">
        <v>317</v>
      </c>
      <c r="C981" s="88"/>
      <c r="D981" s="89"/>
      <c r="E981" s="94" t="str">
        <f>IFERROR(ABS(C980-(D980+E980)),"")</f>
        <v/>
      </c>
      <c r="F981" s="90"/>
      <c r="G981" s="90"/>
      <c r="H981" s="89"/>
      <c r="I981" s="170"/>
      <c r="J981" s="79"/>
      <c r="K981" s="79"/>
      <c r="L981" s="79"/>
      <c r="M981" s="79"/>
      <c r="N981" s="79"/>
      <c r="O981" s="79"/>
      <c r="P981" s="79"/>
      <c r="Q981" s="388" t="str">
        <f>IFERROR(ABS(C980-SUM(K980:R980)),"")</f>
        <v/>
      </c>
      <c r="R981" s="388"/>
      <c r="S981" s="79"/>
      <c r="T981" s="135"/>
      <c r="U981" s="118"/>
      <c r="V981" s="118"/>
      <c r="W981" s="118"/>
      <c r="X981" s="118"/>
      <c r="Y981" s="135"/>
      <c r="Z981" s="135"/>
      <c r="AA981" s="135"/>
      <c r="AB981" s="135"/>
      <c r="AC981" s="135"/>
      <c r="AD981" s="135"/>
      <c r="AE981" s="135"/>
      <c r="AF981" s="148"/>
      <c r="AG981" s="135"/>
      <c r="AH981" s="135"/>
      <c r="AI981" s="135"/>
      <c r="AJ981" s="135"/>
      <c r="AK981" s="135"/>
    </row>
    <row r="982" spans="1:37" ht="18" customHeight="1" thickBot="1">
      <c r="A982" s="312"/>
      <c r="B982" s="321">
        <f>B977+1</f>
        <v>6</v>
      </c>
      <c r="C982" s="81" t="s">
        <v>23</v>
      </c>
      <c r="D982" s="82" t="s">
        <v>136</v>
      </c>
      <c r="E982" s="82" t="s">
        <v>28</v>
      </c>
      <c r="F982" s="82" t="s">
        <v>27</v>
      </c>
      <c r="G982" s="82" t="s">
        <v>24</v>
      </c>
      <c r="H982" s="171" t="s">
        <v>25</v>
      </c>
      <c r="I982" s="91" t="s">
        <v>133</v>
      </c>
      <c r="J982" s="372" t="s">
        <v>198</v>
      </c>
      <c r="K982" s="374"/>
      <c r="L982" s="375"/>
      <c r="M982" s="375"/>
      <c r="N982" s="375"/>
      <c r="O982" s="375"/>
      <c r="P982" s="375"/>
      <c r="Q982" s="375"/>
      <c r="R982" s="376"/>
      <c r="S982" s="83"/>
      <c r="T982" s="120" t="s">
        <v>31</v>
      </c>
      <c r="U982" s="118"/>
      <c r="V982" s="118"/>
      <c r="W982" s="118"/>
      <c r="X982" s="118"/>
      <c r="Y982" s="135" t="str">
        <f>K984</f>
        <v/>
      </c>
      <c r="Z982" s="266">
        <f>K985</f>
        <v>0</v>
      </c>
      <c r="AA982" s="135"/>
      <c r="AB982" s="135"/>
      <c r="AC982" s="135"/>
      <c r="AD982" s="135"/>
      <c r="AE982" s="135"/>
      <c r="AF982" s="148"/>
      <c r="AG982" s="135"/>
      <c r="AH982" s="135"/>
      <c r="AI982" s="135"/>
      <c r="AJ982" s="135"/>
      <c r="AK982" s="135"/>
    </row>
    <row r="983" spans="1:37" ht="18" customHeight="1" thickBot="1">
      <c r="A983" s="312"/>
      <c r="B983" s="309">
        <f>B958</f>
        <v>11</v>
      </c>
      <c r="C983" s="107"/>
      <c r="D983" s="108" t="s">
        <v>30</v>
      </c>
      <c r="E983" s="108" t="str">
        <f>IF(C983="","",IFERROR(INDEX(リスト!$B$3:$B$32,MATCH(プレー記録!C983,リスト!$D$3:$D$32,0),1),""))</f>
        <v/>
      </c>
      <c r="F983" s="109"/>
      <c r="G983" s="109" t="str">
        <f>IF(F983="","",F983)</f>
        <v/>
      </c>
      <c r="H983" s="172"/>
      <c r="I983" s="175"/>
      <c r="J983" s="373"/>
      <c r="K983" s="377"/>
      <c r="L983" s="378"/>
      <c r="M983" s="378"/>
      <c r="N983" s="378"/>
      <c r="O983" s="378"/>
      <c r="P983" s="378"/>
      <c r="Q983" s="378"/>
      <c r="R983" s="379"/>
      <c r="S983" s="84"/>
      <c r="T983" s="241"/>
      <c r="U983" s="118" t="str">
        <f>IF(F983="","","OUT_"&amp;E983&amp;MONTH(B983)&amp;"/"&amp;DAY(B983)&amp;"_"&amp;COUNTIF($V$12:V983,V983))</f>
        <v/>
      </c>
      <c r="V983" s="118" t="str">
        <f>"OUT_"&amp;E983&amp;B983</f>
        <v>OUT_11</v>
      </c>
      <c r="W983" s="194">
        <f>SUM(H983)-SUM(I985)</f>
        <v>0</v>
      </c>
      <c r="X983" s="119" t="str">
        <f>IF(C983="","",C983)</f>
        <v/>
      </c>
      <c r="Y983" s="135" t="str">
        <f>M984</f>
        <v/>
      </c>
      <c r="Z983" s="266">
        <f>M985</f>
        <v>0</v>
      </c>
      <c r="AA983" s="135"/>
      <c r="AB983" s="135"/>
      <c r="AC983" s="135"/>
      <c r="AD983" s="135"/>
      <c r="AE983" s="135"/>
      <c r="AF983" s="148"/>
      <c r="AG983" s="135"/>
      <c r="AH983" s="135"/>
      <c r="AI983" s="135"/>
      <c r="AJ983" s="135"/>
      <c r="AK983" s="135"/>
    </row>
    <row r="984" spans="1:37" ht="18" customHeight="1">
      <c r="A984" s="312"/>
      <c r="B984" s="79"/>
      <c r="C984" s="85" t="s">
        <v>26</v>
      </c>
      <c r="D984" s="86" t="s">
        <v>1</v>
      </c>
      <c r="E984" s="86" t="s">
        <v>29</v>
      </c>
      <c r="F984" s="86" t="s">
        <v>119</v>
      </c>
      <c r="G984" s="86" t="s">
        <v>134</v>
      </c>
      <c r="H984" s="173" t="s">
        <v>117</v>
      </c>
      <c r="I984" s="92" t="s">
        <v>135</v>
      </c>
      <c r="J984" s="380" t="s">
        <v>199</v>
      </c>
      <c r="K984" s="382" t="str">
        <f>$K$13</f>
        <v/>
      </c>
      <c r="L984" s="383"/>
      <c r="M984" s="382" t="str">
        <f>$M$13</f>
        <v/>
      </c>
      <c r="N984" s="383"/>
      <c r="O984" s="382" t="str">
        <f>$O$13</f>
        <v/>
      </c>
      <c r="P984" s="383"/>
      <c r="Q984" s="382" t="str">
        <f>$Q$13</f>
        <v/>
      </c>
      <c r="R984" s="384"/>
      <c r="S984" s="87"/>
      <c r="T984" s="135"/>
      <c r="U984" s="118"/>
      <c r="V984" s="118"/>
      <c r="W984" s="118"/>
      <c r="X984" s="118"/>
      <c r="Y984" s="135" t="str">
        <f>O984</f>
        <v/>
      </c>
      <c r="Z984" s="266">
        <f>O985</f>
        <v>0</v>
      </c>
      <c r="AA984" s="135"/>
      <c r="AB984" s="135"/>
      <c r="AC984" s="135"/>
      <c r="AD984" s="135"/>
      <c r="AE984" s="135"/>
      <c r="AF984" s="148"/>
      <c r="AG984" s="135"/>
      <c r="AH984" s="135"/>
      <c r="AI984" s="135"/>
      <c r="AJ984" s="135"/>
      <c r="AK984" s="135"/>
    </row>
    <row r="985" spans="1:37" ht="18" customHeight="1" thickBot="1">
      <c r="A985" s="312" t="str">
        <f>IF(C983="","",C983)</f>
        <v/>
      </c>
      <c r="B985" s="97">
        <f>B958</f>
        <v>11</v>
      </c>
      <c r="C985" s="93" t="str">
        <f>IF(H983="","",IF(D983="USD",H983-G983,ROUNDUP((H983-G983)/T983,2)))</f>
        <v/>
      </c>
      <c r="D985" s="110"/>
      <c r="E985" s="110"/>
      <c r="F985" s="111" t="str">
        <f>IF(AND(E983&lt;&gt;"",OR(I983="全額",I983="一部")=TRUE)=TRUE,E983,"")</f>
        <v/>
      </c>
      <c r="G985" s="112" t="str">
        <f>IF(D983="JPY",IF(COUNTIF(F985,"*円*")=1,I985,ROUNDUP(I985/T983,2)),IF(COUNTIF(F985,"*円*")=0,I985,ROUNDUP(I985*T983,0)))</f>
        <v/>
      </c>
      <c r="H985" s="174"/>
      <c r="I985" s="176" t="str">
        <f>IF(I983="","",IF(I983="全額",H983,IF(I983="なし",0,"金額入力")))</f>
        <v/>
      </c>
      <c r="J985" s="381"/>
      <c r="K985" s="385"/>
      <c r="L985" s="386"/>
      <c r="M985" s="385"/>
      <c r="N985" s="386"/>
      <c r="O985" s="385"/>
      <c r="P985" s="386"/>
      <c r="Q985" s="385"/>
      <c r="R985" s="387"/>
      <c r="S985" s="87"/>
      <c r="T985" s="135"/>
      <c r="U985" s="118" t="str">
        <f>IF(G985="","","IN_"&amp;F985&amp;MONTH(H985)&amp;"/"&amp;DAY(H985))&amp;"_"&amp;COUNTIF($V$14:V985,V985)</f>
        <v>_171</v>
      </c>
      <c r="V985" s="118" t="str">
        <f>"IN_"&amp;F985&amp;H985</f>
        <v>IN_</v>
      </c>
      <c r="W985" s="118"/>
      <c r="X985" s="118"/>
      <c r="Y985" s="135" t="str">
        <f>Q984</f>
        <v/>
      </c>
      <c r="Z985" s="266">
        <f>Q985</f>
        <v>0</v>
      </c>
      <c r="AA985" s="135" t="str">
        <f>IF(AB985="着金待ち",COUNTIF($AB$14:AB985,"着金待ち"),"")</f>
        <v/>
      </c>
      <c r="AB985" s="135" t="str">
        <f>IF(AND(OR(I983="全額",I983="一部")=TRUE,H985="")=TRUE,"着金待ち","")</f>
        <v/>
      </c>
      <c r="AC985" s="135" t="str">
        <f>IF(AB985="着金待ち",C983,"")</f>
        <v/>
      </c>
      <c r="AD985" s="135" t="str">
        <f>IF(AB985="着金待ち",F985,"")</f>
        <v/>
      </c>
      <c r="AE985" s="292" t="str">
        <f>IF(AB985="着金待ち",G985,"")</f>
        <v/>
      </c>
      <c r="AF985" s="148" t="str">
        <f>IF(AB985="着金待ち",B985,"")</f>
        <v/>
      </c>
      <c r="AG985" s="135" t="str">
        <f>IF(C985="","",IF(C985&lt;&gt;D985+E985,"！",""))</f>
        <v/>
      </c>
      <c r="AH985" s="135" t="str">
        <f>IF(C985="","",IF(C985&lt;&gt;SUM(K985:R985),"！",""))</f>
        <v/>
      </c>
      <c r="AI985" s="135" t="str">
        <f>IF(OR(AG985="！",AH985="！")=TRUE,"！","")</f>
        <v/>
      </c>
      <c r="AJ985" s="135" t="str">
        <f>IF(AI985="！",COUNTIF($AI$14:AI985,"！"),"")</f>
        <v/>
      </c>
      <c r="AK985" s="135">
        <v>6</v>
      </c>
    </row>
    <row r="986" spans="1:37" ht="18" customHeight="1" thickBot="1">
      <c r="A986" s="312"/>
      <c r="B986" s="308" t="s">
        <v>317</v>
      </c>
      <c r="C986" s="88"/>
      <c r="D986" s="89"/>
      <c r="E986" s="94" t="str">
        <f>IFERROR(ABS(C985-(D985+E985)),"")</f>
        <v/>
      </c>
      <c r="F986" s="90"/>
      <c r="G986" s="90"/>
      <c r="H986" s="89"/>
      <c r="I986" s="170"/>
      <c r="J986" s="79"/>
      <c r="K986" s="79"/>
      <c r="L986" s="79"/>
      <c r="M986" s="79"/>
      <c r="N986" s="79"/>
      <c r="O986" s="79"/>
      <c r="P986" s="79"/>
      <c r="Q986" s="388" t="str">
        <f>IFERROR(ABS(C985-SUM(K985:R985)),"")</f>
        <v/>
      </c>
      <c r="R986" s="388"/>
      <c r="S986" s="79"/>
      <c r="T986" s="135"/>
      <c r="U986" s="118"/>
      <c r="V986" s="118"/>
      <c r="W986" s="118"/>
      <c r="X986" s="118"/>
      <c r="Y986" s="135"/>
      <c r="Z986" s="135"/>
      <c r="AA986" s="135"/>
      <c r="AB986" s="135"/>
      <c r="AC986" s="135"/>
      <c r="AD986" s="135"/>
      <c r="AE986" s="135"/>
      <c r="AF986" s="148"/>
      <c r="AG986" s="135"/>
      <c r="AH986" s="135"/>
      <c r="AI986" s="135"/>
      <c r="AJ986" s="135"/>
      <c r="AK986" s="135"/>
    </row>
    <row r="987" spans="1:37" ht="18" customHeight="1" thickBot="1">
      <c r="A987" s="312"/>
      <c r="B987" s="321">
        <f>B982+1</f>
        <v>7</v>
      </c>
      <c r="C987" s="81" t="s">
        <v>23</v>
      </c>
      <c r="D987" s="82" t="s">
        <v>136</v>
      </c>
      <c r="E987" s="82" t="s">
        <v>28</v>
      </c>
      <c r="F987" s="82" t="s">
        <v>27</v>
      </c>
      <c r="G987" s="82" t="s">
        <v>24</v>
      </c>
      <c r="H987" s="171" t="s">
        <v>25</v>
      </c>
      <c r="I987" s="91" t="s">
        <v>133</v>
      </c>
      <c r="J987" s="372" t="s">
        <v>198</v>
      </c>
      <c r="K987" s="374"/>
      <c r="L987" s="375"/>
      <c r="M987" s="375"/>
      <c r="N987" s="375"/>
      <c r="O987" s="375"/>
      <c r="P987" s="375"/>
      <c r="Q987" s="375"/>
      <c r="R987" s="376"/>
      <c r="S987" s="83"/>
      <c r="T987" s="120" t="s">
        <v>31</v>
      </c>
      <c r="U987" s="118"/>
      <c r="V987" s="118"/>
      <c r="W987" s="118"/>
      <c r="X987" s="118"/>
      <c r="Y987" s="135" t="str">
        <f>K989</f>
        <v/>
      </c>
      <c r="Z987" s="266">
        <f>K990</f>
        <v>0</v>
      </c>
      <c r="AA987" s="135"/>
      <c r="AB987" s="135"/>
      <c r="AC987" s="135"/>
      <c r="AD987" s="135"/>
      <c r="AE987" s="135"/>
      <c r="AF987" s="148"/>
      <c r="AG987" s="135"/>
      <c r="AH987" s="135"/>
      <c r="AI987" s="135"/>
      <c r="AJ987" s="135"/>
      <c r="AK987" s="135"/>
    </row>
    <row r="988" spans="1:37" ht="18" customHeight="1" thickBot="1">
      <c r="A988" s="312"/>
      <c r="B988" s="309">
        <f>B958</f>
        <v>11</v>
      </c>
      <c r="C988" s="107"/>
      <c r="D988" s="108" t="s">
        <v>30</v>
      </c>
      <c r="E988" s="108" t="str">
        <f>IF(C988="","",IFERROR(INDEX(リスト!$B$3:$B$32,MATCH(プレー記録!C988,リスト!$D$3:$D$32,0),1),""))</f>
        <v/>
      </c>
      <c r="F988" s="109"/>
      <c r="G988" s="109" t="str">
        <f>IF(F988="","",F988)</f>
        <v/>
      </c>
      <c r="H988" s="172"/>
      <c r="I988" s="175"/>
      <c r="J988" s="373"/>
      <c r="K988" s="377"/>
      <c r="L988" s="378"/>
      <c r="M988" s="378"/>
      <c r="N988" s="378"/>
      <c r="O988" s="378"/>
      <c r="P988" s="378"/>
      <c r="Q988" s="378"/>
      <c r="R988" s="379"/>
      <c r="S988" s="84"/>
      <c r="T988" s="241"/>
      <c r="U988" s="118" t="str">
        <f>IF(F988="","","OUT_"&amp;E988&amp;MONTH(B988)&amp;"/"&amp;DAY(B988)&amp;"_"&amp;COUNTIF($V$12:V988,V988))</f>
        <v/>
      </c>
      <c r="V988" s="118" t="str">
        <f>"OUT_"&amp;E988&amp;B988</f>
        <v>OUT_11</v>
      </c>
      <c r="W988" s="194">
        <f>SUM(H988)-SUM(I990)</f>
        <v>0</v>
      </c>
      <c r="X988" s="119" t="str">
        <f>IF(C988="","",C988)</f>
        <v/>
      </c>
      <c r="Y988" s="135" t="str">
        <f>M989</f>
        <v/>
      </c>
      <c r="Z988" s="266">
        <f>M990</f>
        <v>0</v>
      </c>
      <c r="AA988" s="135"/>
      <c r="AB988" s="135"/>
      <c r="AC988" s="135"/>
      <c r="AD988" s="135"/>
      <c r="AE988" s="135"/>
      <c r="AF988" s="148"/>
      <c r="AG988" s="135"/>
      <c r="AH988" s="135"/>
      <c r="AI988" s="135"/>
      <c r="AJ988" s="135"/>
      <c r="AK988" s="135"/>
    </row>
    <row r="989" spans="1:37" ht="18" customHeight="1">
      <c r="A989" s="312"/>
      <c r="B989" s="79"/>
      <c r="C989" s="85" t="s">
        <v>26</v>
      </c>
      <c r="D989" s="86" t="s">
        <v>1</v>
      </c>
      <c r="E989" s="86" t="s">
        <v>29</v>
      </c>
      <c r="F989" s="86" t="s">
        <v>119</v>
      </c>
      <c r="G989" s="86" t="s">
        <v>134</v>
      </c>
      <c r="H989" s="173" t="s">
        <v>117</v>
      </c>
      <c r="I989" s="92" t="s">
        <v>135</v>
      </c>
      <c r="J989" s="380" t="s">
        <v>199</v>
      </c>
      <c r="K989" s="382" t="str">
        <f>$K$13</f>
        <v/>
      </c>
      <c r="L989" s="383"/>
      <c r="M989" s="382" t="str">
        <f>$M$13</f>
        <v/>
      </c>
      <c r="N989" s="383"/>
      <c r="O989" s="382" t="str">
        <f>$O$13</f>
        <v/>
      </c>
      <c r="P989" s="383"/>
      <c r="Q989" s="382" t="str">
        <f>$Q$13</f>
        <v/>
      </c>
      <c r="R989" s="384"/>
      <c r="S989" s="87"/>
      <c r="T989" s="135"/>
      <c r="U989" s="118"/>
      <c r="V989" s="118"/>
      <c r="W989" s="118"/>
      <c r="X989" s="118"/>
      <c r="Y989" s="135" t="str">
        <f>O989</f>
        <v/>
      </c>
      <c r="Z989" s="266">
        <f>O990</f>
        <v>0</v>
      </c>
      <c r="AA989" s="135"/>
      <c r="AB989" s="135"/>
      <c r="AC989" s="135"/>
      <c r="AD989" s="135"/>
      <c r="AE989" s="135"/>
      <c r="AF989" s="148"/>
      <c r="AG989" s="135"/>
      <c r="AH989" s="135"/>
      <c r="AI989" s="135"/>
      <c r="AJ989" s="135"/>
      <c r="AK989" s="135"/>
    </row>
    <row r="990" spans="1:37" ht="18" customHeight="1" thickBot="1">
      <c r="A990" s="312" t="str">
        <f>IF(C988="","",C988)</f>
        <v/>
      </c>
      <c r="B990" s="97">
        <f>B958</f>
        <v>11</v>
      </c>
      <c r="C990" s="93" t="str">
        <f>IF(H988="","",IF(D988="USD",H988-G988,ROUNDUP((H988-G988)/T988,2)))</f>
        <v/>
      </c>
      <c r="D990" s="110"/>
      <c r="E990" s="110"/>
      <c r="F990" s="111" t="str">
        <f>IF(AND(E988&lt;&gt;"",OR(I988="全額",I988="一部")=TRUE)=TRUE,E988,"")</f>
        <v/>
      </c>
      <c r="G990" s="112" t="str">
        <f>IF(D988="JPY",IF(COUNTIF(F990,"*円*")=1,I990,ROUNDUP(I990/T988,2)),IF(COUNTIF(F990,"*円*")=0,I990,ROUNDUP(I990*T988,0)))</f>
        <v/>
      </c>
      <c r="H990" s="174"/>
      <c r="I990" s="176" t="str">
        <f>IF(I988="","",IF(I988="全額",H988,IF(I988="なし",0,"金額入力")))</f>
        <v/>
      </c>
      <c r="J990" s="381"/>
      <c r="K990" s="385"/>
      <c r="L990" s="386"/>
      <c r="M990" s="385"/>
      <c r="N990" s="386"/>
      <c r="O990" s="385"/>
      <c r="P990" s="386"/>
      <c r="Q990" s="385"/>
      <c r="R990" s="387"/>
      <c r="S990" s="87"/>
      <c r="T990" s="135"/>
      <c r="U990" s="118" t="str">
        <f>IF(G990="","","IN_"&amp;F990&amp;MONTH(H990)&amp;"/"&amp;DAY(H990))&amp;"_"&amp;COUNTIF($V$14:V990,V990)</f>
        <v>_172</v>
      </c>
      <c r="V990" s="118" t="str">
        <f>"IN_"&amp;F990&amp;H990</f>
        <v>IN_</v>
      </c>
      <c r="W990" s="118"/>
      <c r="X990" s="118"/>
      <c r="Y990" s="135" t="str">
        <f>Q989</f>
        <v/>
      </c>
      <c r="Z990" s="266">
        <f>Q990</f>
        <v>0</v>
      </c>
      <c r="AA990" s="135" t="str">
        <f>IF(AB990="着金待ち",COUNTIF($AB$14:AB990,"着金待ち"),"")</f>
        <v/>
      </c>
      <c r="AB990" s="135" t="str">
        <f>IF(AND(OR(I988="全額",I988="一部")=TRUE,H990="")=TRUE,"着金待ち","")</f>
        <v/>
      </c>
      <c r="AC990" s="135" t="str">
        <f>IF(AB990="着金待ち",C988,"")</f>
        <v/>
      </c>
      <c r="AD990" s="135" t="str">
        <f>IF(AB990="着金待ち",F990,"")</f>
        <v/>
      </c>
      <c r="AE990" s="292" t="str">
        <f>IF(AB990="着金待ち",G990,"")</f>
        <v/>
      </c>
      <c r="AF990" s="148" t="str">
        <f>IF(AB990="着金待ち",B990,"")</f>
        <v/>
      </c>
      <c r="AG990" s="135" t="str">
        <f>IF(C990="","",IF(C990&lt;&gt;D990+E990,"！",""))</f>
        <v/>
      </c>
      <c r="AH990" s="135" t="str">
        <f>IF(C990="","",IF(C990&lt;&gt;SUM(K990:R990),"！",""))</f>
        <v/>
      </c>
      <c r="AI990" s="135" t="str">
        <f>IF(OR(AG990="！",AH990="！")=TRUE,"！","")</f>
        <v/>
      </c>
      <c r="AJ990" s="135" t="str">
        <f>IF(AI990="！",COUNTIF($AI$14:AI990,"！"),"")</f>
        <v/>
      </c>
      <c r="AK990" s="135">
        <v>7</v>
      </c>
    </row>
    <row r="991" spans="1:37" ht="18" customHeight="1" thickBot="1">
      <c r="A991" s="312"/>
      <c r="B991" s="308" t="s">
        <v>317</v>
      </c>
      <c r="C991" s="88"/>
      <c r="D991" s="89"/>
      <c r="E991" s="94" t="str">
        <f>IFERROR(ABS(C990-(D990+E990)),"")</f>
        <v/>
      </c>
      <c r="F991" s="90"/>
      <c r="G991" s="90"/>
      <c r="H991" s="89"/>
      <c r="I991" s="170"/>
      <c r="J991" s="79"/>
      <c r="K991" s="79"/>
      <c r="L991" s="79"/>
      <c r="M991" s="79"/>
      <c r="N991" s="79"/>
      <c r="O991" s="79"/>
      <c r="P991" s="79"/>
      <c r="Q991" s="388" t="str">
        <f>IFERROR(ABS(C990-SUM(K990:R990)),"")</f>
        <v/>
      </c>
      <c r="R991" s="388"/>
      <c r="S991" s="79"/>
      <c r="T991" s="135"/>
      <c r="U991" s="118"/>
      <c r="V991" s="118"/>
      <c r="W991" s="118"/>
      <c r="X991" s="118"/>
      <c r="Y991" s="135"/>
      <c r="Z991" s="135"/>
      <c r="AA991" s="135"/>
      <c r="AB991" s="135"/>
      <c r="AC991" s="135"/>
      <c r="AD991" s="135"/>
      <c r="AE991" s="135"/>
      <c r="AF991" s="148"/>
      <c r="AG991" s="135"/>
      <c r="AH991" s="135"/>
      <c r="AI991" s="135"/>
      <c r="AJ991" s="135"/>
      <c r="AK991" s="135"/>
    </row>
    <row r="992" spans="1:37" ht="18" customHeight="1" thickBot="1">
      <c r="A992" s="312"/>
      <c r="B992" s="321">
        <f>B987+1</f>
        <v>8</v>
      </c>
      <c r="C992" s="81" t="s">
        <v>23</v>
      </c>
      <c r="D992" s="82" t="s">
        <v>136</v>
      </c>
      <c r="E992" s="82" t="s">
        <v>28</v>
      </c>
      <c r="F992" s="82" t="s">
        <v>27</v>
      </c>
      <c r="G992" s="82" t="s">
        <v>24</v>
      </c>
      <c r="H992" s="171" t="s">
        <v>25</v>
      </c>
      <c r="I992" s="91" t="s">
        <v>133</v>
      </c>
      <c r="J992" s="372" t="s">
        <v>198</v>
      </c>
      <c r="K992" s="374"/>
      <c r="L992" s="375"/>
      <c r="M992" s="375"/>
      <c r="N992" s="375"/>
      <c r="O992" s="375"/>
      <c r="P992" s="375"/>
      <c r="Q992" s="375"/>
      <c r="R992" s="376"/>
      <c r="S992" s="83"/>
      <c r="T992" s="120" t="s">
        <v>31</v>
      </c>
      <c r="U992" s="118"/>
      <c r="V992" s="118"/>
      <c r="W992" s="118"/>
      <c r="X992" s="118"/>
      <c r="Y992" s="135" t="str">
        <f>K994</f>
        <v/>
      </c>
      <c r="Z992" s="266">
        <f>K995</f>
        <v>0</v>
      </c>
      <c r="AA992" s="135"/>
      <c r="AB992" s="135"/>
      <c r="AC992" s="135"/>
      <c r="AD992" s="135"/>
      <c r="AE992" s="135"/>
      <c r="AF992" s="148"/>
      <c r="AG992" s="135"/>
      <c r="AH992" s="135"/>
      <c r="AI992" s="135"/>
      <c r="AJ992" s="135"/>
      <c r="AK992" s="135"/>
    </row>
    <row r="993" spans="1:37" ht="18" customHeight="1" thickBot="1">
      <c r="A993" s="312"/>
      <c r="B993" s="309">
        <f>B958</f>
        <v>11</v>
      </c>
      <c r="C993" s="107"/>
      <c r="D993" s="108" t="s">
        <v>30</v>
      </c>
      <c r="E993" s="108" t="str">
        <f>IF(C993="","",IFERROR(INDEX(リスト!$B$3:$B$32,MATCH(プレー記録!C993,リスト!$D$3:$D$32,0),1),""))</f>
        <v/>
      </c>
      <c r="F993" s="109"/>
      <c r="G993" s="109" t="str">
        <f>IF(F993="","",F993)</f>
        <v/>
      </c>
      <c r="H993" s="172"/>
      <c r="I993" s="175"/>
      <c r="J993" s="373"/>
      <c r="K993" s="377"/>
      <c r="L993" s="378"/>
      <c r="M993" s="378"/>
      <c r="N993" s="378"/>
      <c r="O993" s="378"/>
      <c r="P993" s="378"/>
      <c r="Q993" s="378"/>
      <c r="R993" s="379"/>
      <c r="S993" s="84"/>
      <c r="T993" s="241"/>
      <c r="U993" s="118" t="str">
        <f>IF(F993="","","OUT_"&amp;E993&amp;MONTH(B993)&amp;"/"&amp;DAY(B993)&amp;"_"&amp;COUNTIF($V$12:V993,V993))</f>
        <v/>
      </c>
      <c r="V993" s="118" t="str">
        <f>"OUT_"&amp;E993&amp;B993</f>
        <v>OUT_11</v>
      </c>
      <c r="W993" s="194">
        <f>SUM(H993)-SUM(I995)</f>
        <v>0</v>
      </c>
      <c r="X993" s="119" t="str">
        <f>IF(C993="","",C993)</f>
        <v/>
      </c>
      <c r="Y993" s="135" t="str">
        <f>M994</f>
        <v/>
      </c>
      <c r="Z993" s="266">
        <f>M995</f>
        <v>0</v>
      </c>
      <c r="AA993" s="135"/>
      <c r="AB993" s="135"/>
      <c r="AC993" s="135"/>
      <c r="AD993" s="135"/>
      <c r="AE993" s="135"/>
      <c r="AF993" s="148"/>
      <c r="AG993" s="135"/>
      <c r="AH993" s="135"/>
      <c r="AI993" s="135"/>
      <c r="AJ993" s="135"/>
      <c r="AK993" s="135"/>
    </row>
    <row r="994" spans="1:37" ht="18" customHeight="1">
      <c r="A994" s="312"/>
      <c r="B994" s="79"/>
      <c r="C994" s="85" t="s">
        <v>26</v>
      </c>
      <c r="D994" s="86" t="s">
        <v>1</v>
      </c>
      <c r="E994" s="86" t="s">
        <v>29</v>
      </c>
      <c r="F994" s="86" t="s">
        <v>119</v>
      </c>
      <c r="G994" s="86" t="s">
        <v>134</v>
      </c>
      <c r="H994" s="173" t="s">
        <v>117</v>
      </c>
      <c r="I994" s="92" t="s">
        <v>135</v>
      </c>
      <c r="J994" s="380" t="s">
        <v>199</v>
      </c>
      <c r="K994" s="382" t="str">
        <f>$K$13</f>
        <v/>
      </c>
      <c r="L994" s="383"/>
      <c r="M994" s="382" t="str">
        <f>$M$13</f>
        <v/>
      </c>
      <c r="N994" s="383"/>
      <c r="O994" s="382" t="str">
        <f>$O$13</f>
        <v/>
      </c>
      <c r="P994" s="383"/>
      <c r="Q994" s="382" t="str">
        <f>$Q$13</f>
        <v/>
      </c>
      <c r="R994" s="384"/>
      <c r="S994" s="87"/>
      <c r="T994" s="135"/>
      <c r="U994" s="118"/>
      <c r="V994" s="118"/>
      <c r="W994" s="118"/>
      <c r="X994" s="118"/>
      <c r="Y994" s="135" t="str">
        <f>O994</f>
        <v/>
      </c>
      <c r="Z994" s="266">
        <f>O995</f>
        <v>0</v>
      </c>
      <c r="AA994" s="135"/>
      <c r="AB994" s="135"/>
      <c r="AC994" s="135"/>
      <c r="AD994" s="135"/>
      <c r="AE994" s="135"/>
      <c r="AF994" s="148"/>
      <c r="AG994" s="135"/>
      <c r="AH994" s="135"/>
      <c r="AI994" s="135"/>
      <c r="AJ994" s="135"/>
      <c r="AK994" s="135"/>
    </row>
    <row r="995" spans="1:37" ht="18" customHeight="1" thickBot="1">
      <c r="A995" s="312" t="str">
        <f>IF(C993="","",C993)</f>
        <v/>
      </c>
      <c r="B995" s="97">
        <f>B958</f>
        <v>11</v>
      </c>
      <c r="C995" s="93" t="str">
        <f>IF(H993="","",IF(D993="USD",H993-G993,ROUNDUP((H993-G993)/T993,2)))</f>
        <v/>
      </c>
      <c r="D995" s="110"/>
      <c r="E995" s="110"/>
      <c r="F995" s="111" t="str">
        <f>IF(AND(E993&lt;&gt;"",OR(I993="全額",I993="一部")=TRUE)=TRUE,E993,"")</f>
        <v/>
      </c>
      <c r="G995" s="112" t="str">
        <f>IF(D993="JPY",IF(COUNTIF(F995,"*円*")=1,I995,ROUNDUP(I995/T993,2)),IF(COUNTIF(F995,"*円*")=0,I995,ROUNDUP(I995*T993,0)))</f>
        <v/>
      </c>
      <c r="H995" s="174"/>
      <c r="I995" s="176" t="str">
        <f>IF(I993="","",IF(I993="全額",H993,IF(I993="なし",0,"金額入力")))</f>
        <v/>
      </c>
      <c r="J995" s="381"/>
      <c r="K995" s="385"/>
      <c r="L995" s="386"/>
      <c r="M995" s="385"/>
      <c r="N995" s="386"/>
      <c r="O995" s="385"/>
      <c r="P995" s="386"/>
      <c r="Q995" s="385"/>
      <c r="R995" s="387"/>
      <c r="S995" s="87"/>
      <c r="T995" s="135"/>
      <c r="U995" s="118" t="str">
        <f>IF(G995="","","IN_"&amp;F995&amp;MONTH(H995)&amp;"/"&amp;DAY(H995))&amp;"_"&amp;COUNTIF($V$14:V995,V995)</f>
        <v>_173</v>
      </c>
      <c r="V995" s="118" t="str">
        <f>"IN_"&amp;F995&amp;H995</f>
        <v>IN_</v>
      </c>
      <c r="W995" s="118"/>
      <c r="X995" s="118"/>
      <c r="Y995" s="135" t="str">
        <f>Q994</f>
        <v/>
      </c>
      <c r="Z995" s="266">
        <f>Q995</f>
        <v>0</v>
      </c>
      <c r="AA995" s="135" t="str">
        <f>IF(AB995="着金待ち",COUNTIF($AB$14:AB995,"着金待ち"),"")</f>
        <v/>
      </c>
      <c r="AB995" s="135" t="str">
        <f>IF(AND(OR(I993="全額",I993="一部")=TRUE,H995="")=TRUE,"着金待ち","")</f>
        <v/>
      </c>
      <c r="AC995" s="135" t="str">
        <f>IF(AB995="着金待ち",C993,"")</f>
        <v/>
      </c>
      <c r="AD995" s="135" t="str">
        <f>IF(AB995="着金待ち",F995,"")</f>
        <v/>
      </c>
      <c r="AE995" s="292" t="str">
        <f>IF(AB995="着金待ち",G995,"")</f>
        <v/>
      </c>
      <c r="AF995" s="148" t="str">
        <f>IF(AB995="着金待ち",B995,"")</f>
        <v/>
      </c>
      <c r="AG995" s="135" t="str">
        <f>IF(C995="","",IF(C995&lt;&gt;D995+E995,"！",""))</f>
        <v/>
      </c>
      <c r="AH995" s="135" t="str">
        <f>IF(C995="","",IF(C995&lt;&gt;SUM(K995:R995),"！",""))</f>
        <v/>
      </c>
      <c r="AI995" s="135" t="str">
        <f>IF(OR(AG995="！",AH995="！")=TRUE,"！","")</f>
        <v/>
      </c>
      <c r="AJ995" s="135" t="str">
        <f>IF(AI995="！",COUNTIF($AI$14:AI995,"！"),"")</f>
        <v/>
      </c>
      <c r="AK995" s="135">
        <v>8</v>
      </c>
    </row>
    <row r="996" spans="1:37" ht="18" customHeight="1" thickBot="1">
      <c r="A996" s="312"/>
      <c r="B996" s="308" t="s">
        <v>317</v>
      </c>
      <c r="C996" s="88"/>
      <c r="D996" s="89"/>
      <c r="E996" s="94" t="str">
        <f>IFERROR(ABS(C995-(D995+E995)),"")</f>
        <v/>
      </c>
      <c r="F996" s="90"/>
      <c r="G996" s="90"/>
      <c r="H996" s="89"/>
      <c r="I996" s="170"/>
      <c r="J996" s="79"/>
      <c r="K996" s="79"/>
      <c r="L996" s="79"/>
      <c r="M996" s="79"/>
      <c r="N996" s="79"/>
      <c r="O996" s="79"/>
      <c r="P996" s="79"/>
      <c r="Q996" s="388" t="str">
        <f>IFERROR(ABS(C995-SUM(K995:R995)),"")</f>
        <v/>
      </c>
      <c r="R996" s="388"/>
      <c r="S996" s="79"/>
      <c r="T996" s="135"/>
      <c r="U996" s="118"/>
      <c r="V996" s="118"/>
      <c r="W996" s="118"/>
      <c r="X996" s="118"/>
      <c r="Y996" s="135"/>
      <c r="Z996" s="135"/>
      <c r="AA996" s="135"/>
      <c r="AB996" s="135"/>
      <c r="AC996" s="135"/>
      <c r="AD996" s="135"/>
      <c r="AE996" s="135"/>
      <c r="AF996" s="148"/>
      <c r="AG996" s="135"/>
      <c r="AH996" s="135"/>
      <c r="AI996" s="135"/>
      <c r="AJ996" s="135"/>
      <c r="AK996" s="135"/>
    </row>
    <row r="997" spans="1:37" ht="18" customHeight="1" thickBot="1">
      <c r="A997" s="312"/>
      <c r="B997" s="321">
        <f>B992+1</f>
        <v>9</v>
      </c>
      <c r="C997" s="81" t="s">
        <v>23</v>
      </c>
      <c r="D997" s="82" t="s">
        <v>136</v>
      </c>
      <c r="E997" s="82" t="s">
        <v>28</v>
      </c>
      <c r="F997" s="82" t="s">
        <v>27</v>
      </c>
      <c r="G997" s="82" t="s">
        <v>24</v>
      </c>
      <c r="H997" s="171" t="s">
        <v>25</v>
      </c>
      <c r="I997" s="91" t="s">
        <v>133</v>
      </c>
      <c r="J997" s="372" t="s">
        <v>198</v>
      </c>
      <c r="K997" s="374"/>
      <c r="L997" s="375"/>
      <c r="M997" s="375"/>
      <c r="N997" s="375"/>
      <c r="O997" s="375"/>
      <c r="P997" s="375"/>
      <c r="Q997" s="375"/>
      <c r="R997" s="376"/>
      <c r="S997" s="83"/>
      <c r="T997" s="120" t="s">
        <v>31</v>
      </c>
      <c r="U997" s="118"/>
      <c r="V997" s="118"/>
      <c r="W997" s="118"/>
      <c r="X997" s="118"/>
      <c r="Y997" s="135" t="str">
        <f>K999</f>
        <v/>
      </c>
      <c r="Z997" s="266">
        <f>K1000</f>
        <v>0</v>
      </c>
      <c r="AA997" s="135"/>
      <c r="AB997" s="135"/>
      <c r="AC997" s="135"/>
      <c r="AD997" s="135"/>
      <c r="AE997" s="135"/>
      <c r="AF997" s="148"/>
      <c r="AG997" s="135"/>
      <c r="AH997" s="135"/>
      <c r="AI997" s="135"/>
      <c r="AJ997" s="135"/>
      <c r="AK997" s="135"/>
    </row>
    <row r="998" spans="1:37" ht="18" customHeight="1" thickBot="1">
      <c r="A998" s="312"/>
      <c r="B998" s="309">
        <f>B958</f>
        <v>11</v>
      </c>
      <c r="C998" s="107"/>
      <c r="D998" s="108" t="s">
        <v>30</v>
      </c>
      <c r="E998" s="108" t="str">
        <f>IF(C998="","",IFERROR(INDEX(リスト!$B$3:$B$32,MATCH(プレー記録!C998,リスト!$D$3:$D$32,0),1),""))</f>
        <v/>
      </c>
      <c r="F998" s="109"/>
      <c r="G998" s="109" t="str">
        <f>IF(F998="","",F998)</f>
        <v/>
      </c>
      <c r="H998" s="172"/>
      <c r="I998" s="175"/>
      <c r="J998" s="373"/>
      <c r="K998" s="377"/>
      <c r="L998" s="378"/>
      <c r="M998" s="378"/>
      <c r="N998" s="378"/>
      <c r="O998" s="378"/>
      <c r="P998" s="378"/>
      <c r="Q998" s="378"/>
      <c r="R998" s="379"/>
      <c r="S998" s="84"/>
      <c r="T998" s="241"/>
      <c r="U998" s="118" t="str">
        <f>IF(F998="","","OUT_"&amp;E998&amp;MONTH(B998)&amp;"/"&amp;DAY(B998)&amp;"_"&amp;COUNTIF($V$12:V998,V998))</f>
        <v/>
      </c>
      <c r="V998" s="118" t="str">
        <f>"OUT_"&amp;E998&amp;B998</f>
        <v>OUT_11</v>
      </c>
      <c r="W998" s="194">
        <f>SUM(H998)-SUM(I1000)</f>
        <v>0</v>
      </c>
      <c r="X998" s="119" t="str">
        <f>IF(C998="","",C998)</f>
        <v/>
      </c>
      <c r="Y998" s="135" t="str">
        <f>M999</f>
        <v/>
      </c>
      <c r="Z998" s="266">
        <f>M1000</f>
        <v>0</v>
      </c>
      <c r="AA998" s="135"/>
      <c r="AB998" s="135"/>
      <c r="AC998" s="135"/>
      <c r="AD998" s="135"/>
      <c r="AE998" s="135"/>
      <c r="AF998" s="148"/>
      <c r="AG998" s="135"/>
      <c r="AH998" s="135"/>
      <c r="AI998" s="135"/>
      <c r="AJ998" s="135"/>
      <c r="AK998" s="135"/>
    </row>
    <row r="999" spans="1:37" ht="18" customHeight="1">
      <c r="A999" s="312"/>
      <c r="B999" s="79"/>
      <c r="C999" s="85" t="s">
        <v>26</v>
      </c>
      <c r="D999" s="86" t="s">
        <v>1</v>
      </c>
      <c r="E999" s="86" t="s">
        <v>29</v>
      </c>
      <c r="F999" s="86" t="s">
        <v>119</v>
      </c>
      <c r="G999" s="86" t="s">
        <v>134</v>
      </c>
      <c r="H999" s="173" t="s">
        <v>117</v>
      </c>
      <c r="I999" s="92" t="s">
        <v>135</v>
      </c>
      <c r="J999" s="380" t="s">
        <v>199</v>
      </c>
      <c r="K999" s="382" t="str">
        <f>$K$13</f>
        <v/>
      </c>
      <c r="L999" s="383"/>
      <c r="M999" s="382" t="str">
        <f>$M$13</f>
        <v/>
      </c>
      <c r="N999" s="383"/>
      <c r="O999" s="382" t="str">
        <f>$O$13</f>
        <v/>
      </c>
      <c r="P999" s="383"/>
      <c r="Q999" s="382" t="str">
        <f>$Q$13</f>
        <v/>
      </c>
      <c r="R999" s="384"/>
      <c r="S999" s="87"/>
      <c r="T999" s="135"/>
      <c r="U999" s="118"/>
      <c r="V999" s="118"/>
      <c r="W999" s="118"/>
      <c r="X999" s="118"/>
      <c r="Y999" s="135" t="str">
        <f>O999</f>
        <v/>
      </c>
      <c r="Z999" s="266">
        <f>O1000</f>
        <v>0</v>
      </c>
      <c r="AA999" s="135"/>
      <c r="AB999" s="135"/>
      <c r="AC999" s="135"/>
      <c r="AD999" s="135"/>
      <c r="AE999" s="135"/>
      <c r="AF999" s="148"/>
      <c r="AG999" s="135"/>
      <c r="AH999" s="135"/>
      <c r="AI999" s="135"/>
      <c r="AJ999" s="135"/>
      <c r="AK999" s="135"/>
    </row>
    <row r="1000" spans="1:37" ht="18" customHeight="1" thickBot="1">
      <c r="A1000" s="312" t="str">
        <f>IF(C998="","",C998)</f>
        <v/>
      </c>
      <c r="B1000" s="97">
        <f>B958</f>
        <v>11</v>
      </c>
      <c r="C1000" s="93" t="str">
        <f>IF(H998="","",IF(D998="USD",H998-G998,ROUNDUP((H998-G998)/T998,2)))</f>
        <v/>
      </c>
      <c r="D1000" s="110"/>
      <c r="E1000" s="110"/>
      <c r="F1000" s="111" t="str">
        <f>IF(AND(E998&lt;&gt;"",OR(I998="全額",I998="一部")=TRUE)=TRUE,E998,"")</f>
        <v/>
      </c>
      <c r="G1000" s="112" t="str">
        <f>IF(D998="JPY",IF(COUNTIF(F1000,"*円*")=1,I1000,ROUNDUP(I1000/T998,2)),IF(COUNTIF(F1000,"*円*")=0,I1000,ROUNDUP(I1000*T998,0)))</f>
        <v/>
      </c>
      <c r="H1000" s="174"/>
      <c r="I1000" s="176" t="str">
        <f>IF(I998="","",IF(I998="全額",H998,IF(I998="なし",0,"金額入力")))</f>
        <v/>
      </c>
      <c r="J1000" s="381"/>
      <c r="K1000" s="385"/>
      <c r="L1000" s="386"/>
      <c r="M1000" s="385"/>
      <c r="N1000" s="386"/>
      <c r="O1000" s="385"/>
      <c r="P1000" s="386"/>
      <c r="Q1000" s="385"/>
      <c r="R1000" s="387"/>
      <c r="S1000" s="87"/>
      <c r="T1000" s="135"/>
      <c r="U1000" s="118" t="str">
        <f>IF(G1000="","","IN_"&amp;F1000&amp;MONTH(H1000)&amp;"/"&amp;DAY(H1000))&amp;"_"&amp;COUNTIF($V$14:V1000,V1000)</f>
        <v>_174</v>
      </c>
      <c r="V1000" s="118" t="str">
        <f>"IN_"&amp;F1000&amp;H1000</f>
        <v>IN_</v>
      </c>
      <c r="W1000" s="118"/>
      <c r="X1000" s="118"/>
      <c r="Y1000" s="135" t="str">
        <f>Q999</f>
        <v/>
      </c>
      <c r="Z1000" s="266">
        <f>Q1000</f>
        <v>0</v>
      </c>
      <c r="AA1000" s="135" t="str">
        <f>IF(AB1000="着金待ち",COUNTIF($AB$14:AB1000,"着金待ち"),"")</f>
        <v/>
      </c>
      <c r="AB1000" s="135" t="str">
        <f>IF(AND(OR(I998="全額",I998="一部")=TRUE,H1000="")=TRUE,"着金待ち","")</f>
        <v/>
      </c>
      <c r="AC1000" s="135" t="str">
        <f>IF(AB1000="着金待ち",C998,"")</f>
        <v/>
      </c>
      <c r="AD1000" s="135" t="str">
        <f>IF(AB1000="着金待ち",F1000,"")</f>
        <v/>
      </c>
      <c r="AE1000" s="292" t="str">
        <f>IF(AB1000="着金待ち",G1000,"")</f>
        <v/>
      </c>
      <c r="AF1000" s="148" t="str">
        <f>IF(AB1000="着金待ち",B1000,"")</f>
        <v/>
      </c>
      <c r="AG1000" s="135" t="str">
        <f>IF(C1000="","",IF(C1000&lt;&gt;D1000+E1000,"！",""))</f>
        <v/>
      </c>
      <c r="AH1000" s="135" t="str">
        <f>IF(C1000="","",IF(C1000&lt;&gt;SUM(K1000:R1000),"！",""))</f>
        <v/>
      </c>
      <c r="AI1000" s="135" t="str">
        <f>IF(OR(AG1000="！",AH1000="！")=TRUE,"！","")</f>
        <v/>
      </c>
      <c r="AJ1000" s="135" t="str">
        <f>IF(AI1000="！",COUNTIF($AI$14:AI1000,"！"),"")</f>
        <v/>
      </c>
      <c r="AK1000" s="135">
        <v>9</v>
      </c>
    </row>
    <row r="1001" spans="1:37" ht="18" customHeight="1" thickBot="1">
      <c r="A1001" s="312"/>
      <c r="B1001" s="308" t="s">
        <v>317</v>
      </c>
      <c r="C1001" s="88"/>
      <c r="D1001" s="89"/>
      <c r="E1001" s="94" t="str">
        <f>IFERROR(ABS(C1000-(D1000+E1000)),"")</f>
        <v/>
      </c>
      <c r="F1001" s="90"/>
      <c r="G1001" s="90"/>
      <c r="H1001" s="89"/>
      <c r="I1001" s="170"/>
      <c r="J1001" s="79"/>
      <c r="K1001" s="79"/>
      <c r="L1001" s="79"/>
      <c r="M1001" s="79"/>
      <c r="N1001" s="79"/>
      <c r="O1001" s="79"/>
      <c r="P1001" s="79"/>
      <c r="Q1001" s="388" t="str">
        <f>IFERROR(ABS(C1000-SUM(K1000:R1000)),"")</f>
        <v/>
      </c>
      <c r="R1001" s="388"/>
      <c r="S1001" s="79"/>
      <c r="T1001" s="135"/>
      <c r="U1001" s="118"/>
      <c r="V1001" s="118"/>
      <c r="W1001" s="118"/>
      <c r="X1001" s="118"/>
      <c r="Y1001" s="135"/>
      <c r="Z1001" s="135"/>
      <c r="AA1001" s="135"/>
      <c r="AB1001" s="135"/>
      <c r="AC1001" s="135"/>
      <c r="AD1001" s="135"/>
      <c r="AE1001" s="135"/>
      <c r="AF1001" s="148"/>
      <c r="AG1001" s="135"/>
      <c r="AH1001" s="135"/>
      <c r="AI1001" s="135"/>
      <c r="AJ1001" s="135"/>
      <c r="AK1001" s="135"/>
    </row>
    <row r="1002" spans="1:37" ht="18" customHeight="1" thickBot="1">
      <c r="A1002" s="312"/>
      <c r="B1002" s="321">
        <f>B997+1</f>
        <v>10</v>
      </c>
      <c r="C1002" s="81" t="s">
        <v>23</v>
      </c>
      <c r="D1002" s="82" t="s">
        <v>136</v>
      </c>
      <c r="E1002" s="82" t="s">
        <v>28</v>
      </c>
      <c r="F1002" s="82" t="s">
        <v>27</v>
      </c>
      <c r="G1002" s="82" t="s">
        <v>24</v>
      </c>
      <c r="H1002" s="171" t="s">
        <v>25</v>
      </c>
      <c r="I1002" s="91" t="s">
        <v>133</v>
      </c>
      <c r="J1002" s="372" t="s">
        <v>198</v>
      </c>
      <c r="K1002" s="374"/>
      <c r="L1002" s="375"/>
      <c r="M1002" s="375"/>
      <c r="N1002" s="375"/>
      <c r="O1002" s="375"/>
      <c r="P1002" s="375"/>
      <c r="Q1002" s="375"/>
      <c r="R1002" s="376"/>
      <c r="S1002" s="83"/>
      <c r="T1002" s="120" t="s">
        <v>31</v>
      </c>
      <c r="U1002" s="118"/>
      <c r="V1002" s="118"/>
      <c r="W1002" s="118"/>
      <c r="X1002" s="118"/>
      <c r="Y1002" s="135" t="str">
        <f>K1004</f>
        <v/>
      </c>
      <c r="Z1002" s="266">
        <f>K1005</f>
        <v>0</v>
      </c>
      <c r="AA1002" s="135"/>
      <c r="AB1002" s="135"/>
      <c r="AC1002" s="135"/>
      <c r="AD1002" s="135"/>
      <c r="AE1002" s="135"/>
      <c r="AF1002" s="148"/>
      <c r="AG1002" s="135"/>
      <c r="AH1002" s="135"/>
      <c r="AI1002" s="135"/>
      <c r="AJ1002" s="135"/>
      <c r="AK1002" s="135"/>
    </row>
    <row r="1003" spans="1:37" ht="18" customHeight="1" thickBot="1">
      <c r="A1003" s="312"/>
      <c r="B1003" s="309">
        <f>B958</f>
        <v>11</v>
      </c>
      <c r="C1003" s="107"/>
      <c r="D1003" s="108" t="s">
        <v>30</v>
      </c>
      <c r="E1003" s="108" t="str">
        <f>IF(C1003="","",IFERROR(INDEX(リスト!$B$3:$B$32,MATCH(プレー記録!C1003,リスト!$D$3:$D$32,0),1),""))</f>
        <v/>
      </c>
      <c r="F1003" s="109"/>
      <c r="G1003" s="109" t="str">
        <f>IF(F1003="","",F1003)</f>
        <v/>
      </c>
      <c r="H1003" s="172"/>
      <c r="I1003" s="175"/>
      <c r="J1003" s="373"/>
      <c r="K1003" s="377"/>
      <c r="L1003" s="378"/>
      <c r="M1003" s="378"/>
      <c r="N1003" s="378"/>
      <c r="O1003" s="378"/>
      <c r="P1003" s="378"/>
      <c r="Q1003" s="378"/>
      <c r="R1003" s="379"/>
      <c r="S1003" s="84"/>
      <c r="T1003" s="241"/>
      <c r="U1003" s="118" t="str">
        <f>IF(F1003="","","OUT_"&amp;E1003&amp;MONTH(B1003)&amp;"/"&amp;DAY(B1003)&amp;"_"&amp;COUNTIF($V$12:V1003,V1003))</f>
        <v/>
      </c>
      <c r="V1003" s="118" t="str">
        <f>"OUT_"&amp;E1003&amp;B1003</f>
        <v>OUT_11</v>
      </c>
      <c r="W1003" s="194">
        <f>SUM(H1003)-SUM(I1005)</f>
        <v>0</v>
      </c>
      <c r="X1003" s="119" t="str">
        <f>IF(C1003="","",C1003)</f>
        <v/>
      </c>
      <c r="Y1003" s="135" t="str">
        <f>M1004</f>
        <v/>
      </c>
      <c r="Z1003" s="266">
        <f>M1005</f>
        <v>0</v>
      </c>
      <c r="AA1003" s="135"/>
      <c r="AB1003" s="135"/>
      <c r="AC1003" s="135"/>
      <c r="AD1003" s="135"/>
      <c r="AE1003" s="135"/>
      <c r="AF1003" s="148"/>
      <c r="AG1003" s="135"/>
      <c r="AH1003" s="135"/>
      <c r="AI1003" s="135"/>
      <c r="AJ1003" s="135"/>
      <c r="AK1003" s="135"/>
    </row>
    <row r="1004" spans="1:37" ht="18" customHeight="1">
      <c r="A1004" s="312"/>
      <c r="B1004" s="79"/>
      <c r="C1004" s="85" t="s">
        <v>26</v>
      </c>
      <c r="D1004" s="86" t="s">
        <v>1</v>
      </c>
      <c r="E1004" s="86" t="s">
        <v>29</v>
      </c>
      <c r="F1004" s="86" t="s">
        <v>119</v>
      </c>
      <c r="G1004" s="86" t="s">
        <v>134</v>
      </c>
      <c r="H1004" s="173" t="s">
        <v>117</v>
      </c>
      <c r="I1004" s="92" t="s">
        <v>135</v>
      </c>
      <c r="J1004" s="380" t="s">
        <v>199</v>
      </c>
      <c r="K1004" s="382" t="str">
        <f>$K$13</f>
        <v/>
      </c>
      <c r="L1004" s="383"/>
      <c r="M1004" s="382" t="str">
        <f>$M$13</f>
        <v/>
      </c>
      <c r="N1004" s="383"/>
      <c r="O1004" s="382" t="str">
        <f>$O$13</f>
        <v/>
      </c>
      <c r="P1004" s="383"/>
      <c r="Q1004" s="382" t="str">
        <f>$Q$13</f>
        <v/>
      </c>
      <c r="R1004" s="384"/>
      <c r="S1004" s="87"/>
      <c r="T1004" s="135"/>
      <c r="U1004" s="118"/>
      <c r="V1004" s="118"/>
      <c r="W1004" s="118"/>
      <c r="X1004" s="118"/>
      <c r="Y1004" s="135" t="str">
        <f>O1004</f>
        <v/>
      </c>
      <c r="Z1004" s="266">
        <f>O1005</f>
        <v>0</v>
      </c>
      <c r="AA1004" s="135"/>
      <c r="AB1004" s="135"/>
      <c r="AC1004" s="135"/>
      <c r="AD1004" s="135"/>
      <c r="AE1004" s="135"/>
      <c r="AF1004" s="148"/>
      <c r="AG1004" s="135"/>
      <c r="AH1004" s="135"/>
      <c r="AI1004" s="135"/>
      <c r="AJ1004" s="135"/>
      <c r="AK1004" s="135"/>
    </row>
    <row r="1005" spans="1:37" ht="18" customHeight="1" thickBot="1">
      <c r="A1005" s="312" t="str">
        <f>IF(C1003="","",C1003)</f>
        <v/>
      </c>
      <c r="B1005" s="97">
        <f>B958</f>
        <v>11</v>
      </c>
      <c r="C1005" s="93" t="str">
        <f>IF(H1003="","",IF(D1003="USD",H1003-G1003,ROUNDUP((H1003-G1003)/T1003,2)))</f>
        <v/>
      </c>
      <c r="D1005" s="110"/>
      <c r="E1005" s="110"/>
      <c r="F1005" s="111" t="str">
        <f>IF(AND(E1003&lt;&gt;"",OR(I1003="全額",I1003="一部")=TRUE)=TRUE,E1003,"")</f>
        <v/>
      </c>
      <c r="G1005" s="112" t="str">
        <f>IF(D1003="JPY",IF(COUNTIF(F1005,"*円*")=1,I1005,ROUNDUP(I1005/T1003,2)),IF(COUNTIF(F1005,"*円*")=0,I1005,ROUNDUP(I1005*T1003,0)))</f>
        <v/>
      </c>
      <c r="H1005" s="174"/>
      <c r="I1005" s="176" t="str">
        <f>IF(I1003="","",IF(I1003="全額",H1003,IF(I1003="なし",0,"金額入力")))</f>
        <v/>
      </c>
      <c r="J1005" s="381"/>
      <c r="K1005" s="385"/>
      <c r="L1005" s="386"/>
      <c r="M1005" s="385"/>
      <c r="N1005" s="386"/>
      <c r="O1005" s="385"/>
      <c r="P1005" s="386"/>
      <c r="Q1005" s="385"/>
      <c r="R1005" s="387"/>
      <c r="S1005" s="87"/>
      <c r="T1005" s="135"/>
      <c r="U1005" s="118" t="str">
        <f>IF(G1005="","","IN_"&amp;F1005&amp;MONTH(H1005)&amp;"/"&amp;DAY(H1005))&amp;"_"&amp;COUNTIF($V$14:V1005,V1005)</f>
        <v>_175</v>
      </c>
      <c r="V1005" s="118" t="str">
        <f>"IN_"&amp;F1005&amp;H1005</f>
        <v>IN_</v>
      </c>
      <c r="W1005" s="118"/>
      <c r="X1005" s="118"/>
      <c r="Y1005" s="135" t="str">
        <f>Q1004</f>
        <v/>
      </c>
      <c r="Z1005" s="266">
        <f>Q1005</f>
        <v>0</v>
      </c>
      <c r="AA1005" s="135" t="str">
        <f>IF(AB1005="着金待ち",COUNTIF($AB$14:AB1005,"着金待ち"),"")</f>
        <v/>
      </c>
      <c r="AB1005" s="135" t="str">
        <f>IF(AND(OR(I1003="全額",I1003="一部")=TRUE,H1005="")=TRUE,"着金待ち","")</f>
        <v/>
      </c>
      <c r="AC1005" s="135" t="str">
        <f>IF(AB1005="着金待ち",C1003,"")</f>
        <v/>
      </c>
      <c r="AD1005" s="135" t="str">
        <f>IF(AB1005="着金待ち",F1005,"")</f>
        <v/>
      </c>
      <c r="AE1005" s="292" t="str">
        <f>IF(AB1005="着金待ち",G1005,"")</f>
        <v/>
      </c>
      <c r="AF1005" s="148" t="str">
        <f>IF(AB1005="着金待ち",B1005,"")</f>
        <v/>
      </c>
      <c r="AG1005" s="135" t="str">
        <f>IF(C1005="","",IF(C1005&lt;&gt;D1005+E1005,"！",""))</f>
        <v/>
      </c>
      <c r="AH1005" s="135" t="str">
        <f>IF(C1005="","",IF(C1005&lt;&gt;SUM(K1005:R1005),"！",""))</f>
        <v/>
      </c>
      <c r="AI1005" s="135" t="str">
        <f>IF(OR(AG1005="！",AH1005="！")=TRUE,"！","")</f>
        <v/>
      </c>
      <c r="AJ1005" s="135" t="str">
        <f>IF(AI1005="！",COUNTIF($AI$14:AI1005,"！"),"")</f>
        <v/>
      </c>
      <c r="AK1005" s="135">
        <v>10</v>
      </c>
    </row>
    <row r="1006" spans="1:37" ht="18" customHeight="1" thickBot="1">
      <c r="A1006" s="312"/>
      <c r="B1006" s="308" t="s">
        <v>317</v>
      </c>
      <c r="C1006" s="181"/>
      <c r="D1006" s="182"/>
      <c r="E1006" s="98" t="str">
        <f>IFERROR(ABS(C1005-(D1005+E1005)),"")</f>
        <v/>
      </c>
      <c r="F1006" s="183"/>
      <c r="G1006" s="183"/>
      <c r="H1006" s="182"/>
      <c r="I1006" s="170"/>
      <c r="J1006" s="79"/>
      <c r="K1006" s="79"/>
      <c r="L1006" s="79"/>
      <c r="M1006" s="79"/>
      <c r="N1006" s="79"/>
      <c r="O1006" s="79"/>
      <c r="P1006" s="79"/>
      <c r="Q1006" s="371" t="str">
        <f>IFERROR(ABS(C1005-SUM(K1005:R1005)),"")</f>
        <v/>
      </c>
      <c r="R1006" s="371"/>
      <c r="S1006" s="79"/>
      <c r="T1006" s="135"/>
      <c r="U1006" s="118"/>
      <c r="V1006" s="118"/>
      <c r="W1006" s="118"/>
      <c r="X1006" s="118"/>
      <c r="Y1006" s="135"/>
      <c r="Z1006" s="135"/>
      <c r="AA1006" s="135"/>
      <c r="AB1006" s="135"/>
      <c r="AC1006" s="135"/>
      <c r="AD1006" s="135"/>
      <c r="AE1006" s="135"/>
      <c r="AF1006" s="148"/>
      <c r="AG1006" s="135"/>
      <c r="AH1006" s="135"/>
      <c r="AI1006" s="135"/>
      <c r="AJ1006" s="135"/>
      <c r="AK1006" s="135"/>
    </row>
    <row r="1007" spans="1:37" ht="18" customHeight="1" thickBot="1">
      <c r="A1007" s="312"/>
      <c r="B1007" s="321">
        <f>B1002+1</f>
        <v>11</v>
      </c>
      <c r="C1007" s="81" t="s">
        <v>23</v>
      </c>
      <c r="D1007" s="82" t="s">
        <v>136</v>
      </c>
      <c r="E1007" s="82" t="s">
        <v>28</v>
      </c>
      <c r="F1007" s="82" t="s">
        <v>27</v>
      </c>
      <c r="G1007" s="82" t="s">
        <v>24</v>
      </c>
      <c r="H1007" s="171" t="s">
        <v>25</v>
      </c>
      <c r="I1007" s="91" t="s">
        <v>133</v>
      </c>
      <c r="J1007" s="372" t="s">
        <v>198</v>
      </c>
      <c r="K1007" s="374"/>
      <c r="L1007" s="375"/>
      <c r="M1007" s="375"/>
      <c r="N1007" s="375"/>
      <c r="O1007" s="375"/>
      <c r="P1007" s="375"/>
      <c r="Q1007" s="375"/>
      <c r="R1007" s="376"/>
      <c r="S1007" s="83"/>
      <c r="T1007" s="120" t="s">
        <v>31</v>
      </c>
      <c r="U1007" s="118"/>
      <c r="V1007" s="118"/>
      <c r="W1007" s="118"/>
      <c r="X1007" s="118"/>
      <c r="Y1007" s="135" t="str">
        <f>K1009</f>
        <v/>
      </c>
      <c r="Z1007" s="266">
        <f>K1010</f>
        <v>0</v>
      </c>
      <c r="AA1007" s="135"/>
      <c r="AB1007" s="135"/>
      <c r="AC1007" s="135"/>
      <c r="AD1007" s="135"/>
      <c r="AE1007" s="135"/>
      <c r="AF1007" s="148"/>
      <c r="AG1007" s="135"/>
      <c r="AH1007" s="135"/>
      <c r="AI1007" s="135"/>
      <c r="AJ1007" s="135"/>
      <c r="AK1007" s="135"/>
    </row>
    <row r="1008" spans="1:37" ht="18" customHeight="1" thickBot="1">
      <c r="A1008" s="312"/>
      <c r="B1008" s="309">
        <f>B958</f>
        <v>11</v>
      </c>
      <c r="C1008" s="107"/>
      <c r="D1008" s="108" t="s">
        <v>30</v>
      </c>
      <c r="E1008" s="108" t="str">
        <f>IF(C1008="","",IFERROR(INDEX(リスト!$B$3:$B$32,MATCH(プレー記録!C1008,リスト!$D$3:$D$32,0),1),""))</f>
        <v/>
      </c>
      <c r="F1008" s="109"/>
      <c r="G1008" s="109" t="str">
        <f>IF(F1008="","",F1008)</f>
        <v/>
      </c>
      <c r="H1008" s="172"/>
      <c r="I1008" s="175"/>
      <c r="J1008" s="373"/>
      <c r="K1008" s="377"/>
      <c r="L1008" s="378"/>
      <c r="M1008" s="378"/>
      <c r="N1008" s="378"/>
      <c r="O1008" s="378"/>
      <c r="P1008" s="378"/>
      <c r="Q1008" s="378"/>
      <c r="R1008" s="379"/>
      <c r="S1008" s="84"/>
      <c r="T1008" s="241"/>
      <c r="U1008" s="118" t="str">
        <f>IF(F1008="","","OUT_"&amp;E1008&amp;MONTH(B1008)&amp;"/"&amp;DAY(B1008)&amp;"_"&amp;COUNTIF($V$12:V1008,V1008))</f>
        <v/>
      </c>
      <c r="V1008" s="118" t="str">
        <f>"OUT_"&amp;E1008&amp;B1008</f>
        <v>OUT_11</v>
      </c>
      <c r="W1008" s="194">
        <f>SUM(H1008)-SUM(I1010)</f>
        <v>0</v>
      </c>
      <c r="X1008" s="119" t="str">
        <f>IF(C1008="","",C1008)</f>
        <v/>
      </c>
      <c r="Y1008" s="135" t="str">
        <f>M1009</f>
        <v/>
      </c>
      <c r="Z1008" s="266">
        <f>M1010</f>
        <v>0</v>
      </c>
      <c r="AA1008" s="135"/>
      <c r="AB1008" s="135"/>
      <c r="AC1008" s="135"/>
      <c r="AD1008" s="135"/>
      <c r="AE1008" s="135"/>
      <c r="AF1008" s="148"/>
      <c r="AG1008" s="135"/>
      <c r="AH1008" s="135"/>
      <c r="AI1008" s="135"/>
      <c r="AJ1008" s="135"/>
      <c r="AK1008" s="135"/>
    </row>
    <row r="1009" spans="1:37" ht="18" customHeight="1">
      <c r="A1009" s="312"/>
      <c r="B1009" s="79"/>
      <c r="C1009" s="85" t="s">
        <v>26</v>
      </c>
      <c r="D1009" s="86" t="s">
        <v>1</v>
      </c>
      <c r="E1009" s="86" t="s">
        <v>29</v>
      </c>
      <c r="F1009" s="86" t="s">
        <v>119</v>
      </c>
      <c r="G1009" s="86" t="s">
        <v>134</v>
      </c>
      <c r="H1009" s="173" t="s">
        <v>117</v>
      </c>
      <c r="I1009" s="92" t="s">
        <v>135</v>
      </c>
      <c r="J1009" s="380" t="s">
        <v>199</v>
      </c>
      <c r="K1009" s="382" t="str">
        <f>$K$13</f>
        <v/>
      </c>
      <c r="L1009" s="383"/>
      <c r="M1009" s="382" t="str">
        <f>$M$13</f>
        <v/>
      </c>
      <c r="N1009" s="383"/>
      <c r="O1009" s="382" t="str">
        <f>$O$13</f>
        <v/>
      </c>
      <c r="P1009" s="383"/>
      <c r="Q1009" s="382" t="str">
        <f>$Q$13</f>
        <v/>
      </c>
      <c r="R1009" s="384"/>
      <c r="S1009" s="87"/>
      <c r="T1009" s="135"/>
      <c r="U1009" s="118"/>
      <c r="V1009" s="118"/>
      <c r="W1009" s="118"/>
      <c r="X1009" s="118"/>
      <c r="Y1009" s="135" t="str">
        <f>O1009</f>
        <v/>
      </c>
      <c r="Z1009" s="266">
        <f>O1010</f>
        <v>0</v>
      </c>
      <c r="AA1009" s="135"/>
      <c r="AB1009" s="135"/>
      <c r="AC1009" s="135"/>
      <c r="AD1009" s="135"/>
      <c r="AE1009" s="135"/>
      <c r="AF1009" s="148"/>
      <c r="AG1009" s="135"/>
      <c r="AH1009" s="135"/>
      <c r="AI1009" s="135"/>
      <c r="AJ1009" s="135"/>
      <c r="AK1009" s="135"/>
    </row>
    <row r="1010" spans="1:37" ht="18" customHeight="1" thickBot="1">
      <c r="A1010" s="312" t="str">
        <f>IF(C1008="","",C1008)</f>
        <v/>
      </c>
      <c r="B1010" s="97">
        <f>B958</f>
        <v>11</v>
      </c>
      <c r="C1010" s="93" t="str">
        <f>IF(H1008="","",IF(D1008="USD",H1008-G1008,ROUNDUP((H1008-G1008)/T1008,2)))</f>
        <v/>
      </c>
      <c r="D1010" s="110"/>
      <c r="E1010" s="110"/>
      <c r="F1010" s="111" t="str">
        <f>IF(AND(E1008&lt;&gt;"",OR(I1008="全額",I1008="一部")=TRUE)=TRUE,E1008,"")</f>
        <v/>
      </c>
      <c r="G1010" s="112" t="str">
        <f>IF(D1008="JPY",IF(COUNTIF(F1010,"*円*")=1,I1010,ROUNDUP(I1010/T1008,2)),IF(COUNTIF(F1010,"*円*")=0,I1010,ROUNDUP(I1010*T1008,0)))</f>
        <v/>
      </c>
      <c r="H1010" s="174"/>
      <c r="I1010" s="176" t="str">
        <f>IF(I1008="","",IF(I1008="全額",H1008,IF(I1008="なし",0,"金額入力")))</f>
        <v/>
      </c>
      <c r="J1010" s="381"/>
      <c r="K1010" s="385"/>
      <c r="L1010" s="386"/>
      <c r="M1010" s="385"/>
      <c r="N1010" s="386"/>
      <c r="O1010" s="385"/>
      <c r="P1010" s="386"/>
      <c r="Q1010" s="385"/>
      <c r="R1010" s="387"/>
      <c r="S1010" s="87"/>
      <c r="T1010" s="135"/>
      <c r="U1010" s="118" t="str">
        <f>IF(G1010="","","IN_"&amp;F1010&amp;MONTH(H1010)&amp;"/"&amp;DAY(H1010))&amp;"_"&amp;COUNTIF($V$14:V1010,V1010)</f>
        <v>_176</v>
      </c>
      <c r="V1010" s="118" t="str">
        <f>"IN_"&amp;F1010&amp;H1010</f>
        <v>IN_</v>
      </c>
      <c r="W1010" s="118"/>
      <c r="X1010" s="118"/>
      <c r="Y1010" s="135" t="str">
        <f>Q1009</f>
        <v/>
      </c>
      <c r="Z1010" s="266">
        <f>Q1010</f>
        <v>0</v>
      </c>
      <c r="AA1010" s="135" t="str">
        <f>IF(AB1010="着金待ち",COUNTIF($AB$14:AB1010,"着金待ち"),"")</f>
        <v/>
      </c>
      <c r="AB1010" s="135" t="str">
        <f>IF(AND(OR(I1008="全額",I1008="一部")=TRUE,H1010="")=TRUE,"着金待ち","")</f>
        <v/>
      </c>
      <c r="AC1010" s="135" t="str">
        <f>IF(AB1010="着金待ち",C1008,"")</f>
        <v/>
      </c>
      <c r="AD1010" s="135" t="str">
        <f>IF(AB1010="着金待ち",F1010,"")</f>
        <v/>
      </c>
      <c r="AE1010" s="292" t="str">
        <f>IF(AB1010="着金待ち",G1010,"")</f>
        <v/>
      </c>
      <c r="AF1010" s="148" t="str">
        <f>IF(AB1010="着金待ち",B1010,"")</f>
        <v/>
      </c>
      <c r="AG1010" s="135" t="str">
        <f>IF(C1010="","",IF(C1010&lt;&gt;D1010+E1010,"！",""))</f>
        <v/>
      </c>
      <c r="AH1010" s="135" t="str">
        <f>IF(C1010="","",IF(C1010&lt;&gt;SUM(K1010:R1010),"！",""))</f>
        <v/>
      </c>
      <c r="AI1010" s="135" t="str">
        <f>IF(OR(AG1010="！",AH1010="！")=TRUE,"！","")</f>
        <v/>
      </c>
      <c r="AJ1010" s="135" t="str">
        <f>IF(AI1010="！",COUNTIF($AI$14:AI1010,"！"),"")</f>
        <v/>
      </c>
      <c r="AK1010" s="135">
        <v>11</v>
      </c>
    </row>
    <row r="1011" spans="1:37" ht="18" customHeight="1" thickBot="1">
      <c r="B1011" s="308" t="s">
        <v>317</v>
      </c>
      <c r="C1011" s="181"/>
      <c r="D1011" s="182"/>
      <c r="E1011" s="98" t="str">
        <f>IFERROR(ABS(C1010-(D1010+E1010)),"")</f>
        <v/>
      </c>
      <c r="F1011" s="183"/>
      <c r="G1011" s="183"/>
      <c r="H1011" s="182"/>
      <c r="I1011" s="170"/>
      <c r="J1011" s="79"/>
      <c r="K1011" s="79"/>
      <c r="L1011" s="79"/>
      <c r="M1011" s="79"/>
      <c r="N1011" s="79"/>
      <c r="O1011" s="79"/>
      <c r="P1011" s="79"/>
      <c r="Q1011" s="371" t="str">
        <f>IFERROR(ABS(C1010-SUM(K1010:R1010)),"")</f>
        <v/>
      </c>
      <c r="R1011" s="371"/>
      <c r="S1011" s="135"/>
      <c r="T1011" s="135"/>
      <c r="U1011" s="135"/>
      <c r="V1011" s="135"/>
      <c r="W1011" s="135"/>
      <c r="X1011" s="135"/>
      <c r="Y1011" s="135"/>
      <c r="Z1011" s="135"/>
      <c r="AA1011" s="135"/>
      <c r="AB1011" s="135"/>
      <c r="AC1011" s="135"/>
      <c r="AD1011" s="135"/>
      <c r="AE1011" s="135"/>
      <c r="AF1011" s="135"/>
      <c r="AG1011" s="135"/>
      <c r="AH1011" s="135"/>
      <c r="AI1011" s="135"/>
      <c r="AJ1011" s="135"/>
      <c r="AK1011" s="135"/>
    </row>
    <row r="1012" spans="1:37" ht="18" customHeight="1" thickBot="1">
      <c r="A1012" s="312"/>
      <c r="B1012" s="321">
        <f>B1007+1</f>
        <v>12</v>
      </c>
      <c r="C1012" s="81" t="s">
        <v>23</v>
      </c>
      <c r="D1012" s="82" t="s">
        <v>136</v>
      </c>
      <c r="E1012" s="82" t="s">
        <v>28</v>
      </c>
      <c r="F1012" s="82" t="s">
        <v>27</v>
      </c>
      <c r="G1012" s="82" t="s">
        <v>24</v>
      </c>
      <c r="H1012" s="171" t="s">
        <v>25</v>
      </c>
      <c r="I1012" s="91" t="s">
        <v>133</v>
      </c>
      <c r="J1012" s="372" t="s">
        <v>198</v>
      </c>
      <c r="K1012" s="374"/>
      <c r="L1012" s="375"/>
      <c r="M1012" s="375"/>
      <c r="N1012" s="375"/>
      <c r="O1012" s="375"/>
      <c r="P1012" s="375"/>
      <c r="Q1012" s="375"/>
      <c r="R1012" s="376"/>
      <c r="S1012" s="83"/>
      <c r="T1012" s="120" t="s">
        <v>31</v>
      </c>
      <c r="U1012" s="118"/>
      <c r="V1012" s="118"/>
      <c r="W1012" s="118"/>
      <c r="X1012" s="118"/>
      <c r="Y1012" s="135" t="str">
        <f>K1014</f>
        <v/>
      </c>
      <c r="Z1012" s="266">
        <f>K1015</f>
        <v>0</v>
      </c>
      <c r="AA1012" s="135"/>
      <c r="AB1012" s="135"/>
      <c r="AC1012" s="135"/>
      <c r="AD1012" s="135"/>
      <c r="AE1012" s="135"/>
      <c r="AF1012" s="148"/>
      <c r="AG1012" s="135"/>
      <c r="AH1012" s="135"/>
      <c r="AI1012" s="135"/>
      <c r="AJ1012" s="135"/>
      <c r="AK1012" s="135"/>
    </row>
    <row r="1013" spans="1:37" ht="18" customHeight="1" thickBot="1">
      <c r="A1013" s="312"/>
      <c r="B1013" s="309">
        <f>B958</f>
        <v>11</v>
      </c>
      <c r="C1013" s="107"/>
      <c r="D1013" s="108" t="s">
        <v>30</v>
      </c>
      <c r="E1013" s="108" t="str">
        <f>IF(C1013="","",IFERROR(INDEX(リスト!$B$3:$B$32,MATCH(プレー記録!C1013,リスト!$D$3:$D$32,0),1),""))</f>
        <v/>
      </c>
      <c r="F1013" s="109"/>
      <c r="G1013" s="109" t="str">
        <f>IF(F1013="","",F1013)</f>
        <v/>
      </c>
      <c r="H1013" s="172"/>
      <c r="I1013" s="175"/>
      <c r="J1013" s="373"/>
      <c r="K1013" s="377"/>
      <c r="L1013" s="378"/>
      <c r="M1013" s="378"/>
      <c r="N1013" s="378"/>
      <c r="O1013" s="378"/>
      <c r="P1013" s="378"/>
      <c r="Q1013" s="378"/>
      <c r="R1013" s="379"/>
      <c r="S1013" s="84"/>
      <c r="T1013" s="241"/>
      <c r="U1013" s="118" t="str">
        <f>IF(F1013="","","OUT_"&amp;E1013&amp;MONTH(B1013)&amp;"/"&amp;DAY(B1013)&amp;"_"&amp;COUNTIF($V$12:V1013,V1013))</f>
        <v/>
      </c>
      <c r="V1013" s="118" t="str">
        <f>"OUT_"&amp;E1013&amp;B1013</f>
        <v>OUT_11</v>
      </c>
      <c r="W1013" s="194">
        <f>SUM(H1013)-SUM(I1015)</f>
        <v>0</v>
      </c>
      <c r="X1013" s="119" t="str">
        <f>IF(C1013="","",C1013)</f>
        <v/>
      </c>
      <c r="Y1013" s="135" t="str">
        <f>M1014</f>
        <v/>
      </c>
      <c r="Z1013" s="266">
        <f>M1015</f>
        <v>0</v>
      </c>
      <c r="AA1013" s="135"/>
      <c r="AB1013" s="135"/>
      <c r="AC1013" s="135"/>
      <c r="AD1013" s="135"/>
      <c r="AE1013" s="135"/>
      <c r="AF1013" s="148"/>
      <c r="AG1013" s="135"/>
      <c r="AH1013" s="135"/>
      <c r="AI1013" s="135"/>
      <c r="AJ1013" s="135"/>
      <c r="AK1013" s="135"/>
    </row>
    <row r="1014" spans="1:37" ht="18" customHeight="1">
      <c r="A1014" s="312"/>
      <c r="B1014" s="79"/>
      <c r="C1014" s="85" t="s">
        <v>26</v>
      </c>
      <c r="D1014" s="86" t="s">
        <v>1</v>
      </c>
      <c r="E1014" s="86" t="s">
        <v>29</v>
      </c>
      <c r="F1014" s="86" t="s">
        <v>119</v>
      </c>
      <c r="G1014" s="86" t="s">
        <v>134</v>
      </c>
      <c r="H1014" s="173" t="s">
        <v>117</v>
      </c>
      <c r="I1014" s="92" t="s">
        <v>135</v>
      </c>
      <c r="J1014" s="380" t="s">
        <v>199</v>
      </c>
      <c r="K1014" s="382" t="str">
        <f>$K$13</f>
        <v/>
      </c>
      <c r="L1014" s="383"/>
      <c r="M1014" s="382" t="str">
        <f>$M$13</f>
        <v/>
      </c>
      <c r="N1014" s="383"/>
      <c r="O1014" s="382" t="str">
        <f>$O$13</f>
        <v/>
      </c>
      <c r="P1014" s="383"/>
      <c r="Q1014" s="382" t="str">
        <f>$Q$13</f>
        <v/>
      </c>
      <c r="R1014" s="384"/>
      <c r="S1014" s="87"/>
      <c r="T1014" s="135"/>
      <c r="U1014" s="118"/>
      <c r="V1014" s="118"/>
      <c r="W1014" s="118"/>
      <c r="X1014" s="118"/>
      <c r="Y1014" s="135" t="str">
        <f>O1014</f>
        <v/>
      </c>
      <c r="Z1014" s="266">
        <f>O1015</f>
        <v>0</v>
      </c>
      <c r="AA1014" s="135"/>
      <c r="AB1014" s="135"/>
      <c r="AC1014" s="135"/>
      <c r="AD1014" s="135"/>
      <c r="AE1014" s="135"/>
      <c r="AF1014" s="148"/>
      <c r="AG1014" s="135"/>
      <c r="AH1014" s="135"/>
      <c r="AI1014" s="135"/>
      <c r="AJ1014" s="135"/>
      <c r="AK1014" s="135"/>
    </row>
    <row r="1015" spans="1:37" ht="18" customHeight="1" thickBot="1">
      <c r="A1015" s="312" t="str">
        <f>IF(C1013="","",C1013)</f>
        <v/>
      </c>
      <c r="B1015" s="97">
        <f>B958</f>
        <v>11</v>
      </c>
      <c r="C1015" s="93" t="str">
        <f>IF(H1013="","",IF(D1013="USD",H1013-G1013,ROUNDUP((H1013-G1013)/T1013,2)))</f>
        <v/>
      </c>
      <c r="D1015" s="110"/>
      <c r="E1015" s="110"/>
      <c r="F1015" s="111" t="str">
        <f>IF(AND(E1013&lt;&gt;"",OR(I1013="全額",I1013="一部")=TRUE)=TRUE,E1013,"")</f>
        <v/>
      </c>
      <c r="G1015" s="112" t="str">
        <f>IF(D1013="JPY",IF(COUNTIF(F1015,"*円*")=1,I1015,ROUNDUP(I1015/T1013,2)),IF(COUNTIF(F1015,"*円*")=0,I1015,ROUNDUP(I1015*T1013,0)))</f>
        <v/>
      </c>
      <c r="H1015" s="174"/>
      <c r="I1015" s="176" t="str">
        <f>IF(I1013="","",IF(I1013="全額",H1013,IF(I1013="なし",0,"金額入力")))</f>
        <v/>
      </c>
      <c r="J1015" s="381"/>
      <c r="K1015" s="385"/>
      <c r="L1015" s="386"/>
      <c r="M1015" s="385"/>
      <c r="N1015" s="386"/>
      <c r="O1015" s="385"/>
      <c r="P1015" s="386"/>
      <c r="Q1015" s="385"/>
      <c r="R1015" s="387"/>
      <c r="S1015" s="87"/>
      <c r="T1015" s="135"/>
      <c r="U1015" s="118" t="str">
        <f>IF(G1015="","","IN_"&amp;F1015&amp;MONTH(H1015)&amp;"/"&amp;DAY(H1015))&amp;"_"&amp;COUNTIF($V$14:V1015,V1015)</f>
        <v>_177</v>
      </c>
      <c r="V1015" s="118" t="str">
        <f>"IN_"&amp;F1015&amp;H1015</f>
        <v>IN_</v>
      </c>
      <c r="W1015" s="118"/>
      <c r="X1015" s="118"/>
      <c r="Y1015" s="135" t="str">
        <f>Q1014</f>
        <v/>
      </c>
      <c r="Z1015" s="266">
        <f>Q1015</f>
        <v>0</v>
      </c>
      <c r="AA1015" s="135" t="str">
        <f>IF(AB1015="着金待ち",COUNTIF($AB$14:AB1015,"着金待ち"),"")</f>
        <v/>
      </c>
      <c r="AB1015" s="135" t="str">
        <f>IF(AND(OR(I1013="全額",I1013="一部")=TRUE,H1015="")=TRUE,"着金待ち","")</f>
        <v/>
      </c>
      <c r="AC1015" s="135" t="str">
        <f>IF(AB1015="着金待ち",C1013,"")</f>
        <v/>
      </c>
      <c r="AD1015" s="135" t="str">
        <f>IF(AB1015="着金待ち",F1015,"")</f>
        <v/>
      </c>
      <c r="AE1015" s="292" t="str">
        <f>IF(AB1015="着金待ち",G1015,"")</f>
        <v/>
      </c>
      <c r="AF1015" s="148" t="str">
        <f>IF(AB1015="着金待ち",B1015,"")</f>
        <v/>
      </c>
      <c r="AG1015" s="135" t="str">
        <f>IF(C1015="","",IF(C1015&lt;&gt;D1015+E1015,"！",""))</f>
        <v/>
      </c>
      <c r="AH1015" s="135" t="str">
        <f>IF(C1015="","",IF(C1015&lt;&gt;SUM(K1015:R1015),"！",""))</f>
        <v/>
      </c>
      <c r="AI1015" s="135" t="str">
        <f>IF(OR(AG1015="！",AH1015="！")=TRUE,"！","")</f>
        <v/>
      </c>
      <c r="AJ1015" s="135" t="str">
        <f>IF(AI1015="！",COUNTIF($AI$14:AI1015,"！"),"")</f>
        <v/>
      </c>
      <c r="AK1015" s="135">
        <v>12</v>
      </c>
    </row>
    <row r="1016" spans="1:37" ht="18" customHeight="1" thickBot="1">
      <c r="B1016" s="308" t="s">
        <v>317</v>
      </c>
      <c r="C1016" s="181"/>
      <c r="D1016" s="182"/>
      <c r="E1016" s="98" t="str">
        <f>IFERROR(ABS(C1015-(D1015+E1015)),"")</f>
        <v/>
      </c>
      <c r="F1016" s="183"/>
      <c r="G1016" s="183"/>
      <c r="H1016" s="182"/>
      <c r="I1016" s="170"/>
      <c r="J1016" s="79"/>
      <c r="K1016" s="79"/>
      <c r="L1016" s="79"/>
      <c r="M1016" s="79"/>
      <c r="N1016" s="79"/>
      <c r="O1016" s="79"/>
      <c r="P1016" s="79"/>
      <c r="Q1016" s="371" t="str">
        <f>IFERROR(ABS(C1015-SUM(K1015:R1015)),"")</f>
        <v/>
      </c>
      <c r="R1016" s="371"/>
      <c r="S1016" s="135"/>
      <c r="T1016" s="135"/>
      <c r="U1016" s="135"/>
      <c r="V1016" s="135"/>
      <c r="W1016" s="135"/>
      <c r="X1016" s="135"/>
      <c r="Y1016" s="135"/>
      <c r="Z1016" s="135"/>
      <c r="AA1016" s="135"/>
      <c r="AB1016" s="135"/>
      <c r="AC1016" s="135"/>
      <c r="AD1016" s="135"/>
      <c r="AE1016" s="135"/>
      <c r="AF1016" s="135"/>
      <c r="AG1016" s="135"/>
      <c r="AH1016" s="135"/>
      <c r="AI1016" s="135"/>
      <c r="AJ1016" s="135"/>
      <c r="AK1016" s="135"/>
    </row>
    <row r="1017" spans="1:37" ht="18" customHeight="1" thickBot="1">
      <c r="A1017" s="312"/>
      <c r="B1017" s="321">
        <f>B1012+1</f>
        <v>13</v>
      </c>
      <c r="C1017" s="81" t="s">
        <v>23</v>
      </c>
      <c r="D1017" s="82" t="s">
        <v>136</v>
      </c>
      <c r="E1017" s="82" t="s">
        <v>28</v>
      </c>
      <c r="F1017" s="82" t="s">
        <v>27</v>
      </c>
      <c r="G1017" s="82" t="s">
        <v>24</v>
      </c>
      <c r="H1017" s="171" t="s">
        <v>25</v>
      </c>
      <c r="I1017" s="91" t="s">
        <v>133</v>
      </c>
      <c r="J1017" s="372" t="s">
        <v>198</v>
      </c>
      <c r="K1017" s="374"/>
      <c r="L1017" s="375"/>
      <c r="M1017" s="375"/>
      <c r="N1017" s="375"/>
      <c r="O1017" s="375"/>
      <c r="P1017" s="375"/>
      <c r="Q1017" s="375"/>
      <c r="R1017" s="376"/>
      <c r="S1017" s="83"/>
      <c r="T1017" s="120" t="s">
        <v>31</v>
      </c>
      <c r="U1017" s="118"/>
      <c r="V1017" s="118"/>
      <c r="W1017" s="118"/>
      <c r="X1017" s="118"/>
      <c r="Y1017" s="135" t="str">
        <f>K1019</f>
        <v/>
      </c>
      <c r="Z1017" s="266">
        <f>K1020</f>
        <v>0</v>
      </c>
      <c r="AA1017" s="135"/>
      <c r="AB1017" s="135"/>
      <c r="AC1017" s="135"/>
      <c r="AD1017" s="135"/>
      <c r="AE1017" s="135"/>
      <c r="AF1017" s="148"/>
      <c r="AG1017" s="135"/>
      <c r="AH1017" s="135"/>
      <c r="AI1017" s="135"/>
      <c r="AJ1017" s="135"/>
      <c r="AK1017" s="135"/>
    </row>
    <row r="1018" spans="1:37" ht="18" customHeight="1" thickBot="1">
      <c r="A1018" s="312"/>
      <c r="B1018" s="309">
        <f>B958</f>
        <v>11</v>
      </c>
      <c r="C1018" s="107"/>
      <c r="D1018" s="108" t="s">
        <v>30</v>
      </c>
      <c r="E1018" s="108" t="str">
        <f>IF(C1018="","",IFERROR(INDEX(リスト!$B$3:$B$32,MATCH(プレー記録!C1018,リスト!$D$3:$D$32,0),1),""))</f>
        <v/>
      </c>
      <c r="F1018" s="109"/>
      <c r="G1018" s="109" t="str">
        <f>IF(F1018="","",F1018)</f>
        <v/>
      </c>
      <c r="H1018" s="172"/>
      <c r="I1018" s="175"/>
      <c r="J1018" s="373"/>
      <c r="K1018" s="377"/>
      <c r="L1018" s="378"/>
      <c r="M1018" s="378"/>
      <c r="N1018" s="378"/>
      <c r="O1018" s="378"/>
      <c r="P1018" s="378"/>
      <c r="Q1018" s="378"/>
      <c r="R1018" s="379"/>
      <c r="S1018" s="84"/>
      <c r="T1018" s="241"/>
      <c r="U1018" s="118" t="str">
        <f>IF(F1018="","","OUT_"&amp;E1018&amp;MONTH(B1018)&amp;"/"&amp;DAY(B1018)&amp;"_"&amp;COUNTIF($V$12:V1018,V1018))</f>
        <v/>
      </c>
      <c r="V1018" s="118" t="str">
        <f>"OUT_"&amp;E1018&amp;B1018</f>
        <v>OUT_11</v>
      </c>
      <c r="W1018" s="194">
        <f>SUM(H1018)-SUM(I1020)</f>
        <v>0</v>
      </c>
      <c r="X1018" s="119" t="str">
        <f>IF(C1018="","",C1018)</f>
        <v/>
      </c>
      <c r="Y1018" s="135" t="str">
        <f>M1019</f>
        <v/>
      </c>
      <c r="Z1018" s="266">
        <f>M1020</f>
        <v>0</v>
      </c>
      <c r="AA1018" s="135"/>
      <c r="AB1018" s="135"/>
      <c r="AC1018" s="135"/>
      <c r="AD1018" s="135"/>
      <c r="AE1018" s="135"/>
      <c r="AF1018" s="148"/>
      <c r="AG1018" s="135"/>
      <c r="AH1018" s="135"/>
      <c r="AI1018" s="135"/>
      <c r="AJ1018" s="135"/>
      <c r="AK1018" s="135"/>
    </row>
    <row r="1019" spans="1:37" ht="18" customHeight="1">
      <c r="A1019" s="312"/>
      <c r="B1019" s="79"/>
      <c r="C1019" s="85" t="s">
        <v>26</v>
      </c>
      <c r="D1019" s="86" t="s">
        <v>1</v>
      </c>
      <c r="E1019" s="86" t="s">
        <v>29</v>
      </c>
      <c r="F1019" s="86" t="s">
        <v>119</v>
      </c>
      <c r="G1019" s="86" t="s">
        <v>134</v>
      </c>
      <c r="H1019" s="173" t="s">
        <v>117</v>
      </c>
      <c r="I1019" s="92" t="s">
        <v>135</v>
      </c>
      <c r="J1019" s="380" t="s">
        <v>199</v>
      </c>
      <c r="K1019" s="382" t="str">
        <f>$K$13</f>
        <v/>
      </c>
      <c r="L1019" s="383"/>
      <c r="M1019" s="382" t="str">
        <f>$M$13</f>
        <v/>
      </c>
      <c r="N1019" s="383"/>
      <c r="O1019" s="382" t="str">
        <f>$O$13</f>
        <v/>
      </c>
      <c r="P1019" s="383"/>
      <c r="Q1019" s="382" t="str">
        <f>$Q$13</f>
        <v/>
      </c>
      <c r="R1019" s="384"/>
      <c r="S1019" s="87"/>
      <c r="T1019" s="135"/>
      <c r="U1019" s="118"/>
      <c r="V1019" s="118"/>
      <c r="W1019" s="118"/>
      <c r="X1019" s="118"/>
      <c r="Y1019" s="135" t="str">
        <f>O1019</f>
        <v/>
      </c>
      <c r="Z1019" s="266">
        <f>O1020</f>
        <v>0</v>
      </c>
      <c r="AA1019" s="135"/>
      <c r="AB1019" s="135"/>
      <c r="AC1019" s="135"/>
      <c r="AD1019" s="135"/>
      <c r="AE1019" s="135"/>
      <c r="AF1019" s="148"/>
      <c r="AG1019" s="135"/>
      <c r="AH1019" s="135"/>
      <c r="AI1019" s="135"/>
      <c r="AJ1019" s="135"/>
      <c r="AK1019" s="135"/>
    </row>
    <row r="1020" spans="1:37" ht="18" customHeight="1" thickBot="1">
      <c r="A1020" s="312" t="str">
        <f>IF(C1018="","",C1018)</f>
        <v/>
      </c>
      <c r="B1020" s="97">
        <f>B958</f>
        <v>11</v>
      </c>
      <c r="C1020" s="93" t="str">
        <f>IF(H1018="","",IF(D1018="USD",H1018-G1018,ROUNDUP((H1018-G1018)/T1018,2)))</f>
        <v/>
      </c>
      <c r="D1020" s="110"/>
      <c r="E1020" s="110"/>
      <c r="F1020" s="111" t="str">
        <f>IF(AND(E1018&lt;&gt;"",OR(I1018="全額",I1018="一部")=TRUE)=TRUE,E1018,"")</f>
        <v/>
      </c>
      <c r="G1020" s="112" t="str">
        <f>IF(D1018="JPY",IF(COUNTIF(F1020,"*円*")=1,I1020,ROUNDUP(I1020/T1018,2)),IF(COUNTIF(F1020,"*円*")=0,I1020,ROUNDUP(I1020*T1018,0)))</f>
        <v/>
      </c>
      <c r="H1020" s="174"/>
      <c r="I1020" s="176" t="str">
        <f>IF(I1018="","",IF(I1018="全額",H1018,IF(I1018="なし",0,"金額入力")))</f>
        <v/>
      </c>
      <c r="J1020" s="381"/>
      <c r="K1020" s="385"/>
      <c r="L1020" s="386"/>
      <c r="M1020" s="385"/>
      <c r="N1020" s="386"/>
      <c r="O1020" s="385"/>
      <c r="P1020" s="386"/>
      <c r="Q1020" s="385"/>
      <c r="R1020" s="387"/>
      <c r="S1020" s="87"/>
      <c r="T1020" s="135"/>
      <c r="U1020" s="118" t="str">
        <f>IF(G1020="","","IN_"&amp;F1020&amp;MONTH(H1020)&amp;"/"&amp;DAY(H1020))&amp;"_"&amp;COUNTIF($V$14:V1020,V1020)</f>
        <v>_178</v>
      </c>
      <c r="V1020" s="118" t="str">
        <f>"IN_"&amp;F1020&amp;H1020</f>
        <v>IN_</v>
      </c>
      <c r="W1020" s="118"/>
      <c r="X1020" s="118"/>
      <c r="Y1020" s="135" t="str">
        <f>Q1019</f>
        <v/>
      </c>
      <c r="Z1020" s="266">
        <f>Q1020</f>
        <v>0</v>
      </c>
      <c r="AA1020" s="135" t="str">
        <f>IF(AB1020="着金待ち",COUNTIF($AB$14:AB1020,"着金待ち"),"")</f>
        <v/>
      </c>
      <c r="AB1020" s="135" t="str">
        <f>IF(AND(OR(I1018="全額",I1018="一部")=TRUE,H1020="")=TRUE,"着金待ち","")</f>
        <v/>
      </c>
      <c r="AC1020" s="135" t="str">
        <f>IF(AB1020="着金待ち",C1018,"")</f>
        <v/>
      </c>
      <c r="AD1020" s="135" t="str">
        <f>IF(AB1020="着金待ち",F1020,"")</f>
        <v/>
      </c>
      <c r="AE1020" s="292" t="str">
        <f>IF(AB1020="着金待ち",G1020,"")</f>
        <v/>
      </c>
      <c r="AF1020" s="148" t="str">
        <f>IF(AB1020="着金待ち",B1020,"")</f>
        <v/>
      </c>
      <c r="AG1020" s="135" t="str">
        <f>IF(C1020="","",IF(C1020&lt;&gt;D1020+E1020,"！",""))</f>
        <v/>
      </c>
      <c r="AH1020" s="135" t="str">
        <f>IF(C1020="","",IF(C1020&lt;&gt;SUM(K1020:R1020),"！",""))</f>
        <v/>
      </c>
      <c r="AI1020" s="135" t="str">
        <f>IF(OR(AG1020="！",AH1020="！")=TRUE,"！","")</f>
        <v/>
      </c>
      <c r="AJ1020" s="135" t="str">
        <f>IF(AI1020="！",COUNTIF($AI$14:AI1020,"！"),"")</f>
        <v/>
      </c>
      <c r="AK1020" s="135">
        <v>13</v>
      </c>
    </row>
    <row r="1021" spans="1:37" ht="18" customHeight="1" thickBot="1">
      <c r="B1021" s="308" t="s">
        <v>317</v>
      </c>
      <c r="C1021" s="181"/>
      <c r="D1021" s="182"/>
      <c r="E1021" s="98" t="str">
        <f>IFERROR(ABS(C1020-(D1020+E1020)),"")</f>
        <v/>
      </c>
      <c r="F1021" s="183"/>
      <c r="G1021" s="183"/>
      <c r="H1021" s="182"/>
      <c r="I1021" s="170"/>
      <c r="J1021" s="79"/>
      <c r="K1021" s="79"/>
      <c r="L1021" s="79"/>
      <c r="M1021" s="79"/>
      <c r="N1021" s="79"/>
      <c r="O1021" s="79"/>
      <c r="P1021" s="79"/>
      <c r="Q1021" s="371" t="str">
        <f>IFERROR(ABS(C1020-SUM(K1020:R1020)),"")</f>
        <v/>
      </c>
      <c r="R1021" s="371"/>
      <c r="S1021" s="135"/>
      <c r="T1021" s="135"/>
      <c r="U1021" s="135"/>
      <c r="V1021" s="135"/>
      <c r="W1021" s="135"/>
      <c r="X1021" s="135"/>
      <c r="Y1021" s="135"/>
      <c r="Z1021" s="135"/>
      <c r="AA1021" s="135"/>
      <c r="AB1021" s="135"/>
      <c r="AC1021" s="135"/>
      <c r="AD1021" s="135"/>
      <c r="AE1021" s="135"/>
      <c r="AF1021" s="135"/>
      <c r="AG1021" s="135"/>
      <c r="AH1021" s="135"/>
      <c r="AI1021" s="135"/>
      <c r="AJ1021" s="135"/>
      <c r="AK1021" s="135"/>
    </row>
    <row r="1022" spans="1:37" ht="18" customHeight="1" thickBot="1">
      <c r="A1022" s="312"/>
      <c r="B1022" s="321">
        <f>B1017+1</f>
        <v>14</v>
      </c>
      <c r="C1022" s="81" t="s">
        <v>23</v>
      </c>
      <c r="D1022" s="82" t="s">
        <v>136</v>
      </c>
      <c r="E1022" s="82" t="s">
        <v>28</v>
      </c>
      <c r="F1022" s="82" t="s">
        <v>27</v>
      </c>
      <c r="G1022" s="82" t="s">
        <v>24</v>
      </c>
      <c r="H1022" s="171" t="s">
        <v>25</v>
      </c>
      <c r="I1022" s="91" t="s">
        <v>133</v>
      </c>
      <c r="J1022" s="372" t="s">
        <v>198</v>
      </c>
      <c r="K1022" s="374"/>
      <c r="L1022" s="375"/>
      <c r="M1022" s="375"/>
      <c r="N1022" s="375"/>
      <c r="O1022" s="375"/>
      <c r="P1022" s="375"/>
      <c r="Q1022" s="375"/>
      <c r="R1022" s="376"/>
      <c r="S1022" s="83"/>
      <c r="T1022" s="120" t="s">
        <v>31</v>
      </c>
      <c r="U1022" s="118"/>
      <c r="V1022" s="118"/>
      <c r="W1022" s="118"/>
      <c r="X1022" s="118"/>
      <c r="Y1022" s="135" t="str">
        <f>K1024</f>
        <v/>
      </c>
      <c r="Z1022" s="266">
        <f>K1025</f>
        <v>0</v>
      </c>
      <c r="AA1022" s="135"/>
      <c r="AB1022" s="135"/>
      <c r="AC1022" s="135"/>
      <c r="AD1022" s="135"/>
      <c r="AE1022" s="135"/>
      <c r="AF1022" s="148"/>
      <c r="AG1022" s="135"/>
      <c r="AH1022" s="135"/>
      <c r="AI1022" s="135"/>
      <c r="AJ1022" s="135"/>
      <c r="AK1022" s="135"/>
    </row>
    <row r="1023" spans="1:37" ht="18" customHeight="1" thickBot="1">
      <c r="A1023" s="312"/>
      <c r="B1023" s="309">
        <f>B958</f>
        <v>11</v>
      </c>
      <c r="C1023" s="107"/>
      <c r="D1023" s="108" t="s">
        <v>30</v>
      </c>
      <c r="E1023" s="108" t="str">
        <f>IF(C1023="","",IFERROR(INDEX(リスト!$B$3:$B$32,MATCH(プレー記録!C1023,リスト!$D$3:$D$32,0),1),""))</f>
        <v/>
      </c>
      <c r="F1023" s="109"/>
      <c r="G1023" s="109" t="str">
        <f>IF(F1023="","",F1023)</f>
        <v/>
      </c>
      <c r="H1023" s="172"/>
      <c r="I1023" s="175"/>
      <c r="J1023" s="373"/>
      <c r="K1023" s="377"/>
      <c r="L1023" s="378"/>
      <c r="M1023" s="378"/>
      <c r="N1023" s="378"/>
      <c r="O1023" s="378"/>
      <c r="P1023" s="378"/>
      <c r="Q1023" s="378"/>
      <c r="R1023" s="379"/>
      <c r="S1023" s="84"/>
      <c r="T1023" s="241"/>
      <c r="U1023" s="118" t="str">
        <f>IF(F1023="","","OUT_"&amp;E1023&amp;MONTH(B1023)&amp;"/"&amp;DAY(B1023)&amp;"_"&amp;COUNTIF($V$12:V1023,V1023))</f>
        <v/>
      </c>
      <c r="V1023" s="118" t="str">
        <f>"OUT_"&amp;E1023&amp;B1023</f>
        <v>OUT_11</v>
      </c>
      <c r="W1023" s="194">
        <f>SUM(H1023)-SUM(I1025)</f>
        <v>0</v>
      </c>
      <c r="X1023" s="119" t="str">
        <f>IF(C1023="","",C1023)</f>
        <v/>
      </c>
      <c r="Y1023" s="135" t="str">
        <f>M1024</f>
        <v/>
      </c>
      <c r="Z1023" s="266">
        <f>M1025</f>
        <v>0</v>
      </c>
      <c r="AA1023" s="135"/>
      <c r="AB1023" s="135"/>
      <c r="AC1023" s="135"/>
      <c r="AD1023" s="135"/>
      <c r="AE1023" s="135"/>
      <c r="AF1023" s="148"/>
      <c r="AG1023" s="135"/>
      <c r="AH1023" s="135"/>
      <c r="AI1023" s="135"/>
      <c r="AJ1023" s="135"/>
      <c r="AK1023" s="135"/>
    </row>
    <row r="1024" spans="1:37" ht="18" customHeight="1">
      <c r="A1024" s="312"/>
      <c r="B1024" s="79"/>
      <c r="C1024" s="85" t="s">
        <v>26</v>
      </c>
      <c r="D1024" s="86" t="s">
        <v>1</v>
      </c>
      <c r="E1024" s="86" t="s">
        <v>29</v>
      </c>
      <c r="F1024" s="86" t="s">
        <v>119</v>
      </c>
      <c r="G1024" s="86" t="s">
        <v>134</v>
      </c>
      <c r="H1024" s="173" t="s">
        <v>117</v>
      </c>
      <c r="I1024" s="92" t="s">
        <v>135</v>
      </c>
      <c r="J1024" s="380" t="s">
        <v>199</v>
      </c>
      <c r="K1024" s="382" t="str">
        <f>$K$13</f>
        <v/>
      </c>
      <c r="L1024" s="383"/>
      <c r="M1024" s="382" t="str">
        <f>$M$13</f>
        <v/>
      </c>
      <c r="N1024" s="383"/>
      <c r="O1024" s="382" t="str">
        <f>$O$13</f>
        <v/>
      </c>
      <c r="P1024" s="383"/>
      <c r="Q1024" s="382" t="str">
        <f>$Q$13</f>
        <v/>
      </c>
      <c r="R1024" s="384"/>
      <c r="S1024" s="87"/>
      <c r="T1024" s="135"/>
      <c r="U1024" s="118"/>
      <c r="V1024" s="118"/>
      <c r="W1024" s="118"/>
      <c r="X1024" s="118"/>
      <c r="Y1024" s="135" t="str">
        <f>O1024</f>
        <v/>
      </c>
      <c r="Z1024" s="266">
        <f>O1025</f>
        <v>0</v>
      </c>
      <c r="AA1024" s="135"/>
      <c r="AB1024" s="135"/>
      <c r="AC1024" s="135"/>
      <c r="AD1024" s="135"/>
      <c r="AE1024" s="135"/>
      <c r="AF1024" s="148"/>
      <c r="AG1024" s="135"/>
      <c r="AH1024" s="135"/>
      <c r="AI1024" s="135"/>
      <c r="AJ1024" s="135"/>
      <c r="AK1024" s="135"/>
    </row>
    <row r="1025" spans="1:37" ht="18" customHeight="1" thickBot="1">
      <c r="A1025" s="312" t="str">
        <f>IF(C1023="","",C1023)</f>
        <v/>
      </c>
      <c r="B1025" s="97">
        <f>B958</f>
        <v>11</v>
      </c>
      <c r="C1025" s="93" t="str">
        <f>IF(H1023="","",IF(D1023="USD",H1023-G1023,ROUNDUP((H1023-G1023)/T1023,2)))</f>
        <v/>
      </c>
      <c r="D1025" s="110"/>
      <c r="E1025" s="110"/>
      <c r="F1025" s="111" t="str">
        <f>IF(AND(E1023&lt;&gt;"",OR(I1023="全額",I1023="一部")=TRUE)=TRUE,E1023,"")</f>
        <v/>
      </c>
      <c r="G1025" s="112" t="str">
        <f>IF(D1023="JPY",IF(COUNTIF(F1025,"*円*")=1,I1025,ROUNDUP(I1025/T1023,2)),IF(COUNTIF(F1025,"*円*")=0,I1025,ROUNDUP(I1025*T1023,0)))</f>
        <v/>
      </c>
      <c r="H1025" s="174"/>
      <c r="I1025" s="176" t="str">
        <f>IF(I1023="","",IF(I1023="全額",H1023,IF(I1023="なし",0,"金額入力")))</f>
        <v/>
      </c>
      <c r="J1025" s="381"/>
      <c r="K1025" s="385"/>
      <c r="L1025" s="386"/>
      <c r="M1025" s="385"/>
      <c r="N1025" s="386"/>
      <c r="O1025" s="385"/>
      <c r="P1025" s="386"/>
      <c r="Q1025" s="385"/>
      <c r="R1025" s="387"/>
      <c r="S1025" s="87"/>
      <c r="T1025" s="135"/>
      <c r="U1025" s="118" t="str">
        <f>IF(G1025="","","IN_"&amp;F1025&amp;MONTH(H1025)&amp;"/"&amp;DAY(H1025))&amp;"_"&amp;COUNTIF($V$14:V1025,V1025)</f>
        <v>_179</v>
      </c>
      <c r="V1025" s="118" t="str">
        <f>"IN_"&amp;F1025&amp;H1025</f>
        <v>IN_</v>
      </c>
      <c r="W1025" s="118"/>
      <c r="X1025" s="118"/>
      <c r="Y1025" s="135" t="str">
        <f>Q1024</f>
        <v/>
      </c>
      <c r="Z1025" s="266">
        <f>Q1025</f>
        <v>0</v>
      </c>
      <c r="AA1025" s="135" t="str">
        <f>IF(AB1025="着金待ち",COUNTIF($AB$14:AB1025,"着金待ち"),"")</f>
        <v/>
      </c>
      <c r="AB1025" s="135" t="str">
        <f>IF(AND(OR(I1023="全額",I1023="一部")=TRUE,H1025="")=TRUE,"着金待ち","")</f>
        <v/>
      </c>
      <c r="AC1025" s="135" t="str">
        <f>IF(AB1025="着金待ち",C1023,"")</f>
        <v/>
      </c>
      <c r="AD1025" s="135" t="str">
        <f>IF(AB1025="着金待ち",F1025,"")</f>
        <v/>
      </c>
      <c r="AE1025" s="292" t="str">
        <f>IF(AB1025="着金待ち",G1025,"")</f>
        <v/>
      </c>
      <c r="AF1025" s="148" t="str">
        <f>IF(AB1025="着金待ち",B1025,"")</f>
        <v/>
      </c>
      <c r="AG1025" s="135" t="str">
        <f>IF(C1025="","",IF(C1025&lt;&gt;D1025+E1025,"！",""))</f>
        <v/>
      </c>
      <c r="AH1025" s="135" t="str">
        <f>IF(C1025="","",IF(C1025&lt;&gt;SUM(K1025:R1025),"！",""))</f>
        <v/>
      </c>
      <c r="AI1025" s="135" t="str">
        <f>IF(OR(AG1025="！",AH1025="！")=TRUE,"！","")</f>
        <v/>
      </c>
      <c r="AJ1025" s="135" t="str">
        <f>IF(AI1025="！",COUNTIF($AI$14:AI1025,"！"),"")</f>
        <v/>
      </c>
      <c r="AK1025" s="135">
        <v>14</v>
      </c>
    </row>
    <row r="1026" spans="1:37" ht="18" customHeight="1" thickBot="1">
      <c r="B1026" s="308" t="s">
        <v>317</v>
      </c>
      <c r="C1026" s="181"/>
      <c r="D1026" s="182"/>
      <c r="E1026" s="98" t="str">
        <f>IFERROR(ABS(C1025-(D1025+E1025)),"")</f>
        <v/>
      </c>
      <c r="F1026" s="183"/>
      <c r="G1026" s="183"/>
      <c r="H1026" s="182"/>
      <c r="I1026" s="170"/>
      <c r="J1026" s="79"/>
      <c r="K1026" s="79"/>
      <c r="L1026" s="79"/>
      <c r="M1026" s="79"/>
      <c r="N1026" s="79"/>
      <c r="O1026" s="79"/>
      <c r="P1026" s="79"/>
      <c r="Q1026" s="371" t="str">
        <f>IFERROR(ABS(C1025-SUM(K1025:R1025)),"")</f>
        <v/>
      </c>
      <c r="R1026" s="371"/>
      <c r="S1026" s="135"/>
      <c r="T1026" s="135"/>
      <c r="U1026" s="135"/>
      <c r="V1026" s="135"/>
      <c r="W1026" s="135"/>
      <c r="X1026" s="135"/>
      <c r="Y1026" s="135"/>
      <c r="Z1026" s="135"/>
      <c r="AA1026" s="135"/>
      <c r="AB1026" s="135"/>
      <c r="AC1026" s="135"/>
      <c r="AD1026" s="135"/>
      <c r="AE1026" s="135"/>
      <c r="AF1026" s="135"/>
      <c r="AG1026" s="135"/>
      <c r="AH1026" s="135"/>
      <c r="AI1026" s="135"/>
      <c r="AJ1026" s="135"/>
      <c r="AK1026" s="135"/>
    </row>
    <row r="1027" spans="1:37" ht="18" customHeight="1" thickBot="1">
      <c r="A1027" s="312"/>
      <c r="B1027" s="321">
        <f>B1022+1</f>
        <v>15</v>
      </c>
      <c r="C1027" s="81" t="s">
        <v>23</v>
      </c>
      <c r="D1027" s="82" t="s">
        <v>136</v>
      </c>
      <c r="E1027" s="82" t="s">
        <v>28</v>
      </c>
      <c r="F1027" s="82" t="s">
        <v>27</v>
      </c>
      <c r="G1027" s="82" t="s">
        <v>24</v>
      </c>
      <c r="H1027" s="171" t="s">
        <v>25</v>
      </c>
      <c r="I1027" s="91" t="s">
        <v>133</v>
      </c>
      <c r="J1027" s="372" t="s">
        <v>198</v>
      </c>
      <c r="K1027" s="374"/>
      <c r="L1027" s="375"/>
      <c r="M1027" s="375"/>
      <c r="N1027" s="375"/>
      <c r="O1027" s="375"/>
      <c r="P1027" s="375"/>
      <c r="Q1027" s="375"/>
      <c r="R1027" s="376"/>
      <c r="S1027" s="83"/>
      <c r="T1027" s="120" t="s">
        <v>31</v>
      </c>
      <c r="U1027" s="118"/>
      <c r="V1027" s="118"/>
      <c r="W1027" s="118"/>
      <c r="X1027" s="118"/>
      <c r="Y1027" s="135" t="str">
        <f>K1029</f>
        <v/>
      </c>
      <c r="Z1027" s="266">
        <f>K1030</f>
        <v>0</v>
      </c>
      <c r="AA1027" s="135"/>
      <c r="AB1027" s="135"/>
      <c r="AC1027" s="135"/>
      <c r="AD1027" s="135"/>
      <c r="AE1027" s="135"/>
      <c r="AF1027" s="148"/>
      <c r="AG1027" s="135"/>
      <c r="AH1027" s="135"/>
      <c r="AI1027" s="135"/>
      <c r="AJ1027" s="135"/>
      <c r="AK1027" s="135"/>
    </row>
    <row r="1028" spans="1:37" ht="18" customHeight="1" thickBot="1">
      <c r="A1028" s="312"/>
      <c r="B1028" s="309">
        <f>B958</f>
        <v>11</v>
      </c>
      <c r="C1028" s="107"/>
      <c r="D1028" s="108" t="s">
        <v>30</v>
      </c>
      <c r="E1028" s="108" t="str">
        <f>IF(C1028="","",IFERROR(INDEX(リスト!$B$3:$B$32,MATCH(プレー記録!C1028,リスト!$D$3:$D$32,0),1),""))</f>
        <v/>
      </c>
      <c r="F1028" s="109"/>
      <c r="G1028" s="109" t="str">
        <f>IF(F1028="","",F1028)</f>
        <v/>
      </c>
      <c r="H1028" s="172"/>
      <c r="I1028" s="175"/>
      <c r="J1028" s="373"/>
      <c r="K1028" s="377"/>
      <c r="L1028" s="378"/>
      <c r="M1028" s="378"/>
      <c r="N1028" s="378"/>
      <c r="O1028" s="378"/>
      <c r="P1028" s="378"/>
      <c r="Q1028" s="378"/>
      <c r="R1028" s="379"/>
      <c r="S1028" s="84"/>
      <c r="T1028" s="241"/>
      <c r="U1028" s="118" t="str">
        <f>IF(F1028="","","OUT_"&amp;E1028&amp;MONTH(B1028)&amp;"/"&amp;DAY(B1028)&amp;"_"&amp;COUNTIF($V$12:V1028,V1028))</f>
        <v/>
      </c>
      <c r="V1028" s="118" t="str">
        <f>"OUT_"&amp;E1028&amp;B1028</f>
        <v>OUT_11</v>
      </c>
      <c r="W1028" s="194">
        <f>SUM(H1028)-SUM(I1030)</f>
        <v>0</v>
      </c>
      <c r="X1028" s="119" t="str">
        <f>IF(C1028="","",C1028)</f>
        <v/>
      </c>
      <c r="Y1028" s="135" t="str">
        <f>M1029</f>
        <v/>
      </c>
      <c r="Z1028" s="266">
        <f>M1030</f>
        <v>0</v>
      </c>
      <c r="AA1028" s="135"/>
      <c r="AB1028" s="135"/>
      <c r="AC1028" s="135"/>
      <c r="AD1028" s="135"/>
      <c r="AE1028" s="135"/>
      <c r="AF1028" s="148"/>
      <c r="AG1028" s="135"/>
      <c r="AH1028" s="135"/>
      <c r="AI1028" s="135"/>
      <c r="AJ1028" s="135"/>
      <c r="AK1028" s="135"/>
    </row>
    <row r="1029" spans="1:37" ht="18" customHeight="1">
      <c r="A1029" s="312"/>
      <c r="B1029" s="79"/>
      <c r="C1029" s="85" t="s">
        <v>26</v>
      </c>
      <c r="D1029" s="86" t="s">
        <v>1</v>
      </c>
      <c r="E1029" s="86" t="s">
        <v>29</v>
      </c>
      <c r="F1029" s="86" t="s">
        <v>119</v>
      </c>
      <c r="G1029" s="86" t="s">
        <v>134</v>
      </c>
      <c r="H1029" s="173" t="s">
        <v>117</v>
      </c>
      <c r="I1029" s="92" t="s">
        <v>135</v>
      </c>
      <c r="J1029" s="380" t="s">
        <v>199</v>
      </c>
      <c r="K1029" s="382" t="str">
        <f>$K$13</f>
        <v/>
      </c>
      <c r="L1029" s="383"/>
      <c r="M1029" s="382" t="str">
        <f>$M$13</f>
        <v/>
      </c>
      <c r="N1029" s="383"/>
      <c r="O1029" s="382" t="str">
        <f>$O$13</f>
        <v/>
      </c>
      <c r="P1029" s="383"/>
      <c r="Q1029" s="382" t="str">
        <f>$Q$13</f>
        <v/>
      </c>
      <c r="R1029" s="384"/>
      <c r="S1029" s="87"/>
      <c r="T1029" s="135"/>
      <c r="U1029" s="118"/>
      <c r="V1029" s="118"/>
      <c r="W1029" s="118"/>
      <c r="X1029" s="118"/>
      <c r="Y1029" s="135" t="str">
        <f>O1029</f>
        <v/>
      </c>
      <c r="Z1029" s="266">
        <f>O1030</f>
        <v>0</v>
      </c>
      <c r="AA1029" s="135"/>
      <c r="AB1029" s="135"/>
      <c r="AC1029" s="135"/>
      <c r="AD1029" s="135"/>
      <c r="AE1029" s="135"/>
      <c r="AF1029" s="148"/>
      <c r="AG1029" s="135"/>
      <c r="AH1029" s="135"/>
      <c r="AI1029" s="135"/>
      <c r="AJ1029" s="135"/>
      <c r="AK1029" s="135"/>
    </row>
    <row r="1030" spans="1:37" ht="18" customHeight="1" thickBot="1">
      <c r="A1030" s="312" t="str">
        <f>IF(C1028="","",C1028)</f>
        <v/>
      </c>
      <c r="B1030" s="97">
        <f>B958</f>
        <v>11</v>
      </c>
      <c r="C1030" s="93" t="str">
        <f>IF(H1028="","",IF(D1028="USD",H1028-G1028,ROUNDUP((H1028-G1028)/T1028,2)))</f>
        <v/>
      </c>
      <c r="D1030" s="110"/>
      <c r="E1030" s="110"/>
      <c r="F1030" s="111" t="str">
        <f>IF(AND(E1028&lt;&gt;"",OR(I1028="全額",I1028="一部")=TRUE)=TRUE,E1028,"")</f>
        <v/>
      </c>
      <c r="G1030" s="112" t="str">
        <f>IF(D1028="JPY",IF(COUNTIF(F1030,"*円*")=1,I1030,ROUNDUP(I1030/T1028,2)),IF(COUNTIF(F1030,"*円*")=0,I1030,ROUNDUP(I1030*T1028,0)))</f>
        <v/>
      </c>
      <c r="H1030" s="174"/>
      <c r="I1030" s="176" t="str">
        <f>IF(I1028="","",IF(I1028="全額",H1028,IF(I1028="なし",0,"金額入力")))</f>
        <v/>
      </c>
      <c r="J1030" s="381"/>
      <c r="K1030" s="385"/>
      <c r="L1030" s="386"/>
      <c r="M1030" s="385"/>
      <c r="N1030" s="386"/>
      <c r="O1030" s="385"/>
      <c r="P1030" s="386"/>
      <c r="Q1030" s="385"/>
      <c r="R1030" s="387"/>
      <c r="S1030" s="87"/>
      <c r="T1030" s="135"/>
      <c r="U1030" s="118" t="str">
        <f>IF(G1030="","","IN_"&amp;F1030&amp;MONTH(H1030)&amp;"/"&amp;DAY(H1030))&amp;"_"&amp;COUNTIF($V$14:V1030,V1030)</f>
        <v>_180</v>
      </c>
      <c r="V1030" s="118" t="str">
        <f>"IN_"&amp;F1030&amp;H1030</f>
        <v>IN_</v>
      </c>
      <c r="W1030" s="118"/>
      <c r="X1030" s="118"/>
      <c r="Y1030" s="135" t="str">
        <f>Q1029</f>
        <v/>
      </c>
      <c r="Z1030" s="266">
        <f>Q1030</f>
        <v>0</v>
      </c>
      <c r="AA1030" s="135" t="str">
        <f>IF(AB1030="着金待ち",COUNTIF($AB$14:AB1030,"着金待ち"),"")</f>
        <v/>
      </c>
      <c r="AB1030" s="135" t="str">
        <f>IF(AND(OR(I1028="全額",I1028="一部")=TRUE,H1030="")=TRUE,"着金待ち","")</f>
        <v/>
      </c>
      <c r="AC1030" s="135" t="str">
        <f>IF(AB1030="着金待ち",C1028,"")</f>
        <v/>
      </c>
      <c r="AD1030" s="135" t="str">
        <f>IF(AB1030="着金待ち",F1030,"")</f>
        <v/>
      </c>
      <c r="AE1030" s="292" t="str">
        <f>IF(AB1030="着金待ち",G1030,"")</f>
        <v/>
      </c>
      <c r="AF1030" s="148" t="str">
        <f>IF(AB1030="着金待ち",B1030,"")</f>
        <v/>
      </c>
      <c r="AG1030" s="135" t="str">
        <f>IF(C1030="","",IF(C1030&lt;&gt;D1030+E1030,"！",""))</f>
        <v/>
      </c>
      <c r="AH1030" s="135" t="str">
        <f>IF(C1030="","",IF(C1030&lt;&gt;SUM(K1030:R1030),"！",""))</f>
        <v/>
      </c>
      <c r="AI1030" s="135" t="str">
        <f>IF(OR(AG1030="！",AH1030="！")=TRUE,"！","")</f>
        <v/>
      </c>
      <c r="AJ1030" s="135" t="str">
        <f>IF(AI1030="！",COUNTIF($AI$14:AI1030,"！"),"")</f>
        <v/>
      </c>
      <c r="AK1030" s="135">
        <v>15</v>
      </c>
    </row>
    <row r="1031" spans="1:37" ht="18" customHeight="1">
      <c r="B1031" s="308" t="s">
        <v>317</v>
      </c>
      <c r="C1031" s="181"/>
      <c r="D1031" s="182"/>
      <c r="E1031" s="98" t="str">
        <f>IFERROR(ABS(C1030-(D1030+E1030)),"")</f>
        <v/>
      </c>
      <c r="F1031" s="183"/>
      <c r="G1031" s="183"/>
      <c r="H1031" s="182"/>
      <c r="I1031" s="170"/>
      <c r="J1031" s="79"/>
      <c r="K1031" s="79"/>
      <c r="L1031" s="79"/>
      <c r="M1031" s="79"/>
      <c r="N1031" s="79"/>
      <c r="O1031" s="79"/>
      <c r="P1031" s="79"/>
      <c r="Q1031" s="371" t="str">
        <f>IFERROR(ABS(C1030-SUM(K1030:R1030)),"")</f>
        <v/>
      </c>
      <c r="R1031" s="371"/>
      <c r="S1031" s="135"/>
      <c r="T1031" s="135"/>
      <c r="U1031" s="135"/>
      <c r="V1031" s="135"/>
      <c r="W1031" s="135"/>
      <c r="X1031" s="135"/>
      <c r="Y1031" s="135"/>
      <c r="Z1031" s="135"/>
      <c r="AA1031" s="135"/>
      <c r="AB1031" s="135"/>
      <c r="AC1031" s="135"/>
      <c r="AD1031" s="135"/>
      <c r="AE1031" s="135"/>
      <c r="AF1031" s="135"/>
    </row>
    <row r="1032" spans="1:37" ht="18" customHeight="1">
      <c r="I1032"/>
      <c r="T1032"/>
      <c r="U1032"/>
      <c r="V1032"/>
      <c r="W1032"/>
      <c r="X1032"/>
    </row>
    <row r="1033" spans="1:37" ht="18" customHeight="1">
      <c r="A1033" s="312"/>
      <c r="B1033" s="178"/>
      <c r="C1033" s="78">
        <f>C947+1</f>
        <v>12</v>
      </c>
      <c r="D1033" s="179" t="s">
        <v>312</v>
      </c>
      <c r="E1033" s="180">
        <f>G1033+I1033</f>
        <v>0</v>
      </c>
      <c r="F1033" s="179" t="s">
        <v>1</v>
      </c>
      <c r="G1033" s="180">
        <f>D1046+D1051+D1056+D1061+D1066+D1071+D1076+D1081+D1086+D1091+D1096+D1101+D1106+D1111+D1116</f>
        <v>0</v>
      </c>
      <c r="H1033" s="179" t="s">
        <v>29</v>
      </c>
      <c r="I1033" s="180">
        <f>E1046+E1051+E1056+E1061+E1066+E1071+E1076+E1081+E1086+E1091+E1096+E1101+E1106+E1111+E1116</f>
        <v>0</v>
      </c>
      <c r="J1033" s="177"/>
      <c r="K1033" s="390" t="s">
        <v>318</v>
      </c>
      <c r="L1033" s="390"/>
      <c r="M1033" s="390"/>
      <c r="N1033" s="390"/>
      <c r="O1033" s="390"/>
      <c r="P1033" s="390"/>
      <c r="Q1033" s="390"/>
      <c r="R1033" s="390"/>
      <c r="S1033" s="79"/>
      <c r="T1033" s="118"/>
      <c r="U1033" s="118"/>
      <c r="V1033" s="118"/>
      <c r="W1033" s="118"/>
      <c r="X1033" s="118"/>
      <c r="Y1033" s="135"/>
      <c r="Z1033" s="135"/>
      <c r="AA1033" s="135"/>
      <c r="AB1033" s="135"/>
      <c r="AC1033" s="135"/>
      <c r="AD1033" s="135"/>
      <c r="AE1033" s="135"/>
      <c r="AF1033" s="135"/>
    </row>
    <row r="1034" spans="1:37" ht="18" customHeight="1">
      <c r="A1034" s="312"/>
      <c r="B1034" s="178"/>
      <c r="C1034" s="78"/>
      <c r="D1034" s="179" t="s">
        <v>313</v>
      </c>
      <c r="E1034" s="180">
        <f ca="1">IFERROR(INDEX(カレンダー・グラフ!$B$74:$AF$74,1,MATCH(プレー記録!C1033,カレンダー・グラフ!$B$72:$AF$72,0)),0)</f>
        <v>0</v>
      </c>
      <c r="F1034" s="179" t="s">
        <v>314</v>
      </c>
      <c r="G1034" s="180">
        <f>サマリー!$Q$3</f>
        <v>0</v>
      </c>
      <c r="H1034" s="179" t="s">
        <v>315</v>
      </c>
      <c r="I1034" s="180">
        <f>サマリー!$Q$7</f>
        <v>0</v>
      </c>
      <c r="J1034" s="177"/>
      <c r="K1034" s="79"/>
      <c r="L1034" s="79"/>
      <c r="M1034" s="79"/>
      <c r="N1034" s="79"/>
      <c r="O1034" s="79"/>
      <c r="P1034" s="79"/>
      <c r="Q1034" s="79"/>
      <c r="R1034" s="79"/>
      <c r="S1034" s="79"/>
      <c r="T1034" s="118"/>
      <c r="U1034" s="118"/>
      <c r="V1034" s="118"/>
      <c r="W1034" s="118"/>
      <c r="X1034" s="118"/>
      <c r="Y1034" s="135"/>
      <c r="Z1034" s="135"/>
      <c r="AA1034" s="135"/>
      <c r="AB1034" s="135"/>
      <c r="AC1034" s="135"/>
      <c r="AD1034" s="135"/>
      <c r="AE1034" s="135"/>
      <c r="AF1034" s="135"/>
    </row>
    <row r="1035" spans="1:37" ht="18" customHeight="1">
      <c r="A1035" s="312"/>
      <c r="B1035" s="243"/>
      <c r="C1035" s="389"/>
      <c r="D1035" s="389"/>
      <c r="E1035" s="389"/>
      <c r="F1035" s="389"/>
      <c r="G1035" s="389" t="str">
        <f>IFERROR(INDEX(ルール・メモ!$F$3:$F$32,MATCH(1,ルール・メモ!$E$3:$E$32,0),1),"")</f>
        <v/>
      </c>
      <c r="H1035" s="389"/>
      <c r="I1035" s="389"/>
      <c r="J1035" s="184"/>
      <c r="K1035" s="79"/>
      <c r="L1035" s="79"/>
      <c r="M1035" s="79"/>
      <c r="N1035" s="79"/>
      <c r="O1035" s="79"/>
      <c r="P1035" s="79"/>
      <c r="Q1035" s="79"/>
      <c r="R1035" s="79"/>
      <c r="S1035" s="79"/>
      <c r="T1035" s="118"/>
      <c r="U1035" s="118"/>
      <c r="V1035" s="118"/>
      <c r="W1035" s="118"/>
      <c r="X1035" s="118"/>
      <c r="Y1035" s="135"/>
      <c r="Z1035" s="135"/>
      <c r="AA1035" s="135"/>
      <c r="AB1035" s="135"/>
      <c r="AC1035" s="135"/>
      <c r="AD1035" s="135"/>
      <c r="AE1035" s="135"/>
      <c r="AF1035" s="135"/>
    </row>
    <row r="1036" spans="1:37" ht="18" customHeight="1">
      <c r="A1036" s="312"/>
      <c r="B1036" s="243"/>
      <c r="C1036" s="389"/>
      <c r="D1036" s="389"/>
      <c r="E1036" s="389"/>
      <c r="F1036" s="389"/>
      <c r="G1036" s="389" t="str">
        <f>IFERROR(INDEX(ルール・メモ!$F$3:$F$32,MATCH(2,ルール・メモ!$E$3:$E$32,0),1),"")</f>
        <v/>
      </c>
      <c r="H1036" s="389"/>
      <c r="I1036" s="389"/>
      <c r="J1036" s="184"/>
      <c r="K1036" s="135"/>
      <c r="L1036" s="135"/>
      <c r="M1036" s="135"/>
      <c r="N1036" s="135"/>
      <c r="O1036" s="135"/>
      <c r="P1036" s="135"/>
      <c r="Q1036" s="135"/>
      <c r="R1036" s="135"/>
      <c r="S1036" s="79"/>
      <c r="T1036" s="118"/>
      <c r="U1036" s="118"/>
      <c r="V1036" s="118"/>
      <c r="W1036" s="118"/>
      <c r="X1036" s="118"/>
      <c r="Y1036" s="135"/>
      <c r="Z1036" s="135"/>
      <c r="AA1036" s="135"/>
      <c r="AB1036" s="135"/>
      <c r="AC1036" s="135"/>
      <c r="AD1036" s="135"/>
      <c r="AE1036" s="135"/>
      <c r="AF1036" s="135"/>
    </row>
    <row r="1037" spans="1:37" ht="18" customHeight="1">
      <c r="A1037" s="312"/>
      <c r="B1037" s="243"/>
      <c r="C1037" s="389"/>
      <c r="D1037" s="389"/>
      <c r="E1037" s="389"/>
      <c r="F1037" s="389"/>
      <c r="G1037" s="389" t="str">
        <f>IFERROR(INDEX(ルール・メモ!$F$3:$F$32,MATCH(3,ルール・メモ!$E$3:$E$32,0),1),"")</f>
        <v/>
      </c>
      <c r="H1037" s="389"/>
      <c r="I1037" s="389"/>
      <c r="J1037" s="184"/>
      <c r="K1037" s="306">
        <f>$C$1</f>
        <v>0</v>
      </c>
      <c r="L1037" s="99">
        <f>K1037+1</f>
        <v>1</v>
      </c>
      <c r="M1037" s="99">
        <f t="shared" ref="M1037" si="91">L1037+1</f>
        <v>2</v>
      </c>
      <c r="N1037" s="99">
        <f t="shared" ref="N1037" si="92">M1037+1</f>
        <v>3</v>
      </c>
      <c r="O1037" s="99">
        <f t="shared" ref="O1037" si="93">N1037+1</f>
        <v>4</v>
      </c>
      <c r="P1037" s="99">
        <f t="shared" ref="P1037" si="94">O1037+1</f>
        <v>5</v>
      </c>
      <c r="Q1037" s="99">
        <f t="shared" ref="Q1037" si="95">P1037+1</f>
        <v>6</v>
      </c>
      <c r="R1037" s="100">
        <f t="shared" ref="R1037" si="96">Q1037+1</f>
        <v>7</v>
      </c>
      <c r="S1037" s="79"/>
      <c r="T1037" s="118"/>
      <c r="U1037" s="118"/>
      <c r="V1037" s="118"/>
      <c r="W1037" s="118"/>
      <c r="X1037" s="118"/>
      <c r="Y1037" s="135"/>
      <c r="Z1037" s="135"/>
      <c r="AA1037" s="135"/>
      <c r="AB1037" s="135"/>
      <c r="AC1037" s="135"/>
      <c r="AD1037" s="135"/>
      <c r="AE1037" s="135"/>
      <c r="AF1037" s="135"/>
    </row>
    <row r="1038" spans="1:37" ht="18" customHeight="1">
      <c r="A1038" s="312"/>
      <c r="B1038" s="243"/>
      <c r="C1038" s="389"/>
      <c r="D1038" s="389"/>
      <c r="E1038" s="389"/>
      <c r="F1038" s="389"/>
      <c r="G1038" s="389" t="str">
        <f>IFERROR(INDEX(ルール・メモ!$F$3:$F$32,MATCH(4,ルール・メモ!$E$3:$E$32,0),1),"")</f>
        <v/>
      </c>
      <c r="H1038" s="389"/>
      <c r="I1038" s="389"/>
      <c r="J1038" s="184"/>
      <c r="K1038" s="101">
        <f>K1037+8</f>
        <v>8</v>
      </c>
      <c r="L1038" s="102">
        <f t="shared" ref="L1038:R1038" si="97">L1037+8</f>
        <v>9</v>
      </c>
      <c r="M1038" s="102">
        <f t="shared" si="97"/>
        <v>10</v>
      </c>
      <c r="N1038" s="102">
        <f t="shared" si="97"/>
        <v>11</v>
      </c>
      <c r="O1038" s="102">
        <f t="shared" si="97"/>
        <v>12</v>
      </c>
      <c r="P1038" s="102">
        <f t="shared" si="97"/>
        <v>13</v>
      </c>
      <c r="Q1038" s="102">
        <f t="shared" si="97"/>
        <v>14</v>
      </c>
      <c r="R1038" s="103">
        <f t="shared" si="97"/>
        <v>15</v>
      </c>
      <c r="S1038" s="79"/>
      <c r="T1038" s="118"/>
      <c r="U1038" s="118"/>
      <c r="V1038" s="118"/>
      <c r="W1038" s="118"/>
      <c r="X1038" s="118"/>
      <c r="Y1038" s="135"/>
      <c r="Z1038" s="135"/>
      <c r="AA1038" s="135"/>
      <c r="AB1038" s="135"/>
      <c r="AC1038" s="135"/>
      <c r="AD1038" s="135"/>
      <c r="AE1038" s="135"/>
      <c r="AF1038" s="135"/>
    </row>
    <row r="1039" spans="1:37" ht="18" customHeight="1">
      <c r="A1039" s="312"/>
      <c r="B1039" s="243"/>
      <c r="C1039" s="389"/>
      <c r="D1039" s="389"/>
      <c r="E1039" s="389"/>
      <c r="F1039" s="389"/>
      <c r="G1039" s="389" t="str">
        <f>IFERROR(INDEX(ルール・メモ!$F$3:$F$32,MATCH(5,ルール・メモ!$E$3:$E$32,0),1),"")</f>
        <v/>
      </c>
      <c r="H1039" s="389"/>
      <c r="I1039" s="389"/>
      <c r="J1039" s="184"/>
      <c r="K1039" s="101">
        <f t="shared" ref="K1039:R1040" si="98">K1038+8</f>
        <v>16</v>
      </c>
      <c r="L1039" s="102">
        <f t="shared" si="98"/>
        <v>17</v>
      </c>
      <c r="M1039" s="102">
        <f t="shared" si="98"/>
        <v>18</v>
      </c>
      <c r="N1039" s="102">
        <f t="shared" si="98"/>
        <v>19</v>
      </c>
      <c r="O1039" s="102">
        <f t="shared" si="98"/>
        <v>20</v>
      </c>
      <c r="P1039" s="102">
        <f t="shared" si="98"/>
        <v>21</v>
      </c>
      <c r="Q1039" s="102">
        <f t="shared" si="98"/>
        <v>22</v>
      </c>
      <c r="R1039" s="103">
        <f t="shared" si="98"/>
        <v>23</v>
      </c>
      <c r="S1039" s="79"/>
      <c r="T1039" s="118"/>
      <c r="U1039" s="118"/>
      <c r="V1039" s="118"/>
      <c r="W1039" s="118"/>
      <c r="X1039" s="118"/>
      <c r="Y1039" s="135"/>
      <c r="Z1039" s="135"/>
      <c r="AA1039" s="135"/>
      <c r="AB1039" s="135"/>
      <c r="AC1039" s="135"/>
      <c r="AD1039" s="135"/>
      <c r="AE1039" s="135"/>
      <c r="AF1039" s="135"/>
    </row>
    <row r="1040" spans="1:37" ht="18" customHeight="1">
      <c r="A1040" s="312"/>
      <c r="B1040" s="243"/>
      <c r="C1040" s="389"/>
      <c r="D1040" s="389"/>
      <c r="E1040" s="389"/>
      <c r="F1040" s="389"/>
      <c r="G1040" s="389" t="str">
        <f>IFERROR(INDEX(ルール・メモ!$F$3:$F$32,MATCH(6,ルール・メモ!$E$3:$E$32,0),1),"")</f>
        <v/>
      </c>
      <c r="H1040" s="389"/>
      <c r="I1040" s="389"/>
      <c r="J1040" s="184"/>
      <c r="K1040" s="104">
        <f t="shared" si="98"/>
        <v>24</v>
      </c>
      <c r="L1040" s="105">
        <f t="shared" si="98"/>
        <v>25</v>
      </c>
      <c r="M1040" s="105">
        <f t="shared" si="98"/>
        <v>26</v>
      </c>
      <c r="N1040" s="105">
        <f t="shared" si="98"/>
        <v>27</v>
      </c>
      <c r="O1040" s="105">
        <f t="shared" si="98"/>
        <v>28</v>
      </c>
      <c r="P1040" s="105">
        <f t="shared" si="98"/>
        <v>29</v>
      </c>
      <c r="Q1040" s="105">
        <f t="shared" si="98"/>
        <v>30</v>
      </c>
      <c r="R1040" s="106"/>
      <c r="S1040" s="79"/>
      <c r="T1040" s="118"/>
      <c r="U1040" s="118"/>
      <c r="V1040" s="118"/>
      <c r="W1040" s="118"/>
      <c r="X1040" s="118"/>
      <c r="Y1040" s="135"/>
      <c r="Z1040" s="135"/>
      <c r="AA1040" s="135"/>
      <c r="AB1040" s="135"/>
      <c r="AC1040" s="135"/>
      <c r="AD1040" s="135"/>
      <c r="AE1040" s="135"/>
      <c r="AF1040" s="135"/>
    </row>
    <row r="1041" spans="1:37" ht="18" customHeight="1">
      <c r="A1041" s="312"/>
      <c r="B1041" s="80"/>
      <c r="C1041" s="95" t="str">
        <f>"①"&amp;IFERROR(INDEX(ルール・メモ!$C$3:$C$32,MATCH(1,ルール・メモ!$B$3:$B$32,0),1),"")</f>
        <v>①</v>
      </c>
      <c r="D1041" s="95"/>
      <c r="E1041" s="95"/>
      <c r="F1041" s="95"/>
      <c r="G1041" s="95"/>
      <c r="H1041" s="95"/>
      <c r="I1041" s="95" t="str">
        <f>"③"&amp;IFERROR(INDEX(ルール・メモ!$C$3:$C$32,MATCH(3,ルール・メモ!$B$3:$B$32,0),1),"")</f>
        <v>③</v>
      </c>
      <c r="J1041" s="80"/>
      <c r="K1041" s="96"/>
      <c r="L1041" s="96"/>
      <c r="M1041" s="96"/>
      <c r="N1041" s="96"/>
      <c r="O1041" s="96"/>
      <c r="P1041" s="96"/>
      <c r="Q1041" s="96"/>
      <c r="R1041" s="96"/>
      <c r="S1041" s="79"/>
      <c r="T1041" s="119"/>
      <c r="U1041" s="118"/>
      <c r="V1041" s="118"/>
      <c r="W1041" s="118"/>
      <c r="X1041" s="118"/>
      <c r="Y1041" s="135"/>
      <c r="Z1041" s="135"/>
      <c r="AA1041" s="135"/>
      <c r="AB1041" s="135"/>
      <c r="AC1041" s="135"/>
      <c r="AD1041" s="135"/>
      <c r="AE1041" s="135"/>
      <c r="AF1041" s="135"/>
    </row>
    <row r="1042" spans="1:37" ht="18" customHeight="1" thickBot="1">
      <c r="A1042" s="312"/>
      <c r="B1042" s="80"/>
      <c r="C1042" s="186" t="str">
        <f>"②"&amp;IFERROR(INDEX(ルール・メモ!$C$3:$C$32,MATCH(2,ルール・メモ!$B$3:$B$32,0),1),"")</f>
        <v>②</v>
      </c>
      <c r="D1042" s="186"/>
      <c r="E1042" s="186"/>
      <c r="F1042" s="186"/>
      <c r="G1042" s="186"/>
      <c r="H1042" s="186"/>
      <c r="I1042" s="186" t="str">
        <f>"④"&amp;IFERROR(INDEX(ルール・メモ!$C$3:$C$32,MATCH(4,ルール・メモ!$B$3:$B$32,0),1),"")</f>
        <v>④</v>
      </c>
      <c r="J1042" s="187"/>
      <c r="K1042" s="188"/>
      <c r="L1042" s="188"/>
      <c r="M1042" s="188"/>
      <c r="N1042" s="188"/>
      <c r="O1042" s="188"/>
      <c r="P1042" s="188"/>
      <c r="Q1042" s="188"/>
      <c r="R1042" s="188"/>
      <c r="S1042" s="79"/>
      <c r="T1042" s="118"/>
      <c r="U1042" s="118"/>
      <c r="V1042" s="118"/>
      <c r="W1042" s="118"/>
      <c r="X1042" s="118"/>
      <c r="Y1042" s="135"/>
      <c r="Z1042" s="135"/>
      <c r="AA1042" s="1"/>
      <c r="AB1042" s="1"/>
      <c r="AC1042" s="1"/>
      <c r="AD1042" s="1"/>
      <c r="AE1042" s="1"/>
      <c r="AF1042" s="1"/>
    </row>
    <row r="1043" spans="1:37" ht="18" customHeight="1" thickBot="1">
      <c r="A1043" s="312"/>
      <c r="B1043" s="321">
        <v>1</v>
      </c>
      <c r="C1043" s="81" t="s">
        <v>23</v>
      </c>
      <c r="D1043" s="82" t="s">
        <v>136</v>
      </c>
      <c r="E1043" s="82" t="s">
        <v>28</v>
      </c>
      <c r="F1043" s="82" t="s">
        <v>27</v>
      </c>
      <c r="G1043" s="82" t="s">
        <v>24</v>
      </c>
      <c r="H1043" s="171" t="s">
        <v>25</v>
      </c>
      <c r="I1043" s="91" t="s">
        <v>133</v>
      </c>
      <c r="J1043" s="372" t="s">
        <v>198</v>
      </c>
      <c r="K1043" s="374"/>
      <c r="L1043" s="375"/>
      <c r="M1043" s="375"/>
      <c r="N1043" s="375"/>
      <c r="O1043" s="375"/>
      <c r="P1043" s="375"/>
      <c r="Q1043" s="375"/>
      <c r="R1043" s="376"/>
      <c r="S1043" s="83"/>
      <c r="T1043" s="120" t="s">
        <v>31</v>
      </c>
      <c r="U1043" s="118"/>
      <c r="V1043" s="118"/>
      <c r="W1043" s="118"/>
      <c r="X1043" s="118"/>
      <c r="Y1043" s="135" t="str">
        <f>K1045</f>
        <v/>
      </c>
      <c r="Z1043" s="266">
        <f>K1046</f>
        <v>0</v>
      </c>
      <c r="AA1043" s="135"/>
      <c r="AB1043" s="135"/>
      <c r="AC1043" s="135"/>
      <c r="AD1043" s="135"/>
      <c r="AE1043" s="135"/>
      <c r="AF1043" s="148"/>
      <c r="AG1043" s="135"/>
      <c r="AH1043" s="135"/>
      <c r="AI1043" s="135"/>
      <c r="AJ1043" s="135"/>
      <c r="AK1043" s="135"/>
    </row>
    <row r="1044" spans="1:37" ht="18" customHeight="1" thickBot="1">
      <c r="A1044" s="312"/>
      <c r="B1044" s="309">
        <f>C1033</f>
        <v>12</v>
      </c>
      <c r="C1044" s="107"/>
      <c r="D1044" s="108" t="s">
        <v>30</v>
      </c>
      <c r="E1044" s="108" t="str">
        <f>IF(C1044="","",IFERROR(INDEX(リスト!$B$3:$B$32,MATCH(プレー記録!C1044,リスト!$D$3:$D$32,0),1),""))</f>
        <v/>
      </c>
      <c r="F1044" s="109"/>
      <c r="G1044" s="109" t="str">
        <f>IF(F1044="","",F1044)</f>
        <v/>
      </c>
      <c r="H1044" s="172"/>
      <c r="I1044" s="175"/>
      <c r="J1044" s="373"/>
      <c r="K1044" s="377"/>
      <c r="L1044" s="378"/>
      <c r="M1044" s="378"/>
      <c r="N1044" s="378"/>
      <c r="O1044" s="378"/>
      <c r="P1044" s="378"/>
      <c r="Q1044" s="378"/>
      <c r="R1044" s="379"/>
      <c r="S1044" s="84"/>
      <c r="T1044" s="240"/>
      <c r="U1044" s="118" t="str">
        <f>IF(F1044="","","OUT_"&amp;E1044&amp;MONTH(B1044)&amp;"/"&amp;DAY(B1044)&amp;"_"&amp;COUNTIF($V$12:V1044,V1044))</f>
        <v/>
      </c>
      <c r="V1044" s="118" t="str">
        <f>"OUT_"&amp;E1044&amp;B1044</f>
        <v>OUT_12</v>
      </c>
      <c r="W1044" s="194">
        <f>SUM(H1044)-SUM(I1046)</f>
        <v>0</v>
      </c>
      <c r="X1044" s="119" t="str">
        <f>IF(C1044="","",C1044)</f>
        <v/>
      </c>
      <c r="Y1044" s="135" t="str">
        <f>M1045</f>
        <v/>
      </c>
      <c r="Z1044" s="266">
        <f>M1046</f>
        <v>0</v>
      </c>
      <c r="AA1044" s="135"/>
      <c r="AB1044" s="135"/>
      <c r="AC1044" s="135"/>
      <c r="AD1044" s="135"/>
      <c r="AE1044" s="135"/>
      <c r="AF1044" s="148"/>
      <c r="AG1044" s="135"/>
      <c r="AH1044" s="135"/>
      <c r="AI1044" s="135"/>
      <c r="AJ1044" s="135"/>
      <c r="AK1044" s="135"/>
    </row>
    <row r="1045" spans="1:37" ht="18" customHeight="1">
      <c r="A1045" s="312"/>
      <c r="B1045" s="79"/>
      <c r="C1045" s="85" t="s">
        <v>26</v>
      </c>
      <c r="D1045" s="86" t="s">
        <v>1</v>
      </c>
      <c r="E1045" s="86" t="s">
        <v>29</v>
      </c>
      <c r="F1045" s="86" t="s">
        <v>119</v>
      </c>
      <c r="G1045" s="86" t="s">
        <v>134</v>
      </c>
      <c r="H1045" s="173" t="s">
        <v>117</v>
      </c>
      <c r="I1045" s="92" t="s">
        <v>135</v>
      </c>
      <c r="J1045" s="380" t="s">
        <v>199</v>
      </c>
      <c r="K1045" s="382" t="str">
        <f>IF(INDEX(テーブル6[プレー種別],MATCH(1,リスト!$O$3:$O$6,0),1)="","",INDEX(テーブル6[プレー種別],MATCH(1,リスト!$O$3:$O$6,0),1))</f>
        <v/>
      </c>
      <c r="L1045" s="383"/>
      <c r="M1045" s="382" t="str">
        <f>IF(INDEX(テーブル6[プレー種別],MATCH(2,リスト!$O$3:$O$6,0),1)="","",INDEX(テーブル6[プレー種別],MATCH(2,リスト!$O$3:$O$6,0),1))</f>
        <v/>
      </c>
      <c r="N1045" s="383"/>
      <c r="O1045" s="382" t="str">
        <f>IF(INDEX(テーブル6[プレー種別],MATCH(3,リスト!$O$3:$O$6,0),1)="","",INDEX(テーブル6[プレー種別],MATCH(3,リスト!$O$3:$O$6,0),1))</f>
        <v/>
      </c>
      <c r="P1045" s="383"/>
      <c r="Q1045" s="382" t="str">
        <f>IF(INDEX(テーブル6[プレー種別],MATCH(4,リスト!$O$3:$O$6,0),1)="","",INDEX(テーブル6[プレー種別],MATCH(4,リスト!$O$3:$O$6,0),1))</f>
        <v/>
      </c>
      <c r="R1045" s="384"/>
      <c r="S1045" s="87"/>
      <c r="T1045" s="118"/>
      <c r="U1045" s="118"/>
      <c r="V1045" s="118"/>
      <c r="W1045" s="118"/>
      <c r="X1045" s="118"/>
      <c r="Y1045" s="135" t="str">
        <f>O1045</f>
        <v/>
      </c>
      <c r="Z1045" s="266">
        <f>O1046</f>
        <v>0</v>
      </c>
      <c r="AA1045" s="135"/>
      <c r="AB1045" s="135"/>
      <c r="AC1045" s="135"/>
      <c r="AD1045" s="135"/>
      <c r="AE1045" s="135"/>
      <c r="AF1045" s="148"/>
      <c r="AG1045" s="135"/>
      <c r="AH1045" s="135"/>
      <c r="AI1045" s="135"/>
      <c r="AJ1045" s="135"/>
      <c r="AK1045" s="135"/>
    </row>
    <row r="1046" spans="1:37" ht="18" customHeight="1" thickBot="1">
      <c r="A1046" s="312" t="str">
        <f>IF(C1044="","",C1044)</f>
        <v/>
      </c>
      <c r="B1046" s="97">
        <f>B1044</f>
        <v>12</v>
      </c>
      <c r="C1046" s="93" t="str">
        <f>IF(H1044="","",IF(D1044="USD",H1044-G1044,ROUNDUP((H1044-G1044)/T1044,2)))</f>
        <v/>
      </c>
      <c r="D1046" s="110"/>
      <c r="E1046" s="110"/>
      <c r="F1046" s="111" t="str">
        <f>IF(AND(E1044&lt;&gt;"",OR(I1044="全額",I1044="一部")=TRUE)=TRUE,E1044,"")</f>
        <v/>
      </c>
      <c r="G1046" s="112" t="str">
        <f>IF(D1044="JPY",IF(COUNTIF(F1046,"*円*")=1,I1046,ROUNDUP(I1046/T1044,2)),IF(COUNTIF(F1046,"*円*")=0,I1046,ROUNDUP(I1046*T1044,0)))</f>
        <v/>
      </c>
      <c r="H1046" s="174"/>
      <c r="I1046" s="176" t="str">
        <f>IF(I1044="","",IF(I1044="全額",H1044,IF(I1044="なし",0,"金額入力")))</f>
        <v/>
      </c>
      <c r="J1046" s="381"/>
      <c r="K1046" s="385"/>
      <c r="L1046" s="386"/>
      <c r="M1046" s="385"/>
      <c r="N1046" s="386"/>
      <c r="O1046" s="385"/>
      <c r="P1046" s="386"/>
      <c r="Q1046" s="385"/>
      <c r="R1046" s="387"/>
      <c r="S1046" s="87"/>
      <c r="T1046" s="79"/>
      <c r="U1046" s="118" t="str">
        <f>IF(G1046="","","IN_"&amp;F1046&amp;MONTH(H1046)&amp;"/"&amp;DAY(H1046))&amp;"_"&amp;COUNTIF($V$14:V1046,V1046)</f>
        <v>_181</v>
      </c>
      <c r="V1046" s="118" t="str">
        <f>"IN_"&amp;F1046&amp;H1046</f>
        <v>IN_</v>
      </c>
      <c r="W1046" s="118"/>
      <c r="X1046" s="118"/>
      <c r="Y1046" s="135" t="str">
        <f>Q1045</f>
        <v/>
      </c>
      <c r="Z1046" s="266">
        <f>Q1046</f>
        <v>0</v>
      </c>
      <c r="AA1046" s="135" t="str">
        <f>IF(AB1046="着金待ち",COUNTIF($AB$14:AB1046,"着金待ち"),"")</f>
        <v/>
      </c>
      <c r="AB1046" s="135" t="str">
        <f>IF(AND(OR(I1044="全額",I1044="一部")=TRUE,H1046="")=TRUE,"着金待ち","")</f>
        <v/>
      </c>
      <c r="AC1046" s="135" t="str">
        <f>IF(AB1046="着金待ち",C1044,"")</f>
        <v/>
      </c>
      <c r="AD1046" s="135" t="str">
        <f>IF(AB1046="着金待ち",F1046,"")</f>
        <v/>
      </c>
      <c r="AE1046" s="292" t="str">
        <f>IF(AB1046="着金待ち",G1046,"")</f>
        <v/>
      </c>
      <c r="AF1046" s="148" t="str">
        <f>IF(AB1046="着金待ち",B1046,"")</f>
        <v/>
      </c>
      <c r="AG1046" s="135" t="str">
        <f>IF(C1046="","",IF(C1046&lt;&gt;D1046+E1046,"！",""))</f>
        <v/>
      </c>
      <c r="AH1046" s="135" t="str">
        <f>IF(C1046="","",IF(C1046&lt;&gt;SUM(K1046:R1046),"！",""))</f>
        <v/>
      </c>
      <c r="AI1046" s="135" t="str">
        <f>IF(OR(AG1046="！",AH1046="！")=TRUE,"！","")</f>
        <v/>
      </c>
      <c r="AJ1046" s="135" t="str">
        <f>IF(AI1046="！",COUNTIF($AI$14:AI1046,"！"),"")</f>
        <v/>
      </c>
      <c r="AK1046" s="135">
        <v>1</v>
      </c>
    </row>
    <row r="1047" spans="1:37" ht="18" customHeight="1" thickBot="1">
      <c r="A1047" s="312"/>
      <c r="B1047" s="79"/>
      <c r="C1047" s="88"/>
      <c r="D1047" s="89"/>
      <c r="E1047" s="94" t="str">
        <f>IFERROR(ABS(C1046-(D1046+E1046)),"")</f>
        <v/>
      </c>
      <c r="F1047" s="90"/>
      <c r="G1047" s="90"/>
      <c r="H1047" s="89"/>
      <c r="I1047" s="170"/>
      <c r="J1047" s="79"/>
      <c r="K1047" s="79"/>
      <c r="L1047" s="79"/>
      <c r="M1047" s="79"/>
      <c r="N1047" s="79"/>
      <c r="O1047" s="79"/>
      <c r="P1047" s="79"/>
      <c r="Q1047" s="388" t="str">
        <f>IFERROR(ABS(C1046-SUM(K1046:R1046)),"")</f>
        <v/>
      </c>
      <c r="R1047" s="388"/>
      <c r="S1047" s="79"/>
      <c r="T1047" s="118"/>
      <c r="U1047" s="118"/>
      <c r="V1047" s="118"/>
      <c r="W1047" s="118"/>
      <c r="X1047" s="118"/>
      <c r="Y1047" s="135"/>
      <c r="Z1047" s="135"/>
      <c r="AA1047" s="135"/>
      <c r="AB1047" s="135"/>
      <c r="AC1047" s="135"/>
      <c r="AD1047" s="135"/>
      <c r="AE1047" s="135"/>
      <c r="AF1047" s="148"/>
      <c r="AG1047" s="135"/>
      <c r="AH1047" s="135"/>
      <c r="AI1047" s="135"/>
      <c r="AJ1047" s="135"/>
      <c r="AK1047" s="135"/>
    </row>
    <row r="1048" spans="1:37" ht="18" customHeight="1" thickBot="1">
      <c r="A1048" s="312"/>
      <c r="B1048" s="321">
        <f>B1043+1</f>
        <v>2</v>
      </c>
      <c r="C1048" s="81" t="s">
        <v>23</v>
      </c>
      <c r="D1048" s="82" t="s">
        <v>136</v>
      </c>
      <c r="E1048" s="82" t="s">
        <v>28</v>
      </c>
      <c r="F1048" s="82" t="s">
        <v>27</v>
      </c>
      <c r="G1048" s="82" t="s">
        <v>24</v>
      </c>
      <c r="H1048" s="171" t="s">
        <v>25</v>
      </c>
      <c r="I1048" s="91" t="s">
        <v>133</v>
      </c>
      <c r="J1048" s="372" t="s">
        <v>198</v>
      </c>
      <c r="K1048" s="374"/>
      <c r="L1048" s="375"/>
      <c r="M1048" s="375"/>
      <c r="N1048" s="375"/>
      <c r="O1048" s="375"/>
      <c r="P1048" s="375"/>
      <c r="Q1048" s="375"/>
      <c r="R1048" s="376"/>
      <c r="S1048" s="83"/>
      <c r="T1048" s="120" t="s">
        <v>31</v>
      </c>
      <c r="U1048" s="118"/>
      <c r="V1048" s="118"/>
      <c r="W1048" s="118"/>
      <c r="X1048" s="118"/>
      <c r="Y1048" s="135" t="str">
        <f>K1050</f>
        <v/>
      </c>
      <c r="Z1048" s="266">
        <f>K1051</f>
        <v>0</v>
      </c>
      <c r="AA1048" s="135"/>
      <c r="AB1048" s="135"/>
      <c r="AC1048" s="135"/>
      <c r="AD1048" s="135"/>
      <c r="AE1048" s="135"/>
      <c r="AF1048" s="148"/>
      <c r="AG1048" s="135"/>
      <c r="AH1048" s="135"/>
      <c r="AI1048" s="135"/>
      <c r="AJ1048" s="135"/>
      <c r="AK1048" s="135"/>
    </row>
    <row r="1049" spans="1:37" ht="18" customHeight="1" thickBot="1">
      <c r="A1049" s="312"/>
      <c r="B1049" s="309">
        <f>B1044</f>
        <v>12</v>
      </c>
      <c r="C1049" s="107"/>
      <c r="D1049" s="108" t="s">
        <v>30</v>
      </c>
      <c r="E1049" s="108" t="str">
        <f>IF(C1049="","",IFERROR(INDEX(リスト!$B$3:$B$32,MATCH(プレー記録!C1049,リスト!$D$3:$D$32,0),1),""))</f>
        <v/>
      </c>
      <c r="F1049" s="109"/>
      <c r="G1049" s="109" t="str">
        <f>IF(F1049="","",F1049)</f>
        <v/>
      </c>
      <c r="H1049" s="172"/>
      <c r="I1049" s="175"/>
      <c r="J1049" s="373"/>
      <c r="K1049" s="377"/>
      <c r="L1049" s="378"/>
      <c r="M1049" s="378"/>
      <c r="N1049" s="378"/>
      <c r="O1049" s="378"/>
      <c r="P1049" s="378"/>
      <c r="Q1049" s="378"/>
      <c r="R1049" s="379"/>
      <c r="S1049" s="84"/>
      <c r="T1049" s="241"/>
      <c r="U1049" s="118" t="str">
        <f>IF(F1049="","","OUT_"&amp;E1049&amp;MONTH(B1049)&amp;"/"&amp;DAY(B1049)&amp;"_"&amp;COUNTIF($V$12:V1049,V1049))</f>
        <v/>
      </c>
      <c r="V1049" s="118" t="str">
        <f>"OUT_"&amp;E1049&amp;B1049</f>
        <v>OUT_12</v>
      </c>
      <c r="W1049" s="194">
        <f>SUM(H1049)-SUM(I1051)</f>
        <v>0</v>
      </c>
      <c r="X1049" s="119" t="str">
        <f>IF(C1049="","",C1049)</f>
        <v/>
      </c>
      <c r="Y1049" s="135" t="str">
        <f>M1050</f>
        <v/>
      </c>
      <c r="Z1049" s="266">
        <f>M1051</f>
        <v>0</v>
      </c>
      <c r="AA1049" s="135"/>
      <c r="AB1049" s="135"/>
      <c r="AC1049" s="135"/>
      <c r="AD1049" s="135"/>
      <c r="AE1049" s="135"/>
      <c r="AF1049" s="148"/>
      <c r="AG1049" s="135"/>
      <c r="AH1049" s="135"/>
      <c r="AI1049" s="135"/>
      <c r="AJ1049" s="135"/>
      <c r="AK1049" s="135"/>
    </row>
    <row r="1050" spans="1:37" ht="18" customHeight="1">
      <c r="A1050" s="312"/>
      <c r="B1050" s="79"/>
      <c r="C1050" s="85" t="s">
        <v>26</v>
      </c>
      <c r="D1050" s="86" t="s">
        <v>1</v>
      </c>
      <c r="E1050" s="86" t="s">
        <v>29</v>
      </c>
      <c r="F1050" s="86" t="s">
        <v>119</v>
      </c>
      <c r="G1050" s="86" t="s">
        <v>134</v>
      </c>
      <c r="H1050" s="173" t="s">
        <v>117</v>
      </c>
      <c r="I1050" s="92" t="s">
        <v>135</v>
      </c>
      <c r="J1050" s="380" t="s">
        <v>199</v>
      </c>
      <c r="K1050" s="382" t="str">
        <f>$K$13</f>
        <v/>
      </c>
      <c r="L1050" s="383"/>
      <c r="M1050" s="382" t="str">
        <f>$M$13</f>
        <v/>
      </c>
      <c r="N1050" s="383"/>
      <c r="O1050" s="382" t="str">
        <f>$O$13</f>
        <v/>
      </c>
      <c r="P1050" s="383"/>
      <c r="Q1050" s="382" t="str">
        <f>$Q$13</f>
        <v/>
      </c>
      <c r="R1050" s="384"/>
      <c r="S1050" s="87"/>
      <c r="T1050" s="118"/>
      <c r="U1050" s="118"/>
      <c r="V1050" s="118"/>
      <c r="W1050" s="118"/>
      <c r="X1050" s="118"/>
      <c r="Y1050" s="135" t="str">
        <f>O1050</f>
        <v/>
      </c>
      <c r="Z1050" s="266">
        <f>O1051</f>
        <v>0</v>
      </c>
      <c r="AA1050" s="135"/>
      <c r="AB1050" s="135"/>
      <c r="AC1050" s="135"/>
      <c r="AD1050" s="135"/>
      <c r="AE1050" s="135"/>
      <c r="AF1050" s="148"/>
      <c r="AG1050" s="135"/>
      <c r="AH1050" s="135"/>
      <c r="AI1050" s="135"/>
      <c r="AJ1050" s="135"/>
      <c r="AK1050" s="135"/>
    </row>
    <row r="1051" spans="1:37" ht="18" customHeight="1" thickBot="1">
      <c r="A1051" s="312" t="str">
        <f>IF(C1049="","",C1049)</f>
        <v/>
      </c>
      <c r="B1051" s="97">
        <f>B1044</f>
        <v>12</v>
      </c>
      <c r="C1051" s="93" t="str">
        <f>IF(H1049="","",IF(D1049="USD",H1049-G1049,ROUNDUP((H1049-G1049)/T1049,2)))</f>
        <v/>
      </c>
      <c r="D1051" s="110"/>
      <c r="E1051" s="110"/>
      <c r="F1051" s="111" t="str">
        <f>IF(AND(E1049&lt;&gt;"",OR(I1049="全額",I1049="一部")=TRUE)=TRUE,E1049,"")</f>
        <v/>
      </c>
      <c r="G1051" s="112" t="str">
        <f>IF(D1049="JPY",IF(COUNTIF(F1051,"*円*")=1,I1051,ROUNDUP(I1051/T1049,2)),IF(COUNTIF(F1051,"*円*")=0,I1051,ROUNDUP(I1051*T1049,0)))</f>
        <v/>
      </c>
      <c r="H1051" s="174"/>
      <c r="I1051" s="176" t="str">
        <f>IF(I1049="","",IF(I1049="全額",H1049,IF(I1049="なし",0,"金額入力")))</f>
        <v/>
      </c>
      <c r="J1051" s="381"/>
      <c r="K1051" s="385"/>
      <c r="L1051" s="386"/>
      <c r="M1051" s="385"/>
      <c r="N1051" s="386"/>
      <c r="O1051" s="385"/>
      <c r="P1051" s="386"/>
      <c r="Q1051" s="385"/>
      <c r="R1051" s="387"/>
      <c r="S1051" s="87"/>
      <c r="T1051" s="79"/>
      <c r="U1051" s="118" t="str">
        <f>IF(G1051="","","IN_"&amp;F1051&amp;MONTH(H1051)&amp;"/"&amp;DAY(H1051))&amp;"_"&amp;COUNTIF($V$14:V1051,V1051)</f>
        <v>_182</v>
      </c>
      <c r="V1051" s="118" t="str">
        <f>"IN_"&amp;F1051&amp;H1051</f>
        <v>IN_</v>
      </c>
      <c r="W1051" s="118"/>
      <c r="X1051" s="118"/>
      <c r="Y1051" s="135" t="str">
        <f>Q1050</f>
        <v/>
      </c>
      <c r="Z1051" s="266">
        <f>Q1051</f>
        <v>0</v>
      </c>
      <c r="AA1051" s="135" t="str">
        <f>IF(AB1051="着金待ち",COUNTIF($AB$14:AB1051,"着金待ち"),"")</f>
        <v/>
      </c>
      <c r="AB1051" s="135" t="str">
        <f>IF(AND(OR(I1049="全額",I1049="一部")=TRUE,H1051="")=TRUE,"着金待ち","")</f>
        <v/>
      </c>
      <c r="AC1051" s="135" t="str">
        <f>IF(AB1051="着金待ち",C1049,"")</f>
        <v/>
      </c>
      <c r="AD1051" s="135" t="str">
        <f>IF(AB1051="着金待ち",F1051,"")</f>
        <v/>
      </c>
      <c r="AE1051" s="292" t="str">
        <f>IF(AB1051="着金待ち",G1051,"")</f>
        <v/>
      </c>
      <c r="AF1051" s="148" t="str">
        <f>IF(AB1051="着金待ち",B1051,"")</f>
        <v/>
      </c>
      <c r="AG1051" s="135" t="str">
        <f>IF(C1051="","",IF(C1051&lt;&gt;D1051+E1051,"！",""))</f>
        <v/>
      </c>
      <c r="AH1051" s="135" t="str">
        <f>IF(C1051="","",IF(C1051&lt;&gt;SUM(K1051:R1051),"！",""))</f>
        <v/>
      </c>
      <c r="AI1051" s="135" t="str">
        <f>IF(OR(AG1051="！",AH1051="！")=TRUE,"！","")</f>
        <v/>
      </c>
      <c r="AJ1051" s="135" t="str">
        <f>IF(AI1051="！",COUNTIF($AI$14:AI1051,"！"),"")</f>
        <v/>
      </c>
      <c r="AK1051" s="135">
        <v>2</v>
      </c>
    </row>
    <row r="1052" spans="1:37" ht="18" customHeight="1" thickBot="1">
      <c r="A1052" s="312"/>
      <c r="B1052" s="79"/>
      <c r="C1052" s="88"/>
      <c r="D1052" s="89"/>
      <c r="E1052" s="94" t="str">
        <f>IFERROR(ABS(C1051-(D1051+E1051)),"")</f>
        <v/>
      </c>
      <c r="F1052" s="90"/>
      <c r="G1052" s="90"/>
      <c r="H1052" s="89"/>
      <c r="I1052" s="170"/>
      <c r="J1052" s="79"/>
      <c r="K1052" s="79"/>
      <c r="L1052" s="79"/>
      <c r="M1052" s="79"/>
      <c r="N1052" s="79"/>
      <c r="O1052" s="79"/>
      <c r="P1052" s="79"/>
      <c r="Q1052" s="388" t="str">
        <f>IFERROR(ABS(C1051-SUM(K1051:R1051)),"")</f>
        <v/>
      </c>
      <c r="R1052" s="388"/>
      <c r="S1052" s="79"/>
      <c r="T1052" s="118"/>
      <c r="U1052" s="118"/>
      <c r="V1052" s="118"/>
      <c r="W1052" s="118"/>
      <c r="X1052" s="118"/>
      <c r="Y1052" s="135"/>
      <c r="Z1052" s="135"/>
      <c r="AA1052" s="135"/>
      <c r="AB1052" s="135"/>
      <c r="AC1052" s="135"/>
      <c r="AD1052" s="135"/>
      <c r="AE1052" s="135"/>
      <c r="AF1052" s="148"/>
      <c r="AG1052" s="135"/>
      <c r="AH1052" s="135"/>
      <c r="AI1052" s="135"/>
      <c r="AJ1052" s="135"/>
      <c r="AK1052" s="135"/>
    </row>
    <row r="1053" spans="1:37" ht="18" customHeight="1" thickBot="1">
      <c r="A1053" s="312"/>
      <c r="B1053" s="321">
        <f>B1048+1</f>
        <v>3</v>
      </c>
      <c r="C1053" s="81" t="s">
        <v>23</v>
      </c>
      <c r="D1053" s="82" t="s">
        <v>136</v>
      </c>
      <c r="E1053" s="82" t="s">
        <v>28</v>
      </c>
      <c r="F1053" s="82" t="s">
        <v>27</v>
      </c>
      <c r="G1053" s="82" t="s">
        <v>24</v>
      </c>
      <c r="H1053" s="171" t="s">
        <v>25</v>
      </c>
      <c r="I1053" s="91" t="s">
        <v>133</v>
      </c>
      <c r="J1053" s="372" t="s">
        <v>198</v>
      </c>
      <c r="K1053" s="374"/>
      <c r="L1053" s="375"/>
      <c r="M1053" s="375"/>
      <c r="N1053" s="375"/>
      <c r="O1053" s="375"/>
      <c r="P1053" s="375"/>
      <c r="Q1053" s="375"/>
      <c r="R1053" s="376"/>
      <c r="S1053" s="83"/>
      <c r="T1053" s="120" t="s">
        <v>31</v>
      </c>
      <c r="U1053" s="118"/>
      <c r="V1053" s="118"/>
      <c r="W1053" s="118"/>
      <c r="X1053" s="118"/>
      <c r="Y1053" s="135" t="str">
        <f>K1055</f>
        <v/>
      </c>
      <c r="Z1053" s="266">
        <f>K1056</f>
        <v>0</v>
      </c>
      <c r="AA1053" s="135"/>
      <c r="AB1053" s="135"/>
      <c r="AC1053" s="135"/>
      <c r="AD1053" s="135"/>
      <c r="AE1053" s="135"/>
      <c r="AF1053" s="148"/>
      <c r="AG1053" s="135"/>
      <c r="AH1053" s="135"/>
      <c r="AI1053" s="135"/>
      <c r="AJ1053" s="135"/>
      <c r="AK1053" s="135"/>
    </row>
    <row r="1054" spans="1:37" ht="18" customHeight="1" thickBot="1">
      <c r="A1054" s="312"/>
      <c r="B1054" s="309">
        <f>B1044</f>
        <v>12</v>
      </c>
      <c r="C1054" s="107"/>
      <c r="D1054" s="108" t="s">
        <v>30</v>
      </c>
      <c r="E1054" s="108" t="str">
        <f>IF(C1054="","",IFERROR(INDEX(リスト!$B$3:$B$32,MATCH(プレー記録!C1054,リスト!$D$3:$D$32,0),1),""))</f>
        <v/>
      </c>
      <c r="F1054" s="109"/>
      <c r="G1054" s="109" t="str">
        <f>IF(F1054="","",F1054)</f>
        <v/>
      </c>
      <c r="H1054" s="172"/>
      <c r="I1054" s="175"/>
      <c r="J1054" s="373"/>
      <c r="K1054" s="377"/>
      <c r="L1054" s="378"/>
      <c r="M1054" s="378"/>
      <c r="N1054" s="378"/>
      <c r="O1054" s="378"/>
      <c r="P1054" s="378"/>
      <c r="Q1054" s="378"/>
      <c r="R1054" s="379"/>
      <c r="S1054" s="84"/>
      <c r="T1054" s="241"/>
      <c r="U1054" s="118" t="str">
        <f>IF(F1054="","","OUT_"&amp;E1054&amp;MONTH(B1054)&amp;"/"&amp;DAY(B1054)&amp;"_"&amp;COUNTIF($V$12:V1054,V1054))</f>
        <v/>
      </c>
      <c r="V1054" s="118" t="str">
        <f>"OUT_"&amp;E1054&amp;B1054</f>
        <v>OUT_12</v>
      </c>
      <c r="W1054" s="194">
        <f>SUM(H1054)-SUM(I1056)</f>
        <v>0</v>
      </c>
      <c r="X1054" s="119" t="str">
        <f>IF(C1054="","",C1054)</f>
        <v/>
      </c>
      <c r="Y1054" s="135" t="str">
        <f>M1055</f>
        <v/>
      </c>
      <c r="Z1054" s="266">
        <f>M1056</f>
        <v>0</v>
      </c>
      <c r="AA1054" s="135"/>
      <c r="AB1054" s="135"/>
      <c r="AC1054" s="135"/>
      <c r="AD1054" s="135"/>
      <c r="AE1054" s="135"/>
      <c r="AF1054" s="148"/>
      <c r="AG1054" s="135"/>
      <c r="AH1054" s="135"/>
      <c r="AI1054" s="135"/>
      <c r="AJ1054" s="135"/>
      <c r="AK1054" s="135"/>
    </row>
    <row r="1055" spans="1:37" ht="18" customHeight="1">
      <c r="A1055" s="312"/>
      <c r="B1055" s="79"/>
      <c r="C1055" s="85" t="s">
        <v>26</v>
      </c>
      <c r="D1055" s="86" t="s">
        <v>1</v>
      </c>
      <c r="E1055" s="86" t="s">
        <v>29</v>
      </c>
      <c r="F1055" s="86" t="s">
        <v>119</v>
      </c>
      <c r="G1055" s="86" t="s">
        <v>134</v>
      </c>
      <c r="H1055" s="173" t="s">
        <v>117</v>
      </c>
      <c r="I1055" s="92" t="s">
        <v>135</v>
      </c>
      <c r="J1055" s="380" t="s">
        <v>199</v>
      </c>
      <c r="K1055" s="382" t="str">
        <f>$K$13</f>
        <v/>
      </c>
      <c r="L1055" s="383"/>
      <c r="M1055" s="382" t="str">
        <f>$M$13</f>
        <v/>
      </c>
      <c r="N1055" s="383"/>
      <c r="O1055" s="382" t="str">
        <f>$O$13</f>
        <v/>
      </c>
      <c r="P1055" s="383"/>
      <c r="Q1055" s="382" t="str">
        <f>$Q$13</f>
        <v/>
      </c>
      <c r="R1055" s="384"/>
      <c r="S1055" s="87"/>
      <c r="T1055" s="135"/>
      <c r="U1055" s="118"/>
      <c r="V1055" s="118"/>
      <c r="W1055" s="118"/>
      <c r="X1055" s="118"/>
      <c r="Y1055" s="135" t="str">
        <f>O1055</f>
        <v/>
      </c>
      <c r="Z1055" s="266">
        <f>O1056</f>
        <v>0</v>
      </c>
      <c r="AA1055" s="135"/>
      <c r="AB1055" s="135"/>
      <c r="AC1055" s="135"/>
      <c r="AD1055" s="135"/>
      <c r="AE1055" s="135"/>
      <c r="AF1055" s="148"/>
      <c r="AG1055" s="135"/>
      <c r="AH1055" s="135"/>
      <c r="AI1055" s="135"/>
      <c r="AJ1055" s="135"/>
      <c r="AK1055" s="135"/>
    </row>
    <row r="1056" spans="1:37" ht="18" customHeight="1" thickBot="1">
      <c r="A1056" s="312" t="str">
        <f>IF(C1054="","",C1054)</f>
        <v/>
      </c>
      <c r="B1056" s="97">
        <f>B1044</f>
        <v>12</v>
      </c>
      <c r="C1056" s="93" t="str">
        <f>IF(H1054="","",IF(D1054="USD",H1054-G1054,ROUNDUP((H1054-G1054)/T1054,2)))</f>
        <v/>
      </c>
      <c r="D1056" s="110"/>
      <c r="E1056" s="110"/>
      <c r="F1056" s="111" t="str">
        <f>IF(AND(E1054&lt;&gt;"",OR(I1054="全額",I1054="一部")=TRUE)=TRUE,E1054,"")</f>
        <v/>
      </c>
      <c r="G1056" s="112" t="str">
        <f>IF(D1054="JPY",IF(COUNTIF(F1056,"*円*")=1,I1056,ROUNDUP(I1056/T1054,2)),IF(COUNTIF(F1056,"*円*")=0,I1056,ROUNDUP(I1056*T1054,0)))</f>
        <v/>
      </c>
      <c r="H1056" s="174"/>
      <c r="I1056" s="176" t="str">
        <f>IF(I1054="","",IF(I1054="全額",H1054,IF(I1054="なし",0,"金額入力")))</f>
        <v/>
      </c>
      <c r="J1056" s="381"/>
      <c r="K1056" s="385"/>
      <c r="L1056" s="386"/>
      <c r="M1056" s="385"/>
      <c r="N1056" s="386"/>
      <c r="O1056" s="385"/>
      <c r="P1056" s="386"/>
      <c r="Q1056" s="385"/>
      <c r="R1056" s="387"/>
      <c r="S1056" s="87"/>
      <c r="T1056" s="135"/>
      <c r="U1056" s="118" t="str">
        <f>IF(G1056="","","IN_"&amp;F1056&amp;MONTH(H1056)&amp;"/"&amp;DAY(H1056))&amp;"_"&amp;COUNTIF($V$14:V1056,V1056)</f>
        <v>_183</v>
      </c>
      <c r="V1056" s="118" t="str">
        <f>"IN_"&amp;F1056&amp;H1056</f>
        <v>IN_</v>
      </c>
      <c r="W1056" s="118"/>
      <c r="X1056" s="118"/>
      <c r="Y1056" s="135" t="str">
        <f>Q1055</f>
        <v/>
      </c>
      <c r="Z1056" s="266">
        <f>Q1056</f>
        <v>0</v>
      </c>
      <c r="AA1056" s="135" t="str">
        <f>IF(AB1056="着金待ち",COUNTIF($AB$14:AB1056,"着金待ち"),"")</f>
        <v/>
      </c>
      <c r="AB1056" s="135" t="str">
        <f>IF(AND(OR(I1054="全額",I1054="一部")=TRUE,H1056="")=TRUE,"着金待ち","")</f>
        <v/>
      </c>
      <c r="AC1056" s="135" t="str">
        <f>IF(AB1056="着金待ち",C1054,"")</f>
        <v/>
      </c>
      <c r="AD1056" s="135" t="str">
        <f>IF(AB1056="着金待ち",F1056,"")</f>
        <v/>
      </c>
      <c r="AE1056" s="292" t="str">
        <f>IF(AB1056="着金待ち",G1056,"")</f>
        <v/>
      </c>
      <c r="AF1056" s="148" t="str">
        <f>IF(AB1056="着金待ち",B1056,"")</f>
        <v/>
      </c>
      <c r="AG1056" s="135" t="str">
        <f>IF(C1056="","",IF(C1056&lt;&gt;D1056+E1056,"！",""))</f>
        <v/>
      </c>
      <c r="AH1056" s="135" t="str">
        <f>IF(C1056="","",IF(C1056&lt;&gt;SUM(K1056:R1056),"！",""))</f>
        <v/>
      </c>
      <c r="AI1056" s="135" t="str">
        <f>IF(OR(AG1056="！",AH1056="！")=TRUE,"！","")</f>
        <v/>
      </c>
      <c r="AJ1056" s="135" t="str">
        <f>IF(AI1056="！",COUNTIF($AI$14:AI1056,"！"),"")</f>
        <v/>
      </c>
      <c r="AK1056" s="135">
        <v>3</v>
      </c>
    </row>
    <row r="1057" spans="1:37" ht="18" customHeight="1" thickBot="1">
      <c r="A1057" s="312"/>
      <c r="B1057" s="308" t="s">
        <v>317</v>
      </c>
      <c r="C1057" s="88"/>
      <c r="D1057" s="89"/>
      <c r="E1057" s="94" t="str">
        <f>IFERROR(ABS(C1056-(D1056+E1056)),"")</f>
        <v/>
      </c>
      <c r="F1057" s="90"/>
      <c r="G1057" s="90"/>
      <c r="H1057" s="89"/>
      <c r="I1057" s="170"/>
      <c r="J1057" s="79"/>
      <c r="K1057" s="79"/>
      <c r="L1057" s="79"/>
      <c r="M1057" s="79"/>
      <c r="N1057" s="79"/>
      <c r="O1057" s="79"/>
      <c r="P1057" s="79"/>
      <c r="Q1057" s="388" t="str">
        <f>IFERROR(ABS(C1056-SUM(K1056:R1056)),"")</f>
        <v/>
      </c>
      <c r="R1057" s="388"/>
      <c r="S1057" s="79"/>
      <c r="T1057" s="135"/>
      <c r="U1057" s="118"/>
      <c r="V1057" s="118"/>
      <c r="W1057" s="118"/>
      <c r="X1057" s="118"/>
      <c r="Y1057" s="135"/>
      <c r="Z1057" s="135"/>
      <c r="AA1057" s="135"/>
      <c r="AB1057" s="135"/>
      <c r="AC1057" s="135"/>
      <c r="AD1057" s="135"/>
      <c r="AE1057" s="135"/>
      <c r="AF1057" s="148"/>
      <c r="AG1057" s="135"/>
      <c r="AH1057" s="135"/>
      <c r="AI1057" s="135"/>
      <c r="AJ1057" s="135"/>
      <c r="AK1057" s="135"/>
    </row>
    <row r="1058" spans="1:37" ht="18" customHeight="1" thickBot="1">
      <c r="A1058" s="312"/>
      <c r="B1058" s="321">
        <f>B1053+1</f>
        <v>4</v>
      </c>
      <c r="C1058" s="81" t="s">
        <v>23</v>
      </c>
      <c r="D1058" s="82" t="s">
        <v>136</v>
      </c>
      <c r="E1058" s="82" t="s">
        <v>28</v>
      </c>
      <c r="F1058" s="82" t="s">
        <v>27</v>
      </c>
      <c r="G1058" s="82" t="s">
        <v>24</v>
      </c>
      <c r="H1058" s="171" t="s">
        <v>25</v>
      </c>
      <c r="I1058" s="91" t="s">
        <v>133</v>
      </c>
      <c r="J1058" s="372" t="s">
        <v>198</v>
      </c>
      <c r="K1058" s="374"/>
      <c r="L1058" s="375"/>
      <c r="M1058" s="375"/>
      <c r="N1058" s="375"/>
      <c r="O1058" s="375"/>
      <c r="P1058" s="375"/>
      <c r="Q1058" s="375"/>
      <c r="R1058" s="376"/>
      <c r="S1058" s="83"/>
      <c r="T1058" s="120" t="s">
        <v>31</v>
      </c>
      <c r="U1058" s="118"/>
      <c r="V1058" s="118"/>
      <c r="W1058" s="118"/>
      <c r="X1058" s="118"/>
      <c r="Y1058" s="135" t="str">
        <f>K1060</f>
        <v/>
      </c>
      <c r="Z1058" s="266">
        <f>K1061</f>
        <v>0</v>
      </c>
      <c r="AA1058" s="135"/>
      <c r="AB1058" s="135"/>
      <c r="AC1058" s="135"/>
      <c r="AD1058" s="135"/>
      <c r="AE1058" s="135"/>
      <c r="AF1058" s="148"/>
      <c r="AG1058" s="135"/>
      <c r="AH1058" s="135"/>
      <c r="AI1058" s="135"/>
      <c r="AJ1058" s="135"/>
      <c r="AK1058" s="135"/>
    </row>
    <row r="1059" spans="1:37" ht="18" customHeight="1" thickBot="1">
      <c r="A1059" s="312"/>
      <c r="B1059" s="309">
        <f>B1044</f>
        <v>12</v>
      </c>
      <c r="C1059" s="107"/>
      <c r="D1059" s="108" t="s">
        <v>30</v>
      </c>
      <c r="E1059" s="108" t="str">
        <f>IF(C1059="","",IFERROR(INDEX(リスト!$B$3:$B$32,MATCH(プレー記録!C1059,リスト!$D$3:$D$32,0),1),""))</f>
        <v/>
      </c>
      <c r="F1059" s="109"/>
      <c r="G1059" s="109" t="str">
        <f>IF(F1059="","",F1059)</f>
        <v/>
      </c>
      <c r="H1059" s="172"/>
      <c r="I1059" s="175"/>
      <c r="J1059" s="373"/>
      <c r="K1059" s="377"/>
      <c r="L1059" s="378"/>
      <c r="M1059" s="378"/>
      <c r="N1059" s="378"/>
      <c r="O1059" s="378"/>
      <c r="P1059" s="378"/>
      <c r="Q1059" s="378"/>
      <c r="R1059" s="379"/>
      <c r="S1059" s="84"/>
      <c r="T1059" s="241"/>
      <c r="U1059" s="118" t="str">
        <f>IF(F1059="","","OUT_"&amp;E1059&amp;MONTH(B1059)&amp;"/"&amp;DAY(B1059)&amp;"_"&amp;COUNTIF($V$12:V1059,V1059))</f>
        <v/>
      </c>
      <c r="V1059" s="118" t="str">
        <f>"OUT_"&amp;E1059&amp;B1059</f>
        <v>OUT_12</v>
      </c>
      <c r="W1059" s="194">
        <f>SUM(H1059)-SUM(I1061)</f>
        <v>0</v>
      </c>
      <c r="X1059" s="119" t="str">
        <f>IF(C1059="","",C1059)</f>
        <v/>
      </c>
      <c r="Y1059" s="135" t="str">
        <f>M1060</f>
        <v/>
      </c>
      <c r="Z1059" s="266">
        <f>M1061</f>
        <v>0</v>
      </c>
      <c r="AA1059" s="135"/>
      <c r="AB1059" s="135"/>
      <c r="AC1059" s="135"/>
      <c r="AD1059" s="135"/>
      <c r="AE1059" s="135"/>
      <c r="AF1059" s="148"/>
      <c r="AG1059" s="135"/>
      <c r="AH1059" s="135"/>
      <c r="AI1059" s="135"/>
      <c r="AJ1059" s="135"/>
      <c r="AK1059" s="135"/>
    </row>
    <row r="1060" spans="1:37" ht="18" customHeight="1">
      <c r="A1060" s="312"/>
      <c r="B1060" s="79"/>
      <c r="C1060" s="85" t="s">
        <v>26</v>
      </c>
      <c r="D1060" s="86" t="s">
        <v>1</v>
      </c>
      <c r="E1060" s="86" t="s">
        <v>29</v>
      </c>
      <c r="F1060" s="86" t="s">
        <v>119</v>
      </c>
      <c r="G1060" s="86" t="s">
        <v>134</v>
      </c>
      <c r="H1060" s="173" t="s">
        <v>117</v>
      </c>
      <c r="I1060" s="92" t="s">
        <v>135</v>
      </c>
      <c r="J1060" s="380" t="s">
        <v>199</v>
      </c>
      <c r="K1060" s="382" t="str">
        <f>$K$13</f>
        <v/>
      </c>
      <c r="L1060" s="383"/>
      <c r="M1060" s="382" t="str">
        <f>$M$13</f>
        <v/>
      </c>
      <c r="N1060" s="383"/>
      <c r="O1060" s="382" t="str">
        <f>$O$13</f>
        <v/>
      </c>
      <c r="P1060" s="383"/>
      <c r="Q1060" s="382" t="str">
        <f>$Q$13</f>
        <v/>
      </c>
      <c r="R1060" s="384"/>
      <c r="S1060" s="87"/>
      <c r="T1060" s="135"/>
      <c r="U1060" s="118"/>
      <c r="V1060" s="118"/>
      <c r="W1060" s="118"/>
      <c r="X1060" s="118"/>
      <c r="Y1060" s="135" t="str">
        <f>O1060</f>
        <v/>
      </c>
      <c r="Z1060" s="266">
        <f>O1061</f>
        <v>0</v>
      </c>
      <c r="AA1060" s="135"/>
      <c r="AB1060" s="135"/>
      <c r="AC1060" s="135"/>
      <c r="AD1060" s="135"/>
      <c r="AE1060" s="135"/>
      <c r="AF1060" s="148"/>
      <c r="AG1060" s="135"/>
      <c r="AH1060" s="135"/>
      <c r="AI1060" s="135"/>
      <c r="AJ1060" s="135"/>
      <c r="AK1060" s="135"/>
    </row>
    <row r="1061" spans="1:37" ht="18" customHeight="1" thickBot="1">
      <c r="A1061" s="312" t="str">
        <f>IF(C1059="","",C1059)</f>
        <v/>
      </c>
      <c r="B1061" s="97">
        <f>B1044</f>
        <v>12</v>
      </c>
      <c r="C1061" s="93" t="str">
        <f>IF(H1059="","",IF(D1059="USD",H1059-G1059,ROUNDUP((H1059-G1059)/T1059,2)))</f>
        <v/>
      </c>
      <c r="D1061" s="110"/>
      <c r="E1061" s="110"/>
      <c r="F1061" s="111" t="str">
        <f>IF(AND(E1059&lt;&gt;"",OR(I1059="全額",I1059="一部")=TRUE)=TRUE,E1059,"")</f>
        <v/>
      </c>
      <c r="G1061" s="112" t="str">
        <f>IF(D1059="JPY",IF(COUNTIF(F1061,"*円*")=1,I1061,ROUNDUP(I1061/T1059,2)),IF(COUNTIF(F1061,"*円*")=0,I1061,ROUNDUP(I1061*T1059,0)))</f>
        <v/>
      </c>
      <c r="H1061" s="174"/>
      <c r="I1061" s="176" t="str">
        <f>IF(I1059="","",IF(I1059="全額",H1059,IF(I1059="なし",0,"金額入力")))</f>
        <v/>
      </c>
      <c r="J1061" s="381"/>
      <c r="K1061" s="385"/>
      <c r="L1061" s="386"/>
      <c r="M1061" s="385"/>
      <c r="N1061" s="386"/>
      <c r="O1061" s="385"/>
      <c r="P1061" s="386"/>
      <c r="Q1061" s="385"/>
      <c r="R1061" s="387"/>
      <c r="S1061" s="87"/>
      <c r="T1061" s="135"/>
      <c r="U1061" s="118" t="str">
        <f>IF(G1061="","","IN_"&amp;F1061&amp;MONTH(H1061)&amp;"/"&amp;DAY(H1061))&amp;"_"&amp;COUNTIF($V$14:V1061,V1061)</f>
        <v>_184</v>
      </c>
      <c r="V1061" s="118" t="str">
        <f>"IN_"&amp;F1061&amp;H1061</f>
        <v>IN_</v>
      </c>
      <c r="W1061" s="118"/>
      <c r="X1061" s="118"/>
      <c r="Y1061" s="135" t="str">
        <f>Q1060</f>
        <v/>
      </c>
      <c r="Z1061" s="266">
        <f>Q1061</f>
        <v>0</v>
      </c>
      <c r="AA1061" s="135" t="str">
        <f>IF(AB1061="着金待ち",COUNTIF($AB$14:AB1061,"着金待ち"),"")</f>
        <v/>
      </c>
      <c r="AB1061" s="135" t="str">
        <f>IF(AND(OR(I1059="全額",I1059="一部")=TRUE,H1061="")=TRUE,"着金待ち","")</f>
        <v/>
      </c>
      <c r="AC1061" s="135" t="str">
        <f>IF(AB1061="着金待ち",C1059,"")</f>
        <v/>
      </c>
      <c r="AD1061" s="135" t="str">
        <f>IF(AB1061="着金待ち",F1061,"")</f>
        <v/>
      </c>
      <c r="AE1061" s="292" t="str">
        <f>IF(AB1061="着金待ち",G1061,"")</f>
        <v/>
      </c>
      <c r="AF1061" s="148" t="str">
        <f>IF(AB1061="着金待ち",B1061,"")</f>
        <v/>
      </c>
      <c r="AG1061" s="135" t="str">
        <f>IF(C1061="","",IF(C1061&lt;&gt;D1061+E1061,"！",""))</f>
        <v/>
      </c>
      <c r="AH1061" s="135" t="str">
        <f>IF(C1061="","",IF(C1061&lt;&gt;SUM(K1061:R1061),"！",""))</f>
        <v/>
      </c>
      <c r="AI1061" s="135" t="str">
        <f>IF(OR(AG1061="！",AH1061="！")=TRUE,"！","")</f>
        <v/>
      </c>
      <c r="AJ1061" s="135" t="str">
        <f>IF(AI1061="！",COUNTIF($AI$14:AI1061,"！"),"")</f>
        <v/>
      </c>
      <c r="AK1061" s="135">
        <v>4</v>
      </c>
    </row>
    <row r="1062" spans="1:37" ht="18" customHeight="1" thickBot="1">
      <c r="A1062" s="312"/>
      <c r="B1062" s="308" t="s">
        <v>317</v>
      </c>
      <c r="C1062" s="88"/>
      <c r="D1062" s="89"/>
      <c r="E1062" s="94" t="str">
        <f>IFERROR(ABS(C1061-(D1061+E1061)),"")</f>
        <v/>
      </c>
      <c r="F1062" s="90"/>
      <c r="G1062" s="90"/>
      <c r="H1062" s="89"/>
      <c r="I1062" s="170"/>
      <c r="J1062" s="79"/>
      <c r="K1062" s="79"/>
      <c r="L1062" s="79"/>
      <c r="M1062" s="79"/>
      <c r="N1062" s="79"/>
      <c r="O1062" s="79"/>
      <c r="P1062" s="79"/>
      <c r="Q1062" s="388" t="str">
        <f>IFERROR(ABS(C1061-SUM(K1061:R1061)),"")</f>
        <v/>
      </c>
      <c r="R1062" s="388"/>
      <c r="S1062" s="79"/>
      <c r="T1062" s="135"/>
      <c r="U1062" s="118"/>
      <c r="V1062" s="118"/>
      <c r="W1062" s="118"/>
      <c r="X1062" s="118"/>
      <c r="Y1062" s="135"/>
      <c r="Z1062" s="135"/>
      <c r="AA1062" s="135"/>
      <c r="AB1062" s="135"/>
      <c r="AC1062" s="135"/>
      <c r="AD1062" s="135"/>
      <c r="AE1062" s="135"/>
      <c r="AF1062" s="148"/>
      <c r="AG1062" s="135"/>
      <c r="AH1062" s="135"/>
      <c r="AI1062" s="135"/>
      <c r="AJ1062" s="135"/>
      <c r="AK1062" s="135"/>
    </row>
    <row r="1063" spans="1:37" ht="18" customHeight="1" thickBot="1">
      <c r="A1063" s="312"/>
      <c r="B1063" s="321">
        <f>B1058+1</f>
        <v>5</v>
      </c>
      <c r="C1063" s="81" t="s">
        <v>23</v>
      </c>
      <c r="D1063" s="82" t="s">
        <v>136</v>
      </c>
      <c r="E1063" s="82" t="s">
        <v>28</v>
      </c>
      <c r="F1063" s="82" t="s">
        <v>27</v>
      </c>
      <c r="G1063" s="82" t="s">
        <v>24</v>
      </c>
      <c r="H1063" s="171" t="s">
        <v>25</v>
      </c>
      <c r="I1063" s="91" t="s">
        <v>133</v>
      </c>
      <c r="J1063" s="372" t="s">
        <v>198</v>
      </c>
      <c r="K1063" s="374"/>
      <c r="L1063" s="375"/>
      <c r="M1063" s="375"/>
      <c r="N1063" s="375"/>
      <c r="O1063" s="375"/>
      <c r="P1063" s="375"/>
      <c r="Q1063" s="375"/>
      <c r="R1063" s="376"/>
      <c r="S1063" s="83"/>
      <c r="T1063" s="120" t="s">
        <v>31</v>
      </c>
      <c r="U1063" s="118"/>
      <c r="V1063" s="118"/>
      <c r="W1063" s="118"/>
      <c r="X1063" s="118"/>
      <c r="Y1063" s="135" t="str">
        <f>K1065</f>
        <v/>
      </c>
      <c r="Z1063" s="266">
        <f>K1066</f>
        <v>0</v>
      </c>
      <c r="AA1063" s="135"/>
      <c r="AB1063" s="135"/>
      <c r="AC1063" s="135"/>
      <c r="AD1063" s="135"/>
      <c r="AE1063" s="135"/>
      <c r="AF1063" s="148"/>
      <c r="AG1063" s="135"/>
      <c r="AH1063" s="135"/>
      <c r="AI1063" s="135"/>
      <c r="AJ1063" s="135"/>
      <c r="AK1063" s="135"/>
    </row>
    <row r="1064" spans="1:37" ht="18" customHeight="1" thickBot="1">
      <c r="A1064" s="312"/>
      <c r="B1064" s="309">
        <f>B1044</f>
        <v>12</v>
      </c>
      <c r="C1064" s="107"/>
      <c r="D1064" s="108" t="s">
        <v>30</v>
      </c>
      <c r="E1064" s="108" t="str">
        <f>IF(C1064="","",IFERROR(INDEX(リスト!$B$3:$B$32,MATCH(プレー記録!C1064,リスト!$D$3:$D$32,0),1),""))</f>
        <v/>
      </c>
      <c r="F1064" s="109"/>
      <c r="G1064" s="109" t="str">
        <f>IF(F1064="","",F1064)</f>
        <v/>
      </c>
      <c r="H1064" s="172"/>
      <c r="I1064" s="175"/>
      <c r="J1064" s="373"/>
      <c r="K1064" s="377"/>
      <c r="L1064" s="378"/>
      <c r="M1064" s="378"/>
      <c r="N1064" s="378"/>
      <c r="O1064" s="378"/>
      <c r="P1064" s="378"/>
      <c r="Q1064" s="378"/>
      <c r="R1064" s="379"/>
      <c r="S1064" s="84"/>
      <c r="T1064" s="241"/>
      <c r="U1064" s="118" t="str">
        <f>IF(F1064="","","OUT_"&amp;E1064&amp;MONTH(B1064)&amp;"/"&amp;DAY(B1064)&amp;"_"&amp;COUNTIF($V$12:V1064,V1064))</f>
        <v/>
      </c>
      <c r="V1064" s="118" t="str">
        <f>"OUT_"&amp;E1064&amp;B1064</f>
        <v>OUT_12</v>
      </c>
      <c r="W1064" s="194">
        <f>SUM(H1064)-SUM(I1066)</f>
        <v>0</v>
      </c>
      <c r="X1064" s="119" t="str">
        <f>IF(C1064="","",C1064)</f>
        <v/>
      </c>
      <c r="Y1064" s="135" t="str">
        <f>M1065</f>
        <v/>
      </c>
      <c r="Z1064" s="266">
        <f>M1066</f>
        <v>0</v>
      </c>
      <c r="AA1064" s="135"/>
      <c r="AB1064" s="135"/>
      <c r="AC1064" s="135"/>
      <c r="AD1064" s="135"/>
      <c r="AE1064" s="135"/>
      <c r="AF1064" s="148"/>
      <c r="AG1064" s="135"/>
      <c r="AH1064" s="135"/>
      <c r="AI1064" s="135"/>
      <c r="AJ1064" s="135"/>
      <c r="AK1064" s="135"/>
    </row>
    <row r="1065" spans="1:37" ht="18" customHeight="1">
      <c r="A1065" s="312"/>
      <c r="B1065" s="79"/>
      <c r="C1065" s="85" t="s">
        <v>26</v>
      </c>
      <c r="D1065" s="86" t="s">
        <v>1</v>
      </c>
      <c r="E1065" s="86" t="s">
        <v>29</v>
      </c>
      <c r="F1065" s="86" t="s">
        <v>119</v>
      </c>
      <c r="G1065" s="86" t="s">
        <v>134</v>
      </c>
      <c r="H1065" s="173" t="s">
        <v>117</v>
      </c>
      <c r="I1065" s="92" t="s">
        <v>135</v>
      </c>
      <c r="J1065" s="380" t="s">
        <v>199</v>
      </c>
      <c r="K1065" s="382" t="str">
        <f>$K$13</f>
        <v/>
      </c>
      <c r="L1065" s="383"/>
      <c r="M1065" s="382" t="str">
        <f>$M$13</f>
        <v/>
      </c>
      <c r="N1065" s="383"/>
      <c r="O1065" s="382" t="str">
        <f>$O$13</f>
        <v/>
      </c>
      <c r="P1065" s="383"/>
      <c r="Q1065" s="382" t="str">
        <f>$Q$13</f>
        <v/>
      </c>
      <c r="R1065" s="384"/>
      <c r="S1065" s="87"/>
      <c r="T1065" s="135"/>
      <c r="U1065" s="118"/>
      <c r="V1065" s="118"/>
      <c r="W1065" s="118"/>
      <c r="X1065" s="118"/>
      <c r="Y1065" s="135" t="str">
        <f>O1065</f>
        <v/>
      </c>
      <c r="Z1065" s="266">
        <f>O1066</f>
        <v>0</v>
      </c>
      <c r="AA1065" s="135"/>
      <c r="AB1065" s="135"/>
      <c r="AC1065" s="135"/>
      <c r="AD1065" s="135"/>
      <c r="AE1065" s="135"/>
      <c r="AF1065" s="148"/>
      <c r="AG1065" s="135"/>
      <c r="AH1065" s="135"/>
      <c r="AI1065" s="135"/>
      <c r="AJ1065" s="135"/>
      <c r="AK1065" s="135"/>
    </row>
    <row r="1066" spans="1:37" ht="18" customHeight="1" thickBot="1">
      <c r="A1066" s="312" t="str">
        <f>IF(C1064="","",C1064)</f>
        <v/>
      </c>
      <c r="B1066" s="97">
        <f>B1044</f>
        <v>12</v>
      </c>
      <c r="C1066" s="93" t="str">
        <f>IF(H1064="","",IF(D1064="USD",H1064-G1064,ROUNDUP((H1064-G1064)/T1064,2)))</f>
        <v/>
      </c>
      <c r="D1066" s="110"/>
      <c r="E1066" s="110"/>
      <c r="F1066" s="111" t="str">
        <f>IF(AND(E1064&lt;&gt;"",OR(I1064="全額",I1064="一部")=TRUE)=TRUE,E1064,"")</f>
        <v/>
      </c>
      <c r="G1066" s="112" t="str">
        <f>IF(D1064="JPY",IF(COUNTIF(F1066,"*円*")=1,I1066,ROUNDUP(I1066/T1064,2)),IF(COUNTIF(F1066,"*円*")=0,I1066,ROUNDUP(I1066*T1064,0)))</f>
        <v/>
      </c>
      <c r="H1066" s="174"/>
      <c r="I1066" s="176" t="str">
        <f>IF(I1064="","",IF(I1064="全額",H1064,IF(I1064="なし",0,"金額入力")))</f>
        <v/>
      </c>
      <c r="J1066" s="381"/>
      <c r="K1066" s="385"/>
      <c r="L1066" s="386"/>
      <c r="M1066" s="385"/>
      <c r="N1066" s="386"/>
      <c r="O1066" s="385"/>
      <c r="P1066" s="386"/>
      <c r="Q1066" s="385"/>
      <c r="R1066" s="387"/>
      <c r="S1066" s="87"/>
      <c r="T1066" s="135"/>
      <c r="U1066" s="118" t="str">
        <f>IF(G1066="","","IN_"&amp;F1066&amp;MONTH(H1066)&amp;"/"&amp;DAY(H1066))&amp;"_"&amp;COUNTIF($V$14:V1066,V1066)</f>
        <v>_185</v>
      </c>
      <c r="V1066" s="118" t="str">
        <f>"IN_"&amp;F1066&amp;H1066</f>
        <v>IN_</v>
      </c>
      <c r="W1066" s="118"/>
      <c r="X1066" s="118"/>
      <c r="Y1066" s="135" t="str">
        <f>Q1065</f>
        <v/>
      </c>
      <c r="Z1066" s="266">
        <f>Q1066</f>
        <v>0</v>
      </c>
      <c r="AA1066" s="135" t="str">
        <f>IF(AB1066="着金待ち",COUNTIF($AB$14:AB1066,"着金待ち"),"")</f>
        <v/>
      </c>
      <c r="AB1066" s="135" t="str">
        <f>IF(AND(OR(I1064="全額",I1064="一部")=TRUE,H1066="")=TRUE,"着金待ち","")</f>
        <v/>
      </c>
      <c r="AC1066" s="135" t="str">
        <f>IF(AB1066="着金待ち",C1064,"")</f>
        <v/>
      </c>
      <c r="AD1066" s="135" t="str">
        <f>IF(AB1066="着金待ち",F1066,"")</f>
        <v/>
      </c>
      <c r="AE1066" s="292" t="str">
        <f>IF(AB1066="着金待ち",G1066,"")</f>
        <v/>
      </c>
      <c r="AF1066" s="148" t="str">
        <f>IF(AB1066="着金待ち",B1066,"")</f>
        <v/>
      </c>
      <c r="AG1066" s="135" t="str">
        <f>IF(C1066="","",IF(C1066&lt;&gt;D1066+E1066,"！",""))</f>
        <v/>
      </c>
      <c r="AH1066" s="135" t="str">
        <f>IF(C1066="","",IF(C1066&lt;&gt;SUM(K1066:R1066),"！",""))</f>
        <v/>
      </c>
      <c r="AI1066" s="135" t="str">
        <f>IF(OR(AG1066="！",AH1066="！")=TRUE,"！","")</f>
        <v/>
      </c>
      <c r="AJ1066" s="135" t="str">
        <f>IF(AI1066="！",COUNTIF($AI$14:AI1066,"！"),"")</f>
        <v/>
      </c>
      <c r="AK1066" s="135">
        <v>5</v>
      </c>
    </row>
    <row r="1067" spans="1:37" ht="18" customHeight="1" thickBot="1">
      <c r="A1067" s="312"/>
      <c r="B1067" s="308" t="s">
        <v>317</v>
      </c>
      <c r="C1067" s="88"/>
      <c r="D1067" s="89"/>
      <c r="E1067" s="94" t="str">
        <f>IFERROR(ABS(C1066-(D1066+E1066)),"")</f>
        <v/>
      </c>
      <c r="F1067" s="90"/>
      <c r="G1067" s="90"/>
      <c r="H1067" s="89"/>
      <c r="I1067" s="170"/>
      <c r="J1067" s="79"/>
      <c r="K1067" s="79"/>
      <c r="L1067" s="79"/>
      <c r="M1067" s="79"/>
      <c r="N1067" s="79"/>
      <c r="O1067" s="79"/>
      <c r="P1067" s="79"/>
      <c r="Q1067" s="388" t="str">
        <f>IFERROR(ABS(C1066-SUM(K1066:R1066)),"")</f>
        <v/>
      </c>
      <c r="R1067" s="388"/>
      <c r="S1067" s="79"/>
      <c r="T1067" s="135"/>
      <c r="U1067" s="118"/>
      <c r="V1067" s="118"/>
      <c r="W1067" s="118"/>
      <c r="X1067" s="118"/>
      <c r="Y1067" s="135"/>
      <c r="Z1067" s="135"/>
      <c r="AA1067" s="135"/>
      <c r="AB1067" s="135"/>
      <c r="AC1067" s="135"/>
      <c r="AD1067" s="135"/>
      <c r="AE1067" s="135"/>
      <c r="AF1067" s="148"/>
      <c r="AG1067" s="135"/>
      <c r="AH1067" s="135"/>
      <c r="AI1067" s="135"/>
      <c r="AJ1067" s="135"/>
      <c r="AK1067" s="135"/>
    </row>
    <row r="1068" spans="1:37" ht="18" customHeight="1" thickBot="1">
      <c r="A1068" s="312"/>
      <c r="B1068" s="321">
        <f>B1063+1</f>
        <v>6</v>
      </c>
      <c r="C1068" s="81" t="s">
        <v>23</v>
      </c>
      <c r="D1068" s="82" t="s">
        <v>136</v>
      </c>
      <c r="E1068" s="82" t="s">
        <v>28</v>
      </c>
      <c r="F1068" s="82" t="s">
        <v>27</v>
      </c>
      <c r="G1068" s="82" t="s">
        <v>24</v>
      </c>
      <c r="H1068" s="171" t="s">
        <v>25</v>
      </c>
      <c r="I1068" s="91" t="s">
        <v>133</v>
      </c>
      <c r="J1068" s="372" t="s">
        <v>198</v>
      </c>
      <c r="K1068" s="374"/>
      <c r="L1068" s="375"/>
      <c r="M1068" s="375"/>
      <c r="N1068" s="375"/>
      <c r="O1068" s="375"/>
      <c r="P1068" s="375"/>
      <c r="Q1068" s="375"/>
      <c r="R1068" s="376"/>
      <c r="S1068" s="83"/>
      <c r="T1068" s="120" t="s">
        <v>31</v>
      </c>
      <c r="U1068" s="118"/>
      <c r="V1068" s="118"/>
      <c r="W1068" s="118"/>
      <c r="X1068" s="118"/>
      <c r="Y1068" s="135" t="str">
        <f>K1070</f>
        <v/>
      </c>
      <c r="Z1068" s="266">
        <f>K1071</f>
        <v>0</v>
      </c>
      <c r="AA1068" s="135"/>
      <c r="AB1068" s="135"/>
      <c r="AC1068" s="135"/>
      <c r="AD1068" s="135"/>
      <c r="AE1068" s="135"/>
      <c r="AF1068" s="148"/>
      <c r="AG1068" s="135"/>
      <c r="AH1068" s="135"/>
      <c r="AI1068" s="135"/>
      <c r="AJ1068" s="135"/>
      <c r="AK1068" s="135"/>
    </row>
    <row r="1069" spans="1:37" ht="18" customHeight="1" thickBot="1">
      <c r="A1069" s="312"/>
      <c r="B1069" s="309">
        <f>B1044</f>
        <v>12</v>
      </c>
      <c r="C1069" s="107"/>
      <c r="D1069" s="108" t="s">
        <v>30</v>
      </c>
      <c r="E1069" s="108" t="str">
        <f>IF(C1069="","",IFERROR(INDEX(リスト!$B$3:$B$32,MATCH(プレー記録!C1069,リスト!$D$3:$D$32,0),1),""))</f>
        <v/>
      </c>
      <c r="F1069" s="109"/>
      <c r="G1069" s="109" t="str">
        <f>IF(F1069="","",F1069)</f>
        <v/>
      </c>
      <c r="H1069" s="172"/>
      <c r="I1069" s="175"/>
      <c r="J1069" s="373"/>
      <c r="K1069" s="377"/>
      <c r="L1069" s="378"/>
      <c r="M1069" s="378"/>
      <c r="N1069" s="378"/>
      <c r="O1069" s="378"/>
      <c r="P1069" s="378"/>
      <c r="Q1069" s="378"/>
      <c r="R1069" s="379"/>
      <c r="S1069" s="84"/>
      <c r="T1069" s="241"/>
      <c r="U1069" s="118" t="str">
        <f>IF(F1069="","","OUT_"&amp;E1069&amp;MONTH(B1069)&amp;"/"&amp;DAY(B1069)&amp;"_"&amp;COUNTIF($V$12:V1069,V1069))</f>
        <v/>
      </c>
      <c r="V1069" s="118" t="str">
        <f>"OUT_"&amp;E1069&amp;B1069</f>
        <v>OUT_12</v>
      </c>
      <c r="W1069" s="194">
        <f>SUM(H1069)-SUM(I1071)</f>
        <v>0</v>
      </c>
      <c r="X1069" s="119" t="str">
        <f>IF(C1069="","",C1069)</f>
        <v/>
      </c>
      <c r="Y1069" s="135" t="str">
        <f>M1070</f>
        <v/>
      </c>
      <c r="Z1069" s="266">
        <f>M1071</f>
        <v>0</v>
      </c>
      <c r="AA1069" s="135"/>
      <c r="AB1069" s="135"/>
      <c r="AC1069" s="135"/>
      <c r="AD1069" s="135"/>
      <c r="AE1069" s="135"/>
      <c r="AF1069" s="148"/>
      <c r="AG1069" s="135"/>
      <c r="AH1069" s="135"/>
      <c r="AI1069" s="135"/>
      <c r="AJ1069" s="135"/>
      <c r="AK1069" s="135"/>
    </row>
    <row r="1070" spans="1:37" ht="18" customHeight="1">
      <c r="A1070" s="312"/>
      <c r="B1070" s="79"/>
      <c r="C1070" s="85" t="s">
        <v>26</v>
      </c>
      <c r="D1070" s="86" t="s">
        <v>1</v>
      </c>
      <c r="E1070" s="86" t="s">
        <v>29</v>
      </c>
      <c r="F1070" s="86" t="s">
        <v>119</v>
      </c>
      <c r="G1070" s="86" t="s">
        <v>134</v>
      </c>
      <c r="H1070" s="173" t="s">
        <v>117</v>
      </c>
      <c r="I1070" s="92" t="s">
        <v>135</v>
      </c>
      <c r="J1070" s="380" t="s">
        <v>199</v>
      </c>
      <c r="K1070" s="382" t="str">
        <f>$K$13</f>
        <v/>
      </c>
      <c r="L1070" s="383"/>
      <c r="M1070" s="382" t="str">
        <f>$M$13</f>
        <v/>
      </c>
      <c r="N1070" s="383"/>
      <c r="O1070" s="382" t="str">
        <f>$O$13</f>
        <v/>
      </c>
      <c r="P1070" s="383"/>
      <c r="Q1070" s="382" t="str">
        <f>$Q$13</f>
        <v/>
      </c>
      <c r="R1070" s="384"/>
      <c r="S1070" s="87"/>
      <c r="T1070" s="135"/>
      <c r="U1070" s="118"/>
      <c r="V1070" s="118"/>
      <c r="W1070" s="118"/>
      <c r="X1070" s="118"/>
      <c r="Y1070" s="135" t="str">
        <f>O1070</f>
        <v/>
      </c>
      <c r="Z1070" s="266">
        <f>O1071</f>
        <v>0</v>
      </c>
      <c r="AA1070" s="135"/>
      <c r="AB1070" s="135"/>
      <c r="AC1070" s="135"/>
      <c r="AD1070" s="135"/>
      <c r="AE1070" s="135"/>
      <c r="AF1070" s="148"/>
      <c r="AG1070" s="135"/>
      <c r="AH1070" s="135"/>
      <c r="AI1070" s="135"/>
      <c r="AJ1070" s="135"/>
      <c r="AK1070" s="135"/>
    </row>
    <row r="1071" spans="1:37" ht="18" customHeight="1" thickBot="1">
      <c r="A1071" s="312" t="str">
        <f>IF(C1069="","",C1069)</f>
        <v/>
      </c>
      <c r="B1071" s="97">
        <f>B1044</f>
        <v>12</v>
      </c>
      <c r="C1071" s="93" t="str">
        <f>IF(H1069="","",IF(D1069="USD",H1069-G1069,ROUNDUP((H1069-G1069)/T1069,2)))</f>
        <v/>
      </c>
      <c r="D1071" s="110"/>
      <c r="E1071" s="110"/>
      <c r="F1071" s="111" t="str">
        <f>IF(AND(E1069&lt;&gt;"",OR(I1069="全額",I1069="一部")=TRUE)=TRUE,E1069,"")</f>
        <v/>
      </c>
      <c r="G1071" s="112" t="str">
        <f>IF(D1069="JPY",IF(COUNTIF(F1071,"*円*")=1,I1071,ROUNDUP(I1071/T1069,2)),IF(COUNTIF(F1071,"*円*")=0,I1071,ROUNDUP(I1071*T1069,0)))</f>
        <v/>
      </c>
      <c r="H1071" s="174"/>
      <c r="I1071" s="176" t="str">
        <f>IF(I1069="","",IF(I1069="全額",H1069,IF(I1069="なし",0,"金額入力")))</f>
        <v/>
      </c>
      <c r="J1071" s="381"/>
      <c r="K1071" s="385"/>
      <c r="L1071" s="386"/>
      <c r="M1071" s="385"/>
      <c r="N1071" s="386"/>
      <c r="O1071" s="385"/>
      <c r="P1071" s="386"/>
      <c r="Q1071" s="385"/>
      <c r="R1071" s="387"/>
      <c r="S1071" s="87"/>
      <c r="T1071" s="135"/>
      <c r="U1071" s="118" t="str">
        <f>IF(G1071="","","IN_"&amp;F1071&amp;MONTH(H1071)&amp;"/"&amp;DAY(H1071))&amp;"_"&amp;COUNTIF($V$14:V1071,V1071)</f>
        <v>_186</v>
      </c>
      <c r="V1071" s="118" t="str">
        <f>"IN_"&amp;F1071&amp;H1071</f>
        <v>IN_</v>
      </c>
      <c r="W1071" s="118"/>
      <c r="X1071" s="118"/>
      <c r="Y1071" s="135" t="str">
        <f>Q1070</f>
        <v/>
      </c>
      <c r="Z1071" s="266">
        <f>Q1071</f>
        <v>0</v>
      </c>
      <c r="AA1071" s="135" t="str">
        <f>IF(AB1071="着金待ち",COUNTIF($AB$14:AB1071,"着金待ち"),"")</f>
        <v/>
      </c>
      <c r="AB1071" s="135" t="str">
        <f>IF(AND(OR(I1069="全額",I1069="一部")=TRUE,H1071="")=TRUE,"着金待ち","")</f>
        <v/>
      </c>
      <c r="AC1071" s="135" t="str">
        <f>IF(AB1071="着金待ち",C1069,"")</f>
        <v/>
      </c>
      <c r="AD1071" s="135" t="str">
        <f>IF(AB1071="着金待ち",F1071,"")</f>
        <v/>
      </c>
      <c r="AE1071" s="292" t="str">
        <f>IF(AB1071="着金待ち",G1071,"")</f>
        <v/>
      </c>
      <c r="AF1071" s="148" t="str">
        <f>IF(AB1071="着金待ち",B1071,"")</f>
        <v/>
      </c>
      <c r="AG1071" s="135" t="str">
        <f>IF(C1071="","",IF(C1071&lt;&gt;D1071+E1071,"！",""))</f>
        <v/>
      </c>
      <c r="AH1071" s="135" t="str">
        <f>IF(C1071="","",IF(C1071&lt;&gt;SUM(K1071:R1071),"！",""))</f>
        <v/>
      </c>
      <c r="AI1071" s="135" t="str">
        <f>IF(OR(AG1071="！",AH1071="！")=TRUE,"！","")</f>
        <v/>
      </c>
      <c r="AJ1071" s="135" t="str">
        <f>IF(AI1071="！",COUNTIF($AI$14:AI1071,"！"),"")</f>
        <v/>
      </c>
      <c r="AK1071" s="135">
        <v>6</v>
      </c>
    </row>
    <row r="1072" spans="1:37" ht="18" customHeight="1" thickBot="1">
      <c r="A1072" s="312"/>
      <c r="B1072" s="308" t="s">
        <v>317</v>
      </c>
      <c r="C1072" s="88"/>
      <c r="D1072" s="89"/>
      <c r="E1072" s="94" t="str">
        <f>IFERROR(ABS(C1071-(D1071+E1071)),"")</f>
        <v/>
      </c>
      <c r="F1072" s="90"/>
      <c r="G1072" s="90"/>
      <c r="H1072" s="89"/>
      <c r="I1072" s="170"/>
      <c r="J1072" s="79"/>
      <c r="K1072" s="79"/>
      <c r="L1072" s="79"/>
      <c r="M1072" s="79"/>
      <c r="N1072" s="79"/>
      <c r="O1072" s="79"/>
      <c r="P1072" s="79"/>
      <c r="Q1072" s="388" t="str">
        <f>IFERROR(ABS(C1071-SUM(K1071:R1071)),"")</f>
        <v/>
      </c>
      <c r="R1072" s="388"/>
      <c r="S1072" s="79"/>
      <c r="T1072" s="135"/>
      <c r="U1072" s="118"/>
      <c r="V1072" s="118"/>
      <c r="W1072" s="118"/>
      <c r="X1072" s="118"/>
      <c r="Y1072" s="135"/>
      <c r="Z1072" s="135"/>
      <c r="AA1072" s="135"/>
      <c r="AB1072" s="135"/>
      <c r="AC1072" s="135"/>
      <c r="AD1072" s="135"/>
      <c r="AE1072" s="135"/>
      <c r="AF1072" s="148"/>
      <c r="AG1072" s="135"/>
      <c r="AH1072" s="135"/>
      <c r="AI1072" s="135"/>
      <c r="AJ1072" s="135"/>
      <c r="AK1072" s="135"/>
    </row>
    <row r="1073" spans="1:37" ht="18" customHeight="1" thickBot="1">
      <c r="A1073" s="312"/>
      <c r="B1073" s="321">
        <f>B1068+1</f>
        <v>7</v>
      </c>
      <c r="C1073" s="81" t="s">
        <v>23</v>
      </c>
      <c r="D1073" s="82" t="s">
        <v>136</v>
      </c>
      <c r="E1073" s="82" t="s">
        <v>28</v>
      </c>
      <c r="F1073" s="82" t="s">
        <v>27</v>
      </c>
      <c r="G1073" s="82" t="s">
        <v>24</v>
      </c>
      <c r="H1073" s="171" t="s">
        <v>25</v>
      </c>
      <c r="I1073" s="91" t="s">
        <v>133</v>
      </c>
      <c r="J1073" s="372" t="s">
        <v>198</v>
      </c>
      <c r="K1073" s="374"/>
      <c r="L1073" s="375"/>
      <c r="M1073" s="375"/>
      <c r="N1073" s="375"/>
      <c r="O1073" s="375"/>
      <c r="P1073" s="375"/>
      <c r="Q1073" s="375"/>
      <c r="R1073" s="376"/>
      <c r="S1073" s="83"/>
      <c r="T1073" s="120" t="s">
        <v>31</v>
      </c>
      <c r="U1073" s="118"/>
      <c r="V1073" s="118"/>
      <c r="W1073" s="118"/>
      <c r="X1073" s="118"/>
      <c r="Y1073" s="135" t="str">
        <f>K1075</f>
        <v/>
      </c>
      <c r="Z1073" s="266">
        <f>K1076</f>
        <v>0</v>
      </c>
      <c r="AA1073" s="135"/>
      <c r="AB1073" s="135"/>
      <c r="AC1073" s="135"/>
      <c r="AD1073" s="135"/>
      <c r="AE1073" s="135"/>
      <c r="AF1073" s="148"/>
      <c r="AG1073" s="135"/>
      <c r="AH1073" s="135"/>
      <c r="AI1073" s="135"/>
      <c r="AJ1073" s="135"/>
      <c r="AK1073" s="135"/>
    </row>
    <row r="1074" spans="1:37" ht="18" customHeight="1" thickBot="1">
      <c r="A1074" s="312"/>
      <c r="B1074" s="309">
        <f>B1044</f>
        <v>12</v>
      </c>
      <c r="C1074" s="107"/>
      <c r="D1074" s="108" t="s">
        <v>30</v>
      </c>
      <c r="E1074" s="108" t="str">
        <f>IF(C1074="","",IFERROR(INDEX(リスト!$B$3:$B$32,MATCH(プレー記録!C1074,リスト!$D$3:$D$32,0),1),""))</f>
        <v/>
      </c>
      <c r="F1074" s="109"/>
      <c r="G1074" s="109" t="str">
        <f>IF(F1074="","",F1074)</f>
        <v/>
      </c>
      <c r="H1074" s="172"/>
      <c r="I1074" s="175"/>
      <c r="J1074" s="373"/>
      <c r="K1074" s="377"/>
      <c r="L1074" s="378"/>
      <c r="M1074" s="378"/>
      <c r="N1074" s="378"/>
      <c r="O1074" s="378"/>
      <c r="P1074" s="378"/>
      <c r="Q1074" s="378"/>
      <c r="R1074" s="379"/>
      <c r="S1074" s="84"/>
      <c r="T1074" s="241"/>
      <c r="U1074" s="118" t="str">
        <f>IF(F1074="","","OUT_"&amp;E1074&amp;MONTH(B1074)&amp;"/"&amp;DAY(B1074)&amp;"_"&amp;COUNTIF($V$12:V1074,V1074))</f>
        <v/>
      </c>
      <c r="V1074" s="118" t="str">
        <f>"OUT_"&amp;E1074&amp;B1074</f>
        <v>OUT_12</v>
      </c>
      <c r="W1074" s="194">
        <f>SUM(H1074)-SUM(I1076)</f>
        <v>0</v>
      </c>
      <c r="X1074" s="119" t="str">
        <f>IF(C1074="","",C1074)</f>
        <v/>
      </c>
      <c r="Y1074" s="135" t="str">
        <f>M1075</f>
        <v/>
      </c>
      <c r="Z1074" s="266">
        <f>M1076</f>
        <v>0</v>
      </c>
      <c r="AA1074" s="135"/>
      <c r="AB1074" s="135"/>
      <c r="AC1074" s="135"/>
      <c r="AD1074" s="135"/>
      <c r="AE1074" s="135"/>
      <c r="AF1074" s="148"/>
      <c r="AG1074" s="135"/>
      <c r="AH1074" s="135"/>
      <c r="AI1074" s="135"/>
      <c r="AJ1074" s="135"/>
      <c r="AK1074" s="135"/>
    </row>
    <row r="1075" spans="1:37" ht="18" customHeight="1">
      <c r="A1075" s="312"/>
      <c r="B1075" s="79"/>
      <c r="C1075" s="85" t="s">
        <v>26</v>
      </c>
      <c r="D1075" s="86" t="s">
        <v>1</v>
      </c>
      <c r="E1075" s="86" t="s">
        <v>29</v>
      </c>
      <c r="F1075" s="86" t="s">
        <v>119</v>
      </c>
      <c r="G1075" s="86" t="s">
        <v>134</v>
      </c>
      <c r="H1075" s="173" t="s">
        <v>117</v>
      </c>
      <c r="I1075" s="92" t="s">
        <v>135</v>
      </c>
      <c r="J1075" s="380" t="s">
        <v>199</v>
      </c>
      <c r="K1075" s="382" t="str">
        <f>$K$13</f>
        <v/>
      </c>
      <c r="L1075" s="383"/>
      <c r="M1075" s="382" t="str">
        <f>$M$13</f>
        <v/>
      </c>
      <c r="N1075" s="383"/>
      <c r="O1075" s="382" t="str">
        <f>$O$13</f>
        <v/>
      </c>
      <c r="P1075" s="383"/>
      <c r="Q1075" s="382" t="str">
        <f>$Q$13</f>
        <v/>
      </c>
      <c r="R1075" s="384"/>
      <c r="S1075" s="87"/>
      <c r="T1075" s="135"/>
      <c r="U1075" s="118"/>
      <c r="V1075" s="118"/>
      <c r="W1075" s="118"/>
      <c r="X1075" s="118"/>
      <c r="Y1075" s="135" t="str">
        <f>O1075</f>
        <v/>
      </c>
      <c r="Z1075" s="266">
        <f>O1076</f>
        <v>0</v>
      </c>
      <c r="AA1075" s="135"/>
      <c r="AB1075" s="135"/>
      <c r="AC1075" s="135"/>
      <c r="AD1075" s="135"/>
      <c r="AE1075" s="135"/>
      <c r="AF1075" s="148"/>
      <c r="AG1075" s="135"/>
      <c r="AH1075" s="135"/>
      <c r="AI1075" s="135"/>
      <c r="AJ1075" s="135"/>
      <c r="AK1075" s="135"/>
    </row>
    <row r="1076" spans="1:37" ht="18" customHeight="1" thickBot="1">
      <c r="A1076" s="312" t="str">
        <f>IF(C1074="","",C1074)</f>
        <v/>
      </c>
      <c r="B1076" s="97">
        <f>B1044</f>
        <v>12</v>
      </c>
      <c r="C1076" s="93" t="str">
        <f>IF(H1074="","",IF(D1074="USD",H1074-G1074,ROUNDUP((H1074-G1074)/T1074,2)))</f>
        <v/>
      </c>
      <c r="D1076" s="110"/>
      <c r="E1076" s="110"/>
      <c r="F1076" s="111" t="str">
        <f>IF(AND(E1074&lt;&gt;"",OR(I1074="全額",I1074="一部")=TRUE)=TRUE,E1074,"")</f>
        <v/>
      </c>
      <c r="G1076" s="112" t="str">
        <f>IF(D1074="JPY",IF(COUNTIF(F1076,"*円*")=1,I1076,ROUNDUP(I1076/T1074,2)),IF(COUNTIF(F1076,"*円*")=0,I1076,ROUNDUP(I1076*T1074,0)))</f>
        <v/>
      </c>
      <c r="H1076" s="174"/>
      <c r="I1076" s="176" t="str">
        <f>IF(I1074="","",IF(I1074="全額",H1074,IF(I1074="なし",0,"金額入力")))</f>
        <v/>
      </c>
      <c r="J1076" s="381"/>
      <c r="K1076" s="385"/>
      <c r="L1076" s="386"/>
      <c r="M1076" s="385"/>
      <c r="N1076" s="386"/>
      <c r="O1076" s="385"/>
      <c r="P1076" s="386"/>
      <c r="Q1076" s="385"/>
      <c r="R1076" s="387"/>
      <c r="S1076" s="87"/>
      <c r="T1076" s="135"/>
      <c r="U1076" s="118" t="str">
        <f>IF(G1076="","","IN_"&amp;F1076&amp;MONTH(H1076)&amp;"/"&amp;DAY(H1076))&amp;"_"&amp;COUNTIF($V$14:V1076,V1076)</f>
        <v>_187</v>
      </c>
      <c r="V1076" s="118" t="str">
        <f>"IN_"&amp;F1076&amp;H1076</f>
        <v>IN_</v>
      </c>
      <c r="W1076" s="118"/>
      <c r="X1076" s="118"/>
      <c r="Y1076" s="135" t="str">
        <f>Q1075</f>
        <v/>
      </c>
      <c r="Z1076" s="266">
        <f>Q1076</f>
        <v>0</v>
      </c>
      <c r="AA1076" s="135" t="str">
        <f>IF(AB1076="着金待ち",COUNTIF($AB$14:AB1076,"着金待ち"),"")</f>
        <v/>
      </c>
      <c r="AB1076" s="135" t="str">
        <f>IF(AND(OR(I1074="全額",I1074="一部")=TRUE,H1076="")=TRUE,"着金待ち","")</f>
        <v/>
      </c>
      <c r="AC1076" s="135" t="str">
        <f>IF(AB1076="着金待ち",C1074,"")</f>
        <v/>
      </c>
      <c r="AD1076" s="135" t="str">
        <f>IF(AB1076="着金待ち",F1076,"")</f>
        <v/>
      </c>
      <c r="AE1076" s="292" t="str">
        <f>IF(AB1076="着金待ち",G1076,"")</f>
        <v/>
      </c>
      <c r="AF1076" s="148" t="str">
        <f>IF(AB1076="着金待ち",B1076,"")</f>
        <v/>
      </c>
      <c r="AG1076" s="135" t="str">
        <f>IF(C1076="","",IF(C1076&lt;&gt;D1076+E1076,"！",""))</f>
        <v/>
      </c>
      <c r="AH1076" s="135" t="str">
        <f>IF(C1076="","",IF(C1076&lt;&gt;SUM(K1076:R1076),"！",""))</f>
        <v/>
      </c>
      <c r="AI1076" s="135" t="str">
        <f>IF(OR(AG1076="！",AH1076="！")=TRUE,"！","")</f>
        <v/>
      </c>
      <c r="AJ1076" s="135" t="str">
        <f>IF(AI1076="！",COUNTIF($AI$14:AI1076,"！"),"")</f>
        <v/>
      </c>
      <c r="AK1076" s="135">
        <v>7</v>
      </c>
    </row>
    <row r="1077" spans="1:37" ht="18" customHeight="1" thickBot="1">
      <c r="A1077" s="312"/>
      <c r="B1077" s="308" t="s">
        <v>317</v>
      </c>
      <c r="C1077" s="88"/>
      <c r="D1077" s="89"/>
      <c r="E1077" s="94" t="str">
        <f>IFERROR(ABS(C1076-(D1076+E1076)),"")</f>
        <v/>
      </c>
      <c r="F1077" s="90"/>
      <c r="G1077" s="90"/>
      <c r="H1077" s="89"/>
      <c r="I1077" s="170"/>
      <c r="J1077" s="79"/>
      <c r="K1077" s="79"/>
      <c r="L1077" s="79"/>
      <c r="M1077" s="79"/>
      <c r="N1077" s="79"/>
      <c r="O1077" s="79"/>
      <c r="P1077" s="79"/>
      <c r="Q1077" s="388" t="str">
        <f>IFERROR(ABS(C1076-SUM(K1076:R1076)),"")</f>
        <v/>
      </c>
      <c r="R1077" s="388"/>
      <c r="S1077" s="79"/>
      <c r="T1077" s="135"/>
      <c r="U1077" s="118"/>
      <c r="V1077" s="118"/>
      <c r="W1077" s="118"/>
      <c r="X1077" s="118"/>
      <c r="Y1077" s="135"/>
      <c r="Z1077" s="135"/>
      <c r="AA1077" s="135"/>
      <c r="AB1077" s="135"/>
      <c r="AC1077" s="135"/>
      <c r="AD1077" s="135"/>
      <c r="AE1077" s="135"/>
      <c r="AF1077" s="148"/>
      <c r="AG1077" s="135"/>
      <c r="AH1077" s="135"/>
      <c r="AI1077" s="135"/>
      <c r="AJ1077" s="135"/>
      <c r="AK1077" s="135"/>
    </row>
    <row r="1078" spans="1:37" ht="18" customHeight="1" thickBot="1">
      <c r="A1078" s="312"/>
      <c r="B1078" s="321">
        <f>B1073+1</f>
        <v>8</v>
      </c>
      <c r="C1078" s="81" t="s">
        <v>23</v>
      </c>
      <c r="D1078" s="82" t="s">
        <v>136</v>
      </c>
      <c r="E1078" s="82" t="s">
        <v>28</v>
      </c>
      <c r="F1078" s="82" t="s">
        <v>27</v>
      </c>
      <c r="G1078" s="82" t="s">
        <v>24</v>
      </c>
      <c r="H1078" s="171" t="s">
        <v>25</v>
      </c>
      <c r="I1078" s="91" t="s">
        <v>133</v>
      </c>
      <c r="J1078" s="372" t="s">
        <v>198</v>
      </c>
      <c r="K1078" s="374"/>
      <c r="L1078" s="375"/>
      <c r="M1078" s="375"/>
      <c r="N1078" s="375"/>
      <c r="O1078" s="375"/>
      <c r="P1078" s="375"/>
      <c r="Q1078" s="375"/>
      <c r="R1078" s="376"/>
      <c r="S1078" s="83"/>
      <c r="T1078" s="120" t="s">
        <v>31</v>
      </c>
      <c r="U1078" s="118"/>
      <c r="V1078" s="118"/>
      <c r="W1078" s="118"/>
      <c r="X1078" s="118"/>
      <c r="Y1078" s="135" t="str">
        <f>K1080</f>
        <v/>
      </c>
      <c r="Z1078" s="266">
        <f>K1081</f>
        <v>0</v>
      </c>
      <c r="AA1078" s="135"/>
      <c r="AB1078" s="135"/>
      <c r="AC1078" s="135"/>
      <c r="AD1078" s="135"/>
      <c r="AE1078" s="135"/>
      <c r="AF1078" s="148"/>
      <c r="AG1078" s="135"/>
      <c r="AH1078" s="135"/>
      <c r="AI1078" s="135"/>
      <c r="AJ1078" s="135"/>
      <c r="AK1078" s="135"/>
    </row>
    <row r="1079" spans="1:37" ht="18" customHeight="1" thickBot="1">
      <c r="A1079" s="312"/>
      <c r="B1079" s="309">
        <f>B1044</f>
        <v>12</v>
      </c>
      <c r="C1079" s="107"/>
      <c r="D1079" s="108" t="s">
        <v>30</v>
      </c>
      <c r="E1079" s="108" t="str">
        <f>IF(C1079="","",IFERROR(INDEX(リスト!$B$3:$B$32,MATCH(プレー記録!C1079,リスト!$D$3:$D$32,0),1),""))</f>
        <v/>
      </c>
      <c r="F1079" s="109"/>
      <c r="G1079" s="109" t="str">
        <f>IF(F1079="","",F1079)</f>
        <v/>
      </c>
      <c r="H1079" s="172"/>
      <c r="I1079" s="175"/>
      <c r="J1079" s="373"/>
      <c r="K1079" s="377"/>
      <c r="L1079" s="378"/>
      <c r="M1079" s="378"/>
      <c r="N1079" s="378"/>
      <c r="O1079" s="378"/>
      <c r="P1079" s="378"/>
      <c r="Q1079" s="378"/>
      <c r="R1079" s="379"/>
      <c r="S1079" s="84"/>
      <c r="T1079" s="241"/>
      <c r="U1079" s="118" t="str">
        <f>IF(F1079="","","OUT_"&amp;E1079&amp;MONTH(B1079)&amp;"/"&amp;DAY(B1079)&amp;"_"&amp;COUNTIF($V$12:V1079,V1079))</f>
        <v/>
      </c>
      <c r="V1079" s="118" t="str">
        <f>"OUT_"&amp;E1079&amp;B1079</f>
        <v>OUT_12</v>
      </c>
      <c r="W1079" s="194">
        <f>SUM(H1079)-SUM(I1081)</f>
        <v>0</v>
      </c>
      <c r="X1079" s="119" t="str">
        <f>IF(C1079="","",C1079)</f>
        <v/>
      </c>
      <c r="Y1079" s="135" t="str">
        <f>M1080</f>
        <v/>
      </c>
      <c r="Z1079" s="266">
        <f>M1081</f>
        <v>0</v>
      </c>
      <c r="AA1079" s="135"/>
      <c r="AB1079" s="135"/>
      <c r="AC1079" s="135"/>
      <c r="AD1079" s="135"/>
      <c r="AE1079" s="135"/>
      <c r="AF1079" s="148"/>
      <c r="AG1079" s="135"/>
      <c r="AH1079" s="135"/>
      <c r="AI1079" s="135"/>
      <c r="AJ1079" s="135"/>
      <c r="AK1079" s="135"/>
    </row>
    <row r="1080" spans="1:37" ht="18" customHeight="1">
      <c r="A1080" s="312"/>
      <c r="B1080" s="79"/>
      <c r="C1080" s="85" t="s">
        <v>26</v>
      </c>
      <c r="D1080" s="86" t="s">
        <v>1</v>
      </c>
      <c r="E1080" s="86" t="s">
        <v>29</v>
      </c>
      <c r="F1080" s="86" t="s">
        <v>119</v>
      </c>
      <c r="G1080" s="86" t="s">
        <v>134</v>
      </c>
      <c r="H1080" s="173" t="s">
        <v>117</v>
      </c>
      <c r="I1080" s="92" t="s">
        <v>135</v>
      </c>
      <c r="J1080" s="380" t="s">
        <v>199</v>
      </c>
      <c r="K1080" s="382" t="str">
        <f>$K$13</f>
        <v/>
      </c>
      <c r="L1080" s="383"/>
      <c r="M1080" s="382" t="str">
        <f>$M$13</f>
        <v/>
      </c>
      <c r="N1080" s="383"/>
      <c r="O1080" s="382" t="str">
        <f>$O$13</f>
        <v/>
      </c>
      <c r="P1080" s="383"/>
      <c r="Q1080" s="382" t="str">
        <f>$Q$13</f>
        <v/>
      </c>
      <c r="R1080" s="384"/>
      <c r="S1080" s="87"/>
      <c r="T1080" s="135"/>
      <c r="U1080" s="118"/>
      <c r="V1080" s="118"/>
      <c r="W1080" s="118"/>
      <c r="X1080" s="118"/>
      <c r="Y1080" s="135" t="str">
        <f>O1080</f>
        <v/>
      </c>
      <c r="Z1080" s="266">
        <f>O1081</f>
        <v>0</v>
      </c>
      <c r="AA1080" s="135"/>
      <c r="AB1080" s="135"/>
      <c r="AC1080" s="135"/>
      <c r="AD1080" s="135"/>
      <c r="AE1080" s="135"/>
      <c r="AF1080" s="148"/>
      <c r="AG1080" s="135"/>
      <c r="AH1080" s="135"/>
      <c r="AI1080" s="135"/>
      <c r="AJ1080" s="135"/>
      <c r="AK1080" s="135"/>
    </row>
    <row r="1081" spans="1:37" ht="18" customHeight="1" thickBot="1">
      <c r="A1081" s="312" t="str">
        <f>IF(C1079="","",C1079)</f>
        <v/>
      </c>
      <c r="B1081" s="97">
        <f>B1044</f>
        <v>12</v>
      </c>
      <c r="C1081" s="93" t="str">
        <f>IF(H1079="","",IF(D1079="USD",H1079-G1079,ROUNDUP((H1079-G1079)/T1079,2)))</f>
        <v/>
      </c>
      <c r="D1081" s="110"/>
      <c r="E1081" s="110"/>
      <c r="F1081" s="111" t="str">
        <f>IF(AND(E1079&lt;&gt;"",OR(I1079="全額",I1079="一部")=TRUE)=TRUE,E1079,"")</f>
        <v/>
      </c>
      <c r="G1081" s="112" t="str">
        <f>IF(D1079="JPY",IF(COUNTIF(F1081,"*円*")=1,I1081,ROUNDUP(I1081/T1079,2)),IF(COUNTIF(F1081,"*円*")=0,I1081,ROUNDUP(I1081*T1079,0)))</f>
        <v/>
      </c>
      <c r="H1081" s="174"/>
      <c r="I1081" s="176" t="str">
        <f>IF(I1079="","",IF(I1079="全額",H1079,IF(I1079="なし",0,"金額入力")))</f>
        <v/>
      </c>
      <c r="J1081" s="381"/>
      <c r="K1081" s="385"/>
      <c r="L1081" s="386"/>
      <c r="M1081" s="385"/>
      <c r="N1081" s="386"/>
      <c r="O1081" s="385"/>
      <c r="P1081" s="386"/>
      <c r="Q1081" s="385"/>
      <c r="R1081" s="387"/>
      <c r="S1081" s="87"/>
      <c r="T1081" s="135"/>
      <c r="U1081" s="118" t="str">
        <f>IF(G1081="","","IN_"&amp;F1081&amp;MONTH(H1081)&amp;"/"&amp;DAY(H1081))&amp;"_"&amp;COUNTIF($V$14:V1081,V1081)</f>
        <v>_188</v>
      </c>
      <c r="V1081" s="118" t="str">
        <f>"IN_"&amp;F1081&amp;H1081</f>
        <v>IN_</v>
      </c>
      <c r="W1081" s="118"/>
      <c r="X1081" s="118"/>
      <c r="Y1081" s="135" t="str">
        <f>Q1080</f>
        <v/>
      </c>
      <c r="Z1081" s="266">
        <f>Q1081</f>
        <v>0</v>
      </c>
      <c r="AA1081" s="135" t="str">
        <f>IF(AB1081="着金待ち",COUNTIF($AB$14:AB1081,"着金待ち"),"")</f>
        <v/>
      </c>
      <c r="AB1081" s="135" t="str">
        <f>IF(AND(OR(I1079="全額",I1079="一部")=TRUE,H1081="")=TRUE,"着金待ち","")</f>
        <v/>
      </c>
      <c r="AC1081" s="135" t="str">
        <f>IF(AB1081="着金待ち",C1079,"")</f>
        <v/>
      </c>
      <c r="AD1081" s="135" t="str">
        <f>IF(AB1081="着金待ち",F1081,"")</f>
        <v/>
      </c>
      <c r="AE1081" s="292" t="str">
        <f>IF(AB1081="着金待ち",G1081,"")</f>
        <v/>
      </c>
      <c r="AF1081" s="148" t="str">
        <f>IF(AB1081="着金待ち",B1081,"")</f>
        <v/>
      </c>
      <c r="AG1081" s="135" t="str">
        <f>IF(C1081="","",IF(C1081&lt;&gt;D1081+E1081,"！",""))</f>
        <v/>
      </c>
      <c r="AH1081" s="135" t="str">
        <f>IF(C1081="","",IF(C1081&lt;&gt;SUM(K1081:R1081),"！",""))</f>
        <v/>
      </c>
      <c r="AI1081" s="135" t="str">
        <f>IF(OR(AG1081="！",AH1081="！")=TRUE,"！","")</f>
        <v/>
      </c>
      <c r="AJ1081" s="135" t="str">
        <f>IF(AI1081="！",COUNTIF($AI$14:AI1081,"！"),"")</f>
        <v/>
      </c>
      <c r="AK1081" s="135">
        <v>8</v>
      </c>
    </row>
    <row r="1082" spans="1:37" ht="18" customHeight="1" thickBot="1">
      <c r="A1082" s="312"/>
      <c r="B1082" s="308" t="s">
        <v>317</v>
      </c>
      <c r="C1082" s="88"/>
      <c r="D1082" s="89"/>
      <c r="E1082" s="94" t="str">
        <f>IFERROR(ABS(C1081-(D1081+E1081)),"")</f>
        <v/>
      </c>
      <c r="F1082" s="90"/>
      <c r="G1082" s="90"/>
      <c r="H1082" s="89"/>
      <c r="I1082" s="170"/>
      <c r="J1082" s="79"/>
      <c r="K1082" s="79"/>
      <c r="L1082" s="79"/>
      <c r="M1082" s="79"/>
      <c r="N1082" s="79"/>
      <c r="O1082" s="79"/>
      <c r="P1082" s="79"/>
      <c r="Q1082" s="388" t="str">
        <f>IFERROR(ABS(C1081-SUM(K1081:R1081)),"")</f>
        <v/>
      </c>
      <c r="R1082" s="388"/>
      <c r="S1082" s="79"/>
      <c r="T1082" s="135"/>
      <c r="U1082" s="118"/>
      <c r="V1082" s="118"/>
      <c r="W1082" s="118"/>
      <c r="X1082" s="118"/>
      <c r="Y1082" s="135"/>
      <c r="Z1082" s="135"/>
      <c r="AA1082" s="135"/>
      <c r="AB1082" s="135"/>
      <c r="AC1082" s="135"/>
      <c r="AD1082" s="135"/>
      <c r="AE1082" s="135"/>
      <c r="AF1082" s="148"/>
      <c r="AG1082" s="135"/>
      <c r="AH1082" s="135"/>
      <c r="AI1082" s="135"/>
      <c r="AJ1082" s="135"/>
      <c r="AK1082" s="135"/>
    </row>
    <row r="1083" spans="1:37" ht="18" customHeight="1" thickBot="1">
      <c r="A1083" s="312"/>
      <c r="B1083" s="321">
        <f>B1078+1</f>
        <v>9</v>
      </c>
      <c r="C1083" s="81" t="s">
        <v>23</v>
      </c>
      <c r="D1083" s="82" t="s">
        <v>136</v>
      </c>
      <c r="E1083" s="82" t="s">
        <v>28</v>
      </c>
      <c r="F1083" s="82" t="s">
        <v>27</v>
      </c>
      <c r="G1083" s="82" t="s">
        <v>24</v>
      </c>
      <c r="H1083" s="171" t="s">
        <v>25</v>
      </c>
      <c r="I1083" s="91" t="s">
        <v>133</v>
      </c>
      <c r="J1083" s="372" t="s">
        <v>198</v>
      </c>
      <c r="K1083" s="374"/>
      <c r="L1083" s="375"/>
      <c r="M1083" s="375"/>
      <c r="N1083" s="375"/>
      <c r="O1083" s="375"/>
      <c r="P1083" s="375"/>
      <c r="Q1083" s="375"/>
      <c r="R1083" s="376"/>
      <c r="S1083" s="83"/>
      <c r="T1083" s="120" t="s">
        <v>31</v>
      </c>
      <c r="U1083" s="118"/>
      <c r="V1083" s="118"/>
      <c r="W1083" s="118"/>
      <c r="X1083" s="118"/>
      <c r="Y1083" s="135" t="str">
        <f>K1085</f>
        <v/>
      </c>
      <c r="Z1083" s="266">
        <f>K1086</f>
        <v>0</v>
      </c>
      <c r="AA1083" s="135"/>
      <c r="AB1083" s="135"/>
      <c r="AC1083" s="135"/>
      <c r="AD1083" s="135"/>
      <c r="AE1083" s="135"/>
      <c r="AF1083" s="148"/>
      <c r="AG1083" s="135"/>
      <c r="AH1083" s="135"/>
      <c r="AI1083" s="135"/>
      <c r="AJ1083" s="135"/>
      <c r="AK1083" s="135"/>
    </row>
    <row r="1084" spans="1:37" ht="18" customHeight="1" thickBot="1">
      <c r="A1084" s="312"/>
      <c r="B1084" s="309">
        <f>B1044</f>
        <v>12</v>
      </c>
      <c r="C1084" s="107"/>
      <c r="D1084" s="108" t="s">
        <v>30</v>
      </c>
      <c r="E1084" s="108" t="str">
        <f>IF(C1084="","",IFERROR(INDEX(リスト!$B$3:$B$32,MATCH(プレー記録!C1084,リスト!$D$3:$D$32,0),1),""))</f>
        <v/>
      </c>
      <c r="F1084" s="109"/>
      <c r="G1084" s="109" t="str">
        <f>IF(F1084="","",F1084)</f>
        <v/>
      </c>
      <c r="H1084" s="172"/>
      <c r="I1084" s="175"/>
      <c r="J1084" s="373"/>
      <c r="K1084" s="377"/>
      <c r="L1084" s="378"/>
      <c r="M1084" s="378"/>
      <c r="N1084" s="378"/>
      <c r="O1084" s="378"/>
      <c r="P1084" s="378"/>
      <c r="Q1084" s="378"/>
      <c r="R1084" s="379"/>
      <c r="S1084" s="84"/>
      <c r="T1084" s="241"/>
      <c r="U1084" s="118" t="str">
        <f>IF(F1084="","","OUT_"&amp;E1084&amp;MONTH(B1084)&amp;"/"&amp;DAY(B1084)&amp;"_"&amp;COUNTIF($V$12:V1084,V1084))</f>
        <v/>
      </c>
      <c r="V1084" s="118" t="str">
        <f>"OUT_"&amp;E1084&amp;B1084</f>
        <v>OUT_12</v>
      </c>
      <c r="W1084" s="194">
        <f>SUM(H1084)-SUM(I1086)</f>
        <v>0</v>
      </c>
      <c r="X1084" s="119" t="str">
        <f>IF(C1084="","",C1084)</f>
        <v/>
      </c>
      <c r="Y1084" s="135" t="str">
        <f>M1085</f>
        <v/>
      </c>
      <c r="Z1084" s="266">
        <f>M1086</f>
        <v>0</v>
      </c>
      <c r="AA1084" s="135"/>
      <c r="AB1084" s="135"/>
      <c r="AC1084" s="135"/>
      <c r="AD1084" s="135"/>
      <c r="AE1084" s="135"/>
      <c r="AF1084" s="148"/>
      <c r="AG1084" s="135"/>
      <c r="AH1084" s="135"/>
      <c r="AI1084" s="135"/>
      <c r="AJ1084" s="135"/>
      <c r="AK1084" s="135"/>
    </row>
    <row r="1085" spans="1:37" ht="18" customHeight="1">
      <c r="A1085" s="312"/>
      <c r="B1085" s="79"/>
      <c r="C1085" s="85" t="s">
        <v>26</v>
      </c>
      <c r="D1085" s="86" t="s">
        <v>1</v>
      </c>
      <c r="E1085" s="86" t="s">
        <v>29</v>
      </c>
      <c r="F1085" s="86" t="s">
        <v>119</v>
      </c>
      <c r="G1085" s="86" t="s">
        <v>134</v>
      </c>
      <c r="H1085" s="173" t="s">
        <v>117</v>
      </c>
      <c r="I1085" s="92" t="s">
        <v>135</v>
      </c>
      <c r="J1085" s="380" t="s">
        <v>199</v>
      </c>
      <c r="K1085" s="382" t="str">
        <f>$K$13</f>
        <v/>
      </c>
      <c r="L1085" s="383"/>
      <c r="M1085" s="382" t="str">
        <f>$M$13</f>
        <v/>
      </c>
      <c r="N1085" s="383"/>
      <c r="O1085" s="382" t="str">
        <f>$O$13</f>
        <v/>
      </c>
      <c r="P1085" s="383"/>
      <c r="Q1085" s="382" t="str">
        <f>$Q$13</f>
        <v/>
      </c>
      <c r="R1085" s="384"/>
      <c r="S1085" s="87"/>
      <c r="T1085" s="135"/>
      <c r="U1085" s="118"/>
      <c r="V1085" s="118"/>
      <c r="W1085" s="118"/>
      <c r="X1085" s="118"/>
      <c r="Y1085" s="135" t="str">
        <f>O1085</f>
        <v/>
      </c>
      <c r="Z1085" s="266">
        <f>O1086</f>
        <v>0</v>
      </c>
      <c r="AA1085" s="135"/>
      <c r="AB1085" s="135"/>
      <c r="AC1085" s="135"/>
      <c r="AD1085" s="135"/>
      <c r="AE1085" s="135"/>
      <c r="AF1085" s="148"/>
      <c r="AG1085" s="135"/>
      <c r="AH1085" s="135"/>
      <c r="AI1085" s="135"/>
      <c r="AJ1085" s="135"/>
      <c r="AK1085" s="135"/>
    </row>
    <row r="1086" spans="1:37" ht="18" customHeight="1" thickBot="1">
      <c r="A1086" s="312" t="str">
        <f>IF(C1084="","",C1084)</f>
        <v/>
      </c>
      <c r="B1086" s="97">
        <f>B1044</f>
        <v>12</v>
      </c>
      <c r="C1086" s="93" t="str">
        <f>IF(H1084="","",IF(D1084="USD",H1084-G1084,ROUNDUP((H1084-G1084)/T1084,2)))</f>
        <v/>
      </c>
      <c r="D1086" s="110"/>
      <c r="E1086" s="110"/>
      <c r="F1086" s="111" t="str">
        <f>IF(AND(E1084&lt;&gt;"",OR(I1084="全額",I1084="一部")=TRUE)=TRUE,E1084,"")</f>
        <v/>
      </c>
      <c r="G1086" s="112" t="str">
        <f>IF(D1084="JPY",IF(COUNTIF(F1086,"*円*")=1,I1086,ROUNDUP(I1086/T1084,2)),IF(COUNTIF(F1086,"*円*")=0,I1086,ROUNDUP(I1086*T1084,0)))</f>
        <v/>
      </c>
      <c r="H1086" s="174"/>
      <c r="I1086" s="176" t="str">
        <f>IF(I1084="","",IF(I1084="全額",H1084,IF(I1084="なし",0,"金額入力")))</f>
        <v/>
      </c>
      <c r="J1086" s="381"/>
      <c r="K1086" s="385"/>
      <c r="L1086" s="386"/>
      <c r="M1086" s="385"/>
      <c r="N1086" s="386"/>
      <c r="O1086" s="385"/>
      <c r="P1086" s="386"/>
      <c r="Q1086" s="385"/>
      <c r="R1086" s="387"/>
      <c r="S1086" s="87"/>
      <c r="T1086" s="135"/>
      <c r="U1086" s="118" t="str">
        <f>IF(G1086="","","IN_"&amp;F1086&amp;MONTH(H1086)&amp;"/"&amp;DAY(H1086))&amp;"_"&amp;COUNTIF($V$14:V1086,V1086)</f>
        <v>_189</v>
      </c>
      <c r="V1086" s="118" t="str">
        <f>"IN_"&amp;F1086&amp;H1086</f>
        <v>IN_</v>
      </c>
      <c r="W1086" s="118"/>
      <c r="X1086" s="118"/>
      <c r="Y1086" s="135" t="str">
        <f>Q1085</f>
        <v/>
      </c>
      <c r="Z1086" s="266">
        <f>Q1086</f>
        <v>0</v>
      </c>
      <c r="AA1086" s="135" t="str">
        <f>IF(AB1086="着金待ち",COUNTIF($AB$14:AB1086,"着金待ち"),"")</f>
        <v/>
      </c>
      <c r="AB1086" s="135" t="str">
        <f>IF(AND(OR(I1084="全額",I1084="一部")=TRUE,H1086="")=TRUE,"着金待ち","")</f>
        <v/>
      </c>
      <c r="AC1086" s="135" t="str">
        <f>IF(AB1086="着金待ち",C1084,"")</f>
        <v/>
      </c>
      <c r="AD1086" s="135" t="str">
        <f>IF(AB1086="着金待ち",F1086,"")</f>
        <v/>
      </c>
      <c r="AE1086" s="292" t="str">
        <f>IF(AB1086="着金待ち",G1086,"")</f>
        <v/>
      </c>
      <c r="AF1086" s="148" t="str">
        <f>IF(AB1086="着金待ち",B1086,"")</f>
        <v/>
      </c>
      <c r="AG1086" s="135" t="str">
        <f>IF(C1086="","",IF(C1086&lt;&gt;D1086+E1086,"！",""))</f>
        <v/>
      </c>
      <c r="AH1086" s="135" t="str">
        <f>IF(C1086="","",IF(C1086&lt;&gt;SUM(K1086:R1086),"！",""))</f>
        <v/>
      </c>
      <c r="AI1086" s="135" t="str">
        <f>IF(OR(AG1086="！",AH1086="！")=TRUE,"！","")</f>
        <v/>
      </c>
      <c r="AJ1086" s="135" t="str">
        <f>IF(AI1086="！",COUNTIF($AI$14:AI1086,"！"),"")</f>
        <v/>
      </c>
      <c r="AK1086" s="135">
        <v>9</v>
      </c>
    </row>
    <row r="1087" spans="1:37" ht="18" customHeight="1" thickBot="1">
      <c r="A1087" s="312"/>
      <c r="B1087" s="308" t="s">
        <v>317</v>
      </c>
      <c r="C1087" s="88"/>
      <c r="D1087" s="89"/>
      <c r="E1087" s="94" t="str">
        <f>IFERROR(ABS(C1086-(D1086+E1086)),"")</f>
        <v/>
      </c>
      <c r="F1087" s="90"/>
      <c r="G1087" s="90"/>
      <c r="H1087" s="89"/>
      <c r="I1087" s="170"/>
      <c r="J1087" s="79"/>
      <c r="K1087" s="79"/>
      <c r="L1087" s="79"/>
      <c r="M1087" s="79"/>
      <c r="N1087" s="79"/>
      <c r="O1087" s="79"/>
      <c r="P1087" s="79"/>
      <c r="Q1087" s="388" t="str">
        <f>IFERROR(ABS(C1086-SUM(K1086:R1086)),"")</f>
        <v/>
      </c>
      <c r="R1087" s="388"/>
      <c r="S1087" s="79"/>
      <c r="T1087" s="135"/>
      <c r="U1087" s="118"/>
      <c r="V1087" s="118"/>
      <c r="W1087" s="118"/>
      <c r="X1087" s="118"/>
      <c r="Y1087" s="135"/>
      <c r="Z1087" s="135"/>
      <c r="AA1087" s="135"/>
      <c r="AB1087" s="135"/>
      <c r="AC1087" s="135"/>
      <c r="AD1087" s="135"/>
      <c r="AE1087" s="135"/>
      <c r="AF1087" s="148"/>
      <c r="AG1087" s="135"/>
      <c r="AH1087" s="135"/>
      <c r="AI1087" s="135"/>
      <c r="AJ1087" s="135"/>
      <c r="AK1087" s="135"/>
    </row>
    <row r="1088" spans="1:37" ht="18" customHeight="1" thickBot="1">
      <c r="A1088" s="312"/>
      <c r="B1088" s="321">
        <f>B1083+1</f>
        <v>10</v>
      </c>
      <c r="C1088" s="81" t="s">
        <v>23</v>
      </c>
      <c r="D1088" s="82" t="s">
        <v>136</v>
      </c>
      <c r="E1088" s="82" t="s">
        <v>28</v>
      </c>
      <c r="F1088" s="82" t="s">
        <v>27</v>
      </c>
      <c r="G1088" s="82" t="s">
        <v>24</v>
      </c>
      <c r="H1088" s="171" t="s">
        <v>25</v>
      </c>
      <c r="I1088" s="91" t="s">
        <v>133</v>
      </c>
      <c r="J1088" s="372" t="s">
        <v>198</v>
      </c>
      <c r="K1088" s="374"/>
      <c r="L1088" s="375"/>
      <c r="M1088" s="375"/>
      <c r="N1088" s="375"/>
      <c r="O1088" s="375"/>
      <c r="P1088" s="375"/>
      <c r="Q1088" s="375"/>
      <c r="R1088" s="376"/>
      <c r="S1088" s="83"/>
      <c r="T1088" s="120" t="s">
        <v>31</v>
      </c>
      <c r="U1088" s="118"/>
      <c r="V1088" s="118"/>
      <c r="W1088" s="118"/>
      <c r="X1088" s="118"/>
      <c r="Y1088" s="135" t="str">
        <f>K1090</f>
        <v/>
      </c>
      <c r="Z1088" s="266">
        <f>K1091</f>
        <v>0</v>
      </c>
      <c r="AA1088" s="135"/>
      <c r="AB1088" s="135"/>
      <c r="AC1088" s="135"/>
      <c r="AD1088" s="135"/>
      <c r="AE1088" s="135"/>
      <c r="AF1088" s="148"/>
      <c r="AG1088" s="135"/>
      <c r="AH1088" s="135"/>
      <c r="AI1088" s="135"/>
      <c r="AJ1088" s="135"/>
      <c r="AK1088" s="135"/>
    </row>
    <row r="1089" spans="1:37" ht="18" customHeight="1" thickBot="1">
      <c r="A1089" s="312"/>
      <c r="B1089" s="309">
        <f>B1044</f>
        <v>12</v>
      </c>
      <c r="C1089" s="107"/>
      <c r="D1089" s="108" t="s">
        <v>30</v>
      </c>
      <c r="E1089" s="108" t="str">
        <f>IF(C1089="","",IFERROR(INDEX(リスト!$B$3:$B$32,MATCH(プレー記録!C1089,リスト!$D$3:$D$32,0),1),""))</f>
        <v/>
      </c>
      <c r="F1089" s="109"/>
      <c r="G1089" s="109" t="str">
        <f>IF(F1089="","",F1089)</f>
        <v/>
      </c>
      <c r="H1089" s="172"/>
      <c r="I1089" s="175"/>
      <c r="J1089" s="373"/>
      <c r="K1089" s="377"/>
      <c r="L1089" s="378"/>
      <c r="M1089" s="378"/>
      <c r="N1089" s="378"/>
      <c r="O1089" s="378"/>
      <c r="P1089" s="378"/>
      <c r="Q1089" s="378"/>
      <c r="R1089" s="379"/>
      <c r="S1089" s="84"/>
      <c r="T1089" s="241"/>
      <c r="U1089" s="118" t="str">
        <f>IF(F1089="","","OUT_"&amp;E1089&amp;MONTH(B1089)&amp;"/"&amp;DAY(B1089)&amp;"_"&amp;COUNTIF($V$12:V1089,V1089))</f>
        <v/>
      </c>
      <c r="V1089" s="118" t="str">
        <f>"OUT_"&amp;E1089&amp;B1089</f>
        <v>OUT_12</v>
      </c>
      <c r="W1089" s="194">
        <f>SUM(H1089)-SUM(I1091)</f>
        <v>0</v>
      </c>
      <c r="X1089" s="119" t="str">
        <f>IF(C1089="","",C1089)</f>
        <v/>
      </c>
      <c r="Y1089" s="135" t="str">
        <f>M1090</f>
        <v/>
      </c>
      <c r="Z1089" s="266">
        <f>M1091</f>
        <v>0</v>
      </c>
      <c r="AA1089" s="135"/>
      <c r="AB1089" s="135"/>
      <c r="AC1089" s="135"/>
      <c r="AD1089" s="135"/>
      <c r="AE1089" s="135"/>
      <c r="AF1089" s="148"/>
      <c r="AG1089" s="135"/>
      <c r="AH1089" s="135"/>
      <c r="AI1089" s="135"/>
      <c r="AJ1089" s="135"/>
      <c r="AK1089" s="135"/>
    </row>
    <row r="1090" spans="1:37" ht="18" customHeight="1">
      <c r="A1090" s="312"/>
      <c r="B1090" s="79"/>
      <c r="C1090" s="85" t="s">
        <v>26</v>
      </c>
      <c r="D1090" s="86" t="s">
        <v>1</v>
      </c>
      <c r="E1090" s="86" t="s">
        <v>29</v>
      </c>
      <c r="F1090" s="86" t="s">
        <v>119</v>
      </c>
      <c r="G1090" s="86" t="s">
        <v>134</v>
      </c>
      <c r="H1090" s="173" t="s">
        <v>117</v>
      </c>
      <c r="I1090" s="92" t="s">
        <v>135</v>
      </c>
      <c r="J1090" s="380" t="s">
        <v>199</v>
      </c>
      <c r="K1090" s="382" t="str">
        <f>$K$13</f>
        <v/>
      </c>
      <c r="L1090" s="383"/>
      <c r="M1090" s="382" t="str">
        <f>$M$13</f>
        <v/>
      </c>
      <c r="N1090" s="383"/>
      <c r="O1090" s="382" t="str">
        <f>$O$13</f>
        <v/>
      </c>
      <c r="P1090" s="383"/>
      <c r="Q1090" s="382" t="str">
        <f>$Q$13</f>
        <v/>
      </c>
      <c r="R1090" s="384"/>
      <c r="S1090" s="87"/>
      <c r="T1090" s="135"/>
      <c r="U1090" s="118"/>
      <c r="V1090" s="118"/>
      <c r="W1090" s="118"/>
      <c r="X1090" s="118"/>
      <c r="Y1090" s="135" t="str">
        <f>O1090</f>
        <v/>
      </c>
      <c r="Z1090" s="266">
        <f>O1091</f>
        <v>0</v>
      </c>
      <c r="AA1090" s="135"/>
      <c r="AB1090" s="135"/>
      <c r="AC1090" s="135"/>
      <c r="AD1090" s="135"/>
      <c r="AE1090" s="135"/>
      <c r="AF1090" s="148"/>
      <c r="AG1090" s="135"/>
      <c r="AH1090" s="135"/>
      <c r="AI1090" s="135"/>
      <c r="AJ1090" s="135"/>
      <c r="AK1090" s="135"/>
    </row>
    <row r="1091" spans="1:37" ht="18" customHeight="1" thickBot="1">
      <c r="A1091" s="312" t="str">
        <f>IF(C1089="","",C1089)</f>
        <v/>
      </c>
      <c r="B1091" s="97">
        <f>B1044</f>
        <v>12</v>
      </c>
      <c r="C1091" s="93" t="str">
        <f>IF(H1089="","",IF(D1089="USD",H1089-G1089,ROUNDUP((H1089-G1089)/T1089,2)))</f>
        <v/>
      </c>
      <c r="D1091" s="110"/>
      <c r="E1091" s="110"/>
      <c r="F1091" s="111" t="str">
        <f>IF(AND(E1089&lt;&gt;"",OR(I1089="全額",I1089="一部")=TRUE)=TRUE,E1089,"")</f>
        <v/>
      </c>
      <c r="G1091" s="112" t="str">
        <f>IF(D1089="JPY",IF(COUNTIF(F1091,"*円*")=1,I1091,ROUNDUP(I1091/T1089,2)),IF(COUNTIF(F1091,"*円*")=0,I1091,ROUNDUP(I1091*T1089,0)))</f>
        <v/>
      </c>
      <c r="H1091" s="174"/>
      <c r="I1091" s="176" t="str">
        <f>IF(I1089="","",IF(I1089="全額",H1089,IF(I1089="なし",0,"金額入力")))</f>
        <v/>
      </c>
      <c r="J1091" s="381"/>
      <c r="K1091" s="385"/>
      <c r="L1091" s="386"/>
      <c r="M1091" s="385"/>
      <c r="N1091" s="386"/>
      <c r="O1091" s="385"/>
      <c r="P1091" s="386"/>
      <c r="Q1091" s="385"/>
      <c r="R1091" s="387"/>
      <c r="S1091" s="87"/>
      <c r="T1091" s="135"/>
      <c r="U1091" s="118" t="str">
        <f>IF(G1091="","","IN_"&amp;F1091&amp;MONTH(H1091)&amp;"/"&amp;DAY(H1091))&amp;"_"&amp;COUNTIF($V$14:V1091,V1091)</f>
        <v>_190</v>
      </c>
      <c r="V1091" s="118" t="str">
        <f>"IN_"&amp;F1091&amp;H1091</f>
        <v>IN_</v>
      </c>
      <c r="W1091" s="118"/>
      <c r="X1091" s="118"/>
      <c r="Y1091" s="135" t="str">
        <f>Q1090</f>
        <v/>
      </c>
      <c r="Z1091" s="266">
        <f>Q1091</f>
        <v>0</v>
      </c>
      <c r="AA1091" s="135" t="str">
        <f>IF(AB1091="着金待ち",COUNTIF($AB$14:AB1091,"着金待ち"),"")</f>
        <v/>
      </c>
      <c r="AB1091" s="135" t="str">
        <f>IF(AND(OR(I1089="全額",I1089="一部")=TRUE,H1091="")=TRUE,"着金待ち","")</f>
        <v/>
      </c>
      <c r="AC1091" s="135" t="str">
        <f>IF(AB1091="着金待ち",C1089,"")</f>
        <v/>
      </c>
      <c r="AD1091" s="135" t="str">
        <f>IF(AB1091="着金待ち",F1091,"")</f>
        <v/>
      </c>
      <c r="AE1091" s="292" t="str">
        <f>IF(AB1091="着金待ち",G1091,"")</f>
        <v/>
      </c>
      <c r="AF1091" s="148" t="str">
        <f>IF(AB1091="着金待ち",B1091,"")</f>
        <v/>
      </c>
      <c r="AG1091" s="135" t="str">
        <f>IF(C1091="","",IF(C1091&lt;&gt;D1091+E1091,"！",""))</f>
        <v/>
      </c>
      <c r="AH1091" s="135" t="str">
        <f>IF(C1091="","",IF(C1091&lt;&gt;SUM(K1091:R1091),"！",""))</f>
        <v/>
      </c>
      <c r="AI1091" s="135" t="str">
        <f>IF(OR(AG1091="！",AH1091="！")=TRUE,"！","")</f>
        <v/>
      </c>
      <c r="AJ1091" s="135" t="str">
        <f>IF(AI1091="！",COUNTIF($AI$14:AI1091,"！"),"")</f>
        <v/>
      </c>
      <c r="AK1091" s="135">
        <v>10</v>
      </c>
    </row>
    <row r="1092" spans="1:37" ht="18" customHeight="1" thickBot="1">
      <c r="A1092" s="312"/>
      <c r="B1092" s="308" t="s">
        <v>317</v>
      </c>
      <c r="C1092" s="181"/>
      <c r="D1092" s="182"/>
      <c r="E1092" s="98" t="str">
        <f>IFERROR(ABS(C1091-(D1091+E1091)),"")</f>
        <v/>
      </c>
      <c r="F1092" s="183"/>
      <c r="G1092" s="183"/>
      <c r="H1092" s="182"/>
      <c r="I1092" s="170"/>
      <c r="J1092" s="79"/>
      <c r="K1092" s="79"/>
      <c r="L1092" s="79"/>
      <c r="M1092" s="79"/>
      <c r="N1092" s="79"/>
      <c r="O1092" s="79"/>
      <c r="P1092" s="79"/>
      <c r="Q1092" s="371" t="str">
        <f>IFERROR(ABS(C1091-SUM(K1091:R1091)),"")</f>
        <v/>
      </c>
      <c r="R1092" s="371"/>
      <c r="S1092" s="79"/>
      <c r="T1092" s="135"/>
      <c r="U1092" s="118"/>
      <c r="V1092" s="118"/>
      <c r="W1092" s="118"/>
      <c r="X1092" s="118"/>
      <c r="Y1092" s="135"/>
      <c r="Z1092" s="135"/>
      <c r="AA1092" s="135"/>
      <c r="AB1092" s="135"/>
      <c r="AC1092" s="135"/>
      <c r="AD1092" s="135"/>
      <c r="AE1092" s="135"/>
      <c r="AF1092" s="148"/>
      <c r="AG1092" s="135"/>
      <c r="AH1092" s="135"/>
      <c r="AI1092" s="135"/>
      <c r="AJ1092" s="135"/>
      <c r="AK1092" s="135"/>
    </row>
    <row r="1093" spans="1:37" ht="18" customHeight="1" thickBot="1">
      <c r="A1093" s="312"/>
      <c r="B1093" s="321">
        <f>B1088+1</f>
        <v>11</v>
      </c>
      <c r="C1093" s="81" t="s">
        <v>23</v>
      </c>
      <c r="D1093" s="82" t="s">
        <v>136</v>
      </c>
      <c r="E1093" s="82" t="s">
        <v>28</v>
      </c>
      <c r="F1093" s="82" t="s">
        <v>27</v>
      </c>
      <c r="G1093" s="82" t="s">
        <v>24</v>
      </c>
      <c r="H1093" s="171" t="s">
        <v>25</v>
      </c>
      <c r="I1093" s="91" t="s">
        <v>133</v>
      </c>
      <c r="J1093" s="372" t="s">
        <v>198</v>
      </c>
      <c r="K1093" s="374"/>
      <c r="L1093" s="375"/>
      <c r="M1093" s="375"/>
      <c r="N1093" s="375"/>
      <c r="O1093" s="375"/>
      <c r="P1093" s="375"/>
      <c r="Q1093" s="375"/>
      <c r="R1093" s="376"/>
      <c r="S1093" s="83"/>
      <c r="T1093" s="120" t="s">
        <v>31</v>
      </c>
      <c r="U1093" s="118"/>
      <c r="V1093" s="118"/>
      <c r="W1093" s="118"/>
      <c r="X1093" s="118"/>
      <c r="Y1093" s="135" t="str">
        <f>K1095</f>
        <v/>
      </c>
      <c r="Z1093" s="266">
        <f>K1096</f>
        <v>0</v>
      </c>
      <c r="AA1093" s="135"/>
      <c r="AB1093" s="135"/>
      <c r="AC1093" s="135"/>
      <c r="AD1093" s="135"/>
      <c r="AE1093" s="135"/>
      <c r="AF1093" s="148"/>
      <c r="AG1093" s="135"/>
      <c r="AH1093" s="135"/>
      <c r="AI1093" s="135"/>
      <c r="AJ1093" s="135"/>
      <c r="AK1093" s="135"/>
    </row>
    <row r="1094" spans="1:37" ht="18" customHeight="1" thickBot="1">
      <c r="A1094" s="312"/>
      <c r="B1094" s="309">
        <f>B1044</f>
        <v>12</v>
      </c>
      <c r="C1094" s="107"/>
      <c r="D1094" s="108" t="s">
        <v>30</v>
      </c>
      <c r="E1094" s="108" t="str">
        <f>IF(C1094="","",IFERROR(INDEX(リスト!$B$3:$B$32,MATCH(プレー記録!C1094,リスト!$D$3:$D$32,0),1),""))</f>
        <v/>
      </c>
      <c r="F1094" s="109"/>
      <c r="G1094" s="109" t="str">
        <f>IF(F1094="","",F1094)</f>
        <v/>
      </c>
      <c r="H1094" s="172"/>
      <c r="I1094" s="175"/>
      <c r="J1094" s="373"/>
      <c r="K1094" s="377"/>
      <c r="L1094" s="378"/>
      <c r="M1094" s="378"/>
      <c r="N1094" s="378"/>
      <c r="O1094" s="378"/>
      <c r="P1094" s="378"/>
      <c r="Q1094" s="378"/>
      <c r="R1094" s="379"/>
      <c r="S1094" s="84"/>
      <c r="T1094" s="241"/>
      <c r="U1094" s="118" t="str">
        <f>IF(F1094="","","OUT_"&amp;E1094&amp;MONTH(B1094)&amp;"/"&amp;DAY(B1094)&amp;"_"&amp;COUNTIF($V$12:V1094,V1094))</f>
        <v/>
      </c>
      <c r="V1094" s="118" t="str">
        <f>"OUT_"&amp;E1094&amp;B1094</f>
        <v>OUT_12</v>
      </c>
      <c r="W1094" s="194">
        <f>SUM(H1094)-SUM(I1096)</f>
        <v>0</v>
      </c>
      <c r="X1094" s="119" t="str">
        <f>IF(C1094="","",C1094)</f>
        <v/>
      </c>
      <c r="Y1094" s="135" t="str">
        <f>M1095</f>
        <v/>
      </c>
      <c r="Z1094" s="266">
        <f>M1096</f>
        <v>0</v>
      </c>
      <c r="AA1094" s="135"/>
      <c r="AB1094" s="135"/>
      <c r="AC1094" s="135"/>
      <c r="AD1094" s="135"/>
      <c r="AE1094" s="135"/>
      <c r="AF1094" s="148"/>
      <c r="AG1094" s="135"/>
      <c r="AH1094" s="135"/>
      <c r="AI1094" s="135"/>
      <c r="AJ1094" s="135"/>
      <c r="AK1094" s="135"/>
    </row>
    <row r="1095" spans="1:37" ht="18" customHeight="1">
      <c r="A1095" s="312"/>
      <c r="B1095" s="79"/>
      <c r="C1095" s="85" t="s">
        <v>26</v>
      </c>
      <c r="D1095" s="86" t="s">
        <v>1</v>
      </c>
      <c r="E1095" s="86" t="s">
        <v>29</v>
      </c>
      <c r="F1095" s="86" t="s">
        <v>119</v>
      </c>
      <c r="G1095" s="86" t="s">
        <v>134</v>
      </c>
      <c r="H1095" s="173" t="s">
        <v>117</v>
      </c>
      <c r="I1095" s="92" t="s">
        <v>135</v>
      </c>
      <c r="J1095" s="380" t="s">
        <v>199</v>
      </c>
      <c r="K1095" s="382" t="str">
        <f>$K$13</f>
        <v/>
      </c>
      <c r="L1095" s="383"/>
      <c r="M1095" s="382" t="str">
        <f>$M$13</f>
        <v/>
      </c>
      <c r="N1095" s="383"/>
      <c r="O1095" s="382" t="str">
        <f>$O$13</f>
        <v/>
      </c>
      <c r="P1095" s="383"/>
      <c r="Q1095" s="382" t="str">
        <f>$Q$13</f>
        <v/>
      </c>
      <c r="R1095" s="384"/>
      <c r="S1095" s="87"/>
      <c r="T1095" s="135"/>
      <c r="U1095" s="118"/>
      <c r="V1095" s="118"/>
      <c r="W1095" s="118"/>
      <c r="X1095" s="118"/>
      <c r="Y1095" s="135" t="str">
        <f>O1095</f>
        <v/>
      </c>
      <c r="Z1095" s="266">
        <f>O1096</f>
        <v>0</v>
      </c>
      <c r="AA1095" s="135"/>
      <c r="AB1095" s="135"/>
      <c r="AC1095" s="135"/>
      <c r="AD1095" s="135"/>
      <c r="AE1095" s="135"/>
      <c r="AF1095" s="148"/>
      <c r="AG1095" s="135"/>
      <c r="AH1095" s="135"/>
      <c r="AI1095" s="135"/>
      <c r="AJ1095" s="135"/>
      <c r="AK1095" s="135"/>
    </row>
    <row r="1096" spans="1:37" ht="18" customHeight="1" thickBot="1">
      <c r="A1096" s="312" t="str">
        <f>IF(C1094="","",C1094)</f>
        <v/>
      </c>
      <c r="B1096" s="97">
        <f>B1044</f>
        <v>12</v>
      </c>
      <c r="C1096" s="93" t="str">
        <f>IF(H1094="","",IF(D1094="USD",H1094-G1094,ROUNDUP((H1094-G1094)/T1094,2)))</f>
        <v/>
      </c>
      <c r="D1096" s="110"/>
      <c r="E1096" s="110"/>
      <c r="F1096" s="111" t="str">
        <f>IF(AND(E1094&lt;&gt;"",OR(I1094="全額",I1094="一部")=TRUE)=TRUE,E1094,"")</f>
        <v/>
      </c>
      <c r="G1096" s="112" t="str">
        <f>IF(D1094="JPY",IF(COUNTIF(F1096,"*円*")=1,I1096,ROUNDUP(I1096/T1094,2)),IF(COUNTIF(F1096,"*円*")=0,I1096,ROUNDUP(I1096*T1094,0)))</f>
        <v/>
      </c>
      <c r="H1096" s="174"/>
      <c r="I1096" s="176" t="str">
        <f>IF(I1094="","",IF(I1094="全額",H1094,IF(I1094="なし",0,"金額入力")))</f>
        <v/>
      </c>
      <c r="J1096" s="381"/>
      <c r="K1096" s="385"/>
      <c r="L1096" s="386"/>
      <c r="M1096" s="385"/>
      <c r="N1096" s="386"/>
      <c r="O1096" s="385"/>
      <c r="P1096" s="386"/>
      <c r="Q1096" s="385"/>
      <c r="R1096" s="387"/>
      <c r="S1096" s="87"/>
      <c r="T1096" s="135"/>
      <c r="U1096" s="118" t="str">
        <f>IF(G1096="","","IN_"&amp;F1096&amp;MONTH(H1096)&amp;"/"&amp;DAY(H1096))&amp;"_"&amp;COUNTIF($V$14:V1096,V1096)</f>
        <v>_191</v>
      </c>
      <c r="V1096" s="118" t="str">
        <f>"IN_"&amp;F1096&amp;H1096</f>
        <v>IN_</v>
      </c>
      <c r="W1096" s="118"/>
      <c r="X1096" s="118"/>
      <c r="Y1096" s="135" t="str">
        <f>Q1095</f>
        <v/>
      </c>
      <c r="Z1096" s="266">
        <f>Q1096</f>
        <v>0</v>
      </c>
      <c r="AA1096" s="135" t="str">
        <f>IF(AB1096="着金待ち",COUNTIF($AB$14:AB1096,"着金待ち"),"")</f>
        <v/>
      </c>
      <c r="AB1096" s="135" t="str">
        <f>IF(AND(OR(I1094="全額",I1094="一部")=TRUE,H1096="")=TRUE,"着金待ち","")</f>
        <v/>
      </c>
      <c r="AC1096" s="135" t="str">
        <f>IF(AB1096="着金待ち",C1094,"")</f>
        <v/>
      </c>
      <c r="AD1096" s="135" t="str">
        <f>IF(AB1096="着金待ち",F1096,"")</f>
        <v/>
      </c>
      <c r="AE1096" s="292" t="str">
        <f>IF(AB1096="着金待ち",G1096,"")</f>
        <v/>
      </c>
      <c r="AF1096" s="148" t="str">
        <f>IF(AB1096="着金待ち",B1096,"")</f>
        <v/>
      </c>
      <c r="AG1096" s="135" t="str">
        <f>IF(C1096="","",IF(C1096&lt;&gt;D1096+E1096,"！",""))</f>
        <v/>
      </c>
      <c r="AH1096" s="135" t="str">
        <f>IF(C1096="","",IF(C1096&lt;&gt;SUM(K1096:R1096),"！",""))</f>
        <v/>
      </c>
      <c r="AI1096" s="135" t="str">
        <f>IF(OR(AG1096="！",AH1096="！")=TRUE,"！","")</f>
        <v/>
      </c>
      <c r="AJ1096" s="135" t="str">
        <f>IF(AI1096="！",COUNTIF($AI$14:AI1096,"！"),"")</f>
        <v/>
      </c>
      <c r="AK1096" s="135">
        <v>11</v>
      </c>
    </row>
    <row r="1097" spans="1:37" ht="18" customHeight="1" thickBot="1">
      <c r="B1097" s="308" t="s">
        <v>317</v>
      </c>
      <c r="C1097" s="181"/>
      <c r="D1097" s="182"/>
      <c r="E1097" s="98" t="str">
        <f>IFERROR(ABS(C1096-(D1096+E1096)),"")</f>
        <v/>
      </c>
      <c r="F1097" s="183"/>
      <c r="G1097" s="183"/>
      <c r="H1097" s="182"/>
      <c r="I1097" s="170"/>
      <c r="J1097" s="79"/>
      <c r="K1097" s="79"/>
      <c r="L1097" s="79"/>
      <c r="M1097" s="79"/>
      <c r="N1097" s="79"/>
      <c r="O1097" s="79"/>
      <c r="P1097" s="79"/>
      <c r="Q1097" s="371" t="str">
        <f>IFERROR(ABS(C1096-SUM(K1096:R1096)),"")</f>
        <v/>
      </c>
      <c r="R1097" s="371"/>
      <c r="S1097" s="135"/>
      <c r="T1097" s="135"/>
      <c r="U1097" s="135"/>
      <c r="V1097" s="135"/>
      <c r="W1097" s="135"/>
      <c r="X1097" s="135"/>
      <c r="Y1097" s="135"/>
      <c r="Z1097" s="135"/>
      <c r="AA1097" s="135"/>
      <c r="AB1097" s="135"/>
      <c r="AC1097" s="135"/>
      <c r="AD1097" s="135"/>
      <c r="AE1097" s="135"/>
      <c r="AF1097" s="135"/>
      <c r="AG1097" s="135"/>
      <c r="AH1097" s="135"/>
      <c r="AI1097" s="135"/>
      <c r="AJ1097" s="135"/>
      <c r="AK1097" s="135"/>
    </row>
    <row r="1098" spans="1:37" ht="18" customHeight="1" thickBot="1">
      <c r="A1098" s="312"/>
      <c r="B1098" s="321">
        <f>B1093+1</f>
        <v>12</v>
      </c>
      <c r="C1098" s="81" t="s">
        <v>23</v>
      </c>
      <c r="D1098" s="82" t="s">
        <v>136</v>
      </c>
      <c r="E1098" s="82" t="s">
        <v>28</v>
      </c>
      <c r="F1098" s="82" t="s">
        <v>27</v>
      </c>
      <c r="G1098" s="82" t="s">
        <v>24</v>
      </c>
      <c r="H1098" s="171" t="s">
        <v>25</v>
      </c>
      <c r="I1098" s="91" t="s">
        <v>133</v>
      </c>
      <c r="J1098" s="372" t="s">
        <v>198</v>
      </c>
      <c r="K1098" s="374"/>
      <c r="L1098" s="375"/>
      <c r="M1098" s="375"/>
      <c r="N1098" s="375"/>
      <c r="O1098" s="375"/>
      <c r="P1098" s="375"/>
      <c r="Q1098" s="375"/>
      <c r="R1098" s="376"/>
      <c r="S1098" s="83"/>
      <c r="T1098" s="120" t="s">
        <v>31</v>
      </c>
      <c r="U1098" s="118"/>
      <c r="V1098" s="118"/>
      <c r="W1098" s="118"/>
      <c r="X1098" s="118"/>
      <c r="Y1098" s="135" t="str">
        <f>K1100</f>
        <v/>
      </c>
      <c r="Z1098" s="266">
        <f>K1101</f>
        <v>0</v>
      </c>
      <c r="AA1098" s="135"/>
      <c r="AB1098" s="135"/>
      <c r="AC1098" s="135"/>
      <c r="AD1098" s="135"/>
      <c r="AE1098" s="135"/>
      <c r="AF1098" s="148"/>
      <c r="AG1098" s="135"/>
      <c r="AH1098" s="135"/>
      <c r="AI1098" s="135"/>
      <c r="AJ1098" s="135"/>
      <c r="AK1098" s="135"/>
    </row>
    <row r="1099" spans="1:37" ht="18" customHeight="1" thickBot="1">
      <c r="A1099" s="312"/>
      <c r="B1099" s="309">
        <f>B1044</f>
        <v>12</v>
      </c>
      <c r="C1099" s="107"/>
      <c r="D1099" s="108" t="s">
        <v>30</v>
      </c>
      <c r="E1099" s="108" t="str">
        <f>IF(C1099="","",IFERROR(INDEX(リスト!$B$3:$B$32,MATCH(プレー記録!C1099,リスト!$D$3:$D$32,0),1),""))</f>
        <v/>
      </c>
      <c r="F1099" s="109"/>
      <c r="G1099" s="109" t="str">
        <f>IF(F1099="","",F1099)</f>
        <v/>
      </c>
      <c r="H1099" s="172"/>
      <c r="I1099" s="175"/>
      <c r="J1099" s="373"/>
      <c r="K1099" s="377"/>
      <c r="L1099" s="378"/>
      <c r="M1099" s="378"/>
      <c r="N1099" s="378"/>
      <c r="O1099" s="378"/>
      <c r="P1099" s="378"/>
      <c r="Q1099" s="378"/>
      <c r="R1099" s="379"/>
      <c r="S1099" s="84"/>
      <c r="T1099" s="241"/>
      <c r="U1099" s="118" t="str">
        <f>IF(F1099="","","OUT_"&amp;E1099&amp;MONTH(B1099)&amp;"/"&amp;DAY(B1099)&amp;"_"&amp;COUNTIF($V$12:V1099,V1099))</f>
        <v/>
      </c>
      <c r="V1099" s="118" t="str">
        <f>"OUT_"&amp;E1099&amp;B1099</f>
        <v>OUT_12</v>
      </c>
      <c r="W1099" s="194">
        <f>SUM(H1099)-SUM(I1101)</f>
        <v>0</v>
      </c>
      <c r="X1099" s="119" t="str">
        <f>IF(C1099="","",C1099)</f>
        <v/>
      </c>
      <c r="Y1099" s="135" t="str">
        <f>M1100</f>
        <v/>
      </c>
      <c r="Z1099" s="266">
        <f>M1101</f>
        <v>0</v>
      </c>
      <c r="AA1099" s="135"/>
      <c r="AB1099" s="135"/>
      <c r="AC1099" s="135"/>
      <c r="AD1099" s="135"/>
      <c r="AE1099" s="135"/>
      <c r="AF1099" s="148"/>
      <c r="AG1099" s="135"/>
      <c r="AH1099" s="135"/>
      <c r="AI1099" s="135"/>
      <c r="AJ1099" s="135"/>
      <c r="AK1099" s="135"/>
    </row>
    <row r="1100" spans="1:37" ht="18" customHeight="1">
      <c r="A1100" s="312"/>
      <c r="B1100" s="79"/>
      <c r="C1100" s="85" t="s">
        <v>26</v>
      </c>
      <c r="D1100" s="86" t="s">
        <v>1</v>
      </c>
      <c r="E1100" s="86" t="s">
        <v>29</v>
      </c>
      <c r="F1100" s="86" t="s">
        <v>119</v>
      </c>
      <c r="G1100" s="86" t="s">
        <v>134</v>
      </c>
      <c r="H1100" s="173" t="s">
        <v>117</v>
      </c>
      <c r="I1100" s="92" t="s">
        <v>135</v>
      </c>
      <c r="J1100" s="380" t="s">
        <v>199</v>
      </c>
      <c r="K1100" s="382" t="str">
        <f>$K$13</f>
        <v/>
      </c>
      <c r="L1100" s="383"/>
      <c r="M1100" s="382" t="str">
        <f>$M$13</f>
        <v/>
      </c>
      <c r="N1100" s="383"/>
      <c r="O1100" s="382" t="str">
        <f>$O$13</f>
        <v/>
      </c>
      <c r="P1100" s="383"/>
      <c r="Q1100" s="382" t="str">
        <f>$Q$13</f>
        <v/>
      </c>
      <c r="R1100" s="384"/>
      <c r="S1100" s="87"/>
      <c r="T1100" s="135"/>
      <c r="U1100" s="118"/>
      <c r="V1100" s="118"/>
      <c r="W1100" s="118"/>
      <c r="X1100" s="118"/>
      <c r="Y1100" s="135" t="str">
        <f>O1100</f>
        <v/>
      </c>
      <c r="Z1100" s="266">
        <f>O1101</f>
        <v>0</v>
      </c>
      <c r="AA1100" s="135"/>
      <c r="AB1100" s="135"/>
      <c r="AC1100" s="135"/>
      <c r="AD1100" s="135"/>
      <c r="AE1100" s="135"/>
      <c r="AF1100" s="148"/>
      <c r="AG1100" s="135"/>
      <c r="AH1100" s="135"/>
      <c r="AI1100" s="135"/>
      <c r="AJ1100" s="135"/>
      <c r="AK1100" s="135"/>
    </row>
    <row r="1101" spans="1:37" ht="18" customHeight="1" thickBot="1">
      <c r="A1101" s="312" t="str">
        <f>IF(C1099="","",C1099)</f>
        <v/>
      </c>
      <c r="B1101" s="97">
        <f>B1044</f>
        <v>12</v>
      </c>
      <c r="C1101" s="93" t="str">
        <f>IF(H1099="","",IF(D1099="USD",H1099-G1099,ROUNDUP((H1099-G1099)/T1099,2)))</f>
        <v/>
      </c>
      <c r="D1101" s="110"/>
      <c r="E1101" s="110"/>
      <c r="F1101" s="111" t="str">
        <f>IF(AND(E1099&lt;&gt;"",OR(I1099="全額",I1099="一部")=TRUE)=TRUE,E1099,"")</f>
        <v/>
      </c>
      <c r="G1101" s="112" t="str">
        <f>IF(D1099="JPY",IF(COUNTIF(F1101,"*円*")=1,I1101,ROUNDUP(I1101/T1099,2)),IF(COUNTIF(F1101,"*円*")=0,I1101,ROUNDUP(I1101*T1099,0)))</f>
        <v/>
      </c>
      <c r="H1101" s="174"/>
      <c r="I1101" s="176" t="str">
        <f>IF(I1099="","",IF(I1099="全額",H1099,IF(I1099="なし",0,"金額入力")))</f>
        <v/>
      </c>
      <c r="J1101" s="381"/>
      <c r="K1101" s="385"/>
      <c r="L1101" s="386"/>
      <c r="M1101" s="385"/>
      <c r="N1101" s="386"/>
      <c r="O1101" s="385"/>
      <c r="P1101" s="386"/>
      <c r="Q1101" s="385"/>
      <c r="R1101" s="387"/>
      <c r="S1101" s="87"/>
      <c r="T1101" s="135"/>
      <c r="U1101" s="118" t="str">
        <f>IF(G1101="","","IN_"&amp;F1101&amp;MONTH(H1101)&amp;"/"&amp;DAY(H1101))&amp;"_"&amp;COUNTIF($V$14:V1101,V1101)</f>
        <v>_192</v>
      </c>
      <c r="V1101" s="118" t="str">
        <f>"IN_"&amp;F1101&amp;H1101</f>
        <v>IN_</v>
      </c>
      <c r="W1101" s="118"/>
      <c r="X1101" s="118"/>
      <c r="Y1101" s="135" t="str">
        <f>Q1100</f>
        <v/>
      </c>
      <c r="Z1101" s="266">
        <f>Q1101</f>
        <v>0</v>
      </c>
      <c r="AA1101" s="135" t="str">
        <f>IF(AB1101="着金待ち",COUNTIF($AB$14:AB1101,"着金待ち"),"")</f>
        <v/>
      </c>
      <c r="AB1101" s="135" t="str">
        <f>IF(AND(OR(I1099="全額",I1099="一部")=TRUE,H1101="")=TRUE,"着金待ち","")</f>
        <v/>
      </c>
      <c r="AC1101" s="135" t="str">
        <f>IF(AB1101="着金待ち",C1099,"")</f>
        <v/>
      </c>
      <c r="AD1101" s="135" t="str">
        <f>IF(AB1101="着金待ち",F1101,"")</f>
        <v/>
      </c>
      <c r="AE1101" s="292" t="str">
        <f>IF(AB1101="着金待ち",G1101,"")</f>
        <v/>
      </c>
      <c r="AF1101" s="148" t="str">
        <f>IF(AB1101="着金待ち",B1101,"")</f>
        <v/>
      </c>
      <c r="AG1101" s="135" t="str">
        <f>IF(C1101="","",IF(C1101&lt;&gt;D1101+E1101,"！",""))</f>
        <v/>
      </c>
      <c r="AH1101" s="135" t="str">
        <f>IF(C1101="","",IF(C1101&lt;&gt;SUM(K1101:R1101),"！",""))</f>
        <v/>
      </c>
      <c r="AI1101" s="135" t="str">
        <f>IF(OR(AG1101="！",AH1101="！")=TRUE,"！","")</f>
        <v/>
      </c>
      <c r="AJ1101" s="135" t="str">
        <f>IF(AI1101="！",COUNTIF($AI$14:AI1101,"！"),"")</f>
        <v/>
      </c>
      <c r="AK1101" s="135">
        <v>12</v>
      </c>
    </row>
    <row r="1102" spans="1:37" ht="18" customHeight="1" thickBot="1">
      <c r="B1102" s="308" t="s">
        <v>317</v>
      </c>
      <c r="C1102" s="181"/>
      <c r="D1102" s="182"/>
      <c r="E1102" s="98" t="str">
        <f>IFERROR(ABS(C1101-(D1101+E1101)),"")</f>
        <v/>
      </c>
      <c r="F1102" s="183"/>
      <c r="G1102" s="183"/>
      <c r="H1102" s="182"/>
      <c r="I1102" s="170"/>
      <c r="J1102" s="79"/>
      <c r="K1102" s="79"/>
      <c r="L1102" s="79"/>
      <c r="M1102" s="79"/>
      <c r="N1102" s="79"/>
      <c r="O1102" s="79"/>
      <c r="P1102" s="79"/>
      <c r="Q1102" s="371" t="str">
        <f>IFERROR(ABS(C1101-SUM(K1101:R1101)),"")</f>
        <v/>
      </c>
      <c r="R1102" s="371"/>
      <c r="S1102" s="135"/>
      <c r="T1102" s="135"/>
      <c r="U1102" s="135"/>
      <c r="V1102" s="135"/>
      <c r="W1102" s="135"/>
      <c r="X1102" s="135"/>
      <c r="Y1102" s="135"/>
      <c r="Z1102" s="135"/>
      <c r="AA1102" s="135"/>
      <c r="AB1102" s="135"/>
      <c r="AC1102" s="135"/>
      <c r="AD1102" s="135"/>
      <c r="AE1102" s="135"/>
      <c r="AF1102" s="135"/>
      <c r="AG1102" s="135"/>
      <c r="AH1102" s="135"/>
      <c r="AI1102" s="135"/>
      <c r="AJ1102" s="135"/>
      <c r="AK1102" s="135"/>
    </row>
    <row r="1103" spans="1:37" ht="18" customHeight="1" thickBot="1">
      <c r="A1103" s="312"/>
      <c r="B1103" s="321">
        <f>B1098+1</f>
        <v>13</v>
      </c>
      <c r="C1103" s="81" t="s">
        <v>23</v>
      </c>
      <c r="D1103" s="82" t="s">
        <v>136</v>
      </c>
      <c r="E1103" s="82" t="s">
        <v>28</v>
      </c>
      <c r="F1103" s="82" t="s">
        <v>27</v>
      </c>
      <c r="G1103" s="82" t="s">
        <v>24</v>
      </c>
      <c r="H1103" s="171" t="s">
        <v>25</v>
      </c>
      <c r="I1103" s="91" t="s">
        <v>133</v>
      </c>
      <c r="J1103" s="372" t="s">
        <v>198</v>
      </c>
      <c r="K1103" s="374"/>
      <c r="L1103" s="375"/>
      <c r="M1103" s="375"/>
      <c r="N1103" s="375"/>
      <c r="O1103" s="375"/>
      <c r="P1103" s="375"/>
      <c r="Q1103" s="375"/>
      <c r="R1103" s="376"/>
      <c r="S1103" s="83"/>
      <c r="T1103" s="120" t="s">
        <v>31</v>
      </c>
      <c r="U1103" s="118"/>
      <c r="V1103" s="118"/>
      <c r="W1103" s="118"/>
      <c r="X1103" s="118"/>
      <c r="Y1103" s="135" t="str">
        <f>K1105</f>
        <v/>
      </c>
      <c r="Z1103" s="266">
        <f>K1106</f>
        <v>0</v>
      </c>
      <c r="AA1103" s="135"/>
      <c r="AB1103" s="135"/>
      <c r="AC1103" s="135"/>
      <c r="AD1103" s="135"/>
      <c r="AE1103" s="135"/>
      <c r="AF1103" s="148"/>
      <c r="AG1103" s="135"/>
      <c r="AH1103" s="135"/>
      <c r="AI1103" s="135"/>
      <c r="AJ1103" s="135"/>
      <c r="AK1103" s="135"/>
    </row>
    <row r="1104" spans="1:37" ht="18" customHeight="1" thickBot="1">
      <c r="A1104" s="312"/>
      <c r="B1104" s="309">
        <f>B1044</f>
        <v>12</v>
      </c>
      <c r="C1104" s="107"/>
      <c r="D1104" s="108" t="s">
        <v>30</v>
      </c>
      <c r="E1104" s="108" t="str">
        <f>IF(C1104="","",IFERROR(INDEX(リスト!$B$3:$B$32,MATCH(プレー記録!C1104,リスト!$D$3:$D$32,0),1),""))</f>
        <v/>
      </c>
      <c r="F1104" s="109"/>
      <c r="G1104" s="109" t="str">
        <f>IF(F1104="","",F1104)</f>
        <v/>
      </c>
      <c r="H1104" s="172"/>
      <c r="I1104" s="175"/>
      <c r="J1104" s="373"/>
      <c r="K1104" s="377"/>
      <c r="L1104" s="378"/>
      <c r="M1104" s="378"/>
      <c r="N1104" s="378"/>
      <c r="O1104" s="378"/>
      <c r="P1104" s="378"/>
      <c r="Q1104" s="378"/>
      <c r="R1104" s="379"/>
      <c r="S1104" s="84"/>
      <c r="T1104" s="241"/>
      <c r="U1104" s="118" t="str">
        <f>IF(F1104="","","OUT_"&amp;E1104&amp;MONTH(B1104)&amp;"/"&amp;DAY(B1104)&amp;"_"&amp;COUNTIF($V$12:V1104,V1104))</f>
        <v/>
      </c>
      <c r="V1104" s="118" t="str">
        <f>"OUT_"&amp;E1104&amp;B1104</f>
        <v>OUT_12</v>
      </c>
      <c r="W1104" s="194">
        <f>SUM(H1104)-SUM(I1106)</f>
        <v>0</v>
      </c>
      <c r="X1104" s="119" t="str">
        <f>IF(C1104="","",C1104)</f>
        <v/>
      </c>
      <c r="Y1104" s="135" t="str">
        <f>M1105</f>
        <v/>
      </c>
      <c r="Z1104" s="266">
        <f>M1106</f>
        <v>0</v>
      </c>
      <c r="AA1104" s="135"/>
      <c r="AB1104" s="135"/>
      <c r="AC1104" s="135"/>
      <c r="AD1104" s="135"/>
      <c r="AE1104" s="135"/>
      <c r="AF1104" s="148"/>
      <c r="AG1104" s="135"/>
      <c r="AH1104" s="135"/>
      <c r="AI1104" s="135"/>
      <c r="AJ1104" s="135"/>
      <c r="AK1104" s="135"/>
    </row>
    <row r="1105" spans="1:37" ht="18" customHeight="1">
      <c r="A1105" s="312"/>
      <c r="B1105" s="79"/>
      <c r="C1105" s="85" t="s">
        <v>26</v>
      </c>
      <c r="D1105" s="86" t="s">
        <v>1</v>
      </c>
      <c r="E1105" s="86" t="s">
        <v>29</v>
      </c>
      <c r="F1105" s="86" t="s">
        <v>119</v>
      </c>
      <c r="G1105" s="86" t="s">
        <v>134</v>
      </c>
      <c r="H1105" s="173" t="s">
        <v>117</v>
      </c>
      <c r="I1105" s="92" t="s">
        <v>135</v>
      </c>
      <c r="J1105" s="380" t="s">
        <v>199</v>
      </c>
      <c r="K1105" s="382" t="str">
        <f>$K$13</f>
        <v/>
      </c>
      <c r="L1105" s="383"/>
      <c r="M1105" s="382" t="str">
        <f>$M$13</f>
        <v/>
      </c>
      <c r="N1105" s="383"/>
      <c r="O1105" s="382" t="str">
        <f>$O$13</f>
        <v/>
      </c>
      <c r="P1105" s="383"/>
      <c r="Q1105" s="382" t="str">
        <f>$Q$13</f>
        <v/>
      </c>
      <c r="R1105" s="384"/>
      <c r="S1105" s="87"/>
      <c r="T1105" s="135"/>
      <c r="U1105" s="118"/>
      <c r="V1105" s="118"/>
      <c r="W1105" s="118"/>
      <c r="X1105" s="118"/>
      <c r="Y1105" s="135" t="str">
        <f>O1105</f>
        <v/>
      </c>
      <c r="Z1105" s="266">
        <f>O1106</f>
        <v>0</v>
      </c>
      <c r="AA1105" s="135"/>
      <c r="AB1105" s="135"/>
      <c r="AC1105" s="135"/>
      <c r="AD1105" s="135"/>
      <c r="AE1105" s="135"/>
      <c r="AF1105" s="148"/>
      <c r="AG1105" s="135"/>
      <c r="AH1105" s="135"/>
      <c r="AI1105" s="135"/>
      <c r="AJ1105" s="135"/>
      <c r="AK1105" s="135"/>
    </row>
    <row r="1106" spans="1:37" ht="18" customHeight="1" thickBot="1">
      <c r="A1106" s="312" t="str">
        <f>IF(C1104="","",C1104)</f>
        <v/>
      </c>
      <c r="B1106" s="97">
        <f>B1044</f>
        <v>12</v>
      </c>
      <c r="C1106" s="93" t="str">
        <f>IF(H1104="","",IF(D1104="USD",H1104-G1104,ROUNDUP((H1104-G1104)/T1104,2)))</f>
        <v/>
      </c>
      <c r="D1106" s="110"/>
      <c r="E1106" s="110"/>
      <c r="F1106" s="111" t="str">
        <f>IF(AND(E1104&lt;&gt;"",OR(I1104="全額",I1104="一部")=TRUE)=TRUE,E1104,"")</f>
        <v/>
      </c>
      <c r="G1106" s="112" t="str">
        <f>IF(D1104="JPY",IF(COUNTIF(F1106,"*円*")=1,I1106,ROUNDUP(I1106/T1104,2)),IF(COUNTIF(F1106,"*円*")=0,I1106,ROUNDUP(I1106*T1104,0)))</f>
        <v/>
      </c>
      <c r="H1106" s="174"/>
      <c r="I1106" s="176" t="str">
        <f>IF(I1104="","",IF(I1104="全額",H1104,IF(I1104="なし",0,"金額入力")))</f>
        <v/>
      </c>
      <c r="J1106" s="381"/>
      <c r="K1106" s="385"/>
      <c r="L1106" s="386"/>
      <c r="M1106" s="385"/>
      <c r="N1106" s="386"/>
      <c r="O1106" s="385"/>
      <c r="P1106" s="386"/>
      <c r="Q1106" s="385"/>
      <c r="R1106" s="387"/>
      <c r="S1106" s="87"/>
      <c r="T1106" s="135"/>
      <c r="U1106" s="118" t="str">
        <f>IF(G1106="","","IN_"&amp;F1106&amp;MONTH(H1106)&amp;"/"&amp;DAY(H1106))&amp;"_"&amp;COUNTIF($V$14:V1106,V1106)</f>
        <v>_193</v>
      </c>
      <c r="V1106" s="118" t="str">
        <f>"IN_"&amp;F1106&amp;H1106</f>
        <v>IN_</v>
      </c>
      <c r="W1106" s="118"/>
      <c r="X1106" s="118"/>
      <c r="Y1106" s="135" t="str">
        <f>Q1105</f>
        <v/>
      </c>
      <c r="Z1106" s="266">
        <f>Q1106</f>
        <v>0</v>
      </c>
      <c r="AA1106" s="135" t="str">
        <f>IF(AB1106="着金待ち",COUNTIF($AB$14:AB1106,"着金待ち"),"")</f>
        <v/>
      </c>
      <c r="AB1106" s="135" t="str">
        <f>IF(AND(OR(I1104="全額",I1104="一部")=TRUE,H1106="")=TRUE,"着金待ち","")</f>
        <v/>
      </c>
      <c r="AC1106" s="135" t="str">
        <f>IF(AB1106="着金待ち",C1104,"")</f>
        <v/>
      </c>
      <c r="AD1106" s="135" t="str">
        <f>IF(AB1106="着金待ち",F1106,"")</f>
        <v/>
      </c>
      <c r="AE1106" s="292" t="str">
        <f>IF(AB1106="着金待ち",G1106,"")</f>
        <v/>
      </c>
      <c r="AF1106" s="148" t="str">
        <f>IF(AB1106="着金待ち",B1106,"")</f>
        <v/>
      </c>
      <c r="AG1106" s="135" t="str">
        <f>IF(C1106="","",IF(C1106&lt;&gt;D1106+E1106,"！",""))</f>
        <v/>
      </c>
      <c r="AH1106" s="135" t="str">
        <f>IF(C1106="","",IF(C1106&lt;&gt;SUM(K1106:R1106),"！",""))</f>
        <v/>
      </c>
      <c r="AI1106" s="135" t="str">
        <f>IF(OR(AG1106="！",AH1106="！")=TRUE,"！","")</f>
        <v/>
      </c>
      <c r="AJ1106" s="135" t="str">
        <f>IF(AI1106="！",COUNTIF($AI$14:AI1106,"！"),"")</f>
        <v/>
      </c>
      <c r="AK1106" s="135">
        <v>13</v>
      </c>
    </row>
    <row r="1107" spans="1:37" ht="18" customHeight="1" thickBot="1">
      <c r="B1107" s="308" t="s">
        <v>317</v>
      </c>
      <c r="C1107" s="181"/>
      <c r="D1107" s="182"/>
      <c r="E1107" s="98" t="str">
        <f>IFERROR(ABS(C1106-(D1106+E1106)),"")</f>
        <v/>
      </c>
      <c r="F1107" s="183"/>
      <c r="G1107" s="183"/>
      <c r="H1107" s="182"/>
      <c r="I1107" s="170"/>
      <c r="J1107" s="79"/>
      <c r="K1107" s="79"/>
      <c r="L1107" s="79"/>
      <c r="M1107" s="79"/>
      <c r="N1107" s="79"/>
      <c r="O1107" s="79"/>
      <c r="P1107" s="79"/>
      <c r="Q1107" s="371" t="str">
        <f>IFERROR(ABS(C1106-SUM(K1106:R1106)),"")</f>
        <v/>
      </c>
      <c r="R1107" s="371"/>
      <c r="S1107" s="135"/>
      <c r="T1107" s="135"/>
      <c r="U1107" s="135"/>
      <c r="V1107" s="135"/>
      <c r="W1107" s="135"/>
      <c r="X1107" s="135"/>
      <c r="Y1107" s="135"/>
      <c r="Z1107" s="135"/>
      <c r="AA1107" s="135"/>
      <c r="AB1107" s="135"/>
      <c r="AC1107" s="135"/>
      <c r="AD1107" s="135"/>
      <c r="AE1107" s="135"/>
      <c r="AF1107" s="135"/>
      <c r="AG1107" s="135"/>
      <c r="AH1107" s="135"/>
      <c r="AI1107" s="135"/>
      <c r="AJ1107" s="135"/>
      <c r="AK1107" s="135"/>
    </row>
    <row r="1108" spans="1:37" ht="18" customHeight="1" thickBot="1">
      <c r="A1108" s="312"/>
      <c r="B1108" s="321">
        <f>B1103+1</f>
        <v>14</v>
      </c>
      <c r="C1108" s="81" t="s">
        <v>23</v>
      </c>
      <c r="D1108" s="82" t="s">
        <v>136</v>
      </c>
      <c r="E1108" s="82" t="s">
        <v>28</v>
      </c>
      <c r="F1108" s="82" t="s">
        <v>27</v>
      </c>
      <c r="G1108" s="82" t="s">
        <v>24</v>
      </c>
      <c r="H1108" s="171" t="s">
        <v>25</v>
      </c>
      <c r="I1108" s="91" t="s">
        <v>133</v>
      </c>
      <c r="J1108" s="372" t="s">
        <v>198</v>
      </c>
      <c r="K1108" s="374"/>
      <c r="L1108" s="375"/>
      <c r="M1108" s="375"/>
      <c r="N1108" s="375"/>
      <c r="O1108" s="375"/>
      <c r="P1108" s="375"/>
      <c r="Q1108" s="375"/>
      <c r="R1108" s="376"/>
      <c r="S1108" s="83"/>
      <c r="T1108" s="120" t="s">
        <v>31</v>
      </c>
      <c r="U1108" s="118"/>
      <c r="V1108" s="118"/>
      <c r="W1108" s="118"/>
      <c r="X1108" s="118"/>
      <c r="Y1108" s="135" t="str">
        <f>K1110</f>
        <v/>
      </c>
      <c r="Z1108" s="266">
        <f>K1111</f>
        <v>0</v>
      </c>
      <c r="AA1108" s="135"/>
      <c r="AB1108" s="135"/>
      <c r="AC1108" s="135"/>
      <c r="AD1108" s="135"/>
      <c r="AE1108" s="135"/>
      <c r="AF1108" s="148"/>
      <c r="AG1108" s="135"/>
      <c r="AH1108" s="135"/>
      <c r="AI1108" s="135"/>
      <c r="AJ1108" s="135"/>
      <c r="AK1108" s="135"/>
    </row>
    <row r="1109" spans="1:37" ht="18" customHeight="1" thickBot="1">
      <c r="A1109" s="312"/>
      <c r="B1109" s="309">
        <f>B1044</f>
        <v>12</v>
      </c>
      <c r="C1109" s="107"/>
      <c r="D1109" s="108" t="s">
        <v>30</v>
      </c>
      <c r="E1109" s="108" t="str">
        <f>IF(C1109="","",IFERROR(INDEX(リスト!$B$3:$B$32,MATCH(プレー記録!C1109,リスト!$D$3:$D$32,0),1),""))</f>
        <v/>
      </c>
      <c r="F1109" s="109"/>
      <c r="G1109" s="109" t="str">
        <f>IF(F1109="","",F1109)</f>
        <v/>
      </c>
      <c r="H1109" s="172"/>
      <c r="I1109" s="175"/>
      <c r="J1109" s="373"/>
      <c r="K1109" s="377"/>
      <c r="L1109" s="378"/>
      <c r="M1109" s="378"/>
      <c r="N1109" s="378"/>
      <c r="O1109" s="378"/>
      <c r="P1109" s="378"/>
      <c r="Q1109" s="378"/>
      <c r="R1109" s="379"/>
      <c r="S1109" s="84"/>
      <c r="T1109" s="241"/>
      <c r="U1109" s="118" t="str">
        <f>IF(F1109="","","OUT_"&amp;E1109&amp;MONTH(B1109)&amp;"/"&amp;DAY(B1109)&amp;"_"&amp;COUNTIF($V$12:V1109,V1109))</f>
        <v/>
      </c>
      <c r="V1109" s="118" t="str">
        <f>"OUT_"&amp;E1109&amp;B1109</f>
        <v>OUT_12</v>
      </c>
      <c r="W1109" s="194">
        <f>SUM(H1109)-SUM(I1111)</f>
        <v>0</v>
      </c>
      <c r="X1109" s="119" t="str">
        <f>IF(C1109="","",C1109)</f>
        <v/>
      </c>
      <c r="Y1109" s="135" t="str">
        <f>M1110</f>
        <v/>
      </c>
      <c r="Z1109" s="266">
        <f>M1111</f>
        <v>0</v>
      </c>
      <c r="AA1109" s="135"/>
      <c r="AB1109" s="135"/>
      <c r="AC1109" s="135"/>
      <c r="AD1109" s="135"/>
      <c r="AE1109" s="135"/>
      <c r="AF1109" s="148"/>
      <c r="AG1109" s="135"/>
      <c r="AH1109" s="135"/>
      <c r="AI1109" s="135"/>
      <c r="AJ1109" s="135"/>
      <c r="AK1109" s="135"/>
    </row>
    <row r="1110" spans="1:37" ht="18" customHeight="1">
      <c r="A1110" s="312"/>
      <c r="B1110" s="79"/>
      <c r="C1110" s="85" t="s">
        <v>26</v>
      </c>
      <c r="D1110" s="86" t="s">
        <v>1</v>
      </c>
      <c r="E1110" s="86" t="s">
        <v>29</v>
      </c>
      <c r="F1110" s="86" t="s">
        <v>119</v>
      </c>
      <c r="G1110" s="86" t="s">
        <v>134</v>
      </c>
      <c r="H1110" s="173" t="s">
        <v>117</v>
      </c>
      <c r="I1110" s="92" t="s">
        <v>135</v>
      </c>
      <c r="J1110" s="380" t="s">
        <v>199</v>
      </c>
      <c r="K1110" s="382" t="str">
        <f>$K$13</f>
        <v/>
      </c>
      <c r="L1110" s="383"/>
      <c r="M1110" s="382" t="str">
        <f>$M$13</f>
        <v/>
      </c>
      <c r="N1110" s="383"/>
      <c r="O1110" s="382" t="str">
        <f>$O$13</f>
        <v/>
      </c>
      <c r="P1110" s="383"/>
      <c r="Q1110" s="382" t="str">
        <f>$Q$13</f>
        <v/>
      </c>
      <c r="R1110" s="384"/>
      <c r="S1110" s="87"/>
      <c r="T1110" s="135"/>
      <c r="U1110" s="118"/>
      <c r="V1110" s="118"/>
      <c r="W1110" s="118"/>
      <c r="X1110" s="118"/>
      <c r="Y1110" s="135" t="str">
        <f>O1110</f>
        <v/>
      </c>
      <c r="Z1110" s="266">
        <f>O1111</f>
        <v>0</v>
      </c>
      <c r="AA1110" s="135"/>
      <c r="AB1110" s="135"/>
      <c r="AC1110" s="135"/>
      <c r="AD1110" s="135"/>
      <c r="AE1110" s="135"/>
      <c r="AF1110" s="148"/>
      <c r="AG1110" s="135"/>
      <c r="AH1110" s="135"/>
      <c r="AI1110" s="135"/>
      <c r="AJ1110" s="135"/>
      <c r="AK1110" s="135"/>
    </row>
    <row r="1111" spans="1:37" ht="18" customHeight="1" thickBot="1">
      <c r="A1111" s="312" t="str">
        <f>IF(C1109="","",C1109)</f>
        <v/>
      </c>
      <c r="B1111" s="97">
        <f>B1044</f>
        <v>12</v>
      </c>
      <c r="C1111" s="93" t="str">
        <f>IF(H1109="","",IF(D1109="USD",H1109-G1109,ROUNDUP((H1109-G1109)/T1109,2)))</f>
        <v/>
      </c>
      <c r="D1111" s="110"/>
      <c r="E1111" s="110"/>
      <c r="F1111" s="111" t="str">
        <f>IF(AND(E1109&lt;&gt;"",OR(I1109="全額",I1109="一部")=TRUE)=TRUE,E1109,"")</f>
        <v/>
      </c>
      <c r="G1111" s="112" t="str">
        <f>IF(D1109="JPY",IF(COUNTIF(F1111,"*円*")=1,I1111,ROUNDUP(I1111/T1109,2)),IF(COUNTIF(F1111,"*円*")=0,I1111,ROUNDUP(I1111*T1109,0)))</f>
        <v/>
      </c>
      <c r="H1111" s="174"/>
      <c r="I1111" s="176" t="str">
        <f>IF(I1109="","",IF(I1109="全額",H1109,IF(I1109="なし",0,"金額入力")))</f>
        <v/>
      </c>
      <c r="J1111" s="381"/>
      <c r="K1111" s="385"/>
      <c r="L1111" s="386"/>
      <c r="M1111" s="385"/>
      <c r="N1111" s="386"/>
      <c r="O1111" s="385"/>
      <c r="P1111" s="386"/>
      <c r="Q1111" s="385"/>
      <c r="R1111" s="387"/>
      <c r="S1111" s="87"/>
      <c r="T1111" s="135"/>
      <c r="U1111" s="118" t="str">
        <f>IF(G1111="","","IN_"&amp;F1111&amp;MONTH(H1111)&amp;"/"&amp;DAY(H1111))&amp;"_"&amp;COUNTIF($V$14:V1111,V1111)</f>
        <v>_194</v>
      </c>
      <c r="V1111" s="118" t="str">
        <f>"IN_"&amp;F1111&amp;H1111</f>
        <v>IN_</v>
      </c>
      <c r="W1111" s="118"/>
      <c r="X1111" s="118"/>
      <c r="Y1111" s="135" t="str">
        <f>Q1110</f>
        <v/>
      </c>
      <c r="Z1111" s="266">
        <f>Q1111</f>
        <v>0</v>
      </c>
      <c r="AA1111" s="135" t="str">
        <f>IF(AB1111="着金待ち",COUNTIF($AB$14:AB1111,"着金待ち"),"")</f>
        <v/>
      </c>
      <c r="AB1111" s="135" t="str">
        <f>IF(AND(OR(I1109="全額",I1109="一部")=TRUE,H1111="")=TRUE,"着金待ち","")</f>
        <v/>
      </c>
      <c r="AC1111" s="135" t="str">
        <f>IF(AB1111="着金待ち",C1109,"")</f>
        <v/>
      </c>
      <c r="AD1111" s="135" t="str">
        <f>IF(AB1111="着金待ち",F1111,"")</f>
        <v/>
      </c>
      <c r="AE1111" s="292" t="str">
        <f>IF(AB1111="着金待ち",G1111,"")</f>
        <v/>
      </c>
      <c r="AF1111" s="148" t="str">
        <f>IF(AB1111="着金待ち",B1111,"")</f>
        <v/>
      </c>
      <c r="AG1111" s="135" t="str">
        <f>IF(C1111="","",IF(C1111&lt;&gt;D1111+E1111,"！",""))</f>
        <v/>
      </c>
      <c r="AH1111" s="135" t="str">
        <f>IF(C1111="","",IF(C1111&lt;&gt;SUM(K1111:R1111),"！",""))</f>
        <v/>
      </c>
      <c r="AI1111" s="135" t="str">
        <f>IF(OR(AG1111="！",AH1111="！")=TRUE,"！","")</f>
        <v/>
      </c>
      <c r="AJ1111" s="135" t="str">
        <f>IF(AI1111="！",COUNTIF($AI$14:AI1111,"！"),"")</f>
        <v/>
      </c>
      <c r="AK1111" s="135">
        <v>14</v>
      </c>
    </row>
    <row r="1112" spans="1:37" ht="18" customHeight="1" thickBot="1">
      <c r="B1112" s="308" t="s">
        <v>317</v>
      </c>
      <c r="C1112" s="181"/>
      <c r="D1112" s="182"/>
      <c r="E1112" s="98" t="str">
        <f>IFERROR(ABS(C1111-(D1111+E1111)),"")</f>
        <v/>
      </c>
      <c r="F1112" s="183"/>
      <c r="G1112" s="183"/>
      <c r="H1112" s="182"/>
      <c r="I1112" s="170"/>
      <c r="J1112" s="79"/>
      <c r="K1112" s="79"/>
      <c r="L1112" s="79"/>
      <c r="M1112" s="79"/>
      <c r="N1112" s="79"/>
      <c r="O1112" s="79"/>
      <c r="P1112" s="79"/>
      <c r="Q1112" s="371" t="str">
        <f>IFERROR(ABS(C1111-SUM(K1111:R1111)),"")</f>
        <v/>
      </c>
      <c r="R1112" s="371"/>
      <c r="S1112" s="135"/>
      <c r="T1112" s="135"/>
      <c r="U1112" s="135"/>
      <c r="V1112" s="135"/>
      <c r="W1112" s="135"/>
      <c r="X1112" s="135"/>
      <c r="Y1112" s="135"/>
      <c r="Z1112" s="135"/>
      <c r="AA1112" s="135"/>
      <c r="AB1112" s="135"/>
      <c r="AC1112" s="135"/>
      <c r="AD1112" s="135"/>
      <c r="AE1112" s="135"/>
      <c r="AF1112" s="135"/>
      <c r="AG1112" s="135"/>
      <c r="AH1112" s="135"/>
      <c r="AI1112" s="135"/>
      <c r="AJ1112" s="135"/>
      <c r="AK1112" s="135"/>
    </row>
    <row r="1113" spans="1:37" ht="18" customHeight="1" thickBot="1">
      <c r="A1113" s="312"/>
      <c r="B1113" s="321">
        <f>B1108+1</f>
        <v>15</v>
      </c>
      <c r="C1113" s="81" t="s">
        <v>23</v>
      </c>
      <c r="D1113" s="82" t="s">
        <v>136</v>
      </c>
      <c r="E1113" s="82" t="s">
        <v>28</v>
      </c>
      <c r="F1113" s="82" t="s">
        <v>27</v>
      </c>
      <c r="G1113" s="82" t="s">
        <v>24</v>
      </c>
      <c r="H1113" s="171" t="s">
        <v>25</v>
      </c>
      <c r="I1113" s="91" t="s">
        <v>133</v>
      </c>
      <c r="J1113" s="372" t="s">
        <v>198</v>
      </c>
      <c r="K1113" s="374"/>
      <c r="L1113" s="375"/>
      <c r="M1113" s="375"/>
      <c r="N1113" s="375"/>
      <c r="O1113" s="375"/>
      <c r="P1113" s="375"/>
      <c r="Q1113" s="375"/>
      <c r="R1113" s="376"/>
      <c r="S1113" s="83"/>
      <c r="T1113" s="120" t="s">
        <v>31</v>
      </c>
      <c r="U1113" s="118"/>
      <c r="V1113" s="118"/>
      <c r="W1113" s="118"/>
      <c r="X1113" s="118"/>
      <c r="Y1113" s="135" t="str">
        <f>K1115</f>
        <v/>
      </c>
      <c r="Z1113" s="266">
        <f>K1116</f>
        <v>0</v>
      </c>
      <c r="AA1113" s="135"/>
      <c r="AB1113" s="135"/>
      <c r="AC1113" s="135"/>
      <c r="AD1113" s="135"/>
      <c r="AE1113" s="135"/>
      <c r="AF1113" s="148"/>
      <c r="AG1113" s="135"/>
      <c r="AH1113" s="135"/>
      <c r="AI1113" s="135"/>
      <c r="AJ1113" s="135"/>
      <c r="AK1113" s="135"/>
    </row>
    <row r="1114" spans="1:37" ht="18" customHeight="1" thickBot="1">
      <c r="A1114" s="312"/>
      <c r="B1114" s="309">
        <f>B1044</f>
        <v>12</v>
      </c>
      <c r="C1114" s="107"/>
      <c r="D1114" s="108" t="s">
        <v>30</v>
      </c>
      <c r="E1114" s="108" t="str">
        <f>IF(C1114="","",IFERROR(INDEX(リスト!$B$3:$B$32,MATCH(プレー記録!C1114,リスト!$D$3:$D$32,0),1),""))</f>
        <v/>
      </c>
      <c r="F1114" s="109"/>
      <c r="G1114" s="109" t="str">
        <f>IF(F1114="","",F1114)</f>
        <v/>
      </c>
      <c r="H1114" s="172"/>
      <c r="I1114" s="175"/>
      <c r="J1114" s="373"/>
      <c r="K1114" s="377"/>
      <c r="L1114" s="378"/>
      <c r="M1114" s="378"/>
      <c r="N1114" s="378"/>
      <c r="O1114" s="378"/>
      <c r="P1114" s="378"/>
      <c r="Q1114" s="378"/>
      <c r="R1114" s="379"/>
      <c r="S1114" s="84"/>
      <c r="T1114" s="241"/>
      <c r="U1114" s="118" t="str">
        <f>IF(F1114="","","OUT_"&amp;E1114&amp;MONTH(B1114)&amp;"/"&amp;DAY(B1114)&amp;"_"&amp;COUNTIF($V$12:V1114,V1114))</f>
        <v/>
      </c>
      <c r="V1114" s="118" t="str">
        <f>"OUT_"&amp;E1114&amp;B1114</f>
        <v>OUT_12</v>
      </c>
      <c r="W1114" s="194">
        <f>SUM(H1114)-SUM(I1116)</f>
        <v>0</v>
      </c>
      <c r="X1114" s="119" t="str">
        <f>IF(C1114="","",C1114)</f>
        <v/>
      </c>
      <c r="Y1114" s="135" t="str">
        <f>M1115</f>
        <v/>
      </c>
      <c r="Z1114" s="266">
        <f>M1116</f>
        <v>0</v>
      </c>
      <c r="AA1114" s="135"/>
      <c r="AB1114" s="135"/>
      <c r="AC1114" s="135"/>
      <c r="AD1114" s="135"/>
      <c r="AE1114" s="135"/>
      <c r="AF1114" s="148"/>
      <c r="AG1114" s="135"/>
      <c r="AH1114" s="135"/>
      <c r="AI1114" s="135"/>
      <c r="AJ1114" s="135"/>
      <c r="AK1114" s="135"/>
    </row>
    <row r="1115" spans="1:37" ht="18" customHeight="1">
      <c r="A1115" s="312"/>
      <c r="B1115" s="79"/>
      <c r="C1115" s="85" t="s">
        <v>26</v>
      </c>
      <c r="D1115" s="86" t="s">
        <v>1</v>
      </c>
      <c r="E1115" s="86" t="s">
        <v>29</v>
      </c>
      <c r="F1115" s="86" t="s">
        <v>119</v>
      </c>
      <c r="G1115" s="86" t="s">
        <v>134</v>
      </c>
      <c r="H1115" s="173" t="s">
        <v>117</v>
      </c>
      <c r="I1115" s="92" t="s">
        <v>135</v>
      </c>
      <c r="J1115" s="380" t="s">
        <v>199</v>
      </c>
      <c r="K1115" s="382" t="str">
        <f>$K$13</f>
        <v/>
      </c>
      <c r="L1115" s="383"/>
      <c r="M1115" s="382" t="str">
        <f>$M$13</f>
        <v/>
      </c>
      <c r="N1115" s="383"/>
      <c r="O1115" s="382" t="str">
        <f>$O$13</f>
        <v/>
      </c>
      <c r="P1115" s="383"/>
      <c r="Q1115" s="382" t="str">
        <f>$Q$13</f>
        <v/>
      </c>
      <c r="R1115" s="384"/>
      <c r="S1115" s="87"/>
      <c r="T1115" s="135"/>
      <c r="U1115" s="118"/>
      <c r="V1115" s="118"/>
      <c r="W1115" s="118"/>
      <c r="X1115" s="118"/>
      <c r="Y1115" s="135" t="str">
        <f>O1115</f>
        <v/>
      </c>
      <c r="Z1115" s="266">
        <f>O1116</f>
        <v>0</v>
      </c>
      <c r="AA1115" s="135"/>
      <c r="AB1115" s="135"/>
      <c r="AC1115" s="135"/>
      <c r="AD1115" s="135"/>
      <c r="AE1115" s="135"/>
      <c r="AF1115" s="148"/>
      <c r="AG1115" s="135"/>
      <c r="AH1115" s="135"/>
      <c r="AI1115" s="135"/>
      <c r="AJ1115" s="135"/>
      <c r="AK1115" s="135"/>
    </row>
    <row r="1116" spans="1:37" ht="18" customHeight="1" thickBot="1">
      <c r="A1116" s="312" t="str">
        <f>IF(C1114="","",C1114)</f>
        <v/>
      </c>
      <c r="B1116" s="97">
        <f>B1044</f>
        <v>12</v>
      </c>
      <c r="C1116" s="93" t="str">
        <f>IF(H1114="","",IF(D1114="USD",H1114-G1114,ROUNDUP((H1114-G1114)/T1114,2)))</f>
        <v/>
      </c>
      <c r="D1116" s="110"/>
      <c r="E1116" s="110"/>
      <c r="F1116" s="111" t="str">
        <f>IF(AND(E1114&lt;&gt;"",OR(I1114="全額",I1114="一部")=TRUE)=TRUE,E1114,"")</f>
        <v/>
      </c>
      <c r="G1116" s="112" t="str">
        <f>IF(D1114="JPY",IF(COUNTIF(F1116,"*円*")=1,I1116,ROUNDUP(I1116/T1114,2)),IF(COUNTIF(F1116,"*円*")=0,I1116,ROUNDUP(I1116*T1114,0)))</f>
        <v/>
      </c>
      <c r="H1116" s="174"/>
      <c r="I1116" s="176" t="str">
        <f>IF(I1114="","",IF(I1114="全額",H1114,IF(I1114="なし",0,"金額入力")))</f>
        <v/>
      </c>
      <c r="J1116" s="381"/>
      <c r="K1116" s="385"/>
      <c r="L1116" s="386"/>
      <c r="M1116" s="385"/>
      <c r="N1116" s="386"/>
      <c r="O1116" s="385"/>
      <c r="P1116" s="386"/>
      <c r="Q1116" s="385"/>
      <c r="R1116" s="387"/>
      <c r="S1116" s="87"/>
      <c r="T1116" s="135"/>
      <c r="U1116" s="118" t="str">
        <f>IF(G1116="","","IN_"&amp;F1116&amp;MONTH(H1116)&amp;"/"&amp;DAY(H1116))&amp;"_"&amp;COUNTIF($V$14:V1116,V1116)</f>
        <v>_195</v>
      </c>
      <c r="V1116" s="118" t="str">
        <f>"IN_"&amp;F1116&amp;H1116</f>
        <v>IN_</v>
      </c>
      <c r="W1116" s="118"/>
      <c r="X1116" s="118"/>
      <c r="Y1116" s="135" t="str">
        <f>Q1115</f>
        <v/>
      </c>
      <c r="Z1116" s="266">
        <f>Q1116</f>
        <v>0</v>
      </c>
      <c r="AA1116" s="135" t="str">
        <f>IF(AB1116="着金待ち",COUNTIF($AB$14:AB1116,"着金待ち"),"")</f>
        <v/>
      </c>
      <c r="AB1116" s="135" t="str">
        <f>IF(AND(OR(I1114="全額",I1114="一部")=TRUE,H1116="")=TRUE,"着金待ち","")</f>
        <v/>
      </c>
      <c r="AC1116" s="135" t="str">
        <f>IF(AB1116="着金待ち",C1114,"")</f>
        <v/>
      </c>
      <c r="AD1116" s="135" t="str">
        <f>IF(AB1116="着金待ち",F1116,"")</f>
        <v/>
      </c>
      <c r="AE1116" s="292" t="str">
        <f>IF(AB1116="着金待ち",G1116,"")</f>
        <v/>
      </c>
      <c r="AF1116" s="148" t="str">
        <f>IF(AB1116="着金待ち",B1116,"")</f>
        <v/>
      </c>
      <c r="AG1116" s="135" t="str">
        <f>IF(C1116="","",IF(C1116&lt;&gt;D1116+E1116,"！",""))</f>
        <v/>
      </c>
      <c r="AH1116" s="135" t="str">
        <f>IF(C1116="","",IF(C1116&lt;&gt;SUM(K1116:R1116),"！",""))</f>
        <v/>
      </c>
      <c r="AI1116" s="135" t="str">
        <f>IF(OR(AG1116="！",AH1116="！")=TRUE,"！","")</f>
        <v/>
      </c>
      <c r="AJ1116" s="135" t="str">
        <f>IF(AI1116="！",COUNTIF($AI$14:AI1116,"！"),"")</f>
        <v/>
      </c>
      <c r="AK1116" s="135">
        <v>15</v>
      </c>
    </row>
    <row r="1117" spans="1:37" ht="18" customHeight="1">
      <c r="B1117" s="308" t="s">
        <v>317</v>
      </c>
      <c r="C1117" s="181"/>
      <c r="D1117" s="182"/>
      <c r="E1117" s="98" t="str">
        <f>IFERROR(ABS(C1116-(D1116+E1116)),"")</f>
        <v/>
      </c>
      <c r="F1117" s="183"/>
      <c r="G1117" s="183"/>
      <c r="H1117" s="182"/>
      <c r="I1117" s="170"/>
      <c r="J1117" s="79"/>
      <c r="K1117" s="79"/>
      <c r="L1117" s="79"/>
      <c r="M1117" s="79"/>
      <c r="N1117" s="79"/>
      <c r="O1117" s="79"/>
      <c r="P1117" s="79"/>
      <c r="Q1117" s="371" t="str">
        <f>IFERROR(ABS(C1116-SUM(K1116:R1116)),"")</f>
        <v/>
      </c>
      <c r="R1117" s="371"/>
      <c r="S1117" s="135"/>
      <c r="T1117" s="135"/>
      <c r="U1117" s="135"/>
      <c r="V1117" s="135"/>
      <c r="W1117" s="135"/>
      <c r="X1117" s="135"/>
      <c r="Y1117" s="135"/>
      <c r="Z1117" s="135"/>
      <c r="AA1117" s="135"/>
      <c r="AB1117" s="135"/>
      <c r="AC1117" s="135"/>
      <c r="AD1117" s="135"/>
      <c r="AE1117" s="135"/>
      <c r="AF1117" s="135"/>
    </row>
    <row r="1118" spans="1:37" ht="18" customHeight="1">
      <c r="I1118"/>
      <c r="T1118"/>
      <c r="U1118"/>
      <c r="V1118"/>
      <c r="W1118"/>
      <c r="X1118"/>
    </row>
    <row r="1119" spans="1:37" ht="18" customHeight="1">
      <c r="A1119" s="312"/>
      <c r="B1119" s="178"/>
      <c r="C1119" s="78">
        <f>C1033+1</f>
        <v>13</v>
      </c>
      <c r="D1119" s="179" t="s">
        <v>312</v>
      </c>
      <c r="E1119" s="180">
        <f>G1119+I1119</f>
        <v>0</v>
      </c>
      <c r="F1119" s="179" t="s">
        <v>1</v>
      </c>
      <c r="G1119" s="180">
        <f>D1132+D1137+D1142+D1147+D1152+D1157+D1162+D1167+D1172+D1177+D1182+D1187+D1192+D1197+D1202</f>
        <v>0</v>
      </c>
      <c r="H1119" s="179" t="s">
        <v>29</v>
      </c>
      <c r="I1119" s="180">
        <f>E1132+E1137+E1142+E1147+E1152+E1157+E1162+E1167+E1172+E1177+E1182+E1187+E1192+E1197+E1202</f>
        <v>0</v>
      </c>
      <c r="J1119" s="177"/>
      <c r="K1119" s="391" t="s">
        <v>318</v>
      </c>
      <c r="L1119" s="392"/>
      <c r="M1119" s="392"/>
      <c r="N1119" s="392"/>
      <c r="O1119" s="392"/>
      <c r="P1119" s="392"/>
      <c r="Q1119" s="392"/>
      <c r="R1119" s="393"/>
      <c r="S1119" s="79"/>
      <c r="T1119" s="118"/>
      <c r="U1119" s="118"/>
      <c r="V1119" s="118"/>
      <c r="W1119" s="118"/>
      <c r="X1119" s="118"/>
      <c r="Y1119" s="135"/>
      <c r="Z1119" s="135"/>
      <c r="AA1119" s="135"/>
      <c r="AB1119" s="135"/>
      <c r="AC1119" s="135"/>
      <c r="AD1119" s="135"/>
      <c r="AE1119" s="135"/>
      <c r="AF1119" s="135"/>
    </row>
    <row r="1120" spans="1:37" ht="18" customHeight="1">
      <c r="A1120" s="312"/>
      <c r="B1120" s="178"/>
      <c r="C1120" s="78"/>
      <c r="D1120" s="179" t="s">
        <v>313</v>
      </c>
      <c r="E1120" s="180">
        <f ca="1">IFERROR(INDEX(カレンダー・グラフ!$B$74:$AF$74,1,MATCH(プレー記録!C1119,カレンダー・グラフ!$B$72:$AF$72,0)),0)</f>
        <v>0</v>
      </c>
      <c r="F1120" s="179" t="s">
        <v>314</v>
      </c>
      <c r="G1120" s="180">
        <f>サマリー!$Q$3</f>
        <v>0</v>
      </c>
      <c r="H1120" s="179" t="s">
        <v>315</v>
      </c>
      <c r="I1120" s="180">
        <f>サマリー!$Q$7</f>
        <v>0</v>
      </c>
      <c r="J1120" s="177"/>
      <c r="K1120" s="314" t="s">
        <v>333</v>
      </c>
      <c r="L1120" s="315"/>
      <c r="M1120" s="315"/>
      <c r="N1120" s="315"/>
      <c r="O1120" s="315"/>
      <c r="P1120" s="315"/>
      <c r="Q1120" s="315"/>
      <c r="R1120" s="316"/>
      <c r="S1120" s="79"/>
      <c r="T1120" s="118"/>
      <c r="U1120" s="118"/>
      <c r="V1120" s="118"/>
      <c r="W1120" s="118"/>
      <c r="X1120" s="118"/>
      <c r="Y1120" s="135"/>
      <c r="Z1120" s="135"/>
      <c r="AA1120" s="135"/>
      <c r="AB1120" s="135"/>
      <c r="AC1120" s="135"/>
      <c r="AD1120" s="135"/>
      <c r="AE1120" s="135"/>
      <c r="AF1120" s="135"/>
    </row>
    <row r="1121" spans="1:37" ht="18" customHeight="1">
      <c r="A1121" s="312"/>
      <c r="B1121" s="243"/>
      <c r="C1121" s="389"/>
      <c r="D1121" s="389"/>
      <c r="E1121" s="389"/>
      <c r="F1121" s="389"/>
      <c r="G1121" s="389" t="str">
        <f>IFERROR(INDEX(ルール・メモ!$F$3:$F$32,MATCH(1,ルール・メモ!$E$3:$E$32,0),1),"")</f>
        <v/>
      </c>
      <c r="H1121" s="389"/>
      <c r="I1121" s="389"/>
      <c r="J1121" s="184"/>
      <c r="K1121" s="314" t="s">
        <v>334</v>
      </c>
      <c r="L1121" s="315"/>
      <c r="M1121" s="315"/>
      <c r="N1121" s="315"/>
      <c r="O1121" s="315"/>
      <c r="P1121" s="315"/>
      <c r="Q1121" s="315"/>
      <c r="R1121" s="316"/>
      <c r="S1121" s="79"/>
      <c r="T1121" s="118"/>
      <c r="U1121" s="118"/>
      <c r="V1121" s="118"/>
      <c r="W1121" s="118"/>
      <c r="X1121" s="118"/>
      <c r="Y1121" s="135"/>
      <c r="Z1121" s="135"/>
      <c r="AA1121" s="135"/>
      <c r="AB1121" s="135"/>
      <c r="AC1121" s="135"/>
      <c r="AD1121" s="135"/>
      <c r="AE1121" s="135"/>
      <c r="AF1121" s="135"/>
    </row>
    <row r="1122" spans="1:37" ht="18" customHeight="1">
      <c r="A1122" s="312"/>
      <c r="B1122" s="243"/>
      <c r="C1122" s="389"/>
      <c r="D1122" s="389"/>
      <c r="E1122" s="389"/>
      <c r="F1122" s="389"/>
      <c r="G1122" s="389" t="str">
        <f>IFERROR(INDEX(ルール・メモ!$F$3:$F$32,MATCH(2,ルール・メモ!$E$3:$E$32,0),1),"")</f>
        <v/>
      </c>
      <c r="H1122" s="389"/>
      <c r="I1122" s="389"/>
      <c r="J1122" s="184"/>
      <c r="K1122" s="317" t="s">
        <v>335</v>
      </c>
      <c r="L1122" s="276"/>
      <c r="M1122" s="276"/>
      <c r="N1122" s="276"/>
      <c r="O1122" s="276"/>
      <c r="P1122" s="276"/>
      <c r="Q1122" s="394" t="s">
        <v>322</v>
      </c>
      <c r="R1122" s="395"/>
      <c r="S1122" s="79"/>
      <c r="T1122" s="118"/>
      <c r="U1122" s="118"/>
      <c r="V1122" s="118"/>
      <c r="W1122" s="118"/>
      <c r="X1122" s="118"/>
      <c r="Y1122" s="135"/>
      <c r="Z1122" s="135"/>
      <c r="AA1122" s="135"/>
      <c r="AB1122" s="135"/>
      <c r="AC1122" s="135"/>
      <c r="AD1122" s="135"/>
      <c r="AE1122" s="135"/>
      <c r="AF1122" s="135"/>
    </row>
    <row r="1123" spans="1:37" ht="18" customHeight="1">
      <c r="A1123" s="312"/>
      <c r="B1123" s="243"/>
      <c r="C1123" s="389"/>
      <c r="D1123" s="389"/>
      <c r="E1123" s="389"/>
      <c r="F1123" s="389"/>
      <c r="G1123" s="389" t="str">
        <f>IFERROR(INDEX(ルール・メモ!$F$3:$F$32,MATCH(3,ルール・メモ!$E$3:$E$32,0),1),"")</f>
        <v/>
      </c>
      <c r="H1123" s="389"/>
      <c r="I1123" s="389"/>
      <c r="J1123" s="184"/>
      <c r="K1123" s="306">
        <f>$C$1</f>
        <v>0</v>
      </c>
      <c r="L1123" s="99">
        <f>K1123+1</f>
        <v>1</v>
      </c>
      <c r="M1123" s="99">
        <f t="shared" ref="M1123" si="99">L1123+1</f>
        <v>2</v>
      </c>
      <c r="N1123" s="99">
        <f t="shared" ref="N1123" si="100">M1123+1</f>
        <v>3</v>
      </c>
      <c r="O1123" s="99">
        <f t="shared" ref="O1123" si="101">N1123+1</f>
        <v>4</v>
      </c>
      <c r="P1123" s="99">
        <f t="shared" ref="P1123" si="102">O1123+1</f>
        <v>5</v>
      </c>
      <c r="Q1123" s="99">
        <f t="shared" ref="Q1123" si="103">P1123+1</f>
        <v>6</v>
      </c>
      <c r="R1123" s="100">
        <f t="shared" ref="R1123" si="104">Q1123+1</f>
        <v>7</v>
      </c>
      <c r="S1123" s="79"/>
      <c r="T1123" s="118"/>
      <c r="U1123" s="118"/>
      <c r="V1123" s="118"/>
      <c r="W1123" s="118"/>
      <c r="X1123" s="118"/>
      <c r="Y1123" s="135"/>
      <c r="Z1123" s="135"/>
      <c r="AA1123" s="135"/>
      <c r="AB1123" s="135"/>
      <c r="AC1123" s="135"/>
      <c r="AD1123" s="135"/>
      <c r="AE1123" s="135"/>
      <c r="AF1123" s="135"/>
    </row>
    <row r="1124" spans="1:37" ht="18" customHeight="1">
      <c r="A1124" s="312"/>
      <c r="B1124" s="243"/>
      <c r="C1124" s="389"/>
      <c r="D1124" s="389"/>
      <c r="E1124" s="389"/>
      <c r="F1124" s="389"/>
      <c r="G1124" s="389" t="str">
        <f>IFERROR(INDEX(ルール・メモ!$F$3:$F$32,MATCH(4,ルール・メモ!$E$3:$E$32,0),1),"")</f>
        <v/>
      </c>
      <c r="H1124" s="389"/>
      <c r="I1124" s="389"/>
      <c r="J1124" s="184"/>
      <c r="K1124" s="101">
        <f>K1123+8</f>
        <v>8</v>
      </c>
      <c r="L1124" s="102">
        <f t="shared" ref="L1124:R1124" si="105">L1123+8</f>
        <v>9</v>
      </c>
      <c r="M1124" s="102">
        <f t="shared" si="105"/>
        <v>10</v>
      </c>
      <c r="N1124" s="102">
        <f t="shared" si="105"/>
        <v>11</v>
      </c>
      <c r="O1124" s="102">
        <f t="shared" si="105"/>
        <v>12</v>
      </c>
      <c r="P1124" s="102">
        <f t="shared" si="105"/>
        <v>13</v>
      </c>
      <c r="Q1124" s="102">
        <f t="shared" si="105"/>
        <v>14</v>
      </c>
      <c r="R1124" s="103">
        <f t="shared" si="105"/>
        <v>15</v>
      </c>
      <c r="S1124" s="79"/>
      <c r="T1124" s="118"/>
      <c r="U1124" s="118"/>
      <c r="V1124" s="118"/>
      <c r="W1124" s="118"/>
      <c r="X1124" s="118"/>
      <c r="Y1124" s="135"/>
      <c r="Z1124" s="135"/>
      <c r="AA1124" s="135"/>
      <c r="AB1124" s="135"/>
      <c r="AC1124" s="135"/>
      <c r="AD1124" s="135"/>
      <c r="AE1124" s="135"/>
      <c r="AF1124" s="135"/>
    </row>
    <row r="1125" spans="1:37" ht="18" customHeight="1">
      <c r="A1125" s="312"/>
      <c r="B1125" s="243"/>
      <c r="C1125" s="389"/>
      <c r="D1125" s="389"/>
      <c r="E1125" s="389"/>
      <c r="F1125" s="389"/>
      <c r="G1125" s="389" t="str">
        <f>IFERROR(INDEX(ルール・メモ!$F$3:$F$32,MATCH(5,ルール・メモ!$E$3:$E$32,0),1),"")</f>
        <v/>
      </c>
      <c r="H1125" s="389"/>
      <c r="I1125" s="389"/>
      <c r="J1125" s="184"/>
      <c r="K1125" s="101">
        <f t="shared" ref="K1125:R1126" si="106">K1124+8</f>
        <v>16</v>
      </c>
      <c r="L1125" s="102">
        <f t="shared" si="106"/>
        <v>17</v>
      </c>
      <c r="M1125" s="102">
        <f t="shared" si="106"/>
        <v>18</v>
      </c>
      <c r="N1125" s="102">
        <f t="shared" si="106"/>
        <v>19</v>
      </c>
      <c r="O1125" s="102">
        <f t="shared" si="106"/>
        <v>20</v>
      </c>
      <c r="P1125" s="102">
        <f t="shared" si="106"/>
        <v>21</v>
      </c>
      <c r="Q1125" s="102">
        <f t="shared" si="106"/>
        <v>22</v>
      </c>
      <c r="R1125" s="103">
        <f t="shared" si="106"/>
        <v>23</v>
      </c>
      <c r="S1125" s="79"/>
      <c r="T1125" s="118"/>
      <c r="U1125" s="118"/>
      <c r="V1125" s="118"/>
      <c r="W1125" s="118"/>
      <c r="X1125" s="118"/>
      <c r="Y1125" s="135"/>
      <c r="Z1125" s="135"/>
      <c r="AA1125" s="135"/>
      <c r="AB1125" s="135"/>
      <c r="AC1125" s="135"/>
      <c r="AD1125" s="135"/>
      <c r="AE1125" s="135"/>
      <c r="AF1125" s="135"/>
    </row>
    <row r="1126" spans="1:37" ht="18" customHeight="1">
      <c r="A1126" s="312"/>
      <c r="B1126" s="243"/>
      <c r="C1126" s="389"/>
      <c r="D1126" s="389"/>
      <c r="E1126" s="389"/>
      <c r="F1126" s="389"/>
      <c r="G1126" s="389" t="str">
        <f>IFERROR(INDEX(ルール・メモ!$F$3:$F$32,MATCH(6,ルール・メモ!$E$3:$E$32,0),1),"")</f>
        <v/>
      </c>
      <c r="H1126" s="389"/>
      <c r="I1126" s="389"/>
      <c r="J1126" s="184"/>
      <c r="K1126" s="104">
        <f t="shared" si="106"/>
        <v>24</v>
      </c>
      <c r="L1126" s="105">
        <f t="shared" si="106"/>
        <v>25</v>
      </c>
      <c r="M1126" s="105">
        <f t="shared" si="106"/>
        <v>26</v>
      </c>
      <c r="N1126" s="105">
        <f t="shared" si="106"/>
        <v>27</v>
      </c>
      <c r="O1126" s="105">
        <f t="shared" si="106"/>
        <v>28</v>
      </c>
      <c r="P1126" s="105">
        <f t="shared" si="106"/>
        <v>29</v>
      </c>
      <c r="Q1126" s="105">
        <f t="shared" si="106"/>
        <v>30</v>
      </c>
      <c r="R1126" s="106"/>
      <c r="S1126" s="79"/>
      <c r="T1126" s="118"/>
      <c r="U1126" s="118"/>
      <c r="V1126" s="118"/>
      <c r="W1126" s="118"/>
      <c r="X1126" s="118"/>
      <c r="Y1126" s="135"/>
      <c r="Z1126" s="135"/>
      <c r="AA1126" s="135"/>
      <c r="AB1126" s="135"/>
      <c r="AC1126" s="135"/>
      <c r="AD1126" s="135"/>
      <c r="AE1126" s="135"/>
      <c r="AF1126" s="135"/>
    </row>
    <row r="1127" spans="1:37" ht="18" customHeight="1">
      <c r="A1127" s="312"/>
      <c r="B1127" s="80"/>
      <c r="C1127" s="95" t="str">
        <f>"①"&amp;IFERROR(INDEX(ルール・メモ!$C$3:$C$32,MATCH(1,ルール・メモ!$B$3:$B$32,0),1),"")</f>
        <v>①</v>
      </c>
      <c r="D1127" s="95"/>
      <c r="E1127" s="95"/>
      <c r="F1127" s="95"/>
      <c r="G1127" s="95"/>
      <c r="H1127" s="95"/>
      <c r="I1127" s="95" t="str">
        <f>"③"&amp;IFERROR(INDEX(ルール・メモ!$C$3:$C$32,MATCH(3,ルール・メモ!$B$3:$B$32,0),1),"")</f>
        <v>③</v>
      </c>
      <c r="J1127" s="80"/>
      <c r="K1127" s="96"/>
      <c r="L1127" s="96"/>
      <c r="M1127" s="96"/>
      <c r="N1127" s="96"/>
      <c r="O1127" s="96"/>
      <c r="P1127" s="96"/>
      <c r="Q1127" s="96"/>
      <c r="R1127" s="96"/>
      <c r="S1127" s="79"/>
      <c r="T1127" s="119"/>
      <c r="U1127" s="118"/>
      <c r="V1127" s="118"/>
      <c r="W1127" s="118"/>
      <c r="X1127" s="118"/>
      <c r="Y1127" s="135"/>
      <c r="Z1127" s="135"/>
      <c r="AA1127" s="135"/>
      <c r="AB1127" s="135"/>
      <c r="AC1127" s="135"/>
      <c r="AD1127" s="135"/>
      <c r="AE1127" s="135"/>
      <c r="AF1127" s="135"/>
    </row>
    <row r="1128" spans="1:37" ht="18" customHeight="1" thickBot="1">
      <c r="A1128" s="312"/>
      <c r="B1128" s="80"/>
      <c r="C1128" s="186" t="str">
        <f>"②"&amp;IFERROR(INDEX(ルール・メモ!$C$3:$C$32,MATCH(2,ルール・メモ!$B$3:$B$32,0),1),"")</f>
        <v>②</v>
      </c>
      <c r="D1128" s="186"/>
      <c r="E1128" s="186"/>
      <c r="F1128" s="186"/>
      <c r="G1128" s="186"/>
      <c r="H1128" s="186"/>
      <c r="I1128" s="186" t="str">
        <f>"④"&amp;IFERROR(INDEX(ルール・メモ!$C$3:$C$32,MATCH(4,ルール・メモ!$B$3:$B$32,0),1),"")</f>
        <v>④</v>
      </c>
      <c r="J1128" s="187"/>
      <c r="K1128" s="188"/>
      <c r="L1128" s="188"/>
      <c r="M1128" s="188"/>
      <c r="N1128" s="188"/>
      <c r="O1128" s="188"/>
      <c r="P1128" s="188"/>
      <c r="Q1128" s="188"/>
      <c r="R1128" s="188"/>
      <c r="S1128" s="79"/>
      <c r="T1128" s="118"/>
      <c r="U1128" s="118"/>
      <c r="V1128" s="118"/>
      <c r="W1128" s="118"/>
      <c r="X1128" s="118"/>
      <c r="Y1128" s="135"/>
      <c r="Z1128" s="135"/>
      <c r="AA1128" s="1"/>
      <c r="AB1128" s="1"/>
      <c r="AC1128" s="1"/>
      <c r="AD1128" s="1"/>
      <c r="AE1128" s="1"/>
      <c r="AF1128" s="1"/>
    </row>
    <row r="1129" spans="1:37" ht="18" customHeight="1" thickBot="1">
      <c r="A1129" s="312"/>
      <c r="B1129" s="321">
        <v>1</v>
      </c>
      <c r="C1129" s="81" t="s">
        <v>23</v>
      </c>
      <c r="D1129" s="82" t="s">
        <v>136</v>
      </c>
      <c r="E1129" s="82" t="s">
        <v>28</v>
      </c>
      <c r="F1129" s="82" t="s">
        <v>27</v>
      </c>
      <c r="G1129" s="82" t="s">
        <v>24</v>
      </c>
      <c r="H1129" s="171" t="s">
        <v>25</v>
      </c>
      <c r="I1129" s="91" t="s">
        <v>133</v>
      </c>
      <c r="J1129" s="372" t="s">
        <v>198</v>
      </c>
      <c r="K1129" s="374"/>
      <c r="L1129" s="375"/>
      <c r="M1129" s="375"/>
      <c r="N1129" s="375"/>
      <c r="O1129" s="375"/>
      <c r="P1129" s="375"/>
      <c r="Q1129" s="375"/>
      <c r="R1129" s="376"/>
      <c r="S1129" s="83"/>
      <c r="T1129" s="120" t="s">
        <v>31</v>
      </c>
      <c r="U1129" s="118"/>
      <c r="V1129" s="118"/>
      <c r="W1129" s="118"/>
      <c r="X1129" s="118"/>
      <c r="Y1129" s="135" t="str">
        <f>K1131</f>
        <v/>
      </c>
      <c r="Z1129" s="266">
        <f>K1132</f>
        <v>0</v>
      </c>
      <c r="AA1129" s="135"/>
      <c r="AB1129" s="135"/>
      <c r="AC1129" s="135"/>
      <c r="AD1129" s="135"/>
      <c r="AE1129" s="135"/>
      <c r="AF1129" s="148"/>
      <c r="AG1129" s="135"/>
      <c r="AH1129" s="135"/>
      <c r="AI1129" s="135"/>
      <c r="AJ1129" s="135"/>
      <c r="AK1129" s="135"/>
    </row>
    <row r="1130" spans="1:37" ht="18" customHeight="1" thickBot="1">
      <c r="A1130" s="312"/>
      <c r="B1130" s="309">
        <f>C1119</f>
        <v>13</v>
      </c>
      <c r="C1130" s="107"/>
      <c r="D1130" s="108" t="s">
        <v>30</v>
      </c>
      <c r="E1130" s="108" t="str">
        <f>IF(C1130="","",IFERROR(INDEX(リスト!$B$3:$B$32,MATCH(プレー記録!C1130,リスト!$D$3:$D$32,0),1),""))</f>
        <v/>
      </c>
      <c r="F1130" s="109"/>
      <c r="G1130" s="109" t="str">
        <f>IF(F1130="","",F1130)</f>
        <v/>
      </c>
      <c r="H1130" s="172"/>
      <c r="I1130" s="175"/>
      <c r="J1130" s="373"/>
      <c r="K1130" s="377"/>
      <c r="L1130" s="378"/>
      <c r="M1130" s="378"/>
      <c r="N1130" s="378"/>
      <c r="O1130" s="378"/>
      <c r="P1130" s="378"/>
      <c r="Q1130" s="378"/>
      <c r="R1130" s="379"/>
      <c r="S1130" s="84"/>
      <c r="T1130" s="240"/>
      <c r="U1130" s="118" t="str">
        <f>IF(F1130="","","OUT_"&amp;E1130&amp;MONTH(B1130)&amp;"/"&amp;DAY(B1130)&amp;"_"&amp;COUNTIF($V$12:V1130,V1130))</f>
        <v/>
      </c>
      <c r="V1130" s="118" t="str">
        <f>"OUT_"&amp;E1130&amp;B1130</f>
        <v>OUT_13</v>
      </c>
      <c r="W1130" s="194">
        <f>SUM(H1130)-SUM(I1132)</f>
        <v>0</v>
      </c>
      <c r="X1130" s="119" t="str">
        <f>IF(C1130="","",C1130)</f>
        <v/>
      </c>
      <c r="Y1130" s="135" t="str">
        <f>M1131</f>
        <v/>
      </c>
      <c r="Z1130" s="266">
        <f>M1132</f>
        <v>0</v>
      </c>
      <c r="AA1130" s="135"/>
      <c r="AB1130" s="135"/>
      <c r="AC1130" s="135"/>
      <c r="AD1130" s="135"/>
      <c r="AE1130" s="135"/>
      <c r="AF1130" s="148"/>
      <c r="AG1130" s="135"/>
      <c r="AH1130" s="135"/>
      <c r="AI1130" s="135"/>
      <c r="AJ1130" s="135"/>
      <c r="AK1130" s="135"/>
    </row>
    <row r="1131" spans="1:37" ht="18" customHeight="1">
      <c r="A1131" s="312"/>
      <c r="B1131" s="79"/>
      <c r="C1131" s="85" t="s">
        <v>26</v>
      </c>
      <c r="D1131" s="86" t="s">
        <v>1</v>
      </c>
      <c r="E1131" s="86" t="s">
        <v>29</v>
      </c>
      <c r="F1131" s="86" t="s">
        <v>119</v>
      </c>
      <c r="G1131" s="86" t="s">
        <v>134</v>
      </c>
      <c r="H1131" s="173" t="s">
        <v>117</v>
      </c>
      <c r="I1131" s="92" t="s">
        <v>135</v>
      </c>
      <c r="J1131" s="380" t="s">
        <v>199</v>
      </c>
      <c r="K1131" s="382" t="str">
        <f>IF(INDEX(テーブル6[プレー種別],MATCH(1,リスト!$O$3:$O$6,0),1)="","",INDEX(テーブル6[プレー種別],MATCH(1,リスト!$O$3:$O$6,0),1))</f>
        <v/>
      </c>
      <c r="L1131" s="383"/>
      <c r="M1131" s="382" t="str">
        <f>IF(INDEX(テーブル6[プレー種別],MATCH(2,リスト!$O$3:$O$6,0),1)="","",INDEX(テーブル6[プレー種別],MATCH(2,リスト!$O$3:$O$6,0),1))</f>
        <v/>
      </c>
      <c r="N1131" s="383"/>
      <c r="O1131" s="382" t="str">
        <f>IF(INDEX(テーブル6[プレー種別],MATCH(3,リスト!$O$3:$O$6,0),1)="","",INDEX(テーブル6[プレー種別],MATCH(3,リスト!$O$3:$O$6,0),1))</f>
        <v/>
      </c>
      <c r="P1131" s="383"/>
      <c r="Q1131" s="382" t="str">
        <f>IF(INDEX(テーブル6[プレー種別],MATCH(4,リスト!$O$3:$O$6,0),1)="","",INDEX(テーブル6[プレー種別],MATCH(4,リスト!$O$3:$O$6,0),1))</f>
        <v/>
      </c>
      <c r="R1131" s="384"/>
      <c r="S1131" s="87"/>
      <c r="T1131" s="118"/>
      <c r="U1131" s="118"/>
      <c r="V1131" s="118"/>
      <c r="W1131" s="118"/>
      <c r="X1131" s="118"/>
      <c r="Y1131" s="135" t="str">
        <f>O1131</f>
        <v/>
      </c>
      <c r="Z1131" s="266">
        <f>O1132</f>
        <v>0</v>
      </c>
      <c r="AA1131" s="135"/>
      <c r="AB1131" s="135"/>
      <c r="AC1131" s="135"/>
      <c r="AD1131" s="135"/>
      <c r="AE1131" s="135"/>
      <c r="AF1131" s="148"/>
      <c r="AG1131" s="135"/>
      <c r="AH1131" s="135"/>
      <c r="AI1131" s="135"/>
      <c r="AJ1131" s="135"/>
      <c r="AK1131" s="135"/>
    </row>
    <row r="1132" spans="1:37" ht="18" customHeight="1" thickBot="1">
      <c r="A1132" s="312" t="str">
        <f>IF(C1130="","",C1130)</f>
        <v/>
      </c>
      <c r="B1132" s="97">
        <f>B1130</f>
        <v>13</v>
      </c>
      <c r="C1132" s="93" t="str">
        <f>IF(H1130="","",IF(D1130="USD",H1130-G1130,ROUNDUP((H1130-G1130)/T1130,2)))</f>
        <v/>
      </c>
      <c r="D1132" s="110"/>
      <c r="E1132" s="110"/>
      <c r="F1132" s="111" t="str">
        <f>IF(AND(E1130&lt;&gt;"",OR(I1130="全額",I1130="一部")=TRUE)=TRUE,E1130,"")</f>
        <v/>
      </c>
      <c r="G1132" s="112" t="str">
        <f>IF(D1130="JPY",IF(COUNTIF(F1132,"*円*")=1,I1132,ROUNDUP(I1132/T1130,2)),IF(COUNTIF(F1132,"*円*")=0,I1132,ROUNDUP(I1132*T1130,0)))</f>
        <v/>
      </c>
      <c r="H1132" s="174"/>
      <c r="I1132" s="176" t="str">
        <f>IF(I1130="","",IF(I1130="全額",H1130,IF(I1130="なし",0,"金額入力")))</f>
        <v/>
      </c>
      <c r="J1132" s="381"/>
      <c r="K1132" s="385"/>
      <c r="L1132" s="386"/>
      <c r="M1132" s="385"/>
      <c r="N1132" s="386"/>
      <c r="O1132" s="385"/>
      <c r="P1132" s="386"/>
      <c r="Q1132" s="385"/>
      <c r="R1132" s="387"/>
      <c r="S1132" s="87"/>
      <c r="T1132" s="79"/>
      <c r="U1132" s="118" t="str">
        <f>IF(G1132="","","IN_"&amp;F1132&amp;MONTH(H1132)&amp;"/"&amp;DAY(H1132))&amp;"_"&amp;COUNTIF($V$14:V1132,V1132)</f>
        <v>_196</v>
      </c>
      <c r="V1132" s="118" t="str">
        <f>"IN_"&amp;F1132&amp;H1132</f>
        <v>IN_</v>
      </c>
      <c r="W1132" s="118"/>
      <c r="X1132" s="118"/>
      <c r="Y1132" s="135" t="str">
        <f>Q1131</f>
        <v/>
      </c>
      <c r="Z1132" s="266">
        <f>Q1132</f>
        <v>0</v>
      </c>
      <c r="AA1132" s="135" t="str">
        <f>IF(AB1132="着金待ち",COUNTIF($AB$14:AB1132,"着金待ち"),"")</f>
        <v/>
      </c>
      <c r="AB1132" s="135" t="str">
        <f>IF(AND(OR(I1130="全額",I1130="一部")=TRUE,H1132="")=TRUE,"着金待ち","")</f>
        <v/>
      </c>
      <c r="AC1132" s="135" t="str">
        <f>IF(AB1132="着金待ち",C1130,"")</f>
        <v/>
      </c>
      <c r="AD1132" s="135" t="str">
        <f>IF(AB1132="着金待ち",F1132,"")</f>
        <v/>
      </c>
      <c r="AE1132" s="292" t="str">
        <f>IF(AB1132="着金待ち",G1132,"")</f>
        <v/>
      </c>
      <c r="AF1132" s="148" t="str">
        <f>IF(AB1132="着金待ち",B1132,"")</f>
        <v/>
      </c>
      <c r="AG1132" s="135" t="str">
        <f>IF(C1132="","",IF(C1132&lt;&gt;D1132+E1132,"！",""))</f>
        <v/>
      </c>
      <c r="AH1132" s="135" t="str">
        <f>IF(C1132="","",IF(C1132&lt;&gt;SUM(K1132:R1132),"！",""))</f>
        <v/>
      </c>
      <c r="AI1132" s="135" t="str">
        <f>IF(OR(AG1132="！",AH1132="！")=TRUE,"！","")</f>
        <v/>
      </c>
      <c r="AJ1132" s="135" t="str">
        <f>IF(AI1132="！",COUNTIF($AI$14:AI1132,"！"),"")</f>
        <v/>
      </c>
      <c r="AK1132" s="135">
        <v>1</v>
      </c>
    </row>
    <row r="1133" spans="1:37" ht="18" customHeight="1" thickBot="1">
      <c r="A1133" s="312"/>
      <c r="B1133" s="79"/>
      <c r="C1133" s="88"/>
      <c r="D1133" s="89"/>
      <c r="E1133" s="94" t="str">
        <f>IFERROR(ABS(C1132-(D1132+E1132)),"")</f>
        <v/>
      </c>
      <c r="F1133" s="90"/>
      <c r="G1133" s="90"/>
      <c r="H1133" s="89"/>
      <c r="I1133" s="170"/>
      <c r="J1133" s="79"/>
      <c r="K1133" s="79"/>
      <c r="L1133" s="79"/>
      <c r="M1133" s="79"/>
      <c r="N1133" s="79"/>
      <c r="O1133" s="79"/>
      <c r="P1133" s="79"/>
      <c r="Q1133" s="388" t="str">
        <f>IFERROR(ABS(C1132-SUM(K1132:R1132)),"")</f>
        <v/>
      </c>
      <c r="R1133" s="388"/>
      <c r="S1133" s="79"/>
      <c r="T1133" s="118"/>
      <c r="U1133" s="118"/>
      <c r="V1133" s="118"/>
      <c r="W1133" s="118"/>
      <c r="X1133" s="118"/>
      <c r="Y1133" s="135"/>
      <c r="Z1133" s="135"/>
      <c r="AA1133" s="135"/>
      <c r="AB1133" s="135"/>
      <c r="AC1133" s="135"/>
      <c r="AD1133" s="135"/>
      <c r="AE1133" s="135"/>
      <c r="AF1133" s="148"/>
      <c r="AG1133" s="135"/>
      <c r="AH1133" s="135"/>
      <c r="AI1133" s="135"/>
      <c r="AJ1133" s="135"/>
      <c r="AK1133" s="135"/>
    </row>
    <row r="1134" spans="1:37" ht="18" customHeight="1" thickBot="1">
      <c r="A1134" s="312"/>
      <c r="B1134" s="321">
        <f>B1129+1</f>
        <v>2</v>
      </c>
      <c r="C1134" s="81" t="s">
        <v>23</v>
      </c>
      <c r="D1134" s="82" t="s">
        <v>136</v>
      </c>
      <c r="E1134" s="82" t="s">
        <v>28</v>
      </c>
      <c r="F1134" s="82" t="s">
        <v>27</v>
      </c>
      <c r="G1134" s="82" t="s">
        <v>24</v>
      </c>
      <c r="H1134" s="171" t="s">
        <v>25</v>
      </c>
      <c r="I1134" s="91" t="s">
        <v>133</v>
      </c>
      <c r="J1134" s="372" t="s">
        <v>198</v>
      </c>
      <c r="K1134" s="374"/>
      <c r="L1134" s="375"/>
      <c r="M1134" s="375"/>
      <c r="N1134" s="375"/>
      <c r="O1134" s="375"/>
      <c r="P1134" s="375"/>
      <c r="Q1134" s="375"/>
      <c r="R1134" s="376"/>
      <c r="S1134" s="83"/>
      <c r="T1134" s="120" t="s">
        <v>31</v>
      </c>
      <c r="U1134" s="118"/>
      <c r="V1134" s="118"/>
      <c r="W1134" s="118"/>
      <c r="X1134" s="118"/>
      <c r="Y1134" s="135" t="str">
        <f>K1136</f>
        <v/>
      </c>
      <c r="Z1134" s="266">
        <f>K1137</f>
        <v>0</v>
      </c>
      <c r="AA1134" s="135"/>
      <c r="AB1134" s="135"/>
      <c r="AC1134" s="135"/>
      <c r="AD1134" s="135"/>
      <c r="AE1134" s="135"/>
      <c r="AF1134" s="148"/>
      <c r="AG1134" s="135"/>
      <c r="AH1134" s="135"/>
      <c r="AI1134" s="135"/>
      <c r="AJ1134" s="135"/>
      <c r="AK1134" s="135"/>
    </row>
    <row r="1135" spans="1:37" ht="18" customHeight="1" thickBot="1">
      <c r="A1135" s="312"/>
      <c r="B1135" s="309">
        <f>B1130</f>
        <v>13</v>
      </c>
      <c r="C1135" s="107"/>
      <c r="D1135" s="108" t="s">
        <v>30</v>
      </c>
      <c r="E1135" s="108" t="str">
        <f>IF(C1135="","",IFERROR(INDEX(リスト!$B$3:$B$32,MATCH(プレー記録!C1135,リスト!$D$3:$D$32,0),1),""))</f>
        <v/>
      </c>
      <c r="F1135" s="109"/>
      <c r="G1135" s="109" t="str">
        <f>IF(F1135="","",F1135)</f>
        <v/>
      </c>
      <c r="H1135" s="172"/>
      <c r="I1135" s="175"/>
      <c r="J1135" s="373"/>
      <c r="K1135" s="377"/>
      <c r="L1135" s="378"/>
      <c r="M1135" s="378"/>
      <c r="N1135" s="378"/>
      <c r="O1135" s="378"/>
      <c r="P1135" s="378"/>
      <c r="Q1135" s="378"/>
      <c r="R1135" s="379"/>
      <c r="S1135" s="84"/>
      <c r="T1135" s="241"/>
      <c r="U1135" s="118" t="str">
        <f>IF(F1135="","","OUT_"&amp;E1135&amp;MONTH(B1135)&amp;"/"&amp;DAY(B1135)&amp;"_"&amp;COUNTIF($V$12:V1135,V1135))</f>
        <v/>
      </c>
      <c r="V1135" s="118" t="str">
        <f>"OUT_"&amp;E1135&amp;B1135</f>
        <v>OUT_13</v>
      </c>
      <c r="W1135" s="194">
        <f>SUM(H1135)-SUM(I1137)</f>
        <v>0</v>
      </c>
      <c r="X1135" s="119" t="str">
        <f>IF(C1135="","",C1135)</f>
        <v/>
      </c>
      <c r="Y1135" s="135" t="str">
        <f>M1136</f>
        <v/>
      </c>
      <c r="Z1135" s="266">
        <f>M1137</f>
        <v>0</v>
      </c>
      <c r="AA1135" s="135"/>
      <c r="AB1135" s="135"/>
      <c r="AC1135" s="135"/>
      <c r="AD1135" s="135"/>
      <c r="AE1135" s="135"/>
      <c r="AF1135" s="148"/>
      <c r="AG1135" s="135"/>
      <c r="AH1135" s="135"/>
      <c r="AI1135" s="135"/>
      <c r="AJ1135" s="135"/>
      <c r="AK1135" s="135"/>
    </row>
    <row r="1136" spans="1:37" ht="18" customHeight="1">
      <c r="A1136" s="312"/>
      <c r="B1136" s="79"/>
      <c r="C1136" s="85" t="s">
        <v>26</v>
      </c>
      <c r="D1136" s="86" t="s">
        <v>1</v>
      </c>
      <c r="E1136" s="86" t="s">
        <v>29</v>
      </c>
      <c r="F1136" s="86" t="s">
        <v>119</v>
      </c>
      <c r="G1136" s="86" t="s">
        <v>134</v>
      </c>
      <c r="H1136" s="173" t="s">
        <v>117</v>
      </c>
      <c r="I1136" s="92" t="s">
        <v>135</v>
      </c>
      <c r="J1136" s="380" t="s">
        <v>199</v>
      </c>
      <c r="K1136" s="382" t="str">
        <f>$K$13</f>
        <v/>
      </c>
      <c r="L1136" s="383"/>
      <c r="M1136" s="382" t="str">
        <f>$M$13</f>
        <v/>
      </c>
      <c r="N1136" s="383"/>
      <c r="O1136" s="382" t="str">
        <f>$O$13</f>
        <v/>
      </c>
      <c r="P1136" s="383"/>
      <c r="Q1136" s="382" t="str">
        <f>$Q$13</f>
        <v/>
      </c>
      <c r="R1136" s="384"/>
      <c r="S1136" s="87"/>
      <c r="T1136" s="118"/>
      <c r="U1136" s="118"/>
      <c r="V1136" s="118"/>
      <c r="W1136" s="118"/>
      <c r="X1136" s="118"/>
      <c r="Y1136" s="135" t="str">
        <f>O1136</f>
        <v/>
      </c>
      <c r="Z1136" s="266">
        <f>O1137</f>
        <v>0</v>
      </c>
      <c r="AA1136" s="135"/>
      <c r="AB1136" s="135"/>
      <c r="AC1136" s="135"/>
      <c r="AD1136" s="135"/>
      <c r="AE1136" s="135"/>
      <c r="AF1136" s="148"/>
      <c r="AG1136" s="135"/>
      <c r="AH1136" s="135"/>
      <c r="AI1136" s="135"/>
      <c r="AJ1136" s="135"/>
      <c r="AK1136" s="135"/>
    </row>
    <row r="1137" spans="1:37" ht="18" customHeight="1" thickBot="1">
      <c r="A1137" s="312" t="str">
        <f>IF(C1135="","",C1135)</f>
        <v/>
      </c>
      <c r="B1137" s="97">
        <f>B1130</f>
        <v>13</v>
      </c>
      <c r="C1137" s="93" t="str">
        <f>IF(H1135="","",IF(D1135="USD",H1135-G1135,ROUNDUP((H1135-G1135)/T1135,2)))</f>
        <v/>
      </c>
      <c r="D1137" s="110"/>
      <c r="E1137" s="110"/>
      <c r="F1137" s="111" t="str">
        <f>IF(AND(E1135&lt;&gt;"",OR(I1135="全額",I1135="一部")=TRUE)=TRUE,E1135,"")</f>
        <v/>
      </c>
      <c r="G1137" s="112" t="str">
        <f>IF(D1135="JPY",IF(COUNTIF(F1137,"*円*")=1,I1137,ROUNDUP(I1137/T1135,2)),IF(COUNTIF(F1137,"*円*")=0,I1137,ROUNDUP(I1137*T1135,0)))</f>
        <v/>
      </c>
      <c r="H1137" s="174"/>
      <c r="I1137" s="176" t="str">
        <f>IF(I1135="","",IF(I1135="全額",H1135,IF(I1135="なし",0,"金額入力")))</f>
        <v/>
      </c>
      <c r="J1137" s="381"/>
      <c r="K1137" s="385"/>
      <c r="L1137" s="386"/>
      <c r="M1137" s="385"/>
      <c r="N1137" s="386"/>
      <c r="O1137" s="385"/>
      <c r="P1137" s="386"/>
      <c r="Q1137" s="385"/>
      <c r="R1137" s="387"/>
      <c r="S1137" s="87"/>
      <c r="T1137" s="79"/>
      <c r="U1137" s="118" t="str">
        <f>IF(G1137="","","IN_"&amp;F1137&amp;MONTH(H1137)&amp;"/"&amp;DAY(H1137))&amp;"_"&amp;COUNTIF($V$14:V1137,V1137)</f>
        <v>_197</v>
      </c>
      <c r="V1137" s="118" t="str">
        <f>"IN_"&amp;F1137&amp;H1137</f>
        <v>IN_</v>
      </c>
      <c r="W1137" s="118"/>
      <c r="X1137" s="118"/>
      <c r="Y1137" s="135" t="str">
        <f>Q1136</f>
        <v/>
      </c>
      <c r="Z1137" s="266">
        <f>Q1137</f>
        <v>0</v>
      </c>
      <c r="AA1137" s="135" t="str">
        <f>IF(AB1137="着金待ち",COUNTIF($AB$14:AB1137,"着金待ち"),"")</f>
        <v/>
      </c>
      <c r="AB1137" s="135" t="str">
        <f>IF(AND(OR(I1135="全額",I1135="一部")=TRUE,H1137="")=TRUE,"着金待ち","")</f>
        <v/>
      </c>
      <c r="AC1137" s="135" t="str">
        <f>IF(AB1137="着金待ち",C1135,"")</f>
        <v/>
      </c>
      <c r="AD1137" s="135" t="str">
        <f>IF(AB1137="着金待ち",F1137,"")</f>
        <v/>
      </c>
      <c r="AE1137" s="292" t="str">
        <f>IF(AB1137="着金待ち",G1137,"")</f>
        <v/>
      </c>
      <c r="AF1137" s="148" t="str">
        <f>IF(AB1137="着金待ち",B1137,"")</f>
        <v/>
      </c>
      <c r="AG1137" s="135" t="str">
        <f>IF(C1137="","",IF(C1137&lt;&gt;D1137+E1137,"！",""))</f>
        <v/>
      </c>
      <c r="AH1137" s="135" t="str">
        <f>IF(C1137="","",IF(C1137&lt;&gt;SUM(K1137:R1137),"！",""))</f>
        <v/>
      </c>
      <c r="AI1137" s="135" t="str">
        <f>IF(OR(AG1137="！",AH1137="！")=TRUE,"！","")</f>
        <v/>
      </c>
      <c r="AJ1137" s="135" t="str">
        <f>IF(AI1137="！",COUNTIF($AI$14:AI1137,"！"),"")</f>
        <v/>
      </c>
      <c r="AK1137" s="135">
        <v>2</v>
      </c>
    </row>
    <row r="1138" spans="1:37" ht="18" customHeight="1" thickBot="1">
      <c r="A1138" s="312"/>
      <c r="B1138" s="79"/>
      <c r="C1138" s="88"/>
      <c r="D1138" s="89"/>
      <c r="E1138" s="94" t="str">
        <f>IFERROR(ABS(C1137-(D1137+E1137)),"")</f>
        <v/>
      </c>
      <c r="F1138" s="90"/>
      <c r="G1138" s="90"/>
      <c r="H1138" s="89"/>
      <c r="I1138" s="170"/>
      <c r="J1138" s="79"/>
      <c r="K1138" s="79"/>
      <c r="L1138" s="79"/>
      <c r="M1138" s="79"/>
      <c r="N1138" s="79"/>
      <c r="O1138" s="79"/>
      <c r="P1138" s="79"/>
      <c r="Q1138" s="388" t="str">
        <f>IFERROR(ABS(C1137-SUM(K1137:R1137)),"")</f>
        <v/>
      </c>
      <c r="R1138" s="388"/>
      <c r="S1138" s="79"/>
      <c r="T1138" s="118"/>
      <c r="U1138" s="118"/>
      <c r="V1138" s="118"/>
      <c r="W1138" s="118"/>
      <c r="X1138" s="118"/>
      <c r="Y1138" s="135"/>
      <c r="Z1138" s="135"/>
      <c r="AA1138" s="135"/>
      <c r="AB1138" s="135"/>
      <c r="AC1138" s="135"/>
      <c r="AD1138" s="135"/>
      <c r="AE1138" s="135"/>
      <c r="AF1138" s="148"/>
      <c r="AG1138" s="135"/>
      <c r="AH1138" s="135"/>
      <c r="AI1138" s="135"/>
      <c r="AJ1138" s="135"/>
      <c r="AK1138" s="135"/>
    </row>
    <row r="1139" spans="1:37" ht="18" customHeight="1" thickBot="1">
      <c r="A1139" s="312"/>
      <c r="B1139" s="321">
        <f>B1134+1</f>
        <v>3</v>
      </c>
      <c r="C1139" s="81" t="s">
        <v>23</v>
      </c>
      <c r="D1139" s="82" t="s">
        <v>136</v>
      </c>
      <c r="E1139" s="82" t="s">
        <v>28</v>
      </c>
      <c r="F1139" s="82" t="s">
        <v>27</v>
      </c>
      <c r="G1139" s="82" t="s">
        <v>24</v>
      </c>
      <c r="H1139" s="171" t="s">
        <v>25</v>
      </c>
      <c r="I1139" s="91" t="s">
        <v>133</v>
      </c>
      <c r="J1139" s="372" t="s">
        <v>198</v>
      </c>
      <c r="K1139" s="374"/>
      <c r="L1139" s="375"/>
      <c r="M1139" s="375"/>
      <c r="N1139" s="375"/>
      <c r="O1139" s="375"/>
      <c r="P1139" s="375"/>
      <c r="Q1139" s="375"/>
      <c r="R1139" s="376"/>
      <c r="S1139" s="83"/>
      <c r="T1139" s="120" t="s">
        <v>31</v>
      </c>
      <c r="U1139" s="118"/>
      <c r="V1139" s="118"/>
      <c r="W1139" s="118"/>
      <c r="X1139" s="118"/>
      <c r="Y1139" s="135" t="str">
        <f>K1141</f>
        <v/>
      </c>
      <c r="Z1139" s="266">
        <f>K1142</f>
        <v>0</v>
      </c>
      <c r="AA1139" s="135"/>
      <c r="AB1139" s="135"/>
      <c r="AC1139" s="135"/>
      <c r="AD1139" s="135"/>
      <c r="AE1139" s="135"/>
      <c r="AF1139" s="148"/>
      <c r="AG1139" s="135"/>
      <c r="AH1139" s="135"/>
      <c r="AI1139" s="135"/>
      <c r="AJ1139" s="135"/>
      <c r="AK1139" s="135"/>
    </row>
    <row r="1140" spans="1:37" ht="18" customHeight="1" thickBot="1">
      <c r="A1140" s="312"/>
      <c r="B1140" s="309">
        <f>B1130</f>
        <v>13</v>
      </c>
      <c r="C1140" s="107"/>
      <c r="D1140" s="108" t="s">
        <v>30</v>
      </c>
      <c r="E1140" s="108" t="str">
        <f>IF(C1140="","",IFERROR(INDEX(リスト!$B$3:$B$32,MATCH(プレー記録!C1140,リスト!$D$3:$D$32,0),1),""))</f>
        <v/>
      </c>
      <c r="F1140" s="109"/>
      <c r="G1140" s="109" t="str">
        <f>IF(F1140="","",F1140)</f>
        <v/>
      </c>
      <c r="H1140" s="172"/>
      <c r="I1140" s="175"/>
      <c r="J1140" s="373"/>
      <c r="K1140" s="377"/>
      <c r="L1140" s="378"/>
      <c r="M1140" s="378"/>
      <c r="N1140" s="378"/>
      <c r="O1140" s="378"/>
      <c r="P1140" s="378"/>
      <c r="Q1140" s="378"/>
      <c r="R1140" s="379"/>
      <c r="S1140" s="84"/>
      <c r="T1140" s="241"/>
      <c r="U1140" s="118" t="str">
        <f>IF(F1140="","","OUT_"&amp;E1140&amp;MONTH(B1140)&amp;"/"&amp;DAY(B1140)&amp;"_"&amp;COUNTIF($V$12:V1140,V1140))</f>
        <v/>
      </c>
      <c r="V1140" s="118" t="str">
        <f>"OUT_"&amp;E1140&amp;B1140</f>
        <v>OUT_13</v>
      </c>
      <c r="W1140" s="194">
        <f>SUM(H1140)-SUM(I1142)</f>
        <v>0</v>
      </c>
      <c r="X1140" s="119" t="str">
        <f>IF(C1140="","",C1140)</f>
        <v/>
      </c>
      <c r="Y1140" s="135" t="str">
        <f>M1141</f>
        <v/>
      </c>
      <c r="Z1140" s="266">
        <f>M1142</f>
        <v>0</v>
      </c>
      <c r="AA1140" s="135"/>
      <c r="AB1140" s="135"/>
      <c r="AC1140" s="135"/>
      <c r="AD1140" s="135"/>
      <c r="AE1140" s="135"/>
      <c r="AF1140" s="148"/>
      <c r="AG1140" s="135"/>
      <c r="AH1140" s="135"/>
      <c r="AI1140" s="135"/>
      <c r="AJ1140" s="135"/>
      <c r="AK1140" s="135"/>
    </row>
    <row r="1141" spans="1:37" ht="18" customHeight="1">
      <c r="A1141" s="312"/>
      <c r="B1141" s="79"/>
      <c r="C1141" s="85" t="s">
        <v>26</v>
      </c>
      <c r="D1141" s="86" t="s">
        <v>1</v>
      </c>
      <c r="E1141" s="86" t="s">
        <v>29</v>
      </c>
      <c r="F1141" s="86" t="s">
        <v>119</v>
      </c>
      <c r="G1141" s="86" t="s">
        <v>134</v>
      </c>
      <c r="H1141" s="173" t="s">
        <v>117</v>
      </c>
      <c r="I1141" s="92" t="s">
        <v>135</v>
      </c>
      <c r="J1141" s="380" t="s">
        <v>199</v>
      </c>
      <c r="K1141" s="382" t="str">
        <f>$K$13</f>
        <v/>
      </c>
      <c r="L1141" s="383"/>
      <c r="M1141" s="382" t="str">
        <f>$M$13</f>
        <v/>
      </c>
      <c r="N1141" s="383"/>
      <c r="O1141" s="382" t="str">
        <f>$O$13</f>
        <v/>
      </c>
      <c r="P1141" s="383"/>
      <c r="Q1141" s="382" t="str">
        <f>$Q$13</f>
        <v/>
      </c>
      <c r="R1141" s="384"/>
      <c r="S1141" s="87"/>
      <c r="T1141" s="135"/>
      <c r="U1141" s="118"/>
      <c r="V1141" s="118"/>
      <c r="W1141" s="118"/>
      <c r="X1141" s="118"/>
      <c r="Y1141" s="135" t="str">
        <f>O1141</f>
        <v/>
      </c>
      <c r="Z1141" s="266">
        <f>O1142</f>
        <v>0</v>
      </c>
      <c r="AA1141" s="135"/>
      <c r="AB1141" s="135"/>
      <c r="AC1141" s="135"/>
      <c r="AD1141" s="135"/>
      <c r="AE1141" s="135"/>
      <c r="AF1141" s="148"/>
      <c r="AG1141" s="135"/>
      <c r="AH1141" s="135"/>
      <c r="AI1141" s="135"/>
      <c r="AJ1141" s="135"/>
      <c r="AK1141" s="135"/>
    </row>
    <row r="1142" spans="1:37" ht="18" customHeight="1" thickBot="1">
      <c r="A1142" s="312" t="str">
        <f>IF(C1140="","",C1140)</f>
        <v/>
      </c>
      <c r="B1142" s="97">
        <f>B1130</f>
        <v>13</v>
      </c>
      <c r="C1142" s="93" t="str">
        <f>IF(H1140="","",IF(D1140="USD",H1140-G1140,ROUNDUP((H1140-G1140)/T1140,2)))</f>
        <v/>
      </c>
      <c r="D1142" s="110"/>
      <c r="E1142" s="110"/>
      <c r="F1142" s="111" t="str">
        <f>IF(AND(E1140&lt;&gt;"",OR(I1140="全額",I1140="一部")=TRUE)=TRUE,E1140,"")</f>
        <v/>
      </c>
      <c r="G1142" s="112" t="str">
        <f>IF(D1140="JPY",IF(COUNTIF(F1142,"*円*")=1,I1142,ROUNDUP(I1142/T1140,2)),IF(COUNTIF(F1142,"*円*")=0,I1142,ROUNDUP(I1142*T1140,0)))</f>
        <v/>
      </c>
      <c r="H1142" s="174"/>
      <c r="I1142" s="176" t="str">
        <f>IF(I1140="","",IF(I1140="全額",H1140,IF(I1140="なし",0,"金額入力")))</f>
        <v/>
      </c>
      <c r="J1142" s="381"/>
      <c r="K1142" s="385"/>
      <c r="L1142" s="386"/>
      <c r="M1142" s="385"/>
      <c r="N1142" s="386"/>
      <c r="O1142" s="385"/>
      <c r="P1142" s="386"/>
      <c r="Q1142" s="385"/>
      <c r="R1142" s="387"/>
      <c r="S1142" s="87"/>
      <c r="T1142" s="135"/>
      <c r="U1142" s="118" t="str">
        <f>IF(G1142="","","IN_"&amp;F1142&amp;MONTH(H1142)&amp;"/"&amp;DAY(H1142))&amp;"_"&amp;COUNTIF($V$14:V1142,V1142)</f>
        <v>_198</v>
      </c>
      <c r="V1142" s="118" t="str">
        <f>"IN_"&amp;F1142&amp;H1142</f>
        <v>IN_</v>
      </c>
      <c r="W1142" s="118"/>
      <c r="X1142" s="118"/>
      <c r="Y1142" s="135" t="str">
        <f>Q1141</f>
        <v/>
      </c>
      <c r="Z1142" s="266">
        <f>Q1142</f>
        <v>0</v>
      </c>
      <c r="AA1142" s="135" t="str">
        <f>IF(AB1142="着金待ち",COUNTIF($AB$14:AB1142,"着金待ち"),"")</f>
        <v/>
      </c>
      <c r="AB1142" s="135" t="str">
        <f>IF(AND(OR(I1140="全額",I1140="一部")=TRUE,H1142="")=TRUE,"着金待ち","")</f>
        <v/>
      </c>
      <c r="AC1142" s="135" t="str">
        <f>IF(AB1142="着金待ち",C1140,"")</f>
        <v/>
      </c>
      <c r="AD1142" s="135" t="str">
        <f>IF(AB1142="着金待ち",F1142,"")</f>
        <v/>
      </c>
      <c r="AE1142" s="292" t="str">
        <f>IF(AB1142="着金待ち",G1142,"")</f>
        <v/>
      </c>
      <c r="AF1142" s="148" t="str">
        <f>IF(AB1142="着金待ち",B1142,"")</f>
        <v/>
      </c>
      <c r="AG1142" s="135" t="str">
        <f>IF(C1142="","",IF(C1142&lt;&gt;D1142+E1142,"！",""))</f>
        <v/>
      </c>
      <c r="AH1142" s="135" t="str">
        <f>IF(C1142="","",IF(C1142&lt;&gt;SUM(K1142:R1142),"！",""))</f>
        <v/>
      </c>
      <c r="AI1142" s="135" t="str">
        <f>IF(OR(AG1142="！",AH1142="！")=TRUE,"！","")</f>
        <v/>
      </c>
      <c r="AJ1142" s="135" t="str">
        <f>IF(AI1142="！",COUNTIF($AI$14:AI1142,"！"),"")</f>
        <v/>
      </c>
      <c r="AK1142" s="135">
        <v>3</v>
      </c>
    </row>
    <row r="1143" spans="1:37" ht="18" customHeight="1" thickBot="1">
      <c r="A1143" s="312"/>
      <c r="B1143" s="308" t="s">
        <v>317</v>
      </c>
      <c r="C1143" s="88"/>
      <c r="D1143" s="89"/>
      <c r="E1143" s="94" t="str">
        <f>IFERROR(ABS(C1142-(D1142+E1142)),"")</f>
        <v/>
      </c>
      <c r="F1143" s="90"/>
      <c r="G1143" s="90"/>
      <c r="H1143" s="89"/>
      <c r="I1143" s="170"/>
      <c r="J1143" s="79"/>
      <c r="K1143" s="79"/>
      <c r="L1143" s="79"/>
      <c r="M1143" s="79"/>
      <c r="N1143" s="79"/>
      <c r="O1143" s="79"/>
      <c r="P1143" s="79"/>
      <c r="Q1143" s="388" t="str">
        <f>IFERROR(ABS(C1142-SUM(K1142:R1142)),"")</f>
        <v/>
      </c>
      <c r="R1143" s="388"/>
      <c r="S1143" s="79"/>
      <c r="T1143" s="135"/>
      <c r="U1143" s="118"/>
      <c r="V1143" s="118"/>
      <c r="W1143" s="118"/>
      <c r="X1143" s="118"/>
      <c r="Y1143" s="135"/>
      <c r="Z1143" s="135"/>
      <c r="AA1143" s="135"/>
      <c r="AB1143" s="135"/>
      <c r="AC1143" s="135"/>
      <c r="AD1143" s="135"/>
      <c r="AE1143" s="135"/>
      <c r="AF1143" s="148"/>
      <c r="AG1143" s="135"/>
      <c r="AH1143" s="135"/>
      <c r="AI1143" s="135"/>
      <c r="AJ1143" s="135"/>
      <c r="AK1143" s="135"/>
    </row>
    <row r="1144" spans="1:37" ht="18" customHeight="1" thickBot="1">
      <c r="A1144" s="312"/>
      <c r="B1144" s="321">
        <f>B1139+1</f>
        <v>4</v>
      </c>
      <c r="C1144" s="81" t="s">
        <v>23</v>
      </c>
      <c r="D1144" s="82" t="s">
        <v>136</v>
      </c>
      <c r="E1144" s="82" t="s">
        <v>28</v>
      </c>
      <c r="F1144" s="82" t="s">
        <v>27</v>
      </c>
      <c r="G1144" s="82" t="s">
        <v>24</v>
      </c>
      <c r="H1144" s="171" t="s">
        <v>25</v>
      </c>
      <c r="I1144" s="91" t="s">
        <v>133</v>
      </c>
      <c r="J1144" s="372" t="s">
        <v>198</v>
      </c>
      <c r="K1144" s="374"/>
      <c r="L1144" s="375"/>
      <c r="M1144" s="375"/>
      <c r="N1144" s="375"/>
      <c r="O1144" s="375"/>
      <c r="P1144" s="375"/>
      <c r="Q1144" s="375"/>
      <c r="R1144" s="376"/>
      <c r="S1144" s="83"/>
      <c r="T1144" s="120" t="s">
        <v>31</v>
      </c>
      <c r="U1144" s="118"/>
      <c r="V1144" s="118"/>
      <c r="W1144" s="118"/>
      <c r="X1144" s="118"/>
      <c r="Y1144" s="135" t="str">
        <f>K1146</f>
        <v/>
      </c>
      <c r="Z1144" s="266">
        <f>K1147</f>
        <v>0</v>
      </c>
      <c r="AA1144" s="135"/>
      <c r="AB1144" s="135"/>
      <c r="AC1144" s="135"/>
      <c r="AD1144" s="135"/>
      <c r="AE1144" s="135"/>
      <c r="AF1144" s="148"/>
      <c r="AG1144" s="135"/>
      <c r="AH1144" s="135"/>
      <c r="AI1144" s="135"/>
      <c r="AJ1144" s="135"/>
      <c r="AK1144" s="135"/>
    </row>
    <row r="1145" spans="1:37" ht="18" customHeight="1" thickBot="1">
      <c r="A1145" s="312"/>
      <c r="B1145" s="309">
        <f>B1130</f>
        <v>13</v>
      </c>
      <c r="C1145" s="107"/>
      <c r="D1145" s="108" t="s">
        <v>30</v>
      </c>
      <c r="E1145" s="108" t="str">
        <f>IF(C1145="","",IFERROR(INDEX(リスト!$B$3:$B$32,MATCH(プレー記録!C1145,リスト!$D$3:$D$32,0),1),""))</f>
        <v/>
      </c>
      <c r="F1145" s="109"/>
      <c r="G1145" s="109" t="str">
        <f>IF(F1145="","",F1145)</f>
        <v/>
      </c>
      <c r="H1145" s="172"/>
      <c r="I1145" s="175"/>
      <c r="J1145" s="373"/>
      <c r="K1145" s="377"/>
      <c r="L1145" s="378"/>
      <c r="M1145" s="378"/>
      <c r="N1145" s="378"/>
      <c r="O1145" s="378"/>
      <c r="P1145" s="378"/>
      <c r="Q1145" s="378"/>
      <c r="R1145" s="379"/>
      <c r="S1145" s="84"/>
      <c r="T1145" s="241"/>
      <c r="U1145" s="118" t="str">
        <f>IF(F1145="","","OUT_"&amp;E1145&amp;MONTH(B1145)&amp;"/"&amp;DAY(B1145)&amp;"_"&amp;COUNTIF($V$12:V1145,V1145))</f>
        <v/>
      </c>
      <c r="V1145" s="118" t="str">
        <f>"OUT_"&amp;E1145&amp;B1145</f>
        <v>OUT_13</v>
      </c>
      <c r="W1145" s="194">
        <f>SUM(H1145)-SUM(I1147)</f>
        <v>0</v>
      </c>
      <c r="X1145" s="119" t="str">
        <f>IF(C1145="","",C1145)</f>
        <v/>
      </c>
      <c r="Y1145" s="135" t="str">
        <f>M1146</f>
        <v/>
      </c>
      <c r="Z1145" s="266">
        <f>M1147</f>
        <v>0</v>
      </c>
      <c r="AA1145" s="135"/>
      <c r="AB1145" s="135"/>
      <c r="AC1145" s="135"/>
      <c r="AD1145" s="135"/>
      <c r="AE1145" s="135"/>
      <c r="AF1145" s="148"/>
      <c r="AG1145" s="135"/>
      <c r="AH1145" s="135"/>
      <c r="AI1145" s="135"/>
      <c r="AJ1145" s="135"/>
      <c r="AK1145" s="135"/>
    </row>
    <row r="1146" spans="1:37" ht="18" customHeight="1">
      <c r="A1146" s="312"/>
      <c r="B1146" s="79"/>
      <c r="C1146" s="85" t="s">
        <v>26</v>
      </c>
      <c r="D1146" s="86" t="s">
        <v>1</v>
      </c>
      <c r="E1146" s="86" t="s">
        <v>29</v>
      </c>
      <c r="F1146" s="86" t="s">
        <v>119</v>
      </c>
      <c r="G1146" s="86" t="s">
        <v>134</v>
      </c>
      <c r="H1146" s="173" t="s">
        <v>117</v>
      </c>
      <c r="I1146" s="92" t="s">
        <v>135</v>
      </c>
      <c r="J1146" s="380" t="s">
        <v>199</v>
      </c>
      <c r="K1146" s="382" t="str">
        <f>$K$13</f>
        <v/>
      </c>
      <c r="L1146" s="383"/>
      <c r="M1146" s="382" t="str">
        <f>$M$13</f>
        <v/>
      </c>
      <c r="N1146" s="383"/>
      <c r="O1146" s="382" t="str">
        <f>$O$13</f>
        <v/>
      </c>
      <c r="P1146" s="383"/>
      <c r="Q1146" s="382" t="str">
        <f>$Q$13</f>
        <v/>
      </c>
      <c r="R1146" s="384"/>
      <c r="S1146" s="87"/>
      <c r="T1146" s="135"/>
      <c r="U1146" s="118"/>
      <c r="V1146" s="118"/>
      <c r="W1146" s="118"/>
      <c r="X1146" s="118"/>
      <c r="Y1146" s="135" t="str">
        <f>O1146</f>
        <v/>
      </c>
      <c r="Z1146" s="266">
        <f>O1147</f>
        <v>0</v>
      </c>
      <c r="AA1146" s="135"/>
      <c r="AB1146" s="135"/>
      <c r="AC1146" s="135"/>
      <c r="AD1146" s="135"/>
      <c r="AE1146" s="135"/>
      <c r="AF1146" s="148"/>
      <c r="AG1146" s="135"/>
      <c r="AH1146" s="135"/>
      <c r="AI1146" s="135"/>
      <c r="AJ1146" s="135"/>
      <c r="AK1146" s="135"/>
    </row>
    <row r="1147" spans="1:37" ht="18" customHeight="1" thickBot="1">
      <c r="A1147" s="312" t="str">
        <f>IF(C1145="","",C1145)</f>
        <v/>
      </c>
      <c r="B1147" s="97">
        <f>B1130</f>
        <v>13</v>
      </c>
      <c r="C1147" s="93" t="str">
        <f>IF(H1145="","",IF(D1145="USD",H1145-G1145,ROUNDUP((H1145-G1145)/T1145,2)))</f>
        <v/>
      </c>
      <c r="D1147" s="110"/>
      <c r="E1147" s="110"/>
      <c r="F1147" s="111" t="str">
        <f>IF(AND(E1145&lt;&gt;"",OR(I1145="全額",I1145="一部")=TRUE)=TRUE,E1145,"")</f>
        <v/>
      </c>
      <c r="G1147" s="112" t="str">
        <f>IF(D1145="JPY",IF(COUNTIF(F1147,"*円*")=1,I1147,ROUNDUP(I1147/T1145,2)),IF(COUNTIF(F1147,"*円*")=0,I1147,ROUNDUP(I1147*T1145,0)))</f>
        <v/>
      </c>
      <c r="H1147" s="174"/>
      <c r="I1147" s="176" t="str">
        <f>IF(I1145="","",IF(I1145="全額",H1145,IF(I1145="なし",0,"金額入力")))</f>
        <v/>
      </c>
      <c r="J1147" s="381"/>
      <c r="K1147" s="385"/>
      <c r="L1147" s="386"/>
      <c r="M1147" s="385"/>
      <c r="N1147" s="386"/>
      <c r="O1147" s="385"/>
      <c r="P1147" s="386"/>
      <c r="Q1147" s="385"/>
      <c r="R1147" s="387"/>
      <c r="S1147" s="87"/>
      <c r="T1147" s="135"/>
      <c r="U1147" s="118" t="str">
        <f>IF(G1147="","","IN_"&amp;F1147&amp;MONTH(H1147)&amp;"/"&amp;DAY(H1147))&amp;"_"&amp;COUNTIF($V$14:V1147,V1147)</f>
        <v>_199</v>
      </c>
      <c r="V1147" s="118" t="str">
        <f>"IN_"&amp;F1147&amp;H1147</f>
        <v>IN_</v>
      </c>
      <c r="W1147" s="118"/>
      <c r="X1147" s="118"/>
      <c r="Y1147" s="135" t="str">
        <f>Q1146</f>
        <v/>
      </c>
      <c r="Z1147" s="266">
        <f>Q1147</f>
        <v>0</v>
      </c>
      <c r="AA1147" s="135" t="str">
        <f>IF(AB1147="着金待ち",COUNTIF($AB$14:AB1147,"着金待ち"),"")</f>
        <v/>
      </c>
      <c r="AB1147" s="135" t="str">
        <f>IF(AND(OR(I1145="全額",I1145="一部")=TRUE,H1147="")=TRUE,"着金待ち","")</f>
        <v/>
      </c>
      <c r="AC1147" s="135" t="str">
        <f>IF(AB1147="着金待ち",C1145,"")</f>
        <v/>
      </c>
      <c r="AD1147" s="135" t="str">
        <f>IF(AB1147="着金待ち",F1147,"")</f>
        <v/>
      </c>
      <c r="AE1147" s="292" t="str">
        <f>IF(AB1147="着金待ち",G1147,"")</f>
        <v/>
      </c>
      <c r="AF1147" s="148" t="str">
        <f>IF(AB1147="着金待ち",B1147,"")</f>
        <v/>
      </c>
      <c r="AG1147" s="135" t="str">
        <f>IF(C1147="","",IF(C1147&lt;&gt;D1147+E1147,"！",""))</f>
        <v/>
      </c>
      <c r="AH1147" s="135" t="str">
        <f>IF(C1147="","",IF(C1147&lt;&gt;SUM(K1147:R1147),"！",""))</f>
        <v/>
      </c>
      <c r="AI1147" s="135" t="str">
        <f>IF(OR(AG1147="！",AH1147="！")=TRUE,"！","")</f>
        <v/>
      </c>
      <c r="AJ1147" s="135" t="str">
        <f>IF(AI1147="！",COUNTIF($AI$14:AI1147,"！"),"")</f>
        <v/>
      </c>
      <c r="AK1147" s="135">
        <v>4</v>
      </c>
    </row>
    <row r="1148" spans="1:37" ht="18" customHeight="1" thickBot="1">
      <c r="A1148" s="312"/>
      <c r="B1148" s="308" t="s">
        <v>317</v>
      </c>
      <c r="C1148" s="88"/>
      <c r="D1148" s="89"/>
      <c r="E1148" s="94" t="str">
        <f>IFERROR(ABS(C1147-(D1147+E1147)),"")</f>
        <v/>
      </c>
      <c r="F1148" s="90"/>
      <c r="G1148" s="90"/>
      <c r="H1148" s="89"/>
      <c r="I1148" s="170"/>
      <c r="J1148" s="79"/>
      <c r="K1148" s="79"/>
      <c r="L1148" s="79"/>
      <c r="M1148" s="79"/>
      <c r="N1148" s="79"/>
      <c r="O1148" s="79"/>
      <c r="P1148" s="79"/>
      <c r="Q1148" s="388" t="str">
        <f>IFERROR(ABS(C1147-SUM(K1147:R1147)),"")</f>
        <v/>
      </c>
      <c r="R1148" s="388"/>
      <c r="S1148" s="79"/>
      <c r="T1148" s="135"/>
      <c r="U1148" s="118"/>
      <c r="V1148" s="118"/>
      <c r="W1148" s="118"/>
      <c r="X1148" s="118"/>
      <c r="Y1148" s="135"/>
      <c r="Z1148" s="135"/>
      <c r="AA1148" s="135"/>
      <c r="AB1148" s="135"/>
      <c r="AC1148" s="135"/>
      <c r="AD1148" s="135"/>
      <c r="AE1148" s="135"/>
      <c r="AF1148" s="148"/>
      <c r="AG1148" s="135"/>
      <c r="AH1148" s="135"/>
      <c r="AI1148" s="135"/>
      <c r="AJ1148" s="135"/>
      <c r="AK1148" s="135"/>
    </row>
    <row r="1149" spans="1:37" ht="18" customHeight="1" thickBot="1">
      <c r="A1149" s="312"/>
      <c r="B1149" s="321">
        <f>B1144+1</f>
        <v>5</v>
      </c>
      <c r="C1149" s="81" t="s">
        <v>23</v>
      </c>
      <c r="D1149" s="82" t="s">
        <v>136</v>
      </c>
      <c r="E1149" s="82" t="s">
        <v>28</v>
      </c>
      <c r="F1149" s="82" t="s">
        <v>27</v>
      </c>
      <c r="G1149" s="82" t="s">
        <v>24</v>
      </c>
      <c r="H1149" s="171" t="s">
        <v>25</v>
      </c>
      <c r="I1149" s="91" t="s">
        <v>133</v>
      </c>
      <c r="J1149" s="372" t="s">
        <v>198</v>
      </c>
      <c r="K1149" s="374"/>
      <c r="L1149" s="375"/>
      <c r="M1149" s="375"/>
      <c r="N1149" s="375"/>
      <c r="O1149" s="375"/>
      <c r="P1149" s="375"/>
      <c r="Q1149" s="375"/>
      <c r="R1149" s="376"/>
      <c r="S1149" s="83"/>
      <c r="T1149" s="120" t="s">
        <v>31</v>
      </c>
      <c r="U1149" s="118"/>
      <c r="V1149" s="118"/>
      <c r="W1149" s="118"/>
      <c r="X1149" s="118"/>
      <c r="Y1149" s="135" t="str">
        <f>K1151</f>
        <v/>
      </c>
      <c r="Z1149" s="266">
        <f>K1152</f>
        <v>0</v>
      </c>
      <c r="AA1149" s="135"/>
      <c r="AB1149" s="135"/>
      <c r="AC1149" s="135"/>
      <c r="AD1149" s="135"/>
      <c r="AE1149" s="135"/>
      <c r="AF1149" s="148"/>
      <c r="AG1149" s="135"/>
      <c r="AH1149" s="135"/>
      <c r="AI1149" s="135"/>
      <c r="AJ1149" s="135"/>
      <c r="AK1149" s="135"/>
    </row>
    <row r="1150" spans="1:37" ht="18" customHeight="1" thickBot="1">
      <c r="A1150" s="312"/>
      <c r="B1150" s="309">
        <f>B1130</f>
        <v>13</v>
      </c>
      <c r="C1150" s="107"/>
      <c r="D1150" s="108" t="s">
        <v>30</v>
      </c>
      <c r="E1150" s="108" t="str">
        <f>IF(C1150="","",IFERROR(INDEX(リスト!$B$3:$B$32,MATCH(プレー記録!C1150,リスト!$D$3:$D$32,0),1),""))</f>
        <v/>
      </c>
      <c r="F1150" s="109"/>
      <c r="G1150" s="109" t="str">
        <f>IF(F1150="","",F1150)</f>
        <v/>
      </c>
      <c r="H1150" s="172"/>
      <c r="I1150" s="175"/>
      <c r="J1150" s="373"/>
      <c r="K1150" s="377"/>
      <c r="L1150" s="378"/>
      <c r="M1150" s="378"/>
      <c r="N1150" s="378"/>
      <c r="O1150" s="378"/>
      <c r="P1150" s="378"/>
      <c r="Q1150" s="378"/>
      <c r="R1150" s="379"/>
      <c r="S1150" s="84"/>
      <c r="T1150" s="241"/>
      <c r="U1150" s="118" t="str">
        <f>IF(F1150="","","OUT_"&amp;E1150&amp;MONTH(B1150)&amp;"/"&amp;DAY(B1150)&amp;"_"&amp;COUNTIF($V$12:V1150,V1150))</f>
        <v/>
      </c>
      <c r="V1150" s="118" t="str">
        <f>"OUT_"&amp;E1150&amp;B1150</f>
        <v>OUT_13</v>
      </c>
      <c r="W1150" s="194">
        <f>SUM(H1150)-SUM(I1152)</f>
        <v>0</v>
      </c>
      <c r="X1150" s="119" t="str">
        <f>IF(C1150="","",C1150)</f>
        <v/>
      </c>
      <c r="Y1150" s="135" t="str">
        <f>M1151</f>
        <v/>
      </c>
      <c r="Z1150" s="266">
        <f>M1152</f>
        <v>0</v>
      </c>
      <c r="AA1150" s="135"/>
      <c r="AB1150" s="135"/>
      <c r="AC1150" s="135"/>
      <c r="AD1150" s="135"/>
      <c r="AE1150" s="135"/>
      <c r="AF1150" s="148"/>
      <c r="AG1150" s="135"/>
      <c r="AH1150" s="135"/>
      <c r="AI1150" s="135"/>
      <c r="AJ1150" s="135"/>
      <c r="AK1150" s="135"/>
    </row>
    <row r="1151" spans="1:37" ht="18" customHeight="1">
      <c r="A1151" s="312"/>
      <c r="B1151" s="79"/>
      <c r="C1151" s="85" t="s">
        <v>26</v>
      </c>
      <c r="D1151" s="86" t="s">
        <v>1</v>
      </c>
      <c r="E1151" s="86" t="s">
        <v>29</v>
      </c>
      <c r="F1151" s="86" t="s">
        <v>119</v>
      </c>
      <c r="G1151" s="86" t="s">
        <v>134</v>
      </c>
      <c r="H1151" s="173" t="s">
        <v>117</v>
      </c>
      <c r="I1151" s="92" t="s">
        <v>135</v>
      </c>
      <c r="J1151" s="380" t="s">
        <v>199</v>
      </c>
      <c r="K1151" s="382" t="str">
        <f>$K$13</f>
        <v/>
      </c>
      <c r="L1151" s="383"/>
      <c r="M1151" s="382" t="str">
        <f>$M$13</f>
        <v/>
      </c>
      <c r="N1151" s="383"/>
      <c r="O1151" s="382" t="str">
        <f>$O$13</f>
        <v/>
      </c>
      <c r="P1151" s="383"/>
      <c r="Q1151" s="382" t="str">
        <f>$Q$13</f>
        <v/>
      </c>
      <c r="R1151" s="384"/>
      <c r="S1151" s="87"/>
      <c r="T1151" s="135"/>
      <c r="U1151" s="118"/>
      <c r="V1151" s="118"/>
      <c r="W1151" s="118"/>
      <c r="X1151" s="118"/>
      <c r="Y1151" s="135" t="str">
        <f>O1151</f>
        <v/>
      </c>
      <c r="Z1151" s="266">
        <f>O1152</f>
        <v>0</v>
      </c>
      <c r="AA1151" s="135"/>
      <c r="AB1151" s="135"/>
      <c r="AC1151" s="135"/>
      <c r="AD1151" s="135"/>
      <c r="AE1151" s="135"/>
      <c r="AF1151" s="148"/>
      <c r="AG1151" s="135"/>
      <c r="AH1151" s="135"/>
      <c r="AI1151" s="135"/>
      <c r="AJ1151" s="135"/>
      <c r="AK1151" s="135"/>
    </row>
    <row r="1152" spans="1:37" ht="18" customHeight="1" thickBot="1">
      <c r="A1152" s="312" t="str">
        <f>IF(C1150="","",C1150)</f>
        <v/>
      </c>
      <c r="B1152" s="97">
        <f>B1130</f>
        <v>13</v>
      </c>
      <c r="C1152" s="93" t="str">
        <f>IF(H1150="","",IF(D1150="USD",H1150-G1150,ROUNDUP((H1150-G1150)/T1150,2)))</f>
        <v/>
      </c>
      <c r="D1152" s="110"/>
      <c r="E1152" s="110"/>
      <c r="F1152" s="111" t="str">
        <f>IF(AND(E1150&lt;&gt;"",OR(I1150="全額",I1150="一部")=TRUE)=TRUE,E1150,"")</f>
        <v/>
      </c>
      <c r="G1152" s="112" t="str">
        <f>IF(D1150="JPY",IF(COUNTIF(F1152,"*円*")=1,I1152,ROUNDUP(I1152/T1150,2)),IF(COUNTIF(F1152,"*円*")=0,I1152,ROUNDUP(I1152*T1150,0)))</f>
        <v/>
      </c>
      <c r="H1152" s="174"/>
      <c r="I1152" s="176" t="str">
        <f>IF(I1150="","",IF(I1150="全額",H1150,IF(I1150="なし",0,"金額入力")))</f>
        <v/>
      </c>
      <c r="J1152" s="381"/>
      <c r="K1152" s="385"/>
      <c r="L1152" s="386"/>
      <c r="M1152" s="385"/>
      <c r="N1152" s="386"/>
      <c r="O1152" s="385"/>
      <c r="P1152" s="386"/>
      <c r="Q1152" s="385"/>
      <c r="R1152" s="387"/>
      <c r="S1152" s="87"/>
      <c r="T1152" s="135"/>
      <c r="U1152" s="118" t="str">
        <f>IF(G1152="","","IN_"&amp;F1152&amp;MONTH(H1152)&amp;"/"&amp;DAY(H1152))&amp;"_"&amp;COUNTIF($V$14:V1152,V1152)</f>
        <v>_200</v>
      </c>
      <c r="V1152" s="118" t="str">
        <f>"IN_"&amp;F1152&amp;H1152</f>
        <v>IN_</v>
      </c>
      <c r="W1152" s="118"/>
      <c r="X1152" s="118"/>
      <c r="Y1152" s="135" t="str">
        <f>Q1151</f>
        <v/>
      </c>
      <c r="Z1152" s="266">
        <f>Q1152</f>
        <v>0</v>
      </c>
      <c r="AA1152" s="135" t="str">
        <f>IF(AB1152="着金待ち",COUNTIF($AB$14:AB1152,"着金待ち"),"")</f>
        <v/>
      </c>
      <c r="AB1152" s="135" t="str">
        <f>IF(AND(OR(I1150="全額",I1150="一部")=TRUE,H1152="")=TRUE,"着金待ち","")</f>
        <v/>
      </c>
      <c r="AC1152" s="135" t="str">
        <f>IF(AB1152="着金待ち",C1150,"")</f>
        <v/>
      </c>
      <c r="AD1152" s="135" t="str">
        <f>IF(AB1152="着金待ち",F1152,"")</f>
        <v/>
      </c>
      <c r="AE1152" s="292" t="str">
        <f>IF(AB1152="着金待ち",G1152,"")</f>
        <v/>
      </c>
      <c r="AF1152" s="148" t="str">
        <f>IF(AB1152="着金待ち",B1152,"")</f>
        <v/>
      </c>
      <c r="AG1152" s="135" t="str">
        <f>IF(C1152="","",IF(C1152&lt;&gt;D1152+E1152,"！",""))</f>
        <v/>
      </c>
      <c r="AH1152" s="135" t="str">
        <f>IF(C1152="","",IF(C1152&lt;&gt;SUM(K1152:R1152),"！",""))</f>
        <v/>
      </c>
      <c r="AI1152" s="135" t="str">
        <f>IF(OR(AG1152="！",AH1152="！")=TRUE,"！","")</f>
        <v/>
      </c>
      <c r="AJ1152" s="135" t="str">
        <f>IF(AI1152="！",COUNTIF($AI$14:AI1152,"！"),"")</f>
        <v/>
      </c>
      <c r="AK1152" s="135">
        <v>5</v>
      </c>
    </row>
    <row r="1153" spans="1:37" ht="18" customHeight="1" thickBot="1">
      <c r="A1153" s="312"/>
      <c r="B1153" s="308" t="s">
        <v>317</v>
      </c>
      <c r="C1153" s="88"/>
      <c r="D1153" s="89"/>
      <c r="E1153" s="94" t="str">
        <f>IFERROR(ABS(C1152-(D1152+E1152)),"")</f>
        <v/>
      </c>
      <c r="F1153" s="90"/>
      <c r="G1153" s="90"/>
      <c r="H1153" s="89"/>
      <c r="I1153" s="170"/>
      <c r="J1153" s="79"/>
      <c r="K1153" s="79"/>
      <c r="L1153" s="79"/>
      <c r="M1153" s="79"/>
      <c r="N1153" s="79"/>
      <c r="O1153" s="79"/>
      <c r="P1153" s="79"/>
      <c r="Q1153" s="388" t="str">
        <f>IFERROR(ABS(C1152-SUM(K1152:R1152)),"")</f>
        <v/>
      </c>
      <c r="R1153" s="388"/>
      <c r="S1153" s="79"/>
      <c r="T1153" s="135"/>
      <c r="U1153" s="118"/>
      <c r="V1153" s="118"/>
      <c r="W1153" s="118"/>
      <c r="X1153" s="118"/>
      <c r="Y1153" s="135"/>
      <c r="Z1153" s="135"/>
      <c r="AA1153" s="135"/>
      <c r="AB1153" s="135"/>
      <c r="AC1153" s="135"/>
      <c r="AD1153" s="135"/>
      <c r="AE1153" s="135"/>
      <c r="AF1153" s="148"/>
      <c r="AG1153" s="135"/>
      <c r="AH1153" s="135"/>
      <c r="AI1153" s="135"/>
      <c r="AJ1153" s="135"/>
      <c r="AK1153" s="135"/>
    </row>
    <row r="1154" spans="1:37" ht="18" customHeight="1" thickBot="1">
      <c r="A1154" s="312"/>
      <c r="B1154" s="321">
        <f>B1149+1</f>
        <v>6</v>
      </c>
      <c r="C1154" s="81" t="s">
        <v>23</v>
      </c>
      <c r="D1154" s="82" t="s">
        <v>136</v>
      </c>
      <c r="E1154" s="82" t="s">
        <v>28</v>
      </c>
      <c r="F1154" s="82" t="s">
        <v>27</v>
      </c>
      <c r="G1154" s="82" t="s">
        <v>24</v>
      </c>
      <c r="H1154" s="171" t="s">
        <v>25</v>
      </c>
      <c r="I1154" s="91" t="s">
        <v>133</v>
      </c>
      <c r="J1154" s="372" t="s">
        <v>198</v>
      </c>
      <c r="K1154" s="374"/>
      <c r="L1154" s="375"/>
      <c r="M1154" s="375"/>
      <c r="N1154" s="375"/>
      <c r="O1154" s="375"/>
      <c r="P1154" s="375"/>
      <c r="Q1154" s="375"/>
      <c r="R1154" s="376"/>
      <c r="S1154" s="83"/>
      <c r="T1154" s="120" t="s">
        <v>31</v>
      </c>
      <c r="U1154" s="118"/>
      <c r="V1154" s="118"/>
      <c r="W1154" s="118"/>
      <c r="X1154" s="118"/>
      <c r="Y1154" s="135" t="str">
        <f>K1156</f>
        <v/>
      </c>
      <c r="Z1154" s="266">
        <f>K1157</f>
        <v>0</v>
      </c>
      <c r="AA1154" s="135"/>
      <c r="AB1154" s="135"/>
      <c r="AC1154" s="135"/>
      <c r="AD1154" s="135"/>
      <c r="AE1154" s="135"/>
      <c r="AF1154" s="148"/>
      <c r="AG1154" s="135"/>
      <c r="AH1154" s="135"/>
      <c r="AI1154" s="135"/>
      <c r="AJ1154" s="135"/>
      <c r="AK1154" s="135"/>
    </row>
    <row r="1155" spans="1:37" ht="18" customHeight="1" thickBot="1">
      <c r="A1155" s="312"/>
      <c r="B1155" s="309">
        <f>B1130</f>
        <v>13</v>
      </c>
      <c r="C1155" s="107"/>
      <c r="D1155" s="108" t="s">
        <v>30</v>
      </c>
      <c r="E1155" s="108" t="str">
        <f>IF(C1155="","",IFERROR(INDEX(リスト!$B$3:$B$32,MATCH(プレー記録!C1155,リスト!$D$3:$D$32,0),1),""))</f>
        <v/>
      </c>
      <c r="F1155" s="109"/>
      <c r="G1155" s="109" t="str">
        <f>IF(F1155="","",F1155)</f>
        <v/>
      </c>
      <c r="H1155" s="172"/>
      <c r="I1155" s="175"/>
      <c r="J1155" s="373"/>
      <c r="K1155" s="377"/>
      <c r="L1155" s="378"/>
      <c r="M1155" s="378"/>
      <c r="N1155" s="378"/>
      <c r="O1155" s="378"/>
      <c r="P1155" s="378"/>
      <c r="Q1155" s="378"/>
      <c r="R1155" s="379"/>
      <c r="S1155" s="84"/>
      <c r="T1155" s="241"/>
      <c r="U1155" s="118" t="str">
        <f>IF(F1155="","","OUT_"&amp;E1155&amp;MONTH(B1155)&amp;"/"&amp;DAY(B1155)&amp;"_"&amp;COUNTIF($V$12:V1155,V1155))</f>
        <v/>
      </c>
      <c r="V1155" s="118" t="str">
        <f>"OUT_"&amp;E1155&amp;B1155</f>
        <v>OUT_13</v>
      </c>
      <c r="W1155" s="194">
        <f>SUM(H1155)-SUM(I1157)</f>
        <v>0</v>
      </c>
      <c r="X1155" s="119" t="str">
        <f>IF(C1155="","",C1155)</f>
        <v/>
      </c>
      <c r="Y1155" s="135" t="str">
        <f>M1156</f>
        <v/>
      </c>
      <c r="Z1155" s="266">
        <f>M1157</f>
        <v>0</v>
      </c>
      <c r="AA1155" s="135"/>
      <c r="AB1155" s="135"/>
      <c r="AC1155" s="135"/>
      <c r="AD1155" s="135"/>
      <c r="AE1155" s="135"/>
      <c r="AF1155" s="148"/>
      <c r="AG1155" s="135"/>
      <c r="AH1155" s="135"/>
      <c r="AI1155" s="135"/>
      <c r="AJ1155" s="135"/>
      <c r="AK1155" s="135"/>
    </row>
    <row r="1156" spans="1:37" ht="18" customHeight="1">
      <c r="A1156" s="312"/>
      <c r="B1156" s="79"/>
      <c r="C1156" s="85" t="s">
        <v>26</v>
      </c>
      <c r="D1156" s="86" t="s">
        <v>1</v>
      </c>
      <c r="E1156" s="86" t="s">
        <v>29</v>
      </c>
      <c r="F1156" s="86" t="s">
        <v>119</v>
      </c>
      <c r="G1156" s="86" t="s">
        <v>134</v>
      </c>
      <c r="H1156" s="173" t="s">
        <v>117</v>
      </c>
      <c r="I1156" s="92" t="s">
        <v>135</v>
      </c>
      <c r="J1156" s="380" t="s">
        <v>199</v>
      </c>
      <c r="K1156" s="382" t="str">
        <f>$K$13</f>
        <v/>
      </c>
      <c r="L1156" s="383"/>
      <c r="M1156" s="382" t="str">
        <f>$M$13</f>
        <v/>
      </c>
      <c r="N1156" s="383"/>
      <c r="O1156" s="382" t="str">
        <f>$O$13</f>
        <v/>
      </c>
      <c r="P1156" s="383"/>
      <c r="Q1156" s="382" t="str">
        <f>$Q$13</f>
        <v/>
      </c>
      <c r="R1156" s="384"/>
      <c r="S1156" s="87"/>
      <c r="T1156" s="135"/>
      <c r="U1156" s="118"/>
      <c r="V1156" s="118"/>
      <c r="W1156" s="118"/>
      <c r="X1156" s="118"/>
      <c r="Y1156" s="135" t="str">
        <f>O1156</f>
        <v/>
      </c>
      <c r="Z1156" s="266">
        <f>O1157</f>
        <v>0</v>
      </c>
      <c r="AA1156" s="135"/>
      <c r="AB1156" s="135"/>
      <c r="AC1156" s="135"/>
      <c r="AD1156" s="135"/>
      <c r="AE1156" s="135"/>
      <c r="AF1156" s="148"/>
      <c r="AG1156" s="135"/>
      <c r="AH1156" s="135"/>
      <c r="AI1156" s="135"/>
      <c r="AJ1156" s="135"/>
      <c r="AK1156" s="135"/>
    </row>
    <row r="1157" spans="1:37" ht="18" customHeight="1" thickBot="1">
      <c r="A1157" s="312" t="str">
        <f>IF(C1155="","",C1155)</f>
        <v/>
      </c>
      <c r="B1157" s="97">
        <f>B1130</f>
        <v>13</v>
      </c>
      <c r="C1157" s="93" t="str">
        <f>IF(H1155="","",IF(D1155="USD",H1155-G1155,ROUNDUP((H1155-G1155)/T1155,2)))</f>
        <v/>
      </c>
      <c r="D1157" s="110"/>
      <c r="E1157" s="110"/>
      <c r="F1157" s="111" t="str">
        <f>IF(AND(E1155&lt;&gt;"",OR(I1155="全額",I1155="一部")=TRUE)=TRUE,E1155,"")</f>
        <v/>
      </c>
      <c r="G1157" s="112" t="str">
        <f>IF(D1155="JPY",IF(COUNTIF(F1157,"*円*")=1,I1157,ROUNDUP(I1157/T1155,2)),IF(COUNTIF(F1157,"*円*")=0,I1157,ROUNDUP(I1157*T1155,0)))</f>
        <v/>
      </c>
      <c r="H1157" s="174"/>
      <c r="I1157" s="176" t="str">
        <f>IF(I1155="","",IF(I1155="全額",H1155,IF(I1155="なし",0,"金額入力")))</f>
        <v/>
      </c>
      <c r="J1157" s="381"/>
      <c r="K1157" s="385"/>
      <c r="L1157" s="386"/>
      <c r="M1157" s="385"/>
      <c r="N1157" s="386"/>
      <c r="O1157" s="385"/>
      <c r="P1157" s="386"/>
      <c r="Q1157" s="385"/>
      <c r="R1157" s="387"/>
      <c r="S1157" s="87"/>
      <c r="T1157" s="135"/>
      <c r="U1157" s="118" t="str">
        <f>IF(G1157="","","IN_"&amp;F1157&amp;MONTH(H1157)&amp;"/"&amp;DAY(H1157))&amp;"_"&amp;COUNTIF($V$14:V1157,V1157)</f>
        <v>_201</v>
      </c>
      <c r="V1157" s="118" t="str">
        <f>"IN_"&amp;F1157&amp;H1157</f>
        <v>IN_</v>
      </c>
      <c r="W1157" s="118"/>
      <c r="X1157" s="118"/>
      <c r="Y1157" s="135" t="str">
        <f>Q1156</f>
        <v/>
      </c>
      <c r="Z1157" s="266">
        <f>Q1157</f>
        <v>0</v>
      </c>
      <c r="AA1157" s="135" t="str">
        <f>IF(AB1157="着金待ち",COUNTIF($AB$14:AB1157,"着金待ち"),"")</f>
        <v/>
      </c>
      <c r="AB1157" s="135" t="str">
        <f>IF(AND(OR(I1155="全額",I1155="一部")=TRUE,H1157="")=TRUE,"着金待ち","")</f>
        <v/>
      </c>
      <c r="AC1157" s="135" t="str">
        <f>IF(AB1157="着金待ち",C1155,"")</f>
        <v/>
      </c>
      <c r="AD1157" s="135" t="str">
        <f>IF(AB1157="着金待ち",F1157,"")</f>
        <v/>
      </c>
      <c r="AE1157" s="292" t="str">
        <f>IF(AB1157="着金待ち",G1157,"")</f>
        <v/>
      </c>
      <c r="AF1157" s="148" t="str">
        <f>IF(AB1157="着金待ち",B1157,"")</f>
        <v/>
      </c>
      <c r="AG1157" s="135" t="str">
        <f>IF(C1157="","",IF(C1157&lt;&gt;D1157+E1157,"！",""))</f>
        <v/>
      </c>
      <c r="AH1157" s="135" t="str">
        <f>IF(C1157="","",IF(C1157&lt;&gt;SUM(K1157:R1157),"！",""))</f>
        <v/>
      </c>
      <c r="AI1157" s="135" t="str">
        <f>IF(OR(AG1157="！",AH1157="！")=TRUE,"！","")</f>
        <v/>
      </c>
      <c r="AJ1157" s="135" t="str">
        <f>IF(AI1157="！",COUNTIF($AI$14:AI1157,"！"),"")</f>
        <v/>
      </c>
      <c r="AK1157" s="135">
        <v>6</v>
      </c>
    </row>
    <row r="1158" spans="1:37" ht="18" customHeight="1" thickBot="1">
      <c r="A1158" s="312"/>
      <c r="B1158" s="308" t="s">
        <v>317</v>
      </c>
      <c r="C1158" s="88"/>
      <c r="D1158" s="89"/>
      <c r="E1158" s="94" t="str">
        <f>IFERROR(ABS(C1157-(D1157+E1157)),"")</f>
        <v/>
      </c>
      <c r="F1158" s="90"/>
      <c r="G1158" s="90"/>
      <c r="H1158" s="89"/>
      <c r="I1158" s="170"/>
      <c r="J1158" s="79"/>
      <c r="K1158" s="79"/>
      <c r="L1158" s="79"/>
      <c r="M1158" s="79"/>
      <c r="N1158" s="79"/>
      <c r="O1158" s="79"/>
      <c r="P1158" s="79"/>
      <c r="Q1158" s="388" t="str">
        <f>IFERROR(ABS(C1157-SUM(K1157:R1157)),"")</f>
        <v/>
      </c>
      <c r="R1158" s="388"/>
      <c r="S1158" s="79"/>
      <c r="T1158" s="135"/>
      <c r="U1158" s="118"/>
      <c r="V1158" s="118"/>
      <c r="W1158" s="118"/>
      <c r="X1158" s="118"/>
      <c r="Y1158" s="135"/>
      <c r="Z1158" s="135"/>
      <c r="AA1158" s="135"/>
      <c r="AB1158" s="135"/>
      <c r="AC1158" s="135"/>
      <c r="AD1158" s="135"/>
      <c r="AE1158" s="135"/>
      <c r="AF1158" s="148"/>
      <c r="AG1158" s="135"/>
      <c r="AH1158" s="135"/>
      <c r="AI1158" s="135"/>
      <c r="AJ1158" s="135"/>
      <c r="AK1158" s="135"/>
    </row>
    <row r="1159" spans="1:37" ht="18" customHeight="1" thickBot="1">
      <c r="A1159" s="312"/>
      <c r="B1159" s="321">
        <f>B1154+1</f>
        <v>7</v>
      </c>
      <c r="C1159" s="81" t="s">
        <v>23</v>
      </c>
      <c r="D1159" s="82" t="s">
        <v>136</v>
      </c>
      <c r="E1159" s="82" t="s">
        <v>28</v>
      </c>
      <c r="F1159" s="82" t="s">
        <v>27</v>
      </c>
      <c r="G1159" s="82" t="s">
        <v>24</v>
      </c>
      <c r="H1159" s="171" t="s">
        <v>25</v>
      </c>
      <c r="I1159" s="91" t="s">
        <v>133</v>
      </c>
      <c r="J1159" s="372" t="s">
        <v>198</v>
      </c>
      <c r="K1159" s="374"/>
      <c r="L1159" s="375"/>
      <c r="M1159" s="375"/>
      <c r="N1159" s="375"/>
      <c r="O1159" s="375"/>
      <c r="P1159" s="375"/>
      <c r="Q1159" s="375"/>
      <c r="R1159" s="376"/>
      <c r="S1159" s="83"/>
      <c r="T1159" s="120" t="s">
        <v>31</v>
      </c>
      <c r="U1159" s="118"/>
      <c r="V1159" s="118"/>
      <c r="W1159" s="118"/>
      <c r="X1159" s="118"/>
      <c r="Y1159" s="135" t="str">
        <f>K1161</f>
        <v/>
      </c>
      <c r="Z1159" s="266">
        <f>K1162</f>
        <v>0</v>
      </c>
      <c r="AA1159" s="135"/>
      <c r="AB1159" s="135"/>
      <c r="AC1159" s="135"/>
      <c r="AD1159" s="135"/>
      <c r="AE1159" s="135"/>
      <c r="AF1159" s="148"/>
      <c r="AG1159" s="135"/>
      <c r="AH1159" s="135"/>
      <c r="AI1159" s="135"/>
      <c r="AJ1159" s="135"/>
      <c r="AK1159" s="135"/>
    </row>
    <row r="1160" spans="1:37" ht="18" customHeight="1" thickBot="1">
      <c r="A1160" s="312"/>
      <c r="B1160" s="309">
        <f>B1130</f>
        <v>13</v>
      </c>
      <c r="C1160" s="107"/>
      <c r="D1160" s="108" t="s">
        <v>30</v>
      </c>
      <c r="E1160" s="108" t="str">
        <f>IF(C1160="","",IFERROR(INDEX(リスト!$B$3:$B$32,MATCH(プレー記録!C1160,リスト!$D$3:$D$32,0),1),""))</f>
        <v/>
      </c>
      <c r="F1160" s="109"/>
      <c r="G1160" s="109" t="str">
        <f>IF(F1160="","",F1160)</f>
        <v/>
      </c>
      <c r="H1160" s="172"/>
      <c r="I1160" s="175"/>
      <c r="J1160" s="373"/>
      <c r="K1160" s="377"/>
      <c r="L1160" s="378"/>
      <c r="M1160" s="378"/>
      <c r="N1160" s="378"/>
      <c r="O1160" s="378"/>
      <c r="P1160" s="378"/>
      <c r="Q1160" s="378"/>
      <c r="R1160" s="379"/>
      <c r="S1160" s="84"/>
      <c r="T1160" s="241"/>
      <c r="U1160" s="118" t="str">
        <f>IF(F1160="","","OUT_"&amp;E1160&amp;MONTH(B1160)&amp;"/"&amp;DAY(B1160)&amp;"_"&amp;COUNTIF($V$12:V1160,V1160))</f>
        <v/>
      </c>
      <c r="V1160" s="118" t="str">
        <f>"OUT_"&amp;E1160&amp;B1160</f>
        <v>OUT_13</v>
      </c>
      <c r="W1160" s="194">
        <f>SUM(H1160)-SUM(I1162)</f>
        <v>0</v>
      </c>
      <c r="X1160" s="119" t="str">
        <f>IF(C1160="","",C1160)</f>
        <v/>
      </c>
      <c r="Y1160" s="135" t="str">
        <f>M1161</f>
        <v/>
      </c>
      <c r="Z1160" s="266">
        <f>M1162</f>
        <v>0</v>
      </c>
      <c r="AA1160" s="135"/>
      <c r="AB1160" s="135"/>
      <c r="AC1160" s="135"/>
      <c r="AD1160" s="135"/>
      <c r="AE1160" s="135"/>
      <c r="AF1160" s="148"/>
      <c r="AG1160" s="135"/>
      <c r="AH1160" s="135"/>
      <c r="AI1160" s="135"/>
      <c r="AJ1160" s="135"/>
      <c r="AK1160" s="135"/>
    </row>
    <row r="1161" spans="1:37" ht="18" customHeight="1">
      <c r="A1161" s="312"/>
      <c r="B1161" s="79"/>
      <c r="C1161" s="85" t="s">
        <v>26</v>
      </c>
      <c r="D1161" s="86" t="s">
        <v>1</v>
      </c>
      <c r="E1161" s="86" t="s">
        <v>29</v>
      </c>
      <c r="F1161" s="86" t="s">
        <v>119</v>
      </c>
      <c r="G1161" s="86" t="s">
        <v>134</v>
      </c>
      <c r="H1161" s="173" t="s">
        <v>117</v>
      </c>
      <c r="I1161" s="92" t="s">
        <v>135</v>
      </c>
      <c r="J1161" s="380" t="s">
        <v>199</v>
      </c>
      <c r="K1161" s="382" t="str">
        <f>$K$13</f>
        <v/>
      </c>
      <c r="L1161" s="383"/>
      <c r="M1161" s="382" t="str">
        <f>$M$13</f>
        <v/>
      </c>
      <c r="N1161" s="383"/>
      <c r="O1161" s="382" t="str">
        <f>$O$13</f>
        <v/>
      </c>
      <c r="P1161" s="383"/>
      <c r="Q1161" s="382" t="str">
        <f>$Q$13</f>
        <v/>
      </c>
      <c r="R1161" s="384"/>
      <c r="S1161" s="87"/>
      <c r="T1161" s="135"/>
      <c r="U1161" s="118"/>
      <c r="V1161" s="118"/>
      <c r="W1161" s="118"/>
      <c r="X1161" s="118"/>
      <c r="Y1161" s="135" t="str">
        <f>O1161</f>
        <v/>
      </c>
      <c r="Z1161" s="266">
        <f>O1162</f>
        <v>0</v>
      </c>
      <c r="AA1161" s="135"/>
      <c r="AB1161" s="135"/>
      <c r="AC1161" s="135"/>
      <c r="AD1161" s="135"/>
      <c r="AE1161" s="135"/>
      <c r="AF1161" s="148"/>
      <c r="AG1161" s="135"/>
      <c r="AH1161" s="135"/>
      <c r="AI1161" s="135"/>
      <c r="AJ1161" s="135"/>
      <c r="AK1161" s="135"/>
    </row>
    <row r="1162" spans="1:37" ht="18" customHeight="1" thickBot="1">
      <c r="A1162" s="312" t="str">
        <f>IF(C1160="","",C1160)</f>
        <v/>
      </c>
      <c r="B1162" s="97">
        <f>B1130</f>
        <v>13</v>
      </c>
      <c r="C1162" s="93" t="str">
        <f>IF(H1160="","",IF(D1160="USD",H1160-G1160,ROUNDUP((H1160-G1160)/T1160,2)))</f>
        <v/>
      </c>
      <c r="D1162" s="110"/>
      <c r="E1162" s="110"/>
      <c r="F1162" s="111" t="str">
        <f>IF(AND(E1160&lt;&gt;"",OR(I1160="全額",I1160="一部")=TRUE)=TRUE,E1160,"")</f>
        <v/>
      </c>
      <c r="G1162" s="112" t="str">
        <f>IF(D1160="JPY",IF(COUNTIF(F1162,"*円*")=1,I1162,ROUNDUP(I1162/T1160,2)),IF(COUNTIF(F1162,"*円*")=0,I1162,ROUNDUP(I1162*T1160,0)))</f>
        <v/>
      </c>
      <c r="H1162" s="174"/>
      <c r="I1162" s="176" t="str">
        <f>IF(I1160="","",IF(I1160="全額",H1160,IF(I1160="なし",0,"金額入力")))</f>
        <v/>
      </c>
      <c r="J1162" s="381"/>
      <c r="K1162" s="385"/>
      <c r="L1162" s="386"/>
      <c r="M1162" s="385"/>
      <c r="N1162" s="386"/>
      <c r="O1162" s="385"/>
      <c r="P1162" s="386"/>
      <c r="Q1162" s="385"/>
      <c r="R1162" s="387"/>
      <c r="S1162" s="87"/>
      <c r="T1162" s="135"/>
      <c r="U1162" s="118" t="str">
        <f>IF(G1162="","","IN_"&amp;F1162&amp;MONTH(H1162)&amp;"/"&amp;DAY(H1162))&amp;"_"&amp;COUNTIF($V$14:V1162,V1162)</f>
        <v>_202</v>
      </c>
      <c r="V1162" s="118" t="str">
        <f>"IN_"&amp;F1162&amp;H1162</f>
        <v>IN_</v>
      </c>
      <c r="W1162" s="118"/>
      <c r="X1162" s="118"/>
      <c r="Y1162" s="135" t="str">
        <f>Q1161</f>
        <v/>
      </c>
      <c r="Z1162" s="266">
        <f>Q1162</f>
        <v>0</v>
      </c>
      <c r="AA1162" s="135" t="str">
        <f>IF(AB1162="着金待ち",COUNTIF($AB$14:AB1162,"着金待ち"),"")</f>
        <v/>
      </c>
      <c r="AB1162" s="135" t="str">
        <f>IF(AND(OR(I1160="全額",I1160="一部")=TRUE,H1162="")=TRUE,"着金待ち","")</f>
        <v/>
      </c>
      <c r="AC1162" s="135" t="str">
        <f>IF(AB1162="着金待ち",C1160,"")</f>
        <v/>
      </c>
      <c r="AD1162" s="135" t="str">
        <f>IF(AB1162="着金待ち",F1162,"")</f>
        <v/>
      </c>
      <c r="AE1162" s="292" t="str">
        <f>IF(AB1162="着金待ち",G1162,"")</f>
        <v/>
      </c>
      <c r="AF1162" s="148" t="str">
        <f>IF(AB1162="着金待ち",B1162,"")</f>
        <v/>
      </c>
      <c r="AG1162" s="135" t="str">
        <f>IF(C1162="","",IF(C1162&lt;&gt;D1162+E1162,"！",""))</f>
        <v/>
      </c>
      <c r="AH1162" s="135" t="str">
        <f>IF(C1162="","",IF(C1162&lt;&gt;SUM(K1162:R1162),"！",""))</f>
        <v/>
      </c>
      <c r="AI1162" s="135" t="str">
        <f>IF(OR(AG1162="！",AH1162="！")=TRUE,"！","")</f>
        <v/>
      </c>
      <c r="AJ1162" s="135" t="str">
        <f>IF(AI1162="！",COUNTIF($AI$14:AI1162,"！"),"")</f>
        <v/>
      </c>
      <c r="AK1162" s="135">
        <v>7</v>
      </c>
    </row>
    <row r="1163" spans="1:37" ht="18" customHeight="1" thickBot="1">
      <c r="A1163" s="312"/>
      <c r="B1163" s="308" t="s">
        <v>317</v>
      </c>
      <c r="C1163" s="88"/>
      <c r="D1163" s="89"/>
      <c r="E1163" s="94" t="str">
        <f>IFERROR(ABS(C1162-(D1162+E1162)),"")</f>
        <v/>
      </c>
      <c r="F1163" s="90"/>
      <c r="G1163" s="90"/>
      <c r="H1163" s="89"/>
      <c r="I1163" s="170"/>
      <c r="J1163" s="79"/>
      <c r="K1163" s="79"/>
      <c r="L1163" s="79"/>
      <c r="M1163" s="79"/>
      <c r="N1163" s="79"/>
      <c r="O1163" s="79"/>
      <c r="P1163" s="79"/>
      <c r="Q1163" s="388" t="str">
        <f>IFERROR(ABS(C1162-SUM(K1162:R1162)),"")</f>
        <v/>
      </c>
      <c r="R1163" s="388"/>
      <c r="S1163" s="79"/>
      <c r="T1163" s="135"/>
      <c r="U1163" s="118"/>
      <c r="V1163" s="118"/>
      <c r="W1163" s="118"/>
      <c r="X1163" s="118"/>
      <c r="Y1163" s="135"/>
      <c r="Z1163" s="135"/>
      <c r="AA1163" s="135"/>
      <c r="AB1163" s="135"/>
      <c r="AC1163" s="135"/>
      <c r="AD1163" s="135"/>
      <c r="AE1163" s="135"/>
      <c r="AF1163" s="148"/>
      <c r="AG1163" s="135"/>
      <c r="AH1163" s="135"/>
      <c r="AI1163" s="135"/>
      <c r="AJ1163" s="135"/>
      <c r="AK1163" s="135"/>
    </row>
    <row r="1164" spans="1:37" ht="18" customHeight="1" thickBot="1">
      <c r="A1164" s="312"/>
      <c r="B1164" s="321">
        <f>B1159+1</f>
        <v>8</v>
      </c>
      <c r="C1164" s="81" t="s">
        <v>23</v>
      </c>
      <c r="D1164" s="82" t="s">
        <v>136</v>
      </c>
      <c r="E1164" s="82" t="s">
        <v>28</v>
      </c>
      <c r="F1164" s="82" t="s">
        <v>27</v>
      </c>
      <c r="G1164" s="82" t="s">
        <v>24</v>
      </c>
      <c r="H1164" s="171" t="s">
        <v>25</v>
      </c>
      <c r="I1164" s="91" t="s">
        <v>133</v>
      </c>
      <c r="J1164" s="372" t="s">
        <v>198</v>
      </c>
      <c r="K1164" s="374"/>
      <c r="L1164" s="375"/>
      <c r="M1164" s="375"/>
      <c r="N1164" s="375"/>
      <c r="O1164" s="375"/>
      <c r="P1164" s="375"/>
      <c r="Q1164" s="375"/>
      <c r="R1164" s="376"/>
      <c r="S1164" s="83"/>
      <c r="T1164" s="120" t="s">
        <v>31</v>
      </c>
      <c r="U1164" s="118"/>
      <c r="V1164" s="118"/>
      <c r="W1164" s="118"/>
      <c r="X1164" s="118"/>
      <c r="Y1164" s="135" t="str">
        <f>K1166</f>
        <v/>
      </c>
      <c r="Z1164" s="266">
        <f>K1167</f>
        <v>0</v>
      </c>
      <c r="AA1164" s="135"/>
      <c r="AB1164" s="135"/>
      <c r="AC1164" s="135"/>
      <c r="AD1164" s="135"/>
      <c r="AE1164" s="135"/>
      <c r="AF1164" s="148"/>
      <c r="AG1164" s="135"/>
      <c r="AH1164" s="135"/>
      <c r="AI1164" s="135"/>
      <c r="AJ1164" s="135"/>
      <c r="AK1164" s="135"/>
    </row>
    <row r="1165" spans="1:37" ht="18" customHeight="1" thickBot="1">
      <c r="A1165" s="312"/>
      <c r="B1165" s="309">
        <f>B1130</f>
        <v>13</v>
      </c>
      <c r="C1165" s="107"/>
      <c r="D1165" s="108" t="s">
        <v>30</v>
      </c>
      <c r="E1165" s="108" t="str">
        <f>IF(C1165="","",IFERROR(INDEX(リスト!$B$3:$B$32,MATCH(プレー記録!C1165,リスト!$D$3:$D$32,0),1),""))</f>
        <v/>
      </c>
      <c r="F1165" s="109"/>
      <c r="G1165" s="109" t="str">
        <f>IF(F1165="","",F1165)</f>
        <v/>
      </c>
      <c r="H1165" s="172"/>
      <c r="I1165" s="175"/>
      <c r="J1165" s="373"/>
      <c r="K1165" s="377"/>
      <c r="L1165" s="378"/>
      <c r="M1165" s="378"/>
      <c r="N1165" s="378"/>
      <c r="O1165" s="378"/>
      <c r="P1165" s="378"/>
      <c r="Q1165" s="378"/>
      <c r="R1165" s="379"/>
      <c r="S1165" s="84"/>
      <c r="T1165" s="241"/>
      <c r="U1165" s="118" t="str">
        <f>IF(F1165="","","OUT_"&amp;E1165&amp;MONTH(B1165)&amp;"/"&amp;DAY(B1165)&amp;"_"&amp;COUNTIF($V$12:V1165,V1165))</f>
        <v/>
      </c>
      <c r="V1165" s="118" t="str">
        <f>"OUT_"&amp;E1165&amp;B1165</f>
        <v>OUT_13</v>
      </c>
      <c r="W1165" s="194">
        <f>SUM(H1165)-SUM(I1167)</f>
        <v>0</v>
      </c>
      <c r="X1165" s="119" t="str">
        <f>IF(C1165="","",C1165)</f>
        <v/>
      </c>
      <c r="Y1165" s="135" t="str">
        <f>M1166</f>
        <v/>
      </c>
      <c r="Z1165" s="266">
        <f>M1167</f>
        <v>0</v>
      </c>
      <c r="AA1165" s="135"/>
      <c r="AB1165" s="135"/>
      <c r="AC1165" s="135"/>
      <c r="AD1165" s="135"/>
      <c r="AE1165" s="135"/>
      <c r="AF1165" s="148"/>
      <c r="AG1165" s="135"/>
      <c r="AH1165" s="135"/>
      <c r="AI1165" s="135"/>
      <c r="AJ1165" s="135"/>
      <c r="AK1165" s="135"/>
    </row>
    <row r="1166" spans="1:37" ht="18" customHeight="1">
      <c r="A1166" s="312"/>
      <c r="B1166" s="79"/>
      <c r="C1166" s="85" t="s">
        <v>26</v>
      </c>
      <c r="D1166" s="86" t="s">
        <v>1</v>
      </c>
      <c r="E1166" s="86" t="s">
        <v>29</v>
      </c>
      <c r="F1166" s="86" t="s">
        <v>119</v>
      </c>
      <c r="G1166" s="86" t="s">
        <v>134</v>
      </c>
      <c r="H1166" s="173" t="s">
        <v>117</v>
      </c>
      <c r="I1166" s="92" t="s">
        <v>135</v>
      </c>
      <c r="J1166" s="380" t="s">
        <v>199</v>
      </c>
      <c r="K1166" s="382" t="str">
        <f>$K$13</f>
        <v/>
      </c>
      <c r="L1166" s="383"/>
      <c r="M1166" s="382" t="str">
        <f>$M$13</f>
        <v/>
      </c>
      <c r="N1166" s="383"/>
      <c r="O1166" s="382" t="str">
        <f>$O$13</f>
        <v/>
      </c>
      <c r="P1166" s="383"/>
      <c r="Q1166" s="382" t="str">
        <f>$Q$13</f>
        <v/>
      </c>
      <c r="R1166" s="384"/>
      <c r="S1166" s="87"/>
      <c r="T1166" s="135"/>
      <c r="U1166" s="118"/>
      <c r="V1166" s="118"/>
      <c r="W1166" s="118"/>
      <c r="X1166" s="118"/>
      <c r="Y1166" s="135" t="str">
        <f>O1166</f>
        <v/>
      </c>
      <c r="Z1166" s="266">
        <f>O1167</f>
        <v>0</v>
      </c>
      <c r="AA1166" s="135"/>
      <c r="AB1166" s="135"/>
      <c r="AC1166" s="135"/>
      <c r="AD1166" s="135"/>
      <c r="AE1166" s="135"/>
      <c r="AF1166" s="148"/>
      <c r="AG1166" s="135"/>
      <c r="AH1166" s="135"/>
      <c r="AI1166" s="135"/>
      <c r="AJ1166" s="135"/>
      <c r="AK1166" s="135"/>
    </row>
    <row r="1167" spans="1:37" ht="18" customHeight="1" thickBot="1">
      <c r="A1167" s="312" t="str">
        <f>IF(C1165="","",C1165)</f>
        <v/>
      </c>
      <c r="B1167" s="97">
        <f>B1130</f>
        <v>13</v>
      </c>
      <c r="C1167" s="93" t="str">
        <f>IF(H1165="","",IF(D1165="USD",H1165-G1165,ROUNDUP((H1165-G1165)/T1165,2)))</f>
        <v/>
      </c>
      <c r="D1167" s="110"/>
      <c r="E1167" s="110"/>
      <c r="F1167" s="111" t="str">
        <f>IF(AND(E1165&lt;&gt;"",OR(I1165="全額",I1165="一部")=TRUE)=TRUE,E1165,"")</f>
        <v/>
      </c>
      <c r="G1167" s="112" t="str">
        <f>IF(D1165="JPY",IF(COUNTIF(F1167,"*円*")=1,I1167,ROUNDUP(I1167/T1165,2)),IF(COUNTIF(F1167,"*円*")=0,I1167,ROUNDUP(I1167*T1165,0)))</f>
        <v/>
      </c>
      <c r="H1167" s="174"/>
      <c r="I1167" s="176" t="str">
        <f>IF(I1165="","",IF(I1165="全額",H1165,IF(I1165="なし",0,"金額入力")))</f>
        <v/>
      </c>
      <c r="J1167" s="381"/>
      <c r="K1167" s="385"/>
      <c r="L1167" s="386"/>
      <c r="M1167" s="385"/>
      <c r="N1167" s="386"/>
      <c r="O1167" s="385"/>
      <c r="P1167" s="386"/>
      <c r="Q1167" s="385"/>
      <c r="R1167" s="387"/>
      <c r="S1167" s="87"/>
      <c r="T1167" s="135"/>
      <c r="U1167" s="118" t="str">
        <f>IF(G1167="","","IN_"&amp;F1167&amp;MONTH(H1167)&amp;"/"&amp;DAY(H1167))&amp;"_"&amp;COUNTIF($V$14:V1167,V1167)</f>
        <v>_203</v>
      </c>
      <c r="V1167" s="118" t="str">
        <f>"IN_"&amp;F1167&amp;H1167</f>
        <v>IN_</v>
      </c>
      <c r="W1167" s="118"/>
      <c r="X1167" s="118"/>
      <c r="Y1167" s="135" t="str">
        <f>Q1166</f>
        <v/>
      </c>
      <c r="Z1167" s="266">
        <f>Q1167</f>
        <v>0</v>
      </c>
      <c r="AA1167" s="135" t="str">
        <f>IF(AB1167="着金待ち",COUNTIF($AB$14:AB1167,"着金待ち"),"")</f>
        <v/>
      </c>
      <c r="AB1167" s="135" t="str">
        <f>IF(AND(OR(I1165="全額",I1165="一部")=TRUE,H1167="")=TRUE,"着金待ち","")</f>
        <v/>
      </c>
      <c r="AC1167" s="135" t="str">
        <f>IF(AB1167="着金待ち",C1165,"")</f>
        <v/>
      </c>
      <c r="AD1167" s="135" t="str">
        <f>IF(AB1167="着金待ち",F1167,"")</f>
        <v/>
      </c>
      <c r="AE1167" s="292" t="str">
        <f>IF(AB1167="着金待ち",G1167,"")</f>
        <v/>
      </c>
      <c r="AF1167" s="148" t="str">
        <f>IF(AB1167="着金待ち",B1167,"")</f>
        <v/>
      </c>
      <c r="AG1167" s="135" t="str">
        <f>IF(C1167="","",IF(C1167&lt;&gt;D1167+E1167,"！",""))</f>
        <v/>
      </c>
      <c r="AH1167" s="135" t="str">
        <f>IF(C1167="","",IF(C1167&lt;&gt;SUM(K1167:R1167),"！",""))</f>
        <v/>
      </c>
      <c r="AI1167" s="135" t="str">
        <f>IF(OR(AG1167="！",AH1167="！")=TRUE,"！","")</f>
        <v/>
      </c>
      <c r="AJ1167" s="135" t="str">
        <f>IF(AI1167="！",COUNTIF($AI$14:AI1167,"！"),"")</f>
        <v/>
      </c>
      <c r="AK1167" s="135">
        <v>8</v>
      </c>
    </row>
    <row r="1168" spans="1:37" ht="18" customHeight="1" thickBot="1">
      <c r="A1168" s="312"/>
      <c r="B1168" s="308" t="s">
        <v>317</v>
      </c>
      <c r="C1168" s="88"/>
      <c r="D1168" s="89"/>
      <c r="E1168" s="94" t="str">
        <f>IFERROR(ABS(C1167-(D1167+E1167)),"")</f>
        <v/>
      </c>
      <c r="F1168" s="90"/>
      <c r="G1168" s="90"/>
      <c r="H1168" s="89"/>
      <c r="I1168" s="170"/>
      <c r="J1168" s="79"/>
      <c r="K1168" s="79"/>
      <c r="L1168" s="79"/>
      <c r="M1168" s="79"/>
      <c r="N1168" s="79"/>
      <c r="O1168" s="79"/>
      <c r="P1168" s="79"/>
      <c r="Q1168" s="388" t="str">
        <f>IFERROR(ABS(C1167-SUM(K1167:R1167)),"")</f>
        <v/>
      </c>
      <c r="R1168" s="388"/>
      <c r="S1168" s="79"/>
      <c r="T1168" s="135"/>
      <c r="U1168" s="118"/>
      <c r="V1168" s="118"/>
      <c r="W1168" s="118"/>
      <c r="X1168" s="118"/>
      <c r="Y1168" s="135"/>
      <c r="Z1168" s="135"/>
      <c r="AA1168" s="135"/>
      <c r="AB1168" s="135"/>
      <c r="AC1168" s="135"/>
      <c r="AD1168" s="135"/>
      <c r="AE1168" s="135"/>
      <c r="AF1168" s="148"/>
      <c r="AG1168" s="135"/>
      <c r="AH1168" s="135"/>
      <c r="AI1168" s="135"/>
      <c r="AJ1168" s="135"/>
      <c r="AK1168" s="135"/>
    </row>
    <row r="1169" spans="1:37" ht="18" customHeight="1" thickBot="1">
      <c r="A1169" s="312"/>
      <c r="B1169" s="321">
        <f>B1164+1</f>
        <v>9</v>
      </c>
      <c r="C1169" s="81" t="s">
        <v>23</v>
      </c>
      <c r="D1169" s="82" t="s">
        <v>136</v>
      </c>
      <c r="E1169" s="82" t="s">
        <v>28</v>
      </c>
      <c r="F1169" s="82" t="s">
        <v>27</v>
      </c>
      <c r="G1169" s="82" t="s">
        <v>24</v>
      </c>
      <c r="H1169" s="171" t="s">
        <v>25</v>
      </c>
      <c r="I1169" s="91" t="s">
        <v>133</v>
      </c>
      <c r="J1169" s="372" t="s">
        <v>198</v>
      </c>
      <c r="K1169" s="374"/>
      <c r="L1169" s="375"/>
      <c r="M1169" s="375"/>
      <c r="N1169" s="375"/>
      <c r="O1169" s="375"/>
      <c r="P1169" s="375"/>
      <c r="Q1169" s="375"/>
      <c r="R1169" s="376"/>
      <c r="S1169" s="83"/>
      <c r="T1169" s="120" t="s">
        <v>31</v>
      </c>
      <c r="U1169" s="118"/>
      <c r="V1169" s="118"/>
      <c r="W1169" s="118"/>
      <c r="X1169" s="118"/>
      <c r="Y1169" s="135" t="str">
        <f>K1171</f>
        <v/>
      </c>
      <c r="Z1169" s="266">
        <f>K1172</f>
        <v>0</v>
      </c>
      <c r="AA1169" s="135"/>
      <c r="AB1169" s="135"/>
      <c r="AC1169" s="135"/>
      <c r="AD1169" s="135"/>
      <c r="AE1169" s="135"/>
      <c r="AF1169" s="148"/>
      <c r="AG1169" s="135"/>
      <c r="AH1169" s="135"/>
      <c r="AI1169" s="135"/>
      <c r="AJ1169" s="135"/>
      <c r="AK1169" s="135"/>
    </row>
    <row r="1170" spans="1:37" ht="18" customHeight="1" thickBot="1">
      <c r="A1170" s="312"/>
      <c r="B1170" s="309">
        <f>B1130</f>
        <v>13</v>
      </c>
      <c r="C1170" s="107"/>
      <c r="D1170" s="108" t="s">
        <v>30</v>
      </c>
      <c r="E1170" s="108" t="str">
        <f>IF(C1170="","",IFERROR(INDEX(リスト!$B$3:$B$32,MATCH(プレー記録!C1170,リスト!$D$3:$D$32,0),1),""))</f>
        <v/>
      </c>
      <c r="F1170" s="109"/>
      <c r="G1170" s="109" t="str">
        <f>IF(F1170="","",F1170)</f>
        <v/>
      </c>
      <c r="H1170" s="172"/>
      <c r="I1170" s="175"/>
      <c r="J1170" s="373"/>
      <c r="K1170" s="377"/>
      <c r="L1170" s="378"/>
      <c r="M1170" s="378"/>
      <c r="N1170" s="378"/>
      <c r="O1170" s="378"/>
      <c r="P1170" s="378"/>
      <c r="Q1170" s="378"/>
      <c r="R1170" s="379"/>
      <c r="S1170" s="84"/>
      <c r="T1170" s="241"/>
      <c r="U1170" s="118" t="str">
        <f>IF(F1170="","","OUT_"&amp;E1170&amp;MONTH(B1170)&amp;"/"&amp;DAY(B1170)&amp;"_"&amp;COUNTIF($V$12:V1170,V1170))</f>
        <v/>
      </c>
      <c r="V1170" s="118" t="str">
        <f>"OUT_"&amp;E1170&amp;B1170</f>
        <v>OUT_13</v>
      </c>
      <c r="W1170" s="194">
        <f>SUM(H1170)-SUM(I1172)</f>
        <v>0</v>
      </c>
      <c r="X1170" s="119" t="str">
        <f>IF(C1170="","",C1170)</f>
        <v/>
      </c>
      <c r="Y1170" s="135" t="str">
        <f>M1171</f>
        <v/>
      </c>
      <c r="Z1170" s="266">
        <f>M1172</f>
        <v>0</v>
      </c>
      <c r="AA1170" s="135"/>
      <c r="AB1170" s="135"/>
      <c r="AC1170" s="135"/>
      <c r="AD1170" s="135"/>
      <c r="AE1170" s="135"/>
      <c r="AF1170" s="148"/>
      <c r="AG1170" s="135"/>
      <c r="AH1170" s="135"/>
      <c r="AI1170" s="135"/>
      <c r="AJ1170" s="135"/>
      <c r="AK1170" s="135"/>
    </row>
    <row r="1171" spans="1:37" ht="18" customHeight="1">
      <c r="A1171" s="312"/>
      <c r="B1171" s="79"/>
      <c r="C1171" s="85" t="s">
        <v>26</v>
      </c>
      <c r="D1171" s="86" t="s">
        <v>1</v>
      </c>
      <c r="E1171" s="86" t="s">
        <v>29</v>
      </c>
      <c r="F1171" s="86" t="s">
        <v>119</v>
      </c>
      <c r="G1171" s="86" t="s">
        <v>134</v>
      </c>
      <c r="H1171" s="173" t="s">
        <v>117</v>
      </c>
      <c r="I1171" s="92" t="s">
        <v>135</v>
      </c>
      <c r="J1171" s="380" t="s">
        <v>199</v>
      </c>
      <c r="K1171" s="382" t="str">
        <f>$K$13</f>
        <v/>
      </c>
      <c r="L1171" s="383"/>
      <c r="M1171" s="382" t="str">
        <f>$M$13</f>
        <v/>
      </c>
      <c r="N1171" s="383"/>
      <c r="O1171" s="382" t="str">
        <f>$O$13</f>
        <v/>
      </c>
      <c r="P1171" s="383"/>
      <c r="Q1171" s="382" t="str">
        <f>$Q$13</f>
        <v/>
      </c>
      <c r="R1171" s="384"/>
      <c r="S1171" s="87"/>
      <c r="T1171" s="135"/>
      <c r="U1171" s="118"/>
      <c r="V1171" s="118"/>
      <c r="W1171" s="118"/>
      <c r="X1171" s="118"/>
      <c r="Y1171" s="135" t="str">
        <f>O1171</f>
        <v/>
      </c>
      <c r="Z1171" s="266">
        <f>O1172</f>
        <v>0</v>
      </c>
      <c r="AA1171" s="135"/>
      <c r="AB1171" s="135"/>
      <c r="AC1171" s="135"/>
      <c r="AD1171" s="135"/>
      <c r="AE1171" s="135"/>
      <c r="AF1171" s="148"/>
      <c r="AG1171" s="135"/>
      <c r="AH1171" s="135"/>
      <c r="AI1171" s="135"/>
      <c r="AJ1171" s="135"/>
      <c r="AK1171" s="135"/>
    </row>
    <row r="1172" spans="1:37" ht="18" customHeight="1" thickBot="1">
      <c r="A1172" s="312" t="str">
        <f>IF(C1170="","",C1170)</f>
        <v/>
      </c>
      <c r="B1172" s="97">
        <f>B1130</f>
        <v>13</v>
      </c>
      <c r="C1172" s="93" t="str">
        <f>IF(H1170="","",IF(D1170="USD",H1170-G1170,ROUNDUP((H1170-G1170)/T1170,2)))</f>
        <v/>
      </c>
      <c r="D1172" s="110"/>
      <c r="E1172" s="110"/>
      <c r="F1172" s="111" t="str">
        <f>IF(AND(E1170&lt;&gt;"",OR(I1170="全額",I1170="一部")=TRUE)=TRUE,E1170,"")</f>
        <v/>
      </c>
      <c r="G1172" s="112" t="str">
        <f>IF(D1170="JPY",IF(COUNTIF(F1172,"*円*")=1,I1172,ROUNDUP(I1172/T1170,2)),IF(COUNTIF(F1172,"*円*")=0,I1172,ROUNDUP(I1172*T1170,0)))</f>
        <v/>
      </c>
      <c r="H1172" s="174"/>
      <c r="I1172" s="176" t="str">
        <f>IF(I1170="","",IF(I1170="全額",H1170,IF(I1170="なし",0,"金額入力")))</f>
        <v/>
      </c>
      <c r="J1172" s="381"/>
      <c r="K1172" s="385"/>
      <c r="L1172" s="386"/>
      <c r="M1172" s="385"/>
      <c r="N1172" s="386"/>
      <c r="O1172" s="385"/>
      <c r="P1172" s="386"/>
      <c r="Q1172" s="385"/>
      <c r="R1172" s="387"/>
      <c r="S1172" s="87"/>
      <c r="T1172" s="135"/>
      <c r="U1172" s="118" t="str">
        <f>IF(G1172="","","IN_"&amp;F1172&amp;MONTH(H1172)&amp;"/"&amp;DAY(H1172))&amp;"_"&amp;COUNTIF($V$14:V1172,V1172)</f>
        <v>_204</v>
      </c>
      <c r="V1172" s="118" t="str">
        <f>"IN_"&amp;F1172&amp;H1172</f>
        <v>IN_</v>
      </c>
      <c r="W1172" s="118"/>
      <c r="X1172" s="118"/>
      <c r="Y1172" s="135" t="str">
        <f>Q1171</f>
        <v/>
      </c>
      <c r="Z1172" s="266">
        <f>Q1172</f>
        <v>0</v>
      </c>
      <c r="AA1172" s="135" t="str">
        <f>IF(AB1172="着金待ち",COUNTIF($AB$14:AB1172,"着金待ち"),"")</f>
        <v/>
      </c>
      <c r="AB1172" s="135" t="str">
        <f>IF(AND(OR(I1170="全額",I1170="一部")=TRUE,H1172="")=TRUE,"着金待ち","")</f>
        <v/>
      </c>
      <c r="AC1172" s="135" t="str">
        <f>IF(AB1172="着金待ち",C1170,"")</f>
        <v/>
      </c>
      <c r="AD1172" s="135" t="str">
        <f>IF(AB1172="着金待ち",F1172,"")</f>
        <v/>
      </c>
      <c r="AE1172" s="292" t="str">
        <f>IF(AB1172="着金待ち",G1172,"")</f>
        <v/>
      </c>
      <c r="AF1172" s="148" t="str">
        <f>IF(AB1172="着金待ち",B1172,"")</f>
        <v/>
      </c>
      <c r="AG1172" s="135" t="str">
        <f>IF(C1172="","",IF(C1172&lt;&gt;D1172+E1172,"！",""))</f>
        <v/>
      </c>
      <c r="AH1172" s="135" t="str">
        <f>IF(C1172="","",IF(C1172&lt;&gt;SUM(K1172:R1172),"！",""))</f>
        <v/>
      </c>
      <c r="AI1172" s="135" t="str">
        <f>IF(OR(AG1172="！",AH1172="！")=TRUE,"！","")</f>
        <v/>
      </c>
      <c r="AJ1172" s="135" t="str">
        <f>IF(AI1172="！",COUNTIF($AI$14:AI1172,"！"),"")</f>
        <v/>
      </c>
      <c r="AK1172" s="135">
        <v>9</v>
      </c>
    </row>
    <row r="1173" spans="1:37" ht="18" customHeight="1" thickBot="1">
      <c r="A1173" s="312"/>
      <c r="B1173" s="308" t="s">
        <v>317</v>
      </c>
      <c r="C1173" s="88"/>
      <c r="D1173" s="89"/>
      <c r="E1173" s="94" t="str">
        <f>IFERROR(ABS(C1172-(D1172+E1172)),"")</f>
        <v/>
      </c>
      <c r="F1173" s="90"/>
      <c r="G1173" s="90"/>
      <c r="H1173" s="89"/>
      <c r="I1173" s="170"/>
      <c r="J1173" s="79"/>
      <c r="K1173" s="79"/>
      <c r="L1173" s="79"/>
      <c r="M1173" s="79"/>
      <c r="N1173" s="79"/>
      <c r="O1173" s="79"/>
      <c r="P1173" s="79"/>
      <c r="Q1173" s="388" t="str">
        <f>IFERROR(ABS(C1172-SUM(K1172:R1172)),"")</f>
        <v/>
      </c>
      <c r="R1173" s="388"/>
      <c r="S1173" s="79"/>
      <c r="T1173" s="135"/>
      <c r="U1173" s="118"/>
      <c r="V1173" s="118"/>
      <c r="W1173" s="118"/>
      <c r="X1173" s="118"/>
      <c r="Y1173" s="135"/>
      <c r="Z1173" s="135"/>
      <c r="AA1173" s="135"/>
      <c r="AB1173" s="135"/>
      <c r="AC1173" s="135"/>
      <c r="AD1173" s="135"/>
      <c r="AE1173" s="135"/>
      <c r="AF1173" s="148"/>
      <c r="AG1173" s="135"/>
      <c r="AH1173" s="135"/>
      <c r="AI1173" s="135"/>
      <c r="AJ1173" s="135"/>
      <c r="AK1173" s="135"/>
    </row>
    <row r="1174" spans="1:37" ht="18" customHeight="1" thickBot="1">
      <c r="A1174" s="312"/>
      <c r="B1174" s="321">
        <f>B1169+1</f>
        <v>10</v>
      </c>
      <c r="C1174" s="81" t="s">
        <v>23</v>
      </c>
      <c r="D1174" s="82" t="s">
        <v>136</v>
      </c>
      <c r="E1174" s="82" t="s">
        <v>28</v>
      </c>
      <c r="F1174" s="82" t="s">
        <v>27</v>
      </c>
      <c r="G1174" s="82" t="s">
        <v>24</v>
      </c>
      <c r="H1174" s="171" t="s">
        <v>25</v>
      </c>
      <c r="I1174" s="91" t="s">
        <v>133</v>
      </c>
      <c r="J1174" s="372" t="s">
        <v>198</v>
      </c>
      <c r="K1174" s="374"/>
      <c r="L1174" s="375"/>
      <c r="M1174" s="375"/>
      <c r="N1174" s="375"/>
      <c r="O1174" s="375"/>
      <c r="P1174" s="375"/>
      <c r="Q1174" s="375"/>
      <c r="R1174" s="376"/>
      <c r="S1174" s="83"/>
      <c r="T1174" s="120" t="s">
        <v>31</v>
      </c>
      <c r="U1174" s="118"/>
      <c r="V1174" s="118"/>
      <c r="W1174" s="118"/>
      <c r="X1174" s="118"/>
      <c r="Y1174" s="135" t="str">
        <f>K1176</f>
        <v/>
      </c>
      <c r="Z1174" s="266">
        <f>K1177</f>
        <v>0</v>
      </c>
      <c r="AA1174" s="135"/>
      <c r="AB1174" s="135"/>
      <c r="AC1174" s="135"/>
      <c r="AD1174" s="135"/>
      <c r="AE1174" s="135"/>
      <c r="AF1174" s="148"/>
      <c r="AG1174" s="135"/>
      <c r="AH1174" s="135"/>
      <c r="AI1174" s="135"/>
      <c r="AJ1174" s="135"/>
      <c r="AK1174" s="135"/>
    </row>
    <row r="1175" spans="1:37" ht="18" customHeight="1" thickBot="1">
      <c r="A1175" s="312"/>
      <c r="B1175" s="309">
        <f>B1130</f>
        <v>13</v>
      </c>
      <c r="C1175" s="107"/>
      <c r="D1175" s="108" t="s">
        <v>30</v>
      </c>
      <c r="E1175" s="108" t="str">
        <f>IF(C1175="","",IFERROR(INDEX(リスト!$B$3:$B$32,MATCH(プレー記録!C1175,リスト!$D$3:$D$32,0),1),""))</f>
        <v/>
      </c>
      <c r="F1175" s="109"/>
      <c r="G1175" s="109" t="str">
        <f>IF(F1175="","",F1175)</f>
        <v/>
      </c>
      <c r="H1175" s="172"/>
      <c r="I1175" s="175"/>
      <c r="J1175" s="373"/>
      <c r="K1175" s="377"/>
      <c r="L1175" s="378"/>
      <c r="M1175" s="378"/>
      <c r="N1175" s="378"/>
      <c r="O1175" s="378"/>
      <c r="P1175" s="378"/>
      <c r="Q1175" s="378"/>
      <c r="R1175" s="379"/>
      <c r="S1175" s="84"/>
      <c r="T1175" s="241"/>
      <c r="U1175" s="118" t="str">
        <f>IF(F1175="","","OUT_"&amp;E1175&amp;MONTH(B1175)&amp;"/"&amp;DAY(B1175)&amp;"_"&amp;COUNTIF($V$12:V1175,V1175))</f>
        <v/>
      </c>
      <c r="V1175" s="118" t="str">
        <f>"OUT_"&amp;E1175&amp;B1175</f>
        <v>OUT_13</v>
      </c>
      <c r="W1175" s="194">
        <f>SUM(H1175)-SUM(I1177)</f>
        <v>0</v>
      </c>
      <c r="X1175" s="119" t="str">
        <f>IF(C1175="","",C1175)</f>
        <v/>
      </c>
      <c r="Y1175" s="135" t="str">
        <f>M1176</f>
        <v/>
      </c>
      <c r="Z1175" s="266">
        <f>M1177</f>
        <v>0</v>
      </c>
      <c r="AA1175" s="135"/>
      <c r="AB1175" s="135"/>
      <c r="AC1175" s="135"/>
      <c r="AD1175" s="135"/>
      <c r="AE1175" s="135"/>
      <c r="AF1175" s="148"/>
      <c r="AG1175" s="135"/>
      <c r="AH1175" s="135"/>
      <c r="AI1175" s="135"/>
      <c r="AJ1175" s="135"/>
      <c r="AK1175" s="135"/>
    </row>
    <row r="1176" spans="1:37" ht="18" customHeight="1">
      <c r="A1176" s="312"/>
      <c r="B1176" s="79"/>
      <c r="C1176" s="85" t="s">
        <v>26</v>
      </c>
      <c r="D1176" s="86" t="s">
        <v>1</v>
      </c>
      <c r="E1176" s="86" t="s">
        <v>29</v>
      </c>
      <c r="F1176" s="86" t="s">
        <v>119</v>
      </c>
      <c r="G1176" s="86" t="s">
        <v>134</v>
      </c>
      <c r="H1176" s="173" t="s">
        <v>117</v>
      </c>
      <c r="I1176" s="92" t="s">
        <v>135</v>
      </c>
      <c r="J1176" s="380" t="s">
        <v>199</v>
      </c>
      <c r="K1176" s="382" t="str">
        <f>$K$13</f>
        <v/>
      </c>
      <c r="L1176" s="383"/>
      <c r="M1176" s="382" t="str">
        <f>$M$13</f>
        <v/>
      </c>
      <c r="N1176" s="383"/>
      <c r="O1176" s="382" t="str">
        <f>$O$13</f>
        <v/>
      </c>
      <c r="P1176" s="383"/>
      <c r="Q1176" s="382" t="str">
        <f>$Q$13</f>
        <v/>
      </c>
      <c r="R1176" s="384"/>
      <c r="S1176" s="87"/>
      <c r="T1176" s="135"/>
      <c r="U1176" s="118"/>
      <c r="V1176" s="118"/>
      <c r="W1176" s="118"/>
      <c r="X1176" s="118"/>
      <c r="Y1176" s="135" t="str">
        <f>O1176</f>
        <v/>
      </c>
      <c r="Z1176" s="266">
        <f>O1177</f>
        <v>0</v>
      </c>
      <c r="AA1176" s="135"/>
      <c r="AB1176" s="135"/>
      <c r="AC1176" s="135"/>
      <c r="AD1176" s="135"/>
      <c r="AE1176" s="135"/>
      <c r="AF1176" s="148"/>
      <c r="AG1176" s="135"/>
      <c r="AH1176" s="135"/>
      <c r="AI1176" s="135"/>
      <c r="AJ1176" s="135"/>
      <c r="AK1176" s="135"/>
    </row>
    <row r="1177" spans="1:37" ht="18" customHeight="1" thickBot="1">
      <c r="A1177" s="312" t="str">
        <f>IF(C1175="","",C1175)</f>
        <v/>
      </c>
      <c r="B1177" s="97">
        <f>B1130</f>
        <v>13</v>
      </c>
      <c r="C1177" s="93" t="str">
        <f>IF(H1175="","",IF(D1175="USD",H1175-G1175,ROUNDUP((H1175-G1175)/T1175,2)))</f>
        <v/>
      </c>
      <c r="D1177" s="110"/>
      <c r="E1177" s="110"/>
      <c r="F1177" s="111" t="str">
        <f>IF(AND(E1175&lt;&gt;"",OR(I1175="全額",I1175="一部")=TRUE)=TRUE,E1175,"")</f>
        <v/>
      </c>
      <c r="G1177" s="112" t="str">
        <f>IF(D1175="JPY",IF(COUNTIF(F1177,"*円*")=1,I1177,ROUNDUP(I1177/T1175,2)),IF(COUNTIF(F1177,"*円*")=0,I1177,ROUNDUP(I1177*T1175,0)))</f>
        <v/>
      </c>
      <c r="H1177" s="174"/>
      <c r="I1177" s="176" t="str">
        <f>IF(I1175="","",IF(I1175="全額",H1175,IF(I1175="なし",0,"金額入力")))</f>
        <v/>
      </c>
      <c r="J1177" s="381"/>
      <c r="K1177" s="385"/>
      <c r="L1177" s="386"/>
      <c r="M1177" s="385"/>
      <c r="N1177" s="386"/>
      <c r="O1177" s="385"/>
      <c r="P1177" s="386"/>
      <c r="Q1177" s="385"/>
      <c r="R1177" s="387"/>
      <c r="S1177" s="87"/>
      <c r="T1177" s="135"/>
      <c r="U1177" s="118" t="str">
        <f>IF(G1177="","","IN_"&amp;F1177&amp;MONTH(H1177)&amp;"/"&amp;DAY(H1177))&amp;"_"&amp;COUNTIF($V$14:V1177,V1177)</f>
        <v>_205</v>
      </c>
      <c r="V1177" s="118" t="str">
        <f>"IN_"&amp;F1177&amp;H1177</f>
        <v>IN_</v>
      </c>
      <c r="W1177" s="118"/>
      <c r="X1177" s="118"/>
      <c r="Y1177" s="135" t="str">
        <f>Q1176</f>
        <v/>
      </c>
      <c r="Z1177" s="266">
        <f>Q1177</f>
        <v>0</v>
      </c>
      <c r="AA1177" s="135" t="str">
        <f>IF(AB1177="着金待ち",COUNTIF($AB$14:AB1177,"着金待ち"),"")</f>
        <v/>
      </c>
      <c r="AB1177" s="135" t="str">
        <f>IF(AND(OR(I1175="全額",I1175="一部")=TRUE,H1177="")=TRUE,"着金待ち","")</f>
        <v/>
      </c>
      <c r="AC1177" s="135" t="str">
        <f>IF(AB1177="着金待ち",C1175,"")</f>
        <v/>
      </c>
      <c r="AD1177" s="135" t="str">
        <f>IF(AB1177="着金待ち",F1177,"")</f>
        <v/>
      </c>
      <c r="AE1177" s="292" t="str">
        <f>IF(AB1177="着金待ち",G1177,"")</f>
        <v/>
      </c>
      <c r="AF1177" s="148" t="str">
        <f>IF(AB1177="着金待ち",B1177,"")</f>
        <v/>
      </c>
      <c r="AG1177" s="135" t="str">
        <f>IF(C1177="","",IF(C1177&lt;&gt;D1177+E1177,"！",""))</f>
        <v/>
      </c>
      <c r="AH1177" s="135" t="str">
        <f>IF(C1177="","",IF(C1177&lt;&gt;SUM(K1177:R1177),"！",""))</f>
        <v/>
      </c>
      <c r="AI1177" s="135" t="str">
        <f>IF(OR(AG1177="！",AH1177="！")=TRUE,"！","")</f>
        <v/>
      </c>
      <c r="AJ1177" s="135" t="str">
        <f>IF(AI1177="！",COUNTIF($AI$14:AI1177,"！"),"")</f>
        <v/>
      </c>
      <c r="AK1177" s="135">
        <v>10</v>
      </c>
    </row>
    <row r="1178" spans="1:37" ht="18" customHeight="1" thickBot="1">
      <c r="A1178" s="312"/>
      <c r="B1178" s="308" t="s">
        <v>317</v>
      </c>
      <c r="C1178" s="181"/>
      <c r="D1178" s="182"/>
      <c r="E1178" s="98" t="str">
        <f>IFERROR(ABS(C1177-(D1177+E1177)),"")</f>
        <v/>
      </c>
      <c r="F1178" s="183"/>
      <c r="G1178" s="183"/>
      <c r="H1178" s="182"/>
      <c r="I1178" s="170"/>
      <c r="J1178" s="79"/>
      <c r="K1178" s="79"/>
      <c r="L1178" s="79"/>
      <c r="M1178" s="79"/>
      <c r="N1178" s="79"/>
      <c r="O1178" s="79"/>
      <c r="P1178" s="79"/>
      <c r="Q1178" s="371" t="str">
        <f>IFERROR(ABS(C1177-SUM(K1177:R1177)),"")</f>
        <v/>
      </c>
      <c r="R1178" s="371"/>
      <c r="S1178" s="79"/>
      <c r="T1178" s="135"/>
      <c r="U1178" s="118"/>
      <c r="V1178" s="118"/>
      <c r="W1178" s="118"/>
      <c r="X1178" s="118"/>
      <c r="Y1178" s="135"/>
      <c r="Z1178" s="135"/>
      <c r="AA1178" s="135"/>
      <c r="AB1178" s="135"/>
      <c r="AC1178" s="135"/>
      <c r="AD1178" s="135"/>
      <c r="AE1178" s="135"/>
      <c r="AF1178" s="148"/>
      <c r="AG1178" s="135"/>
      <c r="AH1178" s="135"/>
      <c r="AI1178" s="135"/>
      <c r="AJ1178" s="135"/>
      <c r="AK1178" s="135"/>
    </row>
    <row r="1179" spans="1:37" ht="18" customHeight="1" thickBot="1">
      <c r="A1179" s="312"/>
      <c r="B1179" s="321">
        <f>B1174+1</f>
        <v>11</v>
      </c>
      <c r="C1179" s="81" t="s">
        <v>23</v>
      </c>
      <c r="D1179" s="82" t="s">
        <v>136</v>
      </c>
      <c r="E1179" s="82" t="s">
        <v>28</v>
      </c>
      <c r="F1179" s="82" t="s">
        <v>27</v>
      </c>
      <c r="G1179" s="82" t="s">
        <v>24</v>
      </c>
      <c r="H1179" s="171" t="s">
        <v>25</v>
      </c>
      <c r="I1179" s="91" t="s">
        <v>133</v>
      </c>
      <c r="J1179" s="372" t="s">
        <v>198</v>
      </c>
      <c r="K1179" s="374"/>
      <c r="L1179" s="375"/>
      <c r="M1179" s="375"/>
      <c r="N1179" s="375"/>
      <c r="O1179" s="375"/>
      <c r="P1179" s="375"/>
      <c r="Q1179" s="375"/>
      <c r="R1179" s="376"/>
      <c r="S1179" s="83"/>
      <c r="T1179" s="120" t="s">
        <v>31</v>
      </c>
      <c r="U1179" s="118"/>
      <c r="V1179" s="118"/>
      <c r="W1179" s="118"/>
      <c r="X1179" s="118"/>
      <c r="Y1179" s="135" t="str">
        <f>K1181</f>
        <v/>
      </c>
      <c r="Z1179" s="266">
        <f>K1182</f>
        <v>0</v>
      </c>
      <c r="AA1179" s="135"/>
      <c r="AB1179" s="135"/>
      <c r="AC1179" s="135"/>
      <c r="AD1179" s="135"/>
      <c r="AE1179" s="135"/>
      <c r="AF1179" s="148"/>
      <c r="AG1179" s="135"/>
      <c r="AH1179" s="135"/>
      <c r="AI1179" s="135"/>
      <c r="AJ1179" s="135"/>
      <c r="AK1179" s="135"/>
    </row>
    <row r="1180" spans="1:37" ht="18" customHeight="1" thickBot="1">
      <c r="A1180" s="312"/>
      <c r="B1180" s="309">
        <f>B1130</f>
        <v>13</v>
      </c>
      <c r="C1180" s="107"/>
      <c r="D1180" s="108" t="s">
        <v>30</v>
      </c>
      <c r="E1180" s="108" t="str">
        <f>IF(C1180="","",IFERROR(INDEX(リスト!$B$3:$B$32,MATCH(プレー記録!C1180,リスト!$D$3:$D$32,0),1),""))</f>
        <v/>
      </c>
      <c r="F1180" s="109"/>
      <c r="G1180" s="109" t="str">
        <f>IF(F1180="","",F1180)</f>
        <v/>
      </c>
      <c r="H1180" s="172"/>
      <c r="I1180" s="175"/>
      <c r="J1180" s="373"/>
      <c r="K1180" s="377"/>
      <c r="L1180" s="378"/>
      <c r="M1180" s="378"/>
      <c r="N1180" s="378"/>
      <c r="O1180" s="378"/>
      <c r="P1180" s="378"/>
      <c r="Q1180" s="378"/>
      <c r="R1180" s="379"/>
      <c r="S1180" s="84"/>
      <c r="T1180" s="241"/>
      <c r="U1180" s="118" t="str">
        <f>IF(F1180="","","OUT_"&amp;E1180&amp;MONTH(B1180)&amp;"/"&amp;DAY(B1180)&amp;"_"&amp;COUNTIF($V$12:V1180,V1180))</f>
        <v/>
      </c>
      <c r="V1180" s="118" t="str">
        <f>"OUT_"&amp;E1180&amp;B1180</f>
        <v>OUT_13</v>
      </c>
      <c r="W1180" s="194">
        <f>SUM(H1180)-SUM(I1182)</f>
        <v>0</v>
      </c>
      <c r="X1180" s="119" t="str">
        <f>IF(C1180="","",C1180)</f>
        <v/>
      </c>
      <c r="Y1180" s="135" t="str">
        <f>M1181</f>
        <v/>
      </c>
      <c r="Z1180" s="266">
        <f>M1182</f>
        <v>0</v>
      </c>
      <c r="AA1180" s="135"/>
      <c r="AB1180" s="135"/>
      <c r="AC1180" s="135"/>
      <c r="AD1180" s="135"/>
      <c r="AE1180" s="135"/>
      <c r="AF1180" s="148"/>
      <c r="AG1180" s="135"/>
      <c r="AH1180" s="135"/>
      <c r="AI1180" s="135"/>
      <c r="AJ1180" s="135"/>
      <c r="AK1180" s="135"/>
    </row>
    <row r="1181" spans="1:37" ht="18" customHeight="1">
      <c r="A1181" s="312"/>
      <c r="B1181" s="79"/>
      <c r="C1181" s="85" t="s">
        <v>26</v>
      </c>
      <c r="D1181" s="86" t="s">
        <v>1</v>
      </c>
      <c r="E1181" s="86" t="s">
        <v>29</v>
      </c>
      <c r="F1181" s="86" t="s">
        <v>119</v>
      </c>
      <c r="G1181" s="86" t="s">
        <v>134</v>
      </c>
      <c r="H1181" s="173" t="s">
        <v>117</v>
      </c>
      <c r="I1181" s="92" t="s">
        <v>135</v>
      </c>
      <c r="J1181" s="380" t="s">
        <v>199</v>
      </c>
      <c r="K1181" s="382" t="str">
        <f>$K$13</f>
        <v/>
      </c>
      <c r="L1181" s="383"/>
      <c r="M1181" s="382" t="str">
        <f>$M$13</f>
        <v/>
      </c>
      <c r="N1181" s="383"/>
      <c r="O1181" s="382" t="str">
        <f>$O$13</f>
        <v/>
      </c>
      <c r="P1181" s="383"/>
      <c r="Q1181" s="382" t="str">
        <f>$Q$13</f>
        <v/>
      </c>
      <c r="R1181" s="384"/>
      <c r="S1181" s="87"/>
      <c r="T1181" s="135"/>
      <c r="U1181" s="118"/>
      <c r="V1181" s="118"/>
      <c r="W1181" s="118"/>
      <c r="X1181" s="118"/>
      <c r="Y1181" s="135" t="str">
        <f>O1181</f>
        <v/>
      </c>
      <c r="Z1181" s="266">
        <f>O1182</f>
        <v>0</v>
      </c>
      <c r="AA1181" s="135"/>
      <c r="AB1181" s="135"/>
      <c r="AC1181" s="135"/>
      <c r="AD1181" s="135"/>
      <c r="AE1181" s="135"/>
      <c r="AF1181" s="148"/>
      <c r="AG1181" s="135"/>
      <c r="AH1181" s="135"/>
      <c r="AI1181" s="135"/>
      <c r="AJ1181" s="135"/>
      <c r="AK1181" s="135"/>
    </row>
    <row r="1182" spans="1:37" ht="18" customHeight="1" thickBot="1">
      <c r="A1182" s="312" t="str">
        <f>IF(C1180="","",C1180)</f>
        <v/>
      </c>
      <c r="B1182" s="97">
        <f>B1130</f>
        <v>13</v>
      </c>
      <c r="C1182" s="93" t="str">
        <f>IF(H1180="","",IF(D1180="USD",H1180-G1180,ROUNDUP((H1180-G1180)/T1180,2)))</f>
        <v/>
      </c>
      <c r="D1182" s="110"/>
      <c r="E1182" s="110"/>
      <c r="F1182" s="111" t="str">
        <f>IF(AND(E1180&lt;&gt;"",OR(I1180="全額",I1180="一部")=TRUE)=TRUE,E1180,"")</f>
        <v/>
      </c>
      <c r="G1182" s="112" t="str">
        <f>IF(D1180="JPY",IF(COUNTIF(F1182,"*円*")=1,I1182,ROUNDUP(I1182/T1180,2)),IF(COUNTIF(F1182,"*円*")=0,I1182,ROUNDUP(I1182*T1180,0)))</f>
        <v/>
      </c>
      <c r="H1182" s="174"/>
      <c r="I1182" s="176" t="str">
        <f>IF(I1180="","",IF(I1180="全額",H1180,IF(I1180="なし",0,"金額入力")))</f>
        <v/>
      </c>
      <c r="J1182" s="381"/>
      <c r="K1182" s="385"/>
      <c r="L1182" s="386"/>
      <c r="M1182" s="385"/>
      <c r="N1182" s="386"/>
      <c r="O1182" s="385"/>
      <c r="P1182" s="386"/>
      <c r="Q1182" s="385"/>
      <c r="R1182" s="387"/>
      <c r="S1182" s="87"/>
      <c r="T1182" s="135"/>
      <c r="U1182" s="118" t="str">
        <f>IF(G1182="","","IN_"&amp;F1182&amp;MONTH(H1182)&amp;"/"&amp;DAY(H1182))&amp;"_"&amp;COUNTIF($V$14:V1182,V1182)</f>
        <v>_206</v>
      </c>
      <c r="V1182" s="118" t="str">
        <f>"IN_"&amp;F1182&amp;H1182</f>
        <v>IN_</v>
      </c>
      <c r="W1182" s="118"/>
      <c r="X1182" s="118"/>
      <c r="Y1182" s="135" t="str">
        <f>Q1181</f>
        <v/>
      </c>
      <c r="Z1182" s="266">
        <f>Q1182</f>
        <v>0</v>
      </c>
      <c r="AA1182" s="135" t="str">
        <f>IF(AB1182="着金待ち",COUNTIF($AB$14:AB1182,"着金待ち"),"")</f>
        <v/>
      </c>
      <c r="AB1182" s="135" t="str">
        <f>IF(AND(OR(I1180="全額",I1180="一部")=TRUE,H1182="")=TRUE,"着金待ち","")</f>
        <v/>
      </c>
      <c r="AC1182" s="135" t="str">
        <f>IF(AB1182="着金待ち",C1180,"")</f>
        <v/>
      </c>
      <c r="AD1182" s="135" t="str">
        <f>IF(AB1182="着金待ち",F1182,"")</f>
        <v/>
      </c>
      <c r="AE1182" s="292" t="str">
        <f>IF(AB1182="着金待ち",G1182,"")</f>
        <v/>
      </c>
      <c r="AF1182" s="148" t="str">
        <f>IF(AB1182="着金待ち",B1182,"")</f>
        <v/>
      </c>
      <c r="AG1182" s="135" t="str">
        <f>IF(C1182="","",IF(C1182&lt;&gt;D1182+E1182,"！",""))</f>
        <v/>
      </c>
      <c r="AH1182" s="135" t="str">
        <f>IF(C1182="","",IF(C1182&lt;&gt;SUM(K1182:R1182),"！",""))</f>
        <v/>
      </c>
      <c r="AI1182" s="135" t="str">
        <f>IF(OR(AG1182="！",AH1182="！")=TRUE,"！","")</f>
        <v/>
      </c>
      <c r="AJ1182" s="135" t="str">
        <f>IF(AI1182="！",COUNTIF($AI$14:AI1182,"！"),"")</f>
        <v/>
      </c>
      <c r="AK1182" s="135">
        <v>11</v>
      </c>
    </row>
    <row r="1183" spans="1:37" ht="18" customHeight="1" thickBot="1">
      <c r="B1183" s="308" t="s">
        <v>317</v>
      </c>
      <c r="C1183" s="181"/>
      <c r="D1183" s="182"/>
      <c r="E1183" s="98" t="str">
        <f>IFERROR(ABS(C1182-(D1182+E1182)),"")</f>
        <v/>
      </c>
      <c r="F1183" s="183"/>
      <c r="G1183" s="183"/>
      <c r="H1183" s="182"/>
      <c r="I1183" s="170"/>
      <c r="J1183" s="79"/>
      <c r="K1183" s="79"/>
      <c r="L1183" s="79"/>
      <c r="M1183" s="79"/>
      <c r="N1183" s="79"/>
      <c r="O1183" s="79"/>
      <c r="P1183" s="79"/>
      <c r="Q1183" s="371" t="str">
        <f>IFERROR(ABS(C1182-SUM(K1182:R1182)),"")</f>
        <v/>
      </c>
      <c r="R1183" s="371"/>
      <c r="S1183" s="135"/>
      <c r="T1183" s="135"/>
      <c r="U1183" s="135"/>
      <c r="V1183" s="135"/>
      <c r="W1183" s="135"/>
      <c r="X1183" s="135"/>
      <c r="Y1183" s="135"/>
      <c r="Z1183" s="135"/>
      <c r="AA1183" s="135"/>
      <c r="AB1183" s="135"/>
      <c r="AC1183" s="135"/>
      <c r="AD1183" s="135"/>
      <c r="AE1183" s="135"/>
      <c r="AF1183" s="135"/>
      <c r="AG1183" s="135"/>
      <c r="AH1183" s="135"/>
      <c r="AI1183" s="135"/>
      <c r="AJ1183" s="135"/>
      <c r="AK1183" s="135"/>
    </row>
    <row r="1184" spans="1:37" ht="18" customHeight="1" thickBot="1">
      <c r="A1184" s="312"/>
      <c r="B1184" s="321">
        <f>B1179+1</f>
        <v>12</v>
      </c>
      <c r="C1184" s="81" t="s">
        <v>23</v>
      </c>
      <c r="D1184" s="82" t="s">
        <v>136</v>
      </c>
      <c r="E1184" s="82" t="s">
        <v>28</v>
      </c>
      <c r="F1184" s="82" t="s">
        <v>27</v>
      </c>
      <c r="G1184" s="82" t="s">
        <v>24</v>
      </c>
      <c r="H1184" s="171" t="s">
        <v>25</v>
      </c>
      <c r="I1184" s="91" t="s">
        <v>133</v>
      </c>
      <c r="J1184" s="372" t="s">
        <v>198</v>
      </c>
      <c r="K1184" s="374"/>
      <c r="L1184" s="375"/>
      <c r="M1184" s="375"/>
      <c r="N1184" s="375"/>
      <c r="O1184" s="375"/>
      <c r="P1184" s="375"/>
      <c r="Q1184" s="375"/>
      <c r="R1184" s="376"/>
      <c r="S1184" s="83"/>
      <c r="T1184" s="120" t="s">
        <v>31</v>
      </c>
      <c r="U1184" s="118"/>
      <c r="V1184" s="118"/>
      <c r="W1184" s="118"/>
      <c r="X1184" s="118"/>
      <c r="Y1184" s="135" t="str">
        <f>K1186</f>
        <v/>
      </c>
      <c r="Z1184" s="266">
        <f>K1187</f>
        <v>0</v>
      </c>
      <c r="AA1184" s="135"/>
      <c r="AB1184" s="135"/>
      <c r="AC1184" s="135"/>
      <c r="AD1184" s="135"/>
      <c r="AE1184" s="135"/>
      <c r="AF1184" s="148"/>
      <c r="AG1184" s="135"/>
      <c r="AH1184" s="135"/>
      <c r="AI1184" s="135"/>
      <c r="AJ1184" s="135"/>
      <c r="AK1184" s="135"/>
    </row>
    <row r="1185" spans="1:37" ht="18" customHeight="1" thickBot="1">
      <c r="A1185" s="312"/>
      <c r="B1185" s="309">
        <f>B1130</f>
        <v>13</v>
      </c>
      <c r="C1185" s="107"/>
      <c r="D1185" s="108" t="s">
        <v>30</v>
      </c>
      <c r="E1185" s="108" t="str">
        <f>IF(C1185="","",IFERROR(INDEX(リスト!$B$3:$B$32,MATCH(プレー記録!C1185,リスト!$D$3:$D$32,0),1),""))</f>
        <v/>
      </c>
      <c r="F1185" s="109"/>
      <c r="G1185" s="109" t="str">
        <f>IF(F1185="","",F1185)</f>
        <v/>
      </c>
      <c r="H1185" s="172"/>
      <c r="I1185" s="175"/>
      <c r="J1185" s="373"/>
      <c r="K1185" s="377"/>
      <c r="L1185" s="378"/>
      <c r="M1185" s="378"/>
      <c r="N1185" s="378"/>
      <c r="O1185" s="378"/>
      <c r="P1185" s="378"/>
      <c r="Q1185" s="378"/>
      <c r="R1185" s="379"/>
      <c r="S1185" s="84"/>
      <c r="T1185" s="241"/>
      <c r="U1185" s="118" t="str">
        <f>IF(F1185="","","OUT_"&amp;E1185&amp;MONTH(B1185)&amp;"/"&amp;DAY(B1185)&amp;"_"&amp;COUNTIF($V$12:V1185,V1185))</f>
        <v/>
      </c>
      <c r="V1185" s="118" t="str">
        <f>"OUT_"&amp;E1185&amp;B1185</f>
        <v>OUT_13</v>
      </c>
      <c r="W1185" s="194">
        <f>SUM(H1185)-SUM(I1187)</f>
        <v>0</v>
      </c>
      <c r="X1185" s="119" t="str">
        <f>IF(C1185="","",C1185)</f>
        <v/>
      </c>
      <c r="Y1185" s="135" t="str">
        <f>M1186</f>
        <v/>
      </c>
      <c r="Z1185" s="266">
        <f>M1187</f>
        <v>0</v>
      </c>
      <c r="AA1185" s="135"/>
      <c r="AB1185" s="135"/>
      <c r="AC1185" s="135"/>
      <c r="AD1185" s="135"/>
      <c r="AE1185" s="135"/>
      <c r="AF1185" s="148"/>
      <c r="AG1185" s="135"/>
      <c r="AH1185" s="135"/>
      <c r="AI1185" s="135"/>
      <c r="AJ1185" s="135"/>
      <c r="AK1185" s="135"/>
    </row>
    <row r="1186" spans="1:37" ht="18" customHeight="1">
      <c r="A1186" s="312"/>
      <c r="B1186" s="79"/>
      <c r="C1186" s="85" t="s">
        <v>26</v>
      </c>
      <c r="D1186" s="86" t="s">
        <v>1</v>
      </c>
      <c r="E1186" s="86" t="s">
        <v>29</v>
      </c>
      <c r="F1186" s="86" t="s">
        <v>119</v>
      </c>
      <c r="G1186" s="86" t="s">
        <v>134</v>
      </c>
      <c r="H1186" s="173" t="s">
        <v>117</v>
      </c>
      <c r="I1186" s="92" t="s">
        <v>135</v>
      </c>
      <c r="J1186" s="380" t="s">
        <v>199</v>
      </c>
      <c r="K1186" s="382" t="str">
        <f>$K$13</f>
        <v/>
      </c>
      <c r="L1186" s="383"/>
      <c r="M1186" s="382" t="str">
        <f>$M$13</f>
        <v/>
      </c>
      <c r="N1186" s="383"/>
      <c r="O1186" s="382" t="str">
        <f>$O$13</f>
        <v/>
      </c>
      <c r="P1186" s="383"/>
      <c r="Q1186" s="382" t="str">
        <f>$Q$13</f>
        <v/>
      </c>
      <c r="R1186" s="384"/>
      <c r="S1186" s="87"/>
      <c r="T1186" s="135"/>
      <c r="U1186" s="118"/>
      <c r="V1186" s="118"/>
      <c r="W1186" s="118"/>
      <c r="X1186" s="118"/>
      <c r="Y1186" s="135" t="str">
        <f>O1186</f>
        <v/>
      </c>
      <c r="Z1186" s="266">
        <f>O1187</f>
        <v>0</v>
      </c>
      <c r="AA1186" s="135"/>
      <c r="AB1186" s="135"/>
      <c r="AC1186" s="135"/>
      <c r="AD1186" s="135"/>
      <c r="AE1186" s="135"/>
      <c r="AF1186" s="148"/>
      <c r="AG1186" s="135"/>
      <c r="AH1186" s="135"/>
      <c r="AI1186" s="135"/>
      <c r="AJ1186" s="135"/>
      <c r="AK1186" s="135"/>
    </row>
    <row r="1187" spans="1:37" ht="18" customHeight="1" thickBot="1">
      <c r="A1187" s="312" t="str">
        <f>IF(C1185="","",C1185)</f>
        <v/>
      </c>
      <c r="B1187" s="97">
        <f>B1130</f>
        <v>13</v>
      </c>
      <c r="C1187" s="93" t="str">
        <f>IF(H1185="","",IF(D1185="USD",H1185-G1185,ROUNDUP((H1185-G1185)/T1185,2)))</f>
        <v/>
      </c>
      <c r="D1187" s="110"/>
      <c r="E1187" s="110"/>
      <c r="F1187" s="111" t="str">
        <f>IF(AND(E1185&lt;&gt;"",OR(I1185="全額",I1185="一部")=TRUE)=TRUE,E1185,"")</f>
        <v/>
      </c>
      <c r="G1187" s="112" t="str">
        <f>IF(D1185="JPY",IF(COUNTIF(F1187,"*円*")=1,I1187,ROUNDUP(I1187/T1185,2)),IF(COUNTIF(F1187,"*円*")=0,I1187,ROUNDUP(I1187*T1185,0)))</f>
        <v/>
      </c>
      <c r="H1187" s="174"/>
      <c r="I1187" s="176" t="str">
        <f>IF(I1185="","",IF(I1185="全額",H1185,IF(I1185="なし",0,"金額入力")))</f>
        <v/>
      </c>
      <c r="J1187" s="381"/>
      <c r="K1187" s="385"/>
      <c r="L1187" s="386"/>
      <c r="M1187" s="385"/>
      <c r="N1187" s="386"/>
      <c r="O1187" s="385"/>
      <c r="P1187" s="386"/>
      <c r="Q1187" s="385"/>
      <c r="R1187" s="387"/>
      <c r="S1187" s="87"/>
      <c r="T1187" s="135"/>
      <c r="U1187" s="118" t="str">
        <f>IF(G1187="","","IN_"&amp;F1187&amp;MONTH(H1187)&amp;"/"&amp;DAY(H1187))&amp;"_"&amp;COUNTIF($V$14:V1187,V1187)</f>
        <v>_207</v>
      </c>
      <c r="V1187" s="118" t="str">
        <f>"IN_"&amp;F1187&amp;H1187</f>
        <v>IN_</v>
      </c>
      <c r="W1187" s="118"/>
      <c r="X1187" s="118"/>
      <c r="Y1187" s="135" t="str">
        <f>Q1186</f>
        <v/>
      </c>
      <c r="Z1187" s="266">
        <f>Q1187</f>
        <v>0</v>
      </c>
      <c r="AA1187" s="135" t="str">
        <f>IF(AB1187="着金待ち",COUNTIF($AB$14:AB1187,"着金待ち"),"")</f>
        <v/>
      </c>
      <c r="AB1187" s="135" t="str">
        <f>IF(AND(OR(I1185="全額",I1185="一部")=TRUE,H1187="")=TRUE,"着金待ち","")</f>
        <v/>
      </c>
      <c r="AC1187" s="135" t="str">
        <f>IF(AB1187="着金待ち",C1185,"")</f>
        <v/>
      </c>
      <c r="AD1187" s="135" t="str">
        <f>IF(AB1187="着金待ち",F1187,"")</f>
        <v/>
      </c>
      <c r="AE1187" s="292" t="str">
        <f>IF(AB1187="着金待ち",G1187,"")</f>
        <v/>
      </c>
      <c r="AF1187" s="148" t="str">
        <f>IF(AB1187="着金待ち",B1187,"")</f>
        <v/>
      </c>
      <c r="AG1187" s="135" t="str">
        <f>IF(C1187="","",IF(C1187&lt;&gt;D1187+E1187,"！",""))</f>
        <v/>
      </c>
      <c r="AH1187" s="135" t="str">
        <f>IF(C1187="","",IF(C1187&lt;&gt;SUM(K1187:R1187),"！",""))</f>
        <v/>
      </c>
      <c r="AI1187" s="135" t="str">
        <f>IF(OR(AG1187="！",AH1187="！")=TRUE,"！","")</f>
        <v/>
      </c>
      <c r="AJ1187" s="135" t="str">
        <f>IF(AI1187="！",COUNTIF($AI$14:AI1187,"！"),"")</f>
        <v/>
      </c>
      <c r="AK1187" s="135">
        <v>12</v>
      </c>
    </row>
    <row r="1188" spans="1:37" ht="18" customHeight="1" thickBot="1">
      <c r="B1188" s="308" t="s">
        <v>317</v>
      </c>
      <c r="C1188" s="181"/>
      <c r="D1188" s="182"/>
      <c r="E1188" s="98" t="str">
        <f>IFERROR(ABS(C1187-(D1187+E1187)),"")</f>
        <v/>
      </c>
      <c r="F1188" s="183"/>
      <c r="G1188" s="183"/>
      <c r="H1188" s="182"/>
      <c r="I1188" s="170"/>
      <c r="J1188" s="79"/>
      <c r="K1188" s="79"/>
      <c r="L1188" s="79"/>
      <c r="M1188" s="79"/>
      <c r="N1188" s="79"/>
      <c r="O1188" s="79"/>
      <c r="P1188" s="79"/>
      <c r="Q1188" s="371" t="str">
        <f>IFERROR(ABS(C1187-SUM(K1187:R1187)),"")</f>
        <v/>
      </c>
      <c r="R1188" s="371"/>
      <c r="S1188" s="135"/>
      <c r="T1188" s="135"/>
      <c r="U1188" s="135"/>
      <c r="V1188" s="135"/>
      <c r="W1188" s="135"/>
      <c r="X1188" s="135"/>
      <c r="Y1188" s="135"/>
      <c r="Z1188" s="135"/>
      <c r="AA1188" s="135"/>
      <c r="AB1188" s="135"/>
      <c r="AC1188" s="135"/>
      <c r="AD1188" s="135"/>
      <c r="AE1188" s="135"/>
      <c r="AF1188" s="135"/>
      <c r="AG1188" s="135"/>
      <c r="AH1188" s="135"/>
      <c r="AI1188" s="135"/>
      <c r="AJ1188" s="135"/>
      <c r="AK1188" s="135"/>
    </row>
    <row r="1189" spans="1:37" ht="18" customHeight="1" thickBot="1">
      <c r="A1189" s="312"/>
      <c r="B1189" s="321">
        <f>B1184+1</f>
        <v>13</v>
      </c>
      <c r="C1189" s="81" t="s">
        <v>23</v>
      </c>
      <c r="D1189" s="82" t="s">
        <v>136</v>
      </c>
      <c r="E1189" s="82" t="s">
        <v>28</v>
      </c>
      <c r="F1189" s="82" t="s">
        <v>27</v>
      </c>
      <c r="G1189" s="82" t="s">
        <v>24</v>
      </c>
      <c r="H1189" s="171" t="s">
        <v>25</v>
      </c>
      <c r="I1189" s="91" t="s">
        <v>133</v>
      </c>
      <c r="J1189" s="372" t="s">
        <v>198</v>
      </c>
      <c r="K1189" s="374"/>
      <c r="L1189" s="375"/>
      <c r="M1189" s="375"/>
      <c r="N1189" s="375"/>
      <c r="O1189" s="375"/>
      <c r="P1189" s="375"/>
      <c r="Q1189" s="375"/>
      <c r="R1189" s="376"/>
      <c r="S1189" s="83"/>
      <c r="T1189" s="120" t="s">
        <v>31</v>
      </c>
      <c r="U1189" s="118"/>
      <c r="V1189" s="118"/>
      <c r="W1189" s="118"/>
      <c r="X1189" s="118"/>
      <c r="Y1189" s="135" t="str">
        <f>K1191</f>
        <v/>
      </c>
      <c r="Z1189" s="266">
        <f>K1192</f>
        <v>0</v>
      </c>
      <c r="AA1189" s="135"/>
      <c r="AB1189" s="135"/>
      <c r="AC1189" s="135"/>
      <c r="AD1189" s="135"/>
      <c r="AE1189" s="135"/>
      <c r="AF1189" s="148"/>
      <c r="AG1189" s="135"/>
      <c r="AH1189" s="135"/>
      <c r="AI1189" s="135"/>
      <c r="AJ1189" s="135"/>
      <c r="AK1189" s="135"/>
    </row>
    <row r="1190" spans="1:37" ht="18" customHeight="1" thickBot="1">
      <c r="A1190" s="312"/>
      <c r="B1190" s="309">
        <f>B1130</f>
        <v>13</v>
      </c>
      <c r="C1190" s="107"/>
      <c r="D1190" s="108" t="s">
        <v>30</v>
      </c>
      <c r="E1190" s="108" t="str">
        <f>IF(C1190="","",IFERROR(INDEX(リスト!$B$3:$B$32,MATCH(プレー記録!C1190,リスト!$D$3:$D$32,0),1),""))</f>
        <v/>
      </c>
      <c r="F1190" s="109"/>
      <c r="G1190" s="109" t="str">
        <f>IF(F1190="","",F1190)</f>
        <v/>
      </c>
      <c r="H1190" s="172"/>
      <c r="I1190" s="175"/>
      <c r="J1190" s="373"/>
      <c r="K1190" s="377"/>
      <c r="L1190" s="378"/>
      <c r="M1190" s="378"/>
      <c r="N1190" s="378"/>
      <c r="O1190" s="378"/>
      <c r="P1190" s="378"/>
      <c r="Q1190" s="378"/>
      <c r="R1190" s="379"/>
      <c r="S1190" s="84"/>
      <c r="T1190" s="241"/>
      <c r="U1190" s="118" t="str">
        <f>IF(F1190="","","OUT_"&amp;E1190&amp;MONTH(B1190)&amp;"/"&amp;DAY(B1190)&amp;"_"&amp;COUNTIF($V$12:V1190,V1190))</f>
        <v/>
      </c>
      <c r="V1190" s="118" t="str">
        <f>"OUT_"&amp;E1190&amp;B1190</f>
        <v>OUT_13</v>
      </c>
      <c r="W1190" s="194">
        <f>SUM(H1190)-SUM(I1192)</f>
        <v>0</v>
      </c>
      <c r="X1190" s="119" t="str">
        <f>IF(C1190="","",C1190)</f>
        <v/>
      </c>
      <c r="Y1190" s="135" t="str">
        <f>M1191</f>
        <v/>
      </c>
      <c r="Z1190" s="266">
        <f>M1192</f>
        <v>0</v>
      </c>
      <c r="AA1190" s="135"/>
      <c r="AB1190" s="135"/>
      <c r="AC1190" s="135"/>
      <c r="AD1190" s="135"/>
      <c r="AE1190" s="135"/>
      <c r="AF1190" s="148"/>
      <c r="AG1190" s="135"/>
      <c r="AH1190" s="135"/>
      <c r="AI1190" s="135"/>
      <c r="AJ1190" s="135"/>
      <c r="AK1190" s="135"/>
    </row>
    <row r="1191" spans="1:37" ht="18" customHeight="1">
      <c r="A1191" s="312"/>
      <c r="B1191" s="79"/>
      <c r="C1191" s="85" t="s">
        <v>26</v>
      </c>
      <c r="D1191" s="86" t="s">
        <v>1</v>
      </c>
      <c r="E1191" s="86" t="s">
        <v>29</v>
      </c>
      <c r="F1191" s="86" t="s">
        <v>119</v>
      </c>
      <c r="G1191" s="86" t="s">
        <v>134</v>
      </c>
      <c r="H1191" s="173" t="s">
        <v>117</v>
      </c>
      <c r="I1191" s="92" t="s">
        <v>135</v>
      </c>
      <c r="J1191" s="380" t="s">
        <v>199</v>
      </c>
      <c r="K1191" s="382" t="str">
        <f>$K$13</f>
        <v/>
      </c>
      <c r="L1191" s="383"/>
      <c r="M1191" s="382" t="str">
        <f>$M$13</f>
        <v/>
      </c>
      <c r="N1191" s="383"/>
      <c r="O1191" s="382" t="str">
        <f>$O$13</f>
        <v/>
      </c>
      <c r="P1191" s="383"/>
      <c r="Q1191" s="382" t="str">
        <f>$Q$13</f>
        <v/>
      </c>
      <c r="R1191" s="384"/>
      <c r="S1191" s="87"/>
      <c r="T1191" s="135"/>
      <c r="U1191" s="118"/>
      <c r="V1191" s="118"/>
      <c r="W1191" s="118"/>
      <c r="X1191" s="118"/>
      <c r="Y1191" s="135" t="str">
        <f>O1191</f>
        <v/>
      </c>
      <c r="Z1191" s="266">
        <f>O1192</f>
        <v>0</v>
      </c>
      <c r="AA1191" s="135"/>
      <c r="AB1191" s="135"/>
      <c r="AC1191" s="135"/>
      <c r="AD1191" s="135"/>
      <c r="AE1191" s="135"/>
      <c r="AF1191" s="148"/>
      <c r="AG1191" s="135"/>
      <c r="AH1191" s="135"/>
      <c r="AI1191" s="135"/>
      <c r="AJ1191" s="135"/>
      <c r="AK1191" s="135"/>
    </row>
    <row r="1192" spans="1:37" ht="18" customHeight="1" thickBot="1">
      <c r="A1192" s="312" t="str">
        <f>IF(C1190="","",C1190)</f>
        <v/>
      </c>
      <c r="B1192" s="97">
        <f>B1130</f>
        <v>13</v>
      </c>
      <c r="C1192" s="93" t="str">
        <f>IF(H1190="","",IF(D1190="USD",H1190-G1190,ROUNDUP((H1190-G1190)/T1190,2)))</f>
        <v/>
      </c>
      <c r="D1192" s="110"/>
      <c r="E1192" s="110"/>
      <c r="F1192" s="111" t="str">
        <f>IF(AND(E1190&lt;&gt;"",OR(I1190="全額",I1190="一部")=TRUE)=TRUE,E1190,"")</f>
        <v/>
      </c>
      <c r="G1192" s="112" t="str">
        <f>IF(D1190="JPY",IF(COUNTIF(F1192,"*円*")=1,I1192,ROUNDUP(I1192/T1190,2)),IF(COUNTIF(F1192,"*円*")=0,I1192,ROUNDUP(I1192*T1190,0)))</f>
        <v/>
      </c>
      <c r="H1192" s="174"/>
      <c r="I1192" s="176" t="str">
        <f>IF(I1190="","",IF(I1190="全額",H1190,IF(I1190="なし",0,"金額入力")))</f>
        <v/>
      </c>
      <c r="J1192" s="381"/>
      <c r="K1192" s="385"/>
      <c r="L1192" s="386"/>
      <c r="M1192" s="385"/>
      <c r="N1192" s="386"/>
      <c r="O1192" s="385"/>
      <c r="P1192" s="386"/>
      <c r="Q1192" s="385"/>
      <c r="R1192" s="387"/>
      <c r="S1192" s="87"/>
      <c r="T1192" s="135"/>
      <c r="U1192" s="118" t="str">
        <f>IF(G1192="","","IN_"&amp;F1192&amp;MONTH(H1192)&amp;"/"&amp;DAY(H1192))&amp;"_"&amp;COUNTIF($V$14:V1192,V1192)</f>
        <v>_208</v>
      </c>
      <c r="V1192" s="118" t="str">
        <f>"IN_"&amp;F1192&amp;H1192</f>
        <v>IN_</v>
      </c>
      <c r="W1192" s="118"/>
      <c r="X1192" s="118"/>
      <c r="Y1192" s="135" t="str">
        <f>Q1191</f>
        <v/>
      </c>
      <c r="Z1192" s="266">
        <f>Q1192</f>
        <v>0</v>
      </c>
      <c r="AA1192" s="135" t="str">
        <f>IF(AB1192="着金待ち",COUNTIF($AB$14:AB1192,"着金待ち"),"")</f>
        <v/>
      </c>
      <c r="AB1192" s="135" t="str">
        <f>IF(AND(OR(I1190="全額",I1190="一部")=TRUE,H1192="")=TRUE,"着金待ち","")</f>
        <v/>
      </c>
      <c r="AC1192" s="135" t="str">
        <f>IF(AB1192="着金待ち",C1190,"")</f>
        <v/>
      </c>
      <c r="AD1192" s="135" t="str">
        <f>IF(AB1192="着金待ち",F1192,"")</f>
        <v/>
      </c>
      <c r="AE1192" s="292" t="str">
        <f>IF(AB1192="着金待ち",G1192,"")</f>
        <v/>
      </c>
      <c r="AF1192" s="148" t="str">
        <f>IF(AB1192="着金待ち",B1192,"")</f>
        <v/>
      </c>
      <c r="AG1192" s="135" t="str">
        <f>IF(C1192="","",IF(C1192&lt;&gt;D1192+E1192,"！",""))</f>
        <v/>
      </c>
      <c r="AH1192" s="135" t="str">
        <f>IF(C1192="","",IF(C1192&lt;&gt;SUM(K1192:R1192),"！",""))</f>
        <v/>
      </c>
      <c r="AI1192" s="135" t="str">
        <f>IF(OR(AG1192="！",AH1192="！")=TRUE,"！","")</f>
        <v/>
      </c>
      <c r="AJ1192" s="135" t="str">
        <f>IF(AI1192="！",COUNTIF($AI$14:AI1192,"！"),"")</f>
        <v/>
      </c>
      <c r="AK1192" s="135">
        <v>13</v>
      </c>
    </row>
    <row r="1193" spans="1:37" ht="18" customHeight="1" thickBot="1">
      <c r="B1193" s="308" t="s">
        <v>317</v>
      </c>
      <c r="C1193" s="181"/>
      <c r="D1193" s="182"/>
      <c r="E1193" s="98" t="str">
        <f>IFERROR(ABS(C1192-(D1192+E1192)),"")</f>
        <v/>
      </c>
      <c r="F1193" s="183"/>
      <c r="G1193" s="183"/>
      <c r="H1193" s="182"/>
      <c r="I1193" s="170"/>
      <c r="J1193" s="79"/>
      <c r="K1193" s="79"/>
      <c r="L1193" s="79"/>
      <c r="M1193" s="79"/>
      <c r="N1193" s="79"/>
      <c r="O1193" s="79"/>
      <c r="P1193" s="79"/>
      <c r="Q1193" s="371" t="str">
        <f>IFERROR(ABS(C1192-SUM(K1192:R1192)),"")</f>
        <v/>
      </c>
      <c r="R1193" s="371"/>
      <c r="S1193" s="135"/>
      <c r="T1193" s="135"/>
      <c r="U1193" s="135"/>
      <c r="V1193" s="135"/>
      <c r="W1193" s="135"/>
      <c r="X1193" s="135"/>
      <c r="Y1193" s="135"/>
      <c r="Z1193" s="135"/>
      <c r="AA1193" s="135"/>
      <c r="AB1193" s="135"/>
      <c r="AC1193" s="135"/>
      <c r="AD1193" s="135"/>
      <c r="AE1193" s="135"/>
      <c r="AF1193" s="135"/>
      <c r="AG1193" s="135"/>
      <c r="AH1193" s="135"/>
      <c r="AI1193" s="135"/>
      <c r="AJ1193" s="135"/>
      <c r="AK1193" s="135"/>
    </row>
    <row r="1194" spans="1:37" ht="18" customHeight="1" thickBot="1">
      <c r="A1194" s="312"/>
      <c r="B1194" s="321">
        <f>B1189+1</f>
        <v>14</v>
      </c>
      <c r="C1194" s="81" t="s">
        <v>23</v>
      </c>
      <c r="D1194" s="82" t="s">
        <v>136</v>
      </c>
      <c r="E1194" s="82" t="s">
        <v>28</v>
      </c>
      <c r="F1194" s="82" t="s">
        <v>27</v>
      </c>
      <c r="G1194" s="82" t="s">
        <v>24</v>
      </c>
      <c r="H1194" s="171" t="s">
        <v>25</v>
      </c>
      <c r="I1194" s="91" t="s">
        <v>133</v>
      </c>
      <c r="J1194" s="372" t="s">
        <v>198</v>
      </c>
      <c r="K1194" s="374"/>
      <c r="L1194" s="375"/>
      <c r="M1194" s="375"/>
      <c r="N1194" s="375"/>
      <c r="O1194" s="375"/>
      <c r="P1194" s="375"/>
      <c r="Q1194" s="375"/>
      <c r="R1194" s="376"/>
      <c r="S1194" s="83"/>
      <c r="T1194" s="120" t="s">
        <v>31</v>
      </c>
      <c r="U1194" s="118"/>
      <c r="V1194" s="118"/>
      <c r="W1194" s="118"/>
      <c r="X1194" s="118"/>
      <c r="Y1194" s="135" t="str">
        <f>K1196</f>
        <v/>
      </c>
      <c r="Z1194" s="266">
        <f>K1197</f>
        <v>0</v>
      </c>
      <c r="AA1194" s="135"/>
      <c r="AB1194" s="135"/>
      <c r="AC1194" s="135"/>
      <c r="AD1194" s="135"/>
      <c r="AE1194" s="135"/>
      <c r="AF1194" s="148"/>
      <c r="AG1194" s="135"/>
      <c r="AH1194" s="135"/>
      <c r="AI1194" s="135"/>
      <c r="AJ1194" s="135"/>
      <c r="AK1194" s="135"/>
    </row>
    <row r="1195" spans="1:37" ht="18" customHeight="1" thickBot="1">
      <c r="A1195" s="312"/>
      <c r="B1195" s="309">
        <f>B1130</f>
        <v>13</v>
      </c>
      <c r="C1195" s="107"/>
      <c r="D1195" s="108" t="s">
        <v>30</v>
      </c>
      <c r="E1195" s="108" t="str">
        <f>IF(C1195="","",IFERROR(INDEX(リスト!$B$3:$B$32,MATCH(プレー記録!C1195,リスト!$D$3:$D$32,0),1),""))</f>
        <v/>
      </c>
      <c r="F1195" s="109"/>
      <c r="G1195" s="109" t="str">
        <f>IF(F1195="","",F1195)</f>
        <v/>
      </c>
      <c r="H1195" s="172"/>
      <c r="I1195" s="175"/>
      <c r="J1195" s="373"/>
      <c r="K1195" s="377"/>
      <c r="L1195" s="378"/>
      <c r="M1195" s="378"/>
      <c r="N1195" s="378"/>
      <c r="O1195" s="378"/>
      <c r="P1195" s="378"/>
      <c r="Q1195" s="378"/>
      <c r="R1195" s="379"/>
      <c r="S1195" s="84"/>
      <c r="T1195" s="241"/>
      <c r="U1195" s="118" t="str">
        <f>IF(F1195="","","OUT_"&amp;E1195&amp;MONTH(B1195)&amp;"/"&amp;DAY(B1195)&amp;"_"&amp;COUNTIF($V$12:V1195,V1195))</f>
        <v/>
      </c>
      <c r="V1195" s="118" t="str">
        <f>"OUT_"&amp;E1195&amp;B1195</f>
        <v>OUT_13</v>
      </c>
      <c r="W1195" s="194">
        <f>SUM(H1195)-SUM(I1197)</f>
        <v>0</v>
      </c>
      <c r="X1195" s="119" t="str">
        <f>IF(C1195="","",C1195)</f>
        <v/>
      </c>
      <c r="Y1195" s="135" t="str">
        <f>M1196</f>
        <v/>
      </c>
      <c r="Z1195" s="266">
        <f>M1197</f>
        <v>0</v>
      </c>
      <c r="AA1195" s="135"/>
      <c r="AB1195" s="135"/>
      <c r="AC1195" s="135"/>
      <c r="AD1195" s="135"/>
      <c r="AE1195" s="135"/>
      <c r="AF1195" s="148"/>
      <c r="AG1195" s="135"/>
      <c r="AH1195" s="135"/>
      <c r="AI1195" s="135"/>
      <c r="AJ1195" s="135"/>
      <c r="AK1195" s="135"/>
    </row>
    <row r="1196" spans="1:37" ht="18" customHeight="1">
      <c r="A1196" s="312"/>
      <c r="B1196" s="79"/>
      <c r="C1196" s="85" t="s">
        <v>26</v>
      </c>
      <c r="D1196" s="86" t="s">
        <v>1</v>
      </c>
      <c r="E1196" s="86" t="s">
        <v>29</v>
      </c>
      <c r="F1196" s="86" t="s">
        <v>119</v>
      </c>
      <c r="G1196" s="86" t="s">
        <v>134</v>
      </c>
      <c r="H1196" s="173" t="s">
        <v>117</v>
      </c>
      <c r="I1196" s="92" t="s">
        <v>135</v>
      </c>
      <c r="J1196" s="380" t="s">
        <v>199</v>
      </c>
      <c r="K1196" s="382" t="str">
        <f>$K$13</f>
        <v/>
      </c>
      <c r="L1196" s="383"/>
      <c r="M1196" s="382" t="str">
        <f>$M$13</f>
        <v/>
      </c>
      <c r="N1196" s="383"/>
      <c r="O1196" s="382" t="str">
        <f>$O$13</f>
        <v/>
      </c>
      <c r="P1196" s="383"/>
      <c r="Q1196" s="382" t="str">
        <f>$Q$13</f>
        <v/>
      </c>
      <c r="R1196" s="384"/>
      <c r="S1196" s="87"/>
      <c r="T1196" s="135"/>
      <c r="U1196" s="118"/>
      <c r="V1196" s="118"/>
      <c r="W1196" s="118"/>
      <c r="X1196" s="118"/>
      <c r="Y1196" s="135" t="str">
        <f>O1196</f>
        <v/>
      </c>
      <c r="Z1196" s="266">
        <f>O1197</f>
        <v>0</v>
      </c>
      <c r="AA1196" s="135"/>
      <c r="AB1196" s="135"/>
      <c r="AC1196" s="135"/>
      <c r="AD1196" s="135"/>
      <c r="AE1196" s="135"/>
      <c r="AF1196" s="148"/>
      <c r="AG1196" s="135"/>
      <c r="AH1196" s="135"/>
      <c r="AI1196" s="135"/>
      <c r="AJ1196" s="135"/>
      <c r="AK1196" s="135"/>
    </row>
    <row r="1197" spans="1:37" ht="18" customHeight="1" thickBot="1">
      <c r="A1197" s="312" t="str">
        <f>IF(C1195="","",C1195)</f>
        <v/>
      </c>
      <c r="B1197" s="97">
        <f>B1130</f>
        <v>13</v>
      </c>
      <c r="C1197" s="93" t="str">
        <f>IF(H1195="","",IF(D1195="USD",H1195-G1195,ROUNDUP((H1195-G1195)/T1195,2)))</f>
        <v/>
      </c>
      <c r="D1197" s="110"/>
      <c r="E1197" s="110"/>
      <c r="F1197" s="111" t="str">
        <f>IF(AND(E1195&lt;&gt;"",OR(I1195="全額",I1195="一部")=TRUE)=TRUE,E1195,"")</f>
        <v/>
      </c>
      <c r="G1197" s="112" t="str">
        <f>IF(D1195="JPY",IF(COUNTIF(F1197,"*円*")=1,I1197,ROUNDUP(I1197/T1195,2)),IF(COUNTIF(F1197,"*円*")=0,I1197,ROUNDUP(I1197*T1195,0)))</f>
        <v/>
      </c>
      <c r="H1197" s="174"/>
      <c r="I1197" s="176" t="str">
        <f>IF(I1195="","",IF(I1195="全額",H1195,IF(I1195="なし",0,"金額入力")))</f>
        <v/>
      </c>
      <c r="J1197" s="381"/>
      <c r="K1197" s="385"/>
      <c r="L1197" s="386"/>
      <c r="M1197" s="385"/>
      <c r="N1197" s="386"/>
      <c r="O1197" s="385"/>
      <c r="P1197" s="386"/>
      <c r="Q1197" s="385"/>
      <c r="R1197" s="387"/>
      <c r="S1197" s="87"/>
      <c r="T1197" s="135"/>
      <c r="U1197" s="118" t="str">
        <f>IF(G1197="","","IN_"&amp;F1197&amp;MONTH(H1197)&amp;"/"&amp;DAY(H1197))&amp;"_"&amp;COUNTIF($V$14:V1197,V1197)</f>
        <v>_209</v>
      </c>
      <c r="V1197" s="118" t="str">
        <f>"IN_"&amp;F1197&amp;H1197</f>
        <v>IN_</v>
      </c>
      <c r="W1197" s="118"/>
      <c r="X1197" s="118"/>
      <c r="Y1197" s="135" t="str">
        <f>Q1196</f>
        <v/>
      </c>
      <c r="Z1197" s="266">
        <f>Q1197</f>
        <v>0</v>
      </c>
      <c r="AA1197" s="135" t="str">
        <f>IF(AB1197="着金待ち",COUNTIF($AB$14:AB1197,"着金待ち"),"")</f>
        <v/>
      </c>
      <c r="AB1197" s="135" t="str">
        <f>IF(AND(OR(I1195="全額",I1195="一部")=TRUE,H1197="")=TRUE,"着金待ち","")</f>
        <v/>
      </c>
      <c r="AC1197" s="135" t="str">
        <f>IF(AB1197="着金待ち",C1195,"")</f>
        <v/>
      </c>
      <c r="AD1197" s="135" t="str">
        <f>IF(AB1197="着金待ち",F1197,"")</f>
        <v/>
      </c>
      <c r="AE1197" s="292" t="str">
        <f>IF(AB1197="着金待ち",G1197,"")</f>
        <v/>
      </c>
      <c r="AF1197" s="148" t="str">
        <f>IF(AB1197="着金待ち",B1197,"")</f>
        <v/>
      </c>
      <c r="AG1197" s="135" t="str">
        <f>IF(C1197="","",IF(C1197&lt;&gt;D1197+E1197,"！",""))</f>
        <v/>
      </c>
      <c r="AH1197" s="135" t="str">
        <f>IF(C1197="","",IF(C1197&lt;&gt;SUM(K1197:R1197),"！",""))</f>
        <v/>
      </c>
      <c r="AI1197" s="135" t="str">
        <f>IF(OR(AG1197="！",AH1197="！")=TRUE,"！","")</f>
        <v/>
      </c>
      <c r="AJ1197" s="135" t="str">
        <f>IF(AI1197="！",COUNTIF($AI$14:AI1197,"！"),"")</f>
        <v/>
      </c>
      <c r="AK1197" s="135">
        <v>14</v>
      </c>
    </row>
    <row r="1198" spans="1:37" ht="18" customHeight="1" thickBot="1">
      <c r="B1198" s="308" t="s">
        <v>317</v>
      </c>
      <c r="C1198" s="181"/>
      <c r="D1198" s="182"/>
      <c r="E1198" s="98" t="str">
        <f>IFERROR(ABS(C1197-(D1197+E1197)),"")</f>
        <v/>
      </c>
      <c r="F1198" s="183"/>
      <c r="G1198" s="183"/>
      <c r="H1198" s="182"/>
      <c r="I1198" s="170"/>
      <c r="J1198" s="79"/>
      <c r="K1198" s="79"/>
      <c r="L1198" s="79"/>
      <c r="M1198" s="79"/>
      <c r="N1198" s="79"/>
      <c r="O1198" s="79"/>
      <c r="P1198" s="79"/>
      <c r="Q1198" s="371" t="str">
        <f>IFERROR(ABS(C1197-SUM(K1197:R1197)),"")</f>
        <v/>
      </c>
      <c r="R1198" s="371"/>
      <c r="S1198" s="135"/>
      <c r="T1198" s="135"/>
      <c r="U1198" s="135"/>
      <c r="V1198" s="135"/>
      <c r="W1198" s="135"/>
      <c r="X1198" s="135"/>
      <c r="Y1198" s="135"/>
      <c r="Z1198" s="135"/>
      <c r="AA1198" s="135"/>
      <c r="AB1198" s="135"/>
      <c r="AC1198" s="135"/>
      <c r="AD1198" s="135"/>
      <c r="AE1198" s="135"/>
      <c r="AF1198" s="135"/>
      <c r="AG1198" s="135"/>
      <c r="AH1198" s="135"/>
      <c r="AI1198" s="135"/>
      <c r="AJ1198" s="135"/>
      <c r="AK1198" s="135"/>
    </row>
    <row r="1199" spans="1:37" ht="18" customHeight="1" thickBot="1">
      <c r="A1199" s="312"/>
      <c r="B1199" s="321">
        <f>B1194+1</f>
        <v>15</v>
      </c>
      <c r="C1199" s="81" t="s">
        <v>23</v>
      </c>
      <c r="D1199" s="82" t="s">
        <v>136</v>
      </c>
      <c r="E1199" s="82" t="s">
        <v>28</v>
      </c>
      <c r="F1199" s="82" t="s">
        <v>27</v>
      </c>
      <c r="G1199" s="82" t="s">
        <v>24</v>
      </c>
      <c r="H1199" s="171" t="s">
        <v>25</v>
      </c>
      <c r="I1199" s="91" t="s">
        <v>133</v>
      </c>
      <c r="J1199" s="372" t="s">
        <v>198</v>
      </c>
      <c r="K1199" s="374"/>
      <c r="L1199" s="375"/>
      <c r="M1199" s="375"/>
      <c r="N1199" s="375"/>
      <c r="O1199" s="375"/>
      <c r="P1199" s="375"/>
      <c r="Q1199" s="375"/>
      <c r="R1199" s="376"/>
      <c r="S1199" s="83"/>
      <c r="T1199" s="120" t="s">
        <v>31</v>
      </c>
      <c r="U1199" s="118"/>
      <c r="V1199" s="118"/>
      <c r="W1199" s="118"/>
      <c r="X1199" s="118"/>
      <c r="Y1199" s="135" t="str">
        <f>K1201</f>
        <v/>
      </c>
      <c r="Z1199" s="266">
        <f>K1202</f>
        <v>0</v>
      </c>
      <c r="AA1199" s="135"/>
      <c r="AB1199" s="135"/>
      <c r="AC1199" s="135"/>
      <c r="AD1199" s="135"/>
      <c r="AE1199" s="135"/>
      <c r="AF1199" s="148"/>
      <c r="AG1199" s="135"/>
      <c r="AH1199" s="135"/>
      <c r="AI1199" s="135"/>
      <c r="AJ1199" s="135"/>
      <c r="AK1199" s="135"/>
    </row>
    <row r="1200" spans="1:37" ht="18" customHeight="1" thickBot="1">
      <c r="A1200" s="312"/>
      <c r="B1200" s="309">
        <f>B1130</f>
        <v>13</v>
      </c>
      <c r="C1200" s="107"/>
      <c r="D1200" s="108" t="s">
        <v>30</v>
      </c>
      <c r="E1200" s="108" t="str">
        <f>IF(C1200="","",IFERROR(INDEX(リスト!$B$3:$B$32,MATCH(プレー記録!C1200,リスト!$D$3:$D$32,0),1),""))</f>
        <v/>
      </c>
      <c r="F1200" s="109"/>
      <c r="G1200" s="109" t="str">
        <f>IF(F1200="","",F1200)</f>
        <v/>
      </c>
      <c r="H1200" s="172"/>
      <c r="I1200" s="175"/>
      <c r="J1200" s="373"/>
      <c r="K1200" s="377"/>
      <c r="L1200" s="378"/>
      <c r="M1200" s="378"/>
      <c r="N1200" s="378"/>
      <c r="O1200" s="378"/>
      <c r="P1200" s="378"/>
      <c r="Q1200" s="378"/>
      <c r="R1200" s="379"/>
      <c r="S1200" s="84"/>
      <c r="T1200" s="241"/>
      <c r="U1200" s="118" t="str">
        <f>IF(F1200="","","OUT_"&amp;E1200&amp;MONTH(B1200)&amp;"/"&amp;DAY(B1200)&amp;"_"&amp;COUNTIF($V$12:V1200,V1200))</f>
        <v/>
      </c>
      <c r="V1200" s="118" t="str">
        <f>"OUT_"&amp;E1200&amp;B1200</f>
        <v>OUT_13</v>
      </c>
      <c r="W1200" s="194">
        <f>SUM(H1200)-SUM(I1202)</f>
        <v>0</v>
      </c>
      <c r="X1200" s="119" t="str">
        <f>IF(C1200="","",C1200)</f>
        <v/>
      </c>
      <c r="Y1200" s="135" t="str">
        <f>M1201</f>
        <v/>
      </c>
      <c r="Z1200" s="266">
        <f>M1202</f>
        <v>0</v>
      </c>
      <c r="AA1200" s="135"/>
      <c r="AB1200" s="135"/>
      <c r="AC1200" s="135"/>
      <c r="AD1200" s="135"/>
      <c r="AE1200" s="135"/>
      <c r="AF1200" s="148"/>
      <c r="AG1200" s="135"/>
      <c r="AH1200" s="135"/>
      <c r="AI1200" s="135"/>
      <c r="AJ1200" s="135"/>
      <c r="AK1200" s="135"/>
    </row>
    <row r="1201" spans="1:37" ht="18" customHeight="1">
      <c r="A1201" s="312"/>
      <c r="B1201" s="79"/>
      <c r="C1201" s="85" t="s">
        <v>26</v>
      </c>
      <c r="D1201" s="86" t="s">
        <v>1</v>
      </c>
      <c r="E1201" s="86" t="s">
        <v>29</v>
      </c>
      <c r="F1201" s="86" t="s">
        <v>119</v>
      </c>
      <c r="G1201" s="86" t="s">
        <v>134</v>
      </c>
      <c r="H1201" s="173" t="s">
        <v>117</v>
      </c>
      <c r="I1201" s="92" t="s">
        <v>135</v>
      </c>
      <c r="J1201" s="380" t="s">
        <v>199</v>
      </c>
      <c r="K1201" s="382" t="str">
        <f>$K$13</f>
        <v/>
      </c>
      <c r="L1201" s="383"/>
      <c r="M1201" s="382" t="str">
        <f>$M$13</f>
        <v/>
      </c>
      <c r="N1201" s="383"/>
      <c r="O1201" s="382" t="str">
        <f>$O$13</f>
        <v/>
      </c>
      <c r="P1201" s="383"/>
      <c r="Q1201" s="382" t="str">
        <f>$Q$13</f>
        <v/>
      </c>
      <c r="R1201" s="384"/>
      <c r="S1201" s="87"/>
      <c r="T1201" s="135"/>
      <c r="U1201" s="118"/>
      <c r="V1201" s="118"/>
      <c r="W1201" s="118"/>
      <c r="X1201" s="118"/>
      <c r="Y1201" s="135" t="str">
        <f>O1201</f>
        <v/>
      </c>
      <c r="Z1201" s="266">
        <f>O1202</f>
        <v>0</v>
      </c>
      <c r="AA1201" s="135"/>
      <c r="AB1201" s="135"/>
      <c r="AC1201" s="135"/>
      <c r="AD1201" s="135"/>
      <c r="AE1201" s="135"/>
      <c r="AF1201" s="148"/>
      <c r="AG1201" s="135"/>
      <c r="AH1201" s="135"/>
      <c r="AI1201" s="135"/>
      <c r="AJ1201" s="135"/>
      <c r="AK1201" s="135"/>
    </row>
    <row r="1202" spans="1:37" ht="18" customHeight="1" thickBot="1">
      <c r="A1202" s="312" t="str">
        <f>IF(C1200="","",C1200)</f>
        <v/>
      </c>
      <c r="B1202" s="97">
        <f>B1130</f>
        <v>13</v>
      </c>
      <c r="C1202" s="93" t="str">
        <f>IF(H1200="","",IF(D1200="USD",H1200-G1200,ROUNDUP((H1200-G1200)/T1200,2)))</f>
        <v/>
      </c>
      <c r="D1202" s="110"/>
      <c r="E1202" s="110"/>
      <c r="F1202" s="111" t="str">
        <f>IF(AND(E1200&lt;&gt;"",OR(I1200="全額",I1200="一部")=TRUE)=TRUE,E1200,"")</f>
        <v/>
      </c>
      <c r="G1202" s="112" t="str">
        <f>IF(D1200="JPY",IF(COUNTIF(F1202,"*円*")=1,I1202,ROUNDUP(I1202/T1200,2)),IF(COUNTIF(F1202,"*円*")=0,I1202,ROUNDUP(I1202*T1200,0)))</f>
        <v/>
      </c>
      <c r="H1202" s="174"/>
      <c r="I1202" s="176" t="str">
        <f>IF(I1200="","",IF(I1200="全額",H1200,IF(I1200="なし",0,"金額入力")))</f>
        <v/>
      </c>
      <c r="J1202" s="381"/>
      <c r="K1202" s="385"/>
      <c r="L1202" s="386"/>
      <c r="M1202" s="385"/>
      <c r="N1202" s="386"/>
      <c r="O1202" s="385"/>
      <c r="P1202" s="386"/>
      <c r="Q1202" s="385"/>
      <c r="R1202" s="387"/>
      <c r="S1202" s="87"/>
      <c r="T1202" s="135"/>
      <c r="U1202" s="118" t="str">
        <f>IF(G1202="","","IN_"&amp;F1202&amp;MONTH(H1202)&amp;"/"&amp;DAY(H1202))&amp;"_"&amp;COUNTIF($V$14:V1202,V1202)</f>
        <v>_210</v>
      </c>
      <c r="V1202" s="118" t="str">
        <f>"IN_"&amp;F1202&amp;H1202</f>
        <v>IN_</v>
      </c>
      <c r="W1202" s="118"/>
      <c r="X1202" s="118"/>
      <c r="Y1202" s="135" t="str">
        <f>Q1201</f>
        <v/>
      </c>
      <c r="Z1202" s="266">
        <f>Q1202</f>
        <v>0</v>
      </c>
      <c r="AA1202" s="135" t="str">
        <f>IF(AB1202="着金待ち",COUNTIF($AB$14:AB1202,"着金待ち"),"")</f>
        <v/>
      </c>
      <c r="AB1202" s="135" t="str">
        <f>IF(AND(OR(I1200="全額",I1200="一部")=TRUE,H1202="")=TRUE,"着金待ち","")</f>
        <v/>
      </c>
      <c r="AC1202" s="135" t="str">
        <f>IF(AB1202="着金待ち",C1200,"")</f>
        <v/>
      </c>
      <c r="AD1202" s="135" t="str">
        <f>IF(AB1202="着金待ち",F1202,"")</f>
        <v/>
      </c>
      <c r="AE1202" s="292" t="str">
        <f>IF(AB1202="着金待ち",G1202,"")</f>
        <v/>
      </c>
      <c r="AF1202" s="148" t="str">
        <f>IF(AB1202="着金待ち",B1202,"")</f>
        <v/>
      </c>
      <c r="AG1202" s="135" t="str">
        <f>IF(C1202="","",IF(C1202&lt;&gt;D1202+E1202,"！",""))</f>
        <v/>
      </c>
      <c r="AH1202" s="135" t="str">
        <f>IF(C1202="","",IF(C1202&lt;&gt;SUM(K1202:R1202),"！",""))</f>
        <v/>
      </c>
      <c r="AI1202" s="135" t="str">
        <f>IF(OR(AG1202="！",AH1202="！")=TRUE,"！","")</f>
        <v/>
      </c>
      <c r="AJ1202" s="135" t="str">
        <f>IF(AI1202="！",COUNTIF($AI$14:AI1202,"！"),"")</f>
        <v/>
      </c>
      <c r="AK1202" s="135">
        <v>15</v>
      </c>
    </row>
    <row r="1203" spans="1:37" ht="18" customHeight="1">
      <c r="B1203" s="308" t="s">
        <v>317</v>
      </c>
      <c r="C1203" s="181"/>
      <c r="D1203" s="182"/>
      <c r="E1203" s="98" t="str">
        <f>IFERROR(ABS(C1202-(D1202+E1202)),"")</f>
        <v/>
      </c>
      <c r="F1203" s="183"/>
      <c r="G1203" s="183"/>
      <c r="H1203" s="182"/>
      <c r="I1203" s="170"/>
      <c r="J1203" s="79"/>
      <c r="K1203" s="79"/>
      <c r="L1203" s="79"/>
      <c r="M1203" s="79"/>
      <c r="N1203" s="79"/>
      <c r="O1203" s="79"/>
      <c r="P1203" s="79"/>
      <c r="Q1203" s="371" t="str">
        <f>IFERROR(ABS(C1202-SUM(K1202:R1202)),"")</f>
        <v/>
      </c>
      <c r="R1203" s="371"/>
      <c r="S1203" s="135"/>
      <c r="T1203" s="135"/>
      <c r="U1203" s="135"/>
      <c r="V1203" s="135"/>
      <c r="W1203" s="135"/>
      <c r="X1203" s="135"/>
      <c r="Y1203" s="135"/>
      <c r="Z1203" s="135"/>
      <c r="AA1203" s="135"/>
      <c r="AB1203" s="135"/>
      <c r="AC1203" s="135"/>
      <c r="AD1203" s="135"/>
      <c r="AE1203" s="135"/>
      <c r="AF1203" s="135"/>
    </row>
    <row r="1204" spans="1:37" ht="18" customHeight="1">
      <c r="I1204"/>
      <c r="T1204"/>
      <c r="U1204"/>
      <c r="V1204"/>
      <c r="W1204"/>
      <c r="X1204"/>
    </row>
    <row r="1205" spans="1:37" ht="18" customHeight="1">
      <c r="A1205" s="312"/>
      <c r="B1205" s="178"/>
      <c r="C1205" s="78">
        <f>C1119+1</f>
        <v>14</v>
      </c>
      <c r="D1205" s="179" t="s">
        <v>312</v>
      </c>
      <c r="E1205" s="180">
        <f>G1205+I1205</f>
        <v>0</v>
      </c>
      <c r="F1205" s="179" t="s">
        <v>1</v>
      </c>
      <c r="G1205" s="180">
        <f>D1218+D1223+D1228+D1233+D1238+D1243+D1248+D1253+D1258+D1263+D1268+D1273+D1278+D1283+D1288</f>
        <v>0</v>
      </c>
      <c r="H1205" s="179" t="s">
        <v>29</v>
      </c>
      <c r="I1205" s="180">
        <f>E1218+E1223+E1228+E1233+E1238+E1243+E1248+E1253+E1258+E1263+E1268+E1273+E1278+E1283+E1288</f>
        <v>0</v>
      </c>
      <c r="J1205" s="177"/>
      <c r="K1205" s="390" t="s">
        <v>318</v>
      </c>
      <c r="L1205" s="390"/>
      <c r="M1205" s="390"/>
      <c r="N1205" s="390"/>
      <c r="O1205" s="390"/>
      <c r="P1205" s="390"/>
      <c r="Q1205" s="390"/>
      <c r="R1205" s="390"/>
      <c r="S1205" s="79"/>
      <c r="T1205" s="118"/>
      <c r="U1205" s="118"/>
      <c r="V1205" s="118"/>
      <c r="W1205" s="118"/>
      <c r="X1205" s="118"/>
      <c r="Y1205" s="135"/>
      <c r="Z1205" s="135"/>
      <c r="AA1205" s="135"/>
      <c r="AB1205" s="135"/>
      <c r="AC1205" s="135"/>
      <c r="AD1205" s="135"/>
      <c r="AE1205" s="135"/>
      <c r="AF1205" s="135"/>
    </row>
    <row r="1206" spans="1:37" ht="18" customHeight="1">
      <c r="A1206" s="312"/>
      <c r="B1206" s="178"/>
      <c r="C1206" s="78"/>
      <c r="D1206" s="179" t="s">
        <v>313</v>
      </c>
      <c r="E1206" s="180">
        <f ca="1">IFERROR(INDEX(カレンダー・グラフ!$B$74:$AF$74,1,MATCH(プレー記録!C1205,カレンダー・グラフ!$B$72:$AF$72,0)),0)</f>
        <v>0</v>
      </c>
      <c r="F1206" s="179" t="s">
        <v>314</v>
      </c>
      <c r="G1206" s="180">
        <f>サマリー!$Q$3</f>
        <v>0</v>
      </c>
      <c r="H1206" s="179" t="s">
        <v>315</v>
      </c>
      <c r="I1206" s="180">
        <f>サマリー!$Q$7</f>
        <v>0</v>
      </c>
      <c r="J1206" s="177"/>
      <c r="K1206" s="79"/>
      <c r="L1206" s="79"/>
      <c r="M1206" s="79"/>
      <c r="N1206" s="79"/>
      <c r="O1206" s="79"/>
      <c r="P1206" s="79"/>
      <c r="Q1206" s="79"/>
      <c r="R1206" s="79"/>
      <c r="S1206" s="79"/>
      <c r="T1206" s="118"/>
      <c r="U1206" s="118"/>
      <c r="V1206" s="118"/>
      <c r="W1206" s="118"/>
      <c r="X1206" s="118"/>
      <c r="Y1206" s="135"/>
      <c r="Z1206" s="135"/>
      <c r="AA1206" s="135"/>
      <c r="AB1206" s="135"/>
      <c r="AC1206" s="135"/>
      <c r="AD1206" s="135"/>
      <c r="AE1206" s="135"/>
      <c r="AF1206" s="135"/>
    </row>
    <row r="1207" spans="1:37" ht="18" customHeight="1">
      <c r="A1207" s="312"/>
      <c r="B1207" s="243"/>
      <c r="C1207" s="389"/>
      <c r="D1207" s="389"/>
      <c r="E1207" s="389"/>
      <c r="F1207" s="389"/>
      <c r="G1207" s="389" t="str">
        <f>IFERROR(INDEX(ルール・メモ!$F$3:$F$32,MATCH(1,ルール・メモ!$E$3:$E$32,0),1),"")</f>
        <v/>
      </c>
      <c r="H1207" s="389"/>
      <c r="I1207" s="389"/>
      <c r="J1207" s="184"/>
      <c r="K1207" s="79"/>
      <c r="L1207" s="79"/>
      <c r="M1207" s="79"/>
      <c r="N1207" s="79"/>
      <c r="O1207" s="79"/>
      <c r="P1207" s="79"/>
      <c r="Q1207" s="79"/>
      <c r="R1207" s="79"/>
      <c r="S1207" s="79"/>
      <c r="T1207" s="118"/>
      <c r="U1207" s="118"/>
      <c r="V1207" s="118"/>
      <c r="W1207" s="118"/>
      <c r="X1207" s="118"/>
      <c r="Y1207" s="135"/>
      <c r="Z1207" s="135"/>
      <c r="AA1207" s="135"/>
      <c r="AB1207" s="135"/>
      <c r="AC1207" s="135"/>
      <c r="AD1207" s="135"/>
      <c r="AE1207" s="135"/>
      <c r="AF1207" s="135"/>
    </row>
    <row r="1208" spans="1:37" ht="18" customHeight="1">
      <c r="A1208" s="312"/>
      <c r="B1208" s="243"/>
      <c r="C1208" s="389"/>
      <c r="D1208" s="389"/>
      <c r="E1208" s="389"/>
      <c r="F1208" s="389"/>
      <c r="G1208" s="389" t="str">
        <f>IFERROR(INDEX(ルール・メモ!$F$3:$F$32,MATCH(2,ルール・メモ!$E$3:$E$32,0),1),"")</f>
        <v/>
      </c>
      <c r="H1208" s="389"/>
      <c r="I1208" s="389"/>
      <c r="J1208" s="184"/>
      <c r="K1208" s="135"/>
      <c r="L1208" s="135"/>
      <c r="M1208" s="135"/>
      <c r="N1208" s="135"/>
      <c r="O1208" s="135"/>
      <c r="P1208" s="135"/>
      <c r="Q1208" s="135"/>
      <c r="R1208" s="135"/>
      <c r="S1208" s="79"/>
      <c r="T1208" s="118"/>
      <c r="U1208" s="118"/>
      <c r="V1208" s="118"/>
      <c r="W1208" s="118"/>
      <c r="X1208" s="118"/>
      <c r="Y1208" s="135"/>
      <c r="Z1208" s="135"/>
      <c r="AA1208" s="135"/>
      <c r="AB1208" s="135"/>
      <c r="AC1208" s="135"/>
      <c r="AD1208" s="135"/>
      <c r="AE1208" s="135"/>
      <c r="AF1208" s="135"/>
    </row>
    <row r="1209" spans="1:37" ht="18" customHeight="1">
      <c r="A1209" s="312"/>
      <c r="B1209" s="243"/>
      <c r="C1209" s="389"/>
      <c r="D1209" s="389"/>
      <c r="E1209" s="389"/>
      <c r="F1209" s="389"/>
      <c r="G1209" s="389" t="str">
        <f>IFERROR(INDEX(ルール・メモ!$F$3:$F$32,MATCH(3,ルール・メモ!$E$3:$E$32,0),1),"")</f>
        <v/>
      </c>
      <c r="H1209" s="389"/>
      <c r="I1209" s="389"/>
      <c r="J1209" s="184"/>
      <c r="K1209" s="306">
        <f>$C$1</f>
        <v>0</v>
      </c>
      <c r="L1209" s="99">
        <f>K1209+1</f>
        <v>1</v>
      </c>
      <c r="M1209" s="99">
        <f t="shared" ref="M1209" si="107">L1209+1</f>
        <v>2</v>
      </c>
      <c r="N1209" s="99">
        <f t="shared" ref="N1209" si="108">M1209+1</f>
        <v>3</v>
      </c>
      <c r="O1209" s="99">
        <f t="shared" ref="O1209" si="109">N1209+1</f>
        <v>4</v>
      </c>
      <c r="P1209" s="99">
        <f t="shared" ref="P1209" si="110">O1209+1</f>
        <v>5</v>
      </c>
      <c r="Q1209" s="99">
        <f t="shared" ref="Q1209" si="111">P1209+1</f>
        <v>6</v>
      </c>
      <c r="R1209" s="100">
        <f t="shared" ref="R1209" si="112">Q1209+1</f>
        <v>7</v>
      </c>
      <c r="S1209" s="79"/>
      <c r="T1209" s="118"/>
      <c r="U1209" s="118"/>
      <c r="V1209" s="118"/>
      <c r="W1209" s="118"/>
      <c r="X1209" s="118"/>
      <c r="Y1209" s="135"/>
      <c r="Z1209" s="135"/>
      <c r="AA1209" s="135"/>
      <c r="AB1209" s="135"/>
      <c r="AC1209" s="135"/>
      <c r="AD1209" s="135"/>
      <c r="AE1209" s="135"/>
      <c r="AF1209" s="135"/>
    </row>
    <row r="1210" spans="1:37" ht="18" customHeight="1">
      <c r="A1210" s="312"/>
      <c r="B1210" s="243"/>
      <c r="C1210" s="389"/>
      <c r="D1210" s="389"/>
      <c r="E1210" s="389"/>
      <c r="F1210" s="389"/>
      <c r="G1210" s="389" t="str">
        <f>IFERROR(INDEX(ルール・メモ!$F$3:$F$32,MATCH(4,ルール・メモ!$E$3:$E$32,0),1),"")</f>
        <v/>
      </c>
      <c r="H1210" s="389"/>
      <c r="I1210" s="389"/>
      <c r="J1210" s="184"/>
      <c r="K1210" s="101">
        <f>K1209+8</f>
        <v>8</v>
      </c>
      <c r="L1210" s="102">
        <f t="shared" ref="L1210:R1210" si="113">L1209+8</f>
        <v>9</v>
      </c>
      <c r="M1210" s="102">
        <f t="shared" si="113"/>
        <v>10</v>
      </c>
      <c r="N1210" s="102">
        <f t="shared" si="113"/>
        <v>11</v>
      </c>
      <c r="O1210" s="102">
        <f t="shared" si="113"/>
        <v>12</v>
      </c>
      <c r="P1210" s="102">
        <f t="shared" si="113"/>
        <v>13</v>
      </c>
      <c r="Q1210" s="102">
        <f t="shared" si="113"/>
        <v>14</v>
      </c>
      <c r="R1210" s="103">
        <f t="shared" si="113"/>
        <v>15</v>
      </c>
      <c r="S1210" s="79"/>
      <c r="T1210" s="118"/>
      <c r="U1210" s="118"/>
      <c r="V1210" s="118"/>
      <c r="W1210" s="118"/>
      <c r="X1210" s="118"/>
      <c r="Y1210" s="135"/>
      <c r="Z1210" s="135"/>
      <c r="AA1210" s="135"/>
      <c r="AB1210" s="135"/>
      <c r="AC1210" s="135"/>
      <c r="AD1210" s="135"/>
      <c r="AE1210" s="135"/>
      <c r="AF1210" s="135"/>
    </row>
    <row r="1211" spans="1:37" ht="18" customHeight="1">
      <c r="A1211" s="312"/>
      <c r="B1211" s="243"/>
      <c r="C1211" s="389"/>
      <c r="D1211" s="389"/>
      <c r="E1211" s="389"/>
      <c r="F1211" s="389"/>
      <c r="G1211" s="389" t="str">
        <f>IFERROR(INDEX(ルール・メモ!$F$3:$F$32,MATCH(5,ルール・メモ!$E$3:$E$32,0),1),"")</f>
        <v/>
      </c>
      <c r="H1211" s="389"/>
      <c r="I1211" s="389"/>
      <c r="J1211" s="184"/>
      <c r="K1211" s="101">
        <f t="shared" ref="K1211:R1212" si="114">K1210+8</f>
        <v>16</v>
      </c>
      <c r="L1211" s="102">
        <f t="shared" si="114"/>
        <v>17</v>
      </c>
      <c r="M1211" s="102">
        <f t="shared" si="114"/>
        <v>18</v>
      </c>
      <c r="N1211" s="102">
        <f t="shared" si="114"/>
        <v>19</v>
      </c>
      <c r="O1211" s="102">
        <f t="shared" si="114"/>
        <v>20</v>
      </c>
      <c r="P1211" s="102">
        <f t="shared" si="114"/>
        <v>21</v>
      </c>
      <c r="Q1211" s="102">
        <f t="shared" si="114"/>
        <v>22</v>
      </c>
      <c r="R1211" s="103">
        <f t="shared" si="114"/>
        <v>23</v>
      </c>
      <c r="S1211" s="79"/>
      <c r="T1211" s="118"/>
      <c r="U1211" s="118"/>
      <c r="V1211" s="118"/>
      <c r="W1211" s="118"/>
      <c r="X1211" s="118"/>
      <c r="Y1211" s="135"/>
      <c r="Z1211" s="135"/>
      <c r="AA1211" s="135"/>
      <c r="AB1211" s="135"/>
      <c r="AC1211" s="135"/>
      <c r="AD1211" s="135"/>
      <c r="AE1211" s="135"/>
      <c r="AF1211" s="135"/>
    </row>
    <row r="1212" spans="1:37" ht="18" customHeight="1">
      <c r="A1212" s="312"/>
      <c r="B1212" s="243"/>
      <c r="C1212" s="389"/>
      <c r="D1212" s="389"/>
      <c r="E1212" s="389"/>
      <c r="F1212" s="389"/>
      <c r="G1212" s="389" t="str">
        <f>IFERROR(INDEX(ルール・メモ!$F$3:$F$32,MATCH(6,ルール・メモ!$E$3:$E$32,0),1),"")</f>
        <v/>
      </c>
      <c r="H1212" s="389"/>
      <c r="I1212" s="389"/>
      <c r="J1212" s="184"/>
      <c r="K1212" s="104">
        <f t="shared" si="114"/>
        <v>24</v>
      </c>
      <c r="L1212" s="105">
        <f t="shared" si="114"/>
        <v>25</v>
      </c>
      <c r="M1212" s="105">
        <f t="shared" si="114"/>
        <v>26</v>
      </c>
      <c r="N1212" s="105">
        <f t="shared" si="114"/>
        <v>27</v>
      </c>
      <c r="O1212" s="105">
        <f t="shared" si="114"/>
        <v>28</v>
      </c>
      <c r="P1212" s="105">
        <f t="shared" si="114"/>
        <v>29</v>
      </c>
      <c r="Q1212" s="105">
        <f t="shared" si="114"/>
        <v>30</v>
      </c>
      <c r="R1212" s="106"/>
      <c r="S1212" s="79"/>
      <c r="T1212" s="118"/>
      <c r="U1212" s="118"/>
      <c r="V1212" s="118"/>
      <c r="W1212" s="118"/>
      <c r="X1212" s="118"/>
      <c r="Y1212" s="135"/>
      <c r="Z1212" s="135"/>
      <c r="AA1212" s="135"/>
      <c r="AB1212" s="135"/>
      <c r="AC1212" s="135"/>
      <c r="AD1212" s="135"/>
      <c r="AE1212" s="135"/>
      <c r="AF1212" s="135"/>
    </row>
    <row r="1213" spans="1:37" ht="18" customHeight="1">
      <c r="A1213" s="312"/>
      <c r="B1213" s="80"/>
      <c r="C1213" s="95" t="str">
        <f>"①"&amp;IFERROR(INDEX(ルール・メモ!$C$3:$C$32,MATCH(1,ルール・メモ!$B$3:$B$32,0),1),"")</f>
        <v>①</v>
      </c>
      <c r="D1213" s="95"/>
      <c r="E1213" s="95"/>
      <c r="F1213" s="95"/>
      <c r="G1213" s="95"/>
      <c r="H1213" s="95"/>
      <c r="I1213" s="95" t="str">
        <f>"③"&amp;IFERROR(INDEX(ルール・メモ!$C$3:$C$32,MATCH(3,ルール・メモ!$B$3:$B$32,0),1),"")</f>
        <v>③</v>
      </c>
      <c r="J1213" s="80"/>
      <c r="K1213" s="96"/>
      <c r="L1213" s="96"/>
      <c r="M1213" s="96"/>
      <c r="N1213" s="96"/>
      <c r="O1213" s="96"/>
      <c r="P1213" s="96"/>
      <c r="Q1213" s="96"/>
      <c r="R1213" s="96"/>
      <c r="S1213" s="79"/>
      <c r="T1213" s="119"/>
      <c r="U1213" s="118"/>
      <c r="V1213" s="118"/>
      <c r="W1213" s="118"/>
      <c r="X1213" s="118"/>
      <c r="Y1213" s="135"/>
      <c r="Z1213" s="135"/>
      <c r="AA1213" s="135"/>
      <c r="AB1213" s="135"/>
      <c r="AC1213" s="135"/>
      <c r="AD1213" s="135"/>
      <c r="AE1213" s="135"/>
      <c r="AF1213" s="135"/>
    </row>
    <row r="1214" spans="1:37" ht="18" customHeight="1" thickBot="1">
      <c r="A1214" s="312"/>
      <c r="B1214" s="80"/>
      <c r="C1214" s="186" t="str">
        <f>"②"&amp;IFERROR(INDEX(ルール・メモ!$C$3:$C$32,MATCH(2,ルール・メモ!$B$3:$B$32,0),1),"")</f>
        <v>②</v>
      </c>
      <c r="D1214" s="186"/>
      <c r="E1214" s="186"/>
      <c r="F1214" s="186"/>
      <c r="G1214" s="186"/>
      <c r="H1214" s="186"/>
      <c r="I1214" s="186" t="str">
        <f>"④"&amp;IFERROR(INDEX(ルール・メモ!$C$3:$C$32,MATCH(4,ルール・メモ!$B$3:$B$32,0),1),"")</f>
        <v>④</v>
      </c>
      <c r="J1214" s="187"/>
      <c r="K1214" s="188"/>
      <c r="L1214" s="188"/>
      <c r="M1214" s="188"/>
      <c r="N1214" s="188"/>
      <c r="O1214" s="188"/>
      <c r="P1214" s="188"/>
      <c r="Q1214" s="188"/>
      <c r="R1214" s="188"/>
      <c r="S1214" s="79"/>
      <c r="T1214" s="118"/>
      <c r="U1214" s="118"/>
      <c r="V1214" s="118"/>
      <c r="W1214" s="118"/>
      <c r="X1214" s="118"/>
      <c r="Y1214" s="135"/>
      <c r="Z1214" s="135"/>
      <c r="AA1214" s="1"/>
      <c r="AB1214" s="1"/>
      <c r="AC1214" s="1"/>
      <c r="AD1214" s="1"/>
      <c r="AE1214" s="1"/>
      <c r="AF1214" s="1"/>
    </row>
    <row r="1215" spans="1:37" ht="18" customHeight="1" thickBot="1">
      <c r="A1215" s="312"/>
      <c r="B1215" s="321">
        <v>1</v>
      </c>
      <c r="C1215" s="81" t="s">
        <v>23</v>
      </c>
      <c r="D1215" s="82" t="s">
        <v>136</v>
      </c>
      <c r="E1215" s="82" t="s">
        <v>28</v>
      </c>
      <c r="F1215" s="82" t="s">
        <v>27</v>
      </c>
      <c r="G1215" s="82" t="s">
        <v>24</v>
      </c>
      <c r="H1215" s="171" t="s">
        <v>25</v>
      </c>
      <c r="I1215" s="91" t="s">
        <v>133</v>
      </c>
      <c r="J1215" s="372" t="s">
        <v>198</v>
      </c>
      <c r="K1215" s="374"/>
      <c r="L1215" s="375"/>
      <c r="M1215" s="375"/>
      <c r="N1215" s="375"/>
      <c r="O1215" s="375"/>
      <c r="P1215" s="375"/>
      <c r="Q1215" s="375"/>
      <c r="R1215" s="376"/>
      <c r="S1215" s="83"/>
      <c r="T1215" s="120" t="s">
        <v>31</v>
      </c>
      <c r="U1215" s="118"/>
      <c r="V1215" s="118"/>
      <c r="W1215" s="118"/>
      <c r="X1215" s="118"/>
      <c r="Y1215" s="135" t="str">
        <f>K1217</f>
        <v/>
      </c>
      <c r="Z1215" s="266">
        <f>K1218</f>
        <v>0</v>
      </c>
      <c r="AA1215" s="135"/>
      <c r="AB1215" s="135"/>
      <c r="AC1215" s="135"/>
      <c r="AD1215" s="135"/>
      <c r="AE1215" s="135"/>
      <c r="AF1215" s="148"/>
      <c r="AG1215" s="135"/>
      <c r="AH1215" s="135"/>
      <c r="AI1215" s="135"/>
      <c r="AJ1215" s="135"/>
      <c r="AK1215" s="135"/>
    </row>
    <row r="1216" spans="1:37" ht="18" customHeight="1" thickBot="1">
      <c r="A1216" s="312"/>
      <c r="B1216" s="309">
        <f>C1205</f>
        <v>14</v>
      </c>
      <c r="C1216" s="107"/>
      <c r="D1216" s="108" t="s">
        <v>30</v>
      </c>
      <c r="E1216" s="108" t="str">
        <f>IF(C1216="","",IFERROR(INDEX(リスト!$B$3:$B$32,MATCH(プレー記録!C1216,リスト!$D$3:$D$32,0),1),""))</f>
        <v/>
      </c>
      <c r="F1216" s="109"/>
      <c r="G1216" s="109" t="str">
        <f>IF(F1216="","",F1216)</f>
        <v/>
      </c>
      <c r="H1216" s="172"/>
      <c r="I1216" s="175"/>
      <c r="J1216" s="373"/>
      <c r="K1216" s="377"/>
      <c r="L1216" s="378"/>
      <c r="M1216" s="378"/>
      <c r="N1216" s="378"/>
      <c r="O1216" s="378"/>
      <c r="P1216" s="378"/>
      <c r="Q1216" s="378"/>
      <c r="R1216" s="379"/>
      <c r="S1216" s="84"/>
      <c r="T1216" s="240"/>
      <c r="U1216" s="118" t="str">
        <f>IF(F1216="","","OUT_"&amp;E1216&amp;MONTH(B1216)&amp;"/"&amp;DAY(B1216)&amp;"_"&amp;COUNTIF($V$12:V1216,V1216))</f>
        <v/>
      </c>
      <c r="V1216" s="118" t="str">
        <f>"OUT_"&amp;E1216&amp;B1216</f>
        <v>OUT_14</v>
      </c>
      <c r="W1216" s="194">
        <f>SUM(H1216)-SUM(I1218)</f>
        <v>0</v>
      </c>
      <c r="X1216" s="119" t="str">
        <f>IF(C1216="","",C1216)</f>
        <v/>
      </c>
      <c r="Y1216" s="135" t="str">
        <f>M1217</f>
        <v/>
      </c>
      <c r="Z1216" s="266">
        <f>M1218</f>
        <v>0</v>
      </c>
      <c r="AA1216" s="135"/>
      <c r="AB1216" s="135"/>
      <c r="AC1216" s="135"/>
      <c r="AD1216" s="135"/>
      <c r="AE1216" s="135"/>
      <c r="AF1216" s="148"/>
      <c r="AG1216" s="135"/>
      <c r="AH1216" s="135"/>
      <c r="AI1216" s="135"/>
      <c r="AJ1216" s="135"/>
      <c r="AK1216" s="135"/>
    </row>
    <row r="1217" spans="1:37" ht="18" customHeight="1">
      <c r="A1217" s="312"/>
      <c r="B1217" s="79"/>
      <c r="C1217" s="85" t="s">
        <v>26</v>
      </c>
      <c r="D1217" s="86" t="s">
        <v>1</v>
      </c>
      <c r="E1217" s="86" t="s">
        <v>29</v>
      </c>
      <c r="F1217" s="86" t="s">
        <v>119</v>
      </c>
      <c r="G1217" s="86" t="s">
        <v>134</v>
      </c>
      <c r="H1217" s="173" t="s">
        <v>117</v>
      </c>
      <c r="I1217" s="92" t="s">
        <v>135</v>
      </c>
      <c r="J1217" s="380" t="s">
        <v>199</v>
      </c>
      <c r="K1217" s="382" t="str">
        <f>IF(INDEX(テーブル6[プレー種別],MATCH(1,リスト!$O$3:$O$6,0),1)="","",INDEX(テーブル6[プレー種別],MATCH(1,リスト!$O$3:$O$6,0),1))</f>
        <v/>
      </c>
      <c r="L1217" s="383"/>
      <c r="M1217" s="382" t="str">
        <f>IF(INDEX(テーブル6[プレー種別],MATCH(2,リスト!$O$3:$O$6,0),1)="","",INDEX(テーブル6[プレー種別],MATCH(2,リスト!$O$3:$O$6,0),1))</f>
        <v/>
      </c>
      <c r="N1217" s="383"/>
      <c r="O1217" s="382" t="str">
        <f>IF(INDEX(テーブル6[プレー種別],MATCH(3,リスト!$O$3:$O$6,0),1)="","",INDEX(テーブル6[プレー種別],MATCH(3,リスト!$O$3:$O$6,0),1))</f>
        <v/>
      </c>
      <c r="P1217" s="383"/>
      <c r="Q1217" s="382" t="str">
        <f>IF(INDEX(テーブル6[プレー種別],MATCH(4,リスト!$O$3:$O$6,0),1)="","",INDEX(テーブル6[プレー種別],MATCH(4,リスト!$O$3:$O$6,0),1))</f>
        <v/>
      </c>
      <c r="R1217" s="384"/>
      <c r="S1217" s="87"/>
      <c r="T1217" s="118"/>
      <c r="U1217" s="118"/>
      <c r="V1217" s="118"/>
      <c r="W1217" s="118"/>
      <c r="X1217" s="118"/>
      <c r="Y1217" s="135" t="str">
        <f>O1217</f>
        <v/>
      </c>
      <c r="Z1217" s="266">
        <f>O1218</f>
        <v>0</v>
      </c>
      <c r="AA1217" s="135"/>
      <c r="AB1217" s="135"/>
      <c r="AC1217" s="135"/>
      <c r="AD1217" s="135"/>
      <c r="AE1217" s="135"/>
      <c r="AF1217" s="148"/>
      <c r="AG1217" s="135"/>
      <c r="AH1217" s="135"/>
      <c r="AI1217" s="135"/>
      <c r="AJ1217" s="135"/>
      <c r="AK1217" s="135"/>
    </row>
    <row r="1218" spans="1:37" ht="18" customHeight="1" thickBot="1">
      <c r="A1218" s="312" t="str">
        <f>IF(C1216="","",C1216)</f>
        <v/>
      </c>
      <c r="B1218" s="97">
        <f>B1216</f>
        <v>14</v>
      </c>
      <c r="C1218" s="93" t="str">
        <f>IF(H1216="","",IF(D1216="USD",H1216-G1216,ROUNDUP((H1216-G1216)/T1216,2)))</f>
        <v/>
      </c>
      <c r="D1218" s="110"/>
      <c r="E1218" s="110"/>
      <c r="F1218" s="111" t="str">
        <f>IF(AND(E1216&lt;&gt;"",OR(I1216="全額",I1216="一部")=TRUE)=TRUE,E1216,"")</f>
        <v/>
      </c>
      <c r="G1218" s="112" t="str">
        <f>IF(D1216="JPY",IF(COUNTIF(F1218,"*円*")=1,I1218,ROUNDUP(I1218/T1216,2)),IF(COUNTIF(F1218,"*円*")=0,I1218,ROUNDUP(I1218*T1216,0)))</f>
        <v/>
      </c>
      <c r="H1218" s="174"/>
      <c r="I1218" s="176" t="str">
        <f>IF(I1216="","",IF(I1216="全額",H1216,IF(I1216="なし",0,"金額入力")))</f>
        <v/>
      </c>
      <c r="J1218" s="381"/>
      <c r="K1218" s="385"/>
      <c r="L1218" s="386"/>
      <c r="M1218" s="385"/>
      <c r="N1218" s="386"/>
      <c r="O1218" s="385"/>
      <c r="P1218" s="386"/>
      <c r="Q1218" s="385"/>
      <c r="R1218" s="387"/>
      <c r="S1218" s="87"/>
      <c r="T1218" s="79"/>
      <c r="U1218" s="118" t="str">
        <f>IF(G1218="","","IN_"&amp;F1218&amp;MONTH(H1218)&amp;"/"&amp;DAY(H1218))&amp;"_"&amp;COUNTIF($V$14:V1218,V1218)</f>
        <v>_211</v>
      </c>
      <c r="V1218" s="118" t="str">
        <f>"IN_"&amp;F1218&amp;H1218</f>
        <v>IN_</v>
      </c>
      <c r="W1218" s="118"/>
      <c r="X1218" s="118"/>
      <c r="Y1218" s="135" t="str">
        <f>Q1217</f>
        <v/>
      </c>
      <c r="Z1218" s="266">
        <f>Q1218</f>
        <v>0</v>
      </c>
      <c r="AA1218" s="135" t="str">
        <f>IF(AB1218="着金待ち",COUNTIF($AB$14:AB1218,"着金待ち"),"")</f>
        <v/>
      </c>
      <c r="AB1218" s="135" t="str">
        <f>IF(AND(OR(I1216="全額",I1216="一部")=TRUE,H1218="")=TRUE,"着金待ち","")</f>
        <v/>
      </c>
      <c r="AC1218" s="135" t="str">
        <f>IF(AB1218="着金待ち",C1216,"")</f>
        <v/>
      </c>
      <c r="AD1218" s="135" t="str">
        <f>IF(AB1218="着金待ち",F1218,"")</f>
        <v/>
      </c>
      <c r="AE1218" s="292" t="str">
        <f>IF(AB1218="着金待ち",G1218,"")</f>
        <v/>
      </c>
      <c r="AF1218" s="148" t="str">
        <f>IF(AB1218="着金待ち",B1218,"")</f>
        <v/>
      </c>
      <c r="AG1218" s="135" t="str">
        <f>IF(C1218="","",IF(C1218&lt;&gt;D1218+E1218,"！",""))</f>
        <v/>
      </c>
      <c r="AH1218" s="135" t="str">
        <f>IF(C1218="","",IF(C1218&lt;&gt;SUM(K1218:R1218),"！",""))</f>
        <v/>
      </c>
      <c r="AI1218" s="135" t="str">
        <f>IF(OR(AG1218="！",AH1218="！")=TRUE,"！","")</f>
        <v/>
      </c>
      <c r="AJ1218" s="135" t="str">
        <f>IF(AI1218="！",COUNTIF($AI$14:AI1218,"！"),"")</f>
        <v/>
      </c>
      <c r="AK1218" s="135">
        <v>1</v>
      </c>
    </row>
    <row r="1219" spans="1:37" ht="18" customHeight="1" thickBot="1">
      <c r="A1219" s="312"/>
      <c r="B1219" s="79"/>
      <c r="C1219" s="88"/>
      <c r="D1219" s="89"/>
      <c r="E1219" s="94" t="str">
        <f>IFERROR(ABS(C1218-(D1218+E1218)),"")</f>
        <v/>
      </c>
      <c r="F1219" s="90"/>
      <c r="G1219" s="90"/>
      <c r="H1219" s="89"/>
      <c r="I1219" s="170"/>
      <c r="J1219" s="79"/>
      <c r="K1219" s="79"/>
      <c r="L1219" s="79"/>
      <c r="M1219" s="79"/>
      <c r="N1219" s="79"/>
      <c r="O1219" s="79"/>
      <c r="P1219" s="79"/>
      <c r="Q1219" s="388" t="str">
        <f>IFERROR(ABS(C1218-SUM(K1218:R1218)),"")</f>
        <v/>
      </c>
      <c r="R1219" s="388"/>
      <c r="S1219" s="79"/>
      <c r="T1219" s="118"/>
      <c r="U1219" s="118"/>
      <c r="V1219" s="118"/>
      <c r="W1219" s="118"/>
      <c r="X1219" s="118"/>
      <c r="Y1219" s="135"/>
      <c r="Z1219" s="135"/>
      <c r="AA1219" s="135"/>
      <c r="AB1219" s="135"/>
      <c r="AC1219" s="135"/>
      <c r="AD1219" s="135"/>
      <c r="AE1219" s="135"/>
      <c r="AF1219" s="148"/>
      <c r="AG1219" s="135"/>
      <c r="AH1219" s="135"/>
      <c r="AI1219" s="135"/>
      <c r="AJ1219" s="135"/>
      <c r="AK1219" s="135"/>
    </row>
    <row r="1220" spans="1:37" ht="18" customHeight="1" thickBot="1">
      <c r="A1220" s="312"/>
      <c r="B1220" s="321">
        <f>B1215+1</f>
        <v>2</v>
      </c>
      <c r="C1220" s="81" t="s">
        <v>23</v>
      </c>
      <c r="D1220" s="82" t="s">
        <v>136</v>
      </c>
      <c r="E1220" s="82" t="s">
        <v>28</v>
      </c>
      <c r="F1220" s="82" t="s">
        <v>27</v>
      </c>
      <c r="G1220" s="82" t="s">
        <v>24</v>
      </c>
      <c r="H1220" s="171" t="s">
        <v>25</v>
      </c>
      <c r="I1220" s="91" t="s">
        <v>133</v>
      </c>
      <c r="J1220" s="372" t="s">
        <v>198</v>
      </c>
      <c r="K1220" s="374"/>
      <c r="L1220" s="375"/>
      <c r="M1220" s="375"/>
      <c r="N1220" s="375"/>
      <c r="O1220" s="375"/>
      <c r="P1220" s="375"/>
      <c r="Q1220" s="375"/>
      <c r="R1220" s="376"/>
      <c r="S1220" s="83"/>
      <c r="T1220" s="120" t="s">
        <v>31</v>
      </c>
      <c r="U1220" s="118"/>
      <c r="V1220" s="118"/>
      <c r="W1220" s="118"/>
      <c r="X1220" s="118"/>
      <c r="Y1220" s="135" t="str">
        <f>K1222</f>
        <v/>
      </c>
      <c r="Z1220" s="266">
        <f>K1223</f>
        <v>0</v>
      </c>
      <c r="AA1220" s="135"/>
      <c r="AB1220" s="135"/>
      <c r="AC1220" s="135"/>
      <c r="AD1220" s="135"/>
      <c r="AE1220" s="135"/>
      <c r="AF1220" s="148"/>
      <c r="AG1220" s="135"/>
      <c r="AH1220" s="135"/>
      <c r="AI1220" s="135"/>
      <c r="AJ1220" s="135"/>
      <c r="AK1220" s="135"/>
    </row>
    <row r="1221" spans="1:37" ht="18" customHeight="1" thickBot="1">
      <c r="A1221" s="312"/>
      <c r="B1221" s="309">
        <f>B1216</f>
        <v>14</v>
      </c>
      <c r="C1221" s="107"/>
      <c r="D1221" s="108" t="s">
        <v>30</v>
      </c>
      <c r="E1221" s="108" t="str">
        <f>IF(C1221="","",IFERROR(INDEX(リスト!$B$3:$B$32,MATCH(プレー記録!C1221,リスト!$D$3:$D$32,0),1),""))</f>
        <v/>
      </c>
      <c r="F1221" s="109"/>
      <c r="G1221" s="109" t="str">
        <f>IF(F1221="","",F1221)</f>
        <v/>
      </c>
      <c r="H1221" s="172"/>
      <c r="I1221" s="175"/>
      <c r="J1221" s="373"/>
      <c r="K1221" s="377"/>
      <c r="L1221" s="378"/>
      <c r="M1221" s="378"/>
      <c r="N1221" s="378"/>
      <c r="O1221" s="378"/>
      <c r="P1221" s="378"/>
      <c r="Q1221" s="378"/>
      <c r="R1221" s="379"/>
      <c r="S1221" s="84"/>
      <c r="T1221" s="241"/>
      <c r="U1221" s="118" t="str">
        <f>IF(F1221="","","OUT_"&amp;E1221&amp;MONTH(B1221)&amp;"/"&amp;DAY(B1221)&amp;"_"&amp;COUNTIF($V$12:V1221,V1221))</f>
        <v/>
      </c>
      <c r="V1221" s="118" t="str">
        <f>"OUT_"&amp;E1221&amp;B1221</f>
        <v>OUT_14</v>
      </c>
      <c r="W1221" s="194">
        <f>SUM(H1221)-SUM(I1223)</f>
        <v>0</v>
      </c>
      <c r="X1221" s="119" t="str">
        <f>IF(C1221="","",C1221)</f>
        <v/>
      </c>
      <c r="Y1221" s="135" t="str">
        <f>M1222</f>
        <v/>
      </c>
      <c r="Z1221" s="266">
        <f>M1223</f>
        <v>0</v>
      </c>
      <c r="AA1221" s="135"/>
      <c r="AB1221" s="135"/>
      <c r="AC1221" s="135"/>
      <c r="AD1221" s="135"/>
      <c r="AE1221" s="135"/>
      <c r="AF1221" s="148"/>
      <c r="AG1221" s="135"/>
      <c r="AH1221" s="135"/>
      <c r="AI1221" s="135"/>
      <c r="AJ1221" s="135"/>
      <c r="AK1221" s="135"/>
    </row>
    <row r="1222" spans="1:37" ht="18" customHeight="1">
      <c r="A1222" s="312"/>
      <c r="B1222" s="79"/>
      <c r="C1222" s="85" t="s">
        <v>26</v>
      </c>
      <c r="D1222" s="86" t="s">
        <v>1</v>
      </c>
      <c r="E1222" s="86" t="s">
        <v>29</v>
      </c>
      <c r="F1222" s="86" t="s">
        <v>119</v>
      </c>
      <c r="G1222" s="86" t="s">
        <v>134</v>
      </c>
      <c r="H1222" s="173" t="s">
        <v>117</v>
      </c>
      <c r="I1222" s="92" t="s">
        <v>135</v>
      </c>
      <c r="J1222" s="380" t="s">
        <v>199</v>
      </c>
      <c r="K1222" s="382" t="str">
        <f>$K$13</f>
        <v/>
      </c>
      <c r="L1222" s="383"/>
      <c r="M1222" s="382" t="str">
        <f>$M$13</f>
        <v/>
      </c>
      <c r="N1222" s="383"/>
      <c r="O1222" s="382" t="str">
        <f>$O$13</f>
        <v/>
      </c>
      <c r="P1222" s="383"/>
      <c r="Q1222" s="382" t="str">
        <f>$Q$13</f>
        <v/>
      </c>
      <c r="R1222" s="384"/>
      <c r="S1222" s="87"/>
      <c r="T1222" s="118"/>
      <c r="U1222" s="118"/>
      <c r="V1222" s="118"/>
      <c r="W1222" s="118"/>
      <c r="X1222" s="118"/>
      <c r="Y1222" s="135" t="str">
        <f>O1222</f>
        <v/>
      </c>
      <c r="Z1222" s="266">
        <f>O1223</f>
        <v>0</v>
      </c>
      <c r="AA1222" s="135"/>
      <c r="AB1222" s="135"/>
      <c r="AC1222" s="135"/>
      <c r="AD1222" s="135"/>
      <c r="AE1222" s="135"/>
      <c r="AF1222" s="148"/>
      <c r="AG1222" s="135"/>
      <c r="AH1222" s="135"/>
      <c r="AI1222" s="135"/>
      <c r="AJ1222" s="135"/>
      <c r="AK1222" s="135"/>
    </row>
    <row r="1223" spans="1:37" ht="18" customHeight="1" thickBot="1">
      <c r="A1223" s="312" t="str">
        <f>IF(C1221="","",C1221)</f>
        <v/>
      </c>
      <c r="B1223" s="97">
        <f>B1216</f>
        <v>14</v>
      </c>
      <c r="C1223" s="93" t="str">
        <f>IF(H1221="","",IF(D1221="USD",H1221-G1221,ROUNDUP((H1221-G1221)/T1221,2)))</f>
        <v/>
      </c>
      <c r="D1223" s="110"/>
      <c r="E1223" s="110"/>
      <c r="F1223" s="111" t="str">
        <f>IF(AND(E1221&lt;&gt;"",OR(I1221="全額",I1221="一部")=TRUE)=TRUE,E1221,"")</f>
        <v/>
      </c>
      <c r="G1223" s="112" t="str">
        <f>IF(D1221="JPY",IF(COUNTIF(F1223,"*円*")=1,I1223,ROUNDUP(I1223/T1221,2)),IF(COUNTIF(F1223,"*円*")=0,I1223,ROUNDUP(I1223*T1221,0)))</f>
        <v/>
      </c>
      <c r="H1223" s="174"/>
      <c r="I1223" s="176" t="str">
        <f>IF(I1221="","",IF(I1221="全額",H1221,IF(I1221="なし",0,"金額入力")))</f>
        <v/>
      </c>
      <c r="J1223" s="381"/>
      <c r="K1223" s="385"/>
      <c r="L1223" s="386"/>
      <c r="M1223" s="385"/>
      <c r="N1223" s="386"/>
      <c r="O1223" s="385"/>
      <c r="P1223" s="386"/>
      <c r="Q1223" s="385"/>
      <c r="R1223" s="387"/>
      <c r="S1223" s="87"/>
      <c r="T1223" s="79"/>
      <c r="U1223" s="118" t="str">
        <f>IF(G1223="","","IN_"&amp;F1223&amp;MONTH(H1223)&amp;"/"&amp;DAY(H1223))&amp;"_"&amp;COUNTIF($V$14:V1223,V1223)</f>
        <v>_212</v>
      </c>
      <c r="V1223" s="118" t="str">
        <f>"IN_"&amp;F1223&amp;H1223</f>
        <v>IN_</v>
      </c>
      <c r="W1223" s="118"/>
      <c r="X1223" s="118"/>
      <c r="Y1223" s="135" t="str">
        <f>Q1222</f>
        <v/>
      </c>
      <c r="Z1223" s="266">
        <f>Q1223</f>
        <v>0</v>
      </c>
      <c r="AA1223" s="135" t="str">
        <f>IF(AB1223="着金待ち",COUNTIF($AB$14:AB1223,"着金待ち"),"")</f>
        <v/>
      </c>
      <c r="AB1223" s="135" t="str">
        <f>IF(AND(OR(I1221="全額",I1221="一部")=TRUE,H1223="")=TRUE,"着金待ち","")</f>
        <v/>
      </c>
      <c r="AC1223" s="135" t="str">
        <f>IF(AB1223="着金待ち",C1221,"")</f>
        <v/>
      </c>
      <c r="AD1223" s="135" t="str">
        <f>IF(AB1223="着金待ち",F1223,"")</f>
        <v/>
      </c>
      <c r="AE1223" s="292" t="str">
        <f>IF(AB1223="着金待ち",G1223,"")</f>
        <v/>
      </c>
      <c r="AF1223" s="148" t="str">
        <f>IF(AB1223="着金待ち",B1223,"")</f>
        <v/>
      </c>
      <c r="AG1223" s="135" t="str">
        <f>IF(C1223="","",IF(C1223&lt;&gt;D1223+E1223,"！",""))</f>
        <v/>
      </c>
      <c r="AH1223" s="135" t="str">
        <f>IF(C1223="","",IF(C1223&lt;&gt;SUM(K1223:R1223),"！",""))</f>
        <v/>
      </c>
      <c r="AI1223" s="135" t="str">
        <f>IF(OR(AG1223="！",AH1223="！")=TRUE,"！","")</f>
        <v/>
      </c>
      <c r="AJ1223" s="135" t="str">
        <f>IF(AI1223="！",COUNTIF($AI$14:AI1223,"！"),"")</f>
        <v/>
      </c>
      <c r="AK1223" s="135">
        <v>2</v>
      </c>
    </row>
    <row r="1224" spans="1:37" ht="18" customHeight="1" thickBot="1">
      <c r="A1224" s="312"/>
      <c r="B1224" s="79"/>
      <c r="C1224" s="88"/>
      <c r="D1224" s="89"/>
      <c r="E1224" s="94" t="str">
        <f>IFERROR(ABS(C1223-(D1223+E1223)),"")</f>
        <v/>
      </c>
      <c r="F1224" s="90"/>
      <c r="G1224" s="90"/>
      <c r="H1224" s="89"/>
      <c r="I1224" s="170"/>
      <c r="J1224" s="79"/>
      <c r="K1224" s="79"/>
      <c r="L1224" s="79"/>
      <c r="M1224" s="79"/>
      <c r="N1224" s="79"/>
      <c r="O1224" s="79"/>
      <c r="P1224" s="79"/>
      <c r="Q1224" s="388" t="str">
        <f>IFERROR(ABS(C1223-SUM(K1223:R1223)),"")</f>
        <v/>
      </c>
      <c r="R1224" s="388"/>
      <c r="S1224" s="79"/>
      <c r="T1224" s="118"/>
      <c r="U1224" s="118"/>
      <c r="V1224" s="118"/>
      <c r="W1224" s="118"/>
      <c r="X1224" s="118"/>
      <c r="Y1224" s="135"/>
      <c r="Z1224" s="135"/>
      <c r="AA1224" s="135"/>
      <c r="AB1224" s="135"/>
      <c r="AC1224" s="135"/>
      <c r="AD1224" s="135"/>
      <c r="AE1224" s="135"/>
      <c r="AF1224" s="148"/>
      <c r="AG1224" s="135"/>
      <c r="AH1224" s="135"/>
      <c r="AI1224" s="135"/>
      <c r="AJ1224" s="135"/>
      <c r="AK1224" s="135"/>
    </row>
    <row r="1225" spans="1:37" ht="18" customHeight="1" thickBot="1">
      <c r="A1225" s="312"/>
      <c r="B1225" s="321">
        <f>B1220+1</f>
        <v>3</v>
      </c>
      <c r="C1225" s="81" t="s">
        <v>23</v>
      </c>
      <c r="D1225" s="82" t="s">
        <v>136</v>
      </c>
      <c r="E1225" s="82" t="s">
        <v>28</v>
      </c>
      <c r="F1225" s="82" t="s">
        <v>27</v>
      </c>
      <c r="G1225" s="82" t="s">
        <v>24</v>
      </c>
      <c r="H1225" s="171" t="s">
        <v>25</v>
      </c>
      <c r="I1225" s="91" t="s">
        <v>133</v>
      </c>
      <c r="J1225" s="372" t="s">
        <v>198</v>
      </c>
      <c r="K1225" s="374"/>
      <c r="L1225" s="375"/>
      <c r="M1225" s="375"/>
      <c r="N1225" s="375"/>
      <c r="O1225" s="375"/>
      <c r="P1225" s="375"/>
      <c r="Q1225" s="375"/>
      <c r="R1225" s="376"/>
      <c r="S1225" s="83"/>
      <c r="T1225" s="120" t="s">
        <v>31</v>
      </c>
      <c r="U1225" s="118"/>
      <c r="V1225" s="118"/>
      <c r="W1225" s="118"/>
      <c r="X1225" s="118"/>
      <c r="Y1225" s="135" t="str">
        <f>K1227</f>
        <v/>
      </c>
      <c r="Z1225" s="266">
        <f>K1228</f>
        <v>0</v>
      </c>
      <c r="AA1225" s="135"/>
      <c r="AB1225" s="135"/>
      <c r="AC1225" s="135"/>
      <c r="AD1225" s="135"/>
      <c r="AE1225" s="135"/>
      <c r="AF1225" s="148"/>
      <c r="AG1225" s="135"/>
      <c r="AH1225" s="135"/>
      <c r="AI1225" s="135"/>
      <c r="AJ1225" s="135"/>
      <c r="AK1225" s="135"/>
    </row>
    <row r="1226" spans="1:37" ht="18" customHeight="1" thickBot="1">
      <c r="A1226" s="312"/>
      <c r="B1226" s="309">
        <f>B1216</f>
        <v>14</v>
      </c>
      <c r="C1226" s="107"/>
      <c r="D1226" s="108" t="s">
        <v>30</v>
      </c>
      <c r="E1226" s="108" t="str">
        <f>IF(C1226="","",IFERROR(INDEX(リスト!$B$3:$B$32,MATCH(プレー記録!C1226,リスト!$D$3:$D$32,0),1),""))</f>
        <v/>
      </c>
      <c r="F1226" s="109"/>
      <c r="G1226" s="109" t="str">
        <f>IF(F1226="","",F1226)</f>
        <v/>
      </c>
      <c r="H1226" s="172"/>
      <c r="I1226" s="175"/>
      <c r="J1226" s="373"/>
      <c r="K1226" s="377"/>
      <c r="L1226" s="378"/>
      <c r="M1226" s="378"/>
      <c r="N1226" s="378"/>
      <c r="O1226" s="378"/>
      <c r="P1226" s="378"/>
      <c r="Q1226" s="378"/>
      <c r="R1226" s="379"/>
      <c r="S1226" s="84"/>
      <c r="T1226" s="241"/>
      <c r="U1226" s="118" t="str">
        <f>IF(F1226="","","OUT_"&amp;E1226&amp;MONTH(B1226)&amp;"/"&amp;DAY(B1226)&amp;"_"&amp;COUNTIF($V$12:V1226,V1226))</f>
        <v/>
      </c>
      <c r="V1226" s="118" t="str">
        <f>"OUT_"&amp;E1226&amp;B1226</f>
        <v>OUT_14</v>
      </c>
      <c r="W1226" s="194">
        <f>SUM(H1226)-SUM(I1228)</f>
        <v>0</v>
      </c>
      <c r="X1226" s="119" t="str">
        <f>IF(C1226="","",C1226)</f>
        <v/>
      </c>
      <c r="Y1226" s="135" t="str">
        <f>M1227</f>
        <v/>
      </c>
      <c r="Z1226" s="266">
        <f>M1228</f>
        <v>0</v>
      </c>
      <c r="AA1226" s="135"/>
      <c r="AB1226" s="135"/>
      <c r="AC1226" s="135"/>
      <c r="AD1226" s="135"/>
      <c r="AE1226" s="135"/>
      <c r="AF1226" s="148"/>
      <c r="AG1226" s="135"/>
      <c r="AH1226" s="135"/>
      <c r="AI1226" s="135"/>
      <c r="AJ1226" s="135"/>
      <c r="AK1226" s="135"/>
    </row>
    <row r="1227" spans="1:37" ht="18" customHeight="1">
      <c r="A1227" s="312"/>
      <c r="B1227" s="79"/>
      <c r="C1227" s="85" t="s">
        <v>26</v>
      </c>
      <c r="D1227" s="86" t="s">
        <v>1</v>
      </c>
      <c r="E1227" s="86" t="s">
        <v>29</v>
      </c>
      <c r="F1227" s="86" t="s">
        <v>119</v>
      </c>
      <c r="G1227" s="86" t="s">
        <v>134</v>
      </c>
      <c r="H1227" s="173" t="s">
        <v>117</v>
      </c>
      <c r="I1227" s="92" t="s">
        <v>135</v>
      </c>
      <c r="J1227" s="380" t="s">
        <v>199</v>
      </c>
      <c r="K1227" s="382" t="str">
        <f>$K$13</f>
        <v/>
      </c>
      <c r="L1227" s="383"/>
      <c r="M1227" s="382" t="str">
        <f>$M$13</f>
        <v/>
      </c>
      <c r="N1227" s="383"/>
      <c r="O1227" s="382" t="str">
        <f>$O$13</f>
        <v/>
      </c>
      <c r="P1227" s="383"/>
      <c r="Q1227" s="382" t="str">
        <f>$Q$13</f>
        <v/>
      </c>
      <c r="R1227" s="384"/>
      <c r="S1227" s="87"/>
      <c r="T1227" s="135"/>
      <c r="U1227" s="118"/>
      <c r="V1227" s="118"/>
      <c r="W1227" s="118"/>
      <c r="X1227" s="118"/>
      <c r="Y1227" s="135" t="str">
        <f>O1227</f>
        <v/>
      </c>
      <c r="Z1227" s="266">
        <f>O1228</f>
        <v>0</v>
      </c>
      <c r="AA1227" s="135"/>
      <c r="AB1227" s="135"/>
      <c r="AC1227" s="135"/>
      <c r="AD1227" s="135"/>
      <c r="AE1227" s="135"/>
      <c r="AF1227" s="148"/>
      <c r="AG1227" s="135"/>
      <c r="AH1227" s="135"/>
      <c r="AI1227" s="135"/>
      <c r="AJ1227" s="135"/>
      <c r="AK1227" s="135"/>
    </row>
    <row r="1228" spans="1:37" ht="18" customHeight="1" thickBot="1">
      <c r="A1228" s="312" t="str">
        <f>IF(C1226="","",C1226)</f>
        <v/>
      </c>
      <c r="B1228" s="97">
        <f>B1216</f>
        <v>14</v>
      </c>
      <c r="C1228" s="93" t="str">
        <f>IF(H1226="","",IF(D1226="USD",H1226-G1226,ROUNDUP((H1226-G1226)/T1226,2)))</f>
        <v/>
      </c>
      <c r="D1228" s="110"/>
      <c r="E1228" s="110"/>
      <c r="F1228" s="111" t="str">
        <f>IF(AND(E1226&lt;&gt;"",OR(I1226="全額",I1226="一部")=TRUE)=TRUE,E1226,"")</f>
        <v/>
      </c>
      <c r="G1228" s="112" t="str">
        <f>IF(D1226="JPY",IF(COUNTIF(F1228,"*円*")=1,I1228,ROUNDUP(I1228/T1226,2)),IF(COUNTIF(F1228,"*円*")=0,I1228,ROUNDUP(I1228*T1226,0)))</f>
        <v/>
      </c>
      <c r="H1228" s="174"/>
      <c r="I1228" s="176" t="str">
        <f>IF(I1226="","",IF(I1226="全額",H1226,IF(I1226="なし",0,"金額入力")))</f>
        <v/>
      </c>
      <c r="J1228" s="381"/>
      <c r="K1228" s="385"/>
      <c r="L1228" s="386"/>
      <c r="M1228" s="385"/>
      <c r="N1228" s="386"/>
      <c r="O1228" s="385"/>
      <c r="P1228" s="386"/>
      <c r="Q1228" s="385"/>
      <c r="R1228" s="387"/>
      <c r="S1228" s="87"/>
      <c r="T1228" s="135"/>
      <c r="U1228" s="118" t="str">
        <f>IF(G1228="","","IN_"&amp;F1228&amp;MONTH(H1228)&amp;"/"&amp;DAY(H1228))&amp;"_"&amp;COUNTIF($V$14:V1228,V1228)</f>
        <v>_213</v>
      </c>
      <c r="V1228" s="118" t="str">
        <f>"IN_"&amp;F1228&amp;H1228</f>
        <v>IN_</v>
      </c>
      <c r="W1228" s="118"/>
      <c r="X1228" s="118"/>
      <c r="Y1228" s="135" t="str">
        <f>Q1227</f>
        <v/>
      </c>
      <c r="Z1228" s="266">
        <f>Q1228</f>
        <v>0</v>
      </c>
      <c r="AA1228" s="135" t="str">
        <f>IF(AB1228="着金待ち",COUNTIF($AB$14:AB1228,"着金待ち"),"")</f>
        <v/>
      </c>
      <c r="AB1228" s="135" t="str">
        <f>IF(AND(OR(I1226="全額",I1226="一部")=TRUE,H1228="")=TRUE,"着金待ち","")</f>
        <v/>
      </c>
      <c r="AC1228" s="135" t="str">
        <f>IF(AB1228="着金待ち",C1226,"")</f>
        <v/>
      </c>
      <c r="AD1228" s="135" t="str">
        <f>IF(AB1228="着金待ち",F1228,"")</f>
        <v/>
      </c>
      <c r="AE1228" s="292" t="str">
        <f>IF(AB1228="着金待ち",G1228,"")</f>
        <v/>
      </c>
      <c r="AF1228" s="148" t="str">
        <f>IF(AB1228="着金待ち",B1228,"")</f>
        <v/>
      </c>
      <c r="AG1228" s="135" t="str">
        <f>IF(C1228="","",IF(C1228&lt;&gt;D1228+E1228,"！",""))</f>
        <v/>
      </c>
      <c r="AH1228" s="135" t="str">
        <f>IF(C1228="","",IF(C1228&lt;&gt;SUM(K1228:R1228),"！",""))</f>
        <v/>
      </c>
      <c r="AI1228" s="135" t="str">
        <f>IF(OR(AG1228="！",AH1228="！")=TRUE,"！","")</f>
        <v/>
      </c>
      <c r="AJ1228" s="135" t="str">
        <f>IF(AI1228="！",COUNTIF($AI$14:AI1228,"！"),"")</f>
        <v/>
      </c>
      <c r="AK1228" s="135">
        <v>3</v>
      </c>
    </row>
    <row r="1229" spans="1:37" ht="18" customHeight="1" thickBot="1">
      <c r="A1229" s="312"/>
      <c r="B1229" s="308" t="s">
        <v>317</v>
      </c>
      <c r="C1229" s="88"/>
      <c r="D1229" s="89"/>
      <c r="E1229" s="94" t="str">
        <f>IFERROR(ABS(C1228-(D1228+E1228)),"")</f>
        <v/>
      </c>
      <c r="F1229" s="90"/>
      <c r="G1229" s="90"/>
      <c r="H1229" s="89"/>
      <c r="I1229" s="170"/>
      <c r="J1229" s="79"/>
      <c r="K1229" s="79"/>
      <c r="L1229" s="79"/>
      <c r="M1229" s="79"/>
      <c r="N1229" s="79"/>
      <c r="O1229" s="79"/>
      <c r="P1229" s="79"/>
      <c r="Q1229" s="388" t="str">
        <f>IFERROR(ABS(C1228-SUM(K1228:R1228)),"")</f>
        <v/>
      </c>
      <c r="R1229" s="388"/>
      <c r="S1229" s="79"/>
      <c r="T1229" s="135"/>
      <c r="U1229" s="118"/>
      <c r="V1229" s="118"/>
      <c r="W1229" s="118"/>
      <c r="X1229" s="118"/>
      <c r="Y1229" s="135"/>
      <c r="Z1229" s="135"/>
      <c r="AA1229" s="135"/>
      <c r="AB1229" s="135"/>
      <c r="AC1229" s="135"/>
      <c r="AD1229" s="135"/>
      <c r="AE1229" s="135"/>
      <c r="AF1229" s="148"/>
      <c r="AG1229" s="135"/>
      <c r="AH1229" s="135"/>
      <c r="AI1229" s="135"/>
      <c r="AJ1229" s="135"/>
      <c r="AK1229" s="135"/>
    </row>
    <row r="1230" spans="1:37" ht="18" customHeight="1" thickBot="1">
      <c r="A1230" s="312"/>
      <c r="B1230" s="321">
        <f>B1225+1</f>
        <v>4</v>
      </c>
      <c r="C1230" s="81" t="s">
        <v>23</v>
      </c>
      <c r="D1230" s="82" t="s">
        <v>136</v>
      </c>
      <c r="E1230" s="82" t="s">
        <v>28</v>
      </c>
      <c r="F1230" s="82" t="s">
        <v>27</v>
      </c>
      <c r="G1230" s="82" t="s">
        <v>24</v>
      </c>
      <c r="H1230" s="171" t="s">
        <v>25</v>
      </c>
      <c r="I1230" s="91" t="s">
        <v>133</v>
      </c>
      <c r="J1230" s="372" t="s">
        <v>198</v>
      </c>
      <c r="K1230" s="374"/>
      <c r="L1230" s="375"/>
      <c r="M1230" s="375"/>
      <c r="N1230" s="375"/>
      <c r="O1230" s="375"/>
      <c r="P1230" s="375"/>
      <c r="Q1230" s="375"/>
      <c r="R1230" s="376"/>
      <c r="S1230" s="83"/>
      <c r="T1230" s="120" t="s">
        <v>31</v>
      </c>
      <c r="U1230" s="118"/>
      <c r="V1230" s="118"/>
      <c r="W1230" s="118"/>
      <c r="X1230" s="118"/>
      <c r="Y1230" s="135" t="str">
        <f>K1232</f>
        <v/>
      </c>
      <c r="Z1230" s="266">
        <f>K1233</f>
        <v>0</v>
      </c>
      <c r="AA1230" s="135"/>
      <c r="AB1230" s="135"/>
      <c r="AC1230" s="135"/>
      <c r="AD1230" s="135"/>
      <c r="AE1230" s="135"/>
      <c r="AF1230" s="148"/>
      <c r="AG1230" s="135"/>
      <c r="AH1230" s="135"/>
      <c r="AI1230" s="135"/>
      <c r="AJ1230" s="135"/>
      <c r="AK1230" s="135"/>
    </row>
    <row r="1231" spans="1:37" ht="18" customHeight="1" thickBot="1">
      <c r="A1231" s="312"/>
      <c r="B1231" s="309">
        <f>B1216</f>
        <v>14</v>
      </c>
      <c r="C1231" s="107"/>
      <c r="D1231" s="108" t="s">
        <v>30</v>
      </c>
      <c r="E1231" s="108" t="str">
        <f>IF(C1231="","",IFERROR(INDEX(リスト!$B$3:$B$32,MATCH(プレー記録!C1231,リスト!$D$3:$D$32,0),1),""))</f>
        <v/>
      </c>
      <c r="F1231" s="109"/>
      <c r="G1231" s="109" t="str">
        <f>IF(F1231="","",F1231)</f>
        <v/>
      </c>
      <c r="H1231" s="172"/>
      <c r="I1231" s="175"/>
      <c r="J1231" s="373"/>
      <c r="K1231" s="377"/>
      <c r="L1231" s="378"/>
      <c r="M1231" s="378"/>
      <c r="N1231" s="378"/>
      <c r="O1231" s="378"/>
      <c r="P1231" s="378"/>
      <c r="Q1231" s="378"/>
      <c r="R1231" s="379"/>
      <c r="S1231" s="84"/>
      <c r="T1231" s="241"/>
      <c r="U1231" s="118" t="str">
        <f>IF(F1231="","","OUT_"&amp;E1231&amp;MONTH(B1231)&amp;"/"&amp;DAY(B1231)&amp;"_"&amp;COUNTIF($V$12:V1231,V1231))</f>
        <v/>
      </c>
      <c r="V1231" s="118" t="str">
        <f>"OUT_"&amp;E1231&amp;B1231</f>
        <v>OUT_14</v>
      </c>
      <c r="W1231" s="194">
        <f>SUM(H1231)-SUM(I1233)</f>
        <v>0</v>
      </c>
      <c r="X1231" s="119" t="str">
        <f>IF(C1231="","",C1231)</f>
        <v/>
      </c>
      <c r="Y1231" s="135" t="str">
        <f>M1232</f>
        <v/>
      </c>
      <c r="Z1231" s="266">
        <f>M1233</f>
        <v>0</v>
      </c>
      <c r="AA1231" s="135"/>
      <c r="AB1231" s="135"/>
      <c r="AC1231" s="135"/>
      <c r="AD1231" s="135"/>
      <c r="AE1231" s="135"/>
      <c r="AF1231" s="148"/>
      <c r="AG1231" s="135"/>
      <c r="AH1231" s="135"/>
      <c r="AI1231" s="135"/>
      <c r="AJ1231" s="135"/>
      <c r="AK1231" s="135"/>
    </row>
    <row r="1232" spans="1:37" ht="18" customHeight="1">
      <c r="A1232" s="312"/>
      <c r="B1232" s="79"/>
      <c r="C1232" s="85" t="s">
        <v>26</v>
      </c>
      <c r="D1232" s="86" t="s">
        <v>1</v>
      </c>
      <c r="E1232" s="86" t="s">
        <v>29</v>
      </c>
      <c r="F1232" s="86" t="s">
        <v>119</v>
      </c>
      <c r="G1232" s="86" t="s">
        <v>134</v>
      </c>
      <c r="H1232" s="173" t="s">
        <v>117</v>
      </c>
      <c r="I1232" s="92" t="s">
        <v>135</v>
      </c>
      <c r="J1232" s="380" t="s">
        <v>199</v>
      </c>
      <c r="K1232" s="382" t="str">
        <f>$K$13</f>
        <v/>
      </c>
      <c r="L1232" s="383"/>
      <c r="M1232" s="382" t="str">
        <f>$M$13</f>
        <v/>
      </c>
      <c r="N1232" s="383"/>
      <c r="O1232" s="382" t="str">
        <f>$O$13</f>
        <v/>
      </c>
      <c r="P1232" s="383"/>
      <c r="Q1232" s="382" t="str">
        <f>$Q$13</f>
        <v/>
      </c>
      <c r="R1232" s="384"/>
      <c r="S1232" s="87"/>
      <c r="T1232" s="135"/>
      <c r="U1232" s="118"/>
      <c r="V1232" s="118"/>
      <c r="W1232" s="118"/>
      <c r="X1232" s="118"/>
      <c r="Y1232" s="135" t="str">
        <f>O1232</f>
        <v/>
      </c>
      <c r="Z1232" s="266">
        <f>O1233</f>
        <v>0</v>
      </c>
      <c r="AA1232" s="135"/>
      <c r="AB1232" s="135"/>
      <c r="AC1232" s="135"/>
      <c r="AD1232" s="135"/>
      <c r="AE1232" s="135"/>
      <c r="AF1232" s="148"/>
      <c r="AG1232" s="135"/>
      <c r="AH1232" s="135"/>
      <c r="AI1232" s="135"/>
      <c r="AJ1232" s="135"/>
      <c r="AK1232" s="135"/>
    </row>
    <row r="1233" spans="1:37" ht="18" customHeight="1" thickBot="1">
      <c r="A1233" s="312" t="str">
        <f>IF(C1231="","",C1231)</f>
        <v/>
      </c>
      <c r="B1233" s="97">
        <f>B1216</f>
        <v>14</v>
      </c>
      <c r="C1233" s="93" t="str">
        <f>IF(H1231="","",IF(D1231="USD",H1231-G1231,ROUNDUP((H1231-G1231)/T1231,2)))</f>
        <v/>
      </c>
      <c r="D1233" s="110"/>
      <c r="E1233" s="110"/>
      <c r="F1233" s="111" t="str">
        <f>IF(AND(E1231&lt;&gt;"",OR(I1231="全額",I1231="一部")=TRUE)=TRUE,E1231,"")</f>
        <v/>
      </c>
      <c r="G1233" s="112" t="str">
        <f>IF(D1231="JPY",IF(COUNTIF(F1233,"*円*")=1,I1233,ROUNDUP(I1233/T1231,2)),IF(COUNTIF(F1233,"*円*")=0,I1233,ROUNDUP(I1233*T1231,0)))</f>
        <v/>
      </c>
      <c r="H1233" s="174"/>
      <c r="I1233" s="176" t="str">
        <f>IF(I1231="","",IF(I1231="全額",H1231,IF(I1231="なし",0,"金額入力")))</f>
        <v/>
      </c>
      <c r="J1233" s="381"/>
      <c r="K1233" s="385"/>
      <c r="L1233" s="386"/>
      <c r="M1233" s="385"/>
      <c r="N1233" s="386"/>
      <c r="O1233" s="385"/>
      <c r="P1233" s="386"/>
      <c r="Q1233" s="385"/>
      <c r="R1233" s="387"/>
      <c r="S1233" s="87"/>
      <c r="T1233" s="135"/>
      <c r="U1233" s="118" t="str">
        <f>IF(G1233="","","IN_"&amp;F1233&amp;MONTH(H1233)&amp;"/"&amp;DAY(H1233))&amp;"_"&amp;COUNTIF($V$14:V1233,V1233)</f>
        <v>_214</v>
      </c>
      <c r="V1233" s="118" t="str">
        <f>"IN_"&amp;F1233&amp;H1233</f>
        <v>IN_</v>
      </c>
      <c r="W1233" s="118"/>
      <c r="X1233" s="118"/>
      <c r="Y1233" s="135" t="str">
        <f>Q1232</f>
        <v/>
      </c>
      <c r="Z1233" s="266">
        <f>Q1233</f>
        <v>0</v>
      </c>
      <c r="AA1233" s="135" t="str">
        <f>IF(AB1233="着金待ち",COUNTIF($AB$14:AB1233,"着金待ち"),"")</f>
        <v/>
      </c>
      <c r="AB1233" s="135" t="str">
        <f>IF(AND(OR(I1231="全額",I1231="一部")=TRUE,H1233="")=TRUE,"着金待ち","")</f>
        <v/>
      </c>
      <c r="AC1233" s="135" t="str">
        <f>IF(AB1233="着金待ち",C1231,"")</f>
        <v/>
      </c>
      <c r="AD1233" s="135" t="str">
        <f>IF(AB1233="着金待ち",F1233,"")</f>
        <v/>
      </c>
      <c r="AE1233" s="292" t="str">
        <f>IF(AB1233="着金待ち",G1233,"")</f>
        <v/>
      </c>
      <c r="AF1233" s="148" t="str">
        <f>IF(AB1233="着金待ち",B1233,"")</f>
        <v/>
      </c>
      <c r="AG1233" s="135" t="str">
        <f>IF(C1233="","",IF(C1233&lt;&gt;D1233+E1233,"！",""))</f>
        <v/>
      </c>
      <c r="AH1233" s="135" t="str">
        <f>IF(C1233="","",IF(C1233&lt;&gt;SUM(K1233:R1233),"！",""))</f>
        <v/>
      </c>
      <c r="AI1233" s="135" t="str">
        <f>IF(OR(AG1233="！",AH1233="！")=TRUE,"！","")</f>
        <v/>
      </c>
      <c r="AJ1233" s="135" t="str">
        <f>IF(AI1233="！",COUNTIF($AI$14:AI1233,"！"),"")</f>
        <v/>
      </c>
      <c r="AK1233" s="135">
        <v>4</v>
      </c>
    </row>
    <row r="1234" spans="1:37" ht="18" customHeight="1" thickBot="1">
      <c r="A1234" s="312"/>
      <c r="B1234" s="308" t="s">
        <v>317</v>
      </c>
      <c r="C1234" s="88"/>
      <c r="D1234" s="89"/>
      <c r="E1234" s="94" t="str">
        <f>IFERROR(ABS(C1233-(D1233+E1233)),"")</f>
        <v/>
      </c>
      <c r="F1234" s="90"/>
      <c r="G1234" s="90"/>
      <c r="H1234" s="89"/>
      <c r="I1234" s="170"/>
      <c r="J1234" s="79"/>
      <c r="K1234" s="79"/>
      <c r="L1234" s="79"/>
      <c r="M1234" s="79"/>
      <c r="N1234" s="79"/>
      <c r="O1234" s="79"/>
      <c r="P1234" s="79"/>
      <c r="Q1234" s="388" t="str">
        <f>IFERROR(ABS(C1233-SUM(K1233:R1233)),"")</f>
        <v/>
      </c>
      <c r="R1234" s="388"/>
      <c r="S1234" s="79"/>
      <c r="T1234" s="135"/>
      <c r="U1234" s="118"/>
      <c r="V1234" s="118"/>
      <c r="W1234" s="118"/>
      <c r="X1234" s="118"/>
      <c r="Y1234" s="135"/>
      <c r="Z1234" s="135"/>
      <c r="AA1234" s="135"/>
      <c r="AB1234" s="135"/>
      <c r="AC1234" s="135"/>
      <c r="AD1234" s="135"/>
      <c r="AE1234" s="135"/>
      <c r="AF1234" s="148"/>
      <c r="AG1234" s="135"/>
      <c r="AH1234" s="135"/>
      <c r="AI1234" s="135"/>
      <c r="AJ1234" s="135"/>
      <c r="AK1234" s="135"/>
    </row>
    <row r="1235" spans="1:37" ht="18" customHeight="1" thickBot="1">
      <c r="A1235" s="312"/>
      <c r="B1235" s="321">
        <f>B1230+1</f>
        <v>5</v>
      </c>
      <c r="C1235" s="81" t="s">
        <v>23</v>
      </c>
      <c r="D1235" s="82" t="s">
        <v>136</v>
      </c>
      <c r="E1235" s="82" t="s">
        <v>28</v>
      </c>
      <c r="F1235" s="82" t="s">
        <v>27</v>
      </c>
      <c r="G1235" s="82" t="s">
        <v>24</v>
      </c>
      <c r="H1235" s="171" t="s">
        <v>25</v>
      </c>
      <c r="I1235" s="91" t="s">
        <v>133</v>
      </c>
      <c r="J1235" s="372" t="s">
        <v>198</v>
      </c>
      <c r="K1235" s="374"/>
      <c r="L1235" s="375"/>
      <c r="M1235" s="375"/>
      <c r="N1235" s="375"/>
      <c r="O1235" s="375"/>
      <c r="P1235" s="375"/>
      <c r="Q1235" s="375"/>
      <c r="R1235" s="376"/>
      <c r="S1235" s="83"/>
      <c r="T1235" s="120" t="s">
        <v>31</v>
      </c>
      <c r="U1235" s="118"/>
      <c r="V1235" s="118"/>
      <c r="W1235" s="118"/>
      <c r="X1235" s="118"/>
      <c r="Y1235" s="135" t="str">
        <f>K1237</f>
        <v/>
      </c>
      <c r="Z1235" s="266">
        <f>K1238</f>
        <v>0</v>
      </c>
      <c r="AA1235" s="135"/>
      <c r="AB1235" s="135"/>
      <c r="AC1235" s="135"/>
      <c r="AD1235" s="135"/>
      <c r="AE1235" s="135"/>
      <c r="AF1235" s="148"/>
      <c r="AG1235" s="135"/>
      <c r="AH1235" s="135"/>
      <c r="AI1235" s="135"/>
      <c r="AJ1235" s="135"/>
      <c r="AK1235" s="135"/>
    </row>
    <row r="1236" spans="1:37" ht="18" customHeight="1" thickBot="1">
      <c r="A1236" s="312"/>
      <c r="B1236" s="309">
        <f>B1216</f>
        <v>14</v>
      </c>
      <c r="C1236" s="107"/>
      <c r="D1236" s="108" t="s">
        <v>30</v>
      </c>
      <c r="E1236" s="108" t="str">
        <f>IF(C1236="","",IFERROR(INDEX(リスト!$B$3:$B$32,MATCH(プレー記録!C1236,リスト!$D$3:$D$32,0),1),""))</f>
        <v/>
      </c>
      <c r="F1236" s="109"/>
      <c r="G1236" s="109" t="str">
        <f>IF(F1236="","",F1236)</f>
        <v/>
      </c>
      <c r="H1236" s="172"/>
      <c r="I1236" s="175"/>
      <c r="J1236" s="373"/>
      <c r="K1236" s="377"/>
      <c r="L1236" s="378"/>
      <c r="M1236" s="378"/>
      <c r="N1236" s="378"/>
      <c r="O1236" s="378"/>
      <c r="P1236" s="378"/>
      <c r="Q1236" s="378"/>
      <c r="R1236" s="379"/>
      <c r="S1236" s="84"/>
      <c r="T1236" s="241"/>
      <c r="U1236" s="118" t="str">
        <f>IF(F1236="","","OUT_"&amp;E1236&amp;MONTH(B1236)&amp;"/"&amp;DAY(B1236)&amp;"_"&amp;COUNTIF($V$12:V1236,V1236))</f>
        <v/>
      </c>
      <c r="V1236" s="118" t="str">
        <f>"OUT_"&amp;E1236&amp;B1236</f>
        <v>OUT_14</v>
      </c>
      <c r="W1236" s="194">
        <f>SUM(H1236)-SUM(I1238)</f>
        <v>0</v>
      </c>
      <c r="X1236" s="119" t="str">
        <f>IF(C1236="","",C1236)</f>
        <v/>
      </c>
      <c r="Y1236" s="135" t="str">
        <f>M1237</f>
        <v/>
      </c>
      <c r="Z1236" s="266">
        <f>M1238</f>
        <v>0</v>
      </c>
      <c r="AA1236" s="135"/>
      <c r="AB1236" s="135"/>
      <c r="AC1236" s="135"/>
      <c r="AD1236" s="135"/>
      <c r="AE1236" s="135"/>
      <c r="AF1236" s="148"/>
      <c r="AG1236" s="135"/>
      <c r="AH1236" s="135"/>
      <c r="AI1236" s="135"/>
      <c r="AJ1236" s="135"/>
      <c r="AK1236" s="135"/>
    </row>
    <row r="1237" spans="1:37" ht="18" customHeight="1">
      <c r="A1237" s="312"/>
      <c r="B1237" s="79"/>
      <c r="C1237" s="85" t="s">
        <v>26</v>
      </c>
      <c r="D1237" s="86" t="s">
        <v>1</v>
      </c>
      <c r="E1237" s="86" t="s">
        <v>29</v>
      </c>
      <c r="F1237" s="86" t="s">
        <v>119</v>
      </c>
      <c r="G1237" s="86" t="s">
        <v>134</v>
      </c>
      <c r="H1237" s="173" t="s">
        <v>117</v>
      </c>
      <c r="I1237" s="92" t="s">
        <v>135</v>
      </c>
      <c r="J1237" s="380" t="s">
        <v>199</v>
      </c>
      <c r="K1237" s="382" t="str">
        <f>$K$13</f>
        <v/>
      </c>
      <c r="L1237" s="383"/>
      <c r="M1237" s="382" t="str">
        <f>$M$13</f>
        <v/>
      </c>
      <c r="N1237" s="383"/>
      <c r="O1237" s="382" t="str">
        <f>$O$13</f>
        <v/>
      </c>
      <c r="P1237" s="383"/>
      <c r="Q1237" s="382" t="str">
        <f>$Q$13</f>
        <v/>
      </c>
      <c r="R1237" s="384"/>
      <c r="S1237" s="87"/>
      <c r="T1237" s="135"/>
      <c r="U1237" s="118"/>
      <c r="V1237" s="118"/>
      <c r="W1237" s="118"/>
      <c r="X1237" s="118"/>
      <c r="Y1237" s="135" t="str">
        <f>O1237</f>
        <v/>
      </c>
      <c r="Z1237" s="266">
        <f>O1238</f>
        <v>0</v>
      </c>
      <c r="AA1237" s="135"/>
      <c r="AB1237" s="135"/>
      <c r="AC1237" s="135"/>
      <c r="AD1237" s="135"/>
      <c r="AE1237" s="135"/>
      <c r="AF1237" s="148"/>
      <c r="AG1237" s="135"/>
      <c r="AH1237" s="135"/>
      <c r="AI1237" s="135"/>
      <c r="AJ1237" s="135"/>
      <c r="AK1237" s="135"/>
    </row>
    <row r="1238" spans="1:37" ht="18" customHeight="1" thickBot="1">
      <c r="A1238" s="312" t="str">
        <f>IF(C1236="","",C1236)</f>
        <v/>
      </c>
      <c r="B1238" s="97">
        <f>B1216</f>
        <v>14</v>
      </c>
      <c r="C1238" s="93" t="str">
        <f>IF(H1236="","",IF(D1236="USD",H1236-G1236,ROUNDUP((H1236-G1236)/T1236,2)))</f>
        <v/>
      </c>
      <c r="D1238" s="110"/>
      <c r="E1238" s="110"/>
      <c r="F1238" s="111" t="str">
        <f>IF(AND(E1236&lt;&gt;"",OR(I1236="全額",I1236="一部")=TRUE)=TRUE,E1236,"")</f>
        <v/>
      </c>
      <c r="G1238" s="112" t="str">
        <f>IF(D1236="JPY",IF(COUNTIF(F1238,"*円*")=1,I1238,ROUNDUP(I1238/T1236,2)),IF(COUNTIF(F1238,"*円*")=0,I1238,ROUNDUP(I1238*T1236,0)))</f>
        <v/>
      </c>
      <c r="H1238" s="174"/>
      <c r="I1238" s="176" t="str">
        <f>IF(I1236="","",IF(I1236="全額",H1236,IF(I1236="なし",0,"金額入力")))</f>
        <v/>
      </c>
      <c r="J1238" s="381"/>
      <c r="K1238" s="385"/>
      <c r="L1238" s="386"/>
      <c r="M1238" s="385"/>
      <c r="N1238" s="386"/>
      <c r="O1238" s="385"/>
      <c r="P1238" s="386"/>
      <c r="Q1238" s="385"/>
      <c r="R1238" s="387"/>
      <c r="S1238" s="87"/>
      <c r="T1238" s="135"/>
      <c r="U1238" s="118" t="str">
        <f>IF(G1238="","","IN_"&amp;F1238&amp;MONTH(H1238)&amp;"/"&amp;DAY(H1238))&amp;"_"&amp;COUNTIF($V$14:V1238,V1238)</f>
        <v>_215</v>
      </c>
      <c r="V1238" s="118" t="str">
        <f>"IN_"&amp;F1238&amp;H1238</f>
        <v>IN_</v>
      </c>
      <c r="W1238" s="118"/>
      <c r="X1238" s="118"/>
      <c r="Y1238" s="135" t="str">
        <f>Q1237</f>
        <v/>
      </c>
      <c r="Z1238" s="266">
        <f>Q1238</f>
        <v>0</v>
      </c>
      <c r="AA1238" s="135" t="str">
        <f>IF(AB1238="着金待ち",COUNTIF($AB$14:AB1238,"着金待ち"),"")</f>
        <v/>
      </c>
      <c r="AB1238" s="135" t="str">
        <f>IF(AND(OR(I1236="全額",I1236="一部")=TRUE,H1238="")=TRUE,"着金待ち","")</f>
        <v/>
      </c>
      <c r="AC1238" s="135" t="str">
        <f>IF(AB1238="着金待ち",C1236,"")</f>
        <v/>
      </c>
      <c r="AD1238" s="135" t="str">
        <f>IF(AB1238="着金待ち",F1238,"")</f>
        <v/>
      </c>
      <c r="AE1238" s="292" t="str">
        <f>IF(AB1238="着金待ち",G1238,"")</f>
        <v/>
      </c>
      <c r="AF1238" s="148" t="str">
        <f>IF(AB1238="着金待ち",B1238,"")</f>
        <v/>
      </c>
      <c r="AG1238" s="135" t="str">
        <f>IF(C1238="","",IF(C1238&lt;&gt;D1238+E1238,"！",""))</f>
        <v/>
      </c>
      <c r="AH1238" s="135" t="str">
        <f>IF(C1238="","",IF(C1238&lt;&gt;SUM(K1238:R1238),"！",""))</f>
        <v/>
      </c>
      <c r="AI1238" s="135" t="str">
        <f>IF(OR(AG1238="！",AH1238="！")=TRUE,"！","")</f>
        <v/>
      </c>
      <c r="AJ1238" s="135" t="str">
        <f>IF(AI1238="！",COUNTIF($AI$14:AI1238,"！"),"")</f>
        <v/>
      </c>
      <c r="AK1238" s="135">
        <v>5</v>
      </c>
    </row>
    <row r="1239" spans="1:37" ht="18" customHeight="1" thickBot="1">
      <c r="A1239" s="312"/>
      <c r="B1239" s="308" t="s">
        <v>317</v>
      </c>
      <c r="C1239" s="88"/>
      <c r="D1239" s="89"/>
      <c r="E1239" s="94" t="str">
        <f>IFERROR(ABS(C1238-(D1238+E1238)),"")</f>
        <v/>
      </c>
      <c r="F1239" s="90"/>
      <c r="G1239" s="90"/>
      <c r="H1239" s="89"/>
      <c r="I1239" s="170"/>
      <c r="J1239" s="79"/>
      <c r="K1239" s="79"/>
      <c r="L1239" s="79"/>
      <c r="M1239" s="79"/>
      <c r="N1239" s="79"/>
      <c r="O1239" s="79"/>
      <c r="P1239" s="79"/>
      <c r="Q1239" s="388" t="str">
        <f>IFERROR(ABS(C1238-SUM(K1238:R1238)),"")</f>
        <v/>
      </c>
      <c r="R1239" s="388"/>
      <c r="S1239" s="79"/>
      <c r="T1239" s="135"/>
      <c r="U1239" s="118"/>
      <c r="V1239" s="118"/>
      <c r="W1239" s="118"/>
      <c r="X1239" s="118"/>
      <c r="Y1239" s="135"/>
      <c r="Z1239" s="135"/>
      <c r="AA1239" s="135"/>
      <c r="AB1239" s="135"/>
      <c r="AC1239" s="135"/>
      <c r="AD1239" s="135"/>
      <c r="AE1239" s="135"/>
      <c r="AF1239" s="148"/>
      <c r="AG1239" s="135"/>
      <c r="AH1239" s="135"/>
      <c r="AI1239" s="135"/>
      <c r="AJ1239" s="135"/>
      <c r="AK1239" s="135"/>
    </row>
    <row r="1240" spans="1:37" ht="18" customHeight="1" thickBot="1">
      <c r="A1240" s="312"/>
      <c r="B1240" s="321">
        <f>B1235+1</f>
        <v>6</v>
      </c>
      <c r="C1240" s="81" t="s">
        <v>23</v>
      </c>
      <c r="D1240" s="82" t="s">
        <v>136</v>
      </c>
      <c r="E1240" s="82" t="s">
        <v>28</v>
      </c>
      <c r="F1240" s="82" t="s">
        <v>27</v>
      </c>
      <c r="G1240" s="82" t="s">
        <v>24</v>
      </c>
      <c r="H1240" s="171" t="s">
        <v>25</v>
      </c>
      <c r="I1240" s="91" t="s">
        <v>133</v>
      </c>
      <c r="J1240" s="372" t="s">
        <v>198</v>
      </c>
      <c r="K1240" s="374"/>
      <c r="L1240" s="375"/>
      <c r="M1240" s="375"/>
      <c r="N1240" s="375"/>
      <c r="O1240" s="375"/>
      <c r="P1240" s="375"/>
      <c r="Q1240" s="375"/>
      <c r="R1240" s="376"/>
      <c r="S1240" s="83"/>
      <c r="T1240" s="120" t="s">
        <v>31</v>
      </c>
      <c r="U1240" s="118"/>
      <c r="V1240" s="118"/>
      <c r="W1240" s="118"/>
      <c r="X1240" s="118"/>
      <c r="Y1240" s="135" t="str">
        <f>K1242</f>
        <v/>
      </c>
      <c r="Z1240" s="266">
        <f>K1243</f>
        <v>0</v>
      </c>
      <c r="AA1240" s="135"/>
      <c r="AB1240" s="135"/>
      <c r="AC1240" s="135"/>
      <c r="AD1240" s="135"/>
      <c r="AE1240" s="135"/>
      <c r="AF1240" s="148"/>
      <c r="AG1240" s="135"/>
      <c r="AH1240" s="135"/>
      <c r="AI1240" s="135"/>
      <c r="AJ1240" s="135"/>
      <c r="AK1240" s="135"/>
    </row>
    <row r="1241" spans="1:37" ht="18" customHeight="1" thickBot="1">
      <c r="A1241" s="312"/>
      <c r="B1241" s="309">
        <f>B1216</f>
        <v>14</v>
      </c>
      <c r="C1241" s="107"/>
      <c r="D1241" s="108" t="s">
        <v>30</v>
      </c>
      <c r="E1241" s="108" t="str">
        <f>IF(C1241="","",IFERROR(INDEX(リスト!$B$3:$B$32,MATCH(プレー記録!C1241,リスト!$D$3:$D$32,0),1),""))</f>
        <v/>
      </c>
      <c r="F1241" s="109"/>
      <c r="G1241" s="109" t="str">
        <f>IF(F1241="","",F1241)</f>
        <v/>
      </c>
      <c r="H1241" s="172"/>
      <c r="I1241" s="175"/>
      <c r="J1241" s="373"/>
      <c r="K1241" s="377"/>
      <c r="L1241" s="378"/>
      <c r="M1241" s="378"/>
      <c r="N1241" s="378"/>
      <c r="O1241" s="378"/>
      <c r="P1241" s="378"/>
      <c r="Q1241" s="378"/>
      <c r="R1241" s="379"/>
      <c r="S1241" s="84"/>
      <c r="T1241" s="241"/>
      <c r="U1241" s="118" t="str">
        <f>IF(F1241="","","OUT_"&amp;E1241&amp;MONTH(B1241)&amp;"/"&amp;DAY(B1241)&amp;"_"&amp;COUNTIF($V$12:V1241,V1241))</f>
        <v/>
      </c>
      <c r="V1241" s="118" t="str">
        <f>"OUT_"&amp;E1241&amp;B1241</f>
        <v>OUT_14</v>
      </c>
      <c r="W1241" s="194">
        <f>SUM(H1241)-SUM(I1243)</f>
        <v>0</v>
      </c>
      <c r="X1241" s="119" t="str">
        <f>IF(C1241="","",C1241)</f>
        <v/>
      </c>
      <c r="Y1241" s="135" t="str">
        <f>M1242</f>
        <v/>
      </c>
      <c r="Z1241" s="266">
        <f>M1243</f>
        <v>0</v>
      </c>
      <c r="AA1241" s="135"/>
      <c r="AB1241" s="135"/>
      <c r="AC1241" s="135"/>
      <c r="AD1241" s="135"/>
      <c r="AE1241" s="135"/>
      <c r="AF1241" s="148"/>
      <c r="AG1241" s="135"/>
      <c r="AH1241" s="135"/>
      <c r="AI1241" s="135"/>
      <c r="AJ1241" s="135"/>
      <c r="AK1241" s="135"/>
    </row>
    <row r="1242" spans="1:37" ht="18" customHeight="1">
      <c r="A1242" s="312"/>
      <c r="B1242" s="79"/>
      <c r="C1242" s="85" t="s">
        <v>26</v>
      </c>
      <c r="D1242" s="86" t="s">
        <v>1</v>
      </c>
      <c r="E1242" s="86" t="s">
        <v>29</v>
      </c>
      <c r="F1242" s="86" t="s">
        <v>119</v>
      </c>
      <c r="G1242" s="86" t="s">
        <v>134</v>
      </c>
      <c r="H1242" s="173" t="s">
        <v>117</v>
      </c>
      <c r="I1242" s="92" t="s">
        <v>135</v>
      </c>
      <c r="J1242" s="380" t="s">
        <v>199</v>
      </c>
      <c r="K1242" s="382" t="str">
        <f>$K$13</f>
        <v/>
      </c>
      <c r="L1242" s="383"/>
      <c r="M1242" s="382" t="str">
        <f>$M$13</f>
        <v/>
      </c>
      <c r="N1242" s="383"/>
      <c r="O1242" s="382" t="str">
        <f>$O$13</f>
        <v/>
      </c>
      <c r="P1242" s="383"/>
      <c r="Q1242" s="382" t="str">
        <f>$Q$13</f>
        <v/>
      </c>
      <c r="R1242" s="384"/>
      <c r="S1242" s="87"/>
      <c r="T1242" s="135"/>
      <c r="U1242" s="118"/>
      <c r="V1242" s="118"/>
      <c r="W1242" s="118"/>
      <c r="X1242" s="118"/>
      <c r="Y1242" s="135" t="str">
        <f>O1242</f>
        <v/>
      </c>
      <c r="Z1242" s="266">
        <f>O1243</f>
        <v>0</v>
      </c>
      <c r="AA1242" s="135"/>
      <c r="AB1242" s="135"/>
      <c r="AC1242" s="135"/>
      <c r="AD1242" s="135"/>
      <c r="AE1242" s="135"/>
      <c r="AF1242" s="148"/>
      <c r="AG1242" s="135"/>
      <c r="AH1242" s="135"/>
      <c r="AI1242" s="135"/>
      <c r="AJ1242" s="135"/>
      <c r="AK1242" s="135"/>
    </row>
    <row r="1243" spans="1:37" ht="18" customHeight="1" thickBot="1">
      <c r="A1243" s="312" t="str">
        <f>IF(C1241="","",C1241)</f>
        <v/>
      </c>
      <c r="B1243" s="97">
        <f>B1216</f>
        <v>14</v>
      </c>
      <c r="C1243" s="93" t="str">
        <f>IF(H1241="","",IF(D1241="USD",H1241-G1241,ROUNDUP((H1241-G1241)/T1241,2)))</f>
        <v/>
      </c>
      <c r="D1243" s="110"/>
      <c r="E1243" s="110"/>
      <c r="F1243" s="111" t="str">
        <f>IF(AND(E1241&lt;&gt;"",OR(I1241="全額",I1241="一部")=TRUE)=TRUE,E1241,"")</f>
        <v/>
      </c>
      <c r="G1243" s="112" t="str">
        <f>IF(D1241="JPY",IF(COUNTIF(F1243,"*円*")=1,I1243,ROUNDUP(I1243/T1241,2)),IF(COUNTIF(F1243,"*円*")=0,I1243,ROUNDUP(I1243*T1241,0)))</f>
        <v/>
      </c>
      <c r="H1243" s="174"/>
      <c r="I1243" s="176" t="str">
        <f>IF(I1241="","",IF(I1241="全額",H1241,IF(I1241="なし",0,"金額入力")))</f>
        <v/>
      </c>
      <c r="J1243" s="381"/>
      <c r="K1243" s="385"/>
      <c r="L1243" s="386"/>
      <c r="M1243" s="385"/>
      <c r="N1243" s="386"/>
      <c r="O1243" s="385"/>
      <c r="P1243" s="386"/>
      <c r="Q1243" s="385"/>
      <c r="R1243" s="387"/>
      <c r="S1243" s="87"/>
      <c r="T1243" s="135"/>
      <c r="U1243" s="118" t="str">
        <f>IF(G1243="","","IN_"&amp;F1243&amp;MONTH(H1243)&amp;"/"&amp;DAY(H1243))&amp;"_"&amp;COUNTIF($V$14:V1243,V1243)</f>
        <v>_216</v>
      </c>
      <c r="V1243" s="118" t="str">
        <f>"IN_"&amp;F1243&amp;H1243</f>
        <v>IN_</v>
      </c>
      <c r="W1243" s="118"/>
      <c r="X1243" s="118"/>
      <c r="Y1243" s="135" t="str">
        <f>Q1242</f>
        <v/>
      </c>
      <c r="Z1243" s="266">
        <f>Q1243</f>
        <v>0</v>
      </c>
      <c r="AA1243" s="135" t="str">
        <f>IF(AB1243="着金待ち",COUNTIF($AB$14:AB1243,"着金待ち"),"")</f>
        <v/>
      </c>
      <c r="AB1243" s="135" t="str">
        <f>IF(AND(OR(I1241="全額",I1241="一部")=TRUE,H1243="")=TRUE,"着金待ち","")</f>
        <v/>
      </c>
      <c r="AC1243" s="135" t="str">
        <f>IF(AB1243="着金待ち",C1241,"")</f>
        <v/>
      </c>
      <c r="AD1243" s="135" t="str">
        <f>IF(AB1243="着金待ち",F1243,"")</f>
        <v/>
      </c>
      <c r="AE1243" s="292" t="str">
        <f>IF(AB1243="着金待ち",G1243,"")</f>
        <v/>
      </c>
      <c r="AF1243" s="148" t="str">
        <f>IF(AB1243="着金待ち",B1243,"")</f>
        <v/>
      </c>
      <c r="AG1243" s="135" t="str">
        <f>IF(C1243="","",IF(C1243&lt;&gt;D1243+E1243,"！",""))</f>
        <v/>
      </c>
      <c r="AH1243" s="135" t="str">
        <f>IF(C1243="","",IF(C1243&lt;&gt;SUM(K1243:R1243),"！",""))</f>
        <v/>
      </c>
      <c r="AI1243" s="135" t="str">
        <f>IF(OR(AG1243="！",AH1243="！")=TRUE,"！","")</f>
        <v/>
      </c>
      <c r="AJ1243" s="135" t="str">
        <f>IF(AI1243="！",COUNTIF($AI$14:AI1243,"！"),"")</f>
        <v/>
      </c>
      <c r="AK1243" s="135">
        <v>6</v>
      </c>
    </row>
    <row r="1244" spans="1:37" ht="18" customHeight="1" thickBot="1">
      <c r="A1244" s="312"/>
      <c r="B1244" s="308" t="s">
        <v>317</v>
      </c>
      <c r="C1244" s="88"/>
      <c r="D1244" s="89"/>
      <c r="E1244" s="94" t="str">
        <f>IFERROR(ABS(C1243-(D1243+E1243)),"")</f>
        <v/>
      </c>
      <c r="F1244" s="90"/>
      <c r="G1244" s="90"/>
      <c r="H1244" s="89"/>
      <c r="I1244" s="170"/>
      <c r="J1244" s="79"/>
      <c r="K1244" s="79"/>
      <c r="L1244" s="79"/>
      <c r="M1244" s="79"/>
      <c r="N1244" s="79"/>
      <c r="O1244" s="79"/>
      <c r="P1244" s="79"/>
      <c r="Q1244" s="388" t="str">
        <f>IFERROR(ABS(C1243-SUM(K1243:R1243)),"")</f>
        <v/>
      </c>
      <c r="R1244" s="388"/>
      <c r="S1244" s="79"/>
      <c r="T1244" s="135"/>
      <c r="U1244" s="118"/>
      <c r="V1244" s="118"/>
      <c r="W1244" s="118"/>
      <c r="X1244" s="118"/>
      <c r="Y1244" s="135"/>
      <c r="Z1244" s="135"/>
      <c r="AA1244" s="135"/>
      <c r="AB1244" s="135"/>
      <c r="AC1244" s="135"/>
      <c r="AD1244" s="135"/>
      <c r="AE1244" s="135"/>
      <c r="AF1244" s="148"/>
      <c r="AG1244" s="135"/>
      <c r="AH1244" s="135"/>
      <c r="AI1244" s="135"/>
      <c r="AJ1244" s="135"/>
      <c r="AK1244" s="135"/>
    </row>
    <row r="1245" spans="1:37" ht="18" customHeight="1" thickBot="1">
      <c r="A1245" s="312"/>
      <c r="B1245" s="321">
        <f>B1240+1</f>
        <v>7</v>
      </c>
      <c r="C1245" s="81" t="s">
        <v>23</v>
      </c>
      <c r="D1245" s="82" t="s">
        <v>136</v>
      </c>
      <c r="E1245" s="82" t="s">
        <v>28</v>
      </c>
      <c r="F1245" s="82" t="s">
        <v>27</v>
      </c>
      <c r="G1245" s="82" t="s">
        <v>24</v>
      </c>
      <c r="H1245" s="171" t="s">
        <v>25</v>
      </c>
      <c r="I1245" s="91" t="s">
        <v>133</v>
      </c>
      <c r="J1245" s="372" t="s">
        <v>198</v>
      </c>
      <c r="K1245" s="374"/>
      <c r="L1245" s="375"/>
      <c r="M1245" s="375"/>
      <c r="N1245" s="375"/>
      <c r="O1245" s="375"/>
      <c r="P1245" s="375"/>
      <c r="Q1245" s="375"/>
      <c r="R1245" s="376"/>
      <c r="S1245" s="83"/>
      <c r="T1245" s="120" t="s">
        <v>31</v>
      </c>
      <c r="U1245" s="118"/>
      <c r="V1245" s="118"/>
      <c r="W1245" s="118"/>
      <c r="X1245" s="118"/>
      <c r="Y1245" s="135" t="str">
        <f>K1247</f>
        <v/>
      </c>
      <c r="Z1245" s="266">
        <f>K1248</f>
        <v>0</v>
      </c>
      <c r="AA1245" s="135"/>
      <c r="AB1245" s="135"/>
      <c r="AC1245" s="135"/>
      <c r="AD1245" s="135"/>
      <c r="AE1245" s="135"/>
      <c r="AF1245" s="148"/>
      <c r="AG1245" s="135"/>
      <c r="AH1245" s="135"/>
      <c r="AI1245" s="135"/>
      <c r="AJ1245" s="135"/>
      <c r="AK1245" s="135"/>
    </row>
    <row r="1246" spans="1:37" ht="18" customHeight="1" thickBot="1">
      <c r="A1246" s="312"/>
      <c r="B1246" s="309">
        <f>B1216</f>
        <v>14</v>
      </c>
      <c r="C1246" s="107"/>
      <c r="D1246" s="108" t="s">
        <v>30</v>
      </c>
      <c r="E1246" s="108" t="str">
        <f>IF(C1246="","",IFERROR(INDEX(リスト!$B$3:$B$32,MATCH(プレー記録!C1246,リスト!$D$3:$D$32,0),1),""))</f>
        <v/>
      </c>
      <c r="F1246" s="109"/>
      <c r="G1246" s="109" t="str">
        <f>IF(F1246="","",F1246)</f>
        <v/>
      </c>
      <c r="H1246" s="172"/>
      <c r="I1246" s="175"/>
      <c r="J1246" s="373"/>
      <c r="K1246" s="377"/>
      <c r="L1246" s="378"/>
      <c r="M1246" s="378"/>
      <c r="N1246" s="378"/>
      <c r="O1246" s="378"/>
      <c r="P1246" s="378"/>
      <c r="Q1246" s="378"/>
      <c r="R1246" s="379"/>
      <c r="S1246" s="84"/>
      <c r="T1246" s="241"/>
      <c r="U1246" s="118" t="str">
        <f>IF(F1246="","","OUT_"&amp;E1246&amp;MONTH(B1246)&amp;"/"&amp;DAY(B1246)&amp;"_"&amp;COUNTIF($V$12:V1246,V1246))</f>
        <v/>
      </c>
      <c r="V1246" s="118" t="str">
        <f>"OUT_"&amp;E1246&amp;B1246</f>
        <v>OUT_14</v>
      </c>
      <c r="W1246" s="194">
        <f>SUM(H1246)-SUM(I1248)</f>
        <v>0</v>
      </c>
      <c r="X1246" s="119" t="str">
        <f>IF(C1246="","",C1246)</f>
        <v/>
      </c>
      <c r="Y1246" s="135" t="str">
        <f>M1247</f>
        <v/>
      </c>
      <c r="Z1246" s="266">
        <f>M1248</f>
        <v>0</v>
      </c>
      <c r="AA1246" s="135"/>
      <c r="AB1246" s="135"/>
      <c r="AC1246" s="135"/>
      <c r="AD1246" s="135"/>
      <c r="AE1246" s="135"/>
      <c r="AF1246" s="148"/>
      <c r="AG1246" s="135"/>
      <c r="AH1246" s="135"/>
      <c r="AI1246" s="135"/>
      <c r="AJ1246" s="135"/>
      <c r="AK1246" s="135"/>
    </row>
    <row r="1247" spans="1:37" ht="18" customHeight="1">
      <c r="A1247" s="312"/>
      <c r="B1247" s="79"/>
      <c r="C1247" s="85" t="s">
        <v>26</v>
      </c>
      <c r="D1247" s="86" t="s">
        <v>1</v>
      </c>
      <c r="E1247" s="86" t="s">
        <v>29</v>
      </c>
      <c r="F1247" s="86" t="s">
        <v>119</v>
      </c>
      <c r="G1247" s="86" t="s">
        <v>134</v>
      </c>
      <c r="H1247" s="173" t="s">
        <v>117</v>
      </c>
      <c r="I1247" s="92" t="s">
        <v>135</v>
      </c>
      <c r="J1247" s="380" t="s">
        <v>199</v>
      </c>
      <c r="K1247" s="382" t="str">
        <f>$K$13</f>
        <v/>
      </c>
      <c r="L1247" s="383"/>
      <c r="M1247" s="382" t="str">
        <f>$M$13</f>
        <v/>
      </c>
      <c r="N1247" s="383"/>
      <c r="O1247" s="382" t="str">
        <f>$O$13</f>
        <v/>
      </c>
      <c r="P1247" s="383"/>
      <c r="Q1247" s="382" t="str">
        <f>$Q$13</f>
        <v/>
      </c>
      <c r="R1247" s="384"/>
      <c r="S1247" s="87"/>
      <c r="T1247" s="135"/>
      <c r="U1247" s="118"/>
      <c r="V1247" s="118"/>
      <c r="W1247" s="118"/>
      <c r="X1247" s="118"/>
      <c r="Y1247" s="135" t="str">
        <f>O1247</f>
        <v/>
      </c>
      <c r="Z1247" s="266">
        <f>O1248</f>
        <v>0</v>
      </c>
      <c r="AA1247" s="135"/>
      <c r="AB1247" s="135"/>
      <c r="AC1247" s="135"/>
      <c r="AD1247" s="135"/>
      <c r="AE1247" s="135"/>
      <c r="AF1247" s="148"/>
      <c r="AG1247" s="135"/>
      <c r="AH1247" s="135"/>
      <c r="AI1247" s="135"/>
      <c r="AJ1247" s="135"/>
      <c r="AK1247" s="135"/>
    </row>
    <row r="1248" spans="1:37" ht="18" customHeight="1" thickBot="1">
      <c r="A1248" s="312" t="str">
        <f>IF(C1246="","",C1246)</f>
        <v/>
      </c>
      <c r="B1248" s="97">
        <f>B1216</f>
        <v>14</v>
      </c>
      <c r="C1248" s="93" t="str">
        <f>IF(H1246="","",IF(D1246="USD",H1246-G1246,ROUNDUP((H1246-G1246)/T1246,2)))</f>
        <v/>
      </c>
      <c r="D1248" s="110"/>
      <c r="E1248" s="110"/>
      <c r="F1248" s="111" t="str">
        <f>IF(AND(E1246&lt;&gt;"",OR(I1246="全額",I1246="一部")=TRUE)=TRUE,E1246,"")</f>
        <v/>
      </c>
      <c r="G1248" s="112" t="str">
        <f>IF(D1246="JPY",IF(COUNTIF(F1248,"*円*")=1,I1248,ROUNDUP(I1248/T1246,2)),IF(COUNTIF(F1248,"*円*")=0,I1248,ROUNDUP(I1248*T1246,0)))</f>
        <v/>
      </c>
      <c r="H1248" s="174"/>
      <c r="I1248" s="176" t="str">
        <f>IF(I1246="","",IF(I1246="全額",H1246,IF(I1246="なし",0,"金額入力")))</f>
        <v/>
      </c>
      <c r="J1248" s="381"/>
      <c r="K1248" s="385"/>
      <c r="L1248" s="386"/>
      <c r="M1248" s="385"/>
      <c r="N1248" s="386"/>
      <c r="O1248" s="385"/>
      <c r="P1248" s="386"/>
      <c r="Q1248" s="385"/>
      <c r="R1248" s="387"/>
      <c r="S1248" s="87"/>
      <c r="T1248" s="135"/>
      <c r="U1248" s="118" t="str">
        <f>IF(G1248="","","IN_"&amp;F1248&amp;MONTH(H1248)&amp;"/"&amp;DAY(H1248))&amp;"_"&amp;COUNTIF($V$14:V1248,V1248)</f>
        <v>_217</v>
      </c>
      <c r="V1248" s="118" t="str">
        <f>"IN_"&amp;F1248&amp;H1248</f>
        <v>IN_</v>
      </c>
      <c r="W1248" s="118"/>
      <c r="X1248" s="118"/>
      <c r="Y1248" s="135" t="str">
        <f>Q1247</f>
        <v/>
      </c>
      <c r="Z1248" s="266">
        <f>Q1248</f>
        <v>0</v>
      </c>
      <c r="AA1248" s="135" t="str">
        <f>IF(AB1248="着金待ち",COUNTIF($AB$14:AB1248,"着金待ち"),"")</f>
        <v/>
      </c>
      <c r="AB1248" s="135" t="str">
        <f>IF(AND(OR(I1246="全額",I1246="一部")=TRUE,H1248="")=TRUE,"着金待ち","")</f>
        <v/>
      </c>
      <c r="AC1248" s="135" t="str">
        <f>IF(AB1248="着金待ち",C1246,"")</f>
        <v/>
      </c>
      <c r="AD1248" s="135" t="str">
        <f>IF(AB1248="着金待ち",F1248,"")</f>
        <v/>
      </c>
      <c r="AE1248" s="292" t="str">
        <f>IF(AB1248="着金待ち",G1248,"")</f>
        <v/>
      </c>
      <c r="AF1248" s="148" t="str">
        <f>IF(AB1248="着金待ち",B1248,"")</f>
        <v/>
      </c>
      <c r="AG1248" s="135" t="str">
        <f>IF(C1248="","",IF(C1248&lt;&gt;D1248+E1248,"！",""))</f>
        <v/>
      </c>
      <c r="AH1248" s="135" t="str">
        <f>IF(C1248="","",IF(C1248&lt;&gt;SUM(K1248:R1248),"！",""))</f>
        <v/>
      </c>
      <c r="AI1248" s="135" t="str">
        <f>IF(OR(AG1248="！",AH1248="！")=TRUE,"！","")</f>
        <v/>
      </c>
      <c r="AJ1248" s="135" t="str">
        <f>IF(AI1248="！",COUNTIF($AI$14:AI1248,"！"),"")</f>
        <v/>
      </c>
      <c r="AK1248" s="135">
        <v>7</v>
      </c>
    </row>
    <row r="1249" spans="1:37" ht="18" customHeight="1" thickBot="1">
      <c r="A1249" s="312"/>
      <c r="B1249" s="308" t="s">
        <v>317</v>
      </c>
      <c r="C1249" s="88"/>
      <c r="D1249" s="89"/>
      <c r="E1249" s="94" t="str">
        <f>IFERROR(ABS(C1248-(D1248+E1248)),"")</f>
        <v/>
      </c>
      <c r="F1249" s="90"/>
      <c r="G1249" s="90"/>
      <c r="H1249" s="89"/>
      <c r="I1249" s="170"/>
      <c r="J1249" s="79"/>
      <c r="K1249" s="79"/>
      <c r="L1249" s="79"/>
      <c r="M1249" s="79"/>
      <c r="N1249" s="79"/>
      <c r="O1249" s="79"/>
      <c r="P1249" s="79"/>
      <c r="Q1249" s="388" t="str">
        <f>IFERROR(ABS(C1248-SUM(K1248:R1248)),"")</f>
        <v/>
      </c>
      <c r="R1249" s="388"/>
      <c r="S1249" s="79"/>
      <c r="T1249" s="135"/>
      <c r="U1249" s="118"/>
      <c r="V1249" s="118"/>
      <c r="W1249" s="118"/>
      <c r="X1249" s="118"/>
      <c r="Y1249" s="135"/>
      <c r="Z1249" s="135"/>
      <c r="AA1249" s="135"/>
      <c r="AB1249" s="135"/>
      <c r="AC1249" s="135"/>
      <c r="AD1249" s="135"/>
      <c r="AE1249" s="135"/>
      <c r="AF1249" s="148"/>
      <c r="AG1249" s="135"/>
      <c r="AH1249" s="135"/>
      <c r="AI1249" s="135"/>
      <c r="AJ1249" s="135"/>
      <c r="AK1249" s="135"/>
    </row>
    <row r="1250" spans="1:37" ht="18" customHeight="1" thickBot="1">
      <c r="A1250" s="312"/>
      <c r="B1250" s="321">
        <f>B1245+1</f>
        <v>8</v>
      </c>
      <c r="C1250" s="81" t="s">
        <v>23</v>
      </c>
      <c r="D1250" s="82" t="s">
        <v>136</v>
      </c>
      <c r="E1250" s="82" t="s">
        <v>28</v>
      </c>
      <c r="F1250" s="82" t="s">
        <v>27</v>
      </c>
      <c r="G1250" s="82" t="s">
        <v>24</v>
      </c>
      <c r="H1250" s="171" t="s">
        <v>25</v>
      </c>
      <c r="I1250" s="91" t="s">
        <v>133</v>
      </c>
      <c r="J1250" s="372" t="s">
        <v>198</v>
      </c>
      <c r="K1250" s="374"/>
      <c r="L1250" s="375"/>
      <c r="M1250" s="375"/>
      <c r="N1250" s="375"/>
      <c r="O1250" s="375"/>
      <c r="P1250" s="375"/>
      <c r="Q1250" s="375"/>
      <c r="R1250" s="376"/>
      <c r="S1250" s="83"/>
      <c r="T1250" s="120" t="s">
        <v>31</v>
      </c>
      <c r="U1250" s="118"/>
      <c r="V1250" s="118"/>
      <c r="W1250" s="118"/>
      <c r="X1250" s="118"/>
      <c r="Y1250" s="135" t="str">
        <f>K1252</f>
        <v/>
      </c>
      <c r="Z1250" s="266">
        <f>K1253</f>
        <v>0</v>
      </c>
      <c r="AA1250" s="135"/>
      <c r="AB1250" s="135"/>
      <c r="AC1250" s="135"/>
      <c r="AD1250" s="135"/>
      <c r="AE1250" s="135"/>
      <c r="AF1250" s="148"/>
      <c r="AG1250" s="135"/>
      <c r="AH1250" s="135"/>
      <c r="AI1250" s="135"/>
      <c r="AJ1250" s="135"/>
      <c r="AK1250" s="135"/>
    </row>
    <row r="1251" spans="1:37" ht="18" customHeight="1" thickBot="1">
      <c r="A1251" s="312"/>
      <c r="B1251" s="309">
        <f>B1216</f>
        <v>14</v>
      </c>
      <c r="C1251" s="107"/>
      <c r="D1251" s="108" t="s">
        <v>30</v>
      </c>
      <c r="E1251" s="108" t="str">
        <f>IF(C1251="","",IFERROR(INDEX(リスト!$B$3:$B$32,MATCH(プレー記録!C1251,リスト!$D$3:$D$32,0),1),""))</f>
        <v/>
      </c>
      <c r="F1251" s="109"/>
      <c r="G1251" s="109" t="str">
        <f>IF(F1251="","",F1251)</f>
        <v/>
      </c>
      <c r="H1251" s="172"/>
      <c r="I1251" s="175"/>
      <c r="J1251" s="373"/>
      <c r="K1251" s="377"/>
      <c r="L1251" s="378"/>
      <c r="M1251" s="378"/>
      <c r="N1251" s="378"/>
      <c r="O1251" s="378"/>
      <c r="P1251" s="378"/>
      <c r="Q1251" s="378"/>
      <c r="R1251" s="379"/>
      <c r="S1251" s="84"/>
      <c r="T1251" s="241"/>
      <c r="U1251" s="118" t="str">
        <f>IF(F1251="","","OUT_"&amp;E1251&amp;MONTH(B1251)&amp;"/"&amp;DAY(B1251)&amp;"_"&amp;COUNTIF($V$12:V1251,V1251))</f>
        <v/>
      </c>
      <c r="V1251" s="118" t="str">
        <f>"OUT_"&amp;E1251&amp;B1251</f>
        <v>OUT_14</v>
      </c>
      <c r="W1251" s="194">
        <f>SUM(H1251)-SUM(I1253)</f>
        <v>0</v>
      </c>
      <c r="X1251" s="119" t="str">
        <f>IF(C1251="","",C1251)</f>
        <v/>
      </c>
      <c r="Y1251" s="135" t="str">
        <f>M1252</f>
        <v/>
      </c>
      <c r="Z1251" s="266">
        <f>M1253</f>
        <v>0</v>
      </c>
      <c r="AA1251" s="135"/>
      <c r="AB1251" s="135"/>
      <c r="AC1251" s="135"/>
      <c r="AD1251" s="135"/>
      <c r="AE1251" s="135"/>
      <c r="AF1251" s="148"/>
      <c r="AG1251" s="135"/>
      <c r="AH1251" s="135"/>
      <c r="AI1251" s="135"/>
      <c r="AJ1251" s="135"/>
      <c r="AK1251" s="135"/>
    </row>
    <row r="1252" spans="1:37" ht="18" customHeight="1">
      <c r="A1252" s="312"/>
      <c r="B1252" s="79"/>
      <c r="C1252" s="85" t="s">
        <v>26</v>
      </c>
      <c r="D1252" s="86" t="s">
        <v>1</v>
      </c>
      <c r="E1252" s="86" t="s">
        <v>29</v>
      </c>
      <c r="F1252" s="86" t="s">
        <v>119</v>
      </c>
      <c r="G1252" s="86" t="s">
        <v>134</v>
      </c>
      <c r="H1252" s="173" t="s">
        <v>117</v>
      </c>
      <c r="I1252" s="92" t="s">
        <v>135</v>
      </c>
      <c r="J1252" s="380" t="s">
        <v>199</v>
      </c>
      <c r="K1252" s="382" t="str">
        <f>$K$13</f>
        <v/>
      </c>
      <c r="L1252" s="383"/>
      <c r="M1252" s="382" t="str">
        <f>$M$13</f>
        <v/>
      </c>
      <c r="N1252" s="383"/>
      <c r="O1252" s="382" t="str">
        <f>$O$13</f>
        <v/>
      </c>
      <c r="P1252" s="383"/>
      <c r="Q1252" s="382" t="str">
        <f>$Q$13</f>
        <v/>
      </c>
      <c r="R1252" s="384"/>
      <c r="S1252" s="87"/>
      <c r="T1252" s="135"/>
      <c r="U1252" s="118"/>
      <c r="V1252" s="118"/>
      <c r="W1252" s="118"/>
      <c r="X1252" s="118"/>
      <c r="Y1252" s="135" t="str">
        <f>O1252</f>
        <v/>
      </c>
      <c r="Z1252" s="266">
        <f>O1253</f>
        <v>0</v>
      </c>
      <c r="AA1252" s="135"/>
      <c r="AB1252" s="135"/>
      <c r="AC1252" s="135"/>
      <c r="AD1252" s="135"/>
      <c r="AE1252" s="135"/>
      <c r="AF1252" s="148"/>
      <c r="AG1252" s="135"/>
      <c r="AH1252" s="135"/>
      <c r="AI1252" s="135"/>
      <c r="AJ1252" s="135"/>
      <c r="AK1252" s="135"/>
    </row>
    <row r="1253" spans="1:37" ht="18" customHeight="1" thickBot="1">
      <c r="A1253" s="312" t="str">
        <f>IF(C1251="","",C1251)</f>
        <v/>
      </c>
      <c r="B1253" s="97">
        <f>B1216</f>
        <v>14</v>
      </c>
      <c r="C1253" s="93" t="str">
        <f>IF(H1251="","",IF(D1251="USD",H1251-G1251,ROUNDUP((H1251-G1251)/T1251,2)))</f>
        <v/>
      </c>
      <c r="D1253" s="110"/>
      <c r="E1253" s="110"/>
      <c r="F1253" s="111" t="str">
        <f>IF(AND(E1251&lt;&gt;"",OR(I1251="全額",I1251="一部")=TRUE)=TRUE,E1251,"")</f>
        <v/>
      </c>
      <c r="G1253" s="112" t="str">
        <f>IF(D1251="JPY",IF(COUNTIF(F1253,"*円*")=1,I1253,ROUNDUP(I1253/T1251,2)),IF(COUNTIF(F1253,"*円*")=0,I1253,ROUNDUP(I1253*T1251,0)))</f>
        <v/>
      </c>
      <c r="H1253" s="174"/>
      <c r="I1253" s="176" t="str">
        <f>IF(I1251="","",IF(I1251="全額",H1251,IF(I1251="なし",0,"金額入力")))</f>
        <v/>
      </c>
      <c r="J1253" s="381"/>
      <c r="K1253" s="385"/>
      <c r="L1253" s="386"/>
      <c r="M1253" s="385"/>
      <c r="N1253" s="386"/>
      <c r="O1253" s="385"/>
      <c r="P1253" s="386"/>
      <c r="Q1253" s="385"/>
      <c r="R1253" s="387"/>
      <c r="S1253" s="87"/>
      <c r="T1253" s="135"/>
      <c r="U1253" s="118" t="str">
        <f>IF(G1253="","","IN_"&amp;F1253&amp;MONTH(H1253)&amp;"/"&amp;DAY(H1253))&amp;"_"&amp;COUNTIF($V$14:V1253,V1253)</f>
        <v>_218</v>
      </c>
      <c r="V1253" s="118" t="str">
        <f>"IN_"&amp;F1253&amp;H1253</f>
        <v>IN_</v>
      </c>
      <c r="W1253" s="118"/>
      <c r="X1253" s="118"/>
      <c r="Y1253" s="135" t="str">
        <f>Q1252</f>
        <v/>
      </c>
      <c r="Z1253" s="266">
        <f>Q1253</f>
        <v>0</v>
      </c>
      <c r="AA1253" s="135" t="str">
        <f>IF(AB1253="着金待ち",COUNTIF($AB$14:AB1253,"着金待ち"),"")</f>
        <v/>
      </c>
      <c r="AB1253" s="135" t="str">
        <f>IF(AND(OR(I1251="全額",I1251="一部")=TRUE,H1253="")=TRUE,"着金待ち","")</f>
        <v/>
      </c>
      <c r="AC1253" s="135" t="str">
        <f>IF(AB1253="着金待ち",C1251,"")</f>
        <v/>
      </c>
      <c r="AD1253" s="135" t="str">
        <f>IF(AB1253="着金待ち",F1253,"")</f>
        <v/>
      </c>
      <c r="AE1253" s="292" t="str">
        <f>IF(AB1253="着金待ち",G1253,"")</f>
        <v/>
      </c>
      <c r="AF1253" s="148" t="str">
        <f>IF(AB1253="着金待ち",B1253,"")</f>
        <v/>
      </c>
      <c r="AG1253" s="135" t="str">
        <f>IF(C1253="","",IF(C1253&lt;&gt;D1253+E1253,"！",""))</f>
        <v/>
      </c>
      <c r="AH1253" s="135" t="str">
        <f>IF(C1253="","",IF(C1253&lt;&gt;SUM(K1253:R1253),"！",""))</f>
        <v/>
      </c>
      <c r="AI1253" s="135" t="str">
        <f>IF(OR(AG1253="！",AH1253="！")=TRUE,"！","")</f>
        <v/>
      </c>
      <c r="AJ1253" s="135" t="str">
        <f>IF(AI1253="！",COUNTIF($AI$14:AI1253,"！"),"")</f>
        <v/>
      </c>
      <c r="AK1253" s="135">
        <v>8</v>
      </c>
    </row>
    <row r="1254" spans="1:37" ht="18" customHeight="1" thickBot="1">
      <c r="A1254" s="312"/>
      <c r="B1254" s="308" t="s">
        <v>317</v>
      </c>
      <c r="C1254" s="88"/>
      <c r="D1254" s="89"/>
      <c r="E1254" s="94" t="str">
        <f>IFERROR(ABS(C1253-(D1253+E1253)),"")</f>
        <v/>
      </c>
      <c r="F1254" s="90"/>
      <c r="G1254" s="90"/>
      <c r="H1254" s="89"/>
      <c r="I1254" s="170"/>
      <c r="J1254" s="79"/>
      <c r="K1254" s="79"/>
      <c r="L1254" s="79"/>
      <c r="M1254" s="79"/>
      <c r="N1254" s="79"/>
      <c r="O1254" s="79"/>
      <c r="P1254" s="79"/>
      <c r="Q1254" s="388" t="str">
        <f>IFERROR(ABS(C1253-SUM(K1253:R1253)),"")</f>
        <v/>
      </c>
      <c r="R1254" s="388"/>
      <c r="S1254" s="79"/>
      <c r="T1254" s="135"/>
      <c r="U1254" s="118"/>
      <c r="V1254" s="118"/>
      <c r="W1254" s="118"/>
      <c r="X1254" s="118"/>
      <c r="Y1254" s="135"/>
      <c r="Z1254" s="135"/>
      <c r="AA1254" s="135"/>
      <c r="AB1254" s="135"/>
      <c r="AC1254" s="135"/>
      <c r="AD1254" s="135"/>
      <c r="AE1254" s="135"/>
      <c r="AF1254" s="148"/>
      <c r="AG1254" s="135"/>
      <c r="AH1254" s="135"/>
      <c r="AI1254" s="135"/>
      <c r="AJ1254" s="135"/>
      <c r="AK1254" s="135"/>
    </row>
    <row r="1255" spans="1:37" ht="18" customHeight="1" thickBot="1">
      <c r="A1255" s="312"/>
      <c r="B1255" s="321">
        <f>B1250+1</f>
        <v>9</v>
      </c>
      <c r="C1255" s="81" t="s">
        <v>23</v>
      </c>
      <c r="D1255" s="82" t="s">
        <v>136</v>
      </c>
      <c r="E1255" s="82" t="s">
        <v>28</v>
      </c>
      <c r="F1255" s="82" t="s">
        <v>27</v>
      </c>
      <c r="G1255" s="82" t="s">
        <v>24</v>
      </c>
      <c r="H1255" s="171" t="s">
        <v>25</v>
      </c>
      <c r="I1255" s="91" t="s">
        <v>133</v>
      </c>
      <c r="J1255" s="372" t="s">
        <v>198</v>
      </c>
      <c r="K1255" s="374"/>
      <c r="L1255" s="375"/>
      <c r="M1255" s="375"/>
      <c r="N1255" s="375"/>
      <c r="O1255" s="375"/>
      <c r="P1255" s="375"/>
      <c r="Q1255" s="375"/>
      <c r="R1255" s="376"/>
      <c r="S1255" s="83"/>
      <c r="T1255" s="120" t="s">
        <v>31</v>
      </c>
      <c r="U1255" s="118"/>
      <c r="V1255" s="118"/>
      <c r="W1255" s="118"/>
      <c r="X1255" s="118"/>
      <c r="Y1255" s="135" t="str">
        <f>K1257</f>
        <v/>
      </c>
      <c r="Z1255" s="266">
        <f>K1258</f>
        <v>0</v>
      </c>
      <c r="AA1255" s="135"/>
      <c r="AB1255" s="135"/>
      <c r="AC1255" s="135"/>
      <c r="AD1255" s="135"/>
      <c r="AE1255" s="135"/>
      <c r="AF1255" s="148"/>
      <c r="AG1255" s="135"/>
      <c r="AH1255" s="135"/>
      <c r="AI1255" s="135"/>
      <c r="AJ1255" s="135"/>
      <c r="AK1255" s="135"/>
    </row>
    <row r="1256" spans="1:37" ht="18" customHeight="1" thickBot="1">
      <c r="A1256" s="312"/>
      <c r="B1256" s="309">
        <f>B1216</f>
        <v>14</v>
      </c>
      <c r="C1256" s="107"/>
      <c r="D1256" s="108" t="s">
        <v>30</v>
      </c>
      <c r="E1256" s="108" t="str">
        <f>IF(C1256="","",IFERROR(INDEX(リスト!$B$3:$B$32,MATCH(プレー記録!C1256,リスト!$D$3:$D$32,0),1),""))</f>
        <v/>
      </c>
      <c r="F1256" s="109"/>
      <c r="G1256" s="109" t="str">
        <f>IF(F1256="","",F1256)</f>
        <v/>
      </c>
      <c r="H1256" s="172"/>
      <c r="I1256" s="175"/>
      <c r="J1256" s="373"/>
      <c r="K1256" s="377"/>
      <c r="L1256" s="378"/>
      <c r="M1256" s="378"/>
      <c r="N1256" s="378"/>
      <c r="O1256" s="378"/>
      <c r="P1256" s="378"/>
      <c r="Q1256" s="378"/>
      <c r="R1256" s="379"/>
      <c r="S1256" s="84"/>
      <c r="T1256" s="241"/>
      <c r="U1256" s="118" t="str">
        <f>IF(F1256="","","OUT_"&amp;E1256&amp;MONTH(B1256)&amp;"/"&amp;DAY(B1256)&amp;"_"&amp;COUNTIF($V$12:V1256,V1256))</f>
        <v/>
      </c>
      <c r="V1256" s="118" t="str">
        <f>"OUT_"&amp;E1256&amp;B1256</f>
        <v>OUT_14</v>
      </c>
      <c r="W1256" s="194">
        <f>SUM(H1256)-SUM(I1258)</f>
        <v>0</v>
      </c>
      <c r="X1256" s="119" t="str">
        <f>IF(C1256="","",C1256)</f>
        <v/>
      </c>
      <c r="Y1256" s="135" t="str">
        <f>M1257</f>
        <v/>
      </c>
      <c r="Z1256" s="266">
        <f>M1258</f>
        <v>0</v>
      </c>
      <c r="AA1256" s="135"/>
      <c r="AB1256" s="135"/>
      <c r="AC1256" s="135"/>
      <c r="AD1256" s="135"/>
      <c r="AE1256" s="135"/>
      <c r="AF1256" s="148"/>
      <c r="AG1256" s="135"/>
      <c r="AH1256" s="135"/>
      <c r="AI1256" s="135"/>
      <c r="AJ1256" s="135"/>
      <c r="AK1256" s="135"/>
    </row>
    <row r="1257" spans="1:37" ht="18" customHeight="1">
      <c r="A1257" s="312"/>
      <c r="B1257" s="79"/>
      <c r="C1257" s="85" t="s">
        <v>26</v>
      </c>
      <c r="D1257" s="86" t="s">
        <v>1</v>
      </c>
      <c r="E1257" s="86" t="s">
        <v>29</v>
      </c>
      <c r="F1257" s="86" t="s">
        <v>119</v>
      </c>
      <c r="G1257" s="86" t="s">
        <v>134</v>
      </c>
      <c r="H1257" s="173" t="s">
        <v>117</v>
      </c>
      <c r="I1257" s="92" t="s">
        <v>135</v>
      </c>
      <c r="J1257" s="380" t="s">
        <v>199</v>
      </c>
      <c r="K1257" s="382" t="str">
        <f>$K$13</f>
        <v/>
      </c>
      <c r="L1257" s="383"/>
      <c r="M1257" s="382" t="str">
        <f>$M$13</f>
        <v/>
      </c>
      <c r="N1257" s="383"/>
      <c r="O1257" s="382" t="str">
        <f>$O$13</f>
        <v/>
      </c>
      <c r="P1257" s="383"/>
      <c r="Q1257" s="382" t="str">
        <f>$Q$13</f>
        <v/>
      </c>
      <c r="R1257" s="384"/>
      <c r="S1257" s="87"/>
      <c r="T1257" s="135"/>
      <c r="U1257" s="118"/>
      <c r="V1257" s="118"/>
      <c r="W1257" s="118"/>
      <c r="X1257" s="118"/>
      <c r="Y1257" s="135" t="str">
        <f>O1257</f>
        <v/>
      </c>
      <c r="Z1257" s="266">
        <f>O1258</f>
        <v>0</v>
      </c>
      <c r="AA1257" s="135"/>
      <c r="AB1257" s="135"/>
      <c r="AC1257" s="135"/>
      <c r="AD1257" s="135"/>
      <c r="AE1257" s="135"/>
      <c r="AF1257" s="148"/>
      <c r="AG1257" s="135"/>
      <c r="AH1257" s="135"/>
      <c r="AI1257" s="135"/>
      <c r="AJ1257" s="135"/>
      <c r="AK1257" s="135"/>
    </row>
    <row r="1258" spans="1:37" ht="18" customHeight="1" thickBot="1">
      <c r="A1258" s="312" t="str">
        <f>IF(C1256="","",C1256)</f>
        <v/>
      </c>
      <c r="B1258" s="97">
        <f>B1216</f>
        <v>14</v>
      </c>
      <c r="C1258" s="93" t="str">
        <f>IF(H1256="","",IF(D1256="USD",H1256-G1256,ROUNDUP((H1256-G1256)/T1256,2)))</f>
        <v/>
      </c>
      <c r="D1258" s="110"/>
      <c r="E1258" s="110"/>
      <c r="F1258" s="111" t="str">
        <f>IF(AND(E1256&lt;&gt;"",OR(I1256="全額",I1256="一部")=TRUE)=TRUE,E1256,"")</f>
        <v/>
      </c>
      <c r="G1258" s="112" t="str">
        <f>IF(D1256="JPY",IF(COUNTIF(F1258,"*円*")=1,I1258,ROUNDUP(I1258/T1256,2)),IF(COUNTIF(F1258,"*円*")=0,I1258,ROUNDUP(I1258*T1256,0)))</f>
        <v/>
      </c>
      <c r="H1258" s="174"/>
      <c r="I1258" s="176" t="str">
        <f>IF(I1256="","",IF(I1256="全額",H1256,IF(I1256="なし",0,"金額入力")))</f>
        <v/>
      </c>
      <c r="J1258" s="381"/>
      <c r="K1258" s="385"/>
      <c r="L1258" s="386"/>
      <c r="M1258" s="385"/>
      <c r="N1258" s="386"/>
      <c r="O1258" s="385"/>
      <c r="P1258" s="386"/>
      <c r="Q1258" s="385"/>
      <c r="R1258" s="387"/>
      <c r="S1258" s="87"/>
      <c r="T1258" s="135"/>
      <c r="U1258" s="118" t="str">
        <f>IF(G1258="","","IN_"&amp;F1258&amp;MONTH(H1258)&amp;"/"&amp;DAY(H1258))&amp;"_"&amp;COUNTIF($V$14:V1258,V1258)</f>
        <v>_219</v>
      </c>
      <c r="V1258" s="118" t="str">
        <f>"IN_"&amp;F1258&amp;H1258</f>
        <v>IN_</v>
      </c>
      <c r="W1258" s="118"/>
      <c r="X1258" s="118"/>
      <c r="Y1258" s="135" t="str">
        <f>Q1257</f>
        <v/>
      </c>
      <c r="Z1258" s="266">
        <f>Q1258</f>
        <v>0</v>
      </c>
      <c r="AA1258" s="135" t="str">
        <f>IF(AB1258="着金待ち",COUNTIF($AB$14:AB1258,"着金待ち"),"")</f>
        <v/>
      </c>
      <c r="AB1258" s="135" t="str">
        <f>IF(AND(OR(I1256="全額",I1256="一部")=TRUE,H1258="")=TRUE,"着金待ち","")</f>
        <v/>
      </c>
      <c r="AC1258" s="135" t="str">
        <f>IF(AB1258="着金待ち",C1256,"")</f>
        <v/>
      </c>
      <c r="AD1258" s="135" t="str">
        <f>IF(AB1258="着金待ち",F1258,"")</f>
        <v/>
      </c>
      <c r="AE1258" s="292" t="str">
        <f>IF(AB1258="着金待ち",G1258,"")</f>
        <v/>
      </c>
      <c r="AF1258" s="148" t="str">
        <f>IF(AB1258="着金待ち",B1258,"")</f>
        <v/>
      </c>
      <c r="AG1258" s="135" t="str">
        <f>IF(C1258="","",IF(C1258&lt;&gt;D1258+E1258,"！",""))</f>
        <v/>
      </c>
      <c r="AH1258" s="135" t="str">
        <f>IF(C1258="","",IF(C1258&lt;&gt;SUM(K1258:R1258),"！",""))</f>
        <v/>
      </c>
      <c r="AI1258" s="135" t="str">
        <f>IF(OR(AG1258="！",AH1258="！")=TRUE,"！","")</f>
        <v/>
      </c>
      <c r="AJ1258" s="135" t="str">
        <f>IF(AI1258="！",COUNTIF($AI$14:AI1258,"！"),"")</f>
        <v/>
      </c>
      <c r="AK1258" s="135">
        <v>9</v>
      </c>
    </row>
    <row r="1259" spans="1:37" ht="18" customHeight="1" thickBot="1">
      <c r="A1259" s="312"/>
      <c r="B1259" s="308" t="s">
        <v>317</v>
      </c>
      <c r="C1259" s="88"/>
      <c r="D1259" s="89"/>
      <c r="E1259" s="94" t="str">
        <f>IFERROR(ABS(C1258-(D1258+E1258)),"")</f>
        <v/>
      </c>
      <c r="F1259" s="90"/>
      <c r="G1259" s="90"/>
      <c r="H1259" s="89"/>
      <c r="I1259" s="170"/>
      <c r="J1259" s="79"/>
      <c r="K1259" s="79"/>
      <c r="L1259" s="79"/>
      <c r="M1259" s="79"/>
      <c r="N1259" s="79"/>
      <c r="O1259" s="79"/>
      <c r="P1259" s="79"/>
      <c r="Q1259" s="388" t="str">
        <f>IFERROR(ABS(C1258-SUM(K1258:R1258)),"")</f>
        <v/>
      </c>
      <c r="R1259" s="388"/>
      <c r="S1259" s="79"/>
      <c r="T1259" s="135"/>
      <c r="U1259" s="118"/>
      <c r="V1259" s="118"/>
      <c r="W1259" s="118"/>
      <c r="X1259" s="118"/>
      <c r="Y1259" s="135"/>
      <c r="Z1259" s="135"/>
      <c r="AA1259" s="135"/>
      <c r="AB1259" s="135"/>
      <c r="AC1259" s="135"/>
      <c r="AD1259" s="135"/>
      <c r="AE1259" s="135"/>
      <c r="AF1259" s="148"/>
      <c r="AG1259" s="135"/>
      <c r="AH1259" s="135"/>
      <c r="AI1259" s="135"/>
      <c r="AJ1259" s="135"/>
      <c r="AK1259" s="135"/>
    </row>
    <row r="1260" spans="1:37" ht="18" customHeight="1" thickBot="1">
      <c r="A1260" s="312"/>
      <c r="B1260" s="321">
        <f>B1255+1</f>
        <v>10</v>
      </c>
      <c r="C1260" s="81" t="s">
        <v>23</v>
      </c>
      <c r="D1260" s="82" t="s">
        <v>136</v>
      </c>
      <c r="E1260" s="82" t="s">
        <v>28</v>
      </c>
      <c r="F1260" s="82" t="s">
        <v>27</v>
      </c>
      <c r="G1260" s="82" t="s">
        <v>24</v>
      </c>
      <c r="H1260" s="171" t="s">
        <v>25</v>
      </c>
      <c r="I1260" s="91" t="s">
        <v>133</v>
      </c>
      <c r="J1260" s="372" t="s">
        <v>198</v>
      </c>
      <c r="K1260" s="374"/>
      <c r="L1260" s="375"/>
      <c r="M1260" s="375"/>
      <c r="N1260" s="375"/>
      <c r="O1260" s="375"/>
      <c r="P1260" s="375"/>
      <c r="Q1260" s="375"/>
      <c r="R1260" s="376"/>
      <c r="S1260" s="83"/>
      <c r="T1260" s="120" t="s">
        <v>31</v>
      </c>
      <c r="U1260" s="118"/>
      <c r="V1260" s="118"/>
      <c r="W1260" s="118"/>
      <c r="X1260" s="118"/>
      <c r="Y1260" s="135" t="str">
        <f>K1262</f>
        <v/>
      </c>
      <c r="Z1260" s="266">
        <f>K1263</f>
        <v>0</v>
      </c>
      <c r="AA1260" s="135"/>
      <c r="AB1260" s="135"/>
      <c r="AC1260" s="135"/>
      <c r="AD1260" s="135"/>
      <c r="AE1260" s="135"/>
      <c r="AF1260" s="148"/>
      <c r="AG1260" s="135"/>
      <c r="AH1260" s="135"/>
      <c r="AI1260" s="135"/>
      <c r="AJ1260" s="135"/>
      <c r="AK1260" s="135"/>
    </row>
    <row r="1261" spans="1:37" ht="18" customHeight="1" thickBot="1">
      <c r="A1261" s="312"/>
      <c r="B1261" s="309">
        <f>B1216</f>
        <v>14</v>
      </c>
      <c r="C1261" s="107"/>
      <c r="D1261" s="108" t="s">
        <v>30</v>
      </c>
      <c r="E1261" s="108" t="str">
        <f>IF(C1261="","",IFERROR(INDEX(リスト!$B$3:$B$32,MATCH(プレー記録!C1261,リスト!$D$3:$D$32,0),1),""))</f>
        <v/>
      </c>
      <c r="F1261" s="109"/>
      <c r="G1261" s="109" t="str">
        <f>IF(F1261="","",F1261)</f>
        <v/>
      </c>
      <c r="H1261" s="172"/>
      <c r="I1261" s="175"/>
      <c r="J1261" s="373"/>
      <c r="K1261" s="377"/>
      <c r="L1261" s="378"/>
      <c r="M1261" s="378"/>
      <c r="N1261" s="378"/>
      <c r="O1261" s="378"/>
      <c r="P1261" s="378"/>
      <c r="Q1261" s="378"/>
      <c r="R1261" s="379"/>
      <c r="S1261" s="84"/>
      <c r="T1261" s="241"/>
      <c r="U1261" s="118" t="str">
        <f>IF(F1261="","","OUT_"&amp;E1261&amp;MONTH(B1261)&amp;"/"&amp;DAY(B1261)&amp;"_"&amp;COUNTIF($V$12:V1261,V1261))</f>
        <v/>
      </c>
      <c r="V1261" s="118" t="str">
        <f>"OUT_"&amp;E1261&amp;B1261</f>
        <v>OUT_14</v>
      </c>
      <c r="W1261" s="194">
        <f>SUM(H1261)-SUM(I1263)</f>
        <v>0</v>
      </c>
      <c r="X1261" s="119" t="str">
        <f>IF(C1261="","",C1261)</f>
        <v/>
      </c>
      <c r="Y1261" s="135" t="str">
        <f>M1262</f>
        <v/>
      </c>
      <c r="Z1261" s="266">
        <f>M1263</f>
        <v>0</v>
      </c>
      <c r="AA1261" s="135"/>
      <c r="AB1261" s="135"/>
      <c r="AC1261" s="135"/>
      <c r="AD1261" s="135"/>
      <c r="AE1261" s="135"/>
      <c r="AF1261" s="148"/>
      <c r="AG1261" s="135"/>
      <c r="AH1261" s="135"/>
      <c r="AI1261" s="135"/>
      <c r="AJ1261" s="135"/>
      <c r="AK1261" s="135"/>
    </row>
    <row r="1262" spans="1:37" ht="18" customHeight="1">
      <c r="A1262" s="312"/>
      <c r="B1262" s="79"/>
      <c r="C1262" s="85" t="s">
        <v>26</v>
      </c>
      <c r="D1262" s="86" t="s">
        <v>1</v>
      </c>
      <c r="E1262" s="86" t="s">
        <v>29</v>
      </c>
      <c r="F1262" s="86" t="s">
        <v>119</v>
      </c>
      <c r="G1262" s="86" t="s">
        <v>134</v>
      </c>
      <c r="H1262" s="173" t="s">
        <v>117</v>
      </c>
      <c r="I1262" s="92" t="s">
        <v>135</v>
      </c>
      <c r="J1262" s="380" t="s">
        <v>199</v>
      </c>
      <c r="K1262" s="382" t="str">
        <f>$K$13</f>
        <v/>
      </c>
      <c r="L1262" s="383"/>
      <c r="M1262" s="382" t="str">
        <f>$M$13</f>
        <v/>
      </c>
      <c r="N1262" s="383"/>
      <c r="O1262" s="382" t="str">
        <f>$O$13</f>
        <v/>
      </c>
      <c r="P1262" s="383"/>
      <c r="Q1262" s="382" t="str">
        <f>$Q$13</f>
        <v/>
      </c>
      <c r="R1262" s="384"/>
      <c r="S1262" s="87"/>
      <c r="T1262" s="135"/>
      <c r="U1262" s="118"/>
      <c r="V1262" s="118"/>
      <c r="W1262" s="118"/>
      <c r="X1262" s="118"/>
      <c r="Y1262" s="135" t="str">
        <f>O1262</f>
        <v/>
      </c>
      <c r="Z1262" s="266">
        <f>O1263</f>
        <v>0</v>
      </c>
      <c r="AA1262" s="135"/>
      <c r="AB1262" s="135"/>
      <c r="AC1262" s="135"/>
      <c r="AD1262" s="135"/>
      <c r="AE1262" s="135"/>
      <c r="AF1262" s="148"/>
      <c r="AG1262" s="135"/>
      <c r="AH1262" s="135"/>
      <c r="AI1262" s="135"/>
      <c r="AJ1262" s="135"/>
      <c r="AK1262" s="135"/>
    </row>
    <row r="1263" spans="1:37" ht="18" customHeight="1" thickBot="1">
      <c r="A1263" s="312" t="str">
        <f>IF(C1261="","",C1261)</f>
        <v/>
      </c>
      <c r="B1263" s="97">
        <f>B1216</f>
        <v>14</v>
      </c>
      <c r="C1263" s="93" t="str">
        <f>IF(H1261="","",IF(D1261="USD",H1261-G1261,ROUNDUP((H1261-G1261)/T1261,2)))</f>
        <v/>
      </c>
      <c r="D1263" s="110"/>
      <c r="E1263" s="110"/>
      <c r="F1263" s="111" t="str">
        <f>IF(AND(E1261&lt;&gt;"",OR(I1261="全額",I1261="一部")=TRUE)=TRUE,E1261,"")</f>
        <v/>
      </c>
      <c r="G1263" s="112" t="str">
        <f>IF(D1261="JPY",IF(COUNTIF(F1263,"*円*")=1,I1263,ROUNDUP(I1263/T1261,2)),IF(COUNTIF(F1263,"*円*")=0,I1263,ROUNDUP(I1263*T1261,0)))</f>
        <v/>
      </c>
      <c r="H1263" s="174"/>
      <c r="I1263" s="176" t="str">
        <f>IF(I1261="","",IF(I1261="全額",H1261,IF(I1261="なし",0,"金額入力")))</f>
        <v/>
      </c>
      <c r="J1263" s="381"/>
      <c r="K1263" s="385"/>
      <c r="L1263" s="386"/>
      <c r="M1263" s="385"/>
      <c r="N1263" s="386"/>
      <c r="O1263" s="385"/>
      <c r="P1263" s="386"/>
      <c r="Q1263" s="385"/>
      <c r="R1263" s="387"/>
      <c r="S1263" s="87"/>
      <c r="T1263" s="135"/>
      <c r="U1263" s="118" t="str">
        <f>IF(G1263="","","IN_"&amp;F1263&amp;MONTH(H1263)&amp;"/"&amp;DAY(H1263))&amp;"_"&amp;COUNTIF($V$14:V1263,V1263)</f>
        <v>_220</v>
      </c>
      <c r="V1263" s="118" t="str">
        <f>"IN_"&amp;F1263&amp;H1263</f>
        <v>IN_</v>
      </c>
      <c r="W1263" s="118"/>
      <c r="X1263" s="118"/>
      <c r="Y1263" s="135" t="str">
        <f>Q1262</f>
        <v/>
      </c>
      <c r="Z1263" s="266">
        <f>Q1263</f>
        <v>0</v>
      </c>
      <c r="AA1263" s="135" t="str">
        <f>IF(AB1263="着金待ち",COUNTIF($AB$14:AB1263,"着金待ち"),"")</f>
        <v/>
      </c>
      <c r="AB1263" s="135" t="str">
        <f>IF(AND(OR(I1261="全額",I1261="一部")=TRUE,H1263="")=TRUE,"着金待ち","")</f>
        <v/>
      </c>
      <c r="AC1263" s="135" t="str">
        <f>IF(AB1263="着金待ち",C1261,"")</f>
        <v/>
      </c>
      <c r="AD1263" s="135" t="str">
        <f>IF(AB1263="着金待ち",F1263,"")</f>
        <v/>
      </c>
      <c r="AE1263" s="292" t="str">
        <f>IF(AB1263="着金待ち",G1263,"")</f>
        <v/>
      </c>
      <c r="AF1263" s="148" t="str">
        <f>IF(AB1263="着金待ち",B1263,"")</f>
        <v/>
      </c>
      <c r="AG1263" s="135" t="str">
        <f>IF(C1263="","",IF(C1263&lt;&gt;D1263+E1263,"！",""))</f>
        <v/>
      </c>
      <c r="AH1263" s="135" t="str">
        <f>IF(C1263="","",IF(C1263&lt;&gt;SUM(K1263:R1263),"！",""))</f>
        <v/>
      </c>
      <c r="AI1263" s="135" t="str">
        <f>IF(OR(AG1263="！",AH1263="！")=TRUE,"！","")</f>
        <v/>
      </c>
      <c r="AJ1263" s="135" t="str">
        <f>IF(AI1263="！",COUNTIF($AI$14:AI1263,"！"),"")</f>
        <v/>
      </c>
      <c r="AK1263" s="135">
        <v>10</v>
      </c>
    </row>
    <row r="1264" spans="1:37" ht="18" customHeight="1" thickBot="1">
      <c r="A1264" s="312"/>
      <c r="B1264" s="308" t="s">
        <v>317</v>
      </c>
      <c r="C1264" s="181"/>
      <c r="D1264" s="182"/>
      <c r="E1264" s="98" t="str">
        <f>IFERROR(ABS(C1263-(D1263+E1263)),"")</f>
        <v/>
      </c>
      <c r="F1264" s="183"/>
      <c r="G1264" s="183"/>
      <c r="H1264" s="182"/>
      <c r="I1264" s="170"/>
      <c r="J1264" s="79"/>
      <c r="K1264" s="79"/>
      <c r="L1264" s="79"/>
      <c r="M1264" s="79"/>
      <c r="N1264" s="79"/>
      <c r="O1264" s="79"/>
      <c r="P1264" s="79"/>
      <c r="Q1264" s="371" t="str">
        <f>IFERROR(ABS(C1263-SUM(K1263:R1263)),"")</f>
        <v/>
      </c>
      <c r="R1264" s="371"/>
      <c r="S1264" s="79"/>
      <c r="T1264" s="135"/>
      <c r="U1264" s="118"/>
      <c r="V1264" s="118"/>
      <c r="W1264" s="118"/>
      <c r="X1264" s="118"/>
      <c r="Y1264" s="135"/>
      <c r="Z1264" s="135"/>
      <c r="AA1264" s="135"/>
      <c r="AB1264" s="135"/>
      <c r="AC1264" s="135"/>
      <c r="AD1264" s="135"/>
      <c r="AE1264" s="135"/>
      <c r="AF1264" s="148"/>
      <c r="AG1264" s="135"/>
      <c r="AH1264" s="135"/>
      <c r="AI1264" s="135"/>
      <c r="AJ1264" s="135"/>
      <c r="AK1264" s="135"/>
    </row>
    <row r="1265" spans="1:37" ht="18" customHeight="1" thickBot="1">
      <c r="A1265" s="312"/>
      <c r="B1265" s="321">
        <f>B1260+1</f>
        <v>11</v>
      </c>
      <c r="C1265" s="81" t="s">
        <v>23</v>
      </c>
      <c r="D1265" s="82" t="s">
        <v>136</v>
      </c>
      <c r="E1265" s="82" t="s">
        <v>28</v>
      </c>
      <c r="F1265" s="82" t="s">
        <v>27</v>
      </c>
      <c r="G1265" s="82" t="s">
        <v>24</v>
      </c>
      <c r="H1265" s="171" t="s">
        <v>25</v>
      </c>
      <c r="I1265" s="91" t="s">
        <v>133</v>
      </c>
      <c r="J1265" s="372" t="s">
        <v>198</v>
      </c>
      <c r="K1265" s="374"/>
      <c r="L1265" s="375"/>
      <c r="M1265" s="375"/>
      <c r="N1265" s="375"/>
      <c r="O1265" s="375"/>
      <c r="P1265" s="375"/>
      <c r="Q1265" s="375"/>
      <c r="R1265" s="376"/>
      <c r="S1265" s="83"/>
      <c r="T1265" s="120" t="s">
        <v>31</v>
      </c>
      <c r="U1265" s="118"/>
      <c r="V1265" s="118"/>
      <c r="W1265" s="118"/>
      <c r="X1265" s="118"/>
      <c r="Y1265" s="135" t="str">
        <f>K1267</f>
        <v/>
      </c>
      <c r="Z1265" s="266">
        <f>K1268</f>
        <v>0</v>
      </c>
      <c r="AA1265" s="135"/>
      <c r="AB1265" s="135"/>
      <c r="AC1265" s="135"/>
      <c r="AD1265" s="135"/>
      <c r="AE1265" s="135"/>
      <c r="AF1265" s="148"/>
      <c r="AG1265" s="135"/>
      <c r="AH1265" s="135"/>
      <c r="AI1265" s="135"/>
      <c r="AJ1265" s="135"/>
      <c r="AK1265" s="135"/>
    </row>
    <row r="1266" spans="1:37" ht="18" customHeight="1" thickBot="1">
      <c r="A1266" s="312"/>
      <c r="B1266" s="309">
        <f>B1216</f>
        <v>14</v>
      </c>
      <c r="C1266" s="107"/>
      <c r="D1266" s="108" t="s">
        <v>30</v>
      </c>
      <c r="E1266" s="108" t="str">
        <f>IF(C1266="","",IFERROR(INDEX(リスト!$B$3:$B$32,MATCH(プレー記録!C1266,リスト!$D$3:$D$32,0),1),""))</f>
        <v/>
      </c>
      <c r="F1266" s="109"/>
      <c r="G1266" s="109" t="str">
        <f>IF(F1266="","",F1266)</f>
        <v/>
      </c>
      <c r="H1266" s="172"/>
      <c r="I1266" s="175"/>
      <c r="J1266" s="373"/>
      <c r="K1266" s="377"/>
      <c r="L1266" s="378"/>
      <c r="M1266" s="378"/>
      <c r="N1266" s="378"/>
      <c r="O1266" s="378"/>
      <c r="P1266" s="378"/>
      <c r="Q1266" s="378"/>
      <c r="R1266" s="379"/>
      <c r="S1266" s="84"/>
      <c r="T1266" s="241"/>
      <c r="U1266" s="118" t="str">
        <f>IF(F1266="","","OUT_"&amp;E1266&amp;MONTH(B1266)&amp;"/"&amp;DAY(B1266)&amp;"_"&amp;COUNTIF($V$12:V1266,V1266))</f>
        <v/>
      </c>
      <c r="V1266" s="118" t="str">
        <f>"OUT_"&amp;E1266&amp;B1266</f>
        <v>OUT_14</v>
      </c>
      <c r="W1266" s="194">
        <f>SUM(H1266)-SUM(I1268)</f>
        <v>0</v>
      </c>
      <c r="X1266" s="119" t="str">
        <f>IF(C1266="","",C1266)</f>
        <v/>
      </c>
      <c r="Y1266" s="135" t="str">
        <f>M1267</f>
        <v/>
      </c>
      <c r="Z1266" s="266">
        <f>M1268</f>
        <v>0</v>
      </c>
      <c r="AA1266" s="135"/>
      <c r="AB1266" s="135"/>
      <c r="AC1266" s="135"/>
      <c r="AD1266" s="135"/>
      <c r="AE1266" s="135"/>
      <c r="AF1266" s="148"/>
      <c r="AG1266" s="135"/>
      <c r="AH1266" s="135"/>
      <c r="AI1266" s="135"/>
      <c r="AJ1266" s="135"/>
      <c r="AK1266" s="135"/>
    </row>
    <row r="1267" spans="1:37" ht="18" customHeight="1">
      <c r="A1267" s="312"/>
      <c r="B1267" s="79"/>
      <c r="C1267" s="85" t="s">
        <v>26</v>
      </c>
      <c r="D1267" s="86" t="s">
        <v>1</v>
      </c>
      <c r="E1267" s="86" t="s">
        <v>29</v>
      </c>
      <c r="F1267" s="86" t="s">
        <v>119</v>
      </c>
      <c r="G1267" s="86" t="s">
        <v>134</v>
      </c>
      <c r="H1267" s="173" t="s">
        <v>117</v>
      </c>
      <c r="I1267" s="92" t="s">
        <v>135</v>
      </c>
      <c r="J1267" s="380" t="s">
        <v>199</v>
      </c>
      <c r="K1267" s="382" t="str">
        <f>$K$13</f>
        <v/>
      </c>
      <c r="L1267" s="383"/>
      <c r="M1267" s="382" t="str">
        <f>$M$13</f>
        <v/>
      </c>
      <c r="N1267" s="383"/>
      <c r="O1267" s="382" t="str">
        <f>$O$13</f>
        <v/>
      </c>
      <c r="P1267" s="383"/>
      <c r="Q1267" s="382" t="str">
        <f>$Q$13</f>
        <v/>
      </c>
      <c r="R1267" s="384"/>
      <c r="S1267" s="87"/>
      <c r="T1267" s="135"/>
      <c r="U1267" s="118"/>
      <c r="V1267" s="118"/>
      <c r="W1267" s="118"/>
      <c r="X1267" s="118"/>
      <c r="Y1267" s="135" t="str">
        <f>O1267</f>
        <v/>
      </c>
      <c r="Z1267" s="266">
        <f>O1268</f>
        <v>0</v>
      </c>
      <c r="AA1267" s="135"/>
      <c r="AB1267" s="135"/>
      <c r="AC1267" s="135"/>
      <c r="AD1267" s="135"/>
      <c r="AE1267" s="135"/>
      <c r="AF1267" s="148"/>
      <c r="AG1267" s="135"/>
      <c r="AH1267" s="135"/>
      <c r="AI1267" s="135"/>
      <c r="AJ1267" s="135"/>
      <c r="AK1267" s="135"/>
    </row>
    <row r="1268" spans="1:37" ht="18" customHeight="1" thickBot="1">
      <c r="A1268" s="312" t="str">
        <f>IF(C1266="","",C1266)</f>
        <v/>
      </c>
      <c r="B1268" s="97">
        <f>B1216</f>
        <v>14</v>
      </c>
      <c r="C1268" s="93" t="str">
        <f>IF(H1266="","",IF(D1266="USD",H1266-G1266,ROUNDUP((H1266-G1266)/T1266,2)))</f>
        <v/>
      </c>
      <c r="D1268" s="110"/>
      <c r="E1268" s="110"/>
      <c r="F1268" s="111" t="str">
        <f>IF(AND(E1266&lt;&gt;"",OR(I1266="全額",I1266="一部")=TRUE)=TRUE,E1266,"")</f>
        <v/>
      </c>
      <c r="G1268" s="112" t="str">
        <f>IF(D1266="JPY",IF(COUNTIF(F1268,"*円*")=1,I1268,ROUNDUP(I1268/T1266,2)),IF(COUNTIF(F1268,"*円*")=0,I1268,ROUNDUP(I1268*T1266,0)))</f>
        <v/>
      </c>
      <c r="H1268" s="174"/>
      <c r="I1268" s="176" t="str">
        <f>IF(I1266="","",IF(I1266="全額",H1266,IF(I1266="なし",0,"金額入力")))</f>
        <v/>
      </c>
      <c r="J1268" s="381"/>
      <c r="K1268" s="385"/>
      <c r="L1268" s="386"/>
      <c r="M1268" s="385"/>
      <c r="N1268" s="386"/>
      <c r="O1268" s="385"/>
      <c r="P1268" s="386"/>
      <c r="Q1268" s="385"/>
      <c r="R1268" s="387"/>
      <c r="S1268" s="87"/>
      <c r="T1268" s="135"/>
      <c r="U1268" s="118" t="str">
        <f>IF(G1268="","","IN_"&amp;F1268&amp;MONTH(H1268)&amp;"/"&amp;DAY(H1268))&amp;"_"&amp;COUNTIF($V$14:V1268,V1268)</f>
        <v>_221</v>
      </c>
      <c r="V1268" s="118" t="str">
        <f>"IN_"&amp;F1268&amp;H1268</f>
        <v>IN_</v>
      </c>
      <c r="W1268" s="118"/>
      <c r="X1268" s="118"/>
      <c r="Y1268" s="135" t="str">
        <f>Q1267</f>
        <v/>
      </c>
      <c r="Z1268" s="266">
        <f>Q1268</f>
        <v>0</v>
      </c>
      <c r="AA1268" s="135" t="str">
        <f>IF(AB1268="着金待ち",COUNTIF($AB$14:AB1268,"着金待ち"),"")</f>
        <v/>
      </c>
      <c r="AB1268" s="135" t="str">
        <f>IF(AND(OR(I1266="全額",I1266="一部")=TRUE,H1268="")=TRUE,"着金待ち","")</f>
        <v/>
      </c>
      <c r="AC1268" s="135" t="str">
        <f>IF(AB1268="着金待ち",C1266,"")</f>
        <v/>
      </c>
      <c r="AD1268" s="135" t="str">
        <f>IF(AB1268="着金待ち",F1268,"")</f>
        <v/>
      </c>
      <c r="AE1268" s="292" t="str">
        <f>IF(AB1268="着金待ち",G1268,"")</f>
        <v/>
      </c>
      <c r="AF1268" s="148" t="str">
        <f>IF(AB1268="着金待ち",B1268,"")</f>
        <v/>
      </c>
      <c r="AG1268" s="135" t="str">
        <f>IF(C1268="","",IF(C1268&lt;&gt;D1268+E1268,"！",""))</f>
        <v/>
      </c>
      <c r="AH1268" s="135" t="str">
        <f>IF(C1268="","",IF(C1268&lt;&gt;SUM(K1268:R1268),"！",""))</f>
        <v/>
      </c>
      <c r="AI1268" s="135" t="str">
        <f>IF(OR(AG1268="！",AH1268="！")=TRUE,"！","")</f>
        <v/>
      </c>
      <c r="AJ1268" s="135" t="str">
        <f>IF(AI1268="！",COUNTIF($AI$14:AI1268,"！"),"")</f>
        <v/>
      </c>
      <c r="AK1268" s="135">
        <v>11</v>
      </c>
    </row>
    <row r="1269" spans="1:37" ht="18" customHeight="1" thickBot="1">
      <c r="B1269" s="308" t="s">
        <v>317</v>
      </c>
      <c r="C1269" s="181"/>
      <c r="D1269" s="182"/>
      <c r="E1269" s="98" t="str">
        <f>IFERROR(ABS(C1268-(D1268+E1268)),"")</f>
        <v/>
      </c>
      <c r="F1269" s="183"/>
      <c r="G1269" s="183"/>
      <c r="H1269" s="182"/>
      <c r="I1269" s="170"/>
      <c r="J1269" s="79"/>
      <c r="K1269" s="79"/>
      <c r="L1269" s="79"/>
      <c r="M1269" s="79"/>
      <c r="N1269" s="79"/>
      <c r="O1269" s="79"/>
      <c r="P1269" s="79"/>
      <c r="Q1269" s="371" t="str">
        <f>IFERROR(ABS(C1268-SUM(K1268:R1268)),"")</f>
        <v/>
      </c>
      <c r="R1269" s="371"/>
      <c r="S1269" s="135"/>
      <c r="T1269" s="135"/>
      <c r="U1269" s="135"/>
      <c r="V1269" s="135"/>
      <c r="W1269" s="135"/>
      <c r="X1269" s="135"/>
      <c r="Y1269" s="135"/>
      <c r="Z1269" s="135"/>
      <c r="AA1269" s="135"/>
      <c r="AB1269" s="135"/>
      <c r="AC1269" s="135"/>
      <c r="AD1269" s="135"/>
      <c r="AE1269" s="135"/>
      <c r="AF1269" s="135"/>
      <c r="AG1269" s="135"/>
      <c r="AH1269" s="135"/>
      <c r="AI1269" s="135"/>
      <c r="AJ1269" s="135"/>
      <c r="AK1269" s="135"/>
    </row>
    <row r="1270" spans="1:37" ht="18" customHeight="1" thickBot="1">
      <c r="A1270" s="312"/>
      <c r="B1270" s="321">
        <f>B1265+1</f>
        <v>12</v>
      </c>
      <c r="C1270" s="81" t="s">
        <v>23</v>
      </c>
      <c r="D1270" s="82" t="s">
        <v>136</v>
      </c>
      <c r="E1270" s="82" t="s">
        <v>28</v>
      </c>
      <c r="F1270" s="82" t="s">
        <v>27</v>
      </c>
      <c r="G1270" s="82" t="s">
        <v>24</v>
      </c>
      <c r="H1270" s="171" t="s">
        <v>25</v>
      </c>
      <c r="I1270" s="91" t="s">
        <v>133</v>
      </c>
      <c r="J1270" s="372" t="s">
        <v>198</v>
      </c>
      <c r="K1270" s="374"/>
      <c r="L1270" s="375"/>
      <c r="M1270" s="375"/>
      <c r="N1270" s="375"/>
      <c r="O1270" s="375"/>
      <c r="P1270" s="375"/>
      <c r="Q1270" s="375"/>
      <c r="R1270" s="376"/>
      <c r="S1270" s="83"/>
      <c r="T1270" s="120" t="s">
        <v>31</v>
      </c>
      <c r="U1270" s="118"/>
      <c r="V1270" s="118"/>
      <c r="W1270" s="118"/>
      <c r="X1270" s="118"/>
      <c r="Y1270" s="135" t="str">
        <f>K1272</f>
        <v/>
      </c>
      <c r="Z1270" s="266">
        <f>K1273</f>
        <v>0</v>
      </c>
      <c r="AA1270" s="135"/>
      <c r="AB1270" s="135"/>
      <c r="AC1270" s="135"/>
      <c r="AD1270" s="135"/>
      <c r="AE1270" s="135"/>
      <c r="AF1270" s="148"/>
      <c r="AG1270" s="135"/>
      <c r="AH1270" s="135"/>
      <c r="AI1270" s="135"/>
      <c r="AJ1270" s="135"/>
      <c r="AK1270" s="135"/>
    </row>
    <row r="1271" spans="1:37" ht="18" customHeight="1" thickBot="1">
      <c r="A1271" s="312"/>
      <c r="B1271" s="309">
        <f>B1216</f>
        <v>14</v>
      </c>
      <c r="C1271" s="107"/>
      <c r="D1271" s="108" t="s">
        <v>30</v>
      </c>
      <c r="E1271" s="108" t="str">
        <f>IF(C1271="","",IFERROR(INDEX(リスト!$B$3:$B$32,MATCH(プレー記録!C1271,リスト!$D$3:$D$32,0),1),""))</f>
        <v/>
      </c>
      <c r="F1271" s="109"/>
      <c r="G1271" s="109" t="str">
        <f>IF(F1271="","",F1271)</f>
        <v/>
      </c>
      <c r="H1271" s="172"/>
      <c r="I1271" s="175"/>
      <c r="J1271" s="373"/>
      <c r="K1271" s="377"/>
      <c r="L1271" s="378"/>
      <c r="M1271" s="378"/>
      <c r="N1271" s="378"/>
      <c r="O1271" s="378"/>
      <c r="P1271" s="378"/>
      <c r="Q1271" s="378"/>
      <c r="R1271" s="379"/>
      <c r="S1271" s="84"/>
      <c r="T1271" s="241"/>
      <c r="U1271" s="118" t="str">
        <f>IF(F1271="","","OUT_"&amp;E1271&amp;MONTH(B1271)&amp;"/"&amp;DAY(B1271)&amp;"_"&amp;COUNTIF($V$12:V1271,V1271))</f>
        <v/>
      </c>
      <c r="V1271" s="118" t="str">
        <f>"OUT_"&amp;E1271&amp;B1271</f>
        <v>OUT_14</v>
      </c>
      <c r="W1271" s="194">
        <f>SUM(H1271)-SUM(I1273)</f>
        <v>0</v>
      </c>
      <c r="X1271" s="119" t="str">
        <f>IF(C1271="","",C1271)</f>
        <v/>
      </c>
      <c r="Y1271" s="135" t="str">
        <f>M1272</f>
        <v/>
      </c>
      <c r="Z1271" s="266">
        <f>M1273</f>
        <v>0</v>
      </c>
      <c r="AA1271" s="135"/>
      <c r="AB1271" s="135"/>
      <c r="AC1271" s="135"/>
      <c r="AD1271" s="135"/>
      <c r="AE1271" s="135"/>
      <c r="AF1271" s="148"/>
      <c r="AG1271" s="135"/>
      <c r="AH1271" s="135"/>
      <c r="AI1271" s="135"/>
      <c r="AJ1271" s="135"/>
      <c r="AK1271" s="135"/>
    </row>
    <row r="1272" spans="1:37" ht="18" customHeight="1">
      <c r="A1272" s="312"/>
      <c r="B1272" s="79"/>
      <c r="C1272" s="85" t="s">
        <v>26</v>
      </c>
      <c r="D1272" s="86" t="s">
        <v>1</v>
      </c>
      <c r="E1272" s="86" t="s">
        <v>29</v>
      </c>
      <c r="F1272" s="86" t="s">
        <v>119</v>
      </c>
      <c r="G1272" s="86" t="s">
        <v>134</v>
      </c>
      <c r="H1272" s="173" t="s">
        <v>117</v>
      </c>
      <c r="I1272" s="92" t="s">
        <v>135</v>
      </c>
      <c r="J1272" s="380" t="s">
        <v>199</v>
      </c>
      <c r="K1272" s="382" t="str">
        <f>$K$13</f>
        <v/>
      </c>
      <c r="L1272" s="383"/>
      <c r="M1272" s="382" t="str">
        <f>$M$13</f>
        <v/>
      </c>
      <c r="N1272" s="383"/>
      <c r="O1272" s="382" t="str">
        <f>$O$13</f>
        <v/>
      </c>
      <c r="P1272" s="383"/>
      <c r="Q1272" s="382" t="str">
        <f>$Q$13</f>
        <v/>
      </c>
      <c r="R1272" s="384"/>
      <c r="S1272" s="87"/>
      <c r="T1272" s="135"/>
      <c r="U1272" s="118"/>
      <c r="V1272" s="118"/>
      <c r="W1272" s="118"/>
      <c r="X1272" s="118"/>
      <c r="Y1272" s="135" t="str">
        <f>O1272</f>
        <v/>
      </c>
      <c r="Z1272" s="266">
        <f>O1273</f>
        <v>0</v>
      </c>
      <c r="AA1272" s="135"/>
      <c r="AB1272" s="135"/>
      <c r="AC1272" s="135"/>
      <c r="AD1272" s="135"/>
      <c r="AE1272" s="135"/>
      <c r="AF1272" s="148"/>
      <c r="AG1272" s="135"/>
      <c r="AH1272" s="135"/>
      <c r="AI1272" s="135"/>
      <c r="AJ1272" s="135"/>
      <c r="AK1272" s="135"/>
    </row>
    <row r="1273" spans="1:37" ht="18" customHeight="1" thickBot="1">
      <c r="A1273" s="312" t="str">
        <f>IF(C1271="","",C1271)</f>
        <v/>
      </c>
      <c r="B1273" s="97">
        <f>B1216</f>
        <v>14</v>
      </c>
      <c r="C1273" s="93" t="str">
        <f>IF(H1271="","",IF(D1271="USD",H1271-G1271,ROUNDUP((H1271-G1271)/T1271,2)))</f>
        <v/>
      </c>
      <c r="D1273" s="110"/>
      <c r="E1273" s="110"/>
      <c r="F1273" s="111" t="str">
        <f>IF(AND(E1271&lt;&gt;"",OR(I1271="全額",I1271="一部")=TRUE)=TRUE,E1271,"")</f>
        <v/>
      </c>
      <c r="G1273" s="112" t="str">
        <f>IF(D1271="JPY",IF(COUNTIF(F1273,"*円*")=1,I1273,ROUNDUP(I1273/T1271,2)),IF(COUNTIF(F1273,"*円*")=0,I1273,ROUNDUP(I1273*T1271,0)))</f>
        <v/>
      </c>
      <c r="H1273" s="174"/>
      <c r="I1273" s="176" t="str">
        <f>IF(I1271="","",IF(I1271="全額",H1271,IF(I1271="なし",0,"金額入力")))</f>
        <v/>
      </c>
      <c r="J1273" s="381"/>
      <c r="K1273" s="385"/>
      <c r="L1273" s="386"/>
      <c r="M1273" s="385"/>
      <c r="N1273" s="386"/>
      <c r="O1273" s="385"/>
      <c r="P1273" s="386"/>
      <c r="Q1273" s="385"/>
      <c r="R1273" s="387"/>
      <c r="S1273" s="87"/>
      <c r="T1273" s="135"/>
      <c r="U1273" s="118" t="str">
        <f>IF(G1273="","","IN_"&amp;F1273&amp;MONTH(H1273)&amp;"/"&amp;DAY(H1273))&amp;"_"&amp;COUNTIF($V$14:V1273,V1273)</f>
        <v>_222</v>
      </c>
      <c r="V1273" s="118" t="str">
        <f>"IN_"&amp;F1273&amp;H1273</f>
        <v>IN_</v>
      </c>
      <c r="W1273" s="118"/>
      <c r="X1273" s="118"/>
      <c r="Y1273" s="135" t="str">
        <f>Q1272</f>
        <v/>
      </c>
      <c r="Z1273" s="266">
        <f>Q1273</f>
        <v>0</v>
      </c>
      <c r="AA1273" s="135" t="str">
        <f>IF(AB1273="着金待ち",COUNTIF($AB$14:AB1273,"着金待ち"),"")</f>
        <v/>
      </c>
      <c r="AB1273" s="135" t="str">
        <f>IF(AND(OR(I1271="全額",I1271="一部")=TRUE,H1273="")=TRUE,"着金待ち","")</f>
        <v/>
      </c>
      <c r="AC1273" s="135" t="str">
        <f>IF(AB1273="着金待ち",C1271,"")</f>
        <v/>
      </c>
      <c r="AD1273" s="135" t="str">
        <f>IF(AB1273="着金待ち",F1273,"")</f>
        <v/>
      </c>
      <c r="AE1273" s="292" t="str">
        <f>IF(AB1273="着金待ち",G1273,"")</f>
        <v/>
      </c>
      <c r="AF1273" s="148" t="str">
        <f>IF(AB1273="着金待ち",B1273,"")</f>
        <v/>
      </c>
      <c r="AG1273" s="135" t="str">
        <f>IF(C1273="","",IF(C1273&lt;&gt;D1273+E1273,"！",""))</f>
        <v/>
      </c>
      <c r="AH1273" s="135" t="str">
        <f>IF(C1273="","",IF(C1273&lt;&gt;SUM(K1273:R1273),"！",""))</f>
        <v/>
      </c>
      <c r="AI1273" s="135" t="str">
        <f>IF(OR(AG1273="！",AH1273="！")=TRUE,"！","")</f>
        <v/>
      </c>
      <c r="AJ1273" s="135" t="str">
        <f>IF(AI1273="！",COUNTIF($AI$14:AI1273,"！"),"")</f>
        <v/>
      </c>
      <c r="AK1273" s="135">
        <v>12</v>
      </c>
    </row>
    <row r="1274" spans="1:37" ht="18" customHeight="1" thickBot="1">
      <c r="B1274" s="308" t="s">
        <v>317</v>
      </c>
      <c r="C1274" s="181"/>
      <c r="D1274" s="182"/>
      <c r="E1274" s="98" t="str">
        <f>IFERROR(ABS(C1273-(D1273+E1273)),"")</f>
        <v/>
      </c>
      <c r="F1274" s="183"/>
      <c r="G1274" s="183"/>
      <c r="H1274" s="182"/>
      <c r="I1274" s="170"/>
      <c r="J1274" s="79"/>
      <c r="K1274" s="79"/>
      <c r="L1274" s="79"/>
      <c r="M1274" s="79"/>
      <c r="N1274" s="79"/>
      <c r="O1274" s="79"/>
      <c r="P1274" s="79"/>
      <c r="Q1274" s="371" t="str">
        <f>IFERROR(ABS(C1273-SUM(K1273:R1273)),"")</f>
        <v/>
      </c>
      <c r="R1274" s="371"/>
      <c r="S1274" s="135"/>
      <c r="T1274" s="135"/>
      <c r="U1274" s="135"/>
      <c r="V1274" s="135"/>
      <c r="W1274" s="135"/>
      <c r="X1274" s="135"/>
      <c r="Y1274" s="135"/>
      <c r="Z1274" s="135"/>
      <c r="AA1274" s="135"/>
      <c r="AB1274" s="135"/>
      <c r="AC1274" s="135"/>
      <c r="AD1274" s="135"/>
      <c r="AE1274" s="135"/>
      <c r="AF1274" s="135"/>
      <c r="AG1274" s="135"/>
      <c r="AH1274" s="135"/>
      <c r="AI1274" s="135"/>
      <c r="AJ1274" s="135"/>
      <c r="AK1274" s="135"/>
    </row>
    <row r="1275" spans="1:37" ht="18" customHeight="1" thickBot="1">
      <c r="A1275" s="312"/>
      <c r="B1275" s="321">
        <f>B1270+1</f>
        <v>13</v>
      </c>
      <c r="C1275" s="81" t="s">
        <v>23</v>
      </c>
      <c r="D1275" s="82" t="s">
        <v>136</v>
      </c>
      <c r="E1275" s="82" t="s">
        <v>28</v>
      </c>
      <c r="F1275" s="82" t="s">
        <v>27</v>
      </c>
      <c r="G1275" s="82" t="s">
        <v>24</v>
      </c>
      <c r="H1275" s="171" t="s">
        <v>25</v>
      </c>
      <c r="I1275" s="91" t="s">
        <v>133</v>
      </c>
      <c r="J1275" s="372" t="s">
        <v>198</v>
      </c>
      <c r="K1275" s="374"/>
      <c r="L1275" s="375"/>
      <c r="M1275" s="375"/>
      <c r="N1275" s="375"/>
      <c r="O1275" s="375"/>
      <c r="P1275" s="375"/>
      <c r="Q1275" s="375"/>
      <c r="R1275" s="376"/>
      <c r="S1275" s="83"/>
      <c r="T1275" s="120" t="s">
        <v>31</v>
      </c>
      <c r="U1275" s="118"/>
      <c r="V1275" s="118"/>
      <c r="W1275" s="118"/>
      <c r="X1275" s="118"/>
      <c r="Y1275" s="135" t="str">
        <f>K1277</f>
        <v/>
      </c>
      <c r="Z1275" s="266">
        <f>K1278</f>
        <v>0</v>
      </c>
      <c r="AA1275" s="135"/>
      <c r="AB1275" s="135"/>
      <c r="AC1275" s="135"/>
      <c r="AD1275" s="135"/>
      <c r="AE1275" s="135"/>
      <c r="AF1275" s="148"/>
      <c r="AG1275" s="135"/>
      <c r="AH1275" s="135"/>
      <c r="AI1275" s="135"/>
      <c r="AJ1275" s="135"/>
      <c r="AK1275" s="135"/>
    </row>
    <row r="1276" spans="1:37" ht="18" customHeight="1" thickBot="1">
      <c r="A1276" s="312"/>
      <c r="B1276" s="309">
        <f>B1216</f>
        <v>14</v>
      </c>
      <c r="C1276" s="107"/>
      <c r="D1276" s="108" t="s">
        <v>30</v>
      </c>
      <c r="E1276" s="108" t="str">
        <f>IF(C1276="","",IFERROR(INDEX(リスト!$B$3:$B$32,MATCH(プレー記録!C1276,リスト!$D$3:$D$32,0),1),""))</f>
        <v/>
      </c>
      <c r="F1276" s="109"/>
      <c r="G1276" s="109" t="str">
        <f>IF(F1276="","",F1276)</f>
        <v/>
      </c>
      <c r="H1276" s="172"/>
      <c r="I1276" s="175"/>
      <c r="J1276" s="373"/>
      <c r="K1276" s="377"/>
      <c r="L1276" s="378"/>
      <c r="M1276" s="378"/>
      <c r="N1276" s="378"/>
      <c r="O1276" s="378"/>
      <c r="P1276" s="378"/>
      <c r="Q1276" s="378"/>
      <c r="R1276" s="379"/>
      <c r="S1276" s="84"/>
      <c r="T1276" s="241"/>
      <c r="U1276" s="118" t="str">
        <f>IF(F1276="","","OUT_"&amp;E1276&amp;MONTH(B1276)&amp;"/"&amp;DAY(B1276)&amp;"_"&amp;COUNTIF($V$12:V1276,V1276))</f>
        <v/>
      </c>
      <c r="V1276" s="118" t="str">
        <f>"OUT_"&amp;E1276&amp;B1276</f>
        <v>OUT_14</v>
      </c>
      <c r="W1276" s="194">
        <f>SUM(H1276)-SUM(I1278)</f>
        <v>0</v>
      </c>
      <c r="X1276" s="119" t="str">
        <f>IF(C1276="","",C1276)</f>
        <v/>
      </c>
      <c r="Y1276" s="135" t="str">
        <f>M1277</f>
        <v/>
      </c>
      <c r="Z1276" s="266">
        <f>M1278</f>
        <v>0</v>
      </c>
      <c r="AA1276" s="135"/>
      <c r="AB1276" s="135"/>
      <c r="AC1276" s="135"/>
      <c r="AD1276" s="135"/>
      <c r="AE1276" s="135"/>
      <c r="AF1276" s="148"/>
      <c r="AG1276" s="135"/>
      <c r="AH1276" s="135"/>
      <c r="AI1276" s="135"/>
      <c r="AJ1276" s="135"/>
      <c r="AK1276" s="135"/>
    </row>
    <row r="1277" spans="1:37" ht="18" customHeight="1">
      <c r="A1277" s="312"/>
      <c r="B1277" s="79"/>
      <c r="C1277" s="85" t="s">
        <v>26</v>
      </c>
      <c r="D1277" s="86" t="s">
        <v>1</v>
      </c>
      <c r="E1277" s="86" t="s">
        <v>29</v>
      </c>
      <c r="F1277" s="86" t="s">
        <v>119</v>
      </c>
      <c r="G1277" s="86" t="s">
        <v>134</v>
      </c>
      <c r="H1277" s="173" t="s">
        <v>117</v>
      </c>
      <c r="I1277" s="92" t="s">
        <v>135</v>
      </c>
      <c r="J1277" s="380" t="s">
        <v>199</v>
      </c>
      <c r="K1277" s="382" t="str">
        <f>$K$13</f>
        <v/>
      </c>
      <c r="L1277" s="383"/>
      <c r="M1277" s="382" t="str">
        <f>$M$13</f>
        <v/>
      </c>
      <c r="N1277" s="383"/>
      <c r="O1277" s="382" t="str">
        <f>$O$13</f>
        <v/>
      </c>
      <c r="P1277" s="383"/>
      <c r="Q1277" s="382" t="str">
        <f>$Q$13</f>
        <v/>
      </c>
      <c r="R1277" s="384"/>
      <c r="S1277" s="87"/>
      <c r="T1277" s="135"/>
      <c r="U1277" s="118"/>
      <c r="V1277" s="118"/>
      <c r="W1277" s="118"/>
      <c r="X1277" s="118"/>
      <c r="Y1277" s="135" t="str">
        <f>O1277</f>
        <v/>
      </c>
      <c r="Z1277" s="266">
        <f>O1278</f>
        <v>0</v>
      </c>
      <c r="AA1277" s="135"/>
      <c r="AB1277" s="135"/>
      <c r="AC1277" s="135"/>
      <c r="AD1277" s="135"/>
      <c r="AE1277" s="135"/>
      <c r="AF1277" s="148"/>
      <c r="AG1277" s="135"/>
      <c r="AH1277" s="135"/>
      <c r="AI1277" s="135"/>
      <c r="AJ1277" s="135"/>
      <c r="AK1277" s="135"/>
    </row>
    <row r="1278" spans="1:37" ht="18" customHeight="1" thickBot="1">
      <c r="A1278" s="312" t="str">
        <f>IF(C1276="","",C1276)</f>
        <v/>
      </c>
      <c r="B1278" s="97">
        <f>B1216</f>
        <v>14</v>
      </c>
      <c r="C1278" s="93" t="str">
        <f>IF(H1276="","",IF(D1276="USD",H1276-G1276,ROUNDUP((H1276-G1276)/T1276,2)))</f>
        <v/>
      </c>
      <c r="D1278" s="110"/>
      <c r="E1278" s="110"/>
      <c r="F1278" s="111" t="str">
        <f>IF(AND(E1276&lt;&gt;"",OR(I1276="全額",I1276="一部")=TRUE)=TRUE,E1276,"")</f>
        <v/>
      </c>
      <c r="G1278" s="112" t="str">
        <f>IF(D1276="JPY",IF(COUNTIF(F1278,"*円*")=1,I1278,ROUNDUP(I1278/T1276,2)),IF(COUNTIF(F1278,"*円*")=0,I1278,ROUNDUP(I1278*T1276,0)))</f>
        <v/>
      </c>
      <c r="H1278" s="174"/>
      <c r="I1278" s="176" t="str">
        <f>IF(I1276="","",IF(I1276="全額",H1276,IF(I1276="なし",0,"金額入力")))</f>
        <v/>
      </c>
      <c r="J1278" s="381"/>
      <c r="K1278" s="385"/>
      <c r="L1278" s="386"/>
      <c r="M1278" s="385"/>
      <c r="N1278" s="386"/>
      <c r="O1278" s="385"/>
      <c r="P1278" s="386"/>
      <c r="Q1278" s="385"/>
      <c r="R1278" s="387"/>
      <c r="S1278" s="87"/>
      <c r="T1278" s="135"/>
      <c r="U1278" s="118" t="str">
        <f>IF(G1278="","","IN_"&amp;F1278&amp;MONTH(H1278)&amp;"/"&amp;DAY(H1278))&amp;"_"&amp;COUNTIF($V$14:V1278,V1278)</f>
        <v>_223</v>
      </c>
      <c r="V1278" s="118" t="str">
        <f>"IN_"&amp;F1278&amp;H1278</f>
        <v>IN_</v>
      </c>
      <c r="W1278" s="118"/>
      <c r="X1278" s="118"/>
      <c r="Y1278" s="135" t="str">
        <f>Q1277</f>
        <v/>
      </c>
      <c r="Z1278" s="266">
        <f>Q1278</f>
        <v>0</v>
      </c>
      <c r="AA1278" s="135" t="str">
        <f>IF(AB1278="着金待ち",COUNTIF($AB$14:AB1278,"着金待ち"),"")</f>
        <v/>
      </c>
      <c r="AB1278" s="135" t="str">
        <f>IF(AND(OR(I1276="全額",I1276="一部")=TRUE,H1278="")=TRUE,"着金待ち","")</f>
        <v/>
      </c>
      <c r="AC1278" s="135" t="str">
        <f>IF(AB1278="着金待ち",C1276,"")</f>
        <v/>
      </c>
      <c r="AD1278" s="135" t="str">
        <f>IF(AB1278="着金待ち",F1278,"")</f>
        <v/>
      </c>
      <c r="AE1278" s="292" t="str">
        <f>IF(AB1278="着金待ち",G1278,"")</f>
        <v/>
      </c>
      <c r="AF1278" s="148" t="str">
        <f>IF(AB1278="着金待ち",B1278,"")</f>
        <v/>
      </c>
      <c r="AG1278" s="135" t="str">
        <f>IF(C1278="","",IF(C1278&lt;&gt;D1278+E1278,"！",""))</f>
        <v/>
      </c>
      <c r="AH1278" s="135" t="str">
        <f>IF(C1278="","",IF(C1278&lt;&gt;SUM(K1278:R1278),"！",""))</f>
        <v/>
      </c>
      <c r="AI1278" s="135" t="str">
        <f>IF(OR(AG1278="！",AH1278="！")=TRUE,"！","")</f>
        <v/>
      </c>
      <c r="AJ1278" s="135" t="str">
        <f>IF(AI1278="！",COUNTIF($AI$14:AI1278,"！"),"")</f>
        <v/>
      </c>
      <c r="AK1278" s="135">
        <v>13</v>
      </c>
    </row>
    <row r="1279" spans="1:37" ht="18" customHeight="1" thickBot="1">
      <c r="B1279" s="308" t="s">
        <v>317</v>
      </c>
      <c r="C1279" s="181"/>
      <c r="D1279" s="182"/>
      <c r="E1279" s="98" t="str">
        <f>IFERROR(ABS(C1278-(D1278+E1278)),"")</f>
        <v/>
      </c>
      <c r="F1279" s="183"/>
      <c r="G1279" s="183"/>
      <c r="H1279" s="182"/>
      <c r="I1279" s="170"/>
      <c r="J1279" s="79"/>
      <c r="K1279" s="79"/>
      <c r="L1279" s="79"/>
      <c r="M1279" s="79"/>
      <c r="N1279" s="79"/>
      <c r="O1279" s="79"/>
      <c r="P1279" s="79"/>
      <c r="Q1279" s="371" t="str">
        <f>IFERROR(ABS(C1278-SUM(K1278:R1278)),"")</f>
        <v/>
      </c>
      <c r="R1279" s="371"/>
      <c r="S1279" s="135"/>
      <c r="T1279" s="135"/>
      <c r="U1279" s="135"/>
      <c r="V1279" s="135"/>
      <c r="W1279" s="135"/>
      <c r="X1279" s="135"/>
      <c r="Y1279" s="135"/>
      <c r="Z1279" s="135"/>
      <c r="AA1279" s="135"/>
      <c r="AB1279" s="135"/>
      <c r="AC1279" s="135"/>
      <c r="AD1279" s="135"/>
      <c r="AE1279" s="135"/>
      <c r="AF1279" s="135"/>
      <c r="AG1279" s="135"/>
      <c r="AH1279" s="135"/>
      <c r="AI1279" s="135"/>
      <c r="AJ1279" s="135"/>
      <c r="AK1279" s="135"/>
    </row>
    <row r="1280" spans="1:37" ht="18" customHeight="1" thickBot="1">
      <c r="A1280" s="312"/>
      <c r="B1280" s="321">
        <f>B1275+1</f>
        <v>14</v>
      </c>
      <c r="C1280" s="81" t="s">
        <v>23</v>
      </c>
      <c r="D1280" s="82" t="s">
        <v>136</v>
      </c>
      <c r="E1280" s="82" t="s">
        <v>28</v>
      </c>
      <c r="F1280" s="82" t="s">
        <v>27</v>
      </c>
      <c r="G1280" s="82" t="s">
        <v>24</v>
      </c>
      <c r="H1280" s="171" t="s">
        <v>25</v>
      </c>
      <c r="I1280" s="91" t="s">
        <v>133</v>
      </c>
      <c r="J1280" s="372" t="s">
        <v>198</v>
      </c>
      <c r="K1280" s="374"/>
      <c r="L1280" s="375"/>
      <c r="M1280" s="375"/>
      <c r="N1280" s="375"/>
      <c r="O1280" s="375"/>
      <c r="P1280" s="375"/>
      <c r="Q1280" s="375"/>
      <c r="R1280" s="376"/>
      <c r="S1280" s="83"/>
      <c r="T1280" s="120" t="s">
        <v>31</v>
      </c>
      <c r="U1280" s="118"/>
      <c r="V1280" s="118"/>
      <c r="W1280" s="118"/>
      <c r="X1280" s="118"/>
      <c r="Y1280" s="135" t="str">
        <f>K1282</f>
        <v/>
      </c>
      <c r="Z1280" s="266">
        <f>K1283</f>
        <v>0</v>
      </c>
      <c r="AA1280" s="135"/>
      <c r="AB1280" s="135"/>
      <c r="AC1280" s="135"/>
      <c r="AD1280" s="135"/>
      <c r="AE1280" s="135"/>
      <c r="AF1280" s="148"/>
      <c r="AG1280" s="135"/>
      <c r="AH1280" s="135"/>
      <c r="AI1280" s="135"/>
      <c r="AJ1280" s="135"/>
      <c r="AK1280" s="135"/>
    </row>
    <row r="1281" spans="1:37" ht="18" customHeight="1" thickBot="1">
      <c r="A1281" s="312"/>
      <c r="B1281" s="309">
        <f>B1216</f>
        <v>14</v>
      </c>
      <c r="C1281" s="107"/>
      <c r="D1281" s="108" t="s">
        <v>30</v>
      </c>
      <c r="E1281" s="108" t="str">
        <f>IF(C1281="","",IFERROR(INDEX(リスト!$B$3:$B$32,MATCH(プレー記録!C1281,リスト!$D$3:$D$32,0),1),""))</f>
        <v/>
      </c>
      <c r="F1281" s="109"/>
      <c r="G1281" s="109" t="str">
        <f>IF(F1281="","",F1281)</f>
        <v/>
      </c>
      <c r="H1281" s="172"/>
      <c r="I1281" s="175"/>
      <c r="J1281" s="373"/>
      <c r="K1281" s="377"/>
      <c r="L1281" s="378"/>
      <c r="M1281" s="378"/>
      <c r="N1281" s="378"/>
      <c r="O1281" s="378"/>
      <c r="P1281" s="378"/>
      <c r="Q1281" s="378"/>
      <c r="R1281" s="379"/>
      <c r="S1281" s="84"/>
      <c r="T1281" s="241"/>
      <c r="U1281" s="118" t="str">
        <f>IF(F1281="","","OUT_"&amp;E1281&amp;MONTH(B1281)&amp;"/"&amp;DAY(B1281)&amp;"_"&amp;COUNTIF($V$12:V1281,V1281))</f>
        <v/>
      </c>
      <c r="V1281" s="118" t="str">
        <f>"OUT_"&amp;E1281&amp;B1281</f>
        <v>OUT_14</v>
      </c>
      <c r="W1281" s="194">
        <f>SUM(H1281)-SUM(I1283)</f>
        <v>0</v>
      </c>
      <c r="X1281" s="119" t="str">
        <f>IF(C1281="","",C1281)</f>
        <v/>
      </c>
      <c r="Y1281" s="135" t="str">
        <f>M1282</f>
        <v/>
      </c>
      <c r="Z1281" s="266">
        <f>M1283</f>
        <v>0</v>
      </c>
      <c r="AA1281" s="135"/>
      <c r="AB1281" s="135"/>
      <c r="AC1281" s="135"/>
      <c r="AD1281" s="135"/>
      <c r="AE1281" s="135"/>
      <c r="AF1281" s="148"/>
      <c r="AG1281" s="135"/>
      <c r="AH1281" s="135"/>
      <c r="AI1281" s="135"/>
      <c r="AJ1281" s="135"/>
      <c r="AK1281" s="135"/>
    </row>
    <row r="1282" spans="1:37" ht="18" customHeight="1">
      <c r="A1282" s="312"/>
      <c r="B1282" s="79"/>
      <c r="C1282" s="85" t="s">
        <v>26</v>
      </c>
      <c r="D1282" s="86" t="s">
        <v>1</v>
      </c>
      <c r="E1282" s="86" t="s">
        <v>29</v>
      </c>
      <c r="F1282" s="86" t="s">
        <v>119</v>
      </c>
      <c r="G1282" s="86" t="s">
        <v>134</v>
      </c>
      <c r="H1282" s="173" t="s">
        <v>117</v>
      </c>
      <c r="I1282" s="92" t="s">
        <v>135</v>
      </c>
      <c r="J1282" s="380" t="s">
        <v>199</v>
      </c>
      <c r="K1282" s="382" t="str">
        <f>$K$13</f>
        <v/>
      </c>
      <c r="L1282" s="383"/>
      <c r="M1282" s="382" t="str">
        <f>$M$13</f>
        <v/>
      </c>
      <c r="N1282" s="383"/>
      <c r="O1282" s="382" t="str">
        <f>$O$13</f>
        <v/>
      </c>
      <c r="P1282" s="383"/>
      <c r="Q1282" s="382" t="str">
        <f>$Q$13</f>
        <v/>
      </c>
      <c r="R1282" s="384"/>
      <c r="S1282" s="87"/>
      <c r="T1282" s="135"/>
      <c r="U1282" s="118"/>
      <c r="V1282" s="118"/>
      <c r="W1282" s="118"/>
      <c r="X1282" s="118"/>
      <c r="Y1282" s="135" t="str">
        <f>O1282</f>
        <v/>
      </c>
      <c r="Z1282" s="266">
        <f>O1283</f>
        <v>0</v>
      </c>
      <c r="AA1282" s="135"/>
      <c r="AB1282" s="135"/>
      <c r="AC1282" s="135"/>
      <c r="AD1282" s="135"/>
      <c r="AE1282" s="135"/>
      <c r="AF1282" s="148"/>
      <c r="AG1282" s="135"/>
      <c r="AH1282" s="135"/>
      <c r="AI1282" s="135"/>
      <c r="AJ1282" s="135"/>
      <c r="AK1282" s="135"/>
    </row>
    <row r="1283" spans="1:37" ht="18" customHeight="1" thickBot="1">
      <c r="A1283" s="312" t="str">
        <f>IF(C1281="","",C1281)</f>
        <v/>
      </c>
      <c r="B1283" s="97">
        <f>B1216</f>
        <v>14</v>
      </c>
      <c r="C1283" s="93" t="str">
        <f>IF(H1281="","",IF(D1281="USD",H1281-G1281,ROUNDUP((H1281-G1281)/T1281,2)))</f>
        <v/>
      </c>
      <c r="D1283" s="110"/>
      <c r="E1283" s="110"/>
      <c r="F1283" s="111" t="str">
        <f>IF(AND(E1281&lt;&gt;"",OR(I1281="全額",I1281="一部")=TRUE)=TRUE,E1281,"")</f>
        <v/>
      </c>
      <c r="G1283" s="112" t="str">
        <f>IF(D1281="JPY",IF(COUNTIF(F1283,"*円*")=1,I1283,ROUNDUP(I1283/T1281,2)),IF(COUNTIF(F1283,"*円*")=0,I1283,ROUNDUP(I1283*T1281,0)))</f>
        <v/>
      </c>
      <c r="H1283" s="174"/>
      <c r="I1283" s="176" t="str">
        <f>IF(I1281="","",IF(I1281="全額",H1281,IF(I1281="なし",0,"金額入力")))</f>
        <v/>
      </c>
      <c r="J1283" s="381"/>
      <c r="K1283" s="385"/>
      <c r="L1283" s="386"/>
      <c r="M1283" s="385"/>
      <c r="N1283" s="386"/>
      <c r="O1283" s="385"/>
      <c r="P1283" s="386"/>
      <c r="Q1283" s="385"/>
      <c r="R1283" s="387"/>
      <c r="S1283" s="87"/>
      <c r="T1283" s="135"/>
      <c r="U1283" s="118" t="str">
        <f>IF(G1283="","","IN_"&amp;F1283&amp;MONTH(H1283)&amp;"/"&amp;DAY(H1283))&amp;"_"&amp;COUNTIF($V$14:V1283,V1283)</f>
        <v>_224</v>
      </c>
      <c r="V1283" s="118" t="str">
        <f>"IN_"&amp;F1283&amp;H1283</f>
        <v>IN_</v>
      </c>
      <c r="W1283" s="118"/>
      <c r="X1283" s="118"/>
      <c r="Y1283" s="135" t="str">
        <f>Q1282</f>
        <v/>
      </c>
      <c r="Z1283" s="266">
        <f>Q1283</f>
        <v>0</v>
      </c>
      <c r="AA1283" s="135" t="str">
        <f>IF(AB1283="着金待ち",COUNTIF($AB$14:AB1283,"着金待ち"),"")</f>
        <v/>
      </c>
      <c r="AB1283" s="135" t="str">
        <f>IF(AND(OR(I1281="全額",I1281="一部")=TRUE,H1283="")=TRUE,"着金待ち","")</f>
        <v/>
      </c>
      <c r="AC1283" s="135" t="str">
        <f>IF(AB1283="着金待ち",C1281,"")</f>
        <v/>
      </c>
      <c r="AD1283" s="135" t="str">
        <f>IF(AB1283="着金待ち",F1283,"")</f>
        <v/>
      </c>
      <c r="AE1283" s="292" t="str">
        <f>IF(AB1283="着金待ち",G1283,"")</f>
        <v/>
      </c>
      <c r="AF1283" s="148" t="str">
        <f>IF(AB1283="着金待ち",B1283,"")</f>
        <v/>
      </c>
      <c r="AG1283" s="135" t="str">
        <f>IF(C1283="","",IF(C1283&lt;&gt;D1283+E1283,"！",""))</f>
        <v/>
      </c>
      <c r="AH1283" s="135" t="str">
        <f>IF(C1283="","",IF(C1283&lt;&gt;SUM(K1283:R1283),"！",""))</f>
        <v/>
      </c>
      <c r="AI1283" s="135" t="str">
        <f>IF(OR(AG1283="！",AH1283="！")=TRUE,"！","")</f>
        <v/>
      </c>
      <c r="AJ1283" s="135" t="str">
        <f>IF(AI1283="！",COUNTIF($AI$14:AI1283,"！"),"")</f>
        <v/>
      </c>
      <c r="AK1283" s="135">
        <v>14</v>
      </c>
    </row>
    <row r="1284" spans="1:37" ht="18" customHeight="1" thickBot="1">
      <c r="B1284" s="308" t="s">
        <v>317</v>
      </c>
      <c r="C1284" s="181"/>
      <c r="D1284" s="182"/>
      <c r="E1284" s="98" t="str">
        <f>IFERROR(ABS(C1283-(D1283+E1283)),"")</f>
        <v/>
      </c>
      <c r="F1284" s="183"/>
      <c r="G1284" s="183"/>
      <c r="H1284" s="182"/>
      <c r="I1284" s="170"/>
      <c r="J1284" s="79"/>
      <c r="K1284" s="79"/>
      <c r="L1284" s="79"/>
      <c r="M1284" s="79"/>
      <c r="N1284" s="79"/>
      <c r="O1284" s="79"/>
      <c r="P1284" s="79"/>
      <c r="Q1284" s="371" t="str">
        <f>IFERROR(ABS(C1283-SUM(K1283:R1283)),"")</f>
        <v/>
      </c>
      <c r="R1284" s="371"/>
      <c r="S1284" s="135"/>
      <c r="T1284" s="135"/>
      <c r="U1284" s="135"/>
      <c r="V1284" s="135"/>
      <c r="W1284" s="135"/>
      <c r="X1284" s="135"/>
      <c r="Y1284" s="135"/>
      <c r="Z1284" s="135"/>
      <c r="AA1284" s="135"/>
      <c r="AB1284" s="135"/>
      <c r="AC1284" s="135"/>
      <c r="AD1284" s="135"/>
      <c r="AE1284" s="135"/>
      <c r="AF1284" s="135"/>
      <c r="AG1284" s="135"/>
      <c r="AH1284" s="135"/>
      <c r="AI1284" s="135"/>
      <c r="AJ1284" s="135"/>
      <c r="AK1284" s="135"/>
    </row>
    <row r="1285" spans="1:37" ht="18" customHeight="1" thickBot="1">
      <c r="A1285" s="312"/>
      <c r="B1285" s="321">
        <f>B1280+1</f>
        <v>15</v>
      </c>
      <c r="C1285" s="81" t="s">
        <v>23</v>
      </c>
      <c r="D1285" s="82" t="s">
        <v>136</v>
      </c>
      <c r="E1285" s="82" t="s">
        <v>28</v>
      </c>
      <c r="F1285" s="82" t="s">
        <v>27</v>
      </c>
      <c r="G1285" s="82" t="s">
        <v>24</v>
      </c>
      <c r="H1285" s="171" t="s">
        <v>25</v>
      </c>
      <c r="I1285" s="91" t="s">
        <v>133</v>
      </c>
      <c r="J1285" s="372" t="s">
        <v>198</v>
      </c>
      <c r="K1285" s="374"/>
      <c r="L1285" s="375"/>
      <c r="M1285" s="375"/>
      <c r="N1285" s="375"/>
      <c r="O1285" s="375"/>
      <c r="P1285" s="375"/>
      <c r="Q1285" s="375"/>
      <c r="R1285" s="376"/>
      <c r="S1285" s="83"/>
      <c r="T1285" s="120" t="s">
        <v>31</v>
      </c>
      <c r="U1285" s="118"/>
      <c r="V1285" s="118"/>
      <c r="W1285" s="118"/>
      <c r="X1285" s="118"/>
      <c r="Y1285" s="135" t="str">
        <f>K1287</f>
        <v/>
      </c>
      <c r="Z1285" s="266">
        <f>K1288</f>
        <v>0</v>
      </c>
      <c r="AA1285" s="135"/>
      <c r="AB1285" s="135"/>
      <c r="AC1285" s="135"/>
      <c r="AD1285" s="135"/>
      <c r="AE1285" s="135"/>
      <c r="AF1285" s="148"/>
      <c r="AG1285" s="135"/>
      <c r="AH1285" s="135"/>
      <c r="AI1285" s="135"/>
      <c r="AJ1285" s="135"/>
      <c r="AK1285" s="135"/>
    </row>
    <row r="1286" spans="1:37" ht="18" customHeight="1" thickBot="1">
      <c r="A1286" s="312"/>
      <c r="B1286" s="309">
        <f>B1216</f>
        <v>14</v>
      </c>
      <c r="C1286" s="107"/>
      <c r="D1286" s="108" t="s">
        <v>30</v>
      </c>
      <c r="E1286" s="108" t="str">
        <f>IF(C1286="","",IFERROR(INDEX(リスト!$B$3:$B$32,MATCH(プレー記録!C1286,リスト!$D$3:$D$32,0),1),""))</f>
        <v/>
      </c>
      <c r="F1286" s="109"/>
      <c r="G1286" s="109" t="str">
        <f>IF(F1286="","",F1286)</f>
        <v/>
      </c>
      <c r="H1286" s="172"/>
      <c r="I1286" s="175"/>
      <c r="J1286" s="373"/>
      <c r="K1286" s="377"/>
      <c r="L1286" s="378"/>
      <c r="M1286" s="378"/>
      <c r="N1286" s="378"/>
      <c r="O1286" s="378"/>
      <c r="P1286" s="378"/>
      <c r="Q1286" s="378"/>
      <c r="R1286" s="379"/>
      <c r="S1286" s="84"/>
      <c r="T1286" s="241"/>
      <c r="U1286" s="118" t="str">
        <f>IF(F1286="","","OUT_"&amp;E1286&amp;MONTH(B1286)&amp;"/"&amp;DAY(B1286)&amp;"_"&amp;COUNTIF($V$12:V1286,V1286))</f>
        <v/>
      </c>
      <c r="V1286" s="118" t="str">
        <f>"OUT_"&amp;E1286&amp;B1286</f>
        <v>OUT_14</v>
      </c>
      <c r="W1286" s="194">
        <f>SUM(H1286)-SUM(I1288)</f>
        <v>0</v>
      </c>
      <c r="X1286" s="119" t="str">
        <f>IF(C1286="","",C1286)</f>
        <v/>
      </c>
      <c r="Y1286" s="135" t="str">
        <f>M1287</f>
        <v/>
      </c>
      <c r="Z1286" s="266">
        <f>M1288</f>
        <v>0</v>
      </c>
      <c r="AA1286" s="135"/>
      <c r="AB1286" s="135"/>
      <c r="AC1286" s="135"/>
      <c r="AD1286" s="135"/>
      <c r="AE1286" s="135"/>
      <c r="AF1286" s="148"/>
      <c r="AG1286" s="135"/>
      <c r="AH1286" s="135"/>
      <c r="AI1286" s="135"/>
      <c r="AJ1286" s="135"/>
      <c r="AK1286" s="135"/>
    </row>
    <row r="1287" spans="1:37" ht="18" customHeight="1">
      <c r="A1287" s="312"/>
      <c r="B1287" s="79"/>
      <c r="C1287" s="85" t="s">
        <v>26</v>
      </c>
      <c r="D1287" s="86" t="s">
        <v>1</v>
      </c>
      <c r="E1287" s="86" t="s">
        <v>29</v>
      </c>
      <c r="F1287" s="86" t="s">
        <v>119</v>
      </c>
      <c r="G1287" s="86" t="s">
        <v>134</v>
      </c>
      <c r="H1287" s="173" t="s">
        <v>117</v>
      </c>
      <c r="I1287" s="92" t="s">
        <v>135</v>
      </c>
      <c r="J1287" s="380" t="s">
        <v>199</v>
      </c>
      <c r="K1287" s="382" t="str">
        <f>$K$13</f>
        <v/>
      </c>
      <c r="L1287" s="383"/>
      <c r="M1287" s="382" t="str">
        <f>$M$13</f>
        <v/>
      </c>
      <c r="N1287" s="383"/>
      <c r="O1287" s="382" t="str">
        <f>$O$13</f>
        <v/>
      </c>
      <c r="P1287" s="383"/>
      <c r="Q1287" s="382" t="str">
        <f>$Q$13</f>
        <v/>
      </c>
      <c r="R1287" s="384"/>
      <c r="S1287" s="87"/>
      <c r="T1287" s="135"/>
      <c r="U1287" s="118"/>
      <c r="V1287" s="118"/>
      <c r="W1287" s="118"/>
      <c r="X1287" s="118"/>
      <c r="Y1287" s="135" t="str">
        <f>O1287</f>
        <v/>
      </c>
      <c r="Z1287" s="266">
        <f>O1288</f>
        <v>0</v>
      </c>
      <c r="AA1287" s="135"/>
      <c r="AB1287" s="135"/>
      <c r="AC1287" s="135"/>
      <c r="AD1287" s="135"/>
      <c r="AE1287" s="135"/>
      <c r="AF1287" s="148"/>
      <c r="AG1287" s="135"/>
      <c r="AH1287" s="135"/>
      <c r="AI1287" s="135"/>
      <c r="AJ1287" s="135"/>
      <c r="AK1287" s="135"/>
    </row>
    <row r="1288" spans="1:37" ht="18" customHeight="1" thickBot="1">
      <c r="A1288" s="312" t="str">
        <f>IF(C1286="","",C1286)</f>
        <v/>
      </c>
      <c r="B1288" s="97">
        <f>B1216</f>
        <v>14</v>
      </c>
      <c r="C1288" s="93" t="str">
        <f>IF(H1286="","",IF(D1286="USD",H1286-G1286,ROUNDUP((H1286-G1286)/T1286,2)))</f>
        <v/>
      </c>
      <c r="D1288" s="110"/>
      <c r="E1288" s="110"/>
      <c r="F1288" s="111" t="str">
        <f>IF(AND(E1286&lt;&gt;"",OR(I1286="全額",I1286="一部")=TRUE)=TRUE,E1286,"")</f>
        <v/>
      </c>
      <c r="G1288" s="112" t="str">
        <f>IF(D1286="JPY",IF(COUNTIF(F1288,"*円*")=1,I1288,ROUNDUP(I1288/T1286,2)),IF(COUNTIF(F1288,"*円*")=0,I1288,ROUNDUP(I1288*T1286,0)))</f>
        <v/>
      </c>
      <c r="H1288" s="174"/>
      <c r="I1288" s="176" t="str">
        <f>IF(I1286="","",IF(I1286="全額",H1286,IF(I1286="なし",0,"金額入力")))</f>
        <v/>
      </c>
      <c r="J1288" s="381"/>
      <c r="K1288" s="385"/>
      <c r="L1288" s="386"/>
      <c r="M1288" s="385"/>
      <c r="N1288" s="386"/>
      <c r="O1288" s="385"/>
      <c r="P1288" s="386"/>
      <c r="Q1288" s="385"/>
      <c r="R1288" s="387"/>
      <c r="S1288" s="87"/>
      <c r="T1288" s="135"/>
      <c r="U1288" s="118" t="str">
        <f>IF(G1288="","","IN_"&amp;F1288&amp;MONTH(H1288)&amp;"/"&amp;DAY(H1288))&amp;"_"&amp;COUNTIF($V$14:V1288,V1288)</f>
        <v>_225</v>
      </c>
      <c r="V1288" s="118" t="str">
        <f>"IN_"&amp;F1288&amp;H1288</f>
        <v>IN_</v>
      </c>
      <c r="W1288" s="118"/>
      <c r="X1288" s="118"/>
      <c r="Y1288" s="135" t="str">
        <f>Q1287</f>
        <v/>
      </c>
      <c r="Z1288" s="266">
        <f>Q1288</f>
        <v>0</v>
      </c>
      <c r="AA1288" s="135" t="str">
        <f>IF(AB1288="着金待ち",COUNTIF($AB$14:AB1288,"着金待ち"),"")</f>
        <v/>
      </c>
      <c r="AB1288" s="135" t="str">
        <f>IF(AND(OR(I1286="全額",I1286="一部")=TRUE,H1288="")=TRUE,"着金待ち","")</f>
        <v/>
      </c>
      <c r="AC1288" s="135" t="str">
        <f>IF(AB1288="着金待ち",C1286,"")</f>
        <v/>
      </c>
      <c r="AD1288" s="135" t="str">
        <f>IF(AB1288="着金待ち",F1288,"")</f>
        <v/>
      </c>
      <c r="AE1288" s="292" t="str">
        <f>IF(AB1288="着金待ち",G1288,"")</f>
        <v/>
      </c>
      <c r="AF1288" s="148" t="str">
        <f>IF(AB1288="着金待ち",B1288,"")</f>
        <v/>
      </c>
      <c r="AG1288" s="135" t="str">
        <f>IF(C1288="","",IF(C1288&lt;&gt;D1288+E1288,"！",""))</f>
        <v/>
      </c>
      <c r="AH1288" s="135" t="str">
        <f>IF(C1288="","",IF(C1288&lt;&gt;SUM(K1288:R1288),"！",""))</f>
        <v/>
      </c>
      <c r="AI1288" s="135" t="str">
        <f>IF(OR(AG1288="！",AH1288="！")=TRUE,"！","")</f>
        <v/>
      </c>
      <c r="AJ1288" s="135" t="str">
        <f>IF(AI1288="！",COUNTIF($AI$14:AI1288,"！"),"")</f>
        <v/>
      </c>
      <c r="AK1288" s="135">
        <v>15</v>
      </c>
    </row>
    <row r="1289" spans="1:37" ht="18" customHeight="1">
      <c r="B1289" s="308" t="s">
        <v>317</v>
      </c>
      <c r="C1289" s="181"/>
      <c r="D1289" s="182"/>
      <c r="E1289" s="98" t="str">
        <f>IFERROR(ABS(C1288-(D1288+E1288)),"")</f>
        <v/>
      </c>
      <c r="F1289" s="183"/>
      <c r="G1289" s="183"/>
      <c r="H1289" s="182"/>
      <c r="I1289" s="170"/>
      <c r="J1289" s="79"/>
      <c r="K1289" s="79"/>
      <c r="L1289" s="79"/>
      <c r="M1289" s="79"/>
      <c r="N1289" s="79"/>
      <c r="O1289" s="79"/>
      <c r="P1289" s="79"/>
      <c r="Q1289" s="371" t="str">
        <f>IFERROR(ABS(C1288-SUM(K1288:R1288)),"")</f>
        <v/>
      </c>
      <c r="R1289" s="371"/>
      <c r="S1289" s="135"/>
      <c r="T1289" s="135"/>
      <c r="U1289" s="135"/>
      <c r="V1289" s="135"/>
      <c r="W1289" s="135"/>
      <c r="X1289" s="135"/>
      <c r="Y1289" s="135"/>
      <c r="Z1289" s="135"/>
      <c r="AA1289" s="135"/>
      <c r="AB1289" s="135"/>
      <c r="AC1289" s="135"/>
      <c r="AD1289" s="135"/>
      <c r="AE1289" s="135"/>
      <c r="AF1289" s="135"/>
    </row>
    <row r="1290" spans="1:37" ht="18" customHeight="1">
      <c r="I1290"/>
      <c r="T1290"/>
      <c r="U1290"/>
      <c r="V1290"/>
      <c r="W1290"/>
      <c r="X1290"/>
    </row>
    <row r="1291" spans="1:37" ht="18" customHeight="1">
      <c r="A1291" s="312"/>
      <c r="B1291" s="178"/>
      <c r="C1291" s="78">
        <f>C1205+1</f>
        <v>15</v>
      </c>
      <c r="D1291" s="179" t="s">
        <v>312</v>
      </c>
      <c r="E1291" s="180">
        <f>G1291+I1291</f>
        <v>0</v>
      </c>
      <c r="F1291" s="179" t="s">
        <v>1</v>
      </c>
      <c r="G1291" s="180">
        <f>D1304+D1309+D1314+D1319+D1324+D1329+D1334+D1339+D1344+D1349+D1354+D1359+D1364+D1369+D1374</f>
        <v>0</v>
      </c>
      <c r="H1291" s="179" t="s">
        <v>29</v>
      </c>
      <c r="I1291" s="180">
        <f>E1304+E1309+E1314+E1319+E1324+E1329+E1334+E1339+E1344+E1349+E1354+E1359+E1364+E1369+E1374</f>
        <v>0</v>
      </c>
      <c r="J1291" s="177"/>
      <c r="K1291" s="391" t="s">
        <v>318</v>
      </c>
      <c r="L1291" s="392"/>
      <c r="M1291" s="392"/>
      <c r="N1291" s="392"/>
      <c r="O1291" s="392"/>
      <c r="P1291" s="392"/>
      <c r="Q1291" s="392"/>
      <c r="R1291" s="393"/>
      <c r="S1291" s="79"/>
      <c r="T1291" s="118"/>
      <c r="U1291" s="118"/>
      <c r="V1291" s="118"/>
      <c r="W1291" s="118"/>
      <c r="X1291" s="118"/>
      <c r="Y1291" s="135"/>
      <c r="Z1291" s="135"/>
      <c r="AA1291" s="135"/>
      <c r="AB1291" s="135"/>
      <c r="AC1291" s="135"/>
      <c r="AD1291" s="135"/>
      <c r="AE1291" s="135"/>
      <c r="AF1291" s="135"/>
    </row>
    <row r="1292" spans="1:37" ht="18" customHeight="1">
      <c r="A1292" s="312"/>
      <c r="B1292" s="178"/>
      <c r="C1292" s="78"/>
      <c r="D1292" s="179" t="s">
        <v>313</v>
      </c>
      <c r="E1292" s="180">
        <f ca="1">IFERROR(INDEX(カレンダー・グラフ!$B$74:$AF$74,1,MATCH(プレー記録!C1291,カレンダー・グラフ!$B$72:$AF$72,0)),0)</f>
        <v>0</v>
      </c>
      <c r="F1292" s="179" t="s">
        <v>314</v>
      </c>
      <c r="G1292" s="180">
        <f>サマリー!$Q$3</f>
        <v>0</v>
      </c>
      <c r="H1292" s="179" t="s">
        <v>315</v>
      </c>
      <c r="I1292" s="180">
        <f>サマリー!$Q$7</f>
        <v>0</v>
      </c>
      <c r="J1292" s="177"/>
      <c r="K1292" s="314" t="s">
        <v>336</v>
      </c>
      <c r="L1292" s="315"/>
      <c r="M1292" s="315"/>
      <c r="N1292" s="315"/>
      <c r="O1292" s="315"/>
      <c r="P1292" s="315"/>
      <c r="Q1292" s="315"/>
      <c r="R1292" s="316"/>
      <c r="S1292" s="79"/>
      <c r="T1292" s="118"/>
      <c r="U1292" s="118"/>
      <c r="V1292" s="118"/>
      <c r="W1292" s="118"/>
      <c r="X1292" s="118"/>
      <c r="Y1292" s="135"/>
      <c r="Z1292" s="135"/>
      <c r="AA1292" s="135"/>
      <c r="AB1292" s="135"/>
      <c r="AC1292" s="135"/>
      <c r="AD1292" s="135"/>
      <c r="AE1292" s="135"/>
      <c r="AF1292" s="135"/>
    </row>
    <row r="1293" spans="1:37" ht="18" customHeight="1">
      <c r="A1293" s="312"/>
      <c r="B1293" s="243"/>
      <c r="C1293" s="389"/>
      <c r="D1293" s="389"/>
      <c r="E1293" s="389"/>
      <c r="F1293" s="389"/>
      <c r="G1293" s="389" t="str">
        <f>IFERROR(INDEX(ルール・メモ!$F$3:$F$32,MATCH(1,ルール・メモ!$E$3:$E$32,0),1),"")</f>
        <v/>
      </c>
      <c r="H1293" s="389"/>
      <c r="I1293" s="389"/>
      <c r="J1293" s="184"/>
      <c r="K1293" s="314" t="s">
        <v>348</v>
      </c>
      <c r="L1293" s="315"/>
      <c r="M1293" s="315"/>
      <c r="N1293" s="315"/>
      <c r="O1293" s="315"/>
      <c r="P1293" s="315"/>
      <c r="Q1293" s="315"/>
      <c r="R1293" s="316"/>
      <c r="S1293" s="79"/>
      <c r="T1293" s="118"/>
      <c r="U1293" s="118"/>
      <c r="V1293" s="118"/>
      <c r="W1293" s="118"/>
      <c r="X1293" s="118"/>
      <c r="Y1293" s="135"/>
      <c r="Z1293" s="135"/>
      <c r="AA1293" s="135"/>
      <c r="AB1293" s="135"/>
      <c r="AC1293" s="135"/>
      <c r="AD1293" s="135"/>
      <c r="AE1293" s="135"/>
      <c r="AF1293" s="135"/>
    </row>
    <row r="1294" spans="1:37" ht="18" customHeight="1">
      <c r="A1294" s="312"/>
      <c r="B1294" s="243"/>
      <c r="C1294" s="389"/>
      <c r="D1294" s="389"/>
      <c r="E1294" s="389"/>
      <c r="F1294" s="389"/>
      <c r="G1294" s="389" t="str">
        <f>IFERROR(INDEX(ルール・メモ!$F$3:$F$32,MATCH(2,ルール・メモ!$E$3:$E$32,0),1),"")</f>
        <v/>
      </c>
      <c r="H1294" s="389"/>
      <c r="I1294" s="389"/>
      <c r="J1294" s="184"/>
      <c r="K1294" s="317" t="s">
        <v>337</v>
      </c>
      <c r="L1294" s="276"/>
      <c r="M1294" s="276"/>
      <c r="N1294" s="276"/>
      <c r="O1294" s="276"/>
      <c r="P1294" s="276"/>
      <c r="Q1294" s="394" t="s">
        <v>322</v>
      </c>
      <c r="R1294" s="395"/>
      <c r="S1294" s="79"/>
      <c r="T1294" s="118"/>
      <c r="U1294" s="118"/>
      <c r="V1294" s="118"/>
      <c r="W1294" s="118"/>
      <c r="X1294" s="118"/>
      <c r="Y1294" s="135"/>
      <c r="Z1294" s="135"/>
      <c r="AA1294" s="135"/>
      <c r="AB1294" s="135"/>
      <c r="AC1294" s="135"/>
      <c r="AD1294" s="135"/>
      <c r="AE1294" s="135"/>
      <c r="AF1294" s="135"/>
    </row>
    <row r="1295" spans="1:37" ht="18" customHeight="1">
      <c r="A1295" s="312"/>
      <c r="B1295" s="243"/>
      <c r="C1295" s="389"/>
      <c r="D1295" s="389"/>
      <c r="E1295" s="389"/>
      <c r="F1295" s="389"/>
      <c r="G1295" s="389" t="str">
        <f>IFERROR(INDEX(ルール・メモ!$F$3:$F$32,MATCH(3,ルール・メモ!$E$3:$E$32,0),1),"")</f>
        <v/>
      </c>
      <c r="H1295" s="389"/>
      <c r="I1295" s="389"/>
      <c r="J1295" s="184"/>
      <c r="K1295" s="306">
        <f>$C$1</f>
        <v>0</v>
      </c>
      <c r="L1295" s="99">
        <f>K1295+1</f>
        <v>1</v>
      </c>
      <c r="M1295" s="99">
        <f t="shared" ref="M1295" si="115">L1295+1</f>
        <v>2</v>
      </c>
      <c r="N1295" s="99">
        <f t="shared" ref="N1295" si="116">M1295+1</f>
        <v>3</v>
      </c>
      <c r="O1295" s="99">
        <f t="shared" ref="O1295" si="117">N1295+1</f>
        <v>4</v>
      </c>
      <c r="P1295" s="99">
        <f t="shared" ref="P1295" si="118">O1295+1</f>
        <v>5</v>
      </c>
      <c r="Q1295" s="99">
        <f t="shared" ref="Q1295" si="119">P1295+1</f>
        <v>6</v>
      </c>
      <c r="R1295" s="100">
        <f t="shared" ref="R1295" si="120">Q1295+1</f>
        <v>7</v>
      </c>
      <c r="S1295" s="79"/>
      <c r="T1295" s="118"/>
      <c r="U1295" s="118"/>
      <c r="V1295" s="118"/>
      <c r="W1295" s="118"/>
      <c r="X1295" s="118"/>
      <c r="Y1295" s="135"/>
      <c r="Z1295" s="135"/>
      <c r="AA1295" s="135"/>
      <c r="AB1295" s="135"/>
      <c r="AC1295" s="135"/>
      <c r="AD1295" s="135"/>
      <c r="AE1295" s="135"/>
      <c r="AF1295" s="135"/>
    </row>
    <row r="1296" spans="1:37" ht="18" customHeight="1">
      <c r="A1296" s="312"/>
      <c r="B1296" s="243"/>
      <c r="C1296" s="389"/>
      <c r="D1296" s="389"/>
      <c r="E1296" s="389"/>
      <c r="F1296" s="389"/>
      <c r="G1296" s="389" t="str">
        <f>IFERROR(INDEX(ルール・メモ!$F$3:$F$32,MATCH(4,ルール・メモ!$E$3:$E$32,0),1),"")</f>
        <v/>
      </c>
      <c r="H1296" s="389"/>
      <c r="I1296" s="389"/>
      <c r="J1296" s="184"/>
      <c r="K1296" s="101">
        <f>K1295+8</f>
        <v>8</v>
      </c>
      <c r="L1296" s="102">
        <f t="shared" ref="L1296:R1296" si="121">L1295+8</f>
        <v>9</v>
      </c>
      <c r="M1296" s="102">
        <f t="shared" si="121"/>
        <v>10</v>
      </c>
      <c r="N1296" s="102">
        <f t="shared" si="121"/>
        <v>11</v>
      </c>
      <c r="O1296" s="102">
        <f t="shared" si="121"/>
        <v>12</v>
      </c>
      <c r="P1296" s="102">
        <f t="shared" si="121"/>
        <v>13</v>
      </c>
      <c r="Q1296" s="102">
        <f t="shared" si="121"/>
        <v>14</v>
      </c>
      <c r="R1296" s="102">
        <f t="shared" si="121"/>
        <v>15</v>
      </c>
      <c r="S1296" s="79"/>
      <c r="T1296" s="118"/>
      <c r="U1296" s="118"/>
      <c r="V1296" s="118"/>
      <c r="W1296" s="118"/>
      <c r="X1296" s="118"/>
      <c r="Y1296" s="135"/>
      <c r="Z1296" s="135"/>
      <c r="AA1296" s="135"/>
      <c r="AB1296" s="135"/>
      <c r="AC1296" s="135"/>
      <c r="AD1296" s="135"/>
      <c r="AE1296" s="135"/>
      <c r="AF1296" s="135"/>
    </row>
    <row r="1297" spans="1:37" ht="18" customHeight="1">
      <c r="A1297" s="312"/>
      <c r="B1297" s="243"/>
      <c r="C1297" s="389"/>
      <c r="D1297" s="389"/>
      <c r="E1297" s="389"/>
      <c r="F1297" s="389"/>
      <c r="G1297" s="389" t="str">
        <f>IFERROR(INDEX(ルール・メモ!$F$3:$F$32,MATCH(5,ルール・メモ!$E$3:$E$32,0),1),"")</f>
        <v/>
      </c>
      <c r="H1297" s="389"/>
      <c r="I1297" s="389"/>
      <c r="J1297" s="184"/>
      <c r="K1297" s="101">
        <f t="shared" ref="K1297:R1298" si="122">K1296+8</f>
        <v>16</v>
      </c>
      <c r="L1297" s="102">
        <f t="shared" si="122"/>
        <v>17</v>
      </c>
      <c r="M1297" s="102">
        <f t="shared" si="122"/>
        <v>18</v>
      </c>
      <c r="N1297" s="102">
        <f t="shared" si="122"/>
        <v>19</v>
      </c>
      <c r="O1297" s="102">
        <f t="shared" si="122"/>
        <v>20</v>
      </c>
      <c r="P1297" s="102">
        <f t="shared" si="122"/>
        <v>21</v>
      </c>
      <c r="Q1297" s="102">
        <f t="shared" si="122"/>
        <v>22</v>
      </c>
      <c r="R1297" s="103">
        <f t="shared" si="122"/>
        <v>23</v>
      </c>
      <c r="S1297" s="79"/>
      <c r="T1297" s="118"/>
      <c r="U1297" s="118"/>
      <c r="V1297" s="118"/>
      <c r="W1297" s="118"/>
      <c r="X1297" s="118"/>
      <c r="Y1297" s="135"/>
      <c r="Z1297" s="135"/>
      <c r="AA1297" s="135"/>
      <c r="AB1297" s="135"/>
      <c r="AC1297" s="135"/>
      <c r="AD1297" s="135"/>
      <c r="AE1297" s="135"/>
      <c r="AF1297" s="135"/>
    </row>
    <row r="1298" spans="1:37" ht="18" customHeight="1">
      <c r="A1298" s="312"/>
      <c r="B1298" s="243"/>
      <c r="C1298" s="389"/>
      <c r="D1298" s="389"/>
      <c r="E1298" s="389"/>
      <c r="F1298" s="389"/>
      <c r="G1298" s="389" t="str">
        <f>IFERROR(INDEX(ルール・メモ!$F$3:$F$32,MATCH(6,ルール・メモ!$E$3:$E$32,0),1),"")</f>
        <v/>
      </c>
      <c r="H1298" s="389"/>
      <c r="I1298" s="389"/>
      <c r="J1298" s="184"/>
      <c r="K1298" s="104">
        <f t="shared" si="122"/>
        <v>24</v>
      </c>
      <c r="L1298" s="105">
        <f t="shared" si="122"/>
        <v>25</v>
      </c>
      <c r="M1298" s="105">
        <f t="shared" si="122"/>
        <v>26</v>
      </c>
      <c r="N1298" s="105">
        <f t="shared" si="122"/>
        <v>27</v>
      </c>
      <c r="O1298" s="105">
        <f t="shared" si="122"/>
        <v>28</v>
      </c>
      <c r="P1298" s="105">
        <f t="shared" si="122"/>
        <v>29</v>
      </c>
      <c r="Q1298" s="105">
        <f t="shared" si="122"/>
        <v>30</v>
      </c>
      <c r="R1298" s="106"/>
      <c r="S1298" s="79"/>
      <c r="T1298" s="118"/>
      <c r="U1298" s="118"/>
      <c r="V1298" s="118"/>
      <c r="W1298" s="118"/>
      <c r="X1298" s="118"/>
      <c r="Y1298" s="135"/>
      <c r="Z1298" s="135"/>
      <c r="AA1298" s="135"/>
      <c r="AB1298" s="135"/>
      <c r="AC1298" s="135"/>
      <c r="AD1298" s="135"/>
      <c r="AE1298" s="135"/>
      <c r="AF1298" s="135"/>
    </row>
    <row r="1299" spans="1:37" ht="18" customHeight="1">
      <c r="A1299" s="312"/>
      <c r="B1299" s="80"/>
      <c r="C1299" s="95" t="str">
        <f>"①"&amp;IFERROR(INDEX(ルール・メモ!$C$3:$C$32,MATCH(1,ルール・メモ!$B$3:$B$32,0),1),"")</f>
        <v>①</v>
      </c>
      <c r="D1299" s="95"/>
      <c r="E1299" s="95"/>
      <c r="F1299" s="95"/>
      <c r="G1299" s="95"/>
      <c r="H1299" s="95"/>
      <c r="I1299" s="95" t="str">
        <f>"③"&amp;IFERROR(INDEX(ルール・メモ!$C$3:$C$32,MATCH(3,ルール・メモ!$B$3:$B$32,0),1),"")</f>
        <v>③</v>
      </c>
      <c r="J1299" s="80"/>
      <c r="K1299" s="96"/>
      <c r="L1299" s="96"/>
      <c r="M1299" s="96"/>
      <c r="N1299" s="96"/>
      <c r="O1299" s="96"/>
      <c r="P1299" s="96"/>
      <c r="Q1299" s="96"/>
      <c r="R1299" s="96"/>
      <c r="S1299" s="79"/>
      <c r="T1299" s="119"/>
      <c r="U1299" s="118"/>
      <c r="V1299" s="118"/>
      <c r="W1299" s="118"/>
      <c r="X1299" s="118"/>
      <c r="Y1299" s="135"/>
      <c r="Z1299" s="135"/>
      <c r="AA1299" s="135"/>
      <c r="AB1299" s="135"/>
      <c r="AC1299" s="135"/>
      <c r="AD1299" s="135"/>
      <c r="AE1299" s="135"/>
      <c r="AF1299" s="135"/>
    </row>
    <row r="1300" spans="1:37" ht="18" customHeight="1" thickBot="1">
      <c r="A1300" s="312"/>
      <c r="B1300" s="80"/>
      <c r="C1300" s="186" t="str">
        <f>"②"&amp;IFERROR(INDEX(ルール・メモ!$C$3:$C$32,MATCH(2,ルール・メモ!$B$3:$B$32,0),1),"")</f>
        <v>②</v>
      </c>
      <c r="D1300" s="186"/>
      <c r="E1300" s="186"/>
      <c r="F1300" s="186"/>
      <c r="G1300" s="186"/>
      <c r="H1300" s="186"/>
      <c r="I1300" s="186" t="str">
        <f>"④"&amp;IFERROR(INDEX(ルール・メモ!$C$3:$C$32,MATCH(4,ルール・メモ!$B$3:$B$32,0),1),"")</f>
        <v>④</v>
      </c>
      <c r="J1300" s="187"/>
      <c r="K1300" s="188"/>
      <c r="L1300" s="188"/>
      <c r="M1300" s="188"/>
      <c r="N1300" s="188"/>
      <c r="O1300" s="188"/>
      <c r="P1300" s="188"/>
      <c r="Q1300" s="188"/>
      <c r="R1300" s="188"/>
      <c r="S1300" s="79"/>
      <c r="T1300" s="118"/>
      <c r="U1300" s="118"/>
      <c r="V1300" s="118"/>
      <c r="W1300" s="118"/>
      <c r="X1300" s="118"/>
      <c r="Y1300" s="135"/>
      <c r="Z1300" s="135"/>
      <c r="AA1300" s="1"/>
      <c r="AB1300" s="1"/>
      <c r="AC1300" s="1"/>
      <c r="AD1300" s="1"/>
      <c r="AE1300" s="1"/>
      <c r="AF1300" s="1"/>
    </row>
    <row r="1301" spans="1:37" ht="18" customHeight="1" thickBot="1">
      <c r="A1301" s="312"/>
      <c r="B1301" s="321">
        <v>1</v>
      </c>
      <c r="C1301" s="81" t="s">
        <v>23</v>
      </c>
      <c r="D1301" s="82" t="s">
        <v>136</v>
      </c>
      <c r="E1301" s="82" t="s">
        <v>28</v>
      </c>
      <c r="F1301" s="82" t="s">
        <v>27</v>
      </c>
      <c r="G1301" s="82" t="s">
        <v>24</v>
      </c>
      <c r="H1301" s="171" t="s">
        <v>25</v>
      </c>
      <c r="I1301" s="91" t="s">
        <v>133</v>
      </c>
      <c r="J1301" s="372" t="s">
        <v>198</v>
      </c>
      <c r="K1301" s="374"/>
      <c r="L1301" s="375"/>
      <c r="M1301" s="375"/>
      <c r="N1301" s="375"/>
      <c r="O1301" s="375"/>
      <c r="P1301" s="375"/>
      <c r="Q1301" s="375"/>
      <c r="R1301" s="376"/>
      <c r="S1301" s="83"/>
      <c r="T1301" s="120" t="s">
        <v>31</v>
      </c>
      <c r="U1301" s="118"/>
      <c r="V1301" s="118"/>
      <c r="W1301" s="118"/>
      <c r="X1301" s="118"/>
      <c r="Y1301" s="135" t="str">
        <f>K1303</f>
        <v/>
      </c>
      <c r="Z1301" s="266">
        <f>K1304</f>
        <v>0</v>
      </c>
      <c r="AA1301" s="135"/>
      <c r="AB1301" s="135"/>
      <c r="AC1301" s="135"/>
      <c r="AD1301" s="135"/>
      <c r="AE1301" s="135"/>
      <c r="AF1301" s="148"/>
      <c r="AG1301" s="135"/>
      <c r="AH1301" s="135"/>
      <c r="AI1301" s="135"/>
      <c r="AJ1301" s="135"/>
      <c r="AK1301" s="135"/>
    </row>
    <row r="1302" spans="1:37" ht="18" customHeight="1" thickBot="1">
      <c r="A1302" s="312"/>
      <c r="B1302" s="309">
        <f>C1291</f>
        <v>15</v>
      </c>
      <c r="C1302" s="107"/>
      <c r="D1302" s="108" t="s">
        <v>30</v>
      </c>
      <c r="E1302" s="108" t="str">
        <f>IF(C1302="","",IFERROR(INDEX(リスト!$B$3:$B$32,MATCH(プレー記録!C1302,リスト!$D$3:$D$32,0),1),""))</f>
        <v/>
      </c>
      <c r="F1302" s="109"/>
      <c r="G1302" s="109" t="str">
        <f>IF(F1302="","",F1302)</f>
        <v/>
      </c>
      <c r="H1302" s="172"/>
      <c r="I1302" s="175"/>
      <c r="J1302" s="373"/>
      <c r="K1302" s="377"/>
      <c r="L1302" s="378"/>
      <c r="M1302" s="378"/>
      <c r="N1302" s="378"/>
      <c r="O1302" s="378"/>
      <c r="P1302" s="378"/>
      <c r="Q1302" s="378"/>
      <c r="R1302" s="379"/>
      <c r="S1302" s="84"/>
      <c r="T1302" s="240"/>
      <c r="U1302" s="118" t="str">
        <f>IF(F1302="","","OUT_"&amp;E1302&amp;MONTH(B1302)&amp;"/"&amp;DAY(B1302)&amp;"_"&amp;COUNTIF($V$12:V1302,V1302))</f>
        <v/>
      </c>
      <c r="V1302" s="118" t="str">
        <f>"OUT_"&amp;E1302&amp;B1302</f>
        <v>OUT_15</v>
      </c>
      <c r="W1302" s="194">
        <f>SUM(H1302)-SUM(I1304)</f>
        <v>0</v>
      </c>
      <c r="X1302" s="119" t="str">
        <f>IF(C1302="","",C1302)</f>
        <v/>
      </c>
      <c r="Y1302" s="135" t="str">
        <f>M1303</f>
        <v/>
      </c>
      <c r="Z1302" s="266">
        <f>M1304</f>
        <v>0</v>
      </c>
      <c r="AA1302" s="135"/>
      <c r="AB1302" s="135"/>
      <c r="AC1302" s="135"/>
      <c r="AD1302" s="135"/>
      <c r="AE1302" s="135"/>
      <c r="AF1302" s="148"/>
      <c r="AG1302" s="135"/>
      <c r="AH1302" s="135"/>
      <c r="AI1302" s="135"/>
      <c r="AJ1302" s="135"/>
      <c r="AK1302" s="135"/>
    </row>
    <row r="1303" spans="1:37" ht="18" customHeight="1">
      <c r="A1303" s="312"/>
      <c r="B1303" s="79"/>
      <c r="C1303" s="85" t="s">
        <v>26</v>
      </c>
      <c r="D1303" s="86" t="s">
        <v>1</v>
      </c>
      <c r="E1303" s="86" t="s">
        <v>29</v>
      </c>
      <c r="F1303" s="86" t="s">
        <v>119</v>
      </c>
      <c r="G1303" s="86" t="s">
        <v>134</v>
      </c>
      <c r="H1303" s="173" t="s">
        <v>117</v>
      </c>
      <c r="I1303" s="92" t="s">
        <v>135</v>
      </c>
      <c r="J1303" s="380" t="s">
        <v>199</v>
      </c>
      <c r="K1303" s="382" t="str">
        <f>IF(INDEX(テーブル6[プレー種別],MATCH(1,リスト!$O$3:$O$6,0),1)="","",INDEX(テーブル6[プレー種別],MATCH(1,リスト!$O$3:$O$6,0),1))</f>
        <v/>
      </c>
      <c r="L1303" s="383"/>
      <c r="M1303" s="382" t="str">
        <f>IF(INDEX(テーブル6[プレー種別],MATCH(2,リスト!$O$3:$O$6,0),1)="","",INDEX(テーブル6[プレー種別],MATCH(2,リスト!$O$3:$O$6,0),1))</f>
        <v/>
      </c>
      <c r="N1303" s="383"/>
      <c r="O1303" s="382" t="str">
        <f>IF(INDEX(テーブル6[プレー種別],MATCH(3,リスト!$O$3:$O$6,0),1)="","",INDEX(テーブル6[プレー種別],MATCH(3,リスト!$O$3:$O$6,0),1))</f>
        <v/>
      </c>
      <c r="P1303" s="383"/>
      <c r="Q1303" s="382" t="str">
        <f>IF(INDEX(テーブル6[プレー種別],MATCH(4,リスト!$O$3:$O$6,0),1)="","",INDEX(テーブル6[プレー種別],MATCH(4,リスト!$O$3:$O$6,0),1))</f>
        <v/>
      </c>
      <c r="R1303" s="384"/>
      <c r="S1303" s="87"/>
      <c r="T1303" s="118"/>
      <c r="U1303" s="118"/>
      <c r="V1303" s="118"/>
      <c r="W1303" s="118"/>
      <c r="X1303" s="118"/>
      <c r="Y1303" s="135" t="str">
        <f>O1303</f>
        <v/>
      </c>
      <c r="Z1303" s="266">
        <f>O1304</f>
        <v>0</v>
      </c>
      <c r="AA1303" s="135"/>
      <c r="AB1303" s="135"/>
      <c r="AC1303" s="135"/>
      <c r="AD1303" s="135"/>
      <c r="AE1303" s="135"/>
      <c r="AF1303" s="148"/>
      <c r="AG1303" s="135"/>
      <c r="AH1303" s="135"/>
      <c r="AI1303" s="135"/>
      <c r="AJ1303" s="135"/>
      <c r="AK1303" s="135"/>
    </row>
    <row r="1304" spans="1:37" ht="18" customHeight="1" thickBot="1">
      <c r="A1304" s="312" t="str">
        <f>IF(C1302="","",C1302)</f>
        <v/>
      </c>
      <c r="B1304" s="97">
        <f>B1302</f>
        <v>15</v>
      </c>
      <c r="C1304" s="93" t="str">
        <f>IF(H1302="","",IF(D1302="USD",H1302-G1302,ROUNDUP((H1302-G1302)/T1302,2)))</f>
        <v/>
      </c>
      <c r="D1304" s="110"/>
      <c r="E1304" s="110"/>
      <c r="F1304" s="111" t="str">
        <f>IF(AND(E1302&lt;&gt;"",OR(I1302="全額",I1302="一部")=TRUE)=TRUE,E1302,"")</f>
        <v/>
      </c>
      <c r="G1304" s="112" t="str">
        <f>IF(D1302="JPY",IF(COUNTIF(F1304,"*円*")=1,I1304,ROUNDUP(I1304/T1302,2)),IF(COUNTIF(F1304,"*円*")=0,I1304,ROUNDUP(I1304*T1302,0)))</f>
        <v/>
      </c>
      <c r="H1304" s="174"/>
      <c r="I1304" s="176" t="str">
        <f>IF(I1302="","",IF(I1302="全額",H1302,IF(I1302="なし",0,"金額入力")))</f>
        <v/>
      </c>
      <c r="J1304" s="381"/>
      <c r="K1304" s="385"/>
      <c r="L1304" s="386"/>
      <c r="M1304" s="385"/>
      <c r="N1304" s="386"/>
      <c r="O1304" s="385"/>
      <c r="P1304" s="386"/>
      <c r="Q1304" s="385"/>
      <c r="R1304" s="387"/>
      <c r="S1304" s="87"/>
      <c r="T1304" s="79"/>
      <c r="U1304" s="118" t="str">
        <f>IF(G1304="","","IN_"&amp;F1304&amp;MONTH(H1304)&amp;"/"&amp;DAY(H1304))&amp;"_"&amp;COUNTIF($V$14:V1304,V1304)</f>
        <v>_226</v>
      </c>
      <c r="V1304" s="118" t="str">
        <f>"IN_"&amp;F1304&amp;H1304</f>
        <v>IN_</v>
      </c>
      <c r="W1304" s="118"/>
      <c r="X1304" s="118"/>
      <c r="Y1304" s="135" t="str">
        <f>Q1303</f>
        <v/>
      </c>
      <c r="Z1304" s="266">
        <f>Q1304</f>
        <v>0</v>
      </c>
      <c r="AA1304" s="135" t="str">
        <f>IF(AB1304="着金待ち",COUNTIF($AB$14:AB1304,"着金待ち"),"")</f>
        <v/>
      </c>
      <c r="AB1304" s="135" t="str">
        <f>IF(AND(OR(I1302="全額",I1302="一部")=TRUE,H1304="")=TRUE,"着金待ち","")</f>
        <v/>
      </c>
      <c r="AC1304" s="135" t="str">
        <f>IF(AB1304="着金待ち",C1302,"")</f>
        <v/>
      </c>
      <c r="AD1304" s="135" t="str">
        <f>IF(AB1304="着金待ち",F1304,"")</f>
        <v/>
      </c>
      <c r="AE1304" s="292" t="str">
        <f>IF(AB1304="着金待ち",G1304,"")</f>
        <v/>
      </c>
      <c r="AF1304" s="148" t="str">
        <f>IF(AB1304="着金待ち",B1304,"")</f>
        <v/>
      </c>
      <c r="AG1304" s="135" t="str">
        <f>IF(C1304="","",IF(C1304&lt;&gt;D1304+E1304,"！",""))</f>
        <v/>
      </c>
      <c r="AH1304" s="135" t="str">
        <f>IF(C1304="","",IF(C1304&lt;&gt;SUM(K1304:R1304),"！",""))</f>
        <v/>
      </c>
      <c r="AI1304" s="135" t="str">
        <f>IF(OR(AG1304="！",AH1304="！")=TRUE,"！","")</f>
        <v/>
      </c>
      <c r="AJ1304" s="135" t="str">
        <f>IF(AI1304="！",COUNTIF($AI$14:AI1304,"！"),"")</f>
        <v/>
      </c>
      <c r="AK1304" s="135">
        <v>1</v>
      </c>
    </row>
    <row r="1305" spans="1:37" ht="18" customHeight="1" thickBot="1">
      <c r="A1305" s="312"/>
      <c r="B1305" s="79"/>
      <c r="C1305" s="88"/>
      <c r="D1305" s="89"/>
      <c r="E1305" s="94" t="str">
        <f>IFERROR(ABS(C1304-(D1304+E1304)),"")</f>
        <v/>
      </c>
      <c r="F1305" s="90"/>
      <c r="G1305" s="90"/>
      <c r="H1305" s="89"/>
      <c r="I1305" s="170"/>
      <c r="J1305" s="79"/>
      <c r="K1305" s="79"/>
      <c r="L1305" s="79"/>
      <c r="M1305" s="79"/>
      <c r="N1305" s="79"/>
      <c r="O1305" s="79"/>
      <c r="P1305" s="79"/>
      <c r="Q1305" s="388" t="str">
        <f>IFERROR(ABS(C1304-SUM(K1304:R1304)),"")</f>
        <v/>
      </c>
      <c r="R1305" s="388"/>
      <c r="S1305" s="79"/>
      <c r="T1305" s="118"/>
      <c r="U1305" s="118"/>
      <c r="V1305" s="118"/>
      <c r="W1305" s="118"/>
      <c r="X1305" s="118"/>
      <c r="Y1305" s="135"/>
      <c r="Z1305" s="135"/>
      <c r="AA1305" s="135"/>
      <c r="AB1305" s="135"/>
      <c r="AC1305" s="135"/>
      <c r="AD1305" s="135"/>
      <c r="AE1305" s="135"/>
      <c r="AF1305" s="148"/>
      <c r="AG1305" s="135"/>
      <c r="AH1305" s="135"/>
      <c r="AI1305" s="135"/>
      <c r="AJ1305" s="135"/>
      <c r="AK1305" s="135"/>
    </row>
    <row r="1306" spans="1:37" ht="18" customHeight="1" thickBot="1">
      <c r="A1306" s="312"/>
      <c r="B1306" s="321">
        <f>B1301+1</f>
        <v>2</v>
      </c>
      <c r="C1306" s="81" t="s">
        <v>23</v>
      </c>
      <c r="D1306" s="82" t="s">
        <v>136</v>
      </c>
      <c r="E1306" s="82" t="s">
        <v>28</v>
      </c>
      <c r="F1306" s="82" t="s">
        <v>27</v>
      </c>
      <c r="G1306" s="82" t="s">
        <v>24</v>
      </c>
      <c r="H1306" s="171" t="s">
        <v>25</v>
      </c>
      <c r="I1306" s="91" t="s">
        <v>133</v>
      </c>
      <c r="J1306" s="372" t="s">
        <v>198</v>
      </c>
      <c r="K1306" s="374"/>
      <c r="L1306" s="375"/>
      <c r="M1306" s="375"/>
      <c r="N1306" s="375"/>
      <c r="O1306" s="375"/>
      <c r="P1306" s="375"/>
      <c r="Q1306" s="375"/>
      <c r="R1306" s="376"/>
      <c r="S1306" s="83"/>
      <c r="T1306" s="120" t="s">
        <v>31</v>
      </c>
      <c r="U1306" s="118"/>
      <c r="V1306" s="118"/>
      <c r="W1306" s="118"/>
      <c r="X1306" s="118"/>
      <c r="Y1306" s="135" t="str">
        <f>K1308</f>
        <v/>
      </c>
      <c r="Z1306" s="266">
        <f>K1309</f>
        <v>0</v>
      </c>
      <c r="AA1306" s="135"/>
      <c r="AB1306" s="135"/>
      <c r="AC1306" s="135"/>
      <c r="AD1306" s="135"/>
      <c r="AE1306" s="135"/>
      <c r="AF1306" s="148"/>
      <c r="AG1306" s="135"/>
      <c r="AH1306" s="135"/>
      <c r="AI1306" s="135"/>
      <c r="AJ1306" s="135"/>
      <c r="AK1306" s="135"/>
    </row>
    <row r="1307" spans="1:37" ht="18" customHeight="1" thickBot="1">
      <c r="A1307" s="312"/>
      <c r="B1307" s="309">
        <f>B1302</f>
        <v>15</v>
      </c>
      <c r="C1307" s="107"/>
      <c r="D1307" s="108" t="s">
        <v>30</v>
      </c>
      <c r="E1307" s="108" t="str">
        <f>IF(C1307="","",IFERROR(INDEX(リスト!$B$3:$B$32,MATCH(プレー記録!C1307,リスト!$D$3:$D$32,0),1),""))</f>
        <v/>
      </c>
      <c r="F1307" s="109"/>
      <c r="G1307" s="109" t="str">
        <f>IF(F1307="","",F1307)</f>
        <v/>
      </c>
      <c r="H1307" s="172"/>
      <c r="I1307" s="175"/>
      <c r="J1307" s="373"/>
      <c r="K1307" s="377"/>
      <c r="L1307" s="378"/>
      <c r="M1307" s="378"/>
      <c r="N1307" s="378"/>
      <c r="O1307" s="378"/>
      <c r="P1307" s="378"/>
      <c r="Q1307" s="378"/>
      <c r="R1307" s="379"/>
      <c r="S1307" s="84"/>
      <c r="T1307" s="241"/>
      <c r="U1307" s="118" t="str">
        <f>IF(F1307="","","OUT_"&amp;E1307&amp;MONTH(B1307)&amp;"/"&amp;DAY(B1307)&amp;"_"&amp;COUNTIF($V$12:V1307,V1307))</f>
        <v/>
      </c>
      <c r="V1307" s="118" t="str">
        <f>"OUT_"&amp;E1307&amp;B1307</f>
        <v>OUT_15</v>
      </c>
      <c r="W1307" s="194">
        <f>SUM(H1307)-SUM(I1309)</f>
        <v>0</v>
      </c>
      <c r="X1307" s="119" t="str">
        <f>IF(C1307="","",C1307)</f>
        <v/>
      </c>
      <c r="Y1307" s="135" t="str">
        <f>M1308</f>
        <v/>
      </c>
      <c r="Z1307" s="266">
        <f>M1309</f>
        <v>0</v>
      </c>
      <c r="AA1307" s="135"/>
      <c r="AB1307" s="135"/>
      <c r="AC1307" s="135"/>
      <c r="AD1307" s="135"/>
      <c r="AE1307" s="135"/>
      <c r="AF1307" s="148"/>
      <c r="AG1307" s="135"/>
      <c r="AH1307" s="135"/>
      <c r="AI1307" s="135"/>
      <c r="AJ1307" s="135"/>
      <c r="AK1307" s="135"/>
    </row>
    <row r="1308" spans="1:37" ht="18" customHeight="1">
      <c r="A1308" s="312"/>
      <c r="B1308" s="79"/>
      <c r="C1308" s="85" t="s">
        <v>26</v>
      </c>
      <c r="D1308" s="86" t="s">
        <v>1</v>
      </c>
      <c r="E1308" s="86" t="s">
        <v>29</v>
      </c>
      <c r="F1308" s="86" t="s">
        <v>119</v>
      </c>
      <c r="G1308" s="86" t="s">
        <v>134</v>
      </c>
      <c r="H1308" s="173" t="s">
        <v>117</v>
      </c>
      <c r="I1308" s="92" t="s">
        <v>135</v>
      </c>
      <c r="J1308" s="380" t="s">
        <v>199</v>
      </c>
      <c r="K1308" s="382" t="str">
        <f>$K$13</f>
        <v/>
      </c>
      <c r="L1308" s="383"/>
      <c r="M1308" s="382" t="str">
        <f>$M$13</f>
        <v/>
      </c>
      <c r="N1308" s="383"/>
      <c r="O1308" s="382" t="str">
        <f>$O$13</f>
        <v/>
      </c>
      <c r="P1308" s="383"/>
      <c r="Q1308" s="382" t="str">
        <f>$Q$13</f>
        <v/>
      </c>
      <c r="R1308" s="384"/>
      <c r="S1308" s="87"/>
      <c r="T1308" s="118"/>
      <c r="U1308" s="118"/>
      <c r="V1308" s="118"/>
      <c r="W1308" s="118"/>
      <c r="X1308" s="118"/>
      <c r="Y1308" s="135" t="str">
        <f>O1308</f>
        <v/>
      </c>
      <c r="Z1308" s="266">
        <f>O1309</f>
        <v>0</v>
      </c>
      <c r="AA1308" s="135"/>
      <c r="AB1308" s="135"/>
      <c r="AC1308" s="135"/>
      <c r="AD1308" s="135"/>
      <c r="AE1308" s="135"/>
      <c r="AF1308" s="148"/>
      <c r="AG1308" s="135"/>
      <c r="AH1308" s="135"/>
      <c r="AI1308" s="135"/>
      <c r="AJ1308" s="135"/>
      <c r="AK1308" s="135"/>
    </row>
    <row r="1309" spans="1:37" ht="18" customHeight="1" thickBot="1">
      <c r="A1309" s="312" t="str">
        <f>IF(C1307="","",C1307)</f>
        <v/>
      </c>
      <c r="B1309" s="97">
        <f>B1302</f>
        <v>15</v>
      </c>
      <c r="C1309" s="93" t="str">
        <f>IF(H1307="","",IF(D1307="USD",H1307-G1307,ROUNDUP((H1307-G1307)/T1307,2)))</f>
        <v/>
      </c>
      <c r="D1309" s="110"/>
      <c r="E1309" s="110"/>
      <c r="F1309" s="111" t="str">
        <f>IF(AND(E1307&lt;&gt;"",OR(I1307="全額",I1307="一部")=TRUE)=TRUE,E1307,"")</f>
        <v/>
      </c>
      <c r="G1309" s="112" t="str">
        <f>IF(D1307="JPY",IF(COUNTIF(F1309,"*円*")=1,I1309,ROUNDUP(I1309/T1307,2)),IF(COUNTIF(F1309,"*円*")=0,I1309,ROUNDUP(I1309*T1307,0)))</f>
        <v/>
      </c>
      <c r="H1309" s="174"/>
      <c r="I1309" s="176" t="str">
        <f>IF(I1307="","",IF(I1307="全額",H1307,IF(I1307="なし",0,"金額入力")))</f>
        <v/>
      </c>
      <c r="J1309" s="381"/>
      <c r="K1309" s="385"/>
      <c r="L1309" s="386"/>
      <c r="M1309" s="385"/>
      <c r="N1309" s="386"/>
      <c r="O1309" s="385"/>
      <c r="P1309" s="386"/>
      <c r="Q1309" s="385"/>
      <c r="R1309" s="387"/>
      <c r="S1309" s="87"/>
      <c r="T1309" s="79"/>
      <c r="U1309" s="118" t="str">
        <f>IF(G1309="","","IN_"&amp;F1309&amp;MONTH(H1309)&amp;"/"&amp;DAY(H1309))&amp;"_"&amp;COUNTIF($V$14:V1309,V1309)</f>
        <v>_227</v>
      </c>
      <c r="V1309" s="118" t="str">
        <f>"IN_"&amp;F1309&amp;H1309</f>
        <v>IN_</v>
      </c>
      <c r="W1309" s="118"/>
      <c r="X1309" s="118"/>
      <c r="Y1309" s="135" t="str">
        <f>Q1308</f>
        <v/>
      </c>
      <c r="Z1309" s="266">
        <f>Q1309</f>
        <v>0</v>
      </c>
      <c r="AA1309" s="135" t="str">
        <f>IF(AB1309="着金待ち",COUNTIF($AB$14:AB1309,"着金待ち"),"")</f>
        <v/>
      </c>
      <c r="AB1309" s="135" t="str">
        <f>IF(AND(OR(I1307="全額",I1307="一部")=TRUE,H1309="")=TRUE,"着金待ち","")</f>
        <v/>
      </c>
      <c r="AC1309" s="135" t="str">
        <f>IF(AB1309="着金待ち",C1307,"")</f>
        <v/>
      </c>
      <c r="AD1309" s="135" t="str">
        <f>IF(AB1309="着金待ち",F1309,"")</f>
        <v/>
      </c>
      <c r="AE1309" s="292" t="str">
        <f>IF(AB1309="着金待ち",G1309,"")</f>
        <v/>
      </c>
      <c r="AF1309" s="148" t="str">
        <f>IF(AB1309="着金待ち",B1309,"")</f>
        <v/>
      </c>
      <c r="AG1309" s="135" t="str">
        <f>IF(C1309="","",IF(C1309&lt;&gt;D1309+E1309,"！",""))</f>
        <v/>
      </c>
      <c r="AH1309" s="135" t="str">
        <f>IF(C1309="","",IF(C1309&lt;&gt;SUM(K1309:R1309),"！",""))</f>
        <v/>
      </c>
      <c r="AI1309" s="135" t="str">
        <f>IF(OR(AG1309="！",AH1309="！")=TRUE,"！","")</f>
        <v/>
      </c>
      <c r="AJ1309" s="135" t="str">
        <f>IF(AI1309="！",COUNTIF($AI$14:AI1309,"！"),"")</f>
        <v/>
      </c>
      <c r="AK1309" s="135">
        <v>2</v>
      </c>
    </row>
    <row r="1310" spans="1:37" ht="18" customHeight="1" thickBot="1">
      <c r="A1310" s="312"/>
      <c r="B1310" s="79"/>
      <c r="C1310" s="88"/>
      <c r="D1310" s="89"/>
      <c r="E1310" s="94" t="str">
        <f>IFERROR(ABS(C1309-(D1309+E1309)),"")</f>
        <v/>
      </c>
      <c r="F1310" s="90"/>
      <c r="G1310" s="90"/>
      <c r="H1310" s="89"/>
      <c r="I1310" s="170"/>
      <c r="J1310" s="79"/>
      <c r="K1310" s="79"/>
      <c r="L1310" s="79"/>
      <c r="M1310" s="79"/>
      <c r="N1310" s="79"/>
      <c r="O1310" s="79"/>
      <c r="P1310" s="79"/>
      <c r="Q1310" s="388" t="str">
        <f>IFERROR(ABS(C1309-SUM(K1309:R1309)),"")</f>
        <v/>
      </c>
      <c r="R1310" s="388"/>
      <c r="S1310" s="79"/>
      <c r="T1310" s="118"/>
      <c r="U1310" s="118"/>
      <c r="V1310" s="118"/>
      <c r="W1310" s="118"/>
      <c r="X1310" s="118"/>
      <c r="Y1310" s="135"/>
      <c r="Z1310" s="135"/>
      <c r="AA1310" s="135"/>
      <c r="AB1310" s="135"/>
      <c r="AC1310" s="135"/>
      <c r="AD1310" s="135"/>
      <c r="AE1310" s="135"/>
      <c r="AF1310" s="148"/>
      <c r="AG1310" s="135"/>
      <c r="AH1310" s="135"/>
      <c r="AI1310" s="135"/>
      <c r="AJ1310" s="135"/>
      <c r="AK1310" s="135"/>
    </row>
    <row r="1311" spans="1:37" ht="18" customHeight="1" thickBot="1">
      <c r="A1311" s="312"/>
      <c r="B1311" s="321">
        <f>B1306+1</f>
        <v>3</v>
      </c>
      <c r="C1311" s="81" t="s">
        <v>23</v>
      </c>
      <c r="D1311" s="82" t="s">
        <v>136</v>
      </c>
      <c r="E1311" s="82" t="s">
        <v>28</v>
      </c>
      <c r="F1311" s="82" t="s">
        <v>27</v>
      </c>
      <c r="G1311" s="82" t="s">
        <v>24</v>
      </c>
      <c r="H1311" s="171" t="s">
        <v>25</v>
      </c>
      <c r="I1311" s="91" t="s">
        <v>133</v>
      </c>
      <c r="J1311" s="372" t="s">
        <v>198</v>
      </c>
      <c r="K1311" s="374"/>
      <c r="L1311" s="375"/>
      <c r="M1311" s="375"/>
      <c r="N1311" s="375"/>
      <c r="O1311" s="375"/>
      <c r="P1311" s="375"/>
      <c r="Q1311" s="375"/>
      <c r="R1311" s="376"/>
      <c r="S1311" s="83"/>
      <c r="T1311" s="120" t="s">
        <v>31</v>
      </c>
      <c r="U1311" s="118"/>
      <c r="V1311" s="118"/>
      <c r="W1311" s="118"/>
      <c r="X1311" s="118"/>
      <c r="Y1311" s="135" t="str">
        <f>K1313</f>
        <v/>
      </c>
      <c r="Z1311" s="266">
        <f>K1314</f>
        <v>0</v>
      </c>
      <c r="AA1311" s="135"/>
      <c r="AB1311" s="135"/>
      <c r="AC1311" s="135"/>
      <c r="AD1311" s="135"/>
      <c r="AE1311" s="135"/>
      <c r="AF1311" s="148"/>
      <c r="AG1311" s="135"/>
      <c r="AH1311" s="135"/>
      <c r="AI1311" s="135"/>
      <c r="AJ1311" s="135"/>
      <c r="AK1311" s="135"/>
    </row>
    <row r="1312" spans="1:37" ht="18" customHeight="1" thickBot="1">
      <c r="A1312" s="312"/>
      <c r="B1312" s="309">
        <f>B1302</f>
        <v>15</v>
      </c>
      <c r="C1312" s="107"/>
      <c r="D1312" s="108" t="s">
        <v>30</v>
      </c>
      <c r="E1312" s="108" t="str">
        <f>IF(C1312="","",IFERROR(INDEX(リスト!$B$3:$B$32,MATCH(プレー記録!C1312,リスト!$D$3:$D$32,0),1),""))</f>
        <v/>
      </c>
      <c r="F1312" s="109"/>
      <c r="G1312" s="109" t="str">
        <f>IF(F1312="","",F1312)</f>
        <v/>
      </c>
      <c r="H1312" s="172"/>
      <c r="I1312" s="175"/>
      <c r="J1312" s="373"/>
      <c r="K1312" s="377"/>
      <c r="L1312" s="378"/>
      <c r="M1312" s="378"/>
      <c r="N1312" s="378"/>
      <c r="O1312" s="378"/>
      <c r="P1312" s="378"/>
      <c r="Q1312" s="378"/>
      <c r="R1312" s="379"/>
      <c r="S1312" s="84"/>
      <c r="T1312" s="241"/>
      <c r="U1312" s="118" t="str">
        <f>IF(F1312="","","OUT_"&amp;E1312&amp;MONTH(B1312)&amp;"/"&amp;DAY(B1312)&amp;"_"&amp;COUNTIF($V$12:V1312,V1312))</f>
        <v/>
      </c>
      <c r="V1312" s="118" t="str">
        <f>"OUT_"&amp;E1312&amp;B1312</f>
        <v>OUT_15</v>
      </c>
      <c r="W1312" s="194">
        <f>SUM(H1312)-SUM(I1314)</f>
        <v>0</v>
      </c>
      <c r="X1312" s="119" t="str">
        <f>IF(C1312="","",C1312)</f>
        <v/>
      </c>
      <c r="Y1312" s="135" t="str">
        <f>M1313</f>
        <v/>
      </c>
      <c r="Z1312" s="266">
        <f>M1314</f>
        <v>0</v>
      </c>
      <c r="AA1312" s="135"/>
      <c r="AB1312" s="135"/>
      <c r="AC1312" s="135"/>
      <c r="AD1312" s="135"/>
      <c r="AE1312" s="135"/>
      <c r="AF1312" s="148"/>
      <c r="AG1312" s="135"/>
      <c r="AH1312" s="135"/>
      <c r="AI1312" s="135"/>
      <c r="AJ1312" s="135"/>
      <c r="AK1312" s="135"/>
    </row>
    <row r="1313" spans="1:37" ht="18" customHeight="1">
      <c r="A1313" s="312"/>
      <c r="B1313" s="79"/>
      <c r="C1313" s="85" t="s">
        <v>26</v>
      </c>
      <c r="D1313" s="86" t="s">
        <v>1</v>
      </c>
      <c r="E1313" s="86" t="s">
        <v>29</v>
      </c>
      <c r="F1313" s="86" t="s">
        <v>119</v>
      </c>
      <c r="G1313" s="86" t="s">
        <v>134</v>
      </c>
      <c r="H1313" s="173" t="s">
        <v>117</v>
      </c>
      <c r="I1313" s="92" t="s">
        <v>135</v>
      </c>
      <c r="J1313" s="380" t="s">
        <v>199</v>
      </c>
      <c r="K1313" s="382" t="str">
        <f>$K$13</f>
        <v/>
      </c>
      <c r="L1313" s="383"/>
      <c r="M1313" s="382" t="str">
        <f>$M$13</f>
        <v/>
      </c>
      <c r="N1313" s="383"/>
      <c r="O1313" s="382" t="str">
        <f>$O$13</f>
        <v/>
      </c>
      <c r="P1313" s="383"/>
      <c r="Q1313" s="382" t="str">
        <f>$Q$13</f>
        <v/>
      </c>
      <c r="R1313" s="384"/>
      <c r="S1313" s="87"/>
      <c r="T1313" s="135"/>
      <c r="U1313" s="118"/>
      <c r="V1313" s="118"/>
      <c r="W1313" s="118"/>
      <c r="X1313" s="118"/>
      <c r="Y1313" s="135" t="str">
        <f>O1313</f>
        <v/>
      </c>
      <c r="Z1313" s="266">
        <f>O1314</f>
        <v>0</v>
      </c>
      <c r="AA1313" s="135"/>
      <c r="AB1313" s="135"/>
      <c r="AC1313" s="135"/>
      <c r="AD1313" s="135"/>
      <c r="AE1313" s="135"/>
      <c r="AF1313" s="148"/>
      <c r="AG1313" s="135"/>
      <c r="AH1313" s="135"/>
      <c r="AI1313" s="135"/>
      <c r="AJ1313" s="135"/>
      <c r="AK1313" s="135"/>
    </row>
    <row r="1314" spans="1:37" ht="18" customHeight="1" thickBot="1">
      <c r="A1314" s="312" t="str">
        <f>IF(C1312="","",C1312)</f>
        <v/>
      </c>
      <c r="B1314" s="97">
        <f>B1302</f>
        <v>15</v>
      </c>
      <c r="C1314" s="93" t="str">
        <f>IF(H1312="","",IF(D1312="USD",H1312-G1312,ROUNDUP((H1312-G1312)/T1312,2)))</f>
        <v/>
      </c>
      <c r="D1314" s="110"/>
      <c r="E1314" s="110"/>
      <c r="F1314" s="111" t="str">
        <f>IF(AND(E1312&lt;&gt;"",OR(I1312="全額",I1312="一部")=TRUE)=TRUE,E1312,"")</f>
        <v/>
      </c>
      <c r="G1314" s="112" t="str">
        <f>IF(D1312="JPY",IF(COUNTIF(F1314,"*円*")=1,I1314,ROUNDUP(I1314/T1312,2)),IF(COUNTIF(F1314,"*円*")=0,I1314,ROUNDUP(I1314*T1312,0)))</f>
        <v/>
      </c>
      <c r="H1314" s="174"/>
      <c r="I1314" s="176" t="str">
        <f>IF(I1312="","",IF(I1312="全額",H1312,IF(I1312="なし",0,"金額入力")))</f>
        <v/>
      </c>
      <c r="J1314" s="381"/>
      <c r="K1314" s="385"/>
      <c r="L1314" s="386"/>
      <c r="M1314" s="385"/>
      <c r="N1314" s="386"/>
      <c r="O1314" s="385"/>
      <c r="P1314" s="386"/>
      <c r="Q1314" s="385"/>
      <c r="R1314" s="387"/>
      <c r="S1314" s="87"/>
      <c r="T1314" s="135"/>
      <c r="U1314" s="118" t="str">
        <f>IF(G1314="","","IN_"&amp;F1314&amp;MONTH(H1314)&amp;"/"&amp;DAY(H1314))&amp;"_"&amp;COUNTIF($V$14:V1314,V1314)</f>
        <v>_228</v>
      </c>
      <c r="V1314" s="118" t="str">
        <f>"IN_"&amp;F1314&amp;H1314</f>
        <v>IN_</v>
      </c>
      <c r="W1314" s="118"/>
      <c r="X1314" s="118"/>
      <c r="Y1314" s="135" t="str">
        <f>Q1313</f>
        <v/>
      </c>
      <c r="Z1314" s="266">
        <f>Q1314</f>
        <v>0</v>
      </c>
      <c r="AA1314" s="135" t="str">
        <f>IF(AB1314="着金待ち",COUNTIF($AB$14:AB1314,"着金待ち"),"")</f>
        <v/>
      </c>
      <c r="AB1314" s="135" t="str">
        <f>IF(AND(OR(I1312="全額",I1312="一部")=TRUE,H1314="")=TRUE,"着金待ち","")</f>
        <v/>
      </c>
      <c r="AC1314" s="135" t="str">
        <f>IF(AB1314="着金待ち",C1312,"")</f>
        <v/>
      </c>
      <c r="AD1314" s="135" t="str">
        <f>IF(AB1314="着金待ち",F1314,"")</f>
        <v/>
      </c>
      <c r="AE1314" s="292" t="str">
        <f>IF(AB1314="着金待ち",G1314,"")</f>
        <v/>
      </c>
      <c r="AF1314" s="148" t="str">
        <f>IF(AB1314="着金待ち",B1314,"")</f>
        <v/>
      </c>
      <c r="AG1314" s="135" t="str">
        <f>IF(C1314="","",IF(C1314&lt;&gt;D1314+E1314,"！",""))</f>
        <v/>
      </c>
      <c r="AH1314" s="135" t="str">
        <f>IF(C1314="","",IF(C1314&lt;&gt;SUM(K1314:R1314),"！",""))</f>
        <v/>
      </c>
      <c r="AI1314" s="135" t="str">
        <f>IF(OR(AG1314="！",AH1314="！")=TRUE,"！","")</f>
        <v/>
      </c>
      <c r="AJ1314" s="135" t="str">
        <f>IF(AI1314="！",COUNTIF($AI$14:AI1314,"！"),"")</f>
        <v/>
      </c>
      <c r="AK1314" s="135">
        <v>3</v>
      </c>
    </row>
    <row r="1315" spans="1:37" ht="18" customHeight="1" thickBot="1">
      <c r="A1315" s="312"/>
      <c r="B1315" s="308" t="s">
        <v>317</v>
      </c>
      <c r="C1315" s="88"/>
      <c r="D1315" s="89"/>
      <c r="E1315" s="94" t="str">
        <f>IFERROR(ABS(C1314-(D1314+E1314)),"")</f>
        <v/>
      </c>
      <c r="F1315" s="90"/>
      <c r="G1315" s="90"/>
      <c r="H1315" s="89"/>
      <c r="I1315" s="170"/>
      <c r="J1315" s="79"/>
      <c r="K1315" s="79"/>
      <c r="L1315" s="79"/>
      <c r="M1315" s="79"/>
      <c r="N1315" s="79"/>
      <c r="O1315" s="79"/>
      <c r="P1315" s="79"/>
      <c r="Q1315" s="388" t="str">
        <f>IFERROR(ABS(C1314-SUM(K1314:R1314)),"")</f>
        <v/>
      </c>
      <c r="R1315" s="388"/>
      <c r="S1315" s="79"/>
      <c r="T1315" s="135"/>
      <c r="U1315" s="118"/>
      <c r="V1315" s="118"/>
      <c r="W1315" s="118"/>
      <c r="X1315" s="118"/>
      <c r="Y1315" s="135"/>
      <c r="Z1315" s="135"/>
      <c r="AA1315" s="135"/>
      <c r="AB1315" s="135"/>
      <c r="AC1315" s="135"/>
      <c r="AD1315" s="135"/>
      <c r="AE1315" s="135"/>
      <c r="AF1315" s="148"/>
      <c r="AG1315" s="135"/>
      <c r="AH1315" s="135"/>
      <c r="AI1315" s="135"/>
      <c r="AJ1315" s="135"/>
      <c r="AK1315" s="135"/>
    </row>
    <row r="1316" spans="1:37" ht="18" customHeight="1" thickBot="1">
      <c r="A1316" s="312"/>
      <c r="B1316" s="321">
        <f>B1311+1</f>
        <v>4</v>
      </c>
      <c r="C1316" s="81" t="s">
        <v>23</v>
      </c>
      <c r="D1316" s="82" t="s">
        <v>136</v>
      </c>
      <c r="E1316" s="82" t="s">
        <v>28</v>
      </c>
      <c r="F1316" s="82" t="s">
        <v>27</v>
      </c>
      <c r="G1316" s="82" t="s">
        <v>24</v>
      </c>
      <c r="H1316" s="171" t="s">
        <v>25</v>
      </c>
      <c r="I1316" s="91" t="s">
        <v>133</v>
      </c>
      <c r="J1316" s="372" t="s">
        <v>198</v>
      </c>
      <c r="K1316" s="374"/>
      <c r="L1316" s="375"/>
      <c r="M1316" s="375"/>
      <c r="N1316" s="375"/>
      <c r="O1316" s="375"/>
      <c r="P1316" s="375"/>
      <c r="Q1316" s="375"/>
      <c r="R1316" s="376"/>
      <c r="S1316" s="83"/>
      <c r="T1316" s="120" t="s">
        <v>31</v>
      </c>
      <c r="U1316" s="118"/>
      <c r="V1316" s="118"/>
      <c r="W1316" s="118"/>
      <c r="X1316" s="118"/>
      <c r="Y1316" s="135" t="str">
        <f>K1318</f>
        <v/>
      </c>
      <c r="Z1316" s="266">
        <f>K1319</f>
        <v>0</v>
      </c>
      <c r="AA1316" s="135"/>
      <c r="AB1316" s="135"/>
      <c r="AC1316" s="135"/>
      <c r="AD1316" s="135"/>
      <c r="AE1316" s="135"/>
      <c r="AF1316" s="148"/>
      <c r="AG1316" s="135"/>
      <c r="AH1316" s="135"/>
      <c r="AI1316" s="135"/>
      <c r="AJ1316" s="135"/>
      <c r="AK1316" s="135"/>
    </row>
    <row r="1317" spans="1:37" ht="18" customHeight="1" thickBot="1">
      <c r="A1317" s="312"/>
      <c r="B1317" s="309">
        <f>B1302</f>
        <v>15</v>
      </c>
      <c r="C1317" s="107"/>
      <c r="D1317" s="108" t="s">
        <v>30</v>
      </c>
      <c r="E1317" s="108" t="str">
        <f>IF(C1317="","",IFERROR(INDEX(リスト!$B$3:$B$32,MATCH(プレー記録!C1317,リスト!$D$3:$D$32,0),1),""))</f>
        <v/>
      </c>
      <c r="F1317" s="109"/>
      <c r="G1317" s="109" t="str">
        <f>IF(F1317="","",F1317)</f>
        <v/>
      </c>
      <c r="H1317" s="172"/>
      <c r="I1317" s="175"/>
      <c r="J1317" s="373"/>
      <c r="K1317" s="377"/>
      <c r="L1317" s="378"/>
      <c r="M1317" s="378"/>
      <c r="N1317" s="378"/>
      <c r="O1317" s="378"/>
      <c r="P1317" s="378"/>
      <c r="Q1317" s="378"/>
      <c r="R1317" s="379"/>
      <c r="S1317" s="84"/>
      <c r="T1317" s="241"/>
      <c r="U1317" s="118" t="str">
        <f>IF(F1317="","","OUT_"&amp;E1317&amp;MONTH(B1317)&amp;"/"&amp;DAY(B1317)&amp;"_"&amp;COUNTIF($V$12:V1317,V1317))</f>
        <v/>
      </c>
      <c r="V1317" s="118" t="str">
        <f>"OUT_"&amp;E1317&amp;B1317</f>
        <v>OUT_15</v>
      </c>
      <c r="W1317" s="194">
        <f>SUM(H1317)-SUM(I1319)</f>
        <v>0</v>
      </c>
      <c r="X1317" s="119" t="str">
        <f>IF(C1317="","",C1317)</f>
        <v/>
      </c>
      <c r="Y1317" s="135" t="str">
        <f>M1318</f>
        <v/>
      </c>
      <c r="Z1317" s="266">
        <f>M1319</f>
        <v>0</v>
      </c>
      <c r="AA1317" s="135"/>
      <c r="AB1317" s="135"/>
      <c r="AC1317" s="135"/>
      <c r="AD1317" s="135"/>
      <c r="AE1317" s="135"/>
      <c r="AF1317" s="148"/>
      <c r="AG1317" s="135"/>
      <c r="AH1317" s="135"/>
      <c r="AI1317" s="135"/>
      <c r="AJ1317" s="135"/>
      <c r="AK1317" s="135"/>
    </row>
    <row r="1318" spans="1:37" ht="18" customHeight="1">
      <c r="A1318" s="312"/>
      <c r="B1318" s="79"/>
      <c r="C1318" s="85" t="s">
        <v>26</v>
      </c>
      <c r="D1318" s="86" t="s">
        <v>1</v>
      </c>
      <c r="E1318" s="86" t="s">
        <v>29</v>
      </c>
      <c r="F1318" s="86" t="s">
        <v>119</v>
      </c>
      <c r="G1318" s="86" t="s">
        <v>134</v>
      </c>
      <c r="H1318" s="173" t="s">
        <v>117</v>
      </c>
      <c r="I1318" s="92" t="s">
        <v>135</v>
      </c>
      <c r="J1318" s="380" t="s">
        <v>199</v>
      </c>
      <c r="K1318" s="382" t="str">
        <f>$K$13</f>
        <v/>
      </c>
      <c r="L1318" s="383"/>
      <c r="M1318" s="382" t="str">
        <f>$M$13</f>
        <v/>
      </c>
      <c r="N1318" s="383"/>
      <c r="O1318" s="382" t="str">
        <f>$O$13</f>
        <v/>
      </c>
      <c r="P1318" s="383"/>
      <c r="Q1318" s="382" t="str">
        <f>$Q$13</f>
        <v/>
      </c>
      <c r="R1318" s="384"/>
      <c r="S1318" s="87"/>
      <c r="T1318" s="135"/>
      <c r="U1318" s="118"/>
      <c r="V1318" s="118"/>
      <c r="W1318" s="118"/>
      <c r="X1318" s="118"/>
      <c r="Y1318" s="135" t="str">
        <f>O1318</f>
        <v/>
      </c>
      <c r="Z1318" s="266">
        <f>O1319</f>
        <v>0</v>
      </c>
      <c r="AA1318" s="135"/>
      <c r="AB1318" s="135"/>
      <c r="AC1318" s="135"/>
      <c r="AD1318" s="135"/>
      <c r="AE1318" s="135"/>
      <c r="AF1318" s="148"/>
      <c r="AG1318" s="135"/>
      <c r="AH1318" s="135"/>
      <c r="AI1318" s="135"/>
      <c r="AJ1318" s="135"/>
      <c r="AK1318" s="135"/>
    </row>
    <row r="1319" spans="1:37" ht="18" customHeight="1" thickBot="1">
      <c r="A1319" s="312" t="str">
        <f>IF(C1317="","",C1317)</f>
        <v/>
      </c>
      <c r="B1319" s="97">
        <f>B1302</f>
        <v>15</v>
      </c>
      <c r="C1319" s="93" t="str">
        <f>IF(H1317="","",IF(D1317="USD",H1317-G1317,ROUNDUP((H1317-G1317)/T1317,2)))</f>
        <v/>
      </c>
      <c r="D1319" s="110"/>
      <c r="E1319" s="110"/>
      <c r="F1319" s="111" t="str">
        <f>IF(AND(E1317&lt;&gt;"",OR(I1317="全額",I1317="一部")=TRUE)=TRUE,E1317,"")</f>
        <v/>
      </c>
      <c r="G1319" s="112" t="str">
        <f>IF(D1317="JPY",IF(COUNTIF(F1319,"*円*")=1,I1319,ROUNDUP(I1319/T1317,2)),IF(COUNTIF(F1319,"*円*")=0,I1319,ROUNDUP(I1319*T1317,0)))</f>
        <v/>
      </c>
      <c r="H1319" s="174"/>
      <c r="I1319" s="176" t="str">
        <f>IF(I1317="","",IF(I1317="全額",H1317,IF(I1317="なし",0,"金額入力")))</f>
        <v/>
      </c>
      <c r="J1319" s="381"/>
      <c r="K1319" s="385"/>
      <c r="L1319" s="386"/>
      <c r="M1319" s="385"/>
      <c r="N1319" s="386"/>
      <c r="O1319" s="385"/>
      <c r="P1319" s="386"/>
      <c r="Q1319" s="385"/>
      <c r="R1319" s="387"/>
      <c r="S1319" s="87"/>
      <c r="T1319" s="135"/>
      <c r="U1319" s="118" t="str">
        <f>IF(G1319="","","IN_"&amp;F1319&amp;MONTH(H1319)&amp;"/"&amp;DAY(H1319))&amp;"_"&amp;COUNTIF($V$14:V1319,V1319)</f>
        <v>_229</v>
      </c>
      <c r="V1319" s="118" t="str">
        <f>"IN_"&amp;F1319&amp;H1319</f>
        <v>IN_</v>
      </c>
      <c r="W1319" s="118"/>
      <c r="X1319" s="118"/>
      <c r="Y1319" s="135" t="str">
        <f>Q1318</f>
        <v/>
      </c>
      <c r="Z1319" s="266">
        <f>Q1319</f>
        <v>0</v>
      </c>
      <c r="AA1319" s="135" t="str">
        <f>IF(AB1319="着金待ち",COUNTIF($AB$14:AB1319,"着金待ち"),"")</f>
        <v/>
      </c>
      <c r="AB1319" s="135" t="str">
        <f>IF(AND(OR(I1317="全額",I1317="一部")=TRUE,H1319="")=TRUE,"着金待ち","")</f>
        <v/>
      </c>
      <c r="AC1319" s="135" t="str">
        <f>IF(AB1319="着金待ち",C1317,"")</f>
        <v/>
      </c>
      <c r="AD1319" s="135" t="str">
        <f>IF(AB1319="着金待ち",F1319,"")</f>
        <v/>
      </c>
      <c r="AE1319" s="292" t="str">
        <f>IF(AB1319="着金待ち",G1319,"")</f>
        <v/>
      </c>
      <c r="AF1319" s="148" t="str">
        <f>IF(AB1319="着金待ち",B1319,"")</f>
        <v/>
      </c>
      <c r="AG1319" s="135" t="str">
        <f>IF(C1319="","",IF(C1319&lt;&gt;D1319+E1319,"！",""))</f>
        <v/>
      </c>
      <c r="AH1319" s="135" t="str">
        <f>IF(C1319="","",IF(C1319&lt;&gt;SUM(K1319:R1319),"！",""))</f>
        <v/>
      </c>
      <c r="AI1319" s="135" t="str">
        <f>IF(OR(AG1319="！",AH1319="！")=TRUE,"！","")</f>
        <v/>
      </c>
      <c r="AJ1319" s="135" t="str">
        <f>IF(AI1319="！",COUNTIF($AI$14:AI1319,"！"),"")</f>
        <v/>
      </c>
      <c r="AK1319" s="135">
        <v>4</v>
      </c>
    </row>
    <row r="1320" spans="1:37" ht="18" customHeight="1" thickBot="1">
      <c r="A1320" s="312"/>
      <c r="B1320" s="308" t="s">
        <v>317</v>
      </c>
      <c r="C1320" s="88"/>
      <c r="D1320" s="89"/>
      <c r="E1320" s="94" t="str">
        <f>IFERROR(ABS(C1319-(D1319+E1319)),"")</f>
        <v/>
      </c>
      <c r="F1320" s="90"/>
      <c r="G1320" s="90"/>
      <c r="H1320" s="89"/>
      <c r="I1320" s="170"/>
      <c r="J1320" s="79"/>
      <c r="K1320" s="79"/>
      <c r="L1320" s="79"/>
      <c r="M1320" s="79"/>
      <c r="N1320" s="79"/>
      <c r="O1320" s="79"/>
      <c r="P1320" s="79"/>
      <c r="Q1320" s="388" t="str">
        <f>IFERROR(ABS(C1319-SUM(K1319:R1319)),"")</f>
        <v/>
      </c>
      <c r="R1320" s="388"/>
      <c r="S1320" s="79"/>
      <c r="T1320" s="135"/>
      <c r="U1320" s="118"/>
      <c r="V1320" s="118"/>
      <c r="W1320" s="118"/>
      <c r="X1320" s="118"/>
      <c r="Y1320" s="135"/>
      <c r="Z1320" s="135"/>
      <c r="AA1320" s="135"/>
      <c r="AB1320" s="135"/>
      <c r="AC1320" s="135"/>
      <c r="AD1320" s="135"/>
      <c r="AE1320" s="135"/>
      <c r="AF1320" s="148"/>
      <c r="AG1320" s="135"/>
      <c r="AH1320" s="135"/>
      <c r="AI1320" s="135"/>
      <c r="AJ1320" s="135"/>
      <c r="AK1320" s="135"/>
    </row>
    <row r="1321" spans="1:37" ht="18" customHeight="1" thickBot="1">
      <c r="A1321" s="312"/>
      <c r="B1321" s="321">
        <f>B1316+1</f>
        <v>5</v>
      </c>
      <c r="C1321" s="81" t="s">
        <v>23</v>
      </c>
      <c r="D1321" s="82" t="s">
        <v>136</v>
      </c>
      <c r="E1321" s="82" t="s">
        <v>28</v>
      </c>
      <c r="F1321" s="82" t="s">
        <v>27</v>
      </c>
      <c r="G1321" s="82" t="s">
        <v>24</v>
      </c>
      <c r="H1321" s="171" t="s">
        <v>25</v>
      </c>
      <c r="I1321" s="91" t="s">
        <v>133</v>
      </c>
      <c r="J1321" s="372" t="s">
        <v>198</v>
      </c>
      <c r="K1321" s="374"/>
      <c r="L1321" s="375"/>
      <c r="M1321" s="375"/>
      <c r="N1321" s="375"/>
      <c r="O1321" s="375"/>
      <c r="P1321" s="375"/>
      <c r="Q1321" s="375"/>
      <c r="R1321" s="376"/>
      <c r="S1321" s="83"/>
      <c r="T1321" s="120" t="s">
        <v>31</v>
      </c>
      <c r="U1321" s="118"/>
      <c r="V1321" s="118"/>
      <c r="W1321" s="118"/>
      <c r="X1321" s="118"/>
      <c r="Y1321" s="135" t="str">
        <f>K1323</f>
        <v/>
      </c>
      <c r="Z1321" s="266">
        <f>K1324</f>
        <v>0</v>
      </c>
      <c r="AA1321" s="135"/>
      <c r="AB1321" s="135"/>
      <c r="AC1321" s="135"/>
      <c r="AD1321" s="135"/>
      <c r="AE1321" s="135"/>
      <c r="AF1321" s="148"/>
      <c r="AG1321" s="135"/>
      <c r="AH1321" s="135"/>
      <c r="AI1321" s="135"/>
      <c r="AJ1321" s="135"/>
      <c r="AK1321" s="135"/>
    </row>
    <row r="1322" spans="1:37" ht="18" customHeight="1" thickBot="1">
      <c r="A1322" s="312"/>
      <c r="B1322" s="309">
        <f>B1302</f>
        <v>15</v>
      </c>
      <c r="C1322" s="107"/>
      <c r="D1322" s="108" t="s">
        <v>30</v>
      </c>
      <c r="E1322" s="108" t="str">
        <f>IF(C1322="","",IFERROR(INDEX(リスト!$B$3:$B$32,MATCH(プレー記録!C1322,リスト!$D$3:$D$32,0),1),""))</f>
        <v/>
      </c>
      <c r="F1322" s="109"/>
      <c r="G1322" s="109" t="str">
        <f>IF(F1322="","",F1322)</f>
        <v/>
      </c>
      <c r="H1322" s="172"/>
      <c r="I1322" s="175"/>
      <c r="J1322" s="373"/>
      <c r="K1322" s="377"/>
      <c r="L1322" s="378"/>
      <c r="M1322" s="378"/>
      <c r="N1322" s="378"/>
      <c r="O1322" s="378"/>
      <c r="P1322" s="378"/>
      <c r="Q1322" s="378"/>
      <c r="R1322" s="379"/>
      <c r="S1322" s="84"/>
      <c r="T1322" s="241"/>
      <c r="U1322" s="118" t="str">
        <f>IF(F1322="","","OUT_"&amp;E1322&amp;MONTH(B1322)&amp;"/"&amp;DAY(B1322)&amp;"_"&amp;COUNTIF($V$12:V1322,V1322))</f>
        <v/>
      </c>
      <c r="V1322" s="118" t="str">
        <f>"OUT_"&amp;E1322&amp;B1322</f>
        <v>OUT_15</v>
      </c>
      <c r="W1322" s="194">
        <f>SUM(H1322)-SUM(I1324)</f>
        <v>0</v>
      </c>
      <c r="X1322" s="119" t="str">
        <f>IF(C1322="","",C1322)</f>
        <v/>
      </c>
      <c r="Y1322" s="135" t="str">
        <f>M1323</f>
        <v/>
      </c>
      <c r="Z1322" s="266">
        <f>M1324</f>
        <v>0</v>
      </c>
      <c r="AA1322" s="135"/>
      <c r="AB1322" s="135"/>
      <c r="AC1322" s="135"/>
      <c r="AD1322" s="135"/>
      <c r="AE1322" s="135"/>
      <c r="AF1322" s="148"/>
      <c r="AG1322" s="135"/>
      <c r="AH1322" s="135"/>
      <c r="AI1322" s="135"/>
      <c r="AJ1322" s="135"/>
      <c r="AK1322" s="135"/>
    </row>
    <row r="1323" spans="1:37" ht="18" customHeight="1">
      <c r="A1323" s="312"/>
      <c r="B1323" s="79"/>
      <c r="C1323" s="85" t="s">
        <v>26</v>
      </c>
      <c r="D1323" s="86" t="s">
        <v>1</v>
      </c>
      <c r="E1323" s="86" t="s">
        <v>29</v>
      </c>
      <c r="F1323" s="86" t="s">
        <v>119</v>
      </c>
      <c r="G1323" s="86" t="s">
        <v>134</v>
      </c>
      <c r="H1323" s="173" t="s">
        <v>117</v>
      </c>
      <c r="I1323" s="92" t="s">
        <v>135</v>
      </c>
      <c r="J1323" s="380" t="s">
        <v>199</v>
      </c>
      <c r="K1323" s="382" t="str">
        <f>$K$13</f>
        <v/>
      </c>
      <c r="L1323" s="383"/>
      <c r="M1323" s="382" t="str">
        <f>$M$13</f>
        <v/>
      </c>
      <c r="N1323" s="383"/>
      <c r="O1323" s="382" t="str">
        <f>$O$13</f>
        <v/>
      </c>
      <c r="P1323" s="383"/>
      <c r="Q1323" s="382" t="str">
        <f>$Q$13</f>
        <v/>
      </c>
      <c r="R1323" s="384"/>
      <c r="S1323" s="87"/>
      <c r="T1323" s="135"/>
      <c r="U1323" s="118"/>
      <c r="V1323" s="118"/>
      <c r="W1323" s="118"/>
      <c r="X1323" s="118"/>
      <c r="Y1323" s="135" t="str">
        <f>O1323</f>
        <v/>
      </c>
      <c r="Z1323" s="266">
        <f>O1324</f>
        <v>0</v>
      </c>
      <c r="AA1323" s="135"/>
      <c r="AB1323" s="135"/>
      <c r="AC1323" s="135"/>
      <c r="AD1323" s="135"/>
      <c r="AE1323" s="135"/>
      <c r="AF1323" s="148"/>
      <c r="AG1323" s="135"/>
      <c r="AH1323" s="135"/>
      <c r="AI1323" s="135"/>
      <c r="AJ1323" s="135"/>
      <c r="AK1323" s="135"/>
    </row>
    <row r="1324" spans="1:37" ht="18" customHeight="1" thickBot="1">
      <c r="A1324" s="312" t="str">
        <f>IF(C1322="","",C1322)</f>
        <v/>
      </c>
      <c r="B1324" s="97">
        <f>B1302</f>
        <v>15</v>
      </c>
      <c r="C1324" s="93" t="str">
        <f>IF(H1322="","",IF(D1322="USD",H1322-G1322,ROUNDUP((H1322-G1322)/T1322,2)))</f>
        <v/>
      </c>
      <c r="D1324" s="110"/>
      <c r="E1324" s="110"/>
      <c r="F1324" s="111" t="str">
        <f>IF(AND(E1322&lt;&gt;"",OR(I1322="全額",I1322="一部")=TRUE)=TRUE,E1322,"")</f>
        <v/>
      </c>
      <c r="G1324" s="112" t="str">
        <f>IF(D1322="JPY",IF(COUNTIF(F1324,"*円*")=1,I1324,ROUNDUP(I1324/T1322,2)),IF(COUNTIF(F1324,"*円*")=0,I1324,ROUNDUP(I1324*T1322,0)))</f>
        <v/>
      </c>
      <c r="H1324" s="174"/>
      <c r="I1324" s="176" t="str">
        <f>IF(I1322="","",IF(I1322="全額",H1322,IF(I1322="なし",0,"金額入力")))</f>
        <v/>
      </c>
      <c r="J1324" s="381"/>
      <c r="K1324" s="385"/>
      <c r="L1324" s="386"/>
      <c r="M1324" s="385"/>
      <c r="N1324" s="386"/>
      <c r="O1324" s="385"/>
      <c r="P1324" s="386"/>
      <c r="Q1324" s="385"/>
      <c r="R1324" s="387"/>
      <c r="S1324" s="87"/>
      <c r="T1324" s="135"/>
      <c r="U1324" s="118" t="str">
        <f>IF(G1324="","","IN_"&amp;F1324&amp;MONTH(H1324)&amp;"/"&amp;DAY(H1324))&amp;"_"&amp;COUNTIF($V$14:V1324,V1324)</f>
        <v>_230</v>
      </c>
      <c r="V1324" s="118" t="str">
        <f>"IN_"&amp;F1324&amp;H1324</f>
        <v>IN_</v>
      </c>
      <c r="W1324" s="118"/>
      <c r="X1324" s="118"/>
      <c r="Y1324" s="135" t="str">
        <f>Q1323</f>
        <v/>
      </c>
      <c r="Z1324" s="266">
        <f>Q1324</f>
        <v>0</v>
      </c>
      <c r="AA1324" s="135" t="str">
        <f>IF(AB1324="着金待ち",COUNTIF($AB$14:AB1324,"着金待ち"),"")</f>
        <v/>
      </c>
      <c r="AB1324" s="135" t="str">
        <f>IF(AND(OR(I1322="全額",I1322="一部")=TRUE,H1324="")=TRUE,"着金待ち","")</f>
        <v/>
      </c>
      <c r="AC1324" s="135" t="str">
        <f>IF(AB1324="着金待ち",C1322,"")</f>
        <v/>
      </c>
      <c r="AD1324" s="135" t="str">
        <f>IF(AB1324="着金待ち",F1324,"")</f>
        <v/>
      </c>
      <c r="AE1324" s="292" t="str">
        <f>IF(AB1324="着金待ち",G1324,"")</f>
        <v/>
      </c>
      <c r="AF1324" s="148" t="str">
        <f>IF(AB1324="着金待ち",B1324,"")</f>
        <v/>
      </c>
      <c r="AG1324" s="135" t="str">
        <f>IF(C1324="","",IF(C1324&lt;&gt;D1324+E1324,"！",""))</f>
        <v/>
      </c>
      <c r="AH1324" s="135" t="str">
        <f>IF(C1324="","",IF(C1324&lt;&gt;SUM(K1324:R1324),"！",""))</f>
        <v/>
      </c>
      <c r="AI1324" s="135" t="str">
        <f>IF(OR(AG1324="！",AH1324="！")=TRUE,"！","")</f>
        <v/>
      </c>
      <c r="AJ1324" s="135" t="str">
        <f>IF(AI1324="！",COUNTIF($AI$14:AI1324,"！"),"")</f>
        <v/>
      </c>
      <c r="AK1324" s="135">
        <v>5</v>
      </c>
    </row>
    <row r="1325" spans="1:37" ht="18" customHeight="1" thickBot="1">
      <c r="A1325" s="312"/>
      <c r="B1325" s="308" t="s">
        <v>317</v>
      </c>
      <c r="C1325" s="88"/>
      <c r="D1325" s="89"/>
      <c r="E1325" s="94" t="str">
        <f>IFERROR(ABS(C1324-(D1324+E1324)),"")</f>
        <v/>
      </c>
      <c r="F1325" s="90"/>
      <c r="G1325" s="90"/>
      <c r="H1325" s="89"/>
      <c r="I1325" s="170"/>
      <c r="J1325" s="79"/>
      <c r="K1325" s="79"/>
      <c r="L1325" s="79"/>
      <c r="M1325" s="79"/>
      <c r="N1325" s="79"/>
      <c r="O1325" s="79"/>
      <c r="P1325" s="79"/>
      <c r="Q1325" s="388" t="str">
        <f>IFERROR(ABS(C1324-SUM(K1324:R1324)),"")</f>
        <v/>
      </c>
      <c r="R1325" s="388"/>
      <c r="S1325" s="79"/>
      <c r="T1325" s="135"/>
      <c r="U1325" s="118"/>
      <c r="V1325" s="118"/>
      <c r="W1325" s="118"/>
      <c r="X1325" s="118"/>
      <c r="Y1325" s="135"/>
      <c r="Z1325" s="135"/>
      <c r="AA1325" s="135"/>
      <c r="AB1325" s="135"/>
      <c r="AC1325" s="135"/>
      <c r="AD1325" s="135"/>
      <c r="AE1325" s="135"/>
      <c r="AF1325" s="148"/>
      <c r="AG1325" s="135"/>
      <c r="AH1325" s="135"/>
      <c r="AI1325" s="135"/>
      <c r="AJ1325" s="135"/>
      <c r="AK1325" s="135"/>
    </row>
    <row r="1326" spans="1:37" ht="18" customHeight="1" thickBot="1">
      <c r="A1326" s="312"/>
      <c r="B1326" s="321">
        <f>B1321+1</f>
        <v>6</v>
      </c>
      <c r="C1326" s="81" t="s">
        <v>23</v>
      </c>
      <c r="D1326" s="82" t="s">
        <v>136</v>
      </c>
      <c r="E1326" s="82" t="s">
        <v>28</v>
      </c>
      <c r="F1326" s="82" t="s">
        <v>27</v>
      </c>
      <c r="G1326" s="82" t="s">
        <v>24</v>
      </c>
      <c r="H1326" s="171" t="s">
        <v>25</v>
      </c>
      <c r="I1326" s="91" t="s">
        <v>133</v>
      </c>
      <c r="J1326" s="372" t="s">
        <v>198</v>
      </c>
      <c r="K1326" s="374"/>
      <c r="L1326" s="375"/>
      <c r="M1326" s="375"/>
      <c r="N1326" s="375"/>
      <c r="O1326" s="375"/>
      <c r="P1326" s="375"/>
      <c r="Q1326" s="375"/>
      <c r="R1326" s="376"/>
      <c r="S1326" s="83"/>
      <c r="T1326" s="120" t="s">
        <v>31</v>
      </c>
      <c r="U1326" s="118"/>
      <c r="V1326" s="118"/>
      <c r="W1326" s="118"/>
      <c r="X1326" s="118"/>
      <c r="Y1326" s="135" t="str">
        <f>K1328</f>
        <v/>
      </c>
      <c r="Z1326" s="266">
        <f>K1329</f>
        <v>0</v>
      </c>
      <c r="AA1326" s="135"/>
      <c r="AB1326" s="135"/>
      <c r="AC1326" s="135"/>
      <c r="AD1326" s="135"/>
      <c r="AE1326" s="135"/>
      <c r="AF1326" s="148"/>
      <c r="AG1326" s="135"/>
      <c r="AH1326" s="135"/>
      <c r="AI1326" s="135"/>
      <c r="AJ1326" s="135"/>
      <c r="AK1326" s="135"/>
    </row>
    <row r="1327" spans="1:37" ht="18" customHeight="1" thickBot="1">
      <c r="A1327" s="312"/>
      <c r="B1327" s="309">
        <f>B1302</f>
        <v>15</v>
      </c>
      <c r="C1327" s="107"/>
      <c r="D1327" s="108" t="s">
        <v>30</v>
      </c>
      <c r="E1327" s="108" t="str">
        <f>IF(C1327="","",IFERROR(INDEX(リスト!$B$3:$B$32,MATCH(プレー記録!C1327,リスト!$D$3:$D$32,0),1),""))</f>
        <v/>
      </c>
      <c r="F1327" s="109"/>
      <c r="G1327" s="109" t="str">
        <f>IF(F1327="","",F1327)</f>
        <v/>
      </c>
      <c r="H1327" s="172"/>
      <c r="I1327" s="175"/>
      <c r="J1327" s="373"/>
      <c r="K1327" s="377"/>
      <c r="L1327" s="378"/>
      <c r="M1327" s="378"/>
      <c r="N1327" s="378"/>
      <c r="O1327" s="378"/>
      <c r="P1327" s="378"/>
      <c r="Q1327" s="378"/>
      <c r="R1327" s="379"/>
      <c r="S1327" s="84"/>
      <c r="T1327" s="241"/>
      <c r="U1327" s="118" t="str">
        <f>IF(F1327="","","OUT_"&amp;E1327&amp;MONTH(B1327)&amp;"/"&amp;DAY(B1327)&amp;"_"&amp;COUNTIF($V$12:V1327,V1327))</f>
        <v/>
      </c>
      <c r="V1327" s="118" t="str">
        <f>"OUT_"&amp;E1327&amp;B1327</f>
        <v>OUT_15</v>
      </c>
      <c r="W1327" s="194">
        <f>SUM(H1327)-SUM(I1329)</f>
        <v>0</v>
      </c>
      <c r="X1327" s="119" t="str">
        <f>IF(C1327="","",C1327)</f>
        <v/>
      </c>
      <c r="Y1327" s="135" t="str">
        <f>M1328</f>
        <v/>
      </c>
      <c r="Z1327" s="266">
        <f>M1329</f>
        <v>0</v>
      </c>
      <c r="AA1327" s="135"/>
      <c r="AB1327" s="135"/>
      <c r="AC1327" s="135"/>
      <c r="AD1327" s="135"/>
      <c r="AE1327" s="135"/>
      <c r="AF1327" s="148"/>
      <c r="AG1327" s="135"/>
      <c r="AH1327" s="135"/>
      <c r="AI1327" s="135"/>
      <c r="AJ1327" s="135"/>
      <c r="AK1327" s="135"/>
    </row>
    <row r="1328" spans="1:37" ht="18" customHeight="1">
      <c r="A1328" s="312"/>
      <c r="B1328" s="79"/>
      <c r="C1328" s="85" t="s">
        <v>26</v>
      </c>
      <c r="D1328" s="86" t="s">
        <v>1</v>
      </c>
      <c r="E1328" s="86" t="s">
        <v>29</v>
      </c>
      <c r="F1328" s="86" t="s">
        <v>119</v>
      </c>
      <c r="G1328" s="86" t="s">
        <v>134</v>
      </c>
      <c r="H1328" s="173" t="s">
        <v>117</v>
      </c>
      <c r="I1328" s="92" t="s">
        <v>135</v>
      </c>
      <c r="J1328" s="380" t="s">
        <v>199</v>
      </c>
      <c r="K1328" s="382" t="str">
        <f>$K$13</f>
        <v/>
      </c>
      <c r="L1328" s="383"/>
      <c r="M1328" s="382" t="str">
        <f>$M$13</f>
        <v/>
      </c>
      <c r="N1328" s="383"/>
      <c r="O1328" s="382" t="str">
        <f>$O$13</f>
        <v/>
      </c>
      <c r="P1328" s="383"/>
      <c r="Q1328" s="382" t="str">
        <f>$Q$13</f>
        <v/>
      </c>
      <c r="R1328" s="384"/>
      <c r="S1328" s="87"/>
      <c r="T1328" s="135"/>
      <c r="U1328" s="118"/>
      <c r="V1328" s="118"/>
      <c r="W1328" s="118"/>
      <c r="X1328" s="118"/>
      <c r="Y1328" s="135" t="str">
        <f>O1328</f>
        <v/>
      </c>
      <c r="Z1328" s="266">
        <f>O1329</f>
        <v>0</v>
      </c>
      <c r="AA1328" s="135"/>
      <c r="AB1328" s="135"/>
      <c r="AC1328" s="135"/>
      <c r="AD1328" s="135"/>
      <c r="AE1328" s="135"/>
      <c r="AF1328" s="148"/>
      <c r="AG1328" s="135"/>
      <c r="AH1328" s="135"/>
      <c r="AI1328" s="135"/>
      <c r="AJ1328" s="135"/>
      <c r="AK1328" s="135"/>
    </row>
    <row r="1329" spans="1:37" ht="18" customHeight="1" thickBot="1">
      <c r="A1329" s="312" t="str">
        <f>IF(C1327="","",C1327)</f>
        <v/>
      </c>
      <c r="B1329" s="97">
        <f>B1302</f>
        <v>15</v>
      </c>
      <c r="C1329" s="93" t="str">
        <f>IF(H1327="","",IF(D1327="USD",H1327-G1327,ROUNDUP((H1327-G1327)/T1327,2)))</f>
        <v/>
      </c>
      <c r="D1329" s="110"/>
      <c r="E1329" s="110"/>
      <c r="F1329" s="111" t="str">
        <f>IF(AND(E1327&lt;&gt;"",OR(I1327="全額",I1327="一部")=TRUE)=TRUE,E1327,"")</f>
        <v/>
      </c>
      <c r="G1329" s="112" t="str">
        <f>IF(D1327="JPY",IF(COUNTIF(F1329,"*円*")=1,I1329,ROUNDUP(I1329/T1327,2)),IF(COUNTIF(F1329,"*円*")=0,I1329,ROUNDUP(I1329*T1327,0)))</f>
        <v/>
      </c>
      <c r="H1329" s="174"/>
      <c r="I1329" s="176" t="str">
        <f>IF(I1327="","",IF(I1327="全額",H1327,IF(I1327="なし",0,"金額入力")))</f>
        <v/>
      </c>
      <c r="J1329" s="381"/>
      <c r="K1329" s="385"/>
      <c r="L1329" s="386"/>
      <c r="M1329" s="385"/>
      <c r="N1329" s="386"/>
      <c r="O1329" s="385"/>
      <c r="P1329" s="386"/>
      <c r="Q1329" s="385"/>
      <c r="R1329" s="387"/>
      <c r="S1329" s="87"/>
      <c r="T1329" s="135"/>
      <c r="U1329" s="118" t="str">
        <f>IF(G1329="","","IN_"&amp;F1329&amp;MONTH(H1329)&amp;"/"&amp;DAY(H1329))&amp;"_"&amp;COUNTIF($V$14:V1329,V1329)</f>
        <v>_231</v>
      </c>
      <c r="V1329" s="118" t="str">
        <f>"IN_"&amp;F1329&amp;H1329</f>
        <v>IN_</v>
      </c>
      <c r="W1329" s="118"/>
      <c r="X1329" s="118"/>
      <c r="Y1329" s="135" t="str">
        <f>Q1328</f>
        <v/>
      </c>
      <c r="Z1329" s="266">
        <f>Q1329</f>
        <v>0</v>
      </c>
      <c r="AA1329" s="135" t="str">
        <f>IF(AB1329="着金待ち",COUNTIF($AB$14:AB1329,"着金待ち"),"")</f>
        <v/>
      </c>
      <c r="AB1329" s="135" t="str">
        <f>IF(AND(OR(I1327="全額",I1327="一部")=TRUE,H1329="")=TRUE,"着金待ち","")</f>
        <v/>
      </c>
      <c r="AC1329" s="135" t="str">
        <f>IF(AB1329="着金待ち",C1327,"")</f>
        <v/>
      </c>
      <c r="AD1329" s="135" t="str">
        <f>IF(AB1329="着金待ち",F1329,"")</f>
        <v/>
      </c>
      <c r="AE1329" s="292" t="str">
        <f>IF(AB1329="着金待ち",G1329,"")</f>
        <v/>
      </c>
      <c r="AF1329" s="148" t="str">
        <f>IF(AB1329="着金待ち",B1329,"")</f>
        <v/>
      </c>
      <c r="AG1329" s="135" t="str">
        <f>IF(C1329="","",IF(C1329&lt;&gt;D1329+E1329,"！",""))</f>
        <v/>
      </c>
      <c r="AH1329" s="135" t="str">
        <f>IF(C1329="","",IF(C1329&lt;&gt;SUM(K1329:R1329),"！",""))</f>
        <v/>
      </c>
      <c r="AI1329" s="135" t="str">
        <f>IF(OR(AG1329="！",AH1329="！")=TRUE,"！","")</f>
        <v/>
      </c>
      <c r="AJ1329" s="135" t="str">
        <f>IF(AI1329="！",COUNTIF($AI$14:AI1329,"！"),"")</f>
        <v/>
      </c>
      <c r="AK1329" s="135">
        <v>6</v>
      </c>
    </row>
    <row r="1330" spans="1:37" ht="18" customHeight="1" thickBot="1">
      <c r="A1330" s="312"/>
      <c r="B1330" s="308" t="s">
        <v>317</v>
      </c>
      <c r="C1330" s="88"/>
      <c r="D1330" s="89"/>
      <c r="E1330" s="94" t="str">
        <f>IFERROR(ABS(C1329-(D1329+E1329)),"")</f>
        <v/>
      </c>
      <c r="F1330" s="90"/>
      <c r="G1330" s="90"/>
      <c r="H1330" s="89"/>
      <c r="I1330" s="170"/>
      <c r="J1330" s="79"/>
      <c r="K1330" s="79"/>
      <c r="L1330" s="79"/>
      <c r="M1330" s="79"/>
      <c r="N1330" s="79"/>
      <c r="O1330" s="79"/>
      <c r="P1330" s="79"/>
      <c r="Q1330" s="388" t="str">
        <f>IFERROR(ABS(C1329-SUM(K1329:R1329)),"")</f>
        <v/>
      </c>
      <c r="R1330" s="388"/>
      <c r="S1330" s="79"/>
      <c r="T1330" s="135"/>
      <c r="U1330" s="118"/>
      <c r="V1330" s="118"/>
      <c r="W1330" s="118"/>
      <c r="X1330" s="118"/>
      <c r="Y1330" s="135"/>
      <c r="Z1330" s="135"/>
      <c r="AA1330" s="135"/>
      <c r="AB1330" s="135"/>
      <c r="AC1330" s="135"/>
      <c r="AD1330" s="135"/>
      <c r="AE1330" s="135"/>
      <c r="AF1330" s="148"/>
      <c r="AG1330" s="135"/>
      <c r="AH1330" s="135"/>
      <c r="AI1330" s="135"/>
      <c r="AJ1330" s="135"/>
      <c r="AK1330" s="135"/>
    </row>
    <row r="1331" spans="1:37" ht="18" customHeight="1" thickBot="1">
      <c r="A1331" s="312"/>
      <c r="B1331" s="321">
        <f>B1326+1</f>
        <v>7</v>
      </c>
      <c r="C1331" s="81" t="s">
        <v>23</v>
      </c>
      <c r="D1331" s="82" t="s">
        <v>136</v>
      </c>
      <c r="E1331" s="82" t="s">
        <v>28</v>
      </c>
      <c r="F1331" s="82" t="s">
        <v>27</v>
      </c>
      <c r="G1331" s="82" t="s">
        <v>24</v>
      </c>
      <c r="H1331" s="171" t="s">
        <v>25</v>
      </c>
      <c r="I1331" s="91" t="s">
        <v>133</v>
      </c>
      <c r="J1331" s="372" t="s">
        <v>198</v>
      </c>
      <c r="K1331" s="374"/>
      <c r="L1331" s="375"/>
      <c r="M1331" s="375"/>
      <c r="N1331" s="375"/>
      <c r="O1331" s="375"/>
      <c r="P1331" s="375"/>
      <c r="Q1331" s="375"/>
      <c r="R1331" s="376"/>
      <c r="S1331" s="83"/>
      <c r="T1331" s="120" t="s">
        <v>31</v>
      </c>
      <c r="U1331" s="118"/>
      <c r="V1331" s="118"/>
      <c r="W1331" s="118"/>
      <c r="X1331" s="118"/>
      <c r="Y1331" s="135" t="str">
        <f>K1333</f>
        <v/>
      </c>
      <c r="Z1331" s="266">
        <f>K1334</f>
        <v>0</v>
      </c>
      <c r="AA1331" s="135"/>
      <c r="AB1331" s="135"/>
      <c r="AC1331" s="135"/>
      <c r="AD1331" s="135"/>
      <c r="AE1331" s="135"/>
      <c r="AF1331" s="148"/>
      <c r="AG1331" s="135"/>
      <c r="AH1331" s="135"/>
      <c r="AI1331" s="135"/>
      <c r="AJ1331" s="135"/>
      <c r="AK1331" s="135"/>
    </row>
    <row r="1332" spans="1:37" ht="18" customHeight="1" thickBot="1">
      <c r="A1332" s="312"/>
      <c r="B1332" s="309">
        <f>B1302</f>
        <v>15</v>
      </c>
      <c r="C1332" s="107"/>
      <c r="D1332" s="108" t="s">
        <v>30</v>
      </c>
      <c r="E1332" s="108" t="str">
        <f>IF(C1332="","",IFERROR(INDEX(リスト!$B$3:$B$32,MATCH(プレー記録!C1332,リスト!$D$3:$D$32,0),1),""))</f>
        <v/>
      </c>
      <c r="F1332" s="109"/>
      <c r="G1332" s="109" t="str">
        <f>IF(F1332="","",F1332)</f>
        <v/>
      </c>
      <c r="H1332" s="172"/>
      <c r="I1332" s="175"/>
      <c r="J1332" s="373"/>
      <c r="K1332" s="377"/>
      <c r="L1332" s="378"/>
      <c r="M1332" s="378"/>
      <c r="N1332" s="378"/>
      <c r="O1332" s="378"/>
      <c r="P1332" s="378"/>
      <c r="Q1332" s="378"/>
      <c r="R1332" s="379"/>
      <c r="S1332" s="84"/>
      <c r="T1332" s="241"/>
      <c r="U1332" s="118" t="str">
        <f>IF(F1332="","","OUT_"&amp;E1332&amp;MONTH(B1332)&amp;"/"&amp;DAY(B1332)&amp;"_"&amp;COUNTIF($V$12:V1332,V1332))</f>
        <v/>
      </c>
      <c r="V1332" s="118" t="str">
        <f>"OUT_"&amp;E1332&amp;B1332</f>
        <v>OUT_15</v>
      </c>
      <c r="W1332" s="194">
        <f>SUM(H1332)-SUM(I1334)</f>
        <v>0</v>
      </c>
      <c r="X1332" s="119" t="str">
        <f>IF(C1332="","",C1332)</f>
        <v/>
      </c>
      <c r="Y1332" s="135" t="str">
        <f>M1333</f>
        <v/>
      </c>
      <c r="Z1332" s="266">
        <f>M1334</f>
        <v>0</v>
      </c>
      <c r="AA1332" s="135"/>
      <c r="AB1332" s="135"/>
      <c r="AC1332" s="135"/>
      <c r="AD1332" s="135"/>
      <c r="AE1332" s="135"/>
      <c r="AF1332" s="148"/>
      <c r="AG1332" s="135"/>
      <c r="AH1332" s="135"/>
      <c r="AI1332" s="135"/>
      <c r="AJ1332" s="135"/>
      <c r="AK1332" s="135"/>
    </row>
    <row r="1333" spans="1:37" ht="18" customHeight="1">
      <c r="A1333" s="312"/>
      <c r="B1333" s="79"/>
      <c r="C1333" s="85" t="s">
        <v>26</v>
      </c>
      <c r="D1333" s="86" t="s">
        <v>1</v>
      </c>
      <c r="E1333" s="86" t="s">
        <v>29</v>
      </c>
      <c r="F1333" s="86" t="s">
        <v>119</v>
      </c>
      <c r="G1333" s="86" t="s">
        <v>134</v>
      </c>
      <c r="H1333" s="173" t="s">
        <v>117</v>
      </c>
      <c r="I1333" s="92" t="s">
        <v>135</v>
      </c>
      <c r="J1333" s="380" t="s">
        <v>199</v>
      </c>
      <c r="K1333" s="382" t="str">
        <f>$K$13</f>
        <v/>
      </c>
      <c r="L1333" s="383"/>
      <c r="M1333" s="382" t="str">
        <f>$M$13</f>
        <v/>
      </c>
      <c r="N1333" s="383"/>
      <c r="O1333" s="382" t="str">
        <f>$O$13</f>
        <v/>
      </c>
      <c r="P1333" s="383"/>
      <c r="Q1333" s="382" t="str">
        <f>$Q$13</f>
        <v/>
      </c>
      <c r="R1333" s="384"/>
      <c r="S1333" s="87"/>
      <c r="T1333" s="135"/>
      <c r="U1333" s="118"/>
      <c r="V1333" s="118"/>
      <c r="W1333" s="118"/>
      <c r="X1333" s="118"/>
      <c r="Y1333" s="135" t="str">
        <f>O1333</f>
        <v/>
      </c>
      <c r="Z1333" s="266">
        <f>O1334</f>
        <v>0</v>
      </c>
      <c r="AA1333" s="135"/>
      <c r="AB1333" s="135"/>
      <c r="AC1333" s="135"/>
      <c r="AD1333" s="135"/>
      <c r="AE1333" s="135"/>
      <c r="AF1333" s="148"/>
      <c r="AG1333" s="135"/>
      <c r="AH1333" s="135"/>
      <c r="AI1333" s="135"/>
      <c r="AJ1333" s="135"/>
      <c r="AK1333" s="135"/>
    </row>
    <row r="1334" spans="1:37" ht="18" customHeight="1" thickBot="1">
      <c r="A1334" s="312" t="str">
        <f>IF(C1332="","",C1332)</f>
        <v/>
      </c>
      <c r="B1334" s="97">
        <f>B1302</f>
        <v>15</v>
      </c>
      <c r="C1334" s="93" t="str">
        <f>IF(H1332="","",IF(D1332="USD",H1332-G1332,ROUNDUP((H1332-G1332)/T1332,2)))</f>
        <v/>
      </c>
      <c r="D1334" s="110"/>
      <c r="E1334" s="110"/>
      <c r="F1334" s="111" t="str">
        <f>IF(AND(E1332&lt;&gt;"",OR(I1332="全額",I1332="一部")=TRUE)=TRUE,E1332,"")</f>
        <v/>
      </c>
      <c r="G1334" s="112" t="str">
        <f>IF(D1332="JPY",IF(COUNTIF(F1334,"*円*")=1,I1334,ROUNDUP(I1334/T1332,2)),IF(COUNTIF(F1334,"*円*")=0,I1334,ROUNDUP(I1334*T1332,0)))</f>
        <v/>
      </c>
      <c r="H1334" s="174"/>
      <c r="I1334" s="176" t="str">
        <f>IF(I1332="","",IF(I1332="全額",H1332,IF(I1332="なし",0,"金額入力")))</f>
        <v/>
      </c>
      <c r="J1334" s="381"/>
      <c r="K1334" s="385"/>
      <c r="L1334" s="386"/>
      <c r="M1334" s="385"/>
      <c r="N1334" s="386"/>
      <c r="O1334" s="385"/>
      <c r="P1334" s="386"/>
      <c r="Q1334" s="385"/>
      <c r="R1334" s="387"/>
      <c r="S1334" s="87"/>
      <c r="T1334" s="135"/>
      <c r="U1334" s="118" t="str">
        <f>IF(G1334="","","IN_"&amp;F1334&amp;MONTH(H1334)&amp;"/"&amp;DAY(H1334))&amp;"_"&amp;COUNTIF($V$14:V1334,V1334)</f>
        <v>_232</v>
      </c>
      <c r="V1334" s="118" t="str">
        <f>"IN_"&amp;F1334&amp;H1334</f>
        <v>IN_</v>
      </c>
      <c r="W1334" s="118"/>
      <c r="X1334" s="118"/>
      <c r="Y1334" s="135" t="str">
        <f>Q1333</f>
        <v/>
      </c>
      <c r="Z1334" s="266">
        <f>Q1334</f>
        <v>0</v>
      </c>
      <c r="AA1334" s="135" t="str">
        <f>IF(AB1334="着金待ち",COUNTIF($AB$14:AB1334,"着金待ち"),"")</f>
        <v/>
      </c>
      <c r="AB1334" s="135" t="str">
        <f>IF(AND(OR(I1332="全額",I1332="一部")=TRUE,H1334="")=TRUE,"着金待ち","")</f>
        <v/>
      </c>
      <c r="AC1334" s="135" t="str">
        <f>IF(AB1334="着金待ち",C1332,"")</f>
        <v/>
      </c>
      <c r="AD1334" s="135" t="str">
        <f>IF(AB1334="着金待ち",F1334,"")</f>
        <v/>
      </c>
      <c r="AE1334" s="292" t="str">
        <f>IF(AB1334="着金待ち",G1334,"")</f>
        <v/>
      </c>
      <c r="AF1334" s="148" t="str">
        <f>IF(AB1334="着金待ち",B1334,"")</f>
        <v/>
      </c>
      <c r="AG1334" s="135" t="str">
        <f>IF(C1334="","",IF(C1334&lt;&gt;D1334+E1334,"！",""))</f>
        <v/>
      </c>
      <c r="AH1334" s="135" t="str">
        <f>IF(C1334="","",IF(C1334&lt;&gt;SUM(K1334:R1334),"！",""))</f>
        <v/>
      </c>
      <c r="AI1334" s="135" t="str">
        <f>IF(OR(AG1334="！",AH1334="！")=TRUE,"！","")</f>
        <v/>
      </c>
      <c r="AJ1334" s="135" t="str">
        <f>IF(AI1334="！",COUNTIF($AI$14:AI1334,"！"),"")</f>
        <v/>
      </c>
      <c r="AK1334" s="135">
        <v>7</v>
      </c>
    </row>
    <row r="1335" spans="1:37" ht="18" customHeight="1" thickBot="1">
      <c r="A1335" s="312"/>
      <c r="B1335" s="308" t="s">
        <v>317</v>
      </c>
      <c r="C1335" s="88"/>
      <c r="D1335" s="89"/>
      <c r="E1335" s="94" t="str">
        <f>IFERROR(ABS(C1334-(D1334+E1334)),"")</f>
        <v/>
      </c>
      <c r="F1335" s="90"/>
      <c r="G1335" s="90"/>
      <c r="H1335" s="89"/>
      <c r="I1335" s="170"/>
      <c r="J1335" s="79"/>
      <c r="K1335" s="79"/>
      <c r="L1335" s="79"/>
      <c r="M1335" s="79"/>
      <c r="N1335" s="79"/>
      <c r="O1335" s="79"/>
      <c r="P1335" s="79"/>
      <c r="Q1335" s="388" t="str">
        <f>IFERROR(ABS(C1334-SUM(K1334:R1334)),"")</f>
        <v/>
      </c>
      <c r="R1335" s="388"/>
      <c r="S1335" s="79"/>
      <c r="T1335" s="135"/>
      <c r="U1335" s="118"/>
      <c r="V1335" s="118"/>
      <c r="W1335" s="118"/>
      <c r="X1335" s="118"/>
      <c r="Y1335" s="135"/>
      <c r="Z1335" s="135"/>
      <c r="AA1335" s="135"/>
      <c r="AB1335" s="135"/>
      <c r="AC1335" s="135"/>
      <c r="AD1335" s="135"/>
      <c r="AE1335" s="135"/>
      <c r="AF1335" s="148"/>
      <c r="AG1335" s="135"/>
      <c r="AH1335" s="135"/>
      <c r="AI1335" s="135"/>
      <c r="AJ1335" s="135"/>
      <c r="AK1335" s="135"/>
    </row>
    <row r="1336" spans="1:37" ht="18" customHeight="1" thickBot="1">
      <c r="A1336" s="312"/>
      <c r="B1336" s="321">
        <f>B1331+1</f>
        <v>8</v>
      </c>
      <c r="C1336" s="81" t="s">
        <v>23</v>
      </c>
      <c r="D1336" s="82" t="s">
        <v>136</v>
      </c>
      <c r="E1336" s="82" t="s">
        <v>28</v>
      </c>
      <c r="F1336" s="82" t="s">
        <v>27</v>
      </c>
      <c r="G1336" s="82" t="s">
        <v>24</v>
      </c>
      <c r="H1336" s="171" t="s">
        <v>25</v>
      </c>
      <c r="I1336" s="91" t="s">
        <v>133</v>
      </c>
      <c r="J1336" s="372" t="s">
        <v>198</v>
      </c>
      <c r="K1336" s="374"/>
      <c r="L1336" s="375"/>
      <c r="M1336" s="375"/>
      <c r="N1336" s="375"/>
      <c r="O1336" s="375"/>
      <c r="P1336" s="375"/>
      <c r="Q1336" s="375"/>
      <c r="R1336" s="376"/>
      <c r="S1336" s="83"/>
      <c r="T1336" s="120" t="s">
        <v>31</v>
      </c>
      <c r="U1336" s="118"/>
      <c r="V1336" s="118"/>
      <c r="W1336" s="118"/>
      <c r="X1336" s="118"/>
      <c r="Y1336" s="135" t="str">
        <f>K1338</f>
        <v/>
      </c>
      <c r="Z1336" s="266">
        <f>K1339</f>
        <v>0</v>
      </c>
      <c r="AA1336" s="135"/>
      <c r="AB1336" s="135"/>
      <c r="AC1336" s="135"/>
      <c r="AD1336" s="135"/>
      <c r="AE1336" s="135"/>
      <c r="AF1336" s="148"/>
      <c r="AG1336" s="135"/>
      <c r="AH1336" s="135"/>
      <c r="AI1336" s="135"/>
      <c r="AJ1336" s="135"/>
      <c r="AK1336" s="135"/>
    </row>
    <row r="1337" spans="1:37" ht="18" customHeight="1" thickBot="1">
      <c r="A1337" s="312"/>
      <c r="B1337" s="309">
        <f>B1302</f>
        <v>15</v>
      </c>
      <c r="C1337" s="107"/>
      <c r="D1337" s="108" t="s">
        <v>30</v>
      </c>
      <c r="E1337" s="108" t="str">
        <f>IF(C1337="","",IFERROR(INDEX(リスト!$B$3:$B$32,MATCH(プレー記録!C1337,リスト!$D$3:$D$32,0),1),""))</f>
        <v/>
      </c>
      <c r="F1337" s="109"/>
      <c r="G1337" s="109" t="str">
        <f>IF(F1337="","",F1337)</f>
        <v/>
      </c>
      <c r="H1337" s="172"/>
      <c r="I1337" s="175"/>
      <c r="J1337" s="373"/>
      <c r="K1337" s="377"/>
      <c r="L1337" s="378"/>
      <c r="M1337" s="378"/>
      <c r="N1337" s="378"/>
      <c r="O1337" s="378"/>
      <c r="P1337" s="378"/>
      <c r="Q1337" s="378"/>
      <c r="R1337" s="379"/>
      <c r="S1337" s="84"/>
      <c r="T1337" s="241"/>
      <c r="U1337" s="118" t="str">
        <f>IF(F1337="","","OUT_"&amp;E1337&amp;MONTH(B1337)&amp;"/"&amp;DAY(B1337)&amp;"_"&amp;COUNTIF($V$12:V1337,V1337))</f>
        <v/>
      </c>
      <c r="V1337" s="118" t="str">
        <f>"OUT_"&amp;E1337&amp;B1337</f>
        <v>OUT_15</v>
      </c>
      <c r="W1337" s="194">
        <f>SUM(H1337)-SUM(I1339)</f>
        <v>0</v>
      </c>
      <c r="X1337" s="119" t="str">
        <f>IF(C1337="","",C1337)</f>
        <v/>
      </c>
      <c r="Y1337" s="135" t="str">
        <f>M1338</f>
        <v/>
      </c>
      <c r="Z1337" s="266">
        <f>M1339</f>
        <v>0</v>
      </c>
      <c r="AA1337" s="135"/>
      <c r="AB1337" s="135"/>
      <c r="AC1337" s="135"/>
      <c r="AD1337" s="135"/>
      <c r="AE1337" s="135"/>
      <c r="AF1337" s="148"/>
      <c r="AG1337" s="135"/>
      <c r="AH1337" s="135"/>
      <c r="AI1337" s="135"/>
      <c r="AJ1337" s="135"/>
      <c r="AK1337" s="135"/>
    </row>
    <row r="1338" spans="1:37" ht="18" customHeight="1">
      <c r="A1338" s="312"/>
      <c r="B1338" s="79"/>
      <c r="C1338" s="85" t="s">
        <v>26</v>
      </c>
      <c r="D1338" s="86" t="s">
        <v>1</v>
      </c>
      <c r="E1338" s="86" t="s">
        <v>29</v>
      </c>
      <c r="F1338" s="86" t="s">
        <v>119</v>
      </c>
      <c r="G1338" s="86" t="s">
        <v>134</v>
      </c>
      <c r="H1338" s="173" t="s">
        <v>117</v>
      </c>
      <c r="I1338" s="92" t="s">
        <v>135</v>
      </c>
      <c r="J1338" s="380" t="s">
        <v>199</v>
      </c>
      <c r="K1338" s="382" t="str">
        <f>$K$13</f>
        <v/>
      </c>
      <c r="L1338" s="383"/>
      <c r="M1338" s="382" t="str">
        <f>$M$13</f>
        <v/>
      </c>
      <c r="N1338" s="383"/>
      <c r="O1338" s="382" t="str">
        <f>$O$13</f>
        <v/>
      </c>
      <c r="P1338" s="383"/>
      <c r="Q1338" s="382" t="str">
        <f>$Q$13</f>
        <v/>
      </c>
      <c r="R1338" s="384"/>
      <c r="S1338" s="87"/>
      <c r="T1338" s="135"/>
      <c r="U1338" s="118"/>
      <c r="V1338" s="118"/>
      <c r="W1338" s="118"/>
      <c r="X1338" s="118"/>
      <c r="Y1338" s="135" t="str">
        <f>O1338</f>
        <v/>
      </c>
      <c r="Z1338" s="266">
        <f>O1339</f>
        <v>0</v>
      </c>
      <c r="AA1338" s="135"/>
      <c r="AB1338" s="135"/>
      <c r="AC1338" s="135"/>
      <c r="AD1338" s="135"/>
      <c r="AE1338" s="135"/>
      <c r="AF1338" s="148"/>
      <c r="AG1338" s="135"/>
      <c r="AH1338" s="135"/>
      <c r="AI1338" s="135"/>
      <c r="AJ1338" s="135"/>
      <c r="AK1338" s="135"/>
    </row>
    <row r="1339" spans="1:37" ht="18" customHeight="1" thickBot="1">
      <c r="A1339" s="312" t="str">
        <f>IF(C1337="","",C1337)</f>
        <v/>
      </c>
      <c r="B1339" s="97">
        <f>B1302</f>
        <v>15</v>
      </c>
      <c r="C1339" s="93" t="str">
        <f>IF(H1337="","",IF(D1337="USD",H1337-G1337,ROUNDUP((H1337-G1337)/T1337,2)))</f>
        <v/>
      </c>
      <c r="D1339" s="110"/>
      <c r="E1339" s="110"/>
      <c r="F1339" s="111" t="str">
        <f>IF(AND(E1337&lt;&gt;"",OR(I1337="全額",I1337="一部")=TRUE)=TRUE,E1337,"")</f>
        <v/>
      </c>
      <c r="G1339" s="112" t="str">
        <f>IF(D1337="JPY",IF(COUNTIF(F1339,"*円*")=1,I1339,ROUNDUP(I1339/T1337,2)),IF(COUNTIF(F1339,"*円*")=0,I1339,ROUNDUP(I1339*T1337,0)))</f>
        <v/>
      </c>
      <c r="H1339" s="174"/>
      <c r="I1339" s="176" t="str">
        <f>IF(I1337="","",IF(I1337="全額",H1337,IF(I1337="なし",0,"金額入力")))</f>
        <v/>
      </c>
      <c r="J1339" s="381"/>
      <c r="K1339" s="385"/>
      <c r="L1339" s="386"/>
      <c r="M1339" s="385"/>
      <c r="N1339" s="386"/>
      <c r="O1339" s="385"/>
      <c r="P1339" s="386"/>
      <c r="Q1339" s="385"/>
      <c r="R1339" s="387"/>
      <c r="S1339" s="87"/>
      <c r="T1339" s="135"/>
      <c r="U1339" s="118" t="str">
        <f>IF(G1339="","","IN_"&amp;F1339&amp;MONTH(H1339)&amp;"/"&amp;DAY(H1339))&amp;"_"&amp;COUNTIF($V$14:V1339,V1339)</f>
        <v>_233</v>
      </c>
      <c r="V1339" s="118" t="str">
        <f>"IN_"&amp;F1339&amp;H1339</f>
        <v>IN_</v>
      </c>
      <c r="W1339" s="118"/>
      <c r="X1339" s="118"/>
      <c r="Y1339" s="135" t="str">
        <f>Q1338</f>
        <v/>
      </c>
      <c r="Z1339" s="266">
        <f>Q1339</f>
        <v>0</v>
      </c>
      <c r="AA1339" s="135" t="str">
        <f>IF(AB1339="着金待ち",COUNTIF($AB$14:AB1339,"着金待ち"),"")</f>
        <v/>
      </c>
      <c r="AB1339" s="135" t="str">
        <f>IF(AND(OR(I1337="全額",I1337="一部")=TRUE,H1339="")=TRUE,"着金待ち","")</f>
        <v/>
      </c>
      <c r="AC1339" s="135" t="str">
        <f>IF(AB1339="着金待ち",C1337,"")</f>
        <v/>
      </c>
      <c r="AD1339" s="135" t="str">
        <f>IF(AB1339="着金待ち",F1339,"")</f>
        <v/>
      </c>
      <c r="AE1339" s="292" t="str">
        <f>IF(AB1339="着金待ち",G1339,"")</f>
        <v/>
      </c>
      <c r="AF1339" s="148" t="str">
        <f>IF(AB1339="着金待ち",B1339,"")</f>
        <v/>
      </c>
      <c r="AG1339" s="135" t="str">
        <f>IF(C1339="","",IF(C1339&lt;&gt;D1339+E1339,"！",""))</f>
        <v/>
      </c>
      <c r="AH1339" s="135" t="str">
        <f>IF(C1339="","",IF(C1339&lt;&gt;SUM(K1339:R1339),"！",""))</f>
        <v/>
      </c>
      <c r="AI1339" s="135" t="str">
        <f>IF(OR(AG1339="！",AH1339="！")=TRUE,"！","")</f>
        <v/>
      </c>
      <c r="AJ1339" s="135" t="str">
        <f>IF(AI1339="！",COUNTIF($AI$14:AI1339,"！"),"")</f>
        <v/>
      </c>
      <c r="AK1339" s="135">
        <v>8</v>
      </c>
    </row>
    <row r="1340" spans="1:37" ht="18" customHeight="1" thickBot="1">
      <c r="A1340" s="312"/>
      <c r="B1340" s="308" t="s">
        <v>317</v>
      </c>
      <c r="C1340" s="88"/>
      <c r="D1340" s="89"/>
      <c r="E1340" s="94" t="str">
        <f>IFERROR(ABS(C1339-(D1339+E1339)),"")</f>
        <v/>
      </c>
      <c r="F1340" s="90"/>
      <c r="G1340" s="90"/>
      <c r="H1340" s="89"/>
      <c r="I1340" s="170"/>
      <c r="J1340" s="79"/>
      <c r="K1340" s="79"/>
      <c r="L1340" s="79"/>
      <c r="M1340" s="79"/>
      <c r="N1340" s="79"/>
      <c r="O1340" s="79"/>
      <c r="P1340" s="79"/>
      <c r="Q1340" s="388" t="str">
        <f>IFERROR(ABS(C1339-SUM(K1339:R1339)),"")</f>
        <v/>
      </c>
      <c r="R1340" s="388"/>
      <c r="S1340" s="79"/>
      <c r="T1340" s="135"/>
      <c r="U1340" s="118"/>
      <c r="V1340" s="118"/>
      <c r="W1340" s="118"/>
      <c r="X1340" s="118"/>
      <c r="Y1340" s="135"/>
      <c r="Z1340" s="135"/>
      <c r="AA1340" s="135"/>
      <c r="AB1340" s="135"/>
      <c r="AC1340" s="135"/>
      <c r="AD1340" s="135"/>
      <c r="AE1340" s="135"/>
      <c r="AF1340" s="148"/>
      <c r="AG1340" s="135"/>
      <c r="AH1340" s="135"/>
      <c r="AI1340" s="135"/>
      <c r="AJ1340" s="135"/>
      <c r="AK1340" s="135"/>
    </row>
    <row r="1341" spans="1:37" ht="18" customHeight="1" thickBot="1">
      <c r="A1341" s="312"/>
      <c r="B1341" s="321">
        <f>B1336+1</f>
        <v>9</v>
      </c>
      <c r="C1341" s="81" t="s">
        <v>23</v>
      </c>
      <c r="D1341" s="82" t="s">
        <v>136</v>
      </c>
      <c r="E1341" s="82" t="s">
        <v>28</v>
      </c>
      <c r="F1341" s="82" t="s">
        <v>27</v>
      </c>
      <c r="G1341" s="82" t="s">
        <v>24</v>
      </c>
      <c r="H1341" s="171" t="s">
        <v>25</v>
      </c>
      <c r="I1341" s="91" t="s">
        <v>133</v>
      </c>
      <c r="J1341" s="372" t="s">
        <v>198</v>
      </c>
      <c r="K1341" s="374"/>
      <c r="L1341" s="375"/>
      <c r="M1341" s="375"/>
      <c r="N1341" s="375"/>
      <c r="O1341" s="375"/>
      <c r="P1341" s="375"/>
      <c r="Q1341" s="375"/>
      <c r="R1341" s="376"/>
      <c r="S1341" s="83"/>
      <c r="T1341" s="120" t="s">
        <v>31</v>
      </c>
      <c r="U1341" s="118"/>
      <c r="V1341" s="118"/>
      <c r="W1341" s="118"/>
      <c r="X1341" s="118"/>
      <c r="Y1341" s="135" t="str">
        <f>K1343</f>
        <v/>
      </c>
      <c r="Z1341" s="266">
        <f>K1344</f>
        <v>0</v>
      </c>
      <c r="AA1341" s="135"/>
      <c r="AB1341" s="135"/>
      <c r="AC1341" s="135"/>
      <c r="AD1341" s="135"/>
      <c r="AE1341" s="135"/>
      <c r="AF1341" s="148"/>
      <c r="AG1341" s="135"/>
      <c r="AH1341" s="135"/>
      <c r="AI1341" s="135"/>
      <c r="AJ1341" s="135"/>
      <c r="AK1341" s="135"/>
    </row>
    <row r="1342" spans="1:37" ht="18" customHeight="1" thickBot="1">
      <c r="A1342" s="312"/>
      <c r="B1342" s="309">
        <f>B1302</f>
        <v>15</v>
      </c>
      <c r="C1342" s="107"/>
      <c r="D1342" s="108" t="s">
        <v>30</v>
      </c>
      <c r="E1342" s="108" t="str">
        <f>IF(C1342="","",IFERROR(INDEX(リスト!$B$3:$B$32,MATCH(プレー記録!C1342,リスト!$D$3:$D$32,0),1),""))</f>
        <v/>
      </c>
      <c r="F1342" s="109"/>
      <c r="G1342" s="109" t="str">
        <f>IF(F1342="","",F1342)</f>
        <v/>
      </c>
      <c r="H1342" s="172"/>
      <c r="I1342" s="175"/>
      <c r="J1342" s="373"/>
      <c r="K1342" s="377"/>
      <c r="L1342" s="378"/>
      <c r="M1342" s="378"/>
      <c r="N1342" s="378"/>
      <c r="O1342" s="378"/>
      <c r="P1342" s="378"/>
      <c r="Q1342" s="378"/>
      <c r="R1342" s="379"/>
      <c r="S1342" s="84"/>
      <c r="T1342" s="241"/>
      <c r="U1342" s="118" t="str">
        <f>IF(F1342="","","OUT_"&amp;E1342&amp;MONTH(B1342)&amp;"/"&amp;DAY(B1342)&amp;"_"&amp;COUNTIF($V$12:V1342,V1342))</f>
        <v/>
      </c>
      <c r="V1342" s="118" t="str">
        <f>"OUT_"&amp;E1342&amp;B1342</f>
        <v>OUT_15</v>
      </c>
      <c r="W1342" s="194">
        <f>SUM(H1342)-SUM(I1344)</f>
        <v>0</v>
      </c>
      <c r="X1342" s="119" t="str">
        <f>IF(C1342="","",C1342)</f>
        <v/>
      </c>
      <c r="Y1342" s="135" t="str">
        <f>M1343</f>
        <v/>
      </c>
      <c r="Z1342" s="266">
        <f>M1344</f>
        <v>0</v>
      </c>
      <c r="AA1342" s="135"/>
      <c r="AB1342" s="135"/>
      <c r="AC1342" s="135"/>
      <c r="AD1342" s="135"/>
      <c r="AE1342" s="135"/>
      <c r="AF1342" s="148"/>
      <c r="AG1342" s="135"/>
      <c r="AH1342" s="135"/>
      <c r="AI1342" s="135"/>
      <c r="AJ1342" s="135"/>
      <c r="AK1342" s="135"/>
    </row>
    <row r="1343" spans="1:37" ht="18" customHeight="1">
      <c r="A1343" s="312"/>
      <c r="B1343" s="79"/>
      <c r="C1343" s="85" t="s">
        <v>26</v>
      </c>
      <c r="D1343" s="86" t="s">
        <v>1</v>
      </c>
      <c r="E1343" s="86" t="s">
        <v>29</v>
      </c>
      <c r="F1343" s="86" t="s">
        <v>119</v>
      </c>
      <c r="G1343" s="86" t="s">
        <v>134</v>
      </c>
      <c r="H1343" s="173" t="s">
        <v>117</v>
      </c>
      <c r="I1343" s="92" t="s">
        <v>135</v>
      </c>
      <c r="J1343" s="380" t="s">
        <v>199</v>
      </c>
      <c r="K1343" s="382" t="str">
        <f>$K$13</f>
        <v/>
      </c>
      <c r="L1343" s="383"/>
      <c r="M1343" s="382" t="str">
        <f>$M$13</f>
        <v/>
      </c>
      <c r="N1343" s="383"/>
      <c r="O1343" s="382" t="str">
        <f>$O$13</f>
        <v/>
      </c>
      <c r="P1343" s="383"/>
      <c r="Q1343" s="382" t="str">
        <f>$Q$13</f>
        <v/>
      </c>
      <c r="R1343" s="384"/>
      <c r="S1343" s="87"/>
      <c r="T1343" s="135"/>
      <c r="U1343" s="118"/>
      <c r="V1343" s="118"/>
      <c r="W1343" s="118"/>
      <c r="X1343" s="118"/>
      <c r="Y1343" s="135" t="str">
        <f>O1343</f>
        <v/>
      </c>
      <c r="Z1343" s="266">
        <f>O1344</f>
        <v>0</v>
      </c>
      <c r="AA1343" s="135"/>
      <c r="AB1343" s="135"/>
      <c r="AC1343" s="135"/>
      <c r="AD1343" s="135"/>
      <c r="AE1343" s="135"/>
      <c r="AF1343" s="148"/>
      <c r="AG1343" s="135"/>
      <c r="AH1343" s="135"/>
      <c r="AI1343" s="135"/>
      <c r="AJ1343" s="135"/>
      <c r="AK1343" s="135"/>
    </row>
    <row r="1344" spans="1:37" ht="18" customHeight="1" thickBot="1">
      <c r="A1344" s="312" t="str">
        <f>IF(C1342="","",C1342)</f>
        <v/>
      </c>
      <c r="B1344" s="97">
        <f>B1302</f>
        <v>15</v>
      </c>
      <c r="C1344" s="93" t="str">
        <f>IF(H1342="","",IF(D1342="USD",H1342-G1342,ROUNDUP((H1342-G1342)/T1342,2)))</f>
        <v/>
      </c>
      <c r="D1344" s="110"/>
      <c r="E1344" s="110"/>
      <c r="F1344" s="111" t="str">
        <f>IF(AND(E1342&lt;&gt;"",OR(I1342="全額",I1342="一部")=TRUE)=TRUE,E1342,"")</f>
        <v/>
      </c>
      <c r="G1344" s="112" t="str">
        <f>IF(D1342="JPY",IF(COUNTIF(F1344,"*円*")=1,I1344,ROUNDUP(I1344/T1342,2)),IF(COUNTIF(F1344,"*円*")=0,I1344,ROUNDUP(I1344*T1342,0)))</f>
        <v/>
      </c>
      <c r="H1344" s="174"/>
      <c r="I1344" s="176" t="str">
        <f>IF(I1342="","",IF(I1342="全額",H1342,IF(I1342="なし",0,"金額入力")))</f>
        <v/>
      </c>
      <c r="J1344" s="381"/>
      <c r="K1344" s="385"/>
      <c r="L1344" s="386"/>
      <c r="M1344" s="385"/>
      <c r="N1344" s="386"/>
      <c r="O1344" s="385"/>
      <c r="P1344" s="386"/>
      <c r="Q1344" s="385"/>
      <c r="R1344" s="387"/>
      <c r="S1344" s="87"/>
      <c r="T1344" s="135"/>
      <c r="U1344" s="118" t="str">
        <f>IF(G1344="","","IN_"&amp;F1344&amp;MONTH(H1344)&amp;"/"&amp;DAY(H1344))&amp;"_"&amp;COUNTIF($V$14:V1344,V1344)</f>
        <v>_234</v>
      </c>
      <c r="V1344" s="118" t="str">
        <f>"IN_"&amp;F1344&amp;H1344</f>
        <v>IN_</v>
      </c>
      <c r="W1344" s="118"/>
      <c r="X1344" s="118"/>
      <c r="Y1344" s="135" t="str">
        <f>Q1343</f>
        <v/>
      </c>
      <c r="Z1344" s="266">
        <f>Q1344</f>
        <v>0</v>
      </c>
      <c r="AA1344" s="135" t="str">
        <f>IF(AB1344="着金待ち",COUNTIF($AB$14:AB1344,"着金待ち"),"")</f>
        <v/>
      </c>
      <c r="AB1344" s="135" t="str">
        <f>IF(AND(OR(I1342="全額",I1342="一部")=TRUE,H1344="")=TRUE,"着金待ち","")</f>
        <v/>
      </c>
      <c r="AC1344" s="135" t="str">
        <f>IF(AB1344="着金待ち",C1342,"")</f>
        <v/>
      </c>
      <c r="AD1344" s="135" t="str">
        <f>IF(AB1344="着金待ち",F1344,"")</f>
        <v/>
      </c>
      <c r="AE1344" s="292" t="str">
        <f>IF(AB1344="着金待ち",G1344,"")</f>
        <v/>
      </c>
      <c r="AF1344" s="148" t="str">
        <f>IF(AB1344="着金待ち",B1344,"")</f>
        <v/>
      </c>
      <c r="AG1344" s="135" t="str">
        <f>IF(C1344="","",IF(C1344&lt;&gt;D1344+E1344,"！",""))</f>
        <v/>
      </c>
      <c r="AH1344" s="135" t="str">
        <f>IF(C1344="","",IF(C1344&lt;&gt;SUM(K1344:R1344),"！",""))</f>
        <v/>
      </c>
      <c r="AI1344" s="135" t="str">
        <f>IF(OR(AG1344="！",AH1344="！")=TRUE,"！","")</f>
        <v/>
      </c>
      <c r="AJ1344" s="135" t="str">
        <f>IF(AI1344="！",COUNTIF($AI$14:AI1344,"！"),"")</f>
        <v/>
      </c>
      <c r="AK1344" s="135">
        <v>9</v>
      </c>
    </row>
    <row r="1345" spans="1:37" ht="18" customHeight="1" thickBot="1">
      <c r="A1345" s="312"/>
      <c r="B1345" s="308" t="s">
        <v>317</v>
      </c>
      <c r="C1345" s="88"/>
      <c r="D1345" s="89"/>
      <c r="E1345" s="94" t="str">
        <f>IFERROR(ABS(C1344-(D1344+E1344)),"")</f>
        <v/>
      </c>
      <c r="F1345" s="90"/>
      <c r="G1345" s="90"/>
      <c r="H1345" s="89"/>
      <c r="I1345" s="170"/>
      <c r="J1345" s="79"/>
      <c r="K1345" s="79"/>
      <c r="L1345" s="79"/>
      <c r="M1345" s="79"/>
      <c r="N1345" s="79"/>
      <c r="O1345" s="79"/>
      <c r="P1345" s="79"/>
      <c r="Q1345" s="388" t="str">
        <f>IFERROR(ABS(C1344-SUM(K1344:R1344)),"")</f>
        <v/>
      </c>
      <c r="R1345" s="388"/>
      <c r="S1345" s="79"/>
      <c r="T1345" s="135"/>
      <c r="U1345" s="118"/>
      <c r="V1345" s="118"/>
      <c r="W1345" s="118"/>
      <c r="X1345" s="118"/>
      <c r="Y1345" s="135"/>
      <c r="Z1345" s="135"/>
      <c r="AA1345" s="135"/>
      <c r="AB1345" s="135"/>
      <c r="AC1345" s="135"/>
      <c r="AD1345" s="135"/>
      <c r="AE1345" s="135"/>
      <c r="AF1345" s="148"/>
      <c r="AG1345" s="135"/>
      <c r="AH1345" s="135"/>
      <c r="AI1345" s="135"/>
      <c r="AJ1345" s="135"/>
      <c r="AK1345" s="135"/>
    </row>
    <row r="1346" spans="1:37" ht="18" customHeight="1" thickBot="1">
      <c r="A1346" s="312"/>
      <c r="B1346" s="321">
        <f>B1341+1</f>
        <v>10</v>
      </c>
      <c r="C1346" s="81" t="s">
        <v>23</v>
      </c>
      <c r="D1346" s="82" t="s">
        <v>136</v>
      </c>
      <c r="E1346" s="82" t="s">
        <v>28</v>
      </c>
      <c r="F1346" s="82" t="s">
        <v>27</v>
      </c>
      <c r="G1346" s="82" t="s">
        <v>24</v>
      </c>
      <c r="H1346" s="171" t="s">
        <v>25</v>
      </c>
      <c r="I1346" s="91" t="s">
        <v>133</v>
      </c>
      <c r="J1346" s="372" t="s">
        <v>198</v>
      </c>
      <c r="K1346" s="374"/>
      <c r="L1346" s="375"/>
      <c r="M1346" s="375"/>
      <c r="N1346" s="375"/>
      <c r="O1346" s="375"/>
      <c r="P1346" s="375"/>
      <c r="Q1346" s="375"/>
      <c r="R1346" s="376"/>
      <c r="S1346" s="83"/>
      <c r="T1346" s="120" t="s">
        <v>31</v>
      </c>
      <c r="U1346" s="118"/>
      <c r="V1346" s="118"/>
      <c r="W1346" s="118"/>
      <c r="X1346" s="118"/>
      <c r="Y1346" s="135" t="str">
        <f>K1348</f>
        <v/>
      </c>
      <c r="Z1346" s="266">
        <f>K1349</f>
        <v>0</v>
      </c>
      <c r="AA1346" s="135"/>
      <c r="AB1346" s="135"/>
      <c r="AC1346" s="135"/>
      <c r="AD1346" s="135"/>
      <c r="AE1346" s="135"/>
      <c r="AF1346" s="148"/>
      <c r="AG1346" s="135"/>
      <c r="AH1346" s="135"/>
      <c r="AI1346" s="135"/>
      <c r="AJ1346" s="135"/>
      <c r="AK1346" s="135"/>
    </row>
    <row r="1347" spans="1:37" ht="18" customHeight="1" thickBot="1">
      <c r="A1347" s="312"/>
      <c r="B1347" s="309">
        <f>B1302</f>
        <v>15</v>
      </c>
      <c r="C1347" s="107"/>
      <c r="D1347" s="108" t="s">
        <v>30</v>
      </c>
      <c r="E1347" s="108" t="str">
        <f>IF(C1347="","",IFERROR(INDEX(リスト!$B$3:$B$32,MATCH(プレー記録!C1347,リスト!$D$3:$D$32,0),1),""))</f>
        <v/>
      </c>
      <c r="F1347" s="109"/>
      <c r="G1347" s="109" t="str">
        <f>IF(F1347="","",F1347)</f>
        <v/>
      </c>
      <c r="H1347" s="172"/>
      <c r="I1347" s="175"/>
      <c r="J1347" s="373"/>
      <c r="K1347" s="377"/>
      <c r="L1347" s="378"/>
      <c r="M1347" s="378"/>
      <c r="N1347" s="378"/>
      <c r="O1347" s="378"/>
      <c r="P1347" s="378"/>
      <c r="Q1347" s="378"/>
      <c r="R1347" s="379"/>
      <c r="S1347" s="84"/>
      <c r="T1347" s="241"/>
      <c r="U1347" s="118" t="str">
        <f>IF(F1347="","","OUT_"&amp;E1347&amp;MONTH(B1347)&amp;"/"&amp;DAY(B1347)&amp;"_"&amp;COUNTIF($V$12:V1347,V1347))</f>
        <v/>
      </c>
      <c r="V1347" s="118" t="str">
        <f>"OUT_"&amp;E1347&amp;B1347</f>
        <v>OUT_15</v>
      </c>
      <c r="W1347" s="194">
        <f>SUM(H1347)-SUM(I1349)</f>
        <v>0</v>
      </c>
      <c r="X1347" s="119" t="str">
        <f>IF(C1347="","",C1347)</f>
        <v/>
      </c>
      <c r="Y1347" s="135" t="str">
        <f>M1348</f>
        <v/>
      </c>
      <c r="Z1347" s="266">
        <f>M1349</f>
        <v>0</v>
      </c>
      <c r="AA1347" s="135"/>
      <c r="AB1347" s="135"/>
      <c r="AC1347" s="135"/>
      <c r="AD1347" s="135"/>
      <c r="AE1347" s="135"/>
      <c r="AF1347" s="148"/>
      <c r="AG1347" s="135"/>
      <c r="AH1347" s="135"/>
      <c r="AI1347" s="135"/>
      <c r="AJ1347" s="135"/>
      <c r="AK1347" s="135"/>
    </row>
    <row r="1348" spans="1:37" ht="18" customHeight="1">
      <c r="A1348" s="312"/>
      <c r="B1348" s="79"/>
      <c r="C1348" s="85" t="s">
        <v>26</v>
      </c>
      <c r="D1348" s="86" t="s">
        <v>1</v>
      </c>
      <c r="E1348" s="86" t="s">
        <v>29</v>
      </c>
      <c r="F1348" s="86" t="s">
        <v>119</v>
      </c>
      <c r="G1348" s="86" t="s">
        <v>134</v>
      </c>
      <c r="H1348" s="173" t="s">
        <v>117</v>
      </c>
      <c r="I1348" s="92" t="s">
        <v>135</v>
      </c>
      <c r="J1348" s="380" t="s">
        <v>199</v>
      </c>
      <c r="K1348" s="382" t="str">
        <f>$K$13</f>
        <v/>
      </c>
      <c r="L1348" s="383"/>
      <c r="M1348" s="382" t="str">
        <f>$M$13</f>
        <v/>
      </c>
      <c r="N1348" s="383"/>
      <c r="O1348" s="382" t="str">
        <f>$O$13</f>
        <v/>
      </c>
      <c r="P1348" s="383"/>
      <c r="Q1348" s="382" t="str">
        <f>$Q$13</f>
        <v/>
      </c>
      <c r="R1348" s="384"/>
      <c r="S1348" s="87"/>
      <c r="T1348" s="135"/>
      <c r="U1348" s="118"/>
      <c r="V1348" s="118"/>
      <c r="W1348" s="118"/>
      <c r="X1348" s="118"/>
      <c r="Y1348" s="135" t="str">
        <f>O1348</f>
        <v/>
      </c>
      <c r="Z1348" s="266">
        <f>O1349</f>
        <v>0</v>
      </c>
      <c r="AA1348" s="135"/>
      <c r="AB1348" s="135"/>
      <c r="AC1348" s="135"/>
      <c r="AD1348" s="135"/>
      <c r="AE1348" s="135"/>
      <c r="AF1348" s="148"/>
      <c r="AG1348" s="135"/>
      <c r="AH1348" s="135"/>
      <c r="AI1348" s="135"/>
      <c r="AJ1348" s="135"/>
      <c r="AK1348" s="135"/>
    </row>
    <row r="1349" spans="1:37" ht="18" customHeight="1" thickBot="1">
      <c r="A1349" s="312" t="str">
        <f>IF(C1347="","",C1347)</f>
        <v/>
      </c>
      <c r="B1349" s="97">
        <f>B1302</f>
        <v>15</v>
      </c>
      <c r="C1349" s="93" t="str">
        <f>IF(H1347="","",IF(D1347="USD",H1347-G1347,ROUNDUP((H1347-G1347)/T1347,2)))</f>
        <v/>
      </c>
      <c r="D1349" s="110"/>
      <c r="E1349" s="110"/>
      <c r="F1349" s="111" t="str">
        <f>IF(AND(E1347&lt;&gt;"",OR(I1347="全額",I1347="一部")=TRUE)=TRUE,E1347,"")</f>
        <v/>
      </c>
      <c r="G1349" s="112" t="str">
        <f>IF(D1347="JPY",IF(COUNTIF(F1349,"*円*")=1,I1349,ROUNDUP(I1349/T1347,2)),IF(COUNTIF(F1349,"*円*")=0,I1349,ROUNDUP(I1349*T1347,0)))</f>
        <v/>
      </c>
      <c r="H1349" s="174"/>
      <c r="I1349" s="176" t="str">
        <f>IF(I1347="","",IF(I1347="全額",H1347,IF(I1347="なし",0,"金額入力")))</f>
        <v/>
      </c>
      <c r="J1349" s="381"/>
      <c r="K1349" s="385"/>
      <c r="L1349" s="386"/>
      <c r="M1349" s="385"/>
      <c r="N1349" s="386"/>
      <c r="O1349" s="385"/>
      <c r="P1349" s="386"/>
      <c r="Q1349" s="385"/>
      <c r="R1349" s="387"/>
      <c r="S1349" s="87"/>
      <c r="T1349" s="135"/>
      <c r="U1349" s="118" t="str">
        <f>IF(G1349="","","IN_"&amp;F1349&amp;MONTH(H1349)&amp;"/"&amp;DAY(H1349))&amp;"_"&amp;COUNTIF($V$14:V1349,V1349)</f>
        <v>_235</v>
      </c>
      <c r="V1349" s="118" t="str">
        <f>"IN_"&amp;F1349&amp;H1349</f>
        <v>IN_</v>
      </c>
      <c r="W1349" s="118"/>
      <c r="X1349" s="118"/>
      <c r="Y1349" s="135" t="str">
        <f>Q1348</f>
        <v/>
      </c>
      <c r="Z1349" s="266">
        <f>Q1349</f>
        <v>0</v>
      </c>
      <c r="AA1349" s="135" t="str">
        <f>IF(AB1349="着金待ち",COUNTIF($AB$14:AB1349,"着金待ち"),"")</f>
        <v/>
      </c>
      <c r="AB1349" s="135" t="str">
        <f>IF(AND(OR(I1347="全額",I1347="一部")=TRUE,H1349="")=TRUE,"着金待ち","")</f>
        <v/>
      </c>
      <c r="AC1349" s="135" t="str">
        <f>IF(AB1349="着金待ち",C1347,"")</f>
        <v/>
      </c>
      <c r="AD1349" s="135" t="str">
        <f>IF(AB1349="着金待ち",F1349,"")</f>
        <v/>
      </c>
      <c r="AE1349" s="292" t="str">
        <f>IF(AB1349="着金待ち",G1349,"")</f>
        <v/>
      </c>
      <c r="AF1349" s="148" t="str">
        <f>IF(AB1349="着金待ち",B1349,"")</f>
        <v/>
      </c>
      <c r="AG1349" s="135" t="str">
        <f>IF(C1349="","",IF(C1349&lt;&gt;D1349+E1349,"！",""))</f>
        <v/>
      </c>
      <c r="AH1349" s="135" t="str">
        <f>IF(C1349="","",IF(C1349&lt;&gt;SUM(K1349:R1349),"！",""))</f>
        <v/>
      </c>
      <c r="AI1349" s="135" t="str">
        <f>IF(OR(AG1349="！",AH1349="！")=TRUE,"！","")</f>
        <v/>
      </c>
      <c r="AJ1349" s="135" t="str">
        <f>IF(AI1349="！",COUNTIF($AI$14:AI1349,"！"),"")</f>
        <v/>
      </c>
      <c r="AK1349" s="135">
        <v>10</v>
      </c>
    </row>
    <row r="1350" spans="1:37" ht="18" customHeight="1" thickBot="1">
      <c r="A1350" s="312"/>
      <c r="B1350" s="308" t="s">
        <v>317</v>
      </c>
      <c r="C1350" s="181"/>
      <c r="D1350" s="182"/>
      <c r="E1350" s="98" t="str">
        <f>IFERROR(ABS(C1349-(D1349+E1349)),"")</f>
        <v/>
      </c>
      <c r="F1350" s="183"/>
      <c r="G1350" s="183"/>
      <c r="H1350" s="182"/>
      <c r="I1350" s="170"/>
      <c r="J1350" s="79"/>
      <c r="K1350" s="79"/>
      <c r="L1350" s="79"/>
      <c r="M1350" s="79"/>
      <c r="N1350" s="79"/>
      <c r="O1350" s="79"/>
      <c r="P1350" s="79"/>
      <c r="Q1350" s="371" t="str">
        <f>IFERROR(ABS(C1349-SUM(K1349:R1349)),"")</f>
        <v/>
      </c>
      <c r="R1350" s="371"/>
      <c r="S1350" s="79"/>
      <c r="T1350" s="135"/>
      <c r="U1350" s="118"/>
      <c r="V1350" s="118"/>
      <c r="W1350" s="118"/>
      <c r="X1350" s="118"/>
      <c r="Y1350" s="135"/>
      <c r="Z1350" s="135"/>
      <c r="AA1350" s="135"/>
      <c r="AB1350" s="135"/>
      <c r="AC1350" s="135"/>
      <c r="AD1350" s="135"/>
      <c r="AE1350" s="135"/>
      <c r="AF1350" s="148"/>
      <c r="AG1350" s="135"/>
      <c r="AH1350" s="135"/>
      <c r="AI1350" s="135"/>
      <c r="AJ1350" s="135"/>
      <c r="AK1350" s="135"/>
    </row>
    <row r="1351" spans="1:37" ht="18" customHeight="1" thickBot="1">
      <c r="A1351" s="312"/>
      <c r="B1351" s="321">
        <f>B1346+1</f>
        <v>11</v>
      </c>
      <c r="C1351" s="81" t="s">
        <v>23</v>
      </c>
      <c r="D1351" s="82" t="s">
        <v>136</v>
      </c>
      <c r="E1351" s="82" t="s">
        <v>28</v>
      </c>
      <c r="F1351" s="82" t="s">
        <v>27</v>
      </c>
      <c r="G1351" s="82" t="s">
        <v>24</v>
      </c>
      <c r="H1351" s="171" t="s">
        <v>25</v>
      </c>
      <c r="I1351" s="91" t="s">
        <v>133</v>
      </c>
      <c r="J1351" s="372" t="s">
        <v>198</v>
      </c>
      <c r="K1351" s="374"/>
      <c r="L1351" s="375"/>
      <c r="M1351" s="375"/>
      <c r="N1351" s="375"/>
      <c r="O1351" s="375"/>
      <c r="P1351" s="375"/>
      <c r="Q1351" s="375"/>
      <c r="R1351" s="376"/>
      <c r="S1351" s="83"/>
      <c r="T1351" s="120" t="s">
        <v>31</v>
      </c>
      <c r="U1351" s="118"/>
      <c r="V1351" s="118"/>
      <c r="W1351" s="118"/>
      <c r="X1351" s="118"/>
      <c r="Y1351" s="135" t="str">
        <f>K1353</f>
        <v/>
      </c>
      <c r="Z1351" s="266">
        <f>K1354</f>
        <v>0</v>
      </c>
      <c r="AA1351" s="135"/>
      <c r="AB1351" s="135"/>
      <c r="AC1351" s="135"/>
      <c r="AD1351" s="135"/>
      <c r="AE1351" s="135"/>
      <c r="AF1351" s="148"/>
      <c r="AG1351" s="135"/>
      <c r="AH1351" s="135"/>
      <c r="AI1351" s="135"/>
      <c r="AJ1351" s="135"/>
      <c r="AK1351" s="135"/>
    </row>
    <row r="1352" spans="1:37" ht="18" customHeight="1" thickBot="1">
      <c r="A1352" s="312"/>
      <c r="B1352" s="309">
        <f>B1302</f>
        <v>15</v>
      </c>
      <c r="C1352" s="107"/>
      <c r="D1352" s="108" t="s">
        <v>30</v>
      </c>
      <c r="E1352" s="108" t="str">
        <f>IF(C1352="","",IFERROR(INDEX(リスト!$B$3:$B$32,MATCH(プレー記録!C1352,リスト!$D$3:$D$32,0),1),""))</f>
        <v/>
      </c>
      <c r="F1352" s="109"/>
      <c r="G1352" s="109" t="str">
        <f>IF(F1352="","",F1352)</f>
        <v/>
      </c>
      <c r="H1352" s="172"/>
      <c r="I1352" s="175"/>
      <c r="J1352" s="373"/>
      <c r="K1352" s="377"/>
      <c r="L1352" s="378"/>
      <c r="M1352" s="378"/>
      <c r="N1352" s="378"/>
      <c r="O1352" s="378"/>
      <c r="P1352" s="378"/>
      <c r="Q1352" s="378"/>
      <c r="R1352" s="379"/>
      <c r="S1352" s="84"/>
      <c r="T1352" s="241"/>
      <c r="U1352" s="118" t="str">
        <f>IF(F1352="","","OUT_"&amp;E1352&amp;MONTH(B1352)&amp;"/"&amp;DAY(B1352)&amp;"_"&amp;COUNTIF($V$12:V1352,V1352))</f>
        <v/>
      </c>
      <c r="V1352" s="118" t="str">
        <f>"OUT_"&amp;E1352&amp;B1352</f>
        <v>OUT_15</v>
      </c>
      <c r="W1352" s="194">
        <f>SUM(H1352)-SUM(I1354)</f>
        <v>0</v>
      </c>
      <c r="X1352" s="119" t="str">
        <f>IF(C1352="","",C1352)</f>
        <v/>
      </c>
      <c r="Y1352" s="135" t="str">
        <f>M1353</f>
        <v/>
      </c>
      <c r="Z1352" s="266">
        <f>M1354</f>
        <v>0</v>
      </c>
      <c r="AA1352" s="135"/>
      <c r="AB1352" s="135"/>
      <c r="AC1352" s="135"/>
      <c r="AD1352" s="135"/>
      <c r="AE1352" s="135"/>
      <c r="AF1352" s="148"/>
      <c r="AG1352" s="135"/>
      <c r="AH1352" s="135"/>
      <c r="AI1352" s="135"/>
      <c r="AJ1352" s="135"/>
      <c r="AK1352" s="135"/>
    </row>
    <row r="1353" spans="1:37" ht="18" customHeight="1">
      <c r="A1353" s="312"/>
      <c r="B1353" s="79"/>
      <c r="C1353" s="85" t="s">
        <v>26</v>
      </c>
      <c r="D1353" s="86" t="s">
        <v>1</v>
      </c>
      <c r="E1353" s="86" t="s">
        <v>29</v>
      </c>
      <c r="F1353" s="86" t="s">
        <v>119</v>
      </c>
      <c r="G1353" s="86" t="s">
        <v>134</v>
      </c>
      <c r="H1353" s="173" t="s">
        <v>117</v>
      </c>
      <c r="I1353" s="92" t="s">
        <v>135</v>
      </c>
      <c r="J1353" s="380" t="s">
        <v>199</v>
      </c>
      <c r="K1353" s="382" t="str">
        <f>$K$13</f>
        <v/>
      </c>
      <c r="L1353" s="383"/>
      <c r="M1353" s="382" t="str">
        <f>$M$13</f>
        <v/>
      </c>
      <c r="N1353" s="383"/>
      <c r="O1353" s="382" t="str">
        <f>$O$13</f>
        <v/>
      </c>
      <c r="P1353" s="383"/>
      <c r="Q1353" s="382" t="str">
        <f>$Q$13</f>
        <v/>
      </c>
      <c r="R1353" s="384"/>
      <c r="S1353" s="87"/>
      <c r="T1353" s="135"/>
      <c r="U1353" s="118"/>
      <c r="V1353" s="118"/>
      <c r="W1353" s="118"/>
      <c r="X1353" s="118"/>
      <c r="Y1353" s="135" t="str">
        <f>O1353</f>
        <v/>
      </c>
      <c r="Z1353" s="266">
        <f>O1354</f>
        <v>0</v>
      </c>
      <c r="AA1353" s="135"/>
      <c r="AB1353" s="135"/>
      <c r="AC1353" s="135"/>
      <c r="AD1353" s="135"/>
      <c r="AE1353" s="135"/>
      <c r="AF1353" s="148"/>
      <c r="AG1353" s="135"/>
      <c r="AH1353" s="135"/>
      <c r="AI1353" s="135"/>
      <c r="AJ1353" s="135"/>
      <c r="AK1353" s="135"/>
    </row>
    <row r="1354" spans="1:37" ht="18" customHeight="1" thickBot="1">
      <c r="A1354" s="312" t="str">
        <f>IF(C1352="","",C1352)</f>
        <v/>
      </c>
      <c r="B1354" s="97">
        <f>B1302</f>
        <v>15</v>
      </c>
      <c r="C1354" s="93" t="str">
        <f>IF(H1352="","",IF(D1352="USD",H1352-G1352,ROUNDUP((H1352-G1352)/T1352,2)))</f>
        <v/>
      </c>
      <c r="D1354" s="110"/>
      <c r="E1354" s="110"/>
      <c r="F1354" s="111" t="str">
        <f>IF(AND(E1352&lt;&gt;"",OR(I1352="全額",I1352="一部")=TRUE)=TRUE,E1352,"")</f>
        <v/>
      </c>
      <c r="G1354" s="112" t="str">
        <f>IF(D1352="JPY",IF(COUNTIF(F1354,"*円*")=1,I1354,ROUNDUP(I1354/T1352,2)),IF(COUNTIF(F1354,"*円*")=0,I1354,ROUNDUP(I1354*T1352,0)))</f>
        <v/>
      </c>
      <c r="H1354" s="174"/>
      <c r="I1354" s="176" t="str">
        <f>IF(I1352="","",IF(I1352="全額",H1352,IF(I1352="なし",0,"金額入力")))</f>
        <v/>
      </c>
      <c r="J1354" s="381"/>
      <c r="K1354" s="385"/>
      <c r="L1354" s="386"/>
      <c r="M1354" s="385"/>
      <c r="N1354" s="386"/>
      <c r="O1354" s="385"/>
      <c r="P1354" s="386"/>
      <c r="Q1354" s="385"/>
      <c r="R1354" s="387"/>
      <c r="S1354" s="87"/>
      <c r="T1354" s="135"/>
      <c r="U1354" s="118" t="str">
        <f>IF(G1354="","","IN_"&amp;F1354&amp;MONTH(H1354)&amp;"/"&amp;DAY(H1354))&amp;"_"&amp;COUNTIF($V$14:V1354,V1354)</f>
        <v>_236</v>
      </c>
      <c r="V1354" s="118" t="str">
        <f>"IN_"&amp;F1354&amp;H1354</f>
        <v>IN_</v>
      </c>
      <c r="W1354" s="118"/>
      <c r="X1354" s="118"/>
      <c r="Y1354" s="135" t="str">
        <f>Q1353</f>
        <v/>
      </c>
      <c r="Z1354" s="266">
        <f>Q1354</f>
        <v>0</v>
      </c>
      <c r="AA1354" s="135" t="str">
        <f>IF(AB1354="着金待ち",COUNTIF($AB$14:AB1354,"着金待ち"),"")</f>
        <v/>
      </c>
      <c r="AB1354" s="135" t="str">
        <f>IF(AND(OR(I1352="全額",I1352="一部")=TRUE,H1354="")=TRUE,"着金待ち","")</f>
        <v/>
      </c>
      <c r="AC1354" s="135" t="str">
        <f>IF(AB1354="着金待ち",C1352,"")</f>
        <v/>
      </c>
      <c r="AD1354" s="135" t="str">
        <f>IF(AB1354="着金待ち",F1354,"")</f>
        <v/>
      </c>
      <c r="AE1354" s="292" t="str">
        <f>IF(AB1354="着金待ち",G1354,"")</f>
        <v/>
      </c>
      <c r="AF1354" s="148" t="str">
        <f>IF(AB1354="着金待ち",B1354,"")</f>
        <v/>
      </c>
      <c r="AG1354" s="135" t="str">
        <f>IF(C1354="","",IF(C1354&lt;&gt;D1354+E1354,"！",""))</f>
        <v/>
      </c>
      <c r="AH1354" s="135" t="str">
        <f>IF(C1354="","",IF(C1354&lt;&gt;SUM(K1354:R1354),"！",""))</f>
        <v/>
      </c>
      <c r="AI1354" s="135" t="str">
        <f>IF(OR(AG1354="！",AH1354="！")=TRUE,"！","")</f>
        <v/>
      </c>
      <c r="AJ1354" s="135" t="str">
        <f>IF(AI1354="！",COUNTIF($AI$14:AI1354,"！"),"")</f>
        <v/>
      </c>
      <c r="AK1354" s="135">
        <v>11</v>
      </c>
    </row>
    <row r="1355" spans="1:37" ht="18" customHeight="1" thickBot="1">
      <c r="B1355" s="308" t="s">
        <v>317</v>
      </c>
      <c r="C1355" s="181"/>
      <c r="D1355" s="182"/>
      <c r="E1355" s="98" t="str">
        <f>IFERROR(ABS(C1354-(D1354+E1354)),"")</f>
        <v/>
      </c>
      <c r="F1355" s="183"/>
      <c r="G1355" s="183"/>
      <c r="H1355" s="182"/>
      <c r="I1355" s="170"/>
      <c r="J1355" s="79"/>
      <c r="K1355" s="79"/>
      <c r="L1355" s="79"/>
      <c r="M1355" s="79"/>
      <c r="N1355" s="79"/>
      <c r="O1355" s="79"/>
      <c r="P1355" s="79"/>
      <c r="Q1355" s="371" t="str">
        <f>IFERROR(ABS(C1354-SUM(K1354:R1354)),"")</f>
        <v/>
      </c>
      <c r="R1355" s="371"/>
      <c r="S1355" s="135"/>
      <c r="T1355" s="135"/>
      <c r="U1355" s="135"/>
      <c r="V1355" s="135"/>
      <c r="W1355" s="135"/>
      <c r="X1355" s="135"/>
      <c r="Y1355" s="135"/>
      <c r="Z1355" s="135"/>
      <c r="AA1355" s="135"/>
      <c r="AB1355" s="135"/>
      <c r="AC1355" s="135"/>
      <c r="AD1355" s="135"/>
      <c r="AE1355" s="135"/>
      <c r="AF1355" s="135"/>
      <c r="AG1355" s="135"/>
      <c r="AH1355" s="135"/>
      <c r="AI1355" s="135"/>
      <c r="AJ1355" s="135"/>
      <c r="AK1355" s="135"/>
    </row>
    <row r="1356" spans="1:37" ht="18" customHeight="1" thickBot="1">
      <c r="A1356" s="312"/>
      <c r="B1356" s="321">
        <f>B1351+1</f>
        <v>12</v>
      </c>
      <c r="C1356" s="81" t="s">
        <v>23</v>
      </c>
      <c r="D1356" s="82" t="s">
        <v>136</v>
      </c>
      <c r="E1356" s="82" t="s">
        <v>28</v>
      </c>
      <c r="F1356" s="82" t="s">
        <v>27</v>
      </c>
      <c r="G1356" s="82" t="s">
        <v>24</v>
      </c>
      <c r="H1356" s="171" t="s">
        <v>25</v>
      </c>
      <c r="I1356" s="91" t="s">
        <v>133</v>
      </c>
      <c r="J1356" s="372" t="s">
        <v>198</v>
      </c>
      <c r="K1356" s="374"/>
      <c r="L1356" s="375"/>
      <c r="M1356" s="375"/>
      <c r="N1356" s="375"/>
      <c r="O1356" s="375"/>
      <c r="P1356" s="375"/>
      <c r="Q1356" s="375"/>
      <c r="R1356" s="376"/>
      <c r="S1356" s="83"/>
      <c r="T1356" s="120" t="s">
        <v>31</v>
      </c>
      <c r="U1356" s="118"/>
      <c r="V1356" s="118"/>
      <c r="W1356" s="118"/>
      <c r="X1356" s="118"/>
      <c r="Y1356" s="135" t="str">
        <f>K1358</f>
        <v/>
      </c>
      <c r="Z1356" s="266">
        <f>K1359</f>
        <v>0</v>
      </c>
      <c r="AA1356" s="135"/>
      <c r="AB1356" s="135"/>
      <c r="AC1356" s="135"/>
      <c r="AD1356" s="135"/>
      <c r="AE1356" s="135"/>
      <c r="AF1356" s="148"/>
      <c r="AG1356" s="135"/>
      <c r="AH1356" s="135"/>
      <c r="AI1356" s="135"/>
      <c r="AJ1356" s="135"/>
      <c r="AK1356" s="135"/>
    </row>
    <row r="1357" spans="1:37" ht="18" customHeight="1" thickBot="1">
      <c r="A1357" s="312"/>
      <c r="B1357" s="309">
        <f>B1302</f>
        <v>15</v>
      </c>
      <c r="C1357" s="107"/>
      <c r="D1357" s="108" t="s">
        <v>30</v>
      </c>
      <c r="E1357" s="108" t="str">
        <f>IF(C1357="","",IFERROR(INDEX(リスト!$B$3:$B$32,MATCH(プレー記録!C1357,リスト!$D$3:$D$32,0),1),""))</f>
        <v/>
      </c>
      <c r="F1357" s="109"/>
      <c r="G1357" s="109" t="str">
        <f>IF(F1357="","",F1357)</f>
        <v/>
      </c>
      <c r="H1357" s="172"/>
      <c r="I1357" s="175"/>
      <c r="J1357" s="373"/>
      <c r="K1357" s="377"/>
      <c r="L1357" s="378"/>
      <c r="M1357" s="378"/>
      <c r="N1357" s="378"/>
      <c r="O1357" s="378"/>
      <c r="P1357" s="378"/>
      <c r="Q1357" s="378"/>
      <c r="R1357" s="379"/>
      <c r="S1357" s="84"/>
      <c r="T1357" s="241"/>
      <c r="U1357" s="118" t="str">
        <f>IF(F1357="","","OUT_"&amp;E1357&amp;MONTH(B1357)&amp;"/"&amp;DAY(B1357)&amp;"_"&amp;COUNTIF($V$12:V1357,V1357))</f>
        <v/>
      </c>
      <c r="V1357" s="118" t="str">
        <f>"OUT_"&amp;E1357&amp;B1357</f>
        <v>OUT_15</v>
      </c>
      <c r="W1357" s="194">
        <f>SUM(H1357)-SUM(I1359)</f>
        <v>0</v>
      </c>
      <c r="X1357" s="119" t="str">
        <f>IF(C1357="","",C1357)</f>
        <v/>
      </c>
      <c r="Y1357" s="135" t="str">
        <f>M1358</f>
        <v/>
      </c>
      <c r="Z1357" s="266">
        <f>M1359</f>
        <v>0</v>
      </c>
      <c r="AA1357" s="135"/>
      <c r="AB1357" s="135"/>
      <c r="AC1357" s="135"/>
      <c r="AD1357" s="135"/>
      <c r="AE1357" s="135"/>
      <c r="AF1357" s="148"/>
      <c r="AG1357" s="135"/>
      <c r="AH1357" s="135"/>
      <c r="AI1357" s="135"/>
      <c r="AJ1357" s="135"/>
      <c r="AK1357" s="135"/>
    </row>
    <row r="1358" spans="1:37" ht="18" customHeight="1">
      <c r="A1358" s="312"/>
      <c r="B1358" s="79"/>
      <c r="C1358" s="85" t="s">
        <v>26</v>
      </c>
      <c r="D1358" s="86" t="s">
        <v>1</v>
      </c>
      <c r="E1358" s="86" t="s">
        <v>29</v>
      </c>
      <c r="F1358" s="86" t="s">
        <v>119</v>
      </c>
      <c r="G1358" s="86" t="s">
        <v>134</v>
      </c>
      <c r="H1358" s="173" t="s">
        <v>117</v>
      </c>
      <c r="I1358" s="92" t="s">
        <v>135</v>
      </c>
      <c r="J1358" s="380" t="s">
        <v>199</v>
      </c>
      <c r="K1358" s="382" t="str">
        <f>$K$13</f>
        <v/>
      </c>
      <c r="L1358" s="383"/>
      <c r="M1358" s="382" t="str">
        <f>$M$13</f>
        <v/>
      </c>
      <c r="N1358" s="383"/>
      <c r="O1358" s="382" t="str">
        <f>$O$13</f>
        <v/>
      </c>
      <c r="P1358" s="383"/>
      <c r="Q1358" s="382" t="str">
        <f>$Q$13</f>
        <v/>
      </c>
      <c r="R1358" s="384"/>
      <c r="S1358" s="87"/>
      <c r="T1358" s="135"/>
      <c r="U1358" s="118"/>
      <c r="V1358" s="118"/>
      <c r="W1358" s="118"/>
      <c r="X1358" s="118"/>
      <c r="Y1358" s="135" t="str">
        <f>O1358</f>
        <v/>
      </c>
      <c r="Z1358" s="266">
        <f>O1359</f>
        <v>0</v>
      </c>
      <c r="AA1358" s="135"/>
      <c r="AB1358" s="135"/>
      <c r="AC1358" s="135"/>
      <c r="AD1358" s="135"/>
      <c r="AE1358" s="135"/>
      <c r="AF1358" s="148"/>
      <c r="AG1358" s="135"/>
      <c r="AH1358" s="135"/>
      <c r="AI1358" s="135"/>
      <c r="AJ1358" s="135"/>
      <c r="AK1358" s="135"/>
    </row>
    <row r="1359" spans="1:37" ht="18" customHeight="1" thickBot="1">
      <c r="A1359" s="312" t="str">
        <f>IF(C1357="","",C1357)</f>
        <v/>
      </c>
      <c r="B1359" s="97">
        <f>B1302</f>
        <v>15</v>
      </c>
      <c r="C1359" s="93" t="str">
        <f>IF(H1357="","",IF(D1357="USD",H1357-G1357,ROUNDUP((H1357-G1357)/T1357,2)))</f>
        <v/>
      </c>
      <c r="D1359" s="110"/>
      <c r="E1359" s="110"/>
      <c r="F1359" s="111" t="str">
        <f>IF(AND(E1357&lt;&gt;"",OR(I1357="全額",I1357="一部")=TRUE)=TRUE,E1357,"")</f>
        <v/>
      </c>
      <c r="G1359" s="112" t="str">
        <f>IF(D1357="JPY",IF(COUNTIF(F1359,"*円*")=1,I1359,ROUNDUP(I1359/T1357,2)),IF(COUNTIF(F1359,"*円*")=0,I1359,ROUNDUP(I1359*T1357,0)))</f>
        <v/>
      </c>
      <c r="H1359" s="174"/>
      <c r="I1359" s="176" t="str">
        <f>IF(I1357="","",IF(I1357="全額",H1357,IF(I1357="なし",0,"金額入力")))</f>
        <v/>
      </c>
      <c r="J1359" s="381"/>
      <c r="K1359" s="385"/>
      <c r="L1359" s="386"/>
      <c r="M1359" s="385"/>
      <c r="N1359" s="386"/>
      <c r="O1359" s="385"/>
      <c r="P1359" s="386"/>
      <c r="Q1359" s="385"/>
      <c r="R1359" s="387"/>
      <c r="S1359" s="87"/>
      <c r="T1359" s="135"/>
      <c r="U1359" s="118" t="str">
        <f>IF(G1359="","","IN_"&amp;F1359&amp;MONTH(H1359)&amp;"/"&amp;DAY(H1359))&amp;"_"&amp;COUNTIF($V$14:V1359,V1359)</f>
        <v>_237</v>
      </c>
      <c r="V1359" s="118" t="str">
        <f>"IN_"&amp;F1359&amp;H1359</f>
        <v>IN_</v>
      </c>
      <c r="W1359" s="118"/>
      <c r="X1359" s="118"/>
      <c r="Y1359" s="135" t="str">
        <f>Q1358</f>
        <v/>
      </c>
      <c r="Z1359" s="266">
        <f>Q1359</f>
        <v>0</v>
      </c>
      <c r="AA1359" s="135" t="str">
        <f>IF(AB1359="着金待ち",COUNTIF($AB$14:AB1359,"着金待ち"),"")</f>
        <v/>
      </c>
      <c r="AB1359" s="135" t="str">
        <f>IF(AND(OR(I1357="全額",I1357="一部")=TRUE,H1359="")=TRUE,"着金待ち","")</f>
        <v/>
      </c>
      <c r="AC1359" s="135" t="str">
        <f>IF(AB1359="着金待ち",C1357,"")</f>
        <v/>
      </c>
      <c r="AD1359" s="135" t="str">
        <f>IF(AB1359="着金待ち",F1359,"")</f>
        <v/>
      </c>
      <c r="AE1359" s="292" t="str">
        <f>IF(AB1359="着金待ち",G1359,"")</f>
        <v/>
      </c>
      <c r="AF1359" s="148" t="str">
        <f>IF(AB1359="着金待ち",B1359,"")</f>
        <v/>
      </c>
      <c r="AG1359" s="135" t="str">
        <f>IF(C1359="","",IF(C1359&lt;&gt;D1359+E1359,"！",""))</f>
        <v/>
      </c>
      <c r="AH1359" s="135" t="str">
        <f>IF(C1359="","",IF(C1359&lt;&gt;SUM(K1359:R1359),"！",""))</f>
        <v/>
      </c>
      <c r="AI1359" s="135" t="str">
        <f>IF(OR(AG1359="！",AH1359="！")=TRUE,"！","")</f>
        <v/>
      </c>
      <c r="AJ1359" s="135" t="str">
        <f>IF(AI1359="！",COUNTIF($AI$14:AI1359,"！"),"")</f>
        <v/>
      </c>
      <c r="AK1359" s="135">
        <v>12</v>
      </c>
    </row>
    <row r="1360" spans="1:37" ht="18" customHeight="1" thickBot="1">
      <c r="B1360" s="308" t="s">
        <v>317</v>
      </c>
      <c r="C1360" s="181"/>
      <c r="D1360" s="182"/>
      <c r="E1360" s="98" t="str">
        <f>IFERROR(ABS(C1359-(D1359+E1359)),"")</f>
        <v/>
      </c>
      <c r="F1360" s="183"/>
      <c r="G1360" s="183"/>
      <c r="H1360" s="182"/>
      <c r="I1360" s="170"/>
      <c r="J1360" s="79"/>
      <c r="K1360" s="79"/>
      <c r="L1360" s="79"/>
      <c r="M1360" s="79"/>
      <c r="N1360" s="79"/>
      <c r="O1360" s="79"/>
      <c r="P1360" s="79"/>
      <c r="Q1360" s="371" t="str">
        <f>IFERROR(ABS(C1359-SUM(K1359:R1359)),"")</f>
        <v/>
      </c>
      <c r="R1360" s="371"/>
      <c r="S1360" s="135"/>
      <c r="T1360" s="135"/>
      <c r="U1360" s="135"/>
      <c r="V1360" s="135"/>
      <c r="W1360" s="135"/>
      <c r="X1360" s="135"/>
      <c r="Y1360" s="135"/>
      <c r="Z1360" s="135"/>
      <c r="AA1360" s="135"/>
      <c r="AB1360" s="135"/>
      <c r="AC1360" s="135"/>
      <c r="AD1360" s="135"/>
      <c r="AE1360" s="135"/>
      <c r="AF1360" s="135"/>
      <c r="AG1360" s="135"/>
      <c r="AH1360" s="135"/>
      <c r="AI1360" s="135"/>
      <c r="AJ1360" s="135"/>
      <c r="AK1360" s="135"/>
    </row>
    <row r="1361" spans="1:37" ht="18" customHeight="1" thickBot="1">
      <c r="A1361" s="312"/>
      <c r="B1361" s="321">
        <f>B1356+1</f>
        <v>13</v>
      </c>
      <c r="C1361" s="81" t="s">
        <v>23</v>
      </c>
      <c r="D1361" s="82" t="s">
        <v>136</v>
      </c>
      <c r="E1361" s="82" t="s">
        <v>28</v>
      </c>
      <c r="F1361" s="82" t="s">
        <v>27</v>
      </c>
      <c r="G1361" s="82" t="s">
        <v>24</v>
      </c>
      <c r="H1361" s="171" t="s">
        <v>25</v>
      </c>
      <c r="I1361" s="91" t="s">
        <v>133</v>
      </c>
      <c r="J1361" s="372" t="s">
        <v>198</v>
      </c>
      <c r="K1361" s="374"/>
      <c r="L1361" s="375"/>
      <c r="M1361" s="375"/>
      <c r="N1361" s="375"/>
      <c r="O1361" s="375"/>
      <c r="P1361" s="375"/>
      <c r="Q1361" s="375"/>
      <c r="R1361" s="376"/>
      <c r="S1361" s="83"/>
      <c r="T1361" s="120" t="s">
        <v>31</v>
      </c>
      <c r="U1361" s="118"/>
      <c r="V1361" s="118"/>
      <c r="W1361" s="118"/>
      <c r="X1361" s="118"/>
      <c r="Y1361" s="135" t="str">
        <f>K1363</f>
        <v/>
      </c>
      <c r="Z1361" s="266">
        <f>K1364</f>
        <v>0</v>
      </c>
      <c r="AA1361" s="135"/>
      <c r="AB1361" s="135"/>
      <c r="AC1361" s="135"/>
      <c r="AD1361" s="135"/>
      <c r="AE1361" s="135"/>
      <c r="AF1361" s="148"/>
      <c r="AG1361" s="135"/>
      <c r="AH1361" s="135"/>
      <c r="AI1361" s="135"/>
      <c r="AJ1361" s="135"/>
      <c r="AK1361" s="135"/>
    </row>
    <row r="1362" spans="1:37" ht="18" customHeight="1" thickBot="1">
      <c r="A1362" s="312"/>
      <c r="B1362" s="309">
        <f>B1302</f>
        <v>15</v>
      </c>
      <c r="C1362" s="107"/>
      <c r="D1362" s="108" t="s">
        <v>30</v>
      </c>
      <c r="E1362" s="108" t="str">
        <f>IF(C1362="","",IFERROR(INDEX(リスト!$B$3:$B$32,MATCH(プレー記録!C1362,リスト!$D$3:$D$32,0),1),""))</f>
        <v/>
      </c>
      <c r="F1362" s="109"/>
      <c r="G1362" s="109" t="str">
        <f>IF(F1362="","",F1362)</f>
        <v/>
      </c>
      <c r="H1362" s="172"/>
      <c r="I1362" s="175"/>
      <c r="J1362" s="373"/>
      <c r="K1362" s="377"/>
      <c r="L1362" s="378"/>
      <c r="M1362" s="378"/>
      <c r="N1362" s="378"/>
      <c r="O1362" s="378"/>
      <c r="P1362" s="378"/>
      <c r="Q1362" s="378"/>
      <c r="R1362" s="379"/>
      <c r="S1362" s="84"/>
      <c r="T1362" s="241"/>
      <c r="U1362" s="118" t="str">
        <f>IF(F1362="","","OUT_"&amp;E1362&amp;MONTH(B1362)&amp;"/"&amp;DAY(B1362)&amp;"_"&amp;COUNTIF($V$12:V1362,V1362))</f>
        <v/>
      </c>
      <c r="V1362" s="118" t="str">
        <f>"OUT_"&amp;E1362&amp;B1362</f>
        <v>OUT_15</v>
      </c>
      <c r="W1362" s="194">
        <f>SUM(H1362)-SUM(I1364)</f>
        <v>0</v>
      </c>
      <c r="X1362" s="119" t="str">
        <f>IF(C1362="","",C1362)</f>
        <v/>
      </c>
      <c r="Y1362" s="135" t="str">
        <f>M1363</f>
        <v/>
      </c>
      <c r="Z1362" s="266">
        <f>M1364</f>
        <v>0</v>
      </c>
      <c r="AA1362" s="135"/>
      <c r="AB1362" s="135"/>
      <c r="AC1362" s="135"/>
      <c r="AD1362" s="135"/>
      <c r="AE1362" s="135"/>
      <c r="AF1362" s="148"/>
      <c r="AG1362" s="135"/>
      <c r="AH1362" s="135"/>
      <c r="AI1362" s="135"/>
      <c r="AJ1362" s="135"/>
      <c r="AK1362" s="135"/>
    </row>
    <row r="1363" spans="1:37" ht="18" customHeight="1">
      <c r="A1363" s="312"/>
      <c r="B1363" s="79"/>
      <c r="C1363" s="85" t="s">
        <v>26</v>
      </c>
      <c r="D1363" s="86" t="s">
        <v>1</v>
      </c>
      <c r="E1363" s="86" t="s">
        <v>29</v>
      </c>
      <c r="F1363" s="86" t="s">
        <v>119</v>
      </c>
      <c r="G1363" s="86" t="s">
        <v>134</v>
      </c>
      <c r="H1363" s="173" t="s">
        <v>117</v>
      </c>
      <c r="I1363" s="92" t="s">
        <v>135</v>
      </c>
      <c r="J1363" s="380" t="s">
        <v>199</v>
      </c>
      <c r="K1363" s="382" t="str">
        <f>$K$13</f>
        <v/>
      </c>
      <c r="L1363" s="383"/>
      <c r="M1363" s="382" t="str">
        <f>$M$13</f>
        <v/>
      </c>
      <c r="N1363" s="383"/>
      <c r="O1363" s="382" t="str">
        <f>$O$13</f>
        <v/>
      </c>
      <c r="P1363" s="383"/>
      <c r="Q1363" s="382" t="str">
        <f>$Q$13</f>
        <v/>
      </c>
      <c r="R1363" s="384"/>
      <c r="S1363" s="87"/>
      <c r="T1363" s="135"/>
      <c r="U1363" s="118"/>
      <c r="V1363" s="118"/>
      <c r="W1363" s="118"/>
      <c r="X1363" s="118"/>
      <c r="Y1363" s="135" t="str">
        <f>O1363</f>
        <v/>
      </c>
      <c r="Z1363" s="266">
        <f>O1364</f>
        <v>0</v>
      </c>
      <c r="AA1363" s="135"/>
      <c r="AB1363" s="135"/>
      <c r="AC1363" s="135"/>
      <c r="AD1363" s="135"/>
      <c r="AE1363" s="135"/>
      <c r="AF1363" s="148"/>
      <c r="AG1363" s="135"/>
      <c r="AH1363" s="135"/>
      <c r="AI1363" s="135"/>
      <c r="AJ1363" s="135"/>
      <c r="AK1363" s="135"/>
    </row>
    <row r="1364" spans="1:37" ht="18" customHeight="1" thickBot="1">
      <c r="A1364" s="312" t="str">
        <f>IF(C1362="","",C1362)</f>
        <v/>
      </c>
      <c r="B1364" s="97">
        <f>B1302</f>
        <v>15</v>
      </c>
      <c r="C1364" s="93" t="str">
        <f>IF(H1362="","",IF(D1362="USD",H1362-G1362,ROUNDUP((H1362-G1362)/T1362,2)))</f>
        <v/>
      </c>
      <c r="D1364" s="110"/>
      <c r="E1364" s="110"/>
      <c r="F1364" s="111" t="str">
        <f>IF(AND(E1362&lt;&gt;"",OR(I1362="全額",I1362="一部")=TRUE)=TRUE,E1362,"")</f>
        <v/>
      </c>
      <c r="G1364" s="112" t="str">
        <f>IF(D1362="JPY",IF(COUNTIF(F1364,"*円*")=1,I1364,ROUNDUP(I1364/T1362,2)),IF(COUNTIF(F1364,"*円*")=0,I1364,ROUNDUP(I1364*T1362,0)))</f>
        <v/>
      </c>
      <c r="H1364" s="174"/>
      <c r="I1364" s="176" t="str">
        <f>IF(I1362="","",IF(I1362="全額",H1362,IF(I1362="なし",0,"金額入力")))</f>
        <v/>
      </c>
      <c r="J1364" s="381"/>
      <c r="K1364" s="385"/>
      <c r="L1364" s="386"/>
      <c r="M1364" s="385"/>
      <c r="N1364" s="386"/>
      <c r="O1364" s="385"/>
      <c r="P1364" s="386"/>
      <c r="Q1364" s="385"/>
      <c r="R1364" s="387"/>
      <c r="S1364" s="87"/>
      <c r="T1364" s="135"/>
      <c r="U1364" s="118" t="str">
        <f>IF(G1364="","","IN_"&amp;F1364&amp;MONTH(H1364)&amp;"/"&amp;DAY(H1364))&amp;"_"&amp;COUNTIF($V$14:V1364,V1364)</f>
        <v>_238</v>
      </c>
      <c r="V1364" s="118" t="str">
        <f>"IN_"&amp;F1364&amp;H1364</f>
        <v>IN_</v>
      </c>
      <c r="W1364" s="118"/>
      <c r="X1364" s="118"/>
      <c r="Y1364" s="135" t="str">
        <f>Q1363</f>
        <v/>
      </c>
      <c r="Z1364" s="266">
        <f>Q1364</f>
        <v>0</v>
      </c>
      <c r="AA1364" s="135" t="str">
        <f>IF(AB1364="着金待ち",COUNTIF($AB$14:AB1364,"着金待ち"),"")</f>
        <v/>
      </c>
      <c r="AB1364" s="135" t="str">
        <f>IF(AND(OR(I1362="全額",I1362="一部")=TRUE,H1364="")=TRUE,"着金待ち","")</f>
        <v/>
      </c>
      <c r="AC1364" s="135" t="str">
        <f>IF(AB1364="着金待ち",C1362,"")</f>
        <v/>
      </c>
      <c r="AD1364" s="135" t="str">
        <f>IF(AB1364="着金待ち",F1364,"")</f>
        <v/>
      </c>
      <c r="AE1364" s="292" t="str">
        <f>IF(AB1364="着金待ち",G1364,"")</f>
        <v/>
      </c>
      <c r="AF1364" s="148" t="str">
        <f>IF(AB1364="着金待ち",B1364,"")</f>
        <v/>
      </c>
      <c r="AG1364" s="135" t="str">
        <f>IF(C1364="","",IF(C1364&lt;&gt;D1364+E1364,"！",""))</f>
        <v/>
      </c>
      <c r="AH1364" s="135" t="str">
        <f>IF(C1364="","",IF(C1364&lt;&gt;SUM(K1364:R1364),"！",""))</f>
        <v/>
      </c>
      <c r="AI1364" s="135" t="str">
        <f>IF(OR(AG1364="！",AH1364="！")=TRUE,"！","")</f>
        <v/>
      </c>
      <c r="AJ1364" s="135" t="str">
        <f>IF(AI1364="！",COUNTIF($AI$14:AI1364,"！"),"")</f>
        <v/>
      </c>
      <c r="AK1364" s="135">
        <v>13</v>
      </c>
    </row>
    <row r="1365" spans="1:37" ht="18" customHeight="1" thickBot="1">
      <c r="B1365" s="308" t="s">
        <v>317</v>
      </c>
      <c r="C1365" s="181"/>
      <c r="D1365" s="182"/>
      <c r="E1365" s="98" t="str">
        <f>IFERROR(ABS(C1364-(D1364+E1364)),"")</f>
        <v/>
      </c>
      <c r="F1365" s="183"/>
      <c r="G1365" s="183"/>
      <c r="H1365" s="182"/>
      <c r="I1365" s="170"/>
      <c r="J1365" s="79"/>
      <c r="K1365" s="79"/>
      <c r="L1365" s="79"/>
      <c r="M1365" s="79"/>
      <c r="N1365" s="79"/>
      <c r="O1365" s="79"/>
      <c r="P1365" s="79"/>
      <c r="Q1365" s="371" t="str">
        <f>IFERROR(ABS(C1364-SUM(K1364:R1364)),"")</f>
        <v/>
      </c>
      <c r="R1365" s="371"/>
      <c r="S1365" s="135"/>
      <c r="T1365" s="135"/>
      <c r="U1365" s="135"/>
      <c r="V1365" s="135"/>
      <c r="W1365" s="135"/>
      <c r="X1365" s="135"/>
      <c r="Y1365" s="135"/>
      <c r="Z1365" s="135"/>
      <c r="AA1365" s="135"/>
      <c r="AB1365" s="135"/>
      <c r="AC1365" s="135"/>
      <c r="AD1365" s="135"/>
      <c r="AE1365" s="135"/>
      <c r="AF1365" s="135"/>
      <c r="AG1365" s="135"/>
      <c r="AH1365" s="135"/>
      <c r="AI1365" s="135"/>
      <c r="AJ1365" s="135"/>
      <c r="AK1365" s="135"/>
    </row>
    <row r="1366" spans="1:37" ht="18" customHeight="1" thickBot="1">
      <c r="A1366" s="312"/>
      <c r="B1366" s="321">
        <f>B1361+1</f>
        <v>14</v>
      </c>
      <c r="C1366" s="81" t="s">
        <v>23</v>
      </c>
      <c r="D1366" s="82" t="s">
        <v>136</v>
      </c>
      <c r="E1366" s="82" t="s">
        <v>28</v>
      </c>
      <c r="F1366" s="82" t="s">
        <v>27</v>
      </c>
      <c r="G1366" s="82" t="s">
        <v>24</v>
      </c>
      <c r="H1366" s="171" t="s">
        <v>25</v>
      </c>
      <c r="I1366" s="91" t="s">
        <v>133</v>
      </c>
      <c r="J1366" s="372" t="s">
        <v>198</v>
      </c>
      <c r="K1366" s="374"/>
      <c r="L1366" s="375"/>
      <c r="M1366" s="375"/>
      <c r="N1366" s="375"/>
      <c r="O1366" s="375"/>
      <c r="P1366" s="375"/>
      <c r="Q1366" s="375"/>
      <c r="R1366" s="376"/>
      <c r="S1366" s="83"/>
      <c r="T1366" s="120" t="s">
        <v>31</v>
      </c>
      <c r="U1366" s="118"/>
      <c r="V1366" s="118"/>
      <c r="W1366" s="118"/>
      <c r="X1366" s="118"/>
      <c r="Y1366" s="135" t="str">
        <f>K1368</f>
        <v/>
      </c>
      <c r="Z1366" s="266">
        <f>K1369</f>
        <v>0</v>
      </c>
      <c r="AA1366" s="135"/>
      <c r="AB1366" s="135"/>
      <c r="AC1366" s="135"/>
      <c r="AD1366" s="135"/>
      <c r="AE1366" s="135"/>
      <c r="AF1366" s="148"/>
      <c r="AG1366" s="135"/>
      <c r="AH1366" s="135"/>
      <c r="AI1366" s="135"/>
      <c r="AJ1366" s="135"/>
      <c r="AK1366" s="135"/>
    </row>
    <row r="1367" spans="1:37" ht="18" customHeight="1" thickBot="1">
      <c r="A1367" s="312"/>
      <c r="B1367" s="309">
        <f>B1302</f>
        <v>15</v>
      </c>
      <c r="C1367" s="107"/>
      <c r="D1367" s="108" t="s">
        <v>30</v>
      </c>
      <c r="E1367" s="108" t="str">
        <f>IF(C1367="","",IFERROR(INDEX(リスト!$B$3:$B$32,MATCH(プレー記録!C1367,リスト!$D$3:$D$32,0),1),""))</f>
        <v/>
      </c>
      <c r="F1367" s="109"/>
      <c r="G1367" s="109" t="str">
        <f>IF(F1367="","",F1367)</f>
        <v/>
      </c>
      <c r="H1367" s="172"/>
      <c r="I1367" s="175"/>
      <c r="J1367" s="373"/>
      <c r="K1367" s="377"/>
      <c r="L1367" s="378"/>
      <c r="M1367" s="378"/>
      <c r="N1367" s="378"/>
      <c r="O1367" s="378"/>
      <c r="P1367" s="378"/>
      <c r="Q1367" s="378"/>
      <c r="R1367" s="379"/>
      <c r="S1367" s="84"/>
      <c r="T1367" s="241"/>
      <c r="U1367" s="118" t="str">
        <f>IF(F1367="","","OUT_"&amp;E1367&amp;MONTH(B1367)&amp;"/"&amp;DAY(B1367)&amp;"_"&amp;COUNTIF($V$12:V1367,V1367))</f>
        <v/>
      </c>
      <c r="V1367" s="118" t="str">
        <f>"OUT_"&amp;E1367&amp;B1367</f>
        <v>OUT_15</v>
      </c>
      <c r="W1367" s="194">
        <f>SUM(H1367)-SUM(I1369)</f>
        <v>0</v>
      </c>
      <c r="X1367" s="119" t="str">
        <f>IF(C1367="","",C1367)</f>
        <v/>
      </c>
      <c r="Y1367" s="135" t="str">
        <f>M1368</f>
        <v/>
      </c>
      <c r="Z1367" s="266">
        <f>M1369</f>
        <v>0</v>
      </c>
      <c r="AA1367" s="135"/>
      <c r="AB1367" s="135"/>
      <c r="AC1367" s="135"/>
      <c r="AD1367" s="135"/>
      <c r="AE1367" s="135"/>
      <c r="AF1367" s="148"/>
      <c r="AG1367" s="135"/>
      <c r="AH1367" s="135"/>
      <c r="AI1367" s="135"/>
      <c r="AJ1367" s="135"/>
      <c r="AK1367" s="135"/>
    </row>
    <row r="1368" spans="1:37" ht="18" customHeight="1">
      <c r="A1368" s="312"/>
      <c r="B1368" s="79"/>
      <c r="C1368" s="85" t="s">
        <v>26</v>
      </c>
      <c r="D1368" s="86" t="s">
        <v>1</v>
      </c>
      <c r="E1368" s="86" t="s">
        <v>29</v>
      </c>
      <c r="F1368" s="86" t="s">
        <v>119</v>
      </c>
      <c r="G1368" s="86" t="s">
        <v>134</v>
      </c>
      <c r="H1368" s="173" t="s">
        <v>117</v>
      </c>
      <c r="I1368" s="92" t="s">
        <v>135</v>
      </c>
      <c r="J1368" s="380" t="s">
        <v>199</v>
      </c>
      <c r="K1368" s="382" t="str">
        <f>$K$13</f>
        <v/>
      </c>
      <c r="L1368" s="383"/>
      <c r="M1368" s="382" t="str">
        <f>$M$13</f>
        <v/>
      </c>
      <c r="N1368" s="383"/>
      <c r="O1368" s="382" t="str">
        <f>$O$13</f>
        <v/>
      </c>
      <c r="P1368" s="383"/>
      <c r="Q1368" s="382" t="str">
        <f>$Q$13</f>
        <v/>
      </c>
      <c r="R1368" s="384"/>
      <c r="S1368" s="87"/>
      <c r="T1368" s="135"/>
      <c r="U1368" s="118"/>
      <c r="V1368" s="118"/>
      <c r="W1368" s="118"/>
      <c r="X1368" s="118"/>
      <c r="Y1368" s="135" t="str">
        <f>O1368</f>
        <v/>
      </c>
      <c r="Z1368" s="266">
        <f>O1369</f>
        <v>0</v>
      </c>
      <c r="AA1368" s="135"/>
      <c r="AB1368" s="135"/>
      <c r="AC1368" s="135"/>
      <c r="AD1368" s="135"/>
      <c r="AE1368" s="135"/>
      <c r="AF1368" s="148"/>
      <c r="AG1368" s="135"/>
      <c r="AH1368" s="135"/>
      <c r="AI1368" s="135"/>
      <c r="AJ1368" s="135"/>
      <c r="AK1368" s="135"/>
    </row>
    <row r="1369" spans="1:37" ht="18" customHeight="1" thickBot="1">
      <c r="A1369" s="312" t="str">
        <f>IF(C1367="","",C1367)</f>
        <v/>
      </c>
      <c r="B1369" s="97">
        <f>B1302</f>
        <v>15</v>
      </c>
      <c r="C1369" s="93" t="str">
        <f>IF(H1367="","",IF(D1367="USD",H1367-G1367,ROUNDUP((H1367-G1367)/T1367,2)))</f>
        <v/>
      </c>
      <c r="D1369" s="110"/>
      <c r="E1369" s="110"/>
      <c r="F1369" s="111" t="str">
        <f>IF(AND(E1367&lt;&gt;"",OR(I1367="全額",I1367="一部")=TRUE)=TRUE,E1367,"")</f>
        <v/>
      </c>
      <c r="G1369" s="112" t="str">
        <f>IF(D1367="JPY",IF(COUNTIF(F1369,"*円*")=1,I1369,ROUNDUP(I1369/T1367,2)),IF(COUNTIF(F1369,"*円*")=0,I1369,ROUNDUP(I1369*T1367,0)))</f>
        <v/>
      </c>
      <c r="H1369" s="174"/>
      <c r="I1369" s="176" t="str">
        <f>IF(I1367="","",IF(I1367="全額",H1367,IF(I1367="なし",0,"金額入力")))</f>
        <v/>
      </c>
      <c r="J1369" s="381"/>
      <c r="K1369" s="385"/>
      <c r="L1369" s="386"/>
      <c r="M1369" s="385"/>
      <c r="N1369" s="386"/>
      <c r="O1369" s="385"/>
      <c r="P1369" s="386"/>
      <c r="Q1369" s="385"/>
      <c r="R1369" s="387"/>
      <c r="S1369" s="87"/>
      <c r="T1369" s="135"/>
      <c r="U1369" s="118" t="str">
        <f>IF(G1369="","","IN_"&amp;F1369&amp;MONTH(H1369)&amp;"/"&amp;DAY(H1369))&amp;"_"&amp;COUNTIF($V$14:V1369,V1369)</f>
        <v>_239</v>
      </c>
      <c r="V1369" s="118" t="str">
        <f>"IN_"&amp;F1369&amp;H1369</f>
        <v>IN_</v>
      </c>
      <c r="W1369" s="118"/>
      <c r="X1369" s="118"/>
      <c r="Y1369" s="135" t="str">
        <f>Q1368</f>
        <v/>
      </c>
      <c r="Z1369" s="266">
        <f>Q1369</f>
        <v>0</v>
      </c>
      <c r="AA1369" s="135" t="str">
        <f>IF(AB1369="着金待ち",COUNTIF($AB$14:AB1369,"着金待ち"),"")</f>
        <v/>
      </c>
      <c r="AB1369" s="135" t="str">
        <f>IF(AND(OR(I1367="全額",I1367="一部")=TRUE,H1369="")=TRUE,"着金待ち","")</f>
        <v/>
      </c>
      <c r="AC1369" s="135" t="str">
        <f>IF(AB1369="着金待ち",C1367,"")</f>
        <v/>
      </c>
      <c r="AD1369" s="135" t="str">
        <f>IF(AB1369="着金待ち",F1369,"")</f>
        <v/>
      </c>
      <c r="AE1369" s="292" t="str">
        <f>IF(AB1369="着金待ち",G1369,"")</f>
        <v/>
      </c>
      <c r="AF1369" s="148" t="str">
        <f>IF(AB1369="着金待ち",B1369,"")</f>
        <v/>
      </c>
      <c r="AG1369" s="135" t="str">
        <f>IF(C1369="","",IF(C1369&lt;&gt;D1369+E1369,"！",""))</f>
        <v/>
      </c>
      <c r="AH1369" s="135" t="str">
        <f>IF(C1369="","",IF(C1369&lt;&gt;SUM(K1369:R1369),"！",""))</f>
        <v/>
      </c>
      <c r="AI1369" s="135" t="str">
        <f>IF(OR(AG1369="！",AH1369="！")=TRUE,"！","")</f>
        <v/>
      </c>
      <c r="AJ1369" s="135" t="str">
        <f>IF(AI1369="！",COUNTIF($AI$14:AI1369,"！"),"")</f>
        <v/>
      </c>
      <c r="AK1369" s="135">
        <v>14</v>
      </c>
    </row>
    <row r="1370" spans="1:37" ht="18" customHeight="1" thickBot="1">
      <c r="B1370" s="308" t="s">
        <v>317</v>
      </c>
      <c r="C1370" s="181"/>
      <c r="D1370" s="182"/>
      <c r="E1370" s="98" t="str">
        <f>IFERROR(ABS(C1369-(D1369+E1369)),"")</f>
        <v/>
      </c>
      <c r="F1370" s="183"/>
      <c r="G1370" s="183"/>
      <c r="H1370" s="182"/>
      <c r="I1370" s="170"/>
      <c r="J1370" s="79"/>
      <c r="K1370" s="79"/>
      <c r="L1370" s="79"/>
      <c r="M1370" s="79"/>
      <c r="N1370" s="79"/>
      <c r="O1370" s="79"/>
      <c r="P1370" s="79"/>
      <c r="Q1370" s="371" t="str">
        <f>IFERROR(ABS(C1369-SUM(K1369:R1369)),"")</f>
        <v/>
      </c>
      <c r="R1370" s="371"/>
      <c r="S1370" s="135"/>
      <c r="T1370" s="135"/>
      <c r="U1370" s="135"/>
      <c r="V1370" s="135"/>
      <c r="W1370" s="135"/>
      <c r="X1370" s="135"/>
      <c r="Y1370" s="135"/>
      <c r="Z1370" s="135"/>
      <c r="AA1370" s="135"/>
      <c r="AB1370" s="135"/>
      <c r="AC1370" s="135"/>
      <c r="AD1370" s="135"/>
      <c r="AE1370" s="135"/>
      <c r="AF1370" s="135"/>
      <c r="AG1370" s="135"/>
      <c r="AH1370" s="135"/>
      <c r="AI1370" s="135"/>
      <c r="AJ1370" s="135"/>
      <c r="AK1370" s="135"/>
    </row>
    <row r="1371" spans="1:37" ht="18" customHeight="1" thickBot="1">
      <c r="A1371" s="312"/>
      <c r="B1371" s="321">
        <f>B1366+1</f>
        <v>15</v>
      </c>
      <c r="C1371" s="81" t="s">
        <v>23</v>
      </c>
      <c r="D1371" s="82" t="s">
        <v>136</v>
      </c>
      <c r="E1371" s="82" t="s">
        <v>28</v>
      </c>
      <c r="F1371" s="82" t="s">
        <v>27</v>
      </c>
      <c r="G1371" s="82" t="s">
        <v>24</v>
      </c>
      <c r="H1371" s="171" t="s">
        <v>25</v>
      </c>
      <c r="I1371" s="91" t="s">
        <v>133</v>
      </c>
      <c r="J1371" s="372" t="s">
        <v>198</v>
      </c>
      <c r="K1371" s="374"/>
      <c r="L1371" s="375"/>
      <c r="M1371" s="375"/>
      <c r="N1371" s="375"/>
      <c r="O1371" s="375"/>
      <c r="P1371" s="375"/>
      <c r="Q1371" s="375"/>
      <c r="R1371" s="376"/>
      <c r="S1371" s="83"/>
      <c r="T1371" s="120" t="s">
        <v>31</v>
      </c>
      <c r="U1371" s="118"/>
      <c r="V1371" s="118"/>
      <c r="W1371" s="118"/>
      <c r="X1371" s="118"/>
      <c r="Y1371" s="135" t="str">
        <f>K1373</f>
        <v/>
      </c>
      <c r="Z1371" s="266">
        <f>K1374</f>
        <v>0</v>
      </c>
      <c r="AA1371" s="135"/>
      <c r="AB1371" s="135"/>
      <c r="AC1371" s="135"/>
      <c r="AD1371" s="135"/>
      <c r="AE1371" s="135"/>
      <c r="AF1371" s="148"/>
      <c r="AG1371" s="135"/>
      <c r="AH1371" s="135"/>
      <c r="AI1371" s="135"/>
      <c r="AJ1371" s="135"/>
      <c r="AK1371" s="135"/>
    </row>
    <row r="1372" spans="1:37" ht="18" customHeight="1" thickBot="1">
      <c r="A1372" s="312"/>
      <c r="B1372" s="309">
        <f>B1302</f>
        <v>15</v>
      </c>
      <c r="C1372" s="107"/>
      <c r="D1372" s="108" t="s">
        <v>30</v>
      </c>
      <c r="E1372" s="108" t="str">
        <f>IF(C1372="","",IFERROR(INDEX(リスト!$B$3:$B$32,MATCH(プレー記録!C1372,リスト!$D$3:$D$32,0),1),""))</f>
        <v/>
      </c>
      <c r="F1372" s="109"/>
      <c r="G1372" s="109" t="str">
        <f>IF(F1372="","",F1372)</f>
        <v/>
      </c>
      <c r="H1372" s="172"/>
      <c r="I1372" s="175"/>
      <c r="J1372" s="373"/>
      <c r="K1372" s="377"/>
      <c r="L1372" s="378"/>
      <c r="M1372" s="378"/>
      <c r="N1372" s="378"/>
      <c r="O1372" s="378"/>
      <c r="P1372" s="378"/>
      <c r="Q1372" s="378"/>
      <c r="R1372" s="379"/>
      <c r="S1372" s="84"/>
      <c r="T1372" s="241"/>
      <c r="U1372" s="118" t="str">
        <f>IF(F1372="","","OUT_"&amp;E1372&amp;MONTH(B1372)&amp;"/"&amp;DAY(B1372)&amp;"_"&amp;COUNTIF($V$12:V1372,V1372))</f>
        <v/>
      </c>
      <c r="V1372" s="118" t="str">
        <f>"OUT_"&amp;E1372&amp;B1372</f>
        <v>OUT_15</v>
      </c>
      <c r="W1372" s="194">
        <f>SUM(H1372)-SUM(I1374)</f>
        <v>0</v>
      </c>
      <c r="X1372" s="119" t="str">
        <f>IF(C1372="","",C1372)</f>
        <v/>
      </c>
      <c r="Y1372" s="135" t="str">
        <f>M1373</f>
        <v/>
      </c>
      <c r="Z1372" s="266">
        <f>M1374</f>
        <v>0</v>
      </c>
      <c r="AA1372" s="135"/>
      <c r="AB1372" s="135"/>
      <c r="AC1372" s="135"/>
      <c r="AD1372" s="135"/>
      <c r="AE1372" s="135"/>
      <c r="AF1372" s="148"/>
      <c r="AG1372" s="135"/>
      <c r="AH1372" s="135"/>
      <c r="AI1372" s="135"/>
      <c r="AJ1372" s="135"/>
      <c r="AK1372" s="135"/>
    </row>
    <row r="1373" spans="1:37" ht="18" customHeight="1">
      <c r="A1373" s="312"/>
      <c r="B1373" s="79"/>
      <c r="C1373" s="85" t="s">
        <v>26</v>
      </c>
      <c r="D1373" s="86" t="s">
        <v>1</v>
      </c>
      <c r="E1373" s="86" t="s">
        <v>29</v>
      </c>
      <c r="F1373" s="86" t="s">
        <v>119</v>
      </c>
      <c r="G1373" s="86" t="s">
        <v>134</v>
      </c>
      <c r="H1373" s="173" t="s">
        <v>117</v>
      </c>
      <c r="I1373" s="92" t="s">
        <v>135</v>
      </c>
      <c r="J1373" s="380" t="s">
        <v>199</v>
      </c>
      <c r="K1373" s="382" t="str">
        <f>$K$13</f>
        <v/>
      </c>
      <c r="L1373" s="383"/>
      <c r="M1373" s="382" t="str">
        <f>$M$13</f>
        <v/>
      </c>
      <c r="N1373" s="383"/>
      <c r="O1373" s="382" t="str">
        <f>$O$13</f>
        <v/>
      </c>
      <c r="P1373" s="383"/>
      <c r="Q1373" s="382" t="str">
        <f>$Q$13</f>
        <v/>
      </c>
      <c r="R1373" s="384"/>
      <c r="S1373" s="87"/>
      <c r="T1373" s="135"/>
      <c r="U1373" s="118"/>
      <c r="V1373" s="118"/>
      <c r="W1373" s="118"/>
      <c r="X1373" s="118"/>
      <c r="Y1373" s="135" t="str">
        <f>O1373</f>
        <v/>
      </c>
      <c r="Z1373" s="266">
        <f>O1374</f>
        <v>0</v>
      </c>
      <c r="AA1373" s="135"/>
      <c r="AB1373" s="135"/>
      <c r="AC1373" s="135"/>
      <c r="AD1373" s="135"/>
      <c r="AE1373" s="135"/>
      <c r="AF1373" s="148"/>
      <c r="AG1373" s="135"/>
      <c r="AH1373" s="135"/>
      <c r="AI1373" s="135"/>
      <c r="AJ1373" s="135"/>
      <c r="AK1373" s="135"/>
    </row>
    <row r="1374" spans="1:37" ht="18" customHeight="1" thickBot="1">
      <c r="A1374" s="312" t="str">
        <f>IF(C1372="","",C1372)</f>
        <v/>
      </c>
      <c r="B1374" s="97">
        <f>B1302</f>
        <v>15</v>
      </c>
      <c r="C1374" s="93" t="str">
        <f>IF(H1372="","",IF(D1372="USD",H1372-G1372,ROUNDUP((H1372-G1372)/T1372,2)))</f>
        <v/>
      </c>
      <c r="D1374" s="110"/>
      <c r="E1374" s="110"/>
      <c r="F1374" s="111" t="str">
        <f>IF(AND(E1372&lt;&gt;"",OR(I1372="全額",I1372="一部")=TRUE)=TRUE,E1372,"")</f>
        <v/>
      </c>
      <c r="G1374" s="112" t="str">
        <f>IF(D1372="JPY",IF(COUNTIF(F1374,"*円*")=1,I1374,ROUNDUP(I1374/T1372,2)),IF(COUNTIF(F1374,"*円*")=0,I1374,ROUNDUP(I1374*T1372,0)))</f>
        <v/>
      </c>
      <c r="H1374" s="174"/>
      <c r="I1374" s="176" t="str">
        <f>IF(I1372="","",IF(I1372="全額",H1372,IF(I1372="なし",0,"金額入力")))</f>
        <v/>
      </c>
      <c r="J1374" s="381"/>
      <c r="K1374" s="385"/>
      <c r="L1374" s="386"/>
      <c r="M1374" s="385"/>
      <c r="N1374" s="386"/>
      <c r="O1374" s="385"/>
      <c r="P1374" s="386"/>
      <c r="Q1374" s="385"/>
      <c r="R1374" s="387"/>
      <c r="S1374" s="87"/>
      <c r="T1374" s="135"/>
      <c r="U1374" s="118" t="str">
        <f>IF(G1374="","","IN_"&amp;F1374&amp;MONTH(H1374)&amp;"/"&amp;DAY(H1374))&amp;"_"&amp;COUNTIF($V$14:V1374,V1374)</f>
        <v>_240</v>
      </c>
      <c r="V1374" s="118" t="str">
        <f>"IN_"&amp;F1374&amp;H1374</f>
        <v>IN_</v>
      </c>
      <c r="W1374" s="118"/>
      <c r="X1374" s="118"/>
      <c r="Y1374" s="135" t="str">
        <f>Q1373</f>
        <v/>
      </c>
      <c r="Z1374" s="266">
        <f>Q1374</f>
        <v>0</v>
      </c>
      <c r="AA1374" s="135" t="str">
        <f>IF(AB1374="着金待ち",COUNTIF($AB$14:AB1374,"着金待ち"),"")</f>
        <v/>
      </c>
      <c r="AB1374" s="135" t="str">
        <f>IF(AND(OR(I1372="全額",I1372="一部")=TRUE,H1374="")=TRUE,"着金待ち","")</f>
        <v/>
      </c>
      <c r="AC1374" s="135" t="str">
        <f>IF(AB1374="着金待ち",C1372,"")</f>
        <v/>
      </c>
      <c r="AD1374" s="135" t="str">
        <f>IF(AB1374="着金待ち",F1374,"")</f>
        <v/>
      </c>
      <c r="AE1374" s="292" t="str">
        <f>IF(AB1374="着金待ち",G1374,"")</f>
        <v/>
      </c>
      <c r="AF1374" s="148" t="str">
        <f>IF(AB1374="着金待ち",B1374,"")</f>
        <v/>
      </c>
      <c r="AG1374" s="135" t="str">
        <f>IF(C1374="","",IF(C1374&lt;&gt;D1374+E1374,"！",""))</f>
        <v/>
      </c>
      <c r="AH1374" s="135" t="str">
        <f>IF(C1374="","",IF(C1374&lt;&gt;SUM(K1374:R1374),"！",""))</f>
        <v/>
      </c>
      <c r="AI1374" s="135" t="str">
        <f>IF(OR(AG1374="！",AH1374="！")=TRUE,"！","")</f>
        <v/>
      </c>
      <c r="AJ1374" s="135" t="str">
        <f>IF(AI1374="！",COUNTIF($AI$14:AI1374,"！"),"")</f>
        <v/>
      </c>
      <c r="AK1374" s="135">
        <v>15</v>
      </c>
    </row>
    <row r="1375" spans="1:37" ht="18" customHeight="1">
      <c r="B1375" s="308" t="s">
        <v>317</v>
      </c>
      <c r="C1375" s="181"/>
      <c r="D1375" s="182"/>
      <c r="E1375" s="98" t="str">
        <f>IFERROR(ABS(C1374-(D1374+E1374)),"")</f>
        <v/>
      </c>
      <c r="F1375" s="183"/>
      <c r="G1375" s="183"/>
      <c r="H1375" s="182"/>
      <c r="I1375" s="170"/>
      <c r="J1375" s="79"/>
      <c r="K1375" s="79"/>
      <c r="L1375" s="79"/>
      <c r="M1375" s="79"/>
      <c r="N1375" s="79"/>
      <c r="O1375" s="79"/>
      <c r="P1375" s="79"/>
      <c r="Q1375" s="371" t="str">
        <f>IFERROR(ABS(C1374-SUM(K1374:R1374)),"")</f>
        <v/>
      </c>
      <c r="R1375" s="371"/>
      <c r="S1375" s="135"/>
      <c r="T1375" s="135"/>
      <c r="U1375" s="135"/>
      <c r="V1375" s="135"/>
      <c r="W1375" s="135"/>
      <c r="X1375" s="135"/>
      <c r="Y1375" s="135"/>
      <c r="Z1375" s="135"/>
      <c r="AA1375" s="135"/>
      <c r="AB1375" s="135"/>
      <c r="AC1375" s="135"/>
      <c r="AD1375" s="135"/>
      <c r="AE1375" s="135"/>
      <c r="AF1375" s="135"/>
    </row>
    <row r="1376" spans="1:37" ht="18" customHeight="1">
      <c r="I1376"/>
      <c r="T1376"/>
      <c r="U1376"/>
      <c r="V1376"/>
      <c r="W1376"/>
      <c r="X1376"/>
    </row>
    <row r="1377" spans="1:37" ht="18" customHeight="1">
      <c r="A1377" s="312"/>
      <c r="B1377" s="178"/>
      <c r="C1377" s="78">
        <f>C1291+1</f>
        <v>16</v>
      </c>
      <c r="D1377" s="179" t="s">
        <v>312</v>
      </c>
      <c r="E1377" s="180">
        <f>G1377+I1377</f>
        <v>0</v>
      </c>
      <c r="F1377" s="179" t="s">
        <v>1</v>
      </c>
      <c r="G1377" s="180">
        <f>D1390+D1395+D1400+D1405+D1410+D1415+D1420+D1425+D1430+D1435+D1440+D1445+D1450+D1455+D1460</f>
        <v>0</v>
      </c>
      <c r="H1377" s="179" t="s">
        <v>29</v>
      </c>
      <c r="I1377" s="180">
        <f>E1390+E1395+E1400+E1405+E1410+E1415+E1420+E1425+E1430+E1435+E1440+E1445+E1450+E1455+E1460</f>
        <v>0</v>
      </c>
      <c r="J1377" s="177"/>
      <c r="K1377" s="390" t="s">
        <v>318</v>
      </c>
      <c r="L1377" s="390"/>
      <c r="M1377" s="390"/>
      <c r="N1377" s="390"/>
      <c r="O1377" s="390"/>
      <c r="P1377" s="390"/>
      <c r="Q1377" s="390"/>
      <c r="R1377" s="390"/>
      <c r="S1377" s="79"/>
      <c r="T1377" s="118"/>
      <c r="U1377" s="118"/>
      <c r="V1377" s="118"/>
      <c r="W1377" s="118"/>
      <c r="X1377" s="118"/>
      <c r="Y1377" s="135"/>
      <c r="Z1377" s="135"/>
      <c r="AA1377" s="135"/>
      <c r="AB1377" s="135"/>
      <c r="AC1377" s="135"/>
      <c r="AD1377" s="135"/>
      <c r="AE1377" s="135"/>
      <c r="AF1377" s="135"/>
    </row>
    <row r="1378" spans="1:37" ht="18" customHeight="1">
      <c r="A1378" s="312"/>
      <c r="B1378" s="178"/>
      <c r="C1378" s="78"/>
      <c r="D1378" s="179" t="s">
        <v>313</v>
      </c>
      <c r="E1378" s="180">
        <f ca="1">IFERROR(INDEX(カレンダー・グラフ!$B$74:$AF$74,1,MATCH(プレー記録!C1377,カレンダー・グラフ!$B$72:$AF$72,0)),0)</f>
        <v>0</v>
      </c>
      <c r="F1378" s="179" t="s">
        <v>314</v>
      </c>
      <c r="G1378" s="180">
        <f>サマリー!$Q$3</f>
        <v>0</v>
      </c>
      <c r="H1378" s="179" t="s">
        <v>315</v>
      </c>
      <c r="I1378" s="180">
        <f>サマリー!$Q$7</f>
        <v>0</v>
      </c>
      <c r="J1378" s="177"/>
      <c r="K1378" s="79"/>
      <c r="L1378" s="79"/>
      <c r="M1378" s="79"/>
      <c r="N1378" s="79"/>
      <c r="O1378" s="79"/>
      <c r="P1378" s="79"/>
      <c r="Q1378" s="79"/>
      <c r="R1378" s="79"/>
      <c r="S1378" s="79"/>
      <c r="T1378" s="118"/>
      <c r="U1378" s="118"/>
      <c r="V1378" s="118"/>
      <c r="W1378" s="118"/>
      <c r="X1378" s="118"/>
      <c r="Y1378" s="135"/>
      <c r="Z1378" s="135"/>
      <c r="AA1378" s="135"/>
      <c r="AB1378" s="135"/>
      <c r="AC1378" s="135"/>
      <c r="AD1378" s="135"/>
      <c r="AE1378" s="135"/>
      <c r="AF1378" s="135"/>
    </row>
    <row r="1379" spans="1:37" ht="18" customHeight="1">
      <c r="A1379" s="312"/>
      <c r="B1379" s="243"/>
      <c r="C1379" s="389"/>
      <c r="D1379" s="389"/>
      <c r="E1379" s="389"/>
      <c r="F1379" s="389"/>
      <c r="G1379" s="389" t="str">
        <f>IFERROR(INDEX(ルール・メモ!$F$3:$F$32,MATCH(1,ルール・メモ!$E$3:$E$32,0),1),"")</f>
        <v/>
      </c>
      <c r="H1379" s="389"/>
      <c r="I1379" s="389"/>
      <c r="J1379" s="184"/>
      <c r="K1379" s="79"/>
      <c r="L1379" s="79"/>
      <c r="M1379" s="79"/>
      <c r="N1379" s="79"/>
      <c r="O1379" s="79"/>
      <c r="P1379" s="79"/>
      <c r="Q1379" s="79"/>
      <c r="R1379" s="79"/>
      <c r="S1379" s="79"/>
      <c r="T1379" s="118"/>
      <c r="U1379" s="118"/>
      <c r="V1379" s="118"/>
      <c r="W1379" s="118"/>
      <c r="X1379" s="118"/>
      <c r="Y1379" s="135"/>
      <c r="Z1379" s="135"/>
      <c r="AA1379" s="135"/>
      <c r="AB1379" s="135"/>
      <c r="AC1379" s="135"/>
      <c r="AD1379" s="135"/>
      <c r="AE1379" s="135"/>
      <c r="AF1379" s="135"/>
    </row>
    <row r="1380" spans="1:37" ht="18" customHeight="1">
      <c r="A1380" s="312"/>
      <c r="B1380" s="243"/>
      <c r="C1380" s="389"/>
      <c r="D1380" s="389"/>
      <c r="E1380" s="389"/>
      <c r="F1380" s="389"/>
      <c r="G1380" s="389" t="str">
        <f>IFERROR(INDEX(ルール・メモ!$F$3:$F$32,MATCH(2,ルール・メモ!$E$3:$E$32,0),1),"")</f>
        <v/>
      </c>
      <c r="H1380" s="389"/>
      <c r="I1380" s="389"/>
      <c r="J1380" s="184"/>
      <c r="K1380" s="135"/>
      <c r="L1380" s="135"/>
      <c r="M1380" s="135"/>
      <c r="N1380" s="135"/>
      <c r="O1380" s="135"/>
      <c r="P1380" s="135"/>
      <c r="Q1380" s="135"/>
      <c r="R1380" s="135"/>
      <c r="S1380" s="79"/>
      <c r="T1380" s="118"/>
      <c r="U1380" s="118"/>
      <c r="V1380" s="118"/>
      <c r="W1380" s="118"/>
      <c r="X1380" s="118"/>
      <c r="Y1380" s="135"/>
      <c r="Z1380" s="135"/>
      <c r="AA1380" s="135"/>
      <c r="AB1380" s="135"/>
      <c r="AC1380" s="135"/>
      <c r="AD1380" s="135"/>
      <c r="AE1380" s="135"/>
      <c r="AF1380" s="135"/>
    </row>
    <row r="1381" spans="1:37" ht="18" customHeight="1">
      <c r="A1381" s="312"/>
      <c r="B1381" s="243"/>
      <c r="C1381" s="389"/>
      <c r="D1381" s="389"/>
      <c r="E1381" s="389"/>
      <c r="F1381" s="389"/>
      <c r="G1381" s="389" t="str">
        <f>IFERROR(INDEX(ルール・メモ!$F$3:$F$32,MATCH(3,ルール・メモ!$E$3:$E$32,0),1),"")</f>
        <v/>
      </c>
      <c r="H1381" s="389"/>
      <c r="I1381" s="389"/>
      <c r="J1381" s="184"/>
      <c r="K1381" s="306">
        <f>$C$1</f>
        <v>0</v>
      </c>
      <c r="L1381" s="99">
        <f>K1381+1</f>
        <v>1</v>
      </c>
      <c r="M1381" s="99">
        <f t="shared" ref="M1381" si="123">L1381+1</f>
        <v>2</v>
      </c>
      <c r="N1381" s="99">
        <f t="shared" ref="N1381" si="124">M1381+1</f>
        <v>3</v>
      </c>
      <c r="O1381" s="99">
        <f t="shared" ref="O1381" si="125">N1381+1</f>
        <v>4</v>
      </c>
      <c r="P1381" s="99">
        <f t="shared" ref="P1381" si="126">O1381+1</f>
        <v>5</v>
      </c>
      <c r="Q1381" s="99">
        <f t="shared" ref="Q1381" si="127">P1381+1</f>
        <v>6</v>
      </c>
      <c r="R1381" s="100">
        <f t="shared" ref="R1381" si="128">Q1381+1</f>
        <v>7</v>
      </c>
      <c r="S1381" s="79"/>
      <c r="T1381" s="118"/>
      <c r="U1381" s="118"/>
      <c r="V1381" s="118"/>
      <c r="W1381" s="118"/>
      <c r="X1381" s="118"/>
      <c r="Y1381" s="135"/>
      <c r="Z1381" s="135"/>
      <c r="AA1381" s="135"/>
      <c r="AB1381" s="135"/>
      <c r="AC1381" s="135"/>
      <c r="AD1381" s="135"/>
      <c r="AE1381" s="135"/>
      <c r="AF1381" s="135"/>
    </row>
    <row r="1382" spans="1:37" ht="18" customHeight="1">
      <c r="A1382" s="312"/>
      <c r="B1382" s="243"/>
      <c r="C1382" s="389"/>
      <c r="D1382" s="389"/>
      <c r="E1382" s="389"/>
      <c r="F1382" s="389"/>
      <c r="G1382" s="389" t="str">
        <f>IFERROR(INDEX(ルール・メモ!$F$3:$F$32,MATCH(4,ルール・メモ!$E$3:$E$32,0),1),"")</f>
        <v/>
      </c>
      <c r="H1382" s="389"/>
      <c r="I1382" s="389"/>
      <c r="J1382" s="184"/>
      <c r="K1382" s="101">
        <f>K1381+8</f>
        <v>8</v>
      </c>
      <c r="L1382" s="102">
        <f t="shared" ref="L1382:R1382" si="129">L1381+8</f>
        <v>9</v>
      </c>
      <c r="M1382" s="102">
        <f t="shared" si="129"/>
        <v>10</v>
      </c>
      <c r="N1382" s="102">
        <f t="shared" si="129"/>
        <v>11</v>
      </c>
      <c r="O1382" s="102">
        <f t="shared" si="129"/>
        <v>12</v>
      </c>
      <c r="P1382" s="102">
        <f t="shared" si="129"/>
        <v>13</v>
      </c>
      <c r="Q1382" s="102">
        <f t="shared" si="129"/>
        <v>14</v>
      </c>
      <c r="R1382" s="103">
        <f t="shared" si="129"/>
        <v>15</v>
      </c>
      <c r="S1382" s="79"/>
      <c r="T1382" s="118"/>
      <c r="U1382" s="118"/>
      <c r="V1382" s="118"/>
      <c r="W1382" s="118"/>
      <c r="X1382" s="118"/>
      <c r="Y1382" s="135"/>
      <c r="Z1382" s="135"/>
      <c r="AA1382" s="135"/>
      <c r="AB1382" s="135"/>
      <c r="AC1382" s="135"/>
      <c r="AD1382" s="135"/>
      <c r="AE1382" s="135"/>
      <c r="AF1382" s="135"/>
    </row>
    <row r="1383" spans="1:37" ht="18" customHeight="1">
      <c r="A1383" s="312"/>
      <c r="B1383" s="243"/>
      <c r="C1383" s="389"/>
      <c r="D1383" s="389"/>
      <c r="E1383" s="389"/>
      <c r="F1383" s="389"/>
      <c r="G1383" s="389" t="str">
        <f>IFERROR(INDEX(ルール・メモ!$F$3:$F$32,MATCH(5,ルール・メモ!$E$3:$E$32,0),1),"")</f>
        <v/>
      </c>
      <c r="H1383" s="389"/>
      <c r="I1383" s="389"/>
      <c r="J1383" s="184"/>
      <c r="K1383" s="102">
        <f t="shared" ref="K1383:R1384" si="130">K1382+8</f>
        <v>16</v>
      </c>
      <c r="L1383" s="102">
        <f t="shared" si="130"/>
        <v>17</v>
      </c>
      <c r="M1383" s="102">
        <f t="shared" si="130"/>
        <v>18</v>
      </c>
      <c r="N1383" s="102">
        <f t="shared" si="130"/>
        <v>19</v>
      </c>
      <c r="O1383" s="102">
        <f t="shared" si="130"/>
        <v>20</v>
      </c>
      <c r="P1383" s="102">
        <f t="shared" si="130"/>
        <v>21</v>
      </c>
      <c r="Q1383" s="102">
        <f t="shared" si="130"/>
        <v>22</v>
      </c>
      <c r="R1383" s="103">
        <f t="shared" si="130"/>
        <v>23</v>
      </c>
      <c r="S1383" s="79"/>
      <c r="T1383" s="118"/>
      <c r="U1383" s="118"/>
      <c r="V1383" s="118"/>
      <c r="W1383" s="118"/>
      <c r="X1383" s="118"/>
      <c r="Y1383" s="135"/>
      <c r="Z1383" s="135"/>
      <c r="AA1383" s="135"/>
      <c r="AB1383" s="135"/>
      <c r="AC1383" s="135"/>
      <c r="AD1383" s="135"/>
      <c r="AE1383" s="135"/>
      <c r="AF1383" s="135"/>
    </row>
    <row r="1384" spans="1:37" ht="18" customHeight="1">
      <c r="A1384" s="312"/>
      <c r="B1384" s="243"/>
      <c r="C1384" s="389"/>
      <c r="D1384" s="389"/>
      <c r="E1384" s="389"/>
      <c r="F1384" s="389"/>
      <c r="G1384" s="389" t="str">
        <f>IFERROR(INDEX(ルール・メモ!$F$3:$F$32,MATCH(6,ルール・メモ!$E$3:$E$32,0),1),"")</f>
        <v/>
      </c>
      <c r="H1384" s="389"/>
      <c r="I1384" s="389"/>
      <c r="J1384" s="184"/>
      <c r="K1384" s="104">
        <f t="shared" si="130"/>
        <v>24</v>
      </c>
      <c r="L1384" s="105">
        <f t="shared" si="130"/>
        <v>25</v>
      </c>
      <c r="M1384" s="105">
        <f t="shared" si="130"/>
        <v>26</v>
      </c>
      <c r="N1384" s="105">
        <f t="shared" si="130"/>
        <v>27</v>
      </c>
      <c r="O1384" s="105">
        <f t="shared" si="130"/>
        <v>28</v>
      </c>
      <c r="P1384" s="105">
        <f t="shared" si="130"/>
        <v>29</v>
      </c>
      <c r="Q1384" s="105">
        <f t="shared" si="130"/>
        <v>30</v>
      </c>
      <c r="R1384" s="106"/>
      <c r="S1384" s="79"/>
      <c r="T1384" s="118"/>
      <c r="U1384" s="118"/>
      <c r="V1384" s="118"/>
      <c r="W1384" s="118"/>
      <c r="X1384" s="118"/>
      <c r="Y1384" s="135"/>
      <c r="Z1384" s="135"/>
      <c r="AA1384" s="135"/>
      <c r="AB1384" s="135"/>
      <c r="AC1384" s="135"/>
      <c r="AD1384" s="135"/>
      <c r="AE1384" s="135"/>
      <c r="AF1384" s="135"/>
    </row>
    <row r="1385" spans="1:37" ht="18" customHeight="1">
      <c r="A1385" s="312"/>
      <c r="B1385" s="80"/>
      <c r="C1385" s="95" t="str">
        <f>"①"&amp;IFERROR(INDEX(ルール・メモ!$C$3:$C$32,MATCH(1,ルール・メモ!$B$3:$B$32,0),1),"")</f>
        <v>①</v>
      </c>
      <c r="D1385" s="95"/>
      <c r="E1385" s="95"/>
      <c r="F1385" s="95"/>
      <c r="G1385" s="95"/>
      <c r="H1385" s="95"/>
      <c r="I1385" s="95" t="str">
        <f>"③"&amp;IFERROR(INDEX(ルール・メモ!$C$3:$C$32,MATCH(3,ルール・メモ!$B$3:$B$32,0),1),"")</f>
        <v>③</v>
      </c>
      <c r="J1385" s="80"/>
      <c r="K1385" s="96"/>
      <c r="L1385" s="96"/>
      <c r="M1385" s="96"/>
      <c r="N1385" s="96"/>
      <c r="O1385" s="96"/>
      <c r="P1385" s="96"/>
      <c r="Q1385" s="96"/>
      <c r="R1385" s="96"/>
      <c r="S1385" s="79"/>
      <c r="T1385" s="119"/>
      <c r="U1385" s="118"/>
      <c r="V1385" s="118"/>
      <c r="W1385" s="118"/>
      <c r="X1385" s="118"/>
      <c r="Y1385" s="135"/>
      <c r="Z1385" s="135"/>
      <c r="AA1385" s="135"/>
      <c r="AB1385" s="135"/>
      <c r="AC1385" s="135"/>
      <c r="AD1385" s="135"/>
      <c r="AE1385" s="135"/>
      <c r="AF1385" s="135"/>
    </row>
    <row r="1386" spans="1:37" ht="18" customHeight="1" thickBot="1">
      <c r="A1386" s="312"/>
      <c r="B1386" s="80"/>
      <c r="C1386" s="186" t="str">
        <f>"②"&amp;IFERROR(INDEX(ルール・メモ!$C$3:$C$32,MATCH(2,ルール・メモ!$B$3:$B$32,0),1),"")</f>
        <v>②</v>
      </c>
      <c r="D1386" s="186"/>
      <c r="E1386" s="186"/>
      <c r="F1386" s="186"/>
      <c r="G1386" s="186"/>
      <c r="H1386" s="186"/>
      <c r="I1386" s="186" t="str">
        <f>"④"&amp;IFERROR(INDEX(ルール・メモ!$C$3:$C$32,MATCH(4,ルール・メモ!$B$3:$B$32,0),1),"")</f>
        <v>④</v>
      </c>
      <c r="J1386" s="187"/>
      <c r="K1386" s="188"/>
      <c r="L1386" s="188"/>
      <c r="M1386" s="188"/>
      <c r="N1386" s="188"/>
      <c r="O1386" s="188"/>
      <c r="P1386" s="188"/>
      <c r="Q1386" s="188"/>
      <c r="R1386" s="188"/>
      <c r="S1386" s="79"/>
      <c r="T1386" s="118"/>
      <c r="U1386" s="118"/>
      <c r="V1386" s="118"/>
      <c r="W1386" s="118"/>
      <c r="X1386" s="118"/>
      <c r="Y1386" s="135"/>
      <c r="Z1386" s="135"/>
      <c r="AA1386" s="1"/>
      <c r="AB1386" s="1"/>
      <c r="AC1386" s="1"/>
      <c r="AD1386" s="1"/>
      <c r="AE1386" s="1"/>
      <c r="AF1386" s="1"/>
    </row>
    <row r="1387" spans="1:37" ht="18" customHeight="1" thickBot="1">
      <c r="A1387" s="312"/>
      <c r="B1387" s="321">
        <v>1</v>
      </c>
      <c r="C1387" s="81" t="s">
        <v>23</v>
      </c>
      <c r="D1387" s="82" t="s">
        <v>136</v>
      </c>
      <c r="E1387" s="82" t="s">
        <v>28</v>
      </c>
      <c r="F1387" s="82" t="s">
        <v>27</v>
      </c>
      <c r="G1387" s="82" t="s">
        <v>24</v>
      </c>
      <c r="H1387" s="171" t="s">
        <v>25</v>
      </c>
      <c r="I1387" s="91" t="s">
        <v>133</v>
      </c>
      <c r="J1387" s="372" t="s">
        <v>198</v>
      </c>
      <c r="K1387" s="374"/>
      <c r="L1387" s="375"/>
      <c r="M1387" s="375"/>
      <c r="N1387" s="375"/>
      <c r="O1387" s="375"/>
      <c r="P1387" s="375"/>
      <c r="Q1387" s="375"/>
      <c r="R1387" s="376"/>
      <c r="S1387" s="83"/>
      <c r="T1387" s="120" t="s">
        <v>31</v>
      </c>
      <c r="U1387" s="118"/>
      <c r="V1387" s="118"/>
      <c r="W1387" s="118"/>
      <c r="X1387" s="118"/>
      <c r="Y1387" s="135" t="str">
        <f>K1389</f>
        <v/>
      </c>
      <c r="Z1387" s="266">
        <f>K1390</f>
        <v>0</v>
      </c>
      <c r="AA1387" s="135"/>
      <c r="AB1387" s="135"/>
      <c r="AC1387" s="135"/>
      <c r="AD1387" s="135"/>
      <c r="AE1387" s="135"/>
      <c r="AF1387" s="148"/>
      <c r="AG1387" s="135"/>
      <c r="AH1387" s="135"/>
      <c r="AI1387" s="135"/>
      <c r="AJ1387" s="135"/>
      <c r="AK1387" s="135"/>
    </row>
    <row r="1388" spans="1:37" ht="18" customHeight="1" thickBot="1">
      <c r="A1388" s="312"/>
      <c r="B1388" s="309">
        <f>C1377</f>
        <v>16</v>
      </c>
      <c r="C1388" s="107"/>
      <c r="D1388" s="108" t="s">
        <v>30</v>
      </c>
      <c r="E1388" s="108" t="str">
        <f>IF(C1388="","",IFERROR(INDEX(リスト!$B$3:$B$32,MATCH(プレー記録!C1388,リスト!$D$3:$D$32,0),1),""))</f>
        <v/>
      </c>
      <c r="F1388" s="109"/>
      <c r="G1388" s="109" t="str">
        <f>IF(F1388="","",F1388)</f>
        <v/>
      </c>
      <c r="H1388" s="172"/>
      <c r="I1388" s="175"/>
      <c r="J1388" s="373"/>
      <c r="K1388" s="377"/>
      <c r="L1388" s="378"/>
      <c r="M1388" s="378"/>
      <c r="N1388" s="378"/>
      <c r="O1388" s="378"/>
      <c r="P1388" s="378"/>
      <c r="Q1388" s="378"/>
      <c r="R1388" s="379"/>
      <c r="S1388" s="84"/>
      <c r="T1388" s="240"/>
      <c r="U1388" s="118" t="str">
        <f>IF(F1388="","","OUT_"&amp;E1388&amp;MONTH(B1388)&amp;"/"&amp;DAY(B1388)&amp;"_"&amp;COUNTIF($V$12:V1388,V1388))</f>
        <v/>
      </c>
      <c r="V1388" s="118" t="str">
        <f>"OUT_"&amp;E1388&amp;B1388</f>
        <v>OUT_16</v>
      </c>
      <c r="W1388" s="194">
        <f>SUM(H1388)-SUM(I1390)</f>
        <v>0</v>
      </c>
      <c r="X1388" s="119" t="str">
        <f>IF(C1388="","",C1388)</f>
        <v/>
      </c>
      <c r="Y1388" s="135" t="str">
        <f>M1389</f>
        <v/>
      </c>
      <c r="Z1388" s="266">
        <f>M1390</f>
        <v>0</v>
      </c>
      <c r="AA1388" s="135"/>
      <c r="AB1388" s="135"/>
      <c r="AC1388" s="135"/>
      <c r="AD1388" s="135"/>
      <c r="AE1388" s="135"/>
      <c r="AF1388" s="148"/>
      <c r="AG1388" s="135"/>
      <c r="AH1388" s="135"/>
      <c r="AI1388" s="135"/>
      <c r="AJ1388" s="135"/>
      <c r="AK1388" s="135"/>
    </row>
    <row r="1389" spans="1:37" ht="18" customHeight="1">
      <c r="A1389" s="312"/>
      <c r="B1389" s="79"/>
      <c r="C1389" s="85" t="s">
        <v>26</v>
      </c>
      <c r="D1389" s="86" t="s">
        <v>1</v>
      </c>
      <c r="E1389" s="86" t="s">
        <v>29</v>
      </c>
      <c r="F1389" s="86" t="s">
        <v>119</v>
      </c>
      <c r="G1389" s="86" t="s">
        <v>134</v>
      </c>
      <c r="H1389" s="173" t="s">
        <v>117</v>
      </c>
      <c r="I1389" s="92" t="s">
        <v>135</v>
      </c>
      <c r="J1389" s="380" t="s">
        <v>199</v>
      </c>
      <c r="K1389" s="382" t="str">
        <f>IF(INDEX(テーブル6[プレー種別],MATCH(1,リスト!$O$3:$O$6,0),1)="","",INDEX(テーブル6[プレー種別],MATCH(1,リスト!$O$3:$O$6,0),1))</f>
        <v/>
      </c>
      <c r="L1389" s="383"/>
      <c r="M1389" s="382" t="str">
        <f>IF(INDEX(テーブル6[プレー種別],MATCH(2,リスト!$O$3:$O$6,0),1)="","",INDEX(テーブル6[プレー種別],MATCH(2,リスト!$O$3:$O$6,0),1))</f>
        <v/>
      </c>
      <c r="N1389" s="383"/>
      <c r="O1389" s="382" t="str">
        <f>IF(INDEX(テーブル6[プレー種別],MATCH(3,リスト!$O$3:$O$6,0),1)="","",INDEX(テーブル6[プレー種別],MATCH(3,リスト!$O$3:$O$6,0),1))</f>
        <v/>
      </c>
      <c r="P1389" s="383"/>
      <c r="Q1389" s="382" t="str">
        <f>IF(INDEX(テーブル6[プレー種別],MATCH(4,リスト!$O$3:$O$6,0),1)="","",INDEX(テーブル6[プレー種別],MATCH(4,リスト!$O$3:$O$6,0),1))</f>
        <v/>
      </c>
      <c r="R1389" s="384"/>
      <c r="S1389" s="87"/>
      <c r="T1389" s="118"/>
      <c r="U1389" s="118"/>
      <c r="V1389" s="118"/>
      <c r="W1389" s="118"/>
      <c r="X1389" s="118"/>
      <c r="Y1389" s="135" t="str">
        <f>O1389</f>
        <v/>
      </c>
      <c r="Z1389" s="266">
        <f>O1390</f>
        <v>0</v>
      </c>
      <c r="AA1389" s="135"/>
      <c r="AB1389" s="135"/>
      <c r="AC1389" s="135"/>
      <c r="AD1389" s="135"/>
      <c r="AE1389" s="135"/>
      <c r="AF1389" s="148"/>
      <c r="AG1389" s="135"/>
      <c r="AH1389" s="135"/>
      <c r="AI1389" s="135"/>
      <c r="AJ1389" s="135"/>
      <c r="AK1389" s="135"/>
    </row>
    <row r="1390" spans="1:37" ht="18" customHeight="1" thickBot="1">
      <c r="A1390" s="312" t="str">
        <f>IF(C1388="","",C1388)</f>
        <v/>
      </c>
      <c r="B1390" s="97">
        <f>B1388</f>
        <v>16</v>
      </c>
      <c r="C1390" s="93" t="str">
        <f>IF(H1388="","",IF(D1388="USD",H1388-G1388,ROUNDUP((H1388-G1388)/T1388,2)))</f>
        <v/>
      </c>
      <c r="D1390" s="110"/>
      <c r="E1390" s="110"/>
      <c r="F1390" s="111" t="str">
        <f>IF(AND(E1388&lt;&gt;"",OR(I1388="全額",I1388="一部")=TRUE)=TRUE,E1388,"")</f>
        <v/>
      </c>
      <c r="G1390" s="112" t="str">
        <f>IF(D1388="JPY",IF(COUNTIF(F1390,"*円*")=1,I1390,ROUNDUP(I1390/T1388,2)),IF(COUNTIF(F1390,"*円*")=0,I1390,ROUNDUP(I1390*T1388,0)))</f>
        <v/>
      </c>
      <c r="H1390" s="174"/>
      <c r="I1390" s="176" t="str">
        <f>IF(I1388="","",IF(I1388="全額",H1388,IF(I1388="なし",0,"金額入力")))</f>
        <v/>
      </c>
      <c r="J1390" s="381"/>
      <c r="K1390" s="385"/>
      <c r="L1390" s="386"/>
      <c r="M1390" s="385"/>
      <c r="N1390" s="386"/>
      <c r="O1390" s="385"/>
      <c r="P1390" s="386"/>
      <c r="Q1390" s="385"/>
      <c r="R1390" s="387"/>
      <c r="S1390" s="87"/>
      <c r="T1390" s="79"/>
      <c r="U1390" s="118" t="str">
        <f>IF(G1390="","","IN_"&amp;F1390&amp;MONTH(H1390)&amp;"/"&amp;DAY(H1390))&amp;"_"&amp;COUNTIF($V$14:V1390,V1390)</f>
        <v>_241</v>
      </c>
      <c r="V1390" s="118" t="str">
        <f>"IN_"&amp;F1390&amp;H1390</f>
        <v>IN_</v>
      </c>
      <c r="W1390" s="118"/>
      <c r="X1390" s="118"/>
      <c r="Y1390" s="135" t="str">
        <f>Q1389</f>
        <v/>
      </c>
      <c r="Z1390" s="266">
        <f>Q1390</f>
        <v>0</v>
      </c>
      <c r="AA1390" s="135" t="str">
        <f>IF(AB1390="着金待ち",COUNTIF($AB$14:AB1390,"着金待ち"),"")</f>
        <v/>
      </c>
      <c r="AB1390" s="135" t="str">
        <f>IF(AND(OR(I1388="全額",I1388="一部")=TRUE,H1390="")=TRUE,"着金待ち","")</f>
        <v/>
      </c>
      <c r="AC1390" s="135" t="str">
        <f>IF(AB1390="着金待ち",C1388,"")</f>
        <v/>
      </c>
      <c r="AD1390" s="135" t="str">
        <f>IF(AB1390="着金待ち",F1390,"")</f>
        <v/>
      </c>
      <c r="AE1390" s="292" t="str">
        <f>IF(AB1390="着金待ち",G1390,"")</f>
        <v/>
      </c>
      <c r="AF1390" s="148" t="str">
        <f>IF(AB1390="着金待ち",B1390,"")</f>
        <v/>
      </c>
      <c r="AG1390" s="135" t="str">
        <f>IF(C1390="","",IF(C1390&lt;&gt;D1390+E1390,"！",""))</f>
        <v/>
      </c>
      <c r="AH1390" s="135" t="str">
        <f>IF(C1390="","",IF(C1390&lt;&gt;SUM(K1390:R1390),"！",""))</f>
        <v/>
      </c>
      <c r="AI1390" s="135" t="str">
        <f>IF(OR(AG1390="！",AH1390="！")=TRUE,"！","")</f>
        <v/>
      </c>
      <c r="AJ1390" s="135" t="str">
        <f>IF(AI1390="！",COUNTIF($AI$14:AI1390,"！"),"")</f>
        <v/>
      </c>
      <c r="AK1390" s="135">
        <v>1</v>
      </c>
    </row>
    <row r="1391" spans="1:37" ht="18" customHeight="1" thickBot="1">
      <c r="A1391" s="312"/>
      <c r="B1391" s="79"/>
      <c r="C1391" s="88"/>
      <c r="D1391" s="89"/>
      <c r="E1391" s="94" t="str">
        <f>IFERROR(ABS(C1390-(D1390+E1390)),"")</f>
        <v/>
      </c>
      <c r="F1391" s="90"/>
      <c r="G1391" s="90"/>
      <c r="H1391" s="89"/>
      <c r="I1391" s="170"/>
      <c r="J1391" s="79"/>
      <c r="K1391" s="79"/>
      <c r="L1391" s="79"/>
      <c r="M1391" s="79"/>
      <c r="N1391" s="79"/>
      <c r="O1391" s="79"/>
      <c r="P1391" s="79"/>
      <c r="Q1391" s="388" t="str">
        <f>IFERROR(ABS(C1390-SUM(K1390:R1390)),"")</f>
        <v/>
      </c>
      <c r="R1391" s="388"/>
      <c r="S1391" s="79"/>
      <c r="T1391" s="118"/>
      <c r="U1391" s="118"/>
      <c r="V1391" s="118"/>
      <c r="W1391" s="118"/>
      <c r="X1391" s="118"/>
      <c r="Y1391" s="135"/>
      <c r="Z1391" s="135"/>
      <c r="AA1391" s="135"/>
      <c r="AB1391" s="135"/>
      <c r="AC1391" s="135"/>
      <c r="AD1391" s="135"/>
      <c r="AE1391" s="135"/>
      <c r="AF1391" s="148"/>
      <c r="AG1391" s="135"/>
      <c r="AH1391" s="135"/>
      <c r="AI1391" s="135"/>
      <c r="AJ1391" s="135"/>
      <c r="AK1391" s="135"/>
    </row>
    <row r="1392" spans="1:37" ht="18" customHeight="1" thickBot="1">
      <c r="A1392" s="312"/>
      <c r="B1392" s="321">
        <f>B1387+1</f>
        <v>2</v>
      </c>
      <c r="C1392" s="81" t="s">
        <v>23</v>
      </c>
      <c r="D1392" s="82" t="s">
        <v>136</v>
      </c>
      <c r="E1392" s="82" t="s">
        <v>28</v>
      </c>
      <c r="F1392" s="82" t="s">
        <v>27</v>
      </c>
      <c r="G1392" s="82" t="s">
        <v>24</v>
      </c>
      <c r="H1392" s="171" t="s">
        <v>25</v>
      </c>
      <c r="I1392" s="91" t="s">
        <v>133</v>
      </c>
      <c r="J1392" s="372" t="s">
        <v>198</v>
      </c>
      <c r="K1392" s="374"/>
      <c r="L1392" s="375"/>
      <c r="M1392" s="375"/>
      <c r="N1392" s="375"/>
      <c r="O1392" s="375"/>
      <c r="P1392" s="375"/>
      <c r="Q1392" s="375"/>
      <c r="R1392" s="376"/>
      <c r="S1392" s="83"/>
      <c r="T1392" s="120" t="s">
        <v>31</v>
      </c>
      <c r="U1392" s="118"/>
      <c r="V1392" s="118"/>
      <c r="W1392" s="118"/>
      <c r="X1392" s="118"/>
      <c r="Y1392" s="135" t="str">
        <f>K1394</f>
        <v/>
      </c>
      <c r="Z1392" s="266">
        <f>K1395</f>
        <v>0</v>
      </c>
      <c r="AA1392" s="135"/>
      <c r="AB1392" s="135"/>
      <c r="AC1392" s="135"/>
      <c r="AD1392" s="135"/>
      <c r="AE1392" s="135"/>
      <c r="AF1392" s="148"/>
      <c r="AG1392" s="135"/>
      <c r="AH1392" s="135"/>
      <c r="AI1392" s="135"/>
      <c r="AJ1392" s="135"/>
      <c r="AK1392" s="135"/>
    </row>
    <row r="1393" spans="1:37" ht="18" customHeight="1" thickBot="1">
      <c r="A1393" s="312"/>
      <c r="B1393" s="309">
        <f>B1388</f>
        <v>16</v>
      </c>
      <c r="C1393" s="107"/>
      <c r="D1393" s="108" t="s">
        <v>30</v>
      </c>
      <c r="E1393" s="108" t="str">
        <f>IF(C1393="","",IFERROR(INDEX(リスト!$B$3:$B$32,MATCH(プレー記録!C1393,リスト!$D$3:$D$32,0),1),""))</f>
        <v/>
      </c>
      <c r="F1393" s="109"/>
      <c r="G1393" s="109" t="str">
        <f>IF(F1393="","",F1393)</f>
        <v/>
      </c>
      <c r="H1393" s="172"/>
      <c r="I1393" s="175"/>
      <c r="J1393" s="373"/>
      <c r="K1393" s="377"/>
      <c r="L1393" s="378"/>
      <c r="M1393" s="378"/>
      <c r="N1393" s="378"/>
      <c r="O1393" s="378"/>
      <c r="P1393" s="378"/>
      <c r="Q1393" s="378"/>
      <c r="R1393" s="379"/>
      <c r="S1393" s="84"/>
      <c r="T1393" s="241"/>
      <c r="U1393" s="118" t="str">
        <f>IF(F1393="","","OUT_"&amp;E1393&amp;MONTH(B1393)&amp;"/"&amp;DAY(B1393)&amp;"_"&amp;COUNTIF($V$12:V1393,V1393))</f>
        <v/>
      </c>
      <c r="V1393" s="118" t="str">
        <f>"OUT_"&amp;E1393&amp;B1393</f>
        <v>OUT_16</v>
      </c>
      <c r="W1393" s="194">
        <f>SUM(H1393)-SUM(I1395)</f>
        <v>0</v>
      </c>
      <c r="X1393" s="119" t="str">
        <f>IF(C1393="","",C1393)</f>
        <v/>
      </c>
      <c r="Y1393" s="135" t="str">
        <f>M1394</f>
        <v/>
      </c>
      <c r="Z1393" s="266">
        <f>M1395</f>
        <v>0</v>
      </c>
      <c r="AA1393" s="135"/>
      <c r="AB1393" s="135"/>
      <c r="AC1393" s="135"/>
      <c r="AD1393" s="135"/>
      <c r="AE1393" s="135"/>
      <c r="AF1393" s="148"/>
      <c r="AG1393" s="135"/>
      <c r="AH1393" s="135"/>
      <c r="AI1393" s="135"/>
      <c r="AJ1393" s="135"/>
      <c r="AK1393" s="135"/>
    </row>
    <row r="1394" spans="1:37" ht="18" customHeight="1">
      <c r="A1394" s="312"/>
      <c r="B1394" s="79"/>
      <c r="C1394" s="85" t="s">
        <v>26</v>
      </c>
      <c r="D1394" s="86" t="s">
        <v>1</v>
      </c>
      <c r="E1394" s="86" t="s">
        <v>29</v>
      </c>
      <c r="F1394" s="86" t="s">
        <v>119</v>
      </c>
      <c r="G1394" s="86" t="s">
        <v>134</v>
      </c>
      <c r="H1394" s="173" t="s">
        <v>117</v>
      </c>
      <c r="I1394" s="92" t="s">
        <v>135</v>
      </c>
      <c r="J1394" s="380" t="s">
        <v>199</v>
      </c>
      <c r="K1394" s="382" t="str">
        <f>$K$13</f>
        <v/>
      </c>
      <c r="L1394" s="383"/>
      <c r="M1394" s="382" t="str">
        <f>$M$13</f>
        <v/>
      </c>
      <c r="N1394" s="383"/>
      <c r="O1394" s="382" t="str">
        <f>$O$13</f>
        <v/>
      </c>
      <c r="P1394" s="383"/>
      <c r="Q1394" s="382" t="str">
        <f>$Q$13</f>
        <v/>
      </c>
      <c r="R1394" s="384"/>
      <c r="S1394" s="87"/>
      <c r="T1394" s="118"/>
      <c r="U1394" s="118"/>
      <c r="V1394" s="118"/>
      <c r="W1394" s="118"/>
      <c r="X1394" s="118"/>
      <c r="Y1394" s="135" t="str">
        <f>O1394</f>
        <v/>
      </c>
      <c r="Z1394" s="266">
        <f>O1395</f>
        <v>0</v>
      </c>
      <c r="AA1394" s="135"/>
      <c r="AB1394" s="135"/>
      <c r="AC1394" s="135"/>
      <c r="AD1394" s="135"/>
      <c r="AE1394" s="135"/>
      <c r="AF1394" s="148"/>
      <c r="AG1394" s="135"/>
      <c r="AH1394" s="135"/>
      <c r="AI1394" s="135"/>
      <c r="AJ1394" s="135"/>
      <c r="AK1394" s="135"/>
    </row>
    <row r="1395" spans="1:37" ht="18" customHeight="1" thickBot="1">
      <c r="A1395" s="312" t="str">
        <f>IF(C1393="","",C1393)</f>
        <v/>
      </c>
      <c r="B1395" s="97">
        <f>B1388</f>
        <v>16</v>
      </c>
      <c r="C1395" s="93" t="str">
        <f>IF(H1393="","",IF(D1393="USD",H1393-G1393,ROUNDUP((H1393-G1393)/T1393,2)))</f>
        <v/>
      </c>
      <c r="D1395" s="110"/>
      <c r="E1395" s="110"/>
      <c r="F1395" s="111" t="str">
        <f>IF(AND(E1393&lt;&gt;"",OR(I1393="全額",I1393="一部")=TRUE)=TRUE,E1393,"")</f>
        <v/>
      </c>
      <c r="G1395" s="112" t="str">
        <f>IF(D1393="JPY",IF(COUNTIF(F1395,"*円*")=1,I1395,ROUNDUP(I1395/T1393,2)),IF(COUNTIF(F1395,"*円*")=0,I1395,ROUNDUP(I1395*T1393,0)))</f>
        <v/>
      </c>
      <c r="H1395" s="174"/>
      <c r="I1395" s="176" t="str">
        <f>IF(I1393="","",IF(I1393="全額",H1393,IF(I1393="なし",0,"金額入力")))</f>
        <v/>
      </c>
      <c r="J1395" s="381"/>
      <c r="K1395" s="385"/>
      <c r="L1395" s="386"/>
      <c r="M1395" s="385"/>
      <c r="N1395" s="386"/>
      <c r="O1395" s="385"/>
      <c r="P1395" s="386"/>
      <c r="Q1395" s="385"/>
      <c r="R1395" s="387"/>
      <c r="S1395" s="87"/>
      <c r="T1395" s="79"/>
      <c r="U1395" s="118" t="str">
        <f>IF(G1395="","","IN_"&amp;F1395&amp;MONTH(H1395)&amp;"/"&amp;DAY(H1395))&amp;"_"&amp;COUNTIF($V$14:V1395,V1395)</f>
        <v>_242</v>
      </c>
      <c r="V1395" s="118" t="str">
        <f>"IN_"&amp;F1395&amp;H1395</f>
        <v>IN_</v>
      </c>
      <c r="W1395" s="118"/>
      <c r="X1395" s="118"/>
      <c r="Y1395" s="135" t="str">
        <f>Q1394</f>
        <v/>
      </c>
      <c r="Z1395" s="266">
        <f>Q1395</f>
        <v>0</v>
      </c>
      <c r="AA1395" s="135" t="str">
        <f>IF(AB1395="着金待ち",COUNTIF($AB$14:AB1395,"着金待ち"),"")</f>
        <v/>
      </c>
      <c r="AB1395" s="135" t="str">
        <f>IF(AND(OR(I1393="全額",I1393="一部")=TRUE,H1395="")=TRUE,"着金待ち","")</f>
        <v/>
      </c>
      <c r="AC1395" s="135" t="str">
        <f>IF(AB1395="着金待ち",C1393,"")</f>
        <v/>
      </c>
      <c r="AD1395" s="135" t="str">
        <f>IF(AB1395="着金待ち",F1395,"")</f>
        <v/>
      </c>
      <c r="AE1395" s="292" t="str">
        <f>IF(AB1395="着金待ち",G1395,"")</f>
        <v/>
      </c>
      <c r="AF1395" s="148" t="str">
        <f>IF(AB1395="着金待ち",B1395,"")</f>
        <v/>
      </c>
      <c r="AG1395" s="135" t="str">
        <f>IF(C1395="","",IF(C1395&lt;&gt;D1395+E1395,"！",""))</f>
        <v/>
      </c>
      <c r="AH1395" s="135" t="str">
        <f>IF(C1395="","",IF(C1395&lt;&gt;SUM(K1395:R1395),"！",""))</f>
        <v/>
      </c>
      <c r="AI1395" s="135" t="str">
        <f>IF(OR(AG1395="！",AH1395="！")=TRUE,"！","")</f>
        <v/>
      </c>
      <c r="AJ1395" s="135" t="str">
        <f>IF(AI1395="！",COUNTIF($AI$14:AI1395,"！"),"")</f>
        <v/>
      </c>
      <c r="AK1395" s="135">
        <v>2</v>
      </c>
    </row>
    <row r="1396" spans="1:37" ht="18" customHeight="1" thickBot="1">
      <c r="A1396" s="312"/>
      <c r="B1396" s="79"/>
      <c r="C1396" s="88"/>
      <c r="D1396" s="89"/>
      <c r="E1396" s="94" t="str">
        <f>IFERROR(ABS(C1395-(D1395+E1395)),"")</f>
        <v/>
      </c>
      <c r="F1396" s="90"/>
      <c r="G1396" s="90"/>
      <c r="H1396" s="89"/>
      <c r="I1396" s="170"/>
      <c r="J1396" s="79"/>
      <c r="K1396" s="79"/>
      <c r="L1396" s="79"/>
      <c r="M1396" s="79"/>
      <c r="N1396" s="79"/>
      <c r="O1396" s="79"/>
      <c r="P1396" s="79"/>
      <c r="Q1396" s="388" t="str">
        <f>IFERROR(ABS(C1395-SUM(K1395:R1395)),"")</f>
        <v/>
      </c>
      <c r="R1396" s="388"/>
      <c r="S1396" s="79"/>
      <c r="T1396" s="118"/>
      <c r="U1396" s="118"/>
      <c r="V1396" s="118"/>
      <c r="W1396" s="118"/>
      <c r="X1396" s="118"/>
      <c r="Y1396" s="135"/>
      <c r="Z1396" s="135"/>
      <c r="AA1396" s="135"/>
      <c r="AB1396" s="135"/>
      <c r="AC1396" s="135"/>
      <c r="AD1396" s="135"/>
      <c r="AE1396" s="135"/>
      <c r="AF1396" s="148"/>
      <c r="AG1396" s="135"/>
      <c r="AH1396" s="135"/>
      <c r="AI1396" s="135"/>
      <c r="AJ1396" s="135"/>
      <c r="AK1396" s="135"/>
    </row>
    <row r="1397" spans="1:37" ht="18" customHeight="1" thickBot="1">
      <c r="A1397" s="312"/>
      <c r="B1397" s="321">
        <f>B1392+1</f>
        <v>3</v>
      </c>
      <c r="C1397" s="81" t="s">
        <v>23</v>
      </c>
      <c r="D1397" s="82" t="s">
        <v>136</v>
      </c>
      <c r="E1397" s="82" t="s">
        <v>28</v>
      </c>
      <c r="F1397" s="82" t="s">
        <v>27</v>
      </c>
      <c r="G1397" s="82" t="s">
        <v>24</v>
      </c>
      <c r="H1397" s="171" t="s">
        <v>25</v>
      </c>
      <c r="I1397" s="91" t="s">
        <v>133</v>
      </c>
      <c r="J1397" s="372" t="s">
        <v>198</v>
      </c>
      <c r="K1397" s="374"/>
      <c r="L1397" s="375"/>
      <c r="M1397" s="375"/>
      <c r="N1397" s="375"/>
      <c r="O1397" s="375"/>
      <c r="P1397" s="375"/>
      <c r="Q1397" s="375"/>
      <c r="R1397" s="376"/>
      <c r="S1397" s="83"/>
      <c r="T1397" s="120" t="s">
        <v>31</v>
      </c>
      <c r="U1397" s="118"/>
      <c r="V1397" s="118"/>
      <c r="W1397" s="118"/>
      <c r="X1397" s="118"/>
      <c r="Y1397" s="135" t="str">
        <f>K1399</f>
        <v/>
      </c>
      <c r="Z1397" s="266">
        <f>K1400</f>
        <v>0</v>
      </c>
      <c r="AA1397" s="135"/>
      <c r="AB1397" s="135"/>
      <c r="AC1397" s="135"/>
      <c r="AD1397" s="135"/>
      <c r="AE1397" s="135"/>
      <c r="AF1397" s="148"/>
      <c r="AG1397" s="135"/>
      <c r="AH1397" s="135"/>
      <c r="AI1397" s="135"/>
      <c r="AJ1397" s="135"/>
      <c r="AK1397" s="135"/>
    </row>
    <row r="1398" spans="1:37" ht="18" customHeight="1" thickBot="1">
      <c r="A1398" s="312"/>
      <c r="B1398" s="309">
        <f>B1388</f>
        <v>16</v>
      </c>
      <c r="C1398" s="107"/>
      <c r="D1398" s="108" t="s">
        <v>30</v>
      </c>
      <c r="E1398" s="108" t="str">
        <f>IF(C1398="","",IFERROR(INDEX(リスト!$B$3:$B$32,MATCH(プレー記録!C1398,リスト!$D$3:$D$32,0),1),""))</f>
        <v/>
      </c>
      <c r="F1398" s="109"/>
      <c r="G1398" s="109" t="str">
        <f>IF(F1398="","",F1398)</f>
        <v/>
      </c>
      <c r="H1398" s="172"/>
      <c r="I1398" s="175"/>
      <c r="J1398" s="373"/>
      <c r="K1398" s="377"/>
      <c r="L1398" s="378"/>
      <c r="M1398" s="378"/>
      <c r="N1398" s="378"/>
      <c r="O1398" s="378"/>
      <c r="P1398" s="378"/>
      <c r="Q1398" s="378"/>
      <c r="R1398" s="379"/>
      <c r="S1398" s="84"/>
      <c r="T1398" s="241"/>
      <c r="U1398" s="118" t="str">
        <f>IF(F1398="","","OUT_"&amp;E1398&amp;MONTH(B1398)&amp;"/"&amp;DAY(B1398)&amp;"_"&amp;COUNTIF($V$12:V1398,V1398))</f>
        <v/>
      </c>
      <c r="V1398" s="118" t="str">
        <f>"OUT_"&amp;E1398&amp;B1398</f>
        <v>OUT_16</v>
      </c>
      <c r="W1398" s="194">
        <f>SUM(H1398)-SUM(I1400)</f>
        <v>0</v>
      </c>
      <c r="X1398" s="119" t="str">
        <f>IF(C1398="","",C1398)</f>
        <v/>
      </c>
      <c r="Y1398" s="135" t="str">
        <f>M1399</f>
        <v/>
      </c>
      <c r="Z1398" s="266">
        <f>M1400</f>
        <v>0</v>
      </c>
      <c r="AA1398" s="135"/>
      <c r="AB1398" s="135"/>
      <c r="AC1398" s="135"/>
      <c r="AD1398" s="135"/>
      <c r="AE1398" s="135"/>
      <c r="AF1398" s="148"/>
      <c r="AG1398" s="135"/>
      <c r="AH1398" s="135"/>
      <c r="AI1398" s="135"/>
      <c r="AJ1398" s="135"/>
      <c r="AK1398" s="135"/>
    </row>
    <row r="1399" spans="1:37" ht="18" customHeight="1">
      <c r="A1399" s="312"/>
      <c r="B1399" s="79"/>
      <c r="C1399" s="85" t="s">
        <v>26</v>
      </c>
      <c r="D1399" s="86" t="s">
        <v>1</v>
      </c>
      <c r="E1399" s="86" t="s">
        <v>29</v>
      </c>
      <c r="F1399" s="86" t="s">
        <v>119</v>
      </c>
      <c r="G1399" s="86" t="s">
        <v>134</v>
      </c>
      <c r="H1399" s="173" t="s">
        <v>117</v>
      </c>
      <c r="I1399" s="92" t="s">
        <v>135</v>
      </c>
      <c r="J1399" s="380" t="s">
        <v>199</v>
      </c>
      <c r="K1399" s="382" t="str">
        <f>$K$13</f>
        <v/>
      </c>
      <c r="L1399" s="383"/>
      <c r="M1399" s="382" t="str">
        <f>$M$13</f>
        <v/>
      </c>
      <c r="N1399" s="383"/>
      <c r="O1399" s="382" t="str">
        <f>$O$13</f>
        <v/>
      </c>
      <c r="P1399" s="383"/>
      <c r="Q1399" s="382" t="str">
        <f>$Q$13</f>
        <v/>
      </c>
      <c r="R1399" s="384"/>
      <c r="S1399" s="87"/>
      <c r="T1399" s="135"/>
      <c r="U1399" s="118"/>
      <c r="V1399" s="118"/>
      <c r="W1399" s="118"/>
      <c r="X1399" s="118"/>
      <c r="Y1399" s="135" t="str">
        <f>O1399</f>
        <v/>
      </c>
      <c r="Z1399" s="266">
        <f>O1400</f>
        <v>0</v>
      </c>
      <c r="AA1399" s="135"/>
      <c r="AB1399" s="135"/>
      <c r="AC1399" s="135"/>
      <c r="AD1399" s="135"/>
      <c r="AE1399" s="135"/>
      <c r="AF1399" s="148"/>
      <c r="AG1399" s="135"/>
      <c r="AH1399" s="135"/>
      <c r="AI1399" s="135"/>
      <c r="AJ1399" s="135"/>
      <c r="AK1399" s="135"/>
    </row>
    <row r="1400" spans="1:37" ht="18" customHeight="1" thickBot="1">
      <c r="A1400" s="312" t="str">
        <f>IF(C1398="","",C1398)</f>
        <v/>
      </c>
      <c r="B1400" s="97">
        <f>B1388</f>
        <v>16</v>
      </c>
      <c r="C1400" s="93" t="str">
        <f>IF(H1398="","",IF(D1398="USD",H1398-G1398,ROUNDUP((H1398-G1398)/T1398,2)))</f>
        <v/>
      </c>
      <c r="D1400" s="110"/>
      <c r="E1400" s="110"/>
      <c r="F1400" s="111" t="str">
        <f>IF(AND(E1398&lt;&gt;"",OR(I1398="全額",I1398="一部")=TRUE)=TRUE,E1398,"")</f>
        <v/>
      </c>
      <c r="G1400" s="112" t="str">
        <f>IF(D1398="JPY",IF(COUNTIF(F1400,"*円*")=1,I1400,ROUNDUP(I1400/T1398,2)),IF(COUNTIF(F1400,"*円*")=0,I1400,ROUNDUP(I1400*T1398,0)))</f>
        <v/>
      </c>
      <c r="H1400" s="174"/>
      <c r="I1400" s="176" t="str">
        <f>IF(I1398="","",IF(I1398="全額",H1398,IF(I1398="なし",0,"金額入力")))</f>
        <v/>
      </c>
      <c r="J1400" s="381"/>
      <c r="K1400" s="385"/>
      <c r="L1400" s="386"/>
      <c r="M1400" s="385"/>
      <c r="N1400" s="386"/>
      <c r="O1400" s="385"/>
      <c r="P1400" s="386"/>
      <c r="Q1400" s="385"/>
      <c r="R1400" s="387"/>
      <c r="S1400" s="87"/>
      <c r="T1400" s="135"/>
      <c r="U1400" s="118" t="str">
        <f>IF(G1400="","","IN_"&amp;F1400&amp;MONTH(H1400)&amp;"/"&amp;DAY(H1400))&amp;"_"&amp;COUNTIF($V$14:V1400,V1400)</f>
        <v>_243</v>
      </c>
      <c r="V1400" s="118" t="str">
        <f>"IN_"&amp;F1400&amp;H1400</f>
        <v>IN_</v>
      </c>
      <c r="W1400" s="118"/>
      <c r="X1400" s="118"/>
      <c r="Y1400" s="135" t="str">
        <f>Q1399</f>
        <v/>
      </c>
      <c r="Z1400" s="266">
        <f>Q1400</f>
        <v>0</v>
      </c>
      <c r="AA1400" s="135" t="str">
        <f>IF(AB1400="着金待ち",COUNTIF($AB$14:AB1400,"着金待ち"),"")</f>
        <v/>
      </c>
      <c r="AB1400" s="135" t="str">
        <f>IF(AND(OR(I1398="全額",I1398="一部")=TRUE,H1400="")=TRUE,"着金待ち","")</f>
        <v/>
      </c>
      <c r="AC1400" s="135" t="str">
        <f>IF(AB1400="着金待ち",C1398,"")</f>
        <v/>
      </c>
      <c r="AD1400" s="135" t="str">
        <f>IF(AB1400="着金待ち",F1400,"")</f>
        <v/>
      </c>
      <c r="AE1400" s="292" t="str">
        <f>IF(AB1400="着金待ち",G1400,"")</f>
        <v/>
      </c>
      <c r="AF1400" s="148" t="str">
        <f>IF(AB1400="着金待ち",B1400,"")</f>
        <v/>
      </c>
      <c r="AG1400" s="135" t="str">
        <f>IF(C1400="","",IF(C1400&lt;&gt;D1400+E1400,"！",""))</f>
        <v/>
      </c>
      <c r="AH1400" s="135" t="str">
        <f>IF(C1400="","",IF(C1400&lt;&gt;SUM(K1400:R1400),"！",""))</f>
        <v/>
      </c>
      <c r="AI1400" s="135" t="str">
        <f>IF(OR(AG1400="！",AH1400="！")=TRUE,"！","")</f>
        <v/>
      </c>
      <c r="AJ1400" s="135" t="str">
        <f>IF(AI1400="！",COUNTIF($AI$14:AI1400,"！"),"")</f>
        <v/>
      </c>
      <c r="AK1400" s="135">
        <v>3</v>
      </c>
    </row>
    <row r="1401" spans="1:37" ht="18" customHeight="1" thickBot="1">
      <c r="A1401" s="312"/>
      <c r="B1401" s="308" t="s">
        <v>317</v>
      </c>
      <c r="C1401" s="88"/>
      <c r="D1401" s="89"/>
      <c r="E1401" s="94" t="str">
        <f>IFERROR(ABS(C1400-(D1400+E1400)),"")</f>
        <v/>
      </c>
      <c r="F1401" s="90"/>
      <c r="G1401" s="90"/>
      <c r="H1401" s="89"/>
      <c r="I1401" s="170"/>
      <c r="J1401" s="79"/>
      <c r="K1401" s="79"/>
      <c r="L1401" s="79"/>
      <c r="M1401" s="79"/>
      <c r="N1401" s="79"/>
      <c r="O1401" s="79"/>
      <c r="P1401" s="79"/>
      <c r="Q1401" s="388" t="str">
        <f>IFERROR(ABS(C1400-SUM(K1400:R1400)),"")</f>
        <v/>
      </c>
      <c r="R1401" s="388"/>
      <c r="S1401" s="79"/>
      <c r="T1401" s="135"/>
      <c r="U1401" s="118"/>
      <c r="V1401" s="118"/>
      <c r="W1401" s="118"/>
      <c r="X1401" s="118"/>
      <c r="Y1401" s="135"/>
      <c r="Z1401" s="135"/>
      <c r="AA1401" s="135"/>
      <c r="AB1401" s="135"/>
      <c r="AC1401" s="135"/>
      <c r="AD1401" s="135"/>
      <c r="AE1401" s="135"/>
      <c r="AF1401" s="148"/>
      <c r="AG1401" s="135"/>
      <c r="AH1401" s="135"/>
      <c r="AI1401" s="135"/>
      <c r="AJ1401" s="135"/>
      <c r="AK1401" s="135"/>
    </row>
    <row r="1402" spans="1:37" ht="18" customHeight="1" thickBot="1">
      <c r="A1402" s="312"/>
      <c r="B1402" s="321">
        <f>B1397+1</f>
        <v>4</v>
      </c>
      <c r="C1402" s="81" t="s">
        <v>23</v>
      </c>
      <c r="D1402" s="82" t="s">
        <v>136</v>
      </c>
      <c r="E1402" s="82" t="s">
        <v>28</v>
      </c>
      <c r="F1402" s="82" t="s">
        <v>27</v>
      </c>
      <c r="G1402" s="82" t="s">
        <v>24</v>
      </c>
      <c r="H1402" s="171" t="s">
        <v>25</v>
      </c>
      <c r="I1402" s="91" t="s">
        <v>133</v>
      </c>
      <c r="J1402" s="372" t="s">
        <v>198</v>
      </c>
      <c r="K1402" s="374"/>
      <c r="L1402" s="375"/>
      <c r="M1402" s="375"/>
      <c r="N1402" s="375"/>
      <c r="O1402" s="375"/>
      <c r="P1402" s="375"/>
      <c r="Q1402" s="375"/>
      <c r="R1402" s="376"/>
      <c r="S1402" s="83"/>
      <c r="T1402" s="120" t="s">
        <v>31</v>
      </c>
      <c r="U1402" s="118"/>
      <c r="V1402" s="118"/>
      <c r="W1402" s="118"/>
      <c r="X1402" s="118"/>
      <c r="Y1402" s="135" t="str">
        <f>K1404</f>
        <v/>
      </c>
      <c r="Z1402" s="266">
        <f>K1405</f>
        <v>0</v>
      </c>
      <c r="AA1402" s="135"/>
      <c r="AB1402" s="135"/>
      <c r="AC1402" s="135"/>
      <c r="AD1402" s="135"/>
      <c r="AE1402" s="135"/>
      <c r="AF1402" s="148"/>
      <c r="AG1402" s="135"/>
      <c r="AH1402" s="135"/>
      <c r="AI1402" s="135"/>
      <c r="AJ1402" s="135"/>
      <c r="AK1402" s="135"/>
    </row>
    <row r="1403" spans="1:37" ht="18" customHeight="1" thickBot="1">
      <c r="A1403" s="312"/>
      <c r="B1403" s="309">
        <f>B1388</f>
        <v>16</v>
      </c>
      <c r="C1403" s="107"/>
      <c r="D1403" s="108" t="s">
        <v>30</v>
      </c>
      <c r="E1403" s="108" t="str">
        <f>IF(C1403="","",IFERROR(INDEX(リスト!$B$3:$B$32,MATCH(プレー記録!C1403,リスト!$D$3:$D$32,0),1),""))</f>
        <v/>
      </c>
      <c r="F1403" s="109"/>
      <c r="G1403" s="109" t="str">
        <f>IF(F1403="","",F1403)</f>
        <v/>
      </c>
      <c r="H1403" s="172"/>
      <c r="I1403" s="175"/>
      <c r="J1403" s="373"/>
      <c r="K1403" s="377"/>
      <c r="L1403" s="378"/>
      <c r="M1403" s="378"/>
      <c r="N1403" s="378"/>
      <c r="O1403" s="378"/>
      <c r="P1403" s="378"/>
      <c r="Q1403" s="378"/>
      <c r="R1403" s="379"/>
      <c r="S1403" s="84"/>
      <c r="T1403" s="241"/>
      <c r="U1403" s="118" t="str">
        <f>IF(F1403="","","OUT_"&amp;E1403&amp;MONTH(B1403)&amp;"/"&amp;DAY(B1403)&amp;"_"&amp;COUNTIF($V$12:V1403,V1403))</f>
        <v/>
      </c>
      <c r="V1403" s="118" t="str">
        <f>"OUT_"&amp;E1403&amp;B1403</f>
        <v>OUT_16</v>
      </c>
      <c r="W1403" s="194">
        <f>SUM(H1403)-SUM(I1405)</f>
        <v>0</v>
      </c>
      <c r="X1403" s="119" t="str">
        <f>IF(C1403="","",C1403)</f>
        <v/>
      </c>
      <c r="Y1403" s="135" t="str">
        <f>M1404</f>
        <v/>
      </c>
      <c r="Z1403" s="266">
        <f>M1405</f>
        <v>0</v>
      </c>
      <c r="AA1403" s="135"/>
      <c r="AB1403" s="135"/>
      <c r="AC1403" s="135"/>
      <c r="AD1403" s="135"/>
      <c r="AE1403" s="135"/>
      <c r="AF1403" s="148"/>
      <c r="AG1403" s="135"/>
      <c r="AH1403" s="135"/>
      <c r="AI1403" s="135"/>
      <c r="AJ1403" s="135"/>
      <c r="AK1403" s="135"/>
    </row>
    <row r="1404" spans="1:37" ht="18" customHeight="1">
      <c r="A1404" s="312"/>
      <c r="B1404" s="79"/>
      <c r="C1404" s="85" t="s">
        <v>26</v>
      </c>
      <c r="D1404" s="86" t="s">
        <v>1</v>
      </c>
      <c r="E1404" s="86" t="s">
        <v>29</v>
      </c>
      <c r="F1404" s="86" t="s">
        <v>119</v>
      </c>
      <c r="G1404" s="86" t="s">
        <v>134</v>
      </c>
      <c r="H1404" s="173" t="s">
        <v>117</v>
      </c>
      <c r="I1404" s="92" t="s">
        <v>135</v>
      </c>
      <c r="J1404" s="380" t="s">
        <v>199</v>
      </c>
      <c r="K1404" s="382" t="str">
        <f>$K$13</f>
        <v/>
      </c>
      <c r="L1404" s="383"/>
      <c r="M1404" s="382" t="str">
        <f>$M$13</f>
        <v/>
      </c>
      <c r="N1404" s="383"/>
      <c r="O1404" s="382" t="str">
        <f>$O$13</f>
        <v/>
      </c>
      <c r="P1404" s="383"/>
      <c r="Q1404" s="382" t="str">
        <f>$Q$13</f>
        <v/>
      </c>
      <c r="R1404" s="384"/>
      <c r="S1404" s="87"/>
      <c r="T1404" s="135"/>
      <c r="U1404" s="118"/>
      <c r="V1404" s="118"/>
      <c r="W1404" s="118"/>
      <c r="X1404" s="118"/>
      <c r="Y1404" s="135" t="str">
        <f>O1404</f>
        <v/>
      </c>
      <c r="Z1404" s="266">
        <f>O1405</f>
        <v>0</v>
      </c>
      <c r="AA1404" s="135"/>
      <c r="AB1404" s="135"/>
      <c r="AC1404" s="135"/>
      <c r="AD1404" s="135"/>
      <c r="AE1404" s="135"/>
      <c r="AF1404" s="148"/>
      <c r="AG1404" s="135"/>
      <c r="AH1404" s="135"/>
      <c r="AI1404" s="135"/>
      <c r="AJ1404" s="135"/>
      <c r="AK1404" s="135"/>
    </row>
    <row r="1405" spans="1:37" ht="18" customHeight="1" thickBot="1">
      <c r="A1405" s="312" t="str">
        <f>IF(C1403="","",C1403)</f>
        <v/>
      </c>
      <c r="B1405" s="97">
        <f>B1388</f>
        <v>16</v>
      </c>
      <c r="C1405" s="93" t="str">
        <f>IF(H1403="","",IF(D1403="USD",H1403-G1403,ROUNDUP((H1403-G1403)/T1403,2)))</f>
        <v/>
      </c>
      <c r="D1405" s="110"/>
      <c r="E1405" s="110"/>
      <c r="F1405" s="111" t="str">
        <f>IF(AND(E1403&lt;&gt;"",OR(I1403="全額",I1403="一部")=TRUE)=TRUE,E1403,"")</f>
        <v/>
      </c>
      <c r="G1405" s="112" t="str">
        <f>IF(D1403="JPY",IF(COUNTIF(F1405,"*円*")=1,I1405,ROUNDUP(I1405/T1403,2)),IF(COUNTIF(F1405,"*円*")=0,I1405,ROUNDUP(I1405*T1403,0)))</f>
        <v/>
      </c>
      <c r="H1405" s="174"/>
      <c r="I1405" s="176" t="str">
        <f>IF(I1403="","",IF(I1403="全額",H1403,IF(I1403="なし",0,"金額入力")))</f>
        <v/>
      </c>
      <c r="J1405" s="381"/>
      <c r="K1405" s="385"/>
      <c r="L1405" s="386"/>
      <c r="M1405" s="385"/>
      <c r="N1405" s="386"/>
      <c r="O1405" s="385"/>
      <c r="P1405" s="386"/>
      <c r="Q1405" s="385"/>
      <c r="R1405" s="387"/>
      <c r="S1405" s="87"/>
      <c r="T1405" s="135"/>
      <c r="U1405" s="118" t="str">
        <f>IF(G1405="","","IN_"&amp;F1405&amp;MONTH(H1405)&amp;"/"&amp;DAY(H1405))&amp;"_"&amp;COUNTIF($V$14:V1405,V1405)</f>
        <v>_244</v>
      </c>
      <c r="V1405" s="118" t="str">
        <f>"IN_"&amp;F1405&amp;H1405</f>
        <v>IN_</v>
      </c>
      <c r="W1405" s="118"/>
      <c r="X1405" s="118"/>
      <c r="Y1405" s="135" t="str">
        <f>Q1404</f>
        <v/>
      </c>
      <c r="Z1405" s="266">
        <f>Q1405</f>
        <v>0</v>
      </c>
      <c r="AA1405" s="135" t="str">
        <f>IF(AB1405="着金待ち",COUNTIF($AB$14:AB1405,"着金待ち"),"")</f>
        <v/>
      </c>
      <c r="AB1405" s="135" t="str">
        <f>IF(AND(OR(I1403="全額",I1403="一部")=TRUE,H1405="")=TRUE,"着金待ち","")</f>
        <v/>
      </c>
      <c r="AC1405" s="135" t="str">
        <f>IF(AB1405="着金待ち",C1403,"")</f>
        <v/>
      </c>
      <c r="AD1405" s="135" t="str">
        <f>IF(AB1405="着金待ち",F1405,"")</f>
        <v/>
      </c>
      <c r="AE1405" s="292" t="str">
        <f>IF(AB1405="着金待ち",G1405,"")</f>
        <v/>
      </c>
      <c r="AF1405" s="148" t="str">
        <f>IF(AB1405="着金待ち",B1405,"")</f>
        <v/>
      </c>
      <c r="AG1405" s="135" t="str">
        <f>IF(C1405="","",IF(C1405&lt;&gt;D1405+E1405,"！",""))</f>
        <v/>
      </c>
      <c r="AH1405" s="135" t="str">
        <f>IF(C1405="","",IF(C1405&lt;&gt;SUM(K1405:R1405),"！",""))</f>
        <v/>
      </c>
      <c r="AI1405" s="135" t="str">
        <f>IF(OR(AG1405="！",AH1405="！")=TRUE,"！","")</f>
        <v/>
      </c>
      <c r="AJ1405" s="135" t="str">
        <f>IF(AI1405="！",COUNTIF($AI$14:AI1405,"！"),"")</f>
        <v/>
      </c>
      <c r="AK1405" s="135">
        <v>4</v>
      </c>
    </row>
    <row r="1406" spans="1:37" ht="18" customHeight="1" thickBot="1">
      <c r="A1406" s="312"/>
      <c r="B1406" s="308" t="s">
        <v>317</v>
      </c>
      <c r="C1406" s="88"/>
      <c r="D1406" s="89"/>
      <c r="E1406" s="94" t="str">
        <f>IFERROR(ABS(C1405-(D1405+E1405)),"")</f>
        <v/>
      </c>
      <c r="F1406" s="90"/>
      <c r="G1406" s="90"/>
      <c r="H1406" s="89"/>
      <c r="I1406" s="170"/>
      <c r="J1406" s="79"/>
      <c r="K1406" s="79"/>
      <c r="L1406" s="79"/>
      <c r="M1406" s="79"/>
      <c r="N1406" s="79"/>
      <c r="O1406" s="79"/>
      <c r="P1406" s="79"/>
      <c r="Q1406" s="388" t="str">
        <f>IFERROR(ABS(C1405-SUM(K1405:R1405)),"")</f>
        <v/>
      </c>
      <c r="R1406" s="388"/>
      <c r="S1406" s="79"/>
      <c r="T1406" s="135"/>
      <c r="U1406" s="118"/>
      <c r="V1406" s="118"/>
      <c r="W1406" s="118"/>
      <c r="X1406" s="118"/>
      <c r="Y1406" s="135"/>
      <c r="Z1406" s="135"/>
      <c r="AA1406" s="135"/>
      <c r="AB1406" s="135"/>
      <c r="AC1406" s="135"/>
      <c r="AD1406" s="135"/>
      <c r="AE1406" s="135"/>
      <c r="AF1406" s="148"/>
      <c r="AG1406" s="135"/>
      <c r="AH1406" s="135"/>
      <c r="AI1406" s="135"/>
      <c r="AJ1406" s="135"/>
      <c r="AK1406" s="135"/>
    </row>
    <row r="1407" spans="1:37" ht="18" customHeight="1" thickBot="1">
      <c r="A1407" s="312"/>
      <c r="B1407" s="321">
        <f>B1402+1</f>
        <v>5</v>
      </c>
      <c r="C1407" s="81" t="s">
        <v>23</v>
      </c>
      <c r="D1407" s="82" t="s">
        <v>136</v>
      </c>
      <c r="E1407" s="82" t="s">
        <v>28</v>
      </c>
      <c r="F1407" s="82" t="s">
        <v>27</v>
      </c>
      <c r="G1407" s="82" t="s">
        <v>24</v>
      </c>
      <c r="H1407" s="171" t="s">
        <v>25</v>
      </c>
      <c r="I1407" s="91" t="s">
        <v>133</v>
      </c>
      <c r="J1407" s="372" t="s">
        <v>198</v>
      </c>
      <c r="K1407" s="374"/>
      <c r="L1407" s="375"/>
      <c r="M1407" s="375"/>
      <c r="N1407" s="375"/>
      <c r="O1407" s="375"/>
      <c r="P1407" s="375"/>
      <c r="Q1407" s="375"/>
      <c r="R1407" s="376"/>
      <c r="S1407" s="83"/>
      <c r="T1407" s="120" t="s">
        <v>31</v>
      </c>
      <c r="U1407" s="118"/>
      <c r="V1407" s="118"/>
      <c r="W1407" s="118"/>
      <c r="X1407" s="118"/>
      <c r="Y1407" s="135" t="str">
        <f>K1409</f>
        <v/>
      </c>
      <c r="Z1407" s="266">
        <f>K1410</f>
        <v>0</v>
      </c>
      <c r="AA1407" s="135"/>
      <c r="AB1407" s="135"/>
      <c r="AC1407" s="135"/>
      <c r="AD1407" s="135"/>
      <c r="AE1407" s="135"/>
      <c r="AF1407" s="148"/>
      <c r="AG1407" s="135"/>
      <c r="AH1407" s="135"/>
      <c r="AI1407" s="135"/>
      <c r="AJ1407" s="135"/>
      <c r="AK1407" s="135"/>
    </row>
    <row r="1408" spans="1:37" ht="18" customHeight="1" thickBot="1">
      <c r="A1408" s="312"/>
      <c r="B1408" s="309">
        <f>B1388</f>
        <v>16</v>
      </c>
      <c r="C1408" s="107"/>
      <c r="D1408" s="108" t="s">
        <v>30</v>
      </c>
      <c r="E1408" s="108" t="str">
        <f>IF(C1408="","",IFERROR(INDEX(リスト!$B$3:$B$32,MATCH(プレー記録!C1408,リスト!$D$3:$D$32,0),1),""))</f>
        <v/>
      </c>
      <c r="F1408" s="109"/>
      <c r="G1408" s="109" t="str">
        <f>IF(F1408="","",F1408)</f>
        <v/>
      </c>
      <c r="H1408" s="172"/>
      <c r="I1408" s="175"/>
      <c r="J1408" s="373"/>
      <c r="K1408" s="377"/>
      <c r="L1408" s="378"/>
      <c r="M1408" s="378"/>
      <c r="N1408" s="378"/>
      <c r="O1408" s="378"/>
      <c r="P1408" s="378"/>
      <c r="Q1408" s="378"/>
      <c r="R1408" s="379"/>
      <c r="S1408" s="84"/>
      <c r="T1408" s="241"/>
      <c r="U1408" s="118" t="str">
        <f>IF(F1408="","","OUT_"&amp;E1408&amp;MONTH(B1408)&amp;"/"&amp;DAY(B1408)&amp;"_"&amp;COUNTIF($V$12:V1408,V1408))</f>
        <v/>
      </c>
      <c r="V1408" s="118" t="str">
        <f>"OUT_"&amp;E1408&amp;B1408</f>
        <v>OUT_16</v>
      </c>
      <c r="W1408" s="194">
        <f>SUM(H1408)-SUM(I1410)</f>
        <v>0</v>
      </c>
      <c r="X1408" s="119" t="str">
        <f>IF(C1408="","",C1408)</f>
        <v/>
      </c>
      <c r="Y1408" s="135" t="str">
        <f>M1409</f>
        <v/>
      </c>
      <c r="Z1408" s="266">
        <f>M1410</f>
        <v>0</v>
      </c>
      <c r="AA1408" s="135"/>
      <c r="AB1408" s="135"/>
      <c r="AC1408" s="135"/>
      <c r="AD1408" s="135"/>
      <c r="AE1408" s="135"/>
      <c r="AF1408" s="148"/>
      <c r="AG1408" s="135"/>
      <c r="AH1408" s="135"/>
      <c r="AI1408" s="135"/>
      <c r="AJ1408" s="135"/>
      <c r="AK1408" s="135"/>
    </row>
    <row r="1409" spans="1:37" ht="18" customHeight="1">
      <c r="A1409" s="312"/>
      <c r="B1409" s="79"/>
      <c r="C1409" s="85" t="s">
        <v>26</v>
      </c>
      <c r="D1409" s="86" t="s">
        <v>1</v>
      </c>
      <c r="E1409" s="86" t="s">
        <v>29</v>
      </c>
      <c r="F1409" s="86" t="s">
        <v>119</v>
      </c>
      <c r="G1409" s="86" t="s">
        <v>134</v>
      </c>
      <c r="H1409" s="173" t="s">
        <v>117</v>
      </c>
      <c r="I1409" s="92" t="s">
        <v>135</v>
      </c>
      <c r="J1409" s="380" t="s">
        <v>199</v>
      </c>
      <c r="K1409" s="382" t="str">
        <f>$K$13</f>
        <v/>
      </c>
      <c r="L1409" s="383"/>
      <c r="M1409" s="382" t="str">
        <f>$M$13</f>
        <v/>
      </c>
      <c r="N1409" s="383"/>
      <c r="O1409" s="382" t="str">
        <f>$O$13</f>
        <v/>
      </c>
      <c r="P1409" s="383"/>
      <c r="Q1409" s="382" t="str">
        <f>$Q$13</f>
        <v/>
      </c>
      <c r="R1409" s="384"/>
      <c r="S1409" s="87"/>
      <c r="T1409" s="135"/>
      <c r="U1409" s="118"/>
      <c r="V1409" s="118"/>
      <c r="W1409" s="118"/>
      <c r="X1409" s="118"/>
      <c r="Y1409" s="135" t="str">
        <f>O1409</f>
        <v/>
      </c>
      <c r="Z1409" s="266">
        <f>O1410</f>
        <v>0</v>
      </c>
      <c r="AA1409" s="135"/>
      <c r="AB1409" s="135"/>
      <c r="AC1409" s="135"/>
      <c r="AD1409" s="135"/>
      <c r="AE1409" s="135"/>
      <c r="AF1409" s="148"/>
      <c r="AG1409" s="135"/>
      <c r="AH1409" s="135"/>
      <c r="AI1409" s="135"/>
      <c r="AJ1409" s="135"/>
      <c r="AK1409" s="135"/>
    </row>
    <row r="1410" spans="1:37" ht="18" customHeight="1" thickBot="1">
      <c r="A1410" s="312" t="str">
        <f>IF(C1408="","",C1408)</f>
        <v/>
      </c>
      <c r="B1410" s="97">
        <f>B1388</f>
        <v>16</v>
      </c>
      <c r="C1410" s="93" t="str">
        <f>IF(H1408="","",IF(D1408="USD",H1408-G1408,ROUNDUP((H1408-G1408)/T1408,2)))</f>
        <v/>
      </c>
      <c r="D1410" s="110"/>
      <c r="E1410" s="110"/>
      <c r="F1410" s="111" t="str">
        <f>IF(AND(E1408&lt;&gt;"",OR(I1408="全額",I1408="一部")=TRUE)=TRUE,E1408,"")</f>
        <v/>
      </c>
      <c r="G1410" s="112" t="str">
        <f>IF(D1408="JPY",IF(COUNTIF(F1410,"*円*")=1,I1410,ROUNDUP(I1410/T1408,2)),IF(COUNTIF(F1410,"*円*")=0,I1410,ROUNDUP(I1410*T1408,0)))</f>
        <v/>
      </c>
      <c r="H1410" s="174"/>
      <c r="I1410" s="176" t="str">
        <f>IF(I1408="","",IF(I1408="全額",H1408,IF(I1408="なし",0,"金額入力")))</f>
        <v/>
      </c>
      <c r="J1410" s="381"/>
      <c r="K1410" s="385"/>
      <c r="L1410" s="386"/>
      <c r="M1410" s="385"/>
      <c r="N1410" s="386"/>
      <c r="O1410" s="385"/>
      <c r="P1410" s="386"/>
      <c r="Q1410" s="385"/>
      <c r="R1410" s="387"/>
      <c r="S1410" s="87"/>
      <c r="T1410" s="135"/>
      <c r="U1410" s="118" t="str">
        <f>IF(G1410="","","IN_"&amp;F1410&amp;MONTH(H1410)&amp;"/"&amp;DAY(H1410))&amp;"_"&amp;COUNTIF($V$14:V1410,V1410)</f>
        <v>_245</v>
      </c>
      <c r="V1410" s="118" t="str">
        <f>"IN_"&amp;F1410&amp;H1410</f>
        <v>IN_</v>
      </c>
      <c r="W1410" s="118"/>
      <c r="X1410" s="118"/>
      <c r="Y1410" s="135" t="str">
        <f>Q1409</f>
        <v/>
      </c>
      <c r="Z1410" s="266">
        <f>Q1410</f>
        <v>0</v>
      </c>
      <c r="AA1410" s="135" t="str">
        <f>IF(AB1410="着金待ち",COUNTIF($AB$14:AB1410,"着金待ち"),"")</f>
        <v/>
      </c>
      <c r="AB1410" s="135" t="str">
        <f>IF(AND(OR(I1408="全額",I1408="一部")=TRUE,H1410="")=TRUE,"着金待ち","")</f>
        <v/>
      </c>
      <c r="AC1410" s="135" t="str">
        <f>IF(AB1410="着金待ち",C1408,"")</f>
        <v/>
      </c>
      <c r="AD1410" s="135" t="str">
        <f>IF(AB1410="着金待ち",F1410,"")</f>
        <v/>
      </c>
      <c r="AE1410" s="292" t="str">
        <f>IF(AB1410="着金待ち",G1410,"")</f>
        <v/>
      </c>
      <c r="AF1410" s="148" t="str">
        <f>IF(AB1410="着金待ち",B1410,"")</f>
        <v/>
      </c>
      <c r="AG1410" s="135" t="str">
        <f>IF(C1410="","",IF(C1410&lt;&gt;D1410+E1410,"！",""))</f>
        <v/>
      </c>
      <c r="AH1410" s="135" t="str">
        <f>IF(C1410="","",IF(C1410&lt;&gt;SUM(K1410:R1410),"！",""))</f>
        <v/>
      </c>
      <c r="AI1410" s="135" t="str">
        <f>IF(OR(AG1410="！",AH1410="！")=TRUE,"！","")</f>
        <v/>
      </c>
      <c r="AJ1410" s="135" t="str">
        <f>IF(AI1410="！",COUNTIF($AI$14:AI1410,"！"),"")</f>
        <v/>
      </c>
      <c r="AK1410" s="135">
        <v>5</v>
      </c>
    </row>
    <row r="1411" spans="1:37" ht="18" customHeight="1" thickBot="1">
      <c r="A1411" s="312"/>
      <c r="B1411" s="308" t="s">
        <v>317</v>
      </c>
      <c r="C1411" s="88"/>
      <c r="D1411" s="89"/>
      <c r="E1411" s="94" t="str">
        <f>IFERROR(ABS(C1410-(D1410+E1410)),"")</f>
        <v/>
      </c>
      <c r="F1411" s="90"/>
      <c r="G1411" s="90"/>
      <c r="H1411" s="89"/>
      <c r="I1411" s="170"/>
      <c r="J1411" s="79"/>
      <c r="K1411" s="79"/>
      <c r="L1411" s="79"/>
      <c r="M1411" s="79"/>
      <c r="N1411" s="79"/>
      <c r="O1411" s="79"/>
      <c r="P1411" s="79"/>
      <c r="Q1411" s="388" t="str">
        <f>IFERROR(ABS(C1410-SUM(K1410:R1410)),"")</f>
        <v/>
      </c>
      <c r="R1411" s="388"/>
      <c r="S1411" s="79"/>
      <c r="T1411" s="135"/>
      <c r="U1411" s="118"/>
      <c r="V1411" s="118"/>
      <c r="W1411" s="118"/>
      <c r="X1411" s="118"/>
      <c r="Y1411" s="135"/>
      <c r="Z1411" s="135"/>
      <c r="AA1411" s="135"/>
      <c r="AB1411" s="135"/>
      <c r="AC1411" s="135"/>
      <c r="AD1411" s="135"/>
      <c r="AE1411" s="135"/>
      <c r="AF1411" s="148"/>
      <c r="AG1411" s="135"/>
      <c r="AH1411" s="135"/>
      <c r="AI1411" s="135"/>
      <c r="AJ1411" s="135"/>
      <c r="AK1411" s="135"/>
    </row>
    <row r="1412" spans="1:37" ht="18" customHeight="1" thickBot="1">
      <c r="A1412" s="312"/>
      <c r="B1412" s="321">
        <f>B1407+1</f>
        <v>6</v>
      </c>
      <c r="C1412" s="81" t="s">
        <v>23</v>
      </c>
      <c r="D1412" s="82" t="s">
        <v>136</v>
      </c>
      <c r="E1412" s="82" t="s">
        <v>28</v>
      </c>
      <c r="F1412" s="82" t="s">
        <v>27</v>
      </c>
      <c r="G1412" s="82" t="s">
        <v>24</v>
      </c>
      <c r="H1412" s="171" t="s">
        <v>25</v>
      </c>
      <c r="I1412" s="91" t="s">
        <v>133</v>
      </c>
      <c r="J1412" s="372" t="s">
        <v>198</v>
      </c>
      <c r="K1412" s="374"/>
      <c r="L1412" s="375"/>
      <c r="M1412" s="375"/>
      <c r="N1412" s="375"/>
      <c r="O1412" s="375"/>
      <c r="P1412" s="375"/>
      <c r="Q1412" s="375"/>
      <c r="R1412" s="376"/>
      <c r="S1412" s="83"/>
      <c r="T1412" s="120" t="s">
        <v>31</v>
      </c>
      <c r="U1412" s="118"/>
      <c r="V1412" s="118"/>
      <c r="W1412" s="118"/>
      <c r="X1412" s="118"/>
      <c r="Y1412" s="135" t="str">
        <f>K1414</f>
        <v/>
      </c>
      <c r="Z1412" s="266">
        <f>K1415</f>
        <v>0</v>
      </c>
      <c r="AA1412" s="135"/>
      <c r="AB1412" s="135"/>
      <c r="AC1412" s="135"/>
      <c r="AD1412" s="135"/>
      <c r="AE1412" s="135"/>
      <c r="AF1412" s="148"/>
      <c r="AG1412" s="135"/>
      <c r="AH1412" s="135"/>
      <c r="AI1412" s="135"/>
      <c r="AJ1412" s="135"/>
      <c r="AK1412" s="135"/>
    </row>
    <row r="1413" spans="1:37" ht="18" customHeight="1" thickBot="1">
      <c r="A1413" s="312"/>
      <c r="B1413" s="309">
        <f>B1388</f>
        <v>16</v>
      </c>
      <c r="C1413" s="107"/>
      <c r="D1413" s="108" t="s">
        <v>30</v>
      </c>
      <c r="E1413" s="108" t="str">
        <f>IF(C1413="","",IFERROR(INDEX(リスト!$B$3:$B$32,MATCH(プレー記録!C1413,リスト!$D$3:$D$32,0),1),""))</f>
        <v/>
      </c>
      <c r="F1413" s="109"/>
      <c r="G1413" s="109" t="str">
        <f>IF(F1413="","",F1413)</f>
        <v/>
      </c>
      <c r="H1413" s="172"/>
      <c r="I1413" s="175"/>
      <c r="J1413" s="373"/>
      <c r="K1413" s="377"/>
      <c r="L1413" s="378"/>
      <c r="M1413" s="378"/>
      <c r="N1413" s="378"/>
      <c r="O1413" s="378"/>
      <c r="P1413" s="378"/>
      <c r="Q1413" s="378"/>
      <c r="R1413" s="379"/>
      <c r="S1413" s="84"/>
      <c r="T1413" s="241"/>
      <c r="U1413" s="118" t="str">
        <f>IF(F1413="","","OUT_"&amp;E1413&amp;MONTH(B1413)&amp;"/"&amp;DAY(B1413)&amp;"_"&amp;COUNTIF($V$12:V1413,V1413))</f>
        <v/>
      </c>
      <c r="V1413" s="118" t="str">
        <f>"OUT_"&amp;E1413&amp;B1413</f>
        <v>OUT_16</v>
      </c>
      <c r="W1413" s="194">
        <f>SUM(H1413)-SUM(I1415)</f>
        <v>0</v>
      </c>
      <c r="X1413" s="119" t="str">
        <f>IF(C1413="","",C1413)</f>
        <v/>
      </c>
      <c r="Y1413" s="135" t="str">
        <f>M1414</f>
        <v/>
      </c>
      <c r="Z1413" s="266">
        <f>M1415</f>
        <v>0</v>
      </c>
      <c r="AA1413" s="135"/>
      <c r="AB1413" s="135"/>
      <c r="AC1413" s="135"/>
      <c r="AD1413" s="135"/>
      <c r="AE1413" s="135"/>
      <c r="AF1413" s="148"/>
      <c r="AG1413" s="135"/>
      <c r="AH1413" s="135"/>
      <c r="AI1413" s="135"/>
      <c r="AJ1413" s="135"/>
      <c r="AK1413" s="135"/>
    </row>
    <row r="1414" spans="1:37" ht="18" customHeight="1">
      <c r="A1414" s="312"/>
      <c r="B1414" s="79"/>
      <c r="C1414" s="85" t="s">
        <v>26</v>
      </c>
      <c r="D1414" s="86" t="s">
        <v>1</v>
      </c>
      <c r="E1414" s="86" t="s">
        <v>29</v>
      </c>
      <c r="F1414" s="86" t="s">
        <v>119</v>
      </c>
      <c r="G1414" s="86" t="s">
        <v>134</v>
      </c>
      <c r="H1414" s="173" t="s">
        <v>117</v>
      </c>
      <c r="I1414" s="92" t="s">
        <v>135</v>
      </c>
      <c r="J1414" s="380" t="s">
        <v>199</v>
      </c>
      <c r="K1414" s="382" t="str">
        <f>$K$13</f>
        <v/>
      </c>
      <c r="L1414" s="383"/>
      <c r="M1414" s="382" t="str">
        <f>$M$13</f>
        <v/>
      </c>
      <c r="N1414" s="383"/>
      <c r="O1414" s="382" t="str">
        <f>$O$13</f>
        <v/>
      </c>
      <c r="P1414" s="383"/>
      <c r="Q1414" s="382" t="str">
        <f>$Q$13</f>
        <v/>
      </c>
      <c r="R1414" s="384"/>
      <c r="S1414" s="87"/>
      <c r="T1414" s="135"/>
      <c r="U1414" s="118"/>
      <c r="V1414" s="118"/>
      <c r="W1414" s="118"/>
      <c r="X1414" s="118"/>
      <c r="Y1414" s="135" t="str">
        <f>O1414</f>
        <v/>
      </c>
      <c r="Z1414" s="266">
        <f>O1415</f>
        <v>0</v>
      </c>
      <c r="AA1414" s="135"/>
      <c r="AB1414" s="135"/>
      <c r="AC1414" s="135"/>
      <c r="AD1414" s="135"/>
      <c r="AE1414" s="135"/>
      <c r="AF1414" s="148"/>
      <c r="AG1414" s="135"/>
      <c r="AH1414" s="135"/>
      <c r="AI1414" s="135"/>
      <c r="AJ1414" s="135"/>
      <c r="AK1414" s="135"/>
    </row>
    <row r="1415" spans="1:37" ht="18" customHeight="1" thickBot="1">
      <c r="A1415" s="312" t="str">
        <f>IF(C1413="","",C1413)</f>
        <v/>
      </c>
      <c r="B1415" s="97">
        <f>B1388</f>
        <v>16</v>
      </c>
      <c r="C1415" s="93" t="str">
        <f>IF(H1413="","",IF(D1413="USD",H1413-G1413,ROUNDUP((H1413-G1413)/T1413,2)))</f>
        <v/>
      </c>
      <c r="D1415" s="110"/>
      <c r="E1415" s="110"/>
      <c r="F1415" s="111" t="str">
        <f>IF(AND(E1413&lt;&gt;"",OR(I1413="全額",I1413="一部")=TRUE)=TRUE,E1413,"")</f>
        <v/>
      </c>
      <c r="G1415" s="112" t="str">
        <f>IF(D1413="JPY",IF(COUNTIF(F1415,"*円*")=1,I1415,ROUNDUP(I1415/T1413,2)),IF(COUNTIF(F1415,"*円*")=0,I1415,ROUNDUP(I1415*T1413,0)))</f>
        <v/>
      </c>
      <c r="H1415" s="174"/>
      <c r="I1415" s="176" t="str">
        <f>IF(I1413="","",IF(I1413="全額",H1413,IF(I1413="なし",0,"金額入力")))</f>
        <v/>
      </c>
      <c r="J1415" s="381"/>
      <c r="K1415" s="385"/>
      <c r="L1415" s="386"/>
      <c r="M1415" s="385"/>
      <c r="N1415" s="386"/>
      <c r="O1415" s="385"/>
      <c r="P1415" s="386"/>
      <c r="Q1415" s="385"/>
      <c r="R1415" s="387"/>
      <c r="S1415" s="87"/>
      <c r="T1415" s="135"/>
      <c r="U1415" s="118" t="str">
        <f>IF(G1415="","","IN_"&amp;F1415&amp;MONTH(H1415)&amp;"/"&amp;DAY(H1415))&amp;"_"&amp;COUNTIF($V$14:V1415,V1415)</f>
        <v>_246</v>
      </c>
      <c r="V1415" s="118" t="str">
        <f>"IN_"&amp;F1415&amp;H1415</f>
        <v>IN_</v>
      </c>
      <c r="W1415" s="118"/>
      <c r="X1415" s="118"/>
      <c r="Y1415" s="135" t="str">
        <f>Q1414</f>
        <v/>
      </c>
      <c r="Z1415" s="266">
        <f>Q1415</f>
        <v>0</v>
      </c>
      <c r="AA1415" s="135" t="str">
        <f>IF(AB1415="着金待ち",COUNTIF($AB$14:AB1415,"着金待ち"),"")</f>
        <v/>
      </c>
      <c r="AB1415" s="135" t="str">
        <f>IF(AND(OR(I1413="全額",I1413="一部")=TRUE,H1415="")=TRUE,"着金待ち","")</f>
        <v/>
      </c>
      <c r="AC1415" s="135" t="str">
        <f>IF(AB1415="着金待ち",C1413,"")</f>
        <v/>
      </c>
      <c r="AD1415" s="135" t="str">
        <f>IF(AB1415="着金待ち",F1415,"")</f>
        <v/>
      </c>
      <c r="AE1415" s="292" t="str">
        <f>IF(AB1415="着金待ち",G1415,"")</f>
        <v/>
      </c>
      <c r="AF1415" s="148" t="str">
        <f>IF(AB1415="着金待ち",B1415,"")</f>
        <v/>
      </c>
      <c r="AG1415" s="135" t="str">
        <f>IF(C1415="","",IF(C1415&lt;&gt;D1415+E1415,"！",""))</f>
        <v/>
      </c>
      <c r="AH1415" s="135" t="str">
        <f>IF(C1415="","",IF(C1415&lt;&gt;SUM(K1415:R1415),"！",""))</f>
        <v/>
      </c>
      <c r="AI1415" s="135" t="str">
        <f>IF(OR(AG1415="！",AH1415="！")=TRUE,"！","")</f>
        <v/>
      </c>
      <c r="AJ1415" s="135" t="str">
        <f>IF(AI1415="！",COUNTIF($AI$14:AI1415,"！"),"")</f>
        <v/>
      </c>
      <c r="AK1415" s="135">
        <v>6</v>
      </c>
    </row>
    <row r="1416" spans="1:37" ht="18" customHeight="1" thickBot="1">
      <c r="A1416" s="312"/>
      <c r="B1416" s="308" t="s">
        <v>317</v>
      </c>
      <c r="C1416" s="88"/>
      <c r="D1416" s="89"/>
      <c r="E1416" s="94" t="str">
        <f>IFERROR(ABS(C1415-(D1415+E1415)),"")</f>
        <v/>
      </c>
      <c r="F1416" s="90"/>
      <c r="G1416" s="90"/>
      <c r="H1416" s="89"/>
      <c r="I1416" s="170"/>
      <c r="J1416" s="79"/>
      <c r="K1416" s="79"/>
      <c r="L1416" s="79"/>
      <c r="M1416" s="79"/>
      <c r="N1416" s="79"/>
      <c r="O1416" s="79"/>
      <c r="P1416" s="79"/>
      <c r="Q1416" s="388" t="str">
        <f>IFERROR(ABS(C1415-SUM(K1415:R1415)),"")</f>
        <v/>
      </c>
      <c r="R1416" s="388"/>
      <c r="S1416" s="79"/>
      <c r="T1416" s="135"/>
      <c r="U1416" s="118"/>
      <c r="V1416" s="118"/>
      <c r="W1416" s="118"/>
      <c r="X1416" s="118"/>
      <c r="Y1416" s="135"/>
      <c r="Z1416" s="135"/>
      <c r="AA1416" s="135"/>
      <c r="AB1416" s="135"/>
      <c r="AC1416" s="135"/>
      <c r="AD1416" s="135"/>
      <c r="AE1416" s="135"/>
      <c r="AF1416" s="148"/>
      <c r="AG1416" s="135"/>
      <c r="AH1416" s="135"/>
      <c r="AI1416" s="135"/>
      <c r="AJ1416" s="135"/>
      <c r="AK1416" s="135"/>
    </row>
    <row r="1417" spans="1:37" ht="18" customHeight="1" thickBot="1">
      <c r="A1417" s="312"/>
      <c r="B1417" s="321">
        <f>B1412+1</f>
        <v>7</v>
      </c>
      <c r="C1417" s="81" t="s">
        <v>23</v>
      </c>
      <c r="D1417" s="82" t="s">
        <v>136</v>
      </c>
      <c r="E1417" s="82" t="s">
        <v>28</v>
      </c>
      <c r="F1417" s="82" t="s">
        <v>27</v>
      </c>
      <c r="G1417" s="82" t="s">
        <v>24</v>
      </c>
      <c r="H1417" s="171" t="s">
        <v>25</v>
      </c>
      <c r="I1417" s="91" t="s">
        <v>133</v>
      </c>
      <c r="J1417" s="372" t="s">
        <v>198</v>
      </c>
      <c r="K1417" s="374"/>
      <c r="L1417" s="375"/>
      <c r="M1417" s="375"/>
      <c r="N1417" s="375"/>
      <c r="O1417" s="375"/>
      <c r="P1417" s="375"/>
      <c r="Q1417" s="375"/>
      <c r="R1417" s="376"/>
      <c r="S1417" s="83"/>
      <c r="T1417" s="120" t="s">
        <v>31</v>
      </c>
      <c r="U1417" s="118"/>
      <c r="V1417" s="118"/>
      <c r="W1417" s="118"/>
      <c r="X1417" s="118"/>
      <c r="Y1417" s="135" t="str">
        <f>K1419</f>
        <v/>
      </c>
      <c r="Z1417" s="266">
        <f>K1420</f>
        <v>0</v>
      </c>
      <c r="AA1417" s="135"/>
      <c r="AB1417" s="135"/>
      <c r="AC1417" s="135"/>
      <c r="AD1417" s="135"/>
      <c r="AE1417" s="135"/>
      <c r="AF1417" s="148"/>
      <c r="AG1417" s="135"/>
      <c r="AH1417" s="135"/>
      <c r="AI1417" s="135"/>
      <c r="AJ1417" s="135"/>
      <c r="AK1417" s="135"/>
    </row>
    <row r="1418" spans="1:37" ht="18" customHeight="1" thickBot="1">
      <c r="A1418" s="312"/>
      <c r="B1418" s="309">
        <f>B1388</f>
        <v>16</v>
      </c>
      <c r="C1418" s="107"/>
      <c r="D1418" s="108" t="s">
        <v>30</v>
      </c>
      <c r="E1418" s="108" t="str">
        <f>IF(C1418="","",IFERROR(INDEX(リスト!$B$3:$B$32,MATCH(プレー記録!C1418,リスト!$D$3:$D$32,0),1),""))</f>
        <v/>
      </c>
      <c r="F1418" s="109"/>
      <c r="G1418" s="109" t="str">
        <f>IF(F1418="","",F1418)</f>
        <v/>
      </c>
      <c r="H1418" s="172"/>
      <c r="I1418" s="175"/>
      <c r="J1418" s="373"/>
      <c r="K1418" s="377"/>
      <c r="L1418" s="378"/>
      <c r="M1418" s="378"/>
      <c r="N1418" s="378"/>
      <c r="O1418" s="378"/>
      <c r="P1418" s="378"/>
      <c r="Q1418" s="378"/>
      <c r="R1418" s="379"/>
      <c r="S1418" s="84"/>
      <c r="T1418" s="241"/>
      <c r="U1418" s="118" t="str">
        <f>IF(F1418="","","OUT_"&amp;E1418&amp;MONTH(B1418)&amp;"/"&amp;DAY(B1418)&amp;"_"&amp;COUNTIF($V$12:V1418,V1418))</f>
        <v/>
      </c>
      <c r="V1418" s="118" t="str">
        <f>"OUT_"&amp;E1418&amp;B1418</f>
        <v>OUT_16</v>
      </c>
      <c r="W1418" s="194">
        <f>SUM(H1418)-SUM(I1420)</f>
        <v>0</v>
      </c>
      <c r="X1418" s="119" t="str">
        <f>IF(C1418="","",C1418)</f>
        <v/>
      </c>
      <c r="Y1418" s="135" t="str">
        <f>M1419</f>
        <v/>
      </c>
      <c r="Z1418" s="266">
        <f>M1420</f>
        <v>0</v>
      </c>
      <c r="AA1418" s="135"/>
      <c r="AB1418" s="135"/>
      <c r="AC1418" s="135"/>
      <c r="AD1418" s="135"/>
      <c r="AE1418" s="135"/>
      <c r="AF1418" s="148"/>
      <c r="AG1418" s="135"/>
      <c r="AH1418" s="135"/>
      <c r="AI1418" s="135"/>
      <c r="AJ1418" s="135"/>
      <c r="AK1418" s="135"/>
    </row>
    <row r="1419" spans="1:37" ht="18" customHeight="1">
      <c r="A1419" s="312"/>
      <c r="B1419" s="79"/>
      <c r="C1419" s="85" t="s">
        <v>26</v>
      </c>
      <c r="D1419" s="86" t="s">
        <v>1</v>
      </c>
      <c r="E1419" s="86" t="s">
        <v>29</v>
      </c>
      <c r="F1419" s="86" t="s">
        <v>119</v>
      </c>
      <c r="G1419" s="86" t="s">
        <v>134</v>
      </c>
      <c r="H1419" s="173" t="s">
        <v>117</v>
      </c>
      <c r="I1419" s="92" t="s">
        <v>135</v>
      </c>
      <c r="J1419" s="380" t="s">
        <v>199</v>
      </c>
      <c r="K1419" s="382" t="str">
        <f>$K$13</f>
        <v/>
      </c>
      <c r="L1419" s="383"/>
      <c r="M1419" s="382" t="str">
        <f>$M$13</f>
        <v/>
      </c>
      <c r="N1419" s="383"/>
      <c r="O1419" s="382" t="str">
        <f>$O$13</f>
        <v/>
      </c>
      <c r="P1419" s="383"/>
      <c r="Q1419" s="382" t="str">
        <f>$Q$13</f>
        <v/>
      </c>
      <c r="R1419" s="384"/>
      <c r="S1419" s="87"/>
      <c r="T1419" s="135"/>
      <c r="U1419" s="118"/>
      <c r="V1419" s="118"/>
      <c r="W1419" s="118"/>
      <c r="X1419" s="118"/>
      <c r="Y1419" s="135" t="str">
        <f>O1419</f>
        <v/>
      </c>
      <c r="Z1419" s="266">
        <f>O1420</f>
        <v>0</v>
      </c>
      <c r="AA1419" s="135"/>
      <c r="AB1419" s="135"/>
      <c r="AC1419" s="135"/>
      <c r="AD1419" s="135"/>
      <c r="AE1419" s="135"/>
      <c r="AF1419" s="148"/>
      <c r="AG1419" s="135"/>
      <c r="AH1419" s="135"/>
      <c r="AI1419" s="135"/>
      <c r="AJ1419" s="135"/>
      <c r="AK1419" s="135"/>
    </row>
    <row r="1420" spans="1:37" ht="18" customHeight="1" thickBot="1">
      <c r="A1420" s="312" t="str">
        <f>IF(C1418="","",C1418)</f>
        <v/>
      </c>
      <c r="B1420" s="97">
        <f>B1388</f>
        <v>16</v>
      </c>
      <c r="C1420" s="93" t="str">
        <f>IF(H1418="","",IF(D1418="USD",H1418-G1418,ROUNDUP((H1418-G1418)/T1418,2)))</f>
        <v/>
      </c>
      <c r="D1420" s="110"/>
      <c r="E1420" s="110"/>
      <c r="F1420" s="111" t="str">
        <f>IF(AND(E1418&lt;&gt;"",OR(I1418="全額",I1418="一部")=TRUE)=TRUE,E1418,"")</f>
        <v/>
      </c>
      <c r="G1420" s="112" t="str">
        <f>IF(D1418="JPY",IF(COUNTIF(F1420,"*円*")=1,I1420,ROUNDUP(I1420/T1418,2)),IF(COUNTIF(F1420,"*円*")=0,I1420,ROUNDUP(I1420*T1418,0)))</f>
        <v/>
      </c>
      <c r="H1420" s="174"/>
      <c r="I1420" s="176" t="str">
        <f>IF(I1418="","",IF(I1418="全額",H1418,IF(I1418="なし",0,"金額入力")))</f>
        <v/>
      </c>
      <c r="J1420" s="381"/>
      <c r="K1420" s="385"/>
      <c r="L1420" s="386"/>
      <c r="M1420" s="385"/>
      <c r="N1420" s="386"/>
      <c r="O1420" s="385"/>
      <c r="P1420" s="386"/>
      <c r="Q1420" s="385"/>
      <c r="R1420" s="387"/>
      <c r="S1420" s="87"/>
      <c r="T1420" s="135"/>
      <c r="U1420" s="118" t="str">
        <f>IF(G1420="","","IN_"&amp;F1420&amp;MONTH(H1420)&amp;"/"&amp;DAY(H1420))&amp;"_"&amp;COUNTIF($V$14:V1420,V1420)</f>
        <v>_247</v>
      </c>
      <c r="V1420" s="118" t="str">
        <f>"IN_"&amp;F1420&amp;H1420</f>
        <v>IN_</v>
      </c>
      <c r="W1420" s="118"/>
      <c r="X1420" s="118"/>
      <c r="Y1420" s="135" t="str">
        <f>Q1419</f>
        <v/>
      </c>
      <c r="Z1420" s="266">
        <f>Q1420</f>
        <v>0</v>
      </c>
      <c r="AA1420" s="135" t="str">
        <f>IF(AB1420="着金待ち",COUNTIF($AB$14:AB1420,"着金待ち"),"")</f>
        <v/>
      </c>
      <c r="AB1420" s="135" t="str">
        <f>IF(AND(OR(I1418="全額",I1418="一部")=TRUE,H1420="")=TRUE,"着金待ち","")</f>
        <v/>
      </c>
      <c r="AC1420" s="135" t="str">
        <f>IF(AB1420="着金待ち",C1418,"")</f>
        <v/>
      </c>
      <c r="AD1420" s="135" t="str">
        <f>IF(AB1420="着金待ち",F1420,"")</f>
        <v/>
      </c>
      <c r="AE1420" s="292" t="str">
        <f>IF(AB1420="着金待ち",G1420,"")</f>
        <v/>
      </c>
      <c r="AF1420" s="148" t="str">
        <f>IF(AB1420="着金待ち",B1420,"")</f>
        <v/>
      </c>
      <c r="AG1420" s="135" t="str">
        <f>IF(C1420="","",IF(C1420&lt;&gt;D1420+E1420,"！",""))</f>
        <v/>
      </c>
      <c r="AH1420" s="135" t="str">
        <f>IF(C1420="","",IF(C1420&lt;&gt;SUM(K1420:R1420),"！",""))</f>
        <v/>
      </c>
      <c r="AI1420" s="135" t="str">
        <f>IF(OR(AG1420="！",AH1420="！")=TRUE,"！","")</f>
        <v/>
      </c>
      <c r="AJ1420" s="135" t="str">
        <f>IF(AI1420="！",COUNTIF($AI$14:AI1420,"！"),"")</f>
        <v/>
      </c>
      <c r="AK1420" s="135">
        <v>7</v>
      </c>
    </row>
    <row r="1421" spans="1:37" ht="18" customHeight="1" thickBot="1">
      <c r="A1421" s="312"/>
      <c r="B1421" s="308" t="s">
        <v>317</v>
      </c>
      <c r="C1421" s="88"/>
      <c r="D1421" s="89"/>
      <c r="E1421" s="94" t="str">
        <f>IFERROR(ABS(C1420-(D1420+E1420)),"")</f>
        <v/>
      </c>
      <c r="F1421" s="90"/>
      <c r="G1421" s="90"/>
      <c r="H1421" s="89"/>
      <c r="I1421" s="170"/>
      <c r="J1421" s="79"/>
      <c r="K1421" s="79"/>
      <c r="L1421" s="79"/>
      <c r="M1421" s="79"/>
      <c r="N1421" s="79"/>
      <c r="O1421" s="79"/>
      <c r="P1421" s="79"/>
      <c r="Q1421" s="388" t="str">
        <f>IFERROR(ABS(C1420-SUM(K1420:R1420)),"")</f>
        <v/>
      </c>
      <c r="R1421" s="388"/>
      <c r="S1421" s="79"/>
      <c r="T1421" s="135"/>
      <c r="U1421" s="118"/>
      <c r="V1421" s="118"/>
      <c r="W1421" s="118"/>
      <c r="X1421" s="118"/>
      <c r="Y1421" s="135"/>
      <c r="Z1421" s="135"/>
      <c r="AA1421" s="135"/>
      <c r="AB1421" s="135"/>
      <c r="AC1421" s="135"/>
      <c r="AD1421" s="135"/>
      <c r="AE1421" s="135"/>
      <c r="AF1421" s="148"/>
      <c r="AG1421" s="135"/>
      <c r="AH1421" s="135"/>
      <c r="AI1421" s="135"/>
      <c r="AJ1421" s="135"/>
      <c r="AK1421" s="135"/>
    </row>
    <row r="1422" spans="1:37" ht="18" customHeight="1" thickBot="1">
      <c r="A1422" s="312"/>
      <c r="B1422" s="321">
        <f>B1417+1</f>
        <v>8</v>
      </c>
      <c r="C1422" s="81" t="s">
        <v>23</v>
      </c>
      <c r="D1422" s="82" t="s">
        <v>136</v>
      </c>
      <c r="E1422" s="82" t="s">
        <v>28</v>
      </c>
      <c r="F1422" s="82" t="s">
        <v>27</v>
      </c>
      <c r="G1422" s="82" t="s">
        <v>24</v>
      </c>
      <c r="H1422" s="171" t="s">
        <v>25</v>
      </c>
      <c r="I1422" s="91" t="s">
        <v>133</v>
      </c>
      <c r="J1422" s="372" t="s">
        <v>198</v>
      </c>
      <c r="K1422" s="374"/>
      <c r="L1422" s="375"/>
      <c r="M1422" s="375"/>
      <c r="N1422" s="375"/>
      <c r="O1422" s="375"/>
      <c r="P1422" s="375"/>
      <c r="Q1422" s="375"/>
      <c r="R1422" s="376"/>
      <c r="S1422" s="83"/>
      <c r="T1422" s="120" t="s">
        <v>31</v>
      </c>
      <c r="U1422" s="118"/>
      <c r="V1422" s="118"/>
      <c r="W1422" s="118"/>
      <c r="X1422" s="118"/>
      <c r="Y1422" s="135" t="str">
        <f>K1424</f>
        <v/>
      </c>
      <c r="Z1422" s="266">
        <f>K1425</f>
        <v>0</v>
      </c>
      <c r="AA1422" s="135"/>
      <c r="AB1422" s="135"/>
      <c r="AC1422" s="135"/>
      <c r="AD1422" s="135"/>
      <c r="AE1422" s="135"/>
      <c r="AF1422" s="148"/>
      <c r="AG1422" s="135"/>
      <c r="AH1422" s="135"/>
      <c r="AI1422" s="135"/>
      <c r="AJ1422" s="135"/>
      <c r="AK1422" s="135"/>
    </row>
    <row r="1423" spans="1:37" ht="18" customHeight="1" thickBot="1">
      <c r="A1423" s="312"/>
      <c r="B1423" s="309">
        <f>B1388</f>
        <v>16</v>
      </c>
      <c r="C1423" s="107"/>
      <c r="D1423" s="108" t="s">
        <v>30</v>
      </c>
      <c r="E1423" s="108" t="str">
        <f>IF(C1423="","",IFERROR(INDEX(リスト!$B$3:$B$32,MATCH(プレー記録!C1423,リスト!$D$3:$D$32,0),1),""))</f>
        <v/>
      </c>
      <c r="F1423" s="109"/>
      <c r="G1423" s="109" t="str">
        <f>IF(F1423="","",F1423)</f>
        <v/>
      </c>
      <c r="H1423" s="172"/>
      <c r="I1423" s="175"/>
      <c r="J1423" s="373"/>
      <c r="K1423" s="377"/>
      <c r="L1423" s="378"/>
      <c r="M1423" s="378"/>
      <c r="N1423" s="378"/>
      <c r="O1423" s="378"/>
      <c r="P1423" s="378"/>
      <c r="Q1423" s="378"/>
      <c r="R1423" s="379"/>
      <c r="S1423" s="84"/>
      <c r="T1423" s="241"/>
      <c r="U1423" s="118" t="str">
        <f>IF(F1423="","","OUT_"&amp;E1423&amp;MONTH(B1423)&amp;"/"&amp;DAY(B1423)&amp;"_"&amp;COUNTIF($V$12:V1423,V1423))</f>
        <v/>
      </c>
      <c r="V1423" s="118" t="str">
        <f>"OUT_"&amp;E1423&amp;B1423</f>
        <v>OUT_16</v>
      </c>
      <c r="W1423" s="194">
        <f>SUM(H1423)-SUM(I1425)</f>
        <v>0</v>
      </c>
      <c r="X1423" s="119" t="str">
        <f>IF(C1423="","",C1423)</f>
        <v/>
      </c>
      <c r="Y1423" s="135" t="str">
        <f>M1424</f>
        <v/>
      </c>
      <c r="Z1423" s="266">
        <f>M1425</f>
        <v>0</v>
      </c>
      <c r="AA1423" s="135"/>
      <c r="AB1423" s="135"/>
      <c r="AC1423" s="135"/>
      <c r="AD1423" s="135"/>
      <c r="AE1423" s="135"/>
      <c r="AF1423" s="148"/>
      <c r="AG1423" s="135"/>
      <c r="AH1423" s="135"/>
      <c r="AI1423" s="135"/>
      <c r="AJ1423" s="135"/>
      <c r="AK1423" s="135"/>
    </row>
    <row r="1424" spans="1:37" ht="18" customHeight="1">
      <c r="A1424" s="312"/>
      <c r="B1424" s="79"/>
      <c r="C1424" s="85" t="s">
        <v>26</v>
      </c>
      <c r="D1424" s="86" t="s">
        <v>1</v>
      </c>
      <c r="E1424" s="86" t="s">
        <v>29</v>
      </c>
      <c r="F1424" s="86" t="s">
        <v>119</v>
      </c>
      <c r="G1424" s="86" t="s">
        <v>134</v>
      </c>
      <c r="H1424" s="173" t="s">
        <v>117</v>
      </c>
      <c r="I1424" s="92" t="s">
        <v>135</v>
      </c>
      <c r="J1424" s="380" t="s">
        <v>199</v>
      </c>
      <c r="K1424" s="382" t="str">
        <f>$K$13</f>
        <v/>
      </c>
      <c r="L1424" s="383"/>
      <c r="M1424" s="382" t="str">
        <f>$M$13</f>
        <v/>
      </c>
      <c r="N1424" s="383"/>
      <c r="O1424" s="382" t="str">
        <f>$O$13</f>
        <v/>
      </c>
      <c r="P1424" s="383"/>
      <c r="Q1424" s="382" t="str">
        <f>$Q$13</f>
        <v/>
      </c>
      <c r="R1424" s="384"/>
      <c r="S1424" s="87"/>
      <c r="T1424" s="135"/>
      <c r="U1424" s="118"/>
      <c r="V1424" s="118"/>
      <c r="W1424" s="118"/>
      <c r="X1424" s="118"/>
      <c r="Y1424" s="135" t="str">
        <f>O1424</f>
        <v/>
      </c>
      <c r="Z1424" s="266">
        <f>O1425</f>
        <v>0</v>
      </c>
      <c r="AA1424" s="135"/>
      <c r="AB1424" s="135"/>
      <c r="AC1424" s="135"/>
      <c r="AD1424" s="135"/>
      <c r="AE1424" s="135"/>
      <c r="AF1424" s="148"/>
      <c r="AG1424" s="135"/>
      <c r="AH1424" s="135"/>
      <c r="AI1424" s="135"/>
      <c r="AJ1424" s="135"/>
      <c r="AK1424" s="135"/>
    </row>
    <row r="1425" spans="1:37" ht="18" customHeight="1" thickBot="1">
      <c r="A1425" s="312" t="str">
        <f>IF(C1423="","",C1423)</f>
        <v/>
      </c>
      <c r="B1425" s="97">
        <f>B1388</f>
        <v>16</v>
      </c>
      <c r="C1425" s="93" t="str">
        <f>IF(H1423="","",IF(D1423="USD",H1423-G1423,ROUNDUP((H1423-G1423)/T1423,2)))</f>
        <v/>
      </c>
      <c r="D1425" s="110"/>
      <c r="E1425" s="110"/>
      <c r="F1425" s="111" t="str">
        <f>IF(AND(E1423&lt;&gt;"",OR(I1423="全額",I1423="一部")=TRUE)=TRUE,E1423,"")</f>
        <v/>
      </c>
      <c r="G1425" s="112" t="str">
        <f>IF(D1423="JPY",IF(COUNTIF(F1425,"*円*")=1,I1425,ROUNDUP(I1425/T1423,2)),IF(COUNTIF(F1425,"*円*")=0,I1425,ROUNDUP(I1425*T1423,0)))</f>
        <v/>
      </c>
      <c r="H1425" s="174"/>
      <c r="I1425" s="176" t="str">
        <f>IF(I1423="","",IF(I1423="全額",H1423,IF(I1423="なし",0,"金額入力")))</f>
        <v/>
      </c>
      <c r="J1425" s="381"/>
      <c r="K1425" s="385"/>
      <c r="L1425" s="386"/>
      <c r="M1425" s="385"/>
      <c r="N1425" s="386"/>
      <c r="O1425" s="385"/>
      <c r="P1425" s="386"/>
      <c r="Q1425" s="385"/>
      <c r="R1425" s="387"/>
      <c r="S1425" s="87"/>
      <c r="T1425" s="135"/>
      <c r="U1425" s="118" t="str">
        <f>IF(G1425="","","IN_"&amp;F1425&amp;MONTH(H1425)&amp;"/"&amp;DAY(H1425))&amp;"_"&amp;COUNTIF($V$14:V1425,V1425)</f>
        <v>_248</v>
      </c>
      <c r="V1425" s="118" t="str">
        <f>"IN_"&amp;F1425&amp;H1425</f>
        <v>IN_</v>
      </c>
      <c r="W1425" s="118"/>
      <c r="X1425" s="118"/>
      <c r="Y1425" s="135" t="str">
        <f>Q1424</f>
        <v/>
      </c>
      <c r="Z1425" s="266">
        <f>Q1425</f>
        <v>0</v>
      </c>
      <c r="AA1425" s="135" t="str">
        <f>IF(AB1425="着金待ち",COUNTIF($AB$14:AB1425,"着金待ち"),"")</f>
        <v/>
      </c>
      <c r="AB1425" s="135" t="str">
        <f>IF(AND(OR(I1423="全額",I1423="一部")=TRUE,H1425="")=TRUE,"着金待ち","")</f>
        <v/>
      </c>
      <c r="AC1425" s="135" t="str">
        <f>IF(AB1425="着金待ち",C1423,"")</f>
        <v/>
      </c>
      <c r="AD1425" s="135" t="str">
        <f>IF(AB1425="着金待ち",F1425,"")</f>
        <v/>
      </c>
      <c r="AE1425" s="292" t="str">
        <f>IF(AB1425="着金待ち",G1425,"")</f>
        <v/>
      </c>
      <c r="AF1425" s="148" t="str">
        <f>IF(AB1425="着金待ち",B1425,"")</f>
        <v/>
      </c>
      <c r="AG1425" s="135" t="str">
        <f>IF(C1425="","",IF(C1425&lt;&gt;D1425+E1425,"！",""))</f>
        <v/>
      </c>
      <c r="AH1425" s="135" t="str">
        <f>IF(C1425="","",IF(C1425&lt;&gt;SUM(K1425:R1425),"！",""))</f>
        <v/>
      </c>
      <c r="AI1425" s="135" t="str">
        <f>IF(OR(AG1425="！",AH1425="！")=TRUE,"！","")</f>
        <v/>
      </c>
      <c r="AJ1425" s="135" t="str">
        <f>IF(AI1425="！",COUNTIF($AI$14:AI1425,"！"),"")</f>
        <v/>
      </c>
      <c r="AK1425" s="135">
        <v>8</v>
      </c>
    </row>
    <row r="1426" spans="1:37" ht="18" customHeight="1" thickBot="1">
      <c r="A1426" s="312"/>
      <c r="B1426" s="308" t="s">
        <v>317</v>
      </c>
      <c r="C1426" s="88"/>
      <c r="D1426" s="89"/>
      <c r="E1426" s="94" t="str">
        <f>IFERROR(ABS(C1425-(D1425+E1425)),"")</f>
        <v/>
      </c>
      <c r="F1426" s="90"/>
      <c r="G1426" s="90"/>
      <c r="H1426" s="89"/>
      <c r="I1426" s="170"/>
      <c r="J1426" s="79"/>
      <c r="K1426" s="79"/>
      <c r="L1426" s="79"/>
      <c r="M1426" s="79"/>
      <c r="N1426" s="79"/>
      <c r="O1426" s="79"/>
      <c r="P1426" s="79"/>
      <c r="Q1426" s="388" t="str">
        <f>IFERROR(ABS(C1425-SUM(K1425:R1425)),"")</f>
        <v/>
      </c>
      <c r="R1426" s="388"/>
      <c r="S1426" s="79"/>
      <c r="T1426" s="135"/>
      <c r="U1426" s="118"/>
      <c r="V1426" s="118"/>
      <c r="W1426" s="118"/>
      <c r="X1426" s="118"/>
      <c r="Y1426" s="135"/>
      <c r="Z1426" s="135"/>
      <c r="AA1426" s="135"/>
      <c r="AB1426" s="135"/>
      <c r="AC1426" s="135"/>
      <c r="AD1426" s="135"/>
      <c r="AE1426" s="135"/>
      <c r="AF1426" s="148"/>
      <c r="AG1426" s="135"/>
      <c r="AH1426" s="135"/>
      <c r="AI1426" s="135"/>
      <c r="AJ1426" s="135"/>
      <c r="AK1426" s="135"/>
    </row>
    <row r="1427" spans="1:37" ht="18" customHeight="1" thickBot="1">
      <c r="A1427" s="312"/>
      <c r="B1427" s="321">
        <f>B1422+1</f>
        <v>9</v>
      </c>
      <c r="C1427" s="81" t="s">
        <v>23</v>
      </c>
      <c r="D1427" s="82" t="s">
        <v>136</v>
      </c>
      <c r="E1427" s="82" t="s">
        <v>28</v>
      </c>
      <c r="F1427" s="82" t="s">
        <v>27</v>
      </c>
      <c r="G1427" s="82" t="s">
        <v>24</v>
      </c>
      <c r="H1427" s="171" t="s">
        <v>25</v>
      </c>
      <c r="I1427" s="91" t="s">
        <v>133</v>
      </c>
      <c r="J1427" s="372" t="s">
        <v>198</v>
      </c>
      <c r="K1427" s="374"/>
      <c r="L1427" s="375"/>
      <c r="M1427" s="375"/>
      <c r="N1427" s="375"/>
      <c r="O1427" s="375"/>
      <c r="P1427" s="375"/>
      <c r="Q1427" s="375"/>
      <c r="R1427" s="376"/>
      <c r="S1427" s="83"/>
      <c r="T1427" s="120" t="s">
        <v>31</v>
      </c>
      <c r="U1427" s="118"/>
      <c r="V1427" s="118"/>
      <c r="W1427" s="118"/>
      <c r="X1427" s="118"/>
      <c r="Y1427" s="135" t="str">
        <f>K1429</f>
        <v/>
      </c>
      <c r="Z1427" s="266">
        <f>K1430</f>
        <v>0</v>
      </c>
      <c r="AA1427" s="135"/>
      <c r="AB1427" s="135"/>
      <c r="AC1427" s="135"/>
      <c r="AD1427" s="135"/>
      <c r="AE1427" s="135"/>
      <c r="AF1427" s="148"/>
      <c r="AG1427" s="135"/>
      <c r="AH1427" s="135"/>
      <c r="AI1427" s="135"/>
      <c r="AJ1427" s="135"/>
      <c r="AK1427" s="135"/>
    </row>
    <row r="1428" spans="1:37" ht="18" customHeight="1" thickBot="1">
      <c r="A1428" s="312"/>
      <c r="B1428" s="309">
        <f>B1388</f>
        <v>16</v>
      </c>
      <c r="C1428" s="107"/>
      <c r="D1428" s="108" t="s">
        <v>30</v>
      </c>
      <c r="E1428" s="108" t="str">
        <f>IF(C1428="","",IFERROR(INDEX(リスト!$B$3:$B$32,MATCH(プレー記録!C1428,リスト!$D$3:$D$32,0),1),""))</f>
        <v/>
      </c>
      <c r="F1428" s="109"/>
      <c r="G1428" s="109" t="str">
        <f>IF(F1428="","",F1428)</f>
        <v/>
      </c>
      <c r="H1428" s="172"/>
      <c r="I1428" s="175"/>
      <c r="J1428" s="373"/>
      <c r="K1428" s="377"/>
      <c r="L1428" s="378"/>
      <c r="M1428" s="378"/>
      <c r="N1428" s="378"/>
      <c r="O1428" s="378"/>
      <c r="P1428" s="378"/>
      <c r="Q1428" s="378"/>
      <c r="R1428" s="379"/>
      <c r="S1428" s="84"/>
      <c r="T1428" s="241"/>
      <c r="U1428" s="118" t="str">
        <f>IF(F1428="","","OUT_"&amp;E1428&amp;MONTH(B1428)&amp;"/"&amp;DAY(B1428)&amp;"_"&amp;COUNTIF($V$12:V1428,V1428))</f>
        <v/>
      </c>
      <c r="V1428" s="118" t="str">
        <f>"OUT_"&amp;E1428&amp;B1428</f>
        <v>OUT_16</v>
      </c>
      <c r="W1428" s="194">
        <f>SUM(H1428)-SUM(I1430)</f>
        <v>0</v>
      </c>
      <c r="X1428" s="119" t="str">
        <f>IF(C1428="","",C1428)</f>
        <v/>
      </c>
      <c r="Y1428" s="135" t="str">
        <f>M1429</f>
        <v/>
      </c>
      <c r="Z1428" s="266">
        <f>M1430</f>
        <v>0</v>
      </c>
      <c r="AA1428" s="135"/>
      <c r="AB1428" s="135"/>
      <c r="AC1428" s="135"/>
      <c r="AD1428" s="135"/>
      <c r="AE1428" s="135"/>
      <c r="AF1428" s="148"/>
      <c r="AG1428" s="135"/>
      <c r="AH1428" s="135"/>
      <c r="AI1428" s="135"/>
      <c r="AJ1428" s="135"/>
      <c r="AK1428" s="135"/>
    </row>
    <row r="1429" spans="1:37" ht="18" customHeight="1">
      <c r="A1429" s="312"/>
      <c r="B1429" s="79"/>
      <c r="C1429" s="85" t="s">
        <v>26</v>
      </c>
      <c r="D1429" s="86" t="s">
        <v>1</v>
      </c>
      <c r="E1429" s="86" t="s">
        <v>29</v>
      </c>
      <c r="F1429" s="86" t="s">
        <v>119</v>
      </c>
      <c r="G1429" s="86" t="s">
        <v>134</v>
      </c>
      <c r="H1429" s="173" t="s">
        <v>117</v>
      </c>
      <c r="I1429" s="92" t="s">
        <v>135</v>
      </c>
      <c r="J1429" s="380" t="s">
        <v>199</v>
      </c>
      <c r="K1429" s="382" t="str">
        <f>$K$13</f>
        <v/>
      </c>
      <c r="L1429" s="383"/>
      <c r="M1429" s="382" t="str">
        <f>$M$13</f>
        <v/>
      </c>
      <c r="N1429" s="383"/>
      <c r="O1429" s="382" t="str">
        <f>$O$13</f>
        <v/>
      </c>
      <c r="P1429" s="383"/>
      <c r="Q1429" s="382" t="str">
        <f>$Q$13</f>
        <v/>
      </c>
      <c r="R1429" s="384"/>
      <c r="S1429" s="87"/>
      <c r="T1429" s="135"/>
      <c r="U1429" s="118"/>
      <c r="V1429" s="118"/>
      <c r="W1429" s="118"/>
      <c r="X1429" s="118"/>
      <c r="Y1429" s="135" t="str">
        <f>O1429</f>
        <v/>
      </c>
      <c r="Z1429" s="266">
        <f>O1430</f>
        <v>0</v>
      </c>
      <c r="AA1429" s="135"/>
      <c r="AB1429" s="135"/>
      <c r="AC1429" s="135"/>
      <c r="AD1429" s="135"/>
      <c r="AE1429" s="135"/>
      <c r="AF1429" s="148"/>
      <c r="AG1429" s="135"/>
      <c r="AH1429" s="135"/>
      <c r="AI1429" s="135"/>
      <c r="AJ1429" s="135"/>
      <c r="AK1429" s="135"/>
    </row>
    <row r="1430" spans="1:37" ht="18" customHeight="1" thickBot="1">
      <c r="A1430" s="312" t="str">
        <f>IF(C1428="","",C1428)</f>
        <v/>
      </c>
      <c r="B1430" s="97">
        <f>B1388</f>
        <v>16</v>
      </c>
      <c r="C1430" s="93" t="str">
        <f>IF(H1428="","",IF(D1428="USD",H1428-G1428,ROUNDUP((H1428-G1428)/T1428,2)))</f>
        <v/>
      </c>
      <c r="D1430" s="110"/>
      <c r="E1430" s="110"/>
      <c r="F1430" s="111" t="str">
        <f>IF(AND(E1428&lt;&gt;"",OR(I1428="全額",I1428="一部")=TRUE)=TRUE,E1428,"")</f>
        <v/>
      </c>
      <c r="G1430" s="112" t="str">
        <f>IF(D1428="JPY",IF(COUNTIF(F1430,"*円*")=1,I1430,ROUNDUP(I1430/T1428,2)),IF(COUNTIF(F1430,"*円*")=0,I1430,ROUNDUP(I1430*T1428,0)))</f>
        <v/>
      </c>
      <c r="H1430" s="174"/>
      <c r="I1430" s="176" t="str">
        <f>IF(I1428="","",IF(I1428="全額",H1428,IF(I1428="なし",0,"金額入力")))</f>
        <v/>
      </c>
      <c r="J1430" s="381"/>
      <c r="K1430" s="385"/>
      <c r="L1430" s="386"/>
      <c r="M1430" s="385"/>
      <c r="N1430" s="386"/>
      <c r="O1430" s="385"/>
      <c r="P1430" s="386"/>
      <c r="Q1430" s="385"/>
      <c r="R1430" s="387"/>
      <c r="S1430" s="87"/>
      <c r="T1430" s="135"/>
      <c r="U1430" s="118" t="str">
        <f>IF(G1430="","","IN_"&amp;F1430&amp;MONTH(H1430)&amp;"/"&amp;DAY(H1430))&amp;"_"&amp;COUNTIF($V$14:V1430,V1430)</f>
        <v>_249</v>
      </c>
      <c r="V1430" s="118" t="str">
        <f>"IN_"&amp;F1430&amp;H1430</f>
        <v>IN_</v>
      </c>
      <c r="W1430" s="118"/>
      <c r="X1430" s="118"/>
      <c r="Y1430" s="135" t="str">
        <f>Q1429</f>
        <v/>
      </c>
      <c r="Z1430" s="266">
        <f>Q1430</f>
        <v>0</v>
      </c>
      <c r="AA1430" s="135" t="str">
        <f>IF(AB1430="着金待ち",COUNTIF($AB$14:AB1430,"着金待ち"),"")</f>
        <v/>
      </c>
      <c r="AB1430" s="135" t="str">
        <f>IF(AND(OR(I1428="全額",I1428="一部")=TRUE,H1430="")=TRUE,"着金待ち","")</f>
        <v/>
      </c>
      <c r="AC1430" s="135" t="str">
        <f>IF(AB1430="着金待ち",C1428,"")</f>
        <v/>
      </c>
      <c r="AD1430" s="135" t="str">
        <f>IF(AB1430="着金待ち",F1430,"")</f>
        <v/>
      </c>
      <c r="AE1430" s="292" t="str">
        <f>IF(AB1430="着金待ち",G1430,"")</f>
        <v/>
      </c>
      <c r="AF1430" s="148" t="str">
        <f>IF(AB1430="着金待ち",B1430,"")</f>
        <v/>
      </c>
      <c r="AG1430" s="135" t="str">
        <f>IF(C1430="","",IF(C1430&lt;&gt;D1430+E1430,"！",""))</f>
        <v/>
      </c>
      <c r="AH1430" s="135" t="str">
        <f>IF(C1430="","",IF(C1430&lt;&gt;SUM(K1430:R1430),"！",""))</f>
        <v/>
      </c>
      <c r="AI1430" s="135" t="str">
        <f>IF(OR(AG1430="！",AH1430="！")=TRUE,"！","")</f>
        <v/>
      </c>
      <c r="AJ1430" s="135" t="str">
        <f>IF(AI1430="！",COUNTIF($AI$14:AI1430,"！"),"")</f>
        <v/>
      </c>
      <c r="AK1430" s="135">
        <v>9</v>
      </c>
    </row>
    <row r="1431" spans="1:37" ht="18" customHeight="1" thickBot="1">
      <c r="A1431" s="312"/>
      <c r="B1431" s="308" t="s">
        <v>317</v>
      </c>
      <c r="C1431" s="88"/>
      <c r="D1431" s="89"/>
      <c r="E1431" s="94" t="str">
        <f>IFERROR(ABS(C1430-(D1430+E1430)),"")</f>
        <v/>
      </c>
      <c r="F1431" s="90"/>
      <c r="G1431" s="90"/>
      <c r="H1431" s="89"/>
      <c r="I1431" s="170"/>
      <c r="J1431" s="79"/>
      <c r="K1431" s="79"/>
      <c r="L1431" s="79"/>
      <c r="M1431" s="79"/>
      <c r="N1431" s="79"/>
      <c r="O1431" s="79"/>
      <c r="P1431" s="79"/>
      <c r="Q1431" s="388" t="str">
        <f>IFERROR(ABS(C1430-SUM(K1430:R1430)),"")</f>
        <v/>
      </c>
      <c r="R1431" s="388"/>
      <c r="S1431" s="79"/>
      <c r="T1431" s="135"/>
      <c r="U1431" s="118"/>
      <c r="V1431" s="118"/>
      <c r="W1431" s="118"/>
      <c r="X1431" s="118"/>
      <c r="Y1431" s="135"/>
      <c r="Z1431" s="135"/>
      <c r="AA1431" s="135"/>
      <c r="AB1431" s="135"/>
      <c r="AC1431" s="135"/>
      <c r="AD1431" s="135"/>
      <c r="AE1431" s="135"/>
      <c r="AF1431" s="148"/>
      <c r="AG1431" s="135"/>
      <c r="AH1431" s="135"/>
      <c r="AI1431" s="135"/>
      <c r="AJ1431" s="135"/>
      <c r="AK1431" s="135"/>
    </row>
    <row r="1432" spans="1:37" ht="18" customHeight="1" thickBot="1">
      <c r="A1432" s="312"/>
      <c r="B1432" s="321">
        <f>B1427+1</f>
        <v>10</v>
      </c>
      <c r="C1432" s="81" t="s">
        <v>23</v>
      </c>
      <c r="D1432" s="82" t="s">
        <v>136</v>
      </c>
      <c r="E1432" s="82" t="s">
        <v>28</v>
      </c>
      <c r="F1432" s="82" t="s">
        <v>27</v>
      </c>
      <c r="G1432" s="82" t="s">
        <v>24</v>
      </c>
      <c r="H1432" s="171" t="s">
        <v>25</v>
      </c>
      <c r="I1432" s="91" t="s">
        <v>133</v>
      </c>
      <c r="J1432" s="372" t="s">
        <v>198</v>
      </c>
      <c r="K1432" s="374"/>
      <c r="L1432" s="375"/>
      <c r="M1432" s="375"/>
      <c r="N1432" s="375"/>
      <c r="O1432" s="375"/>
      <c r="P1432" s="375"/>
      <c r="Q1432" s="375"/>
      <c r="R1432" s="376"/>
      <c r="S1432" s="83"/>
      <c r="T1432" s="120" t="s">
        <v>31</v>
      </c>
      <c r="U1432" s="118"/>
      <c r="V1432" s="118"/>
      <c r="W1432" s="118"/>
      <c r="X1432" s="118"/>
      <c r="Y1432" s="135" t="str">
        <f>K1434</f>
        <v/>
      </c>
      <c r="Z1432" s="266">
        <f>K1435</f>
        <v>0</v>
      </c>
      <c r="AA1432" s="135"/>
      <c r="AB1432" s="135"/>
      <c r="AC1432" s="135"/>
      <c r="AD1432" s="135"/>
      <c r="AE1432" s="135"/>
      <c r="AF1432" s="148"/>
      <c r="AG1432" s="135"/>
      <c r="AH1432" s="135"/>
      <c r="AI1432" s="135"/>
      <c r="AJ1432" s="135"/>
      <c r="AK1432" s="135"/>
    </row>
    <row r="1433" spans="1:37" ht="18" customHeight="1" thickBot="1">
      <c r="A1433" s="312"/>
      <c r="B1433" s="309">
        <f>B1388</f>
        <v>16</v>
      </c>
      <c r="C1433" s="107"/>
      <c r="D1433" s="108" t="s">
        <v>30</v>
      </c>
      <c r="E1433" s="108" t="str">
        <f>IF(C1433="","",IFERROR(INDEX(リスト!$B$3:$B$32,MATCH(プレー記録!C1433,リスト!$D$3:$D$32,0),1),""))</f>
        <v/>
      </c>
      <c r="F1433" s="109"/>
      <c r="G1433" s="109" t="str">
        <f>IF(F1433="","",F1433)</f>
        <v/>
      </c>
      <c r="H1433" s="172"/>
      <c r="I1433" s="175"/>
      <c r="J1433" s="373"/>
      <c r="K1433" s="377"/>
      <c r="L1433" s="378"/>
      <c r="M1433" s="378"/>
      <c r="N1433" s="378"/>
      <c r="O1433" s="378"/>
      <c r="P1433" s="378"/>
      <c r="Q1433" s="378"/>
      <c r="R1433" s="379"/>
      <c r="S1433" s="84"/>
      <c r="T1433" s="241"/>
      <c r="U1433" s="118" t="str">
        <f>IF(F1433="","","OUT_"&amp;E1433&amp;MONTH(B1433)&amp;"/"&amp;DAY(B1433)&amp;"_"&amp;COUNTIF($V$12:V1433,V1433))</f>
        <v/>
      </c>
      <c r="V1433" s="118" t="str">
        <f>"OUT_"&amp;E1433&amp;B1433</f>
        <v>OUT_16</v>
      </c>
      <c r="W1433" s="194">
        <f>SUM(H1433)-SUM(I1435)</f>
        <v>0</v>
      </c>
      <c r="X1433" s="119" t="str">
        <f>IF(C1433="","",C1433)</f>
        <v/>
      </c>
      <c r="Y1433" s="135" t="str">
        <f>M1434</f>
        <v/>
      </c>
      <c r="Z1433" s="266">
        <f>M1435</f>
        <v>0</v>
      </c>
      <c r="AA1433" s="135"/>
      <c r="AB1433" s="135"/>
      <c r="AC1433" s="135"/>
      <c r="AD1433" s="135"/>
      <c r="AE1433" s="135"/>
      <c r="AF1433" s="148"/>
      <c r="AG1433" s="135"/>
      <c r="AH1433" s="135"/>
      <c r="AI1433" s="135"/>
      <c r="AJ1433" s="135"/>
      <c r="AK1433" s="135"/>
    </row>
    <row r="1434" spans="1:37" ht="18" customHeight="1">
      <c r="A1434" s="312"/>
      <c r="B1434" s="79"/>
      <c r="C1434" s="85" t="s">
        <v>26</v>
      </c>
      <c r="D1434" s="86" t="s">
        <v>1</v>
      </c>
      <c r="E1434" s="86" t="s">
        <v>29</v>
      </c>
      <c r="F1434" s="86" t="s">
        <v>119</v>
      </c>
      <c r="G1434" s="86" t="s">
        <v>134</v>
      </c>
      <c r="H1434" s="173" t="s">
        <v>117</v>
      </c>
      <c r="I1434" s="92" t="s">
        <v>135</v>
      </c>
      <c r="J1434" s="380" t="s">
        <v>199</v>
      </c>
      <c r="K1434" s="382" t="str">
        <f>$K$13</f>
        <v/>
      </c>
      <c r="L1434" s="383"/>
      <c r="M1434" s="382" t="str">
        <f>$M$13</f>
        <v/>
      </c>
      <c r="N1434" s="383"/>
      <c r="O1434" s="382" t="str">
        <f>$O$13</f>
        <v/>
      </c>
      <c r="P1434" s="383"/>
      <c r="Q1434" s="382" t="str">
        <f>$Q$13</f>
        <v/>
      </c>
      <c r="R1434" s="384"/>
      <c r="S1434" s="87"/>
      <c r="T1434" s="135"/>
      <c r="U1434" s="118"/>
      <c r="V1434" s="118"/>
      <c r="W1434" s="118"/>
      <c r="X1434" s="118"/>
      <c r="Y1434" s="135" t="str">
        <f>O1434</f>
        <v/>
      </c>
      <c r="Z1434" s="266">
        <f>O1435</f>
        <v>0</v>
      </c>
      <c r="AA1434" s="135"/>
      <c r="AB1434" s="135"/>
      <c r="AC1434" s="135"/>
      <c r="AD1434" s="135"/>
      <c r="AE1434" s="135"/>
      <c r="AF1434" s="148"/>
      <c r="AG1434" s="135"/>
      <c r="AH1434" s="135"/>
      <c r="AI1434" s="135"/>
      <c r="AJ1434" s="135"/>
      <c r="AK1434" s="135"/>
    </row>
    <row r="1435" spans="1:37" ht="18" customHeight="1" thickBot="1">
      <c r="A1435" s="312" t="str">
        <f>IF(C1433="","",C1433)</f>
        <v/>
      </c>
      <c r="B1435" s="97">
        <f>B1388</f>
        <v>16</v>
      </c>
      <c r="C1435" s="93" t="str">
        <f>IF(H1433="","",IF(D1433="USD",H1433-G1433,ROUNDUP((H1433-G1433)/T1433,2)))</f>
        <v/>
      </c>
      <c r="D1435" s="110"/>
      <c r="E1435" s="110"/>
      <c r="F1435" s="111" t="str">
        <f>IF(AND(E1433&lt;&gt;"",OR(I1433="全額",I1433="一部")=TRUE)=TRUE,E1433,"")</f>
        <v/>
      </c>
      <c r="G1435" s="112" t="str">
        <f>IF(D1433="JPY",IF(COUNTIF(F1435,"*円*")=1,I1435,ROUNDUP(I1435/T1433,2)),IF(COUNTIF(F1435,"*円*")=0,I1435,ROUNDUP(I1435*T1433,0)))</f>
        <v/>
      </c>
      <c r="H1435" s="174"/>
      <c r="I1435" s="176" t="str">
        <f>IF(I1433="","",IF(I1433="全額",H1433,IF(I1433="なし",0,"金額入力")))</f>
        <v/>
      </c>
      <c r="J1435" s="381"/>
      <c r="K1435" s="385"/>
      <c r="L1435" s="386"/>
      <c r="M1435" s="385"/>
      <c r="N1435" s="386"/>
      <c r="O1435" s="385"/>
      <c r="P1435" s="386"/>
      <c r="Q1435" s="385"/>
      <c r="R1435" s="387"/>
      <c r="S1435" s="87"/>
      <c r="T1435" s="135"/>
      <c r="U1435" s="118" t="str">
        <f>IF(G1435="","","IN_"&amp;F1435&amp;MONTH(H1435)&amp;"/"&amp;DAY(H1435))&amp;"_"&amp;COUNTIF($V$14:V1435,V1435)</f>
        <v>_250</v>
      </c>
      <c r="V1435" s="118" t="str">
        <f>"IN_"&amp;F1435&amp;H1435</f>
        <v>IN_</v>
      </c>
      <c r="W1435" s="118"/>
      <c r="X1435" s="118"/>
      <c r="Y1435" s="135" t="str">
        <f>Q1434</f>
        <v/>
      </c>
      <c r="Z1435" s="266">
        <f>Q1435</f>
        <v>0</v>
      </c>
      <c r="AA1435" s="135" t="str">
        <f>IF(AB1435="着金待ち",COUNTIF($AB$14:AB1435,"着金待ち"),"")</f>
        <v/>
      </c>
      <c r="AB1435" s="135" t="str">
        <f>IF(AND(OR(I1433="全額",I1433="一部")=TRUE,H1435="")=TRUE,"着金待ち","")</f>
        <v/>
      </c>
      <c r="AC1435" s="135" t="str">
        <f>IF(AB1435="着金待ち",C1433,"")</f>
        <v/>
      </c>
      <c r="AD1435" s="135" t="str">
        <f>IF(AB1435="着金待ち",F1435,"")</f>
        <v/>
      </c>
      <c r="AE1435" s="292" t="str">
        <f>IF(AB1435="着金待ち",G1435,"")</f>
        <v/>
      </c>
      <c r="AF1435" s="148" t="str">
        <f>IF(AB1435="着金待ち",B1435,"")</f>
        <v/>
      </c>
      <c r="AG1435" s="135" t="str">
        <f>IF(C1435="","",IF(C1435&lt;&gt;D1435+E1435,"！",""))</f>
        <v/>
      </c>
      <c r="AH1435" s="135" t="str">
        <f>IF(C1435="","",IF(C1435&lt;&gt;SUM(K1435:R1435),"！",""))</f>
        <v/>
      </c>
      <c r="AI1435" s="135" t="str">
        <f>IF(OR(AG1435="！",AH1435="！")=TRUE,"！","")</f>
        <v/>
      </c>
      <c r="AJ1435" s="135" t="str">
        <f>IF(AI1435="！",COUNTIF($AI$14:AI1435,"！"),"")</f>
        <v/>
      </c>
      <c r="AK1435" s="135">
        <v>10</v>
      </c>
    </row>
    <row r="1436" spans="1:37" ht="18" customHeight="1" thickBot="1">
      <c r="A1436" s="312"/>
      <c r="B1436" s="308" t="s">
        <v>317</v>
      </c>
      <c r="C1436" s="181"/>
      <c r="D1436" s="182"/>
      <c r="E1436" s="98" t="str">
        <f>IFERROR(ABS(C1435-(D1435+E1435)),"")</f>
        <v/>
      </c>
      <c r="F1436" s="183"/>
      <c r="G1436" s="183"/>
      <c r="H1436" s="182"/>
      <c r="I1436" s="170"/>
      <c r="J1436" s="79"/>
      <c r="K1436" s="79"/>
      <c r="L1436" s="79"/>
      <c r="M1436" s="79"/>
      <c r="N1436" s="79"/>
      <c r="O1436" s="79"/>
      <c r="P1436" s="79"/>
      <c r="Q1436" s="371" t="str">
        <f>IFERROR(ABS(C1435-SUM(K1435:R1435)),"")</f>
        <v/>
      </c>
      <c r="R1436" s="371"/>
      <c r="S1436" s="79"/>
      <c r="T1436" s="135"/>
      <c r="U1436" s="118"/>
      <c r="V1436" s="118"/>
      <c r="W1436" s="118"/>
      <c r="X1436" s="118"/>
      <c r="Y1436" s="135"/>
      <c r="Z1436" s="135"/>
      <c r="AA1436" s="135"/>
      <c r="AB1436" s="135"/>
      <c r="AC1436" s="135"/>
      <c r="AD1436" s="135"/>
      <c r="AE1436" s="135"/>
      <c r="AF1436" s="148"/>
      <c r="AG1436" s="135"/>
      <c r="AH1436" s="135"/>
      <c r="AI1436" s="135"/>
      <c r="AJ1436" s="135"/>
      <c r="AK1436" s="135"/>
    </row>
    <row r="1437" spans="1:37" ht="18" customHeight="1" thickBot="1">
      <c r="A1437" s="312"/>
      <c r="B1437" s="321">
        <f>B1432+1</f>
        <v>11</v>
      </c>
      <c r="C1437" s="81" t="s">
        <v>23</v>
      </c>
      <c r="D1437" s="82" t="s">
        <v>136</v>
      </c>
      <c r="E1437" s="82" t="s">
        <v>28</v>
      </c>
      <c r="F1437" s="82" t="s">
        <v>27</v>
      </c>
      <c r="G1437" s="82" t="s">
        <v>24</v>
      </c>
      <c r="H1437" s="171" t="s">
        <v>25</v>
      </c>
      <c r="I1437" s="91" t="s">
        <v>133</v>
      </c>
      <c r="J1437" s="372" t="s">
        <v>198</v>
      </c>
      <c r="K1437" s="374"/>
      <c r="L1437" s="375"/>
      <c r="M1437" s="375"/>
      <c r="N1437" s="375"/>
      <c r="O1437" s="375"/>
      <c r="P1437" s="375"/>
      <c r="Q1437" s="375"/>
      <c r="R1437" s="376"/>
      <c r="S1437" s="83"/>
      <c r="T1437" s="120" t="s">
        <v>31</v>
      </c>
      <c r="U1437" s="118"/>
      <c r="V1437" s="118"/>
      <c r="W1437" s="118"/>
      <c r="X1437" s="118"/>
      <c r="Y1437" s="135" t="str">
        <f>K1439</f>
        <v/>
      </c>
      <c r="Z1437" s="266">
        <f>K1440</f>
        <v>0</v>
      </c>
      <c r="AA1437" s="135"/>
      <c r="AB1437" s="135"/>
      <c r="AC1437" s="135"/>
      <c r="AD1437" s="135"/>
      <c r="AE1437" s="135"/>
      <c r="AF1437" s="148"/>
      <c r="AG1437" s="135"/>
      <c r="AH1437" s="135"/>
      <c r="AI1437" s="135"/>
      <c r="AJ1437" s="135"/>
      <c r="AK1437" s="135"/>
    </row>
    <row r="1438" spans="1:37" ht="18" customHeight="1" thickBot="1">
      <c r="A1438" s="312"/>
      <c r="B1438" s="309">
        <f>B1388</f>
        <v>16</v>
      </c>
      <c r="C1438" s="107"/>
      <c r="D1438" s="108" t="s">
        <v>30</v>
      </c>
      <c r="E1438" s="108" t="str">
        <f>IF(C1438="","",IFERROR(INDEX(リスト!$B$3:$B$32,MATCH(プレー記録!C1438,リスト!$D$3:$D$32,0),1),""))</f>
        <v/>
      </c>
      <c r="F1438" s="109"/>
      <c r="G1438" s="109" t="str">
        <f>IF(F1438="","",F1438)</f>
        <v/>
      </c>
      <c r="H1438" s="172"/>
      <c r="I1438" s="175"/>
      <c r="J1438" s="373"/>
      <c r="K1438" s="377"/>
      <c r="L1438" s="378"/>
      <c r="M1438" s="378"/>
      <c r="N1438" s="378"/>
      <c r="O1438" s="378"/>
      <c r="P1438" s="378"/>
      <c r="Q1438" s="378"/>
      <c r="R1438" s="379"/>
      <c r="S1438" s="84"/>
      <c r="T1438" s="241"/>
      <c r="U1438" s="118" t="str">
        <f>IF(F1438="","","OUT_"&amp;E1438&amp;MONTH(B1438)&amp;"/"&amp;DAY(B1438)&amp;"_"&amp;COUNTIF($V$12:V1438,V1438))</f>
        <v/>
      </c>
      <c r="V1438" s="118" t="str">
        <f>"OUT_"&amp;E1438&amp;B1438</f>
        <v>OUT_16</v>
      </c>
      <c r="W1438" s="194">
        <f>SUM(H1438)-SUM(I1440)</f>
        <v>0</v>
      </c>
      <c r="X1438" s="119" t="str">
        <f>IF(C1438="","",C1438)</f>
        <v/>
      </c>
      <c r="Y1438" s="135" t="str">
        <f>M1439</f>
        <v/>
      </c>
      <c r="Z1438" s="266">
        <f>M1440</f>
        <v>0</v>
      </c>
      <c r="AA1438" s="135"/>
      <c r="AB1438" s="135"/>
      <c r="AC1438" s="135"/>
      <c r="AD1438" s="135"/>
      <c r="AE1438" s="135"/>
      <c r="AF1438" s="148"/>
      <c r="AG1438" s="135"/>
      <c r="AH1438" s="135"/>
      <c r="AI1438" s="135"/>
      <c r="AJ1438" s="135"/>
      <c r="AK1438" s="135"/>
    </row>
    <row r="1439" spans="1:37" ht="18" customHeight="1">
      <c r="A1439" s="312"/>
      <c r="B1439" s="79"/>
      <c r="C1439" s="85" t="s">
        <v>26</v>
      </c>
      <c r="D1439" s="86" t="s">
        <v>1</v>
      </c>
      <c r="E1439" s="86" t="s">
        <v>29</v>
      </c>
      <c r="F1439" s="86" t="s">
        <v>119</v>
      </c>
      <c r="G1439" s="86" t="s">
        <v>134</v>
      </c>
      <c r="H1439" s="173" t="s">
        <v>117</v>
      </c>
      <c r="I1439" s="92" t="s">
        <v>135</v>
      </c>
      <c r="J1439" s="380" t="s">
        <v>199</v>
      </c>
      <c r="K1439" s="382" t="str">
        <f>$K$13</f>
        <v/>
      </c>
      <c r="L1439" s="383"/>
      <c r="M1439" s="382" t="str">
        <f>$M$13</f>
        <v/>
      </c>
      <c r="N1439" s="383"/>
      <c r="O1439" s="382" t="str">
        <f>$O$13</f>
        <v/>
      </c>
      <c r="P1439" s="383"/>
      <c r="Q1439" s="382" t="str">
        <f>$Q$13</f>
        <v/>
      </c>
      <c r="R1439" s="384"/>
      <c r="S1439" s="87"/>
      <c r="T1439" s="135"/>
      <c r="U1439" s="118"/>
      <c r="V1439" s="118"/>
      <c r="W1439" s="118"/>
      <c r="X1439" s="118"/>
      <c r="Y1439" s="135" t="str">
        <f>O1439</f>
        <v/>
      </c>
      <c r="Z1439" s="266">
        <f>O1440</f>
        <v>0</v>
      </c>
      <c r="AA1439" s="135"/>
      <c r="AB1439" s="135"/>
      <c r="AC1439" s="135"/>
      <c r="AD1439" s="135"/>
      <c r="AE1439" s="135"/>
      <c r="AF1439" s="148"/>
      <c r="AG1439" s="135"/>
      <c r="AH1439" s="135"/>
      <c r="AI1439" s="135"/>
      <c r="AJ1439" s="135"/>
      <c r="AK1439" s="135"/>
    </row>
    <row r="1440" spans="1:37" ht="18" customHeight="1" thickBot="1">
      <c r="A1440" s="312" t="str">
        <f>IF(C1438="","",C1438)</f>
        <v/>
      </c>
      <c r="B1440" s="97">
        <f>B1388</f>
        <v>16</v>
      </c>
      <c r="C1440" s="93" t="str">
        <f>IF(H1438="","",IF(D1438="USD",H1438-G1438,ROUNDUP((H1438-G1438)/T1438,2)))</f>
        <v/>
      </c>
      <c r="D1440" s="110"/>
      <c r="E1440" s="110"/>
      <c r="F1440" s="111" t="str">
        <f>IF(AND(E1438&lt;&gt;"",OR(I1438="全額",I1438="一部")=TRUE)=TRUE,E1438,"")</f>
        <v/>
      </c>
      <c r="G1440" s="112" t="str">
        <f>IF(D1438="JPY",IF(COUNTIF(F1440,"*円*")=1,I1440,ROUNDUP(I1440/T1438,2)),IF(COUNTIF(F1440,"*円*")=0,I1440,ROUNDUP(I1440*T1438,0)))</f>
        <v/>
      </c>
      <c r="H1440" s="174"/>
      <c r="I1440" s="176" t="str">
        <f>IF(I1438="","",IF(I1438="全額",H1438,IF(I1438="なし",0,"金額入力")))</f>
        <v/>
      </c>
      <c r="J1440" s="381"/>
      <c r="K1440" s="385"/>
      <c r="L1440" s="386"/>
      <c r="M1440" s="385"/>
      <c r="N1440" s="386"/>
      <c r="O1440" s="385"/>
      <c r="P1440" s="386"/>
      <c r="Q1440" s="385"/>
      <c r="R1440" s="387"/>
      <c r="S1440" s="87"/>
      <c r="T1440" s="135"/>
      <c r="U1440" s="118" t="str">
        <f>IF(G1440="","","IN_"&amp;F1440&amp;MONTH(H1440)&amp;"/"&amp;DAY(H1440))&amp;"_"&amp;COUNTIF($V$14:V1440,V1440)</f>
        <v>_251</v>
      </c>
      <c r="V1440" s="118" t="str">
        <f>"IN_"&amp;F1440&amp;H1440</f>
        <v>IN_</v>
      </c>
      <c r="W1440" s="118"/>
      <c r="X1440" s="118"/>
      <c r="Y1440" s="135" t="str">
        <f>Q1439</f>
        <v/>
      </c>
      <c r="Z1440" s="266">
        <f>Q1440</f>
        <v>0</v>
      </c>
      <c r="AA1440" s="135" t="str">
        <f>IF(AB1440="着金待ち",COUNTIF($AB$14:AB1440,"着金待ち"),"")</f>
        <v/>
      </c>
      <c r="AB1440" s="135" t="str">
        <f>IF(AND(OR(I1438="全額",I1438="一部")=TRUE,H1440="")=TRUE,"着金待ち","")</f>
        <v/>
      </c>
      <c r="AC1440" s="135" t="str">
        <f>IF(AB1440="着金待ち",C1438,"")</f>
        <v/>
      </c>
      <c r="AD1440" s="135" t="str">
        <f>IF(AB1440="着金待ち",F1440,"")</f>
        <v/>
      </c>
      <c r="AE1440" s="292" t="str">
        <f>IF(AB1440="着金待ち",G1440,"")</f>
        <v/>
      </c>
      <c r="AF1440" s="148" t="str">
        <f>IF(AB1440="着金待ち",B1440,"")</f>
        <v/>
      </c>
      <c r="AG1440" s="135" t="str">
        <f>IF(C1440="","",IF(C1440&lt;&gt;D1440+E1440,"！",""))</f>
        <v/>
      </c>
      <c r="AH1440" s="135" t="str">
        <f>IF(C1440="","",IF(C1440&lt;&gt;SUM(K1440:R1440),"！",""))</f>
        <v/>
      </c>
      <c r="AI1440" s="135" t="str">
        <f>IF(OR(AG1440="！",AH1440="！")=TRUE,"！","")</f>
        <v/>
      </c>
      <c r="AJ1440" s="135" t="str">
        <f>IF(AI1440="！",COUNTIF($AI$14:AI1440,"！"),"")</f>
        <v/>
      </c>
      <c r="AK1440" s="135">
        <v>11</v>
      </c>
    </row>
    <row r="1441" spans="1:37" ht="18" customHeight="1" thickBot="1">
      <c r="B1441" s="308" t="s">
        <v>317</v>
      </c>
      <c r="C1441" s="181"/>
      <c r="D1441" s="182"/>
      <c r="E1441" s="98" t="str">
        <f>IFERROR(ABS(C1440-(D1440+E1440)),"")</f>
        <v/>
      </c>
      <c r="F1441" s="183"/>
      <c r="G1441" s="183"/>
      <c r="H1441" s="182"/>
      <c r="I1441" s="170"/>
      <c r="J1441" s="79"/>
      <c r="K1441" s="79"/>
      <c r="L1441" s="79"/>
      <c r="M1441" s="79"/>
      <c r="N1441" s="79"/>
      <c r="O1441" s="79"/>
      <c r="P1441" s="79"/>
      <c r="Q1441" s="371" t="str">
        <f>IFERROR(ABS(C1440-SUM(K1440:R1440)),"")</f>
        <v/>
      </c>
      <c r="R1441" s="371"/>
      <c r="S1441" s="135"/>
      <c r="T1441" s="135"/>
      <c r="U1441" s="135"/>
      <c r="V1441" s="135"/>
      <c r="W1441" s="135"/>
      <c r="X1441" s="135"/>
      <c r="Y1441" s="135"/>
      <c r="Z1441" s="135"/>
      <c r="AA1441" s="135"/>
      <c r="AB1441" s="135"/>
      <c r="AC1441" s="135"/>
      <c r="AD1441" s="135"/>
      <c r="AE1441" s="135"/>
      <c r="AF1441" s="135"/>
      <c r="AG1441" s="135"/>
      <c r="AH1441" s="135"/>
      <c r="AI1441" s="135"/>
      <c r="AJ1441" s="135"/>
      <c r="AK1441" s="135"/>
    </row>
    <row r="1442" spans="1:37" ht="18" customHeight="1" thickBot="1">
      <c r="A1442" s="312"/>
      <c r="B1442" s="321">
        <f>B1437+1</f>
        <v>12</v>
      </c>
      <c r="C1442" s="81" t="s">
        <v>23</v>
      </c>
      <c r="D1442" s="82" t="s">
        <v>136</v>
      </c>
      <c r="E1442" s="82" t="s">
        <v>28</v>
      </c>
      <c r="F1442" s="82" t="s">
        <v>27</v>
      </c>
      <c r="G1442" s="82" t="s">
        <v>24</v>
      </c>
      <c r="H1442" s="171" t="s">
        <v>25</v>
      </c>
      <c r="I1442" s="91" t="s">
        <v>133</v>
      </c>
      <c r="J1442" s="372" t="s">
        <v>198</v>
      </c>
      <c r="K1442" s="374"/>
      <c r="L1442" s="375"/>
      <c r="M1442" s="375"/>
      <c r="N1442" s="375"/>
      <c r="O1442" s="375"/>
      <c r="P1442" s="375"/>
      <c r="Q1442" s="375"/>
      <c r="R1442" s="376"/>
      <c r="S1442" s="83"/>
      <c r="T1442" s="120" t="s">
        <v>31</v>
      </c>
      <c r="U1442" s="118"/>
      <c r="V1442" s="118"/>
      <c r="W1442" s="118"/>
      <c r="X1442" s="118"/>
      <c r="Y1442" s="135" t="str">
        <f>K1444</f>
        <v/>
      </c>
      <c r="Z1442" s="266">
        <f>K1445</f>
        <v>0</v>
      </c>
      <c r="AA1442" s="135"/>
      <c r="AB1442" s="135"/>
      <c r="AC1442" s="135"/>
      <c r="AD1442" s="135"/>
      <c r="AE1442" s="135"/>
      <c r="AF1442" s="148"/>
      <c r="AG1442" s="135"/>
      <c r="AH1442" s="135"/>
      <c r="AI1442" s="135"/>
      <c r="AJ1442" s="135"/>
      <c r="AK1442" s="135"/>
    </row>
    <row r="1443" spans="1:37" ht="18" customHeight="1" thickBot="1">
      <c r="A1443" s="312"/>
      <c r="B1443" s="309">
        <f>B1388</f>
        <v>16</v>
      </c>
      <c r="C1443" s="107"/>
      <c r="D1443" s="108" t="s">
        <v>30</v>
      </c>
      <c r="E1443" s="108" t="str">
        <f>IF(C1443="","",IFERROR(INDEX(リスト!$B$3:$B$32,MATCH(プレー記録!C1443,リスト!$D$3:$D$32,0),1),""))</f>
        <v/>
      </c>
      <c r="F1443" s="109"/>
      <c r="G1443" s="109" t="str">
        <f>IF(F1443="","",F1443)</f>
        <v/>
      </c>
      <c r="H1443" s="172"/>
      <c r="I1443" s="175"/>
      <c r="J1443" s="373"/>
      <c r="K1443" s="377"/>
      <c r="L1443" s="378"/>
      <c r="M1443" s="378"/>
      <c r="N1443" s="378"/>
      <c r="O1443" s="378"/>
      <c r="P1443" s="378"/>
      <c r="Q1443" s="378"/>
      <c r="R1443" s="379"/>
      <c r="S1443" s="84"/>
      <c r="T1443" s="241"/>
      <c r="U1443" s="118" t="str">
        <f>IF(F1443="","","OUT_"&amp;E1443&amp;MONTH(B1443)&amp;"/"&amp;DAY(B1443)&amp;"_"&amp;COUNTIF($V$12:V1443,V1443))</f>
        <v/>
      </c>
      <c r="V1443" s="118" t="str">
        <f>"OUT_"&amp;E1443&amp;B1443</f>
        <v>OUT_16</v>
      </c>
      <c r="W1443" s="194">
        <f>SUM(H1443)-SUM(I1445)</f>
        <v>0</v>
      </c>
      <c r="X1443" s="119" t="str">
        <f>IF(C1443="","",C1443)</f>
        <v/>
      </c>
      <c r="Y1443" s="135" t="str">
        <f>M1444</f>
        <v/>
      </c>
      <c r="Z1443" s="266">
        <f>M1445</f>
        <v>0</v>
      </c>
      <c r="AA1443" s="135"/>
      <c r="AB1443" s="135"/>
      <c r="AC1443" s="135"/>
      <c r="AD1443" s="135"/>
      <c r="AE1443" s="135"/>
      <c r="AF1443" s="148"/>
      <c r="AG1443" s="135"/>
      <c r="AH1443" s="135"/>
      <c r="AI1443" s="135"/>
      <c r="AJ1443" s="135"/>
      <c r="AK1443" s="135"/>
    </row>
    <row r="1444" spans="1:37" ht="18" customHeight="1">
      <c r="A1444" s="312"/>
      <c r="B1444" s="79"/>
      <c r="C1444" s="85" t="s">
        <v>26</v>
      </c>
      <c r="D1444" s="86" t="s">
        <v>1</v>
      </c>
      <c r="E1444" s="86" t="s">
        <v>29</v>
      </c>
      <c r="F1444" s="86" t="s">
        <v>119</v>
      </c>
      <c r="G1444" s="86" t="s">
        <v>134</v>
      </c>
      <c r="H1444" s="173" t="s">
        <v>117</v>
      </c>
      <c r="I1444" s="92" t="s">
        <v>135</v>
      </c>
      <c r="J1444" s="380" t="s">
        <v>199</v>
      </c>
      <c r="K1444" s="382" t="str">
        <f>$K$13</f>
        <v/>
      </c>
      <c r="L1444" s="383"/>
      <c r="M1444" s="382" t="str">
        <f>$M$13</f>
        <v/>
      </c>
      <c r="N1444" s="383"/>
      <c r="O1444" s="382" t="str">
        <f>$O$13</f>
        <v/>
      </c>
      <c r="P1444" s="383"/>
      <c r="Q1444" s="382" t="str">
        <f>$Q$13</f>
        <v/>
      </c>
      <c r="R1444" s="384"/>
      <c r="S1444" s="87"/>
      <c r="T1444" s="135"/>
      <c r="U1444" s="118"/>
      <c r="V1444" s="118"/>
      <c r="W1444" s="118"/>
      <c r="X1444" s="118"/>
      <c r="Y1444" s="135" t="str">
        <f>O1444</f>
        <v/>
      </c>
      <c r="Z1444" s="266">
        <f>O1445</f>
        <v>0</v>
      </c>
      <c r="AA1444" s="135"/>
      <c r="AB1444" s="135"/>
      <c r="AC1444" s="135"/>
      <c r="AD1444" s="135"/>
      <c r="AE1444" s="135"/>
      <c r="AF1444" s="148"/>
      <c r="AG1444" s="135"/>
      <c r="AH1444" s="135"/>
      <c r="AI1444" s="135"/>
      <c r="AJ1444" s="135"/>
      <c r="AK1444" s="135"/>
    </row>
    <row r="1445" spans="1:37" ht="18" customHeight="1" thickBot="1">
      <c r="A1445" s="312" t="str">
        <f>IF(C1443="","",C1443)</f>
        <v/>
      </c>
      <c r="B1445" s="97">
        <f>B1388</f>
        <v>16</v>
      </c>
      <c r="C1445" s="93" t="str">
        <f>IF(H1443="","",IF(D1443="USD",H1443-G1443,ROUNDUP((H1443-G1443)/T1443,2)))</f>
        <v/>
      </c>
      <c r="D1445" s="110"/>
      <c r="E1445" s="110"/>
      <c r="F1445" s="111" t="str">
        <f>IF(AND(E1443&lt;&gt;"",OR(I1443="全額",I1443="一部")=TRUE)=TRUE,E1443,"")</f>
        <v/>
      </c>
      <c r="G1445" s="112" t="str">
        <f>IF(D1443="JPY",IF(COUNTIF(F1445,"*円*")=1,I1445,ROUNDUP(I1445/T1443,2)),IF(COUNTIF(F1445,"*円*")=0,I1445,ROUNDUP(I1445*T1443,0)))</f>
        <v/>
      </c>
      <c r="H1445" s="174"/>
      <c r="I1445" s="176" t="str">
        <f>IF(I1443="","",IF(I1443="全額",H1443,IF(I1443="なし",0,"金額入力")))</f>
        <v/>
      </c>
      <c r="J1445" s="381"/>
      <c r="K1445" s="385"/>
      <c r="L1445" s="386"/>
      <c r="M1445" s="385"/>
      <c r="N1445" s="386"/>
      <c r="O1445" s="385"/>
      <c r="P1445" s="386"/>
      <c r="Q1445" s="385"/>
      <c r="R1445" s="387"/>
      <c r="S1445" s="87"/>
      <c r="T1445" s="135"/>
      <c r="U1445" s="118" t="str">
        <f>IF(G1445="","","IN_"&amp;F1445&amp;MONTH(H1445)&amp;"/"&amp;DAY(H1445))&amp;"_"&amp;COUNTIF($V$14:V1445,V1445)</f>
        <v>_252</v>
      </c>
      <c r="V1445" s="118" t="str">
        <f>"IN_"&amp;F1445&amp;H1445</f>
        <v>IN_</v>
      </c>
      <c r="W1445" s="118"/>
      <c r="X1445" s="118"/>
      <c r="Y1445" s="135" t="str">
        <f>Q1444</f>
        <v/>
      </c>
      <c r="Z1445" s="266">
        <f>Q1445</f>
        <v>0</v>
      </c>
      <c r="AA1445" s="135" t="str">
        <f>IF(AB1445="着金待ち",COUNTIF($AB$14:AB1445,"着金待ち"),"")</f>
        <v/>
      </c>
      <c r="AB1445" s="135" t="str">
        <f>IF(AND(OR(I1443="全額",I1443="一部")=TRUE,H1445="")=TRUE,"着金待ち","")</f>
        <v/>
      </c>
      <c r="AC1445" s="135" t="str">
        <f>IF(AB1445="着金待ち",C1443,"")</f>
        <v/>
      </c>
      <c r="AD1445" s="135" t="str">
        <f>IF(AB1445="着金待ち",F1445,"")</f>
        <v/>
      </c>
      <c r="AE1445" s="292" t="str">
        <f>IF(AB1445="着金待ち",G1445,"")</f>
        <v/>
      </c>
      <c r="AF1445" s="148" t="str">
        <f>IF(AB1445="着金待ち",B1445,"")</f>
        <v/>
      </c>
      <c r="AG1445" s="135" t="str">
        <f>IF(C1445="","",IF(C1445&lt;&gt;D1445+E1445,"！",""))</f>
        <v/>
      </c>
      <c r="AH1445" s="135" t="str">
        <f>IF(C1445="","",IF(C1445&lt;&gt;SUM(K1445:R1445),"！",""))</f>
        <v/>
      </c>
      <c r="AI1445" s="135" t="str">
        <f>IF(OR(AG1445="！",AH1445="！")=TRUE,"！","")</f>
        <v/>
      </c>
      <c r="AJ1445" s="135" t="str">
        <f>IF(AI1445="！",COUNTIF($AI$14:AI1445,"！"),"")</f>
        <v/>
      </c>
      <c r="AK1445" s="135">
        <v>12</v>
      </c>
    </row>
    <row r="1446" spans="1:37" ht="18" customHeight="1" thickBot="1">
      <c r="B1446" s="308" t="s">
        <v>317</v>
      </c>
      <c r="C1446" s="181"/>
      <c r="D1446" s="182"/>
      <c r="E1446" s="98" t="str">
        <f>IFERROR(ABS(C1445-(D1445+E1445)),"")</f>
        <v/>
      </c>
      <c r="F1446" s="183"/>
      <c r="G1446" s="183"/>
      <c r="H1446" s="182"/>
      <c r="I1446" s="170"/>
      <c r="J1446" s="79"/>
      <c r="K1446" s="79"/>
      <c r="L1446" s="79"/>
      <c r="M1446" s="79"/>
      <c r="N1446" s="79"/>
      <c r="O1446" s="79"/>
      <c r="P1446" s="79"/>
      <c r="Q1446" s="371" t="str">
        <f>IFERROR(ABS(C1445-SUM(K1445:R1445)),"")</f>
        <v/>
      </c>
      <c r="R1446" s="371"/>
      <c r="S1446" s="135"/>
      <c r="T1446" s="135"/>
      <c r="U1446" s="135"/>
      <c r="V1446" s="135"/>
      <c r="W1446" s="135"/>
      <c r="X1446" s="135"/>
      <c r="Y1446" s="135"/>
      <c r="Z1446" s="135"/>
      <c r="AA1446" s="135"/>
      <c r="AB1446" s="135"/>
      <c r="AC1446" s="135"/>
      <c r="AD1446" s="135"/>
      <c r="AE1446" s="135"/>
      <c r="AF1446" s="135"/>
      <c r="AG1446" s="135"/>
      <c r="AH1446" s="135"/>
      <c r="AI1446" s="135"/>
      <c r="AJ1446" s="135"/>
      <c r="AK1446" s="135"/>
    </row>
    <row r="1447" spans="1:37" ht="18" customHeight="1" thickBot="1">
      <c r="A1447" s="312"/>
      <c r="B1447" s="321">
        <f>B1442+1</f>
        <v>13</v>
      </c>
      <c r="C1447" s="81" t="s">
        <v>23</v>
      </c>
      <c r="D1447" s="82" t="s">
        <v>136</v>
      </c>
      <c r="E1447" s="82" t="s">
        <v>28</v>
      </c>
      <c r="F1447" s="82" t="s">
        <v>27</v>
      </c>
      <c r="G1447" s="82" t="s">
        <v>24</v>
      </c>
      <c r="H1447" s="171" t="s">
        <v>25</v>
      </c>
      <c r="I1447" s="91" t="s">
        <v>133</v>
      </c>
      <c r="J1447" s="372" t="s">
        <v>198</v>
      </c>
      <c r="K1447" s="374"/>
      <c r="L1447" s="375"/>
      <c r="M1447" s="375"/>
      <c r="N1447" s="375"/>
      <c r="O1447" s="375"/>
      <c r="P1447" s="375"/>
      <c r="Q1447" s="375"/>
      <c r="R1447" s="376"/>
      <c r="S1447" s="83"/>
      <c r="T1447" s="120" t="s">
        <v>31</v>
      </c>
      <c r="U1447" s="118"/>
      <c r="V1447" s="118"/>
      <c r="W1447" s="118"/>
      <c r="X1447" s="118"/>
      <c r="Y1447" s="135" t="str">
        <f>K1449</f>
        <v/>
      </c>
      <c r="Z1447" s="266">
        <f>K1450</f>
        <v>0</v>
      </c>
      <c r="AA1447" s="135"/>
      <c r="AB1447" s="135"/>
      <c r="AC1447" s="135"/>
      <c r="AD1447" s="135"/>
      <c r="AE1447" s="135"/>
      <c r="AF1447" s="148"/>
      <c r="AG1447" s="135"/>
      <c r="AH1447" s="135"/>
      <c r="AI1447" s="135"/>
      <c r="AJ1447" s="135"/>
      <c r="AK1447" s="135"/>
    </row>
    <row r="1448" spans="1:37" ht="18" customHeight="1" thickBot="1">
      <c r="A1448" s="312"/>
      <c r="B1448" s="309">
        <f>B1388</f>
        <v>16</v>
      </c>
      <c r="C1448" s="107"/>
      <c r="D1448" s="108" t="s">
        <v>30</v>
      </c>
      <c r="E1448" s="108" t="str">
        <f>IF(C1448="","",IFERROR(INDEX(リスト!$B$3:$B$32,MATCH(プレー記録!C1448,リスト!$D$3:$D$32,0),1),""))</f>
        <v/>
      </c>
      <c r="F1448" s="109"/>
      <c r="G1448" s="109" t="str">
        <f>IF(F1448="","",F1448)</f>
        <v/>
      </c>
      <c r="H1448" s="172"/>
      <c r="I1448" s="175"/>
      <c r="J1448" s="373"/>
      <c r="K1448" s="377"/>
      <c r="L1448" s="378"/>
      <c r="M1448" s="378"/>
      <c r="N1448" s="378"/>
      <c r="O1448" s="378"/>
      <c r="P1448" s="378"/>
      <c r="Q1448" s="378"/>
      <c r="R1448" s="379"/>
      <c r="S1448" s="84"/>
      <c r="T1448" s="241"/>
      <c r="U1448" s="118" t="str">
        <f>IF(F1448="","","OUT_"&amp;E1448&amp;MONTH(B1448)&amp;"/"&amp;DAY(B1448)&amp;"_"&amp;COUNTIF($V$12:V1448,V1448))</f>
        <v/>
      </c>
      <c r="V1448" s="118" t="str">
        <f>"OUT_"&amp;E1448&amp;B1448</f>
        <v>OUT_16</v>
      </c>
      <c r="W1448" s="194">
        <f>SUM(H1448)-SUM(I1450)</f>
        <v>0</v>
      </c>
      <c r="X1448" s="119" t="str">
        <f>IF(C1448="","",C1448)</f>
        <v/>
      </c>
      <c r="Y1448" s="135" t="str">
        <f>M1449</f>
        <v/>
      </c>
      <c r="Z1448" s="266">
        <f>M1450</f>
        <v>0</v>
      </c>
      <c r="AA1448" s="135"/>
      <c r="AB1448" s="135"/>
      <c r="AC1448" s="135"/>
      <c r="AD1448" s="135"/>
      <c r="AE1448" s="135"/>
      <c r="AF1448" s="148"/>
      <c r="AG1448" s="135"/>
      <c r="AH1448" s="135"/>
      <c r="AI1448" s="135"/>
      <c r="AJ1448" s="135"/>
      <c r="AK1448" s="135"/>
    </row>
    <row r="1449" spans="1:37" ht="18" customHeight="1">
      <c r="A1449" s="312"/>
      <c r="B1449" s="79"/>
      <c r="C1449" s="85" t="s">
        <v>26</v>
      </c>
      <c r="D1449" s="86" t="s">
        <v>1</v>
      </c>
      <c r="E1449" s="86" t="s">
        <v>29</v>
      </c>
      <c r="F1449" s="86" t="s">
        <v>119</v>
      </c>
      <c r="G1449" s="86" t="s">
        <v>134</v>
      </c>
      <c r="H1449" s="173" t="s">
        <v>117</v>
      </c>
      <c r="I1449" s="92" t="s">
        <v>135</v>
      </c>
      <c r="J1449" s="380" t="s">
        <v>199</v>
      </c>
      <c r="K1449" s="382" t="str">
        <f>$K$13</f>
        <v/>
      </c>
      <c r="L1449" s="383"/>
      <c r="M1449" s="382" t="str">
        <f>$M$13</f>
        <v/>
      </c>
      <c r="N1449" s="383"/>
      <c r="O1449" s="382" t="str">
        <f>$O$13</f>
        <v/>
      </c>
      <c r="P1449" s="383"/>
      <c r="Q1449" s="382" t="str">
        <f>$Q$13</f>
        <v/>
      </c>
      <c r="R1449" s="384"/>
      <c r="S1449" s="87"/>
      <c r="T1449" s="135"/>
      <c r="U1449" s="118"/>
      <c r="V1449" s="118"/>
      <c r="W1449" s="118"/>
      <c r="X1449" s="118"/>
      <c r="Y1449" s="135" t="str">
        <f>O1449</f>
        <v/>
      </c>
      <c r="Z1449" s="266">
        <f>O1450</f>
        <v>0</v>
      </c>
      <c r="AA1449" s="135"/>
      <c r="AB1449" s="135"/>
      <c r="AC1449" s="135"/>
      <c r="AD1449" s="135"/>
      <c r="AE1449" s="135"/>
      <c r="AF1449" s="148"/>
      <c r="AG1449" s="135"/>
      <c r="AH1449" s="135"/>
      <c r="AI1449" s="135"/>
      <c r="AJ1449" s="135"/>
      <c r="AK1449" s="135"/>
    </row>
    <row r="1450" spans="1:37" ht="18" customHeight="1" thickBot="1">
      <c r="A1450" s="312" t="str">
        <f>IF(C1448="","",C1448)</f>
        <v/>
      </c>
      <c r="B1450" s="97">
        <f>B1388</f>
        <v>16</v>
      </c>
      <c r="C1450" s="93" t="str">
        <f>IF(H1448="","",IF(D1448="USD",H1448-G1448,ROUNDUP((H1448-G1448)/T1448,2)))</f>
        <v/>
      </c>
      <c r="D1450" s="110"/>
      <c r="E1450" s="110"/>
      <c r="F1450" s="111" t="str">
        <f>IF(AND(E1448&lt;&gt;"",OR(I1448="全額",I1448="一部")=TRUE)=TRUE,E1448,"")</f>
        <v/>
      </c>
      <c r="G1450" s="112" t="str">
        <f>IF(D1448="JPY",IF(COUNTIF(F1450,"*円*")=1,I1450,ROUNDUP(I1450/T1448,2)),IF(COUNTIF(F1450,"*円*")=0,I1450,ROUNDUP(I1450*T1448,0)))</f>
        <v/>
      </c>
      <c r="H1450" s="174"/>
      <c r="I1450" s="176" t="str">
        <f>IF(I1448="","",IF(I1448="全額",H1448,IF(I1448="なし",0,"金額入力")))</f>
        <v/>
      </c>
      <c r="J1450" s="381"/>
      <c r="K1450" s="385"/>
      <c r="L1450" s="386"/>
      <c r="M1450" s="385"/>
      <c r="N1450" s="386"/>
      <c r="O1450" s="385"/>
      <c r="P1450" s="386"/>
      <c r="Q1450" s="385"/>
      <c r="R1450" s="387"/>
      <c r="S1450" s="87"/>
      <c r="T1450" s="135"/>
      <c r="U1450" s="118" t="str">
        <f>IF(G1450="","","IN_"&amp;F1450&amp;MONTH(H1450)&amp;"/"&amp;DAY(H1450))&amp;"_"&amp;COUNTIF($V$14:V1450,V1450)</f>
        <v>_253</v>
      </c>
      <c r="V1450" s="118" t="str">
        <f>"IN_"&amp;F1450&amp;H1450</f>
        <v>IN_</v>
      </c>
      <c r="W1450" s="118"/>
      <c r="X1450" s="118"/>
      <c r="Y1450" s="135" t="str">
        <f>Q1449</f>
        <v/>
      </c>
      <c r="Z1450" s="266">
        <f>Q1450</f>
        <v>0</v>
      </c>
      <c r="AA1450" s="135" t="str">
        <f>IF(AB1450="着金待ち",COUNTIF($AB$14:AB1450,"着金待ち"),"")</f>
        <v/>
      </c>
      <c r="AB1450" s="135" t="str">
        <f>IF(AND(OR(I1448="全額",I1448="一部")=TRUE,H1450="")=TRUE,"着金待ち","")</f>
        <v/>
      </c>
      <c r="AC1450" s="135" t="str">
        <f>IF(AB1450="着金待ち",C1448,"")</f>
        <v/>
      </c>
      <c r="AD1450" s="135" t="str">
        <f>IF(AB1450="着金待ち",F1450,"")</f>
        <v/>
      </c>
      <c r="AE1450" s="292" t="str">
        <f>IF(AB1450="着金待ち",G1450,"")</f>
        <v/>
      </c>
      <c r="AF1450" s="148" t="str">
        <f>IF(AB1450="着金待ち",B1450,"")</f>
        <v/>
      </c>
      <c r="AG1450" s="135" t="str">
        <f>IF(C1450="","",IF(C1450&lt;&gt;D1450+E1450,"！",""))</f>
        <v/>
      </c>
      <c r="AH1450" s="135" t="str">
        <f>IF(C1450="","",IF(C1450&lt;&gt;SUM(K1450:R1450),"！",""))</f>
        <v/>
      </c>
      <c r="AI1450" s="135" t="str">
        <f>IF(OR(AG1450="！",AH1450="！")=TRUE,"！","")</f>
        <v/>
      </c>
      <c r="AJ1450" s="135" t="str">
        <f>IF(AI1450="！",COUNTIF($AI$14:AI1450,"！"),"")</f>
        <v/>
      </c>
      <c r="AK1450" s="135">
        <v>13</v>
      </c>
    </row>
    <row r="1451" spans="1:37" ht="18" customHeight="1" thickBot="1">
      <c r="B1451" s="308" t="s">
        <v>317</v>
      </c>
      <c r="C1451" s="181"/>
      <c r="D1451" s="182"/>
      <c r="E1451" s="98" t="str">
        <f>IFERROR(ABS(C1450-(D1450+E1450)),"")</f>
        <v/>
      </c>
      <c r="F1451" s="183"/>
      <c r="G1451" s="183"/>
      <c r="H1451" s="182"/>
      <c r="I1451" s="170"/>
      <c r="J1451" s="79"/>
      <c r="K1451" s="79"/>
      <c r="L1451" s="79"/>
      <c r="M1451" s="79"/>
      <c r="N1451" s="79"/>
      <c r="O1451" s="79"/>
      <c r="P1451" s="79"/>
      <c r="Q1451" s="371" t="str">
        <f>IFERROR(ABS(C1450-SUM(K1450:R1450)),"")</f>
        <v/>
      </c>
      <c r="R1451" s="371"/>
      <c r="S1451" s="135"/>
      <c r="T1451" s="135"/>
      <c r="U1451" s="135"/>
      <c r="V1451" s="135"/>
      <c r="W1451" s="135"/>
      <c r="X1451" s="135"/>
      <c r="Y1451" s="135"/>
      <c r="Z1451" s="135"/>
      <c r="AA1451" s="135"/>
      <c r="AB1451" s="135"/>
      <c r="AC1451" s="135"/>
      <c r="AD1451" s="135"/>
      <c r="AE1451" s="135"/>
      <c r="AF1451" s="135"/>
      <c r="AG1451" s="135"/>
      <c r="AH1451" s="135"/>
      <c r="AI1451" s="135"/>
      <c r="AJ1451" s="135"/>
      <c r="AK1451" s="135"/>
    </row>
    <row r="1452" spans="1:37" ht="18" customHeight="1" thickBot="1">
      <c r="A1452" s="312"/>
      <c r="B1452" s="321">
        <f>B1447+1</f>
        <v>14</v>
      </c>
      <c r="C1452" s="81" t="s">
        <v>23</v>
      </c>
      <c r="D1452" s="82" t="s">
        <v>136</v>
      </c>
      <c r="E1452" s="82" t="s">
        <v>28</v>
      </c>
      <c r="F1452" s="82" t="s">
        <v>27</v>
      </c>
      <c r="G1452" s="82" t="s">
        <v>24</v>
      </c>
      <c r="H1452" s="171" t="s">
        <v>25</v>
      </c>
      <c r="I1452" s="91" t="s">
        <v>133</v>
      </c>
      <c r="J1452" s="372" t="s">
        <v>198</v>
      </c>
      <c r="K1452" s="374"/>
      <c r="L1452" s="375"/>
      <c r="M1452" s="375"/>
      <c r="N1452" s="375"/>
      <c r="O1452" s="375"/>
      <c r="P1452" s="375"/>
      <c r="Q1452" s="375"/>
      <c r="R1452" s="376"/>
      <c r="S1452" s="83"/>
      <c r="T1452" s="120" t="s">
        <v>31</v>
      </c>
      <c r="U1452" s="118"/>
      <c r="V1452" s="118"/>
      <c r="W1452" s="118"/>
      <c r="X1452" s="118"/>
      <c r="Y1452" s="135" t="str">
        <f>K1454</f>
        <v/>
      </c>
      <c r="Z1452" s="266">
        <f>K1455</f>
        <v>0</v>
      </c>
      <c r="AA1452" s="135"/>
      <c r="AB1452" s="135"/>
      <c r="AC1452" s="135"/>
      <c r="AD1452" s="135"/>
      <c r="AE1452" s="135"/>
      <c r="AF1452" s="148"/>
      <c r="AG1452" s="135"/>
      <c r="AH1452" s="135"/>
      <c r="AI1452" s="135"/>
      <c r="AJ1452" s="135"/>
      <c r="AK1452" s="135"/>
    </row>
    <row r="1453" spans="1:37" ht="18" customHeight="1" thickBot="1">
      <c r="A1453" s="312"/>
      <c r="B1453" s="309">
        <f>B1388</f>
        <v>16</v>
      </c>
      <c r="C1453" s="107"/>
      <c r="D1453" s="108" t="s">
        <v>30</v>
      </c>
      <c r="E1453" s="108" t="str">
        <f>IF(C1453="","",IFERROR(INDEX(リスト!$B$3:$B$32,MATCH(プレー記録!C1453,リスト!$D$3:$D$32,0),1),""))</f>
        <v/>
      </c>
      <c r="F1453" s="109"/>
      <c r="G1453" s="109" t="str">
        <f>IF(F1453="","",F1453)</f>
        <v/>
      </c>
      <c r="H1453" s="172"/>
      <c r="I1453" s="175"/>
      <c r="J1453" s="373"/>
      <c r="K1453" s="377"/>
      <c r="L1453" s="378"/>
      <c r="M1453" s="378"/>
      <c r="N1453" s="378"/>
      <c r="O1453" s="378"/>
      <c r="P1453" s="378"/>
      <c r="Q1453" s="378"/>
      <c r="R1453" s="379"/>
      <c r="S1453" s="84"/>
      <c r="T1453" s="241"/>
      <c r="U1453" s="118" t="str">
        <f>IF(F1453="","","OUT_"&amp;E1453&amp;MONTH(B1453)&amp;"/"&amp;DAY(B1453)&amp;"_"&amp;COUNTIF($V$12:V1453,V1453))</f>
        <v/>
      </c>
      <c r="V1453" s="118" t="str">
        <f>"OUT_"&amp;E1453&amp;B1453</f>
        <v>OUT_16</v>
      </c>
      <c r="W1453" s="194">
        <f>SUM(H1453)-SUM(I1455)</f>
        <v>0</v>
      </c>
      <c r="X1453" s="119" t="str">
        <f>IF(C1453="","",C1453)</f>
        <v/>
      </c>
      <c r="Y1453" s="135" t="str">
        <f>M1454</f>
        <v/>
      </c>
      <c r="Z1453" s="266">
        <f>M1455</f>
        <v>0</v>
      </c>
      <c r="AA1453" s="135"/>
      <c r="AB1453" s="135"/>
      <c r="AC1453" s="135"/>
      <c r="AD1453" s="135"/>
      <c r="AE1453" s="135"/>
      <c r="AF1453" s="148"/>
      <c r="AG1453" s="135"/>
      <c r="AH1453" s="135"/>
      <c r="AI1453" s="135"/>
      <c r="AJ1453" s="135"/>
      <c r="AK1453" s="135"/>
    </row>
    <row r="1454" spans="1:37" ht="18" customHeight="1">
      <c r="A1454" s="312"/>
      <c r="B1454" s="79"/>
      <c r="C1454" s="85" t="s">
        <v>26</v>
      </c>
      <c r="D1454" s="86" t="s">
        <v>1</v>
      </c>
      <c r="E1454" s="86" t="s">
        <v>29</v>
      </c>
      <c r="F1454" s="86" t="s">
        <v>119</v>
      </c>
      <c r="G1454" s="86" t="s">
        <v>134</v>
      </c>
      <c r="H1454" s="173" t="s">
        <v>117</v>
      </c>
      <c r="I1454" s="92" t="s">
        <v>135</v>
      </c>
      <c r="J1454" s="380" t="s">
        <v>199</v>
      </c>
      <c r="K1454" s="382" t="str">
        <f>$K$13</f>
        <v/>
      </c>
      <c r="L1454" s="383"/>
      <c r="M1454" s="382" t="str">
        <f>$M$13</f>
        <v/>
      </c>
      <c r="N1454" s="383"/>
      <c r="O1454" s="382" t="str">
        <f>$O$13</f>
        <v/>
      </c>
      <c r="P1454" s="383"/>
      <c r="Q1454" s="382" t="str">
        <f>$Q$13</f>
        <v/>
      </c>
      <c r="R1454" s="384"/>
      <c r="S1454" s="87"/>
      <c r="T1454" s="135"/>
      <c r="U1454" s="118"/>
      <c r="V1454" s="118"/>
      <c r="W1454" s="118"/>
      <c r="X1454" s="118"/>
      <c r="Y1454" s="135" t="str">
        <f>O1454</f>
        <v/>
      </c>
      <c r="Z1454" s="266">
        <f>O1455</f>
        <v>0</v>
      </c>
      <c r="AA1454" s="135"/>
      <c r="AB1454" s="135"/>
      <c r="AC1454" s="135"/>
      <c r="AD1454" s="135"/>
      <c r="AE1454" s="135"/>
      <c r="AF1454" s="148"/>
      <c r="AG1454" s="135"/>
      <c r="AH1454" s="135"/>
      <c r="AI1454" s="135"/>
      <c r="AJ1454" s="135"/>
      <c r="AK1454" s="135"/>
    </row>
    <row r="1455" spans="1:37" ht="18" customHeight="1" thickBot="1">
      <c r="A1455" s="312" t="str">
        <f>IF(C1453="","",C1453)</f>
        <v/>
      </c>
      <c r="B1455" s="97">
        <f>B1388</f>
        <v>16</v>
      </c>
      <c r="C1455" s="93" t="str">
        <f>IF(H1453="","",IF(D1453="USD",H1453-G1453,ROUNDUP((H1453-G1453)/T1453,2)))</f>
        <v/>
      </c>
      <c r="D1455" s="110"/>
      <c r="E1455" s="110"/>
      <c r="F1455" s="111" t="str">
        <f>IF(AND(E1453&lt;&gt;"",OR(I1453="全額",I1453="一部")=TRUE)=TRUE,E1453,"")</f>
        <v/>
      </c>
      <c r="G1455" s="112" t="str">
        <f>IF(D1453="JPY",IF(COUNTIF(F1455,"*円*")=1,I1455,ROUNDUP(I1455/T1453,2)),IF(COUNTIF(F1455,"*円*")=0,I1455,ROUNDUP(I1455*T1453,0)))</f>
        <v/>
      </c>
      <c r="H1455" s="174"/>
      <c r="I1455" s="176" t="str">
        <f>IF(I1453="","",IF(I1453="全額",H1453,IF(I1453="なし",0,"金額入力")))</f>
        <v/>
      </c>
      <c r="J1455" s="381"/>
      <c r="K1455" s="385"/>
      <c r="L1455" s="386"/>
      <c r="M1455" s="385"/>
      <c r="N1455" s="386"/>
      <c r="O1455" s="385"/>
      <c r="P1455" s="386"/>
      <c r="Q1455" s="385"/>
      <c r="R1455" s="387"/>
      <c r="S1455" s="87"/>
      <c r="T1455" s="135"/>
      <c r="U1455" s="118" t="str">
        <f>IF(G1455="","","IN_"&amp;F1455&amp;MONTH(H1455)&amp;"/"&amp;DAY(H1455))&amp;"_"&amp;COUNTIF($V$14:V1455,V1455)</f>
        <v>_254</v>
      </c>
      <c r="V1455" s="118" t="str">
        <f>"IN_"&amp;F1455&amp;H1455</f>
        <v>IN_</v>
      </c>
      <c r="W1455" s="118"/>
      <c r="X1455" s="118"/>
      <c r="Y1455" s="135" t="str">
        <f>Q1454</f>
        <v/>
      </c>
      <c r="Z1455" s="266">
        <f>Q1455</f>
        <v>0</v>
      </c>
      <c r="AA1455" s="135" t="str">
        <f>IF(AB1455="着金待ち",COUNTIF($AB$14:AB1455,"着金待ち"),"")</f>
        <v/>
      </c>
      <c r="AB1455" s="135" t="str">
        <f>IF(AND(OR(I1453="全額",I1453="一部")=TRUE,H1455="")=TRUE,"着金待ち","")</f>
        <v/>
      </c>
      <c r="AC1455" s="135" t="str">
        <f>IF(AB1455="着金待ち",C1453,"")</f>
        <v/>
      </c>
      <c r="AD1455" s="135" t="str">
        <f>IF(AB1455="着金待ち",F1455,"")</f>
        <v/>
      </c>
      <c r="AE1455" s="292" t="str">
        <f>IF(AB1455="着金待ち",G1455,"")</f>
        <v/>
      </c>
      <c r="AF1455" s="148" t="str">
        <f>IF(AB1455="着金待ち",B1455,"")</f>
        <v/>
      </c>
      <c r="AG1455" s="135" t="str">
        <f>IF(C1455="","",IF(C1455&lt;&gt;D1455+E1455,"！",""))</f>
        <v/>
      </c>
      <c r="AH1455" s="135" t="str">
        <f>IF(C1455="","",IF(C1455&lt;&gt;SUM(K1455:R1455),"！",""))</f>
        <v/>
      </c>
      <c r="AI1455" s="135" t="str">
        <f>IF(OR(AG1455="！",AH1455="！")=TRUE,"！","")</f>
        <v/>
      </c>
      <c r="AJ1455" s="135" t="str">
        <f>IF(AI1455="！",COUNTIF($AI$14:AI1455,"！"),"")</f>
        <v/>
      </c>
      <c r="AK1455" s="135">
        <v>14</v>
      </c>
    </row>
    <row r="1456" spans="1:37" ht="18" customHeight="1" thickBot="1">
      <c r="B1456" s="308" t="s">
        <v>317</v>
      </c>
      <c r="C1456" s="181"/>
      <c r="D1456" s="182"/>
      <c r="E1456" s="98" t="str">
        <f>IFERROR(ABS(C1455-(D1455+E1455)),"")</f>
        <v/>
      </c>
      <c r="F1456" s="183"/>
      <c r="G1456" s="183"/>
      <c r="H1456" s="182"/>
      <c r="I1456" s="170"/>
      <c r="J1456" s="79"/>
      <c r="K1456" s="79"/>
      <c r="L1456" s="79"/>
      <c r="M1456" s="79"/>
      <c r="N1456" s="79"/>
      <c r="O1456" s="79"/>
      <c r="P1456" s="79"/>
      <c r="Q1456" s="371" t="str">
        <f>IFERROR(ABS(C1455-SUM(K1455:R1455)),"")</f>
        <v/>
      </c>
      <c r="R1456" s="371"/>
      <c r="S1456" s="135"/>
      <c r="T1456" s="135"/>
      <c r="U1456" s="135"/>
      <c r="V1456" s="135"/>
      <c r="W1456" s="135"/>
      <c r="X1456" s="135"/>
      <c r="Y1456" s="135"/>
      <c r="Z1456" s="135"/>
      <c r="AA1456" s="135"/>
      <c r="AB1456" s="135"/>
      <c r="AC1456" s="135"/>
      <c r="AD1456" s="135"/>
      <c r="AE1456" s="135"/>
      <c r="AF1456" s="135"/>
      <c r="AG1456" s="135"/>
      <c r="AH1456" s="135"/>
      <c r="AI1456" s="135"/>
      <c r="AJ1456" s="135"/>
      <c r="AK1456" s="135"/>
    </row>
    <row r="1457" spans="1:37" ht="18" customHeight="1" thickBot="1">
      <c r="A1457" s="312"/>
      <c r="B1457" s="321">
        <f>B1452+1</f>
        <v>15</v>
      </c>
      <c r="C1457" s="81" t="s">
        <v>23</v>
      </c>
      <c r="D1457" s="82" t="s">
        <v>136</v>
      </c>
      <c r="E1457" s="82" t="s">
        <v>28</v>
      </c>
      <c r="F1457" s="82" t="s">
        <v>27</v>
      </c>
      <c r="G1457" s="82" t="s">
        <v>24</v>
      </c>
      <c r="H1457" s="171" t="s">
        <v>25</v>
      </c>
      <c r="I1457" s="91" t="s">
        <v>133</v>
      </c>
      <c r="J1457" s="372" t="s">
        <v>198</v>
      </c>
      <c r="K1457" s="374"/>
      <c r="L1457" s="375"/>
      <c r="M1457" s="375"/>
      <c r="N1457" s="375"/>
      <c r="O1457" s="375"/>
      <c r="P1457" s="375"/>
      <c r="Q1457" s="375"/>
      <c r="R1457" s="376"/>
      <c r="S1457" s="83"/>
      <c r="T1457" s="120" t="s">
        <v>31</v>
      </c>
      <c r="U1457" s="118"/>
      <c r="V1457" s="118"/>
      <c r="W1457" s="118"/>
      <c r="X1457" s="118"/>
      <c r="Y1457" s="135" t="str">
        <f>K1459</f>
        <v/>
      </c>
      <c r="Z1457" s="266">
        <f>K1460</f>
        <v>0</v>
      </c>
      <c r="AA1457" s="135"/>
      <c r="AB1457" s="135"/>
      <c r="AC1457" s="135"/>
      <c r="AD1457" s="135"/>
      <c r="AE1457" s="135"/>
      <c r="AF1457" s="148"/>
      <c r="AG1457" s="135"/>
      <c r="AH1457" s="135"/>
      <c r="AI1457" s="135"/>
      <c r="AJ1457" s="135"/>
      <c r="AK1457" s="135"/>
    </row>
    <row r="1458" spans="1:37" ht="18" customHeight="1" thickBot="1">
      <c r="A1458" s="312"/>
      <c r="B1458" s="309">
        <f>B1388</f>
        <v>16</v>
      </c>
      <c r="C1458" s="107"/>
      <c r="D1458" s="108" t="s">
        <v>30</v>
      </c>
      <c r="E1458" s="108" t="str">
        <f>IF(C1458="","",IFERROR(INDEX(リスト!$B$3:$B$32,MATCH(プレー記録!C1458,リスト!$D$3:$D$32,0),1),""))</f>
        <v/>
      </c>
      <c r="F1458" s="109"/>
      <c r="G1458" s="109" t="str">
        <f>IF(F1458="","",F1458)</f>
        <v/>
      </c>
      <c r="H1458" s="172"/>
      <c r="I1458" s="175"/>
      <c r="J1458" s="373"/>
      <c r="K1458" s="377"/>
      <c r="L1458" s="378"/>
      <c r="M1458" s="378"/>
      <c r="N1458" s="378"/>
      <c r="O1458" s="378"/>
      <c r="P1458" s="378"/>
      <c r="Q1458" s="378"/>
      <c r="R1458" s="379"/>
      <c r="S1458" s="84"/>
      <c r="T1458" s="241"/>
      <c r="U1458" s="118" t="str">
        <f>IF(F1458="","","OUT_"&amp;E1458&amp;MONTH(B1458)&amp;"/"&amp;DAY(B1458)&amp;"_"&amp;COUNTIF($V$12:V1458,V1458))</f>
        <v/>
      </c>
      <c r="V1458" s="118" t="str">
        <f>"OUT_"&amp;E1458&amp;B1458</f>
        <v>OUT_16</v>
      </c>
      <c r="W1458" s="194">
        <f>SUM(H1458)-SUM(I1460)</f>
        <v>0</v>
      </c>
      <c r="X1458" s="119" t="str">
        <f>IF(C1458="","",C1458)</f>
        <v/>
      </c>
      <c r="Y1458" s="135" t="str">
        <f>M1459</f>
        <v/>
      </c>
      <c r="Z1458" s="266">
        <f>M1460</f>
        <v>0</v>
      </c>
      <c r="AA1458" s="135"/>
      <c r="AB1458" s="135"/>
      <c r="AC1458" s="135"/>
      <c r="AD1458" s="135"/>
      <c r="AE1458" s="135"/>
      <c r="AF1458" s="148"/>
      <c r="AG1458" s="135"/>
      <c r="AH1458" s="135"/>
      <c r="AI1458" s="135"/>
      <c r="AJ1458" s="135"/>
      <c r="AK1458" s="135"/>
    </row>
    <row r="1459" spans="1:37" ht="18" customHeight="1">
      <c r="A1459" s="312"/>
      <c r="B1459" s="79"/>
      <c r="C1459" s="85" t="s">
        <v>26</v>
      </c>
      <c r="D1459" s="86" t="s">
        <v>1</v>
      </c>
      <c r="E1459" s="86" t="s">
        <v>29</v>
      </c>
      <c r="F1459" s="86" t="s">
        <v>119</v>
      </c>
      <c r="G1459" s="86" t="s">
        <v>134</v>
      </c>
      <c r="H1459" s="173" t="s">
        <v>117</v>
      </c>
      <c r="I1459" s="92" t="s">
        <v>135</v>
      </c>
      <c r="J1459" s="380" t="s">
        <v>199</v>
      </c>
      <c r="K1459" s="382" t="str">
        <f>$K$13</f>
        <v/>
      </c>
      <c r="L1459" s="383"/>
      <c r="M1459" s="382" t="str">
        <f>$M$13</f>
        <v/>
      </c>
      <c r="N1459" s="383"/>
      <c r="O1459" s="382" t="str">
        <f>$O$13</f>
        <v/>
      </c>
      <c r="P1459" s="383"/>
      <c r="Q1459" s="382" t="str">
        <f>$Q$13</f>
        <v/>
      </c>
      <c r="R1459" s="384"/>
      <c r="S1459" s="87"/>
      <c r="T1459" s="135"/>
      <c r="U1459" s="118"/>
      <c r="V1459" s="118"/>
      <c r="W1459" s="118"/>
      <c r="X1459" s="118"/>
      <c r="Y1459" s="135" t="str">
        <f>O1459</f>
        <v/>
      </c>
      <c r="Z1459" s="266">
        <f>O1460</f>
        <v>0</v>
      </c>
      <c r="AA1459" s="135"/>
      <c r="AB1459" s="135"/>
      <c r="AC1459" s="135"/>
      <c r="AD1459" s="135"/>
      <c r="AE1459" s="135"/>
      <c r="AF1459" s="148"/>
      <c r="AG1459" s="135"/>
      <c r="AH1459" s="135"/>
      <c r="AI1459" s="135"/>
      <c r="AJ1459" s="135"/>
      <c r="AK1459" s="135"/>
    </row>
    <row r="1460" spans="1:37" ht="18" customHeight="1" thickBot="1">
      <c r="A1460" s="312" t="str">
        <f>IF(C1458="","",C1458)</f>
        <v/>
      </c>
      <c r="B1460" s="97">
        <f>B1388</f>
        <v>16</v>
      </c>
      <c r="C1460" s="93" t="str">
        <f>IF(H1458="","",IF(D1458="USD",H1458-G1458,ROUNDUP((H1458-G1458)/T1458,2)))</f>
        <v/>
      </c>
      <c r="D1460" s="110"/>
      <c r="E1460" s="110"/>
      <c r="F1460" s="111" t="str">
        <f>IF(AND(E1458&lt;&gt;"",OR(I1458="全額",I1458="一部")=TRUE)=TRUE,E1458,"")</f>
        <v/>
      </c>
      <c r="G1460" s="112" t="str">
        <f>IF(D1458="JPY",IF(COUNTIF(F1460,"*円*")=1,I1460,ROUNDUP(I1460/T1458,2)),IF(COUNTIF(F1460,"*円*")=0,I1460,ROUNDUP(I1460*T1458,0)))</f>
        <v/>
      </c>
      <c r="H1460" s="174"/>
      <c r="I1460" s="176" t="str">
        <f>IF(I1458="","",IF(I1458="全額",H1458,IF(I1458="なし",0,"金額入力")))</f>
        <v/>
      </c>
      <c r="J1460" s="381"/>
      <c r="K1460" s="385"/>
      <c r="L1460" s="386"/>
      <c r="M1460" s="385"/>
      <c r="N1460" s="386"/>
      <c r="O1460" s="385"/>
      <c r="P1460" s="386"/>
      <c r="Q1460" s="385"/>
      <c r="R1460" s="387"/>
      <c r="S1460" s="87"/>
      <c r="T1460" s="135"/>
      <c r="U1460" s="118" t="str">
        <f>IF(G1460="","","IN_"&amp;F1460&amp;MONTH(H1460)&amp;"/"&amp;DAY(H1460))&amp;"_"&amp;COUNTIF($V$14:V1460,V1460)</f>
        <v>_255</v>
      </c>
      <c r="V1460" s="118" t="str">
        <f>"IN_"&amp;F1460&amp;H1460</f>
        <v>IN_</v>
      </c>
      <c r="W1460" s="118"/>
      <c r="X1460" s="118"/>
      <c r="Y1460" s="135" t="str">
        <f>Q1459</f>
        <v/>
      </c>
      <c r="Z1460" s="266">
        <f>Q1460</f>
        <v>0</v>
      </c>
      <c r="AA1460" s="135" t="str">
        <f>IF(AB1460="着金待ち",COUNTIF($AB$14:AB1460,"着金待ち"),"")</f>
        <v/>
      </c>
      <c r="AB1460" s="135" t="str">
        <f>IF(AND(OR(I1458="全額",I1458="一部")=TRUE,H1460="")=TRUE,"着金待ち","")</f>
        <v/>
      </c>
      <c r="AC1460" s="135" t="str">
        <f>IF(AB1460="着金待ち",C1458,"")</f>
        <v/>
      </c>
      <c r="AD1460" s="135" t="str">
        <f>IF(AB1460="着金待ち",F1460,"")</f>
        <v/>
      </c>
      <c r="AE1460" s="292" t="str">
        <f>IF(AB1460="着金待ち",G1460,"")</f>
        <v/>
      </c>
      <c r="AF1460" s="148" t="str">
        <f>IF(AB1460="着金待ち",B1460,"")</f>
        <v/>
      </c>
      <c r="AG1460" s="135" t="str">
        <f>IF(C1460="","",IF(C1460&lt;&gt;D1460+E1460,"！",""))</f>
        <v/>
      </c>
      <c r="AH1460" s="135" t="str">
        <f>IF(C1460="","",IF(C1460&lt;&gt;SUM(K1460:R1460),"！",""))</f>
        <v/>
      </c>
      <c r="AI1460" s="135" t="str">
        <f>IF(OR(AG1460="！",AH1460="！")=TRUE,"！","")</f>
        <v/>
      </c>
      <c r="AJ1460" s="135" t="str">
        <f>IF(AI1460="！",COUNTIF($AI$14:AI1460,"！"),"")</f>
        <v/>
      </c>
      <c r="AK1460" s="135">
        <v>15</v>
      </c>
    </row>
    <row r="1461" spans="1:37" ht="18" customHeight="1">
      <c r="B1461" s="308" t="s">
        <v>317</v>
      </c>
      <c r="C1461" s="181"/>
      <c r="D1461" s="182"/>
      <c r="E1461" s="98" t="str">
        <f>IFERROR(ABS(C1460-(D1460+E1460)),"")</f>
        <v/>
      </c>
      <c r="F1461" s="183"/>
      <c r="G1461" s="183"/>
      <c r="H1461" s="182"/>
      <c r="I1461" s="170"/>
      <c r="J1461" s="79"/>
      <c r="K1461" s="79"/>
      <c r="L1461" s="79"/>
      <c r="M1461" s="79"/>
      <c r="N1461" s="79"/>
      <c r="O1461" s="79"/>
      <c r="P1461" s="79"/>
      <c r="Q1461" s="371" t="str">
        <f>IFERROR(ABS(C1460-SUM(K1460:R1460)),"")</f>
        <v/>
      </c>
      <c r="R1461" s="371"/>
      <c r="S1461" s="135"/>
      <c r="T1461" s="135"/>
      <c r="U1461" s="135"/>
      <c r="V1461" s="135"/>
      <c r="W1461" s="135"/>
      <c r="X1461" s="135"/>
      <c r="Y1461" s="135"/>
      <c r="Z1461" s="135"/>
      <c r="AA1461" s="135"/>
      <c r="AB1461" s="135"/>
      <c r="AC1461" s="135"/>
      <c r="AD1461" s="135"/>
      <c r="AE1461" s="135"/>
      <c r="AF1461" s="135"/>
    </row>
    <row r="1462" spans="1:37" ht="18" customHeight="1">
      <c r="I1462"/>
      <c r="T1462"/>
      <c r="U1462"/>
      <c r="V1462"/>
      <c r="W1462"/>
      <c r="X1462"/>
    </row>
    <row r="1463" spans="1:37" ht="18" customHeight="1">
      <c r="A1463" s="312"/>
      <c r="B1463" s="178"/>
      <c r="C1463" s="78">
        <f>C1377+1</f>
        <v>17</v>
      </c>
      <c r="D1463" s="179" t="s">
        <v>312</v>
      </c>
      <c r="E1463" s="180">
        <f>G1463+I1463</f>
        <v>0</v>
      </c>
      <c r="F1463" s="179" t="s">
        <v>1</v>
      </c>
      <c r="G1463" s="180">
        <f>D1476+D1481+D1486+D1491+D1496+D1501+D1506+D1511+D1516+D1521+D1526+D1531+D1536+D1541+D1546</f>
        <v>0</v>
      </c>
      <c r="H1463" s="179" t="s">
        <v>29</v>
      </c>
      <c r="I1463" s="180">
        <f>E1476+E1481+E1486+E1491+E1496+E1501+E1506+E1511+E1516+E1521+E1526+E1531+E1536+E1541+E1546</f>
        <v>0</v>
      </c>
      <c r="J1463" s="177"/>
      <c r="K1463" s="391" t="s">
        <v>318</v>
      </c>
      <c r="L1463" s="392"/>
      <c r="M1463" s="392"/>
      <c r="N1463" s="392"/>
      <c r="O1463" s="392"/>
      <c r="P1463" s="392"/>
      <c r="Q1463" s="392"/>
      <c r="R1463" s="393"/>
      <c r="S1463" s="79"/>
      <c r="T1463" s="118"/>
      <c r="U1463" s="118"/>
      <c r="V1463" s="118"/>
      <c r="W1463" s="118"/>
      <c r="X1463" s="118"/>
      <c r="Y1463" s="135"/>
      <c r="Z1463" s="135"/>
      <c r="AA1463" s="135"/>
      <c r="AB1463" s="135"/>
      <c r="AC1463" s="135"/>
      <c r="AD1463" s="135"/>
      <c r="AE1463" s="135"/>
      <c r="AF1463" s="135"/>
    </row>
    <row r="1464" spans="1:37" ht="18" customHeight="1">
      <c r="A1464" s="312"/>
      <c r="B1464" s="178"/>
      <c r="C1464" s="78"/>
      <c r="D1464" s="179" t="s">
        <v>313</v>
      </c>
      <c r="E1464" s="180">
        <f ca="1">IFERROR(INDEX(カレンダー・グラフ!$B$74:$AF$74,1,MATCH(プレー記録!C1463,カレンダー・グラフ!$B$72:$AF$72,0)),0)</f>
        <v>0</v>
      </c>
      <c r="F1464" s="179" t="s">
        <v>314</v>
      </c>
      <c r="G1464" s="180">
        <f>サマリー!$Q$3</f>
        <v>0</v>
      </c>
      <c r="H1464" s="179" t="s">
        <v>315</v>
      </c>
      <c r="I1464" s="180">
        <f>サマリー!$Q$7</f>
        <v>0</v>
      </c>
      <c r="J1464" s="177"/>
      <c r="K1464" s="314" t="s">
        <v>319</v>
      </c>
      <c r="L1464" s="315"/>
      <c r="M1464" s="315"/>
      <c r="N1464" s="315"/>
      <c r="O1464" s="315"/>
      <c r="P1464" s="315"/>
      <c r="Q1464" s="315"/>
      <c r="R1464" s="316"/>
      <c r="S1464" s="79"/>
      <c r="T1464" s="118"/>
      <c r="U1464" s="118"/>
      <c r="V1464" s="118"/>
      <c r="W1464" s="118"/>
      <c r="X1464" s="118"/>
      <c r="Y1464" s="135"/>
      <c r="Z1464" s="135"/>
      <c r="AA1464" s="135"/>
      <c r="AB1464" s="135"/>
      <c r="AC1464" s="135"/>
      <c r="AD1464" s="135"/>
      <c r="AE1464" s="135"/>
      <c r="AF1464" s="135"/>
    </row>
    <row r="1465" spans="1:37" ht="18" customHeight="1">
      <c r="A1465" s="312"/>
      <c r="B1465" s="243"/>
      <c r="C1465" s="389"/>
      <c r="D1465" s="389"/>
      <c r="E1465" s="389"/>
      <c r="F1465" s="389"/>
      <c r="G1465" s="389" t="str">
        <f>IFERROR(INDEX(ルール・メモ!$F$3:$F$32,MATCH(1,ルール・メモ!$E$3:$E$32,0),1),"")</f>
        <v/>
      </c>
      <c r="H1465" s="389"/>
      <c r="I1465" s="389"/>
      <c r="J1465" s="184"/>
      <c r="K1465" s="314" t="s">
        <v>320</v>
      </c>
      <c r="L1465" s="315"/>
      <c r="M1465" s="315"/>
      <c r="N1465" s="315"/>
      <c r="O1465" s="315"/>
      <c r="P1465" s="315"/>
      <c r="Q1465" s="315"/>
      <c r="R1465" s="316"/>
      <c r="S1465" s="79"/>
      <c r="T1465" s="118"/>
      <c r="U1465" s="118"/>
      <c r="V1465" s="118"/>
      <c r="W1465" s="118"/>
      <c r="X1465" s="118"/>
      <c r="Y1465" s="135"/>
      <c r="Z1465" s="135"/>
      <c r="AA1465" s="135"/>
      <c r="AB1465" s="135"/>
      <c r="AC1465" s="135"/>
      <c r="AD1465" s="135"/>
      <c r="AE1465" s="135"/>
      <c r="AF1465" s="135"/>
    </row>
    <row r="1466" spans="1:37" ht="18" customHeight="1">
      <c r="A1466" s="312"/>
      <c r="B1466" s="243"/>
      <c r="C1466" s="389"/>
      <c r="D1466" s="389"/>
      <c r="E1466" s="389"/>
      <c r="F1466" s="389"/>
      <c r="G1466" s="389" t="str">
        <f>IFERROR(INDEX(ルール・メモ!$F$3:$F$32,MATCH(2,ルール・メモ!$E$3:$E$32,0),1),"")</f>
        <v/>
      </c>
      <c r="H1466" s="389"/>
      <c r="I1466" s="389"/>
      <c r="J1466" s="184"/>
      <c r="K1466" s="317" t="s">
        <v>321</v>
      </c>
      <c r="L1466" s="276"/>
      <c r="M1466" s="276"/>
      <c r="N1466" s="276"/>
      <c r="O1466" s="276"/>
      <c r="P1466" s="276"/>
      <c r="Q1466" s="394" t="s">
        <v>322</v>
      </c>
      <c r="R1466" s="395"/>
      <c r="S1466" s="79"/>
      <c r="T1466" s="118"/>
      <c r="U1466" s="118"/>
      <c r="V1466" s="118"/>
      <c r="W1466" s="118"/>
      <c r="X1466" s="118"/>
      <c r="Y1466" s="135"/>
      <c r="Z1466" s="135"/>
      <c r="AA1466" s="135"/>
      <c r="AB1466" s="135"/>
      <c r="AC1466" s="135"/>
      <c r="AD1466" s="135"/>
      <c r="AE1466" s="135"/>
      <c r="AF1466" s="135"/>
    </row>
    <row r="1467" spans="1:37" ht="18" customHeight="1">
      <c r="A1467" s="312"/>
      <c r="B1467" s="243"/>
      <c r="C1467" s="389"/>
      <c r="D1467" s="389"/>
      <c r="E1467" s="389"/>
      <c r="F1467" s="389"/>
      <c r="G1467" s="389" t="str">
        <f>IFERROR(INDEX(ルール・メモ!$F$3:$F$32,MATCH(3,ルール・メモ!$E$3:$E$32,0),1),"")</f>
        <v/>
      </c>
      <c r="H1467" s="389"/>
      <c r="I1467" s="389"/>
      <c r="J1467" s="184"/>
      <c r="K1467" s="306">
        <f>$C$1</f>
        <v>0</v>
      </c>
      <c r="L1467" s="99">
        <f>K1467+1</f>
        <v>1</v>
      </c>
      <c r="M1467" s="99">
        <f t="shared" ref="M1467" si="131">L1467+1</f>
        <v>2</v>
      </c>
      <c r="N1467" s="99">
        <f t="shared" ref="N1467" si="132">M1467+1</f>
        <v>3</v>
      </c>
      <c r="O1467" s="99">
        <f t="shared" ref="O1467" si="133">N1467+1</f>
        <v>4</v>
      </c>
      <c r="P1467" s="99">
        <f t="shared" ref="P1467" si="134">O1467+1</f>
        <v>5</v>
      </c>
      <c r="Q1467" s="99">
        <f t="shared" ref="Q1467" si="135">P1467+1</f>
        <v>6</v>
      </c>
      <c r="R1467" s="100">
        <f t="shared" ref="R1467" si="136">Q1467+1</f>
        <v>7</v>
      </c>
      <c r="S1467" s="79"/>
      <c r="T1467" s="118"/>
      <c r="U1467" s="118"/>
      <c r="V1467" s="118"/>
      <c r="W1467" s="118"/>
      <c r="X1467" s="118"/>
      <c r="Y1467" s="135"/>
      <c r="Z1467" s="135"/>
      <c r="AA1467" s="135"/>
      <c r="AB1467" s="135"/>
      <c r="AC1467" s="135"/>
      <c r="AD1467" s="135"/>
      <c r="AE1467" s="135"/>
      <c r="AF1467" s="135"/>
    </row>
    <row r="1468" spans="1:37" ht="18" customHeight="1">
      <c r="A1468" s="312"/>
      <c r="B1468" s="243"/>
      <c r="C1468" s="389"/>
      <c r="D1468" s="389"/>
      <c r="E1468" s="389"/>
      <c r="F1468" s="389"/>
      <c r="G1468" s="389" t="str">
        <f>IFERROR(INDEX(ルール・メモ!$F$3:$F$32,MATCH(4,ルール・メモ!$E$3:$E$32,0),1),"")</f>
        <v/>
      </c>
      <c r="H1468" s="389"/>
      <c r="I1468" s="389"/>
      <c r="J1468" s="184"/>
      <c r="K1468" s="101">
        <f>K1467+8</f>
        <v>8</v>
      </c>
      <c r="L1468" s="102">
        <f t="shared" ref="L1468:R1468" si="137">L1467+8</f>
        <v>9</v>
      </c>
      <c r="M1468" s="102">
        <f t="shared" si="137"/>
        <v>10</v>
      </c>
      <c r="N1468" s="102">
        <f t="shared" si="137"/>
        <v>11</v>
      </c>
      <c r="O1468" s="102">
        <f t="shared" si="137"/>
        <v>12</v>
      </c>
      <c r="P1468" s="102">
        <f t="shared" si="137"/>
        <v>13</v>
      </c>
      <c r="Q1468" s="102">
        <f t="shared" si="137"/>
        <v>14</v>
      </c>
      <c r="R1468" s="103">
        <f t="shared" si="137"/>
        <v>15</v>
      </c>
      <c r="S1468" s="79"/>
      <c r="T1468" s="118"/>
      <c r="U1468" s="118"/>
      <c r="V1468" s="118"/>
      <c r="W1468" s="118"/>
      <c r="X1468" s="118"/>
      <c r="Y1468" s="135"/>
      <c r="Z1468" s="135"/>
      <c r="AA1468" s="135"/>
      <c r="AB1468" s="135"/>
      <c r="AC1468" s="135"/>
      <c r="AD1468" s="135"/>
      <c r="AE1468" s="135"/>
      <c r="AF1468" s="135"/>
    </row>
    <row r="1469" spans="1:37" ht="18" customHeight="1">
      <c r="A1469" s="312"/>
      <c r="B1469" s="243"/>
      <c r="C1469" s="389"/>
      <c r="D1469" s="389"/>
      <c r="E1469" s="389"/>
      <c r="F1469" s="389"/>
      <c r="G1469" s="389" t="str">
        <f>IFERROR(INDEX(ルール・メモ!$F$3:$F$32,MATCH(5,ルール・メモ!$E$3:$E$32,0),1),"")</f>
        <v/>
      </c>
      <c r="H1469" s="389"/>
      <c r="I1469" s="389"/>
      <c r="J1469" s="184"/>
      <c r="K1469" s="101">
        <f t="shared" ref="K1469:R1470" si="138">K1468+8</f>
        <v>16</v>
      </c>
      <c r="L1469" s="101">
        <f t="shared" si="138"/>
        <v>17</v>
      </c>
      <c r="M1469" s="102">
        <f t="shared" si="138"/>
        <v>18</v>
      </c>
      <c r="N1469" s="102">
        <f t="shared" si="138"/>
        <v>19</v>
      </c>
      <c r="O1469" s="102">
        <f t="shared" si="138"/>
        <v>20</v>
      </c>
      <c r="P1469" s="102">
        <f t="shared" si="138"/>
        <v>21</v>
      </c>
      <c r="Q1469" s="102">
        <f t="shared" si="138"/>
        <v>22</v>
      </c>
      <c r="R1469" s="103">
        <f t="shared" si="138"/>
        <v>23</v>
      </c>
      <c r="S1469" s="79"/>
      <c r="T1469" s="118"/>
      <c r="U1469" s="118"/>
      <c r="V1469" s="118"/>
      <c r="W1469" s="118"/>
      <c r="X1469" s="118"/>
      <c r="Y1469" s="135"/>
      <c r="Z1469" s="135"/>
      <c r="AA1469" s="135"/>
      <c r="AB1469" s="135"/>
      <c r="AC1469" s="135"/>
      <c r="AD1469" s="135"/>
      <c r="AE1469" s="135"/>
      <c r="AF1469" s="135"/>
    </row>
    <row r="1470" spans="1:37" ht="18" customHeight="1">
      <c r="A1470" s="312"/>
      <c r="B1470" s="243"/>
      <c r="C1470" s="389"/>
      <c r="D1470" s="389"/>
      <c r="E1470" s="389"/>
      <c r="F1470" s="389"/>
      <c r="G1470" s="389" t="str">
        <f>IFERROR(INDEX(ルール・メモ!$F$3:$F$32,MATCH(6,ルール・メモ!$E$3:$E$32,0),1),"")</f>
        <v/>
      </c>
      <c r="H1470" s="389"/>
      <c r="I1470" s="389"/>
      <c r="J1470" s="184"/>
      <c r="K1470" s="104">
        <f t="shared" si="138"/>
        <v>24</v>
      </c>
      <c r="L1470" s="105">
        <f t="shared" si="138"/>
        <v>25</v>
      </c>
      <c r="M1470" s="105">
        <f t="shared" si="138"/>
        <v>26</v>
      </c>
      <c r="N1470" s="105">
        <f t="shared" si="138"/>
        <v>27</v>
      </c>
      <c r="O1470" s="105">
        <f t="shared" si="138"/>
        <v>28</v>
      </c>
      <c r="P1470" s="105">
        <f t="shared" si="138"/>
        <v>29</v>
      </c>
      <c r="Q1470" s="105">
        <f t="shared" si="138"/>
        <v>30</v>
      </c>
      <c r="R1470" s="106"/>
      <c r="S1470" s="79"/>
      <c r="T1470" s="118"/>
      <c r="U1470" s="118"/>
      <c r="V1470" s="118"/>
      <c r="W1470" s="118"/>
      <c r="X1470" s="118"/>
      <c r="Y1470" s="135"/>
      <c r="Z1470" s="135"/>
      <c r="AA1470" s="135"/>
      <c r="AB1470" s="135"/>
      <c r="AC1470" s="135"/>
      <c r="AD1470" s="135"/>
      <c r="AE1470" s="135"/>
      <c r="AF1470" s="135"/>
    </row>
    <row r="1471" spans="1:37" ht="18" customHeight="1">
      <c r="A1471" s="312"/>
      <c r="B1471" s="80"/>
      <c r="C1471" s="95" t="str">
        <f>"①"&amp;IFERROR(INDEX(ルール・メモ!$C$3:$C$32,MATCH(1,ルール・メモ!$B$3:$B$32,0),1),"")</f>
        <v>①</v>
      </c>
      <c r="D1471" s="95"/>
      <c r="E1471" s="95"/>
      <c r="F1471" s="95"/>
      <c r="G1471" s="95"/>
      <c r="H1471" s="95"/>
      <c r="I1471" s="95" t="str">
        <f>"③"&amp;IFERROR(INDEX(ルール・メモ!$C$3:$C$32,MATCH(3,ルール・メモ!$B$3:$B$32,0),1),"")</f>
        <v>③</v>
      </c>
      <c r="J1471" s="80"/>
      <c r="K1471" s="96"/>
      <c r="L1471" s="96"/>
      <c r="M1471" s="96"/>
      <c r="N1471" s="96"/>
      <c r="O1471" s="96"/>
      <c r="P1471" s="96"/>
      <c r="Q1471" s="96"/>
      <c r="R1471" s="96"/>
      <c r="S1471" s="79"/>
      <c r="T1471" s="119"/>
      <c r="U1471" s="118"/>
      <c r="V1471" s="118"/>
      <c r="W1471" s="118"/>
      <c r="X1471" s="118"/>
      <c r="Y1471" s="135"/>
      <c r="Z1471" s="135"/>
      <c r="AA1471" s="135"/>
      <c r="AB1471" s="135"/>
      <c r="AC1471" s="135"/>
      <c r="AD1471" s="135"/>
      <c r="AE1471" s="135"/>
      <c r="AF1471" s="135"/>
    </row>
    <row r="1472" spans="1:37" ht="18" customHeight="1" thickBot="1">
      <c r="A1472" s="312"/>
      <c r="B1472" s="80"/>
      <c r="C1472" s="186" t="str">
        <f>"②"&amp;IFERROR(INDEX(ルール・メモ!$C$3:$C$32,MATCH(2,ルール・メモ!$B$3:$B$32,0),1),"")</f>
        <v>②</v>
      </c>
      <c r="D1472" s="186"/>
      <c r="E1472" s="186"/>
      <c r="F1472" s="186"/>
      <c r="G1472" s="186"/>
      <c r="H1472" s="186"/>
      <c r="I1472" s="186" t="str">
        <f>"④"&amp;IFERROR(INDEX(ルール・メモ!$C$3:$C$32,MATCH(4,ルール・メモ!$B$3:$B$32,0),1),"")</f>
        <v>④</v>
      </c>
      <c r="J1472" s="187"/>
      <c r="K1472" s="188"/>
      <c r="L1472" s="188"/>
      <c r="M1472" s="188"/>
      <c r="N1472" s="188"/>
      <c r="O1472" s="188"/>
      <c r="P1472" s="188"/>
      <c r="Q1472" s="188"/>
      <c r="R1472" s="188"/>
      <c r="S1472" s="79"/>
      <c r="T1472" s="118"/>
      <c r="U1472" s="118"/>
      <c r="V1472" s="118"/>
      <c r="W1472" s="118"/>
      <c r="X1472" s="118"/>
      <c r="Y1472" s="135"/>
      <c r="Z1472" s="135"/>
      <c r="AA1472" s="1"/>
      <c r="AB1472" s="1"/>
      <c r="AC1472" s="1"/>
      <c r="AD1472" s="1"/>
      <c r="AE1472" s="1"/>
      <c r="AF1472" s="1"/>
    </row>
    <row r="1473" spans="1:37" ht="18" customHeight="1" thickBot="1">
      <c r="A1473" s="312"/>
      <c r="B1473" s="321">
        <v>1</v>
      </c>
      <c r="C1473" s="81" t="s">
        <v>23</v>
      </c>
      <c r="D1473" s="82" t="s">
        <v>136</v>
      </c>
      <c r="E1473" s="82" t="s">
        <v>28</v>
      </c>
      <c r="F1473" s="82" t="s">
        <v>27</v>
      </c>
      <c r="G1473" s="82" t="s">
        <v>24</v>
      </c>
      <c r="H1473" s="171" t="s">
        <v>25</v>
      </c>
      <c r="I1473" s="91" t="s">
        <v>133</v>
      </c>
      <c r="J1473" s="372" t="s">
        <v>198</v>
      </c>
      <c r="K1473" s="374"/>
      <c r="L1473" s="375"/>
      <c r="M1473" s="375"/>
      <c r="N1473" s="375"/>
      <c r="O1473" s="375"/>
      <c r="P1473" s="375"/>
      <c r="Q1473" s="375"/>
      <c r="R1473" s="376"/>
      <c r="S1473" s="83"/>
      <c r="T1473" s="120" t="s">
        <v>31</v>
      </c>
      <c r="U1473" s="118"/>
      <c r="V1473" s="118"/>
      <c r="W1473" s="118"/>
      <c r="X1473" s="118"/>
      <c r="Y1473" s="135" t="str">
        <f>K1475</f>
        <v/>
      </c>
      <c r="Z1473" s="266">
        <f>K1476</f>
        <v>0</v>
      </c>
      <c r="AA1473" s="135"/>
      <c r="AB1473" s="135"/>
      <c r="AC1473" s="135"/>
      <c r="AD1473" s="135"/>
      <c r="AE1473" s="135"/>
      <c r="AF1473" s="148"/>
      <c r="AG1473" s="135"/>
      <c r="AH1473" s="135"/>
      <c r="AI1473" s="135"/>
      <c r="AJ1473" s="135"/>
      <c r="AK1473" s="135"/>
    </row>
    <row r="1474" spans="1:37" ht="18" customHeight="1" thickBot="1">
      <c r="A1474" s="312"/>
      <c r="B1474" s="309">
        <f>C1463</f>
        <v>17</v>
      </c>
      <c r="C1474" s="107"/>
      <c r="D1474" s="108" t="s">
        <v>30</v>
      </c>
      <c r="E1474" s="108" t="str">
        <f>IF(C1474="","",IFERROR(INDEX(リスト!$B$3:$B$32,MATCH(プレー記録!C1474,リスト!$D$3:$D$32,0),1),""))</f>
        <v/>
      </c>
      <c r="F1474" s="109"/>
      <c r="G1474" s="109" t="str">
        <f>IF(F1474="","",F1474)</f>
        <v/>
      </c>
      <c r="H1474" s="172"/>
      <c r="I1474" s="175"/>
      <c r="J1474" s="373"/>
      <c r="K1474" s="377"/>
      <c r="L1474" s="378"/>
      <c r="M1474" s="378"/>
      <c r="N1474" s="378"/>
      <c r="O1474" s="378"/>
      <c r="P1474" s="378"/>
      <c r="Q1474" s="378"/>
      <c r="R1474" s="379"/>
      <c r="S1474" s="84"/>
      <c r="T1474" s="240"/>
      <c r="U1474" s="118" t="str">
        <f>IF(F1474="","","OUT_"&amp;E1474&amp;MONTH(B1474)&amp;"/"&amp;DAY(B1474)&amp;"_"&amp;COUNTIF($V$12:V1474,V1474))</f>
        <v/>
      </c>
      <c r="V1474" s="118" t="str">
        <f>"OUT_"&amp;E1474&amp;B1474</f>
        <v>OUT_17</v>
      </c>
      <c r="W1474" s="194">
        <f>SUM(H1474)-SUM(I1476)</f>
        <v>0</v>
      </c>
      <c r="X1474" s="119" t="str">
        <f>IF(C1474="","",C1474)</f>
        <v/>
      </c>
      <c r="Y1474" s="135" t="str">
        <f>M1475</f>
        <v/>
      </c>
      <c r="Z1474" s="266">
        <f>M1476</f>
        <v>0</v>
      </c>
      <c r="AA1474" s="135"/>
      <c r="AB1474" s="135"/>
      <c r="AC1474" s="135"/>
      <c r="AD1474" s="135"/>
      <c r="AE1474" s="135"/>
      <c r="AF1474" s="148"/>
      <c r="AG1474" s="135"/>
      <c r="AH1474" s="135"/>
      <c r="AI1474" s="135"/>
      <c r="AJ1474" s="135"/>
      <c r="AK1474" s="135"/>
    </row>
    <row r="1475" spans="1:37" ht="18" customHeight="1">
      <c r="A1475" s="312"/>
      <c r="B1475" s="79"/>
      <c r="C1475" s="85" t="s">
        <v>26</v>
      </c>
      <c r="D1475" s="86" t="s">
        <v>1</v>
      </c>
      <c r="E1475" s="86" t="s">
        <v>29</v>
      </c>
      <c r="F1475" s="86" t="s">
        <v>119</v>
      </c>
      <c r="G1475" s="86" t="s">
        <v>134</v>
      </c>
      <c r="H1475" s="173" t="s">
        <v>117</v>
      </c>
      <c r="I1475" s="92" t="s">
        <v>135</v>
      </c>
      <c r="J1475" s="380" t="s">
        <v>199</v>
      </c>
      <c r="K1475" s="382" t="str">
        <f>IF(INDEX(テーブル6[プレー種別],MATCH(1,リスト!$O$3:$O$6,0),1)="","",INDEX(テーブル6[プレー種別],MATCH(1,リスト!$O$3:$O$6,0),1))</f>
        <v/>
      </c>
      <c r="L1475" s="383"/>
      <c r="M1475" s="382" t="str">
        <f>IF(INDEX(テーブル6[プレー種別],MATCH(2,リスト!$O$3:$O$6,0),1)="","",INDEX(テーブル6[プレー種別],MATCH(2,リスト!$O$3:$O$6,0),1))</f>
        <v/>
      </c>
      <c r="N1475" s="383"/>
      <c r="O1475" s="382" t="str">
        <f>IF(INDEX(テーブル6[プレー種別],MATCH(3,リスト!$O$3:$O$6,0),1)="","",INDEX(テーブル6[プレー種別],MATCH(3,リスト!$O$3:$O$6,0),1))</f>
        <v/>
      </c>
      <c r="P1475" s="383"/>
      <c r="Q1475" s="382" t="str">
        <f>IF(INDEX(テーブル6[プレー種別],MATCH(4,リスト!$O$3:$O$6,0),1)="","",INDEX(テーブル6[プレー種別],MATCH(4,リスト!$O$3:$O$6,0),1))</f>
        <v/>
      </c>
      <c r="R1475" s="384"/>
      <c r="S1475" s="87"/>
      <c r="T1475" s="118"/>
      <c r="U1475" s="118"/>
      <c r="V1475" s="118"/>
      <c r="W1475" s="118"/>
      <c r="X1475" s="118"/>
      <c r="Y1475" s="135" t="str">
        <f>O1475</f>
        <v/>
      </c>
      <c r="Z1475" s="266">
        <f>O1476</f>
        <v>0</v>
      </c>
      <c r="AA1475" s="135"/>
      <c r="AB1475" s="135"/>
      <c r="AC1475" s="135"/>
      <c r="AD1475" s="135"/>
      <c r="AE1475" s="135"/>
      <c r="AF1475" s="148"/>
      <c r="AG1475" s="135"/>
      <c r="AH1475" s="135"/>
      <c r="AI1475" s="135"/>
      <c r="AJ1475" s="135"/>
      <c r="AK1475" s="135"/>
    </row>
    <row r="1476" spans="1:37" ht="18" customHeight="1" thickBot="1">
      <c r="A1476" s="312" t="str">
        <f>IF(C1474="","",C1474)</f>
        <v/>
      </c>
      <c r="B1476" s="97">
        <f>B1474</f>
        <v>17</v>
      </c>
      <c r="C1476" s="93" t="str">
        <f>IF(H1474="","",IF(D1474="USD",H1474-G1474,ROUNDUP((H1474-G1474)/T1474,2)))</f>
        <v/>
      </c>
      <c r="D1476" s="110"/>
      <c r="E1476" s="110"/>
      <c r="F1476" s="111" t="str">
        <f>IF(AND(E1474&lt;&gt;"",OR(I1474="全額",I1474="一部")=TRUE)=TRUE,E1474,"")</f>
        <v/>
      </c>
      <c r="G1476" s="112" t="str">
        <f>IF(D1474="JPY",IF(COUNTIF(F1476,"*円*")=1,I1476,ROUNDUP(I1476/T1474,2)),IF(COUNTIF(F1476,"*円*")=0,I1476,ROUNDUP(I1476*T1474,0)))</f>
        <v/>
      </c>
      <c r="H1476" s="174"/>
      <c r="I1476" s="176" t="str">
        <f>IF(I1474="","",IF(I1474="全額",H1474,IF(I1474="なし",0,"金額入力")))</f>
        <v/>
      </c>
      <c r="J1476" s="381"/>
      <c r="K1476" s="385"/>
      <c r="L1476" s="386"/>
      <c r="M1476" s="385"/>
      <c r="N1476" s="386"/>
      <c r="O1476" s="385"/>
      <c r="P1476" s="386"/>
      <c r="Q1476" s="385"/>
      <c r="R1476" s="387"/>
      <c r="S1476" s="87"/>
      <c r="T1476" s="79"/>
      <c r="U1476" s="118" t="str">
        <f>IF(G1476="","","IN_"&amp;F1476&amp;MONTH(H1476)&amp;"/"&amp;DAY(H1476))&amp;"_"&amp;COUNTIF($V$14:V1476,V1476)</f>
        <v>_256</v>
      </c>
      <c r="V1476" s="118" t="str">
        <f>"IN_"&amp;F1476&amp;H1476</f>
        <v>IN_</v>
      </c>
      <c r="W1476" s="118"/>
      <c r="X1476" s="118"/>
      <c r="Y1476" s="135" t="str">
        <f>Q1475</f>
        <v/>
      </c>
      <c r="Z1476" s="266">
        <f>Q1476</f>
        <v>0</v>
      </c>
      <c r="AA1476" s="135" t="str">
        <f>IF(AB1476="着金待ち",COUNTIF($AB$14:AB1476,"着金待ち"),"")</f>
        <v/>
      </c>
      <c r="AB1476" s="135" t="str">
        <f>IF(AND(OR(I1474="全額",I1474="一部")=TRUE,H1476="")=TRUE,"着金待ち","")</f>
        <v/>
      </c>
      <c r="AC1476" s="135" t="str">
        <f>IF(AB1476="着金待ち",C1474,"")</f>
        <v/>
      </c>
      <c r="AD1476" s="135" t="str">
        <f>IF(AB1476="着金待ち",F1476,"")</f>
        <v/>
      </c>
      <c r="AE1476" s="292" t="str">
        <f>IF(AB1476="着金待ち",G1476,"")</f>
        <v/>
      </c>
      <c r="AF1476" s="148" t="str">
        <f>IF(AB1476="着金待ち",B1476,"")</f>
        <v/>
      </c>
      <c r="AG1476" s="135" t="str">
        <f>IF(C1476="","",IF(C1476&lt;&gt;D1476+E1476,"！",""))</f>
        <v/>
      </c>
      <c r="AH1476" s="135" t="str">
        <f>IF(C1476="","",IF(C1476&lt;&gt;SUM(K1476:R1476),"！",""))</f>
        <v/>
      </c>
      <c r="AI1476" s="135" t="str">
        <f>IF(OR(AG1476="！",AH1476="！")=TRUE,"！","")</f>
        <v/>
      </c>
      <c r="AJ1476" s="135" t="str">
        <f>IF(AI1476="！",COUNTIF($AI$14:AI1476,"！"),"")</f>
        <v/>
      </c>
      <c r="AK1476" s="135">
        <v>1</v>
      </c>
    </row>
    <row r="1477" spans="1:37" ht="18" customHeight="1" thickBot="1">
      <c r="A1477" s="312"/>
      <c r="B1477" s="79"/>
      <c r="C1477" s="88"/>
      <c r="D1477" s="89"/>
      <c r="E1477" s="94" t="str">
        <f>IFERROR(ABS(C1476-(D1476+E1476)),"")</f>
        <v/>
      </c>
      <c r="F1477" s="90"/>
      <c r="G1477" s="90"/>
      <c r="H1477" s="89"/>
      <c r="I1477" s="170"/>
      <c r="J1477" s="79"/>
      <c r="K1477" s="79"/>
      <c r="L1477" s="79"/>
      <c r="M1477" s="79"/>
      <c r="N1477" s="79"/>
      <c r="O1477" s="79"/>
      <c r="P1477" s="79"/>
      <c r="Q1477" s="388" t="str">
        <f>IFERROR(ABS(C1476-SUM(K1476:R1476)),"")</f>
        <v/>
      </c>
      <c r="R1477" s="388"/>
      <c r="S1477" s="79"/>
      <c r="T1477" s="118"/>
      <c r="U1477" s="118"/>
      <c r="V1477" s="118"/>
      <c r="W1477" s="118"/>
      <c r="X1477" s="118"/>
      <c r="Y1477" s="135"/>
      <c r="Z1477" s="135"/>
      <c r="AA1477" s="135"/>
      <c r="AB1477" s="135"/>
      <c r="AC1477" s="135"/>
      <c r="AD1477" s="135"/>
      <c r="AE1477" s="135"/>
      <c r="AF1477" s="148"/>
      <c r="AG1477" s="135"/>
      <c r="AH1477" s="135"/>
      <c r="AI1477" s="135"/>
      <c r="AJ1477" s="135"/>
      <c r="AK1477" s="135"/>
    </row>
    <row r="1478" spans="1:37" ht="18" customHeight="1" thickBot="1">
      <c r="A1478" s="312"/>
      <c r="B1478" s="321">
        <f>B1473+1</f>
        <v>2</v>
      </c>
      <c r="C1478" s="81" t="s">
        <v>23</v>
      </c>
      <c r="D1478" s="82" t="s">
        <v>136</v>
      </c>
      <c r="E1478" s="82" t="s">
        <v>28</v>
      </c>
      <c r="F1478" s="82" t="s">
        <v>27</v>
      </c>
      <c r="G1478" s="82" t="s">
        <v>24</v>
      </c>
      <c r="H1478" s="171" t="s">
        <v>25</v>
      </c>
      <c r="I1478" s="91" t="s">
        <v>133</v>
      </c>
      <c r="J1478" s="372" t="s">
        <v>198</v>
      </c>
      <c r="K1478" s="374"/>
      <c r="L1478" s="375"/>
      <c r="M1478" s="375"/>
      <c r="N1478" s="375"/>
      <c r="O1478" s="375"/>
      <c r="P1478" s="375"/>
      <c r="Q1478" s="375"/>
      <c r="R1478" s="376"/>
      <c r="S1478" s="83"/>
      <c r="T1478" s="120" t="s">
        <v>31</v>
      </c>
      <c r="U1478" s="118"/>
      <c r="V1478" s="118"/>
      <c r="W1478" s="118"/>
      <c r="X1478" s="118"/>
      <c r="Y1478" s="135" t="str">
        <f>K1480</f>
        <v/>
      </c>
      <c r="Z1478" s="266">
        <f>K1481</f>
        <v>0</v>
      </c>
      <c r="AA1478" s="135"/>
      <c r="AB1478" s="135"/>
      <c r="AC1478" s="135"/>
      <c r="AD1478" s="135"/>
      <c r="AE1478" s="135"/>
      <c r="AF1478" s="148"/>
      <c r="AG1478" s="135"/>
      <c r="AH1478" s="135"/>
      <c r="AI1478" s="135"/>
      <c r="AJ1478" s="135"/>
      <c r="AK1478" s="135"/>
    </row>
    <row r="1479" spans="1:37" ht="18" customHeight="1" thickBot="1">
      <c r="A1479" s="312"/>
      <c r="B1479" s="309">
        <f>B1474</f>
        <v>17</v>
      </c>
      <c r="C1479" s="107"/>
      <c r="D1479" s="108" t="s">
        <v>30</v>
      </c>
      <c r="E1479" s="108" t="str">
        <f>IF(C1479="","",IFERROR(INDEX(リスト!$B$3:$B$32,MATCH(プレー記録!C1479,リスト!$D$3:$D$32,0),1),""))</f>
        <v/>
      </c>
      <c r="F1479" s="109"/>
      <c r="G1479" s="109" t="str">
        <f>IF(F1479="","",F1479)</f>
        <v/>
      </c>
      <c r="H1479" s="172"/>
      <c r="I1479" s="175"/>
      <c r="J1479" s="373"/>
      <c r="K1479" s="377"/>
      <c r="L1479" s="378"/>
      <c r="M1479" s="378"/>
      <c r="N1479" s="378"/>
      <c r="O1479" s="378"/>
      <c r="P1479" s="378"/>
      <c r="Q1479" s="378"/>
      <c r="R1479" s="379"/>
      <c r="S1479" s="84"/>
      <c r="T1479" s="241"/>
      <c r="U1479" s="118" t="str">
        <f>IF(F1479="","","OUT_"&amp;E1479&amp;MONTH(B1479)&amp;"/"&amp;DAY(B1479)&amp;"_"&amp;COUNTIF($V$12:V1479,V1479))</f>
        <v/>
      </c>
      <c r="V1479" s="118" t="str">
        <f>"OUT_"&amp;E1479&amp;B1479</f>
        <v>OUT_17</v>
      </c>
      <c r="W1479" s="194">
        <f>SUM(H1479)-SUM(I1481)</f>
        <v>0</v>
      </c>
      <c r="X1479" s="119" t="str">
        <f>IF(C1479="","",C1479)</f>
        <v/>
      </c>
      <c r="Y1479" s="135" t="str">
        <f>M1480</f>
        <v/>
      </c>
      <c r="Z1479" s="266">
        <f>M1481</f>
        <v>0</v>
      </c>
      <c r="AA1479" s="135"/>
      <c r="AB1479" s="135"/>
      <c r="AC1479" s="135"/>
      <c r="AD1479" s="135"/>
      <c r="AE1479" s="135"/>
      <c r="AF1479" s="148"/>
      <c r="AG1479" s="135"/>
      <c r="AH1479" s="135"/>
      <c r="AI1479" s="135"/>
      <c r="AJ1479" s="135"/>
      <c r="AK1479" s="135"/>
    </row>
    <row r="1480" spans="1:37" ht="18" customHeight="1">
      <c r="A1480" s="312"/>
      <c r="B1480" s="79"/>
      <c r="C1480" s="85" t="s">
        <v>26</v>
      </c>
      <c r="D1480" s="86" t="s">
        <v>1</v>
      </c>
      <c r="E1480" s="86" t="s">
        <v>29</v>
      </c>
      <c r="F1480" s="86" t="s">
        <v>119</v>
      </c>
      <c r="G1480" s="86" t="s">
        <v>134</v>
      </c>
      <c r="H1480" s="173" t="s">
        <v>117</v>
      </c>
      <c r="I1480" s="92" t="s">
        <v>135</v>
      </c>
      <c r="J1480" s="380" t="s">
        <v>199</v>
      </c>
      <c r="K1480" s="382" t="str">
        <f>$K$13</f>
        <v/>
      </c>
      <c r="L1480" s="383"/>
      <c r="M1480" s="382" t="str">
        <f>$M$13</f>
        <v/>
      </c>
      <c r="N1480" s="383"/>
      <c r="O1480" s="382" t="str">
        <f>$O$13</f>
        <v/>
      </c>
      <c r="P1480" s="383"/>
      <c r="Q1480" s="382" t="str">
        <f>$Q$13</f>
        <v/>
      </c>
      <c r="R1480" s="384"/>
      <c r="S1480" s="87"/>
      <c r="T1480" s="118"/>
      <c r="U1480" s="118"/>
      <c r="V1480" s="118"/>
      <c r="W1480" s="118"/>
      <c r="X1480" s="118"/>
      <c r="Y1480" s="135" t="str">
        <f>O1480</f>
        <v/>
      </c>
      <c r="Z1480" s="266">
        <f>O1481</f>
        <v>0</v>
      </c>
      <c r="AA1480" s="135"/>
      <c r="AB1480" s="135"/>
      <c r="AC1480" s="135"/>
      <c r="AD1480" s="135"/>
      <c r="AE1480" s="135"/>
      <c r="AF1480" s="148"/>
      <c r="AG1480" s="135"/>
      <c r="AH1480" s="135"/>
      <c r="AI1480" s="135"/>
      <c r="AJ1480" s="135"/>
      <c r="AK1480" s="135"/>
    </row>
    <row r="1481" spans="1:37" ht="18" customHeight="1" thickBot="1">
      <c r="A1481" s="312" t="str">
        <f>IF(C1479="","",C1479)</f>
        <v/>
      </c>
      <c r="B1481" s="97">
        <f>B1474</f>
        <v>17</v>
      </c>
      <c r="C1481" s="93" t="str">
        <f>IF(H1479="","",IF(D1479="USD",H1479-G1479,ROUNDUP((H1479-G1479)/T1479,2)))</f>
        <v/>
      </c>
      <c r="D1481" s="110"/>
      <c r="E1481" s="110"/>
      <c r="F1481" s="111" t="str">
        <f>IF(AND(E1479&lt;&gt;"",OR(I1479="全額",I1479="一部")=TRUE)=TRUE,E1479,"")</f>
        <v/>
      </c>
      <c r="G1481" s="112" t="str">
        <f>IF(D1479="JPY",IF(COUNTIF(F1481,"*円*")=1,I1481,ROUNDUP(I1481/T1479,2)),IF(COUNTIF(F1481,"*円*")=0,I1481,ROUNDUP(I1481*T1479,0)))</f>
        <v/>
      </c>
      <c r="H1481" s="174"/>
      <c r="I1481" s="176" t="str">
        <f>IF(I1479="","",IF(I1479="全額",H1479,IF(I1479="なし",0,"金額入力")))</f>
        <v/>
      </c>
      <c r="J1481" s="381"/>
      <c r="K1481" s="385"/>
      <c r="L1481" s="386"/>
      <c r="M1481" s="385"/>
      <c r="N1481" s="386"/>
      <c r="O1481" s="385"/>
      <c r="P1481" s="386"/>
      <c r="Q1481" s="385"/>
      <c r="R1481" s="387"/>
      <c r="S1481" s="87"/>
      <c r="T1481" s="79"/>
      <c r="U1481" s="118" t="str">
        <f>IF(G1481="","","IN_"&amp;F1481&amp;MONTH(H1481)&amp;"/"&amp;DAY(H1481))&amp;"_"&amp;COUNTIF($V$14:V1481,V1481)</f>
        <v>_257</v>
      </c>
      <c r="V1481" s="118" t="str">
        <f>"IN_"&amp;F1481&amp;H1481</f>
        <v>IN_</v>
      </c>
      <c r="W1481" s="118"/>
      <c r="X1481" s="118"/>
      <c r="Y1481" s="135" t="str">
        <f>Q1480</f>
        <v/>
      </c>
      <c r="Z1481" s="266">
        <f>Q1481</f>
        <v>0</v>
      </c>
      <c r="AA1481" s="135" t="str">
        <f>IF(AB1481="着金待ち",COUNTIF($AB$14:AB1481,"着金待ち"),"")</f>
        <v/>
      </c>
      <c r="AB1481" s="135" t="str">
        <f>IF(AND(OR(I1479="全額",I1479="一部")=TRUE,H1481="")=TRUE,"着金待ち","")</f>
        <v/>
      </c>
      <c r="AC1481" s="135" t="str">
        <f>IF(AB1481="着金待ち",C1479,"")</f>
        <v/>
      </c>
      <c r="AD1481" s="135" t="str">
        <f>IF(AB1481="着金待ち",F1481,"")</f>
        <v/>
      </c>
      <c r="AE1481" s="292" t="str">
        <f>IF(AB1481="着金待ち",G1481,"")</f>
        <v/>
      </c>
      <c r="AF1481" s="148" t="str">
        <f>IF(AB1481="着金待ち",B1481,"")</f>
        <v/>
      </c>
      <c r="AG1481" s="135" t="str">
        <f>IF(C1481="","",IF(C1481&lt;&gt;D1481+E1481,"！",""))</f>
        <v/>
      </c>
      <c r="AH1481" s="135" t="str">
        <f>IF(C1481="","",IF(C1481&lt;&gt;SUM(K1481:R1481),"！",""))</f>
        <v/>
      </c>
      <c r="AI1481" s="135" t="str">
        <f>IF(OR(AG1481="！",AH1481="！")=TRUE,"！","")</f>
        <v/>
      </c>
      <c r="AJ1481" s="135" t="str">
        <f>IF(AI1481="！",COUNTIF($AI$14:AI1481,"！"),"")</f>
        <v/>
      </c>
      <c r="AK1481" s="135">
        <v>2</v>
      </c>
    </row>
    <row r="1482" spans="1:37" ht="18" customHeight="1" thickBot="1">
      <c r="A1482" s="312"/>
      <c r="B1482" s="79"/>
      <c r="C1482" s="88"/>
      <c r="D1482" s="89"/>
      <c r="E1482" s="94" t="str">
        <f>IFERROR(ABS(C1481-(D1481+E1481)),"")</f>
        <v/>
      </c>
      <c r="F1482" s="90"/>
      <c r="G1482" s="90"/>
      <c r="H1482" s="89"/>
      <c r="I1482" s="170"/>
      <c r="J1482" s="79"/>
      <c r="K1482" s="79"/>
      <c r="L1482" s="79"/>
      <c r="M1482" s="79"/>
      <c r="N1482" s="79"/>
      <c r="O1482" s="79"/>
      <c r="P1482" s="79"/>
      <c r="Q1482" s="388" t="str">
        <f>IFERROR(ABS(C1481-SUM(K1481:R1481)),"")</f>
        <v/>
      </c>
      <c r="R1482" s="388"/>
      <c r="S1482" s="79"/>
      <c r="T1482" s="118"/>
      <c r="U1482" s="118"/>
      <c r="V1482" s="118"/>
      <c r="W1482" s="118"/>
      <c r="X1482" s="118"/>
      <c r="Y1482" s="135"/>
      <c r="Z1482" s="135"/>
      <c r="AA1482" s="135"/>
      <c r="AB1482" s="135"/>
      <c r="AC1482" s="135"/>
      <c r="AD1482" s="135"/>
      <c r="AE1482" s="135"/>
      <c r="AF1482" s="148"/>
      <c r="AG1482" s="135"/>
      <c r="AH1482" s="135"/>
      <c r="AI1482" s="135"/>
      <c r="AJ1482" s="135"/>
      <c r="AK1482" s="135"/>
    </row>
    <row r="1483" spans="1:37" ht="18" customHeight="1" thickBot="1">
      <c r="A1483" s="312"/>
      <c r="B1483" s="321">
        <f>B1478+1</f>
        <v>3</v>
      </c>
      <c r="C1483" s="81" t="s">
        <v>23</v>
      </c>
      <c r="D1483" s="82" t="s">
        <v>136</v>
      </c>
      <c r="E1483" s="82" t="s">
        <v>28</v>
      </c>
      <c r="F1483" s="82" t="s">
        <v>27</v>
      </c>
      <c r="G1483" s="82" t="s">
        <v>24</v>
      </c>
      <c r="H1483" s="171" t="s">
        <v>25</v>
      </c>
      <c r="I1483" s="91" t="s">
        <v>133</v>
      </c>
      <c r="J1483" s="372" t="s">
        <v>198</v>
      </c>
      <c r="K1483" s="374"/>
      <c r="L1483" s="375"/>
      <c r="M1483" s="375"/>
      <c r="N1483" s="375"/>
      <c r="O1483" s="375"/>
      <c r="P1483" s="375"/>
      <c r="Q1483" s="375"/>
      <c r="R1483" s="376"/>
      <c r="S1483" s="83"/>
      <c r="T1483" s="120" t="s">
        <v>31</v>
      </c>
      <c r="U1483" s="118"/>
      <c r="V1483" s="118"/>
      <c r="W1483" s="118"/>
      <c r="X1483" s="118"/>
      <c r="Y1483" s="135" t="str">
        <f>K1485</f>
        <v/>
      </c>
      <c r="Z1483" s="266">
        <f>K1486</f>
        <v>0</v>
      </c>
      <c r="AA1483" s="135"/>
      <c r="AB1483" s="135"/>
      <c r="AC1483" s="135"/>
      <c r="AD1483" s="135"/>
      <c r="AE1483" s="135"/>
      <c r="AF1483" s="148"/>
      <c r="AG1483" s="135"/>
      <c r="AH1483" s="135"/>
      <c r="AI1483" s="135"/>
      <c r="AJ1483" s="135"/>
      <c r="AK1483" s="135"/>
    </row>
    <row r="1484" spans="1:37" ht="18" customHeight="1" thickBot="1">
      <c r="A1484" s="312"/>
      <c r="B1484" s="309">
        <f>B1474</f>
        <v>17</v>
      </c>
      <c r="C1484" s="107"/>
      <c r="D1484" s="108" t="s">
        <v>30</v>
      </c>
      <c r="E1484" s="108" t="str">
        <f>IF(C1484="","",IFERROR(INDEX(リスト!$B$3:$B$32,MATCH(プレー記録!C1484,リスト!$D$3:$D$32,0),1),""))</f>
        <v/>
      </c>
      <c r="F1484" s="109"/>
      <c r="G1484" s="109" t="str">
        <f>IF(F1484="","",F1484)</f>
        <v/>
      </c>
      <c r="H1484" s="172"/>
      <c r="I1484" s="175"/>
      <c r="J1484" s="373"/>
      <c r="K1484" s="377"/>
      <c r="L1484" s="378"/>
      <c r="M1484" s="378"/>
      <c r="N1484" s="378"/>
      <c r="O1484" s="378"/>
      <c r="P1484" s="378"/>
      <c r="Q1484" s="378"/>
      <c r="R1484" s="379"/>
      <c r="S1484" s="84"/>
      <c r="T1484" s="241"/>
      <c r="U1484" s="118" t="str">
        <f>IF(F1484="","","OUT_"&amp;E1484&amp;MONTH(B1484)&amp;"/"&amp;DAY(B1484)&amp;"_"&amp;COUNTIF($V$12:V1484,V1484))</f>
        <v/>
      </c>
      <c r="V1484" s="118" t="str">
        <f>"OUT_"&amp;E1484&amp;B1484</f>
        <v>OUT_17</v>
      </c>
      <c r="W1484" s="194">
        <f>SUM(H1484)-SUM(I1486)</f>
        <v>0</v>
      </c>
      <c r="X1484" s="119" t="str">
        <f>IF(C1484="","",C1484)</f>
        <v/>
      </c>
      <c r="Y1484" s="135" t="str">
        <f>M1485</f>
        <v/>
      </c>
      <c r="Z1484" s="266">
        <f>M1486</f>
        <v>0</v>
      </c>
      <c r="AA1484" s="135"/>
      <c r="AB1484" s="135"/>
      <c r="AC1484" s="135"/>
      <c r="AD1484" s="135"/>
      <c r="AE1484" s="135"/>
      <c r="AF1484" s="148"/>
      <c r="AG1484" s="135"/>
      <c r="AH1484" s="135"/>
      <c r="AI1484" s="135"/>
      <c r="AJ1484" s="135"/>
      <c r="AK1484" s="135"/>
    </row>
    <row r="1485" spans="1:37" ht="18" customHeight="1">
      <c r="A1485" s="312"/>
      <c r="B1485" s="79"/>
      <c r="C1485" s="85" t="s">
        <v>26</v>
      </c>
      <c r="D1485" s="86" t="s">
        <v>1</v>
      </c>
      <c r="E1485" s="86" t="s">
        <v>29</v>
      </c>
      <c r="F1485" s="86" t="s">
        <v>119</v>
      </c>
      <c r="G1485" s="86" t="s">
        <v>134</v>
      </c>
      <c r="H1485" s="173" t="s">
        <v>117</v>
      </c>
      <c r="I1485" s="92" t="s">
        <v>135</v>
      </c>
      <c r="J1485" s="380" t="s">
        <v>199</v>
      </c>
      <c r="K1485" s="382" t="str">
        <f>$K$13</f>
        <v/>
      </c>
      <c r="L1485" s="383"/>
      <c r="M1485" s="382" t="str">
        <f>$M$13</f>
        <v/>
      </c>
      <c r="N1485" s="383"/>
      <c r="O1485" s="382" t="str">
        <f>$O$13</f>
        <v/>
      </c>
      <c r="P1485" s="383"/>
      <c r="Q1485" s="382" t="str">
        <f>$Q$13</f>
        <v/>
      </c>
      <c r="R1485" s="384"/>
      <c r="S1485" s="87"/>
      <c r="T1485" s="135"/>
      <c r="U1485" s="118"/>
      <c r="V1485" s="118"/>
      <c r="W1485" s="118"/>
      <c r="X1485" s="118"/>
      <c r="Y1485" s="135" t="str">
        <f>O1485</f>
        <v/>
      </c>
      <c r="Z1485" s="266">
        <f>O1486</f>
        <v>0</v>
      </c>
      <c r="AA1485" s="135"/>
      <c r="AB1485" s="135"/>
      <c r="AC1485" s="135"/>
      <c r="AD1485" s="135"/>
      <c r="AE1485" s="135"/>
      <c r="AF1485" s="148"/>
      <c r="AG1485" s="135"/>
      <c r="AH1485" s="135"/>
      <c r="AI1485" s="135"/>
      <c r="AJ1485" s="135"/>
      <c r="AK1485" s="135"/>
    </row>
    <row r="1486" spans="1:37" ht="18" customHeight="1" thickBot="1">
      <c r="A1486" s="312" t="str">
        <f>IF(C1484="","",C1484)</f>
        <v/>
      </c>
      <c r="B1486" s="97">
        <f>B1474</f>
        <v>17</v>
      </c>
      <c r="C1486" s="93" t="str">
        <f>IF(H1484="","",IF(D1484="USD",H1484-G1484,ROUNDUP((H1484-G1484)/T1484,2)))</f>
        <v/>
      </c>
      <c r="D1486" s="110"/>
      <c r="E1486" s="110"/>
      <c r="F1486" s="111" t="str">
        <f>IF(AND(E1484&lt;&gt;"",OR(I1484="全額",I1484="一部")=TRUE)=TRUE,E1484,"")</f>
        <v/>
      </c>
      <c r="G1486" s="112" t="str">
        <f>IF(D1484="JPY",IF(COUNTIF(F1486,"*円*")=1,I1486,ROUNDUP(I1486/T1484,2)),IF(COUNTIF(F1486,"*円*")=0,I1486,ROUNDUP(I1486*T1484,0)))</f>
        <v/>
      </c>
      <c r="H1486" s="174"/>
      <c r="I1486" s="176" t="str">
        <f>IF(I1484="","",IF(I1484="全額",H1484,IF(I1484="なし",0,"金額入力")))</f>
        <v/>
      </c>
      <c r="J1486" s="381"/>
      <c r="K1486" s="385"/>
      <c r="L1486" s="386"/>
      <c r="M1486" s="385"/>
      <c r="N1486" s="386"/>
      <c r="O1486" s="385"/>
      <c r="P1486" s="386"/>
      <c r="Q1486" s="385"/>
      <c r="R1486" s="387"/>
      <c r="S1486" s="87"/>
      <c r="T1486" s="135"/>
      <c r="U1486" s="118" t="str">
        <f>IF(G1486="","","IN_"&amp;F1486&amp;MONTH(H1486)&amp;"/"&amp;DAY(H1486))&amp;"_"&amp;COUNTIF($V$14:V1486,V1486)</f>
        <v>_258</v>
      </c>
      <c r="V1486" s="118" t="str">
        <f>"IN_"&amp;F1486&amp;H1486</f>
        <v>IN_</v>
      </c>
      <c r="W1486" s="118"/>
      <c r="X1486" s="118"/>
      <c r="Y1486" s="135" t="str">
        <f>Q1485</f>
        <v/>
      </c>
      <c r="Z1486" s="266">
        <f>Q1486</f>
        <v>0</v>
      </c>
      <c r="AA1486" s="135" t="str">
        <f>IF(AB1486="着金待ち",COUNTIF($AB$14:AB1486,"着金待ち"),"")</f>
        <v/>
      </c>
      <c r="AB1486" s="135" t="str">
        <f>IF(AND(OR(I1484="全額",I1484="一部")=TRUE,H1486="")=TRUE,"着金待ち","")</f>
        <v/>
      </c>
      <c r="AC1486" s="135" t="str">
        <f>IF(AB1486="着金待ち",C1484,"")</f>
        <v/>
      </c>
      <c r="AD1486" s="135" t="str">
        <f>IF(AB1486="着金待ち",F1486,"")</f>
        <v/>
      </c>
      <c r="AE1486" s="292" t="str">
        <f>IF(AB1486="着金待ち",G1486,"")</f>
        <v/>
      </c>
      <c r="AF1486" s="148" t="str">
        <f>IF(AB1486="着金待ち",B1486,"")</f>
        <v/>
      </c>
      <c r="AG1486" s="135" t="str">
        <f>IF(C1486="","",IF(C1486&lt;&gt;D1486+E1486,"！",""))</f>
        <v/>
      </c>
      <c r="AH1486" s="135" t="str">
        <f>IF(C1486="","",IF(C1486&lt;&gt;SUM(K1486:R1486),"！",""))</f>
        <v/>
      </c>
      <c r="AI1486" s="135" t="str">
        <f>IF(OR(AG1486="！",AH1486="！")=TRUE,"！","")</f>
        <v/>
      </c>
      <c r="AJ1486" s="135" t="str">
        <f>IF(AI1486="！",COUNTIF($AI$14:AI1486,"！"),"")</f>
        <v/>
      </c>
      <c r="AK1486" s="135">
        <v>3</v>
      </c>
    </row>
    <row r="1487" spans="1:37" ht="18" customHeight="1" thickBot="1">
      <c r="A1487" s="312"/>
      <c r="B1487" s="308" t="s">
        <v>317</v>
      </c>
      <c r="C1487" s="88"/>
      <c r="D1487" s="89"/>
      <c r="E1487" s="94" t="str">
        <f>IFERROR(ABS(C1486-(D1486+E1486)),"")</f>
        <v/>
      </c>
      <c r="F1487" s="90"/>
      <c r="G1487" s="90"/>
      <c r="H1487" s="89"/>
      <c r="I1487" s="170"/>
      <c r="J1487" s="79"/>
      <c r="K1487" s="79"/>
      <c r="L1487" s="79"/>
      <c r="M1487" s="79"/>
      <c r="N1487" s="79"/>
      <c r="O1487" s="79"/>
      <c r="P1487" s="79"/>
      <c r="Q1487" s="388" t="str">
        <f>IFERROR(ABS(C1486-SUM(K1486:R1486)),"")</f>
        <v/>
      </c>
      <c r="R1487" s="388"/>
      <c r="S1487" s="79"/>
      <c r="T1487" s="135"/>
      <c r="U1487" s="118"/>
      <c r="V1487" s="118"/>
      <c r="W1487" s="118"/>
      <c r="X1487" s="118"/>
      <c r="Y1487" s="135"/>
      <c r="Z1487" s="135"/>
      <c r="AA1487" s="135"/>
      <c r="AB1487" s="135"/>
      <c r="AC1487" s="135"/>
      <c r="AD1487" s="135"/>
      <c r="AE1487" s="135"/>
      <c r="AF1487" s="148"/>
      <c r="AG1487" s="135"/>
      <c r="AH1487" s="135"/>
      <c r="AI1487" s="135"/>
      <c r="AJ1487" s="135"/>
      <c r="AK1487" s="135"/>
    </row>
    <row r="1488" spans="1:37" ht="18" customHeight="1" thickBot="1">
      <c r="A1488" s="312"/>
      <c r="B1488" s="321">
        <f>B1483+1</f>
        <v>4</v>
      </c>
      <c r="C1488" s="81" t="s">
        <v>23</v>
      </c>
      <c r="D1488" s="82" t="s">
        <v>136</v>
      </c>
      <c r="E1488" s="82" t="s">
        <v>28</v>
      </c>
      <c r="F1488" s="82" t="s">
        <v>27</v>
      </c>
      <c r="G1488" s="82" t="s">
        <v>24</v>
      </c>
      <c r="H1488" s="171" t="s">
        <v>25</v>
      </c>
      <c r="I1488" s="91" t="s">
        <v>133</v>
      </c>
      <c r="J1488" s="372" t="s">
        <v>198</v>
      </c>
      <c r="K1488" s="374"/>
      <c r="L1488" s="375"/>
      <c r="M1488" s="375"/>
      <c r="N1488" s="375"/>
      <c r="O1488" s="375"/>
      <c r="P1488" s="375"/>
      <c r="Q1488" s="375"/>
      <c r="R1488" s="376"/>
      <c r="S1488" s="83"/>
      <c r="T1488" s="120" t="s">
        <v>31</v>
      </c>
      <c r="U1488" s="118"/>
      <c r="V1488" s="118"/>
      <c r="W1488" s="118"/>
      <c r="X1488" s="118"/>
      <c r="Y1488" s="135" t="str">
        <f>K1490</f>
        <v/>
      </c>
      <c r="Z1488" s="266">
        <f>K1491</f>
        <v>0</v>
      </c>
      <c r="AA1488" s="135"/>
      <c r="AB1488" s="135"/>
      <c r="AC1488" s="135"/>
      <c r="AD1488" s="135"/>
      <c r="AE1488" s="135"/>
      <c r="AF1488" s="148"/>
      <c r="AG1488" s="135"/>
      <c r="AH1488" s="135"/>
      <c r="AI1488" s="135"/>
      <c r="AJ1488" s="135"/>
      <c r="AK1488" s="135"/>
    </row>
    <row r="1489" spans="1:37" ht="18" customHeight="1" thickBot="1">
      <c r="A1489" s="312"/>
      <c r="B1489" s="309">
        <f>B1474</f>
        <v>17</v>
      </c>
      <c r="C1489" s="107"/>
      <c r="D1489" s="108" t="s">
        <v>30</v>
      </c>
      <c r="E1489" s="108" t="str">
        <f>IF(C1489="","",IFERROR(INDEX(リスト!$B$3:$B$32,MATCH(プレー記録!C1489,リスト!$D$3:$D$32,0),1),""))</f>
        <v/>
      </c>
      <c r="F1489" s="109"/>
      <c r="G1489" s="109" t="str">
        <f>IF(F1489="","",F1489)</f>
        <v/>
      </c>
      <c r="H1489" s="172"/>
      <c r="I1489" s="175"/>
      <c r="J1489" s="373"/>
      <c r="K1489" s="377"/>
      <c r="L1489" s="378"/>
      <c r="M1489" s="378"/>
      <c r="N1489" s="378"/>
      <c r="O1489" s="378"/>
      <c r="P1489" s="378"/>
      <c r="Q1489" s="378"/>
      <c r="R1489" s="379"/>
      <c r="S1489" s="84"/>
      <c r="T1489" s="241"/>
      <c r="U1489" s="118" t="str">
        <f>IF(F1489="","","OUT_"&amp;E1489&amp;MONTH(B1489)&amp;"/"&amp;DAY(B1489)&amp;"_"&amp;COUNTIF($V$12:V1489,V1489))</f>
        <v/>
      </c>
      <c r="V1489" s="118" t="str">
        <f>"OUT_"&amp;E1489&amp;B1489</f>
        <v>OUT_17</v>
      </c>
      <c r="W1489" s="194">
        <f>SUM(H1489)-SUM(I1491)</f>
        <v>0</v>
      </c>
      <c r="X1489" s="119" t="str">
        <f>IF(C1489="","",C1489)</f>
        <v/>
      </c>
      <c r="Y1489" s="135" t="str">
        <f>M1490</f>
        <v/>
      </c>
      <c r="Z1489" s="266">
        <f>M1491</f>
        <v>0</v>
      </c>
      <c r="AA1489" s="135"/>
      <c r="AB1489" s="135"/>
      <c r="AC1489" s="135"/>
      <c r="AD1489" s="135"/>
      <c r="AE1489" s="135"/>
      <c r="AF1489" s="148"/>
      <c r="AG1489" s="135"/>
      <c r="AH1489" s="135"/>
      <c r="AI1489" s="135"/>
      <c r="AJ1489" s="135"/>
      <c r="AK1489" s="135"/>
    </row>
    <row r="1490" spans="1:37" ht="18" customHeight="1">
      <c r="A1490" s="312"/>
      <c r="B1490" s="79"/>
      <c r="C1490" s="85" t="s">
        <v>26</v>
      </c>
      <c r="D1490" s="86" t="s">
        <v>1</v>
      </c>
      <c r="E1490" s="86" t="s">
        <v>29</v>
      </c>
      <c r="F1490" s="86" t="s">
        <v>119</v>
      </c>
      <c r="G1490" s="86" t="s">
        <v>134</v>
      </c>
      <c r="H1490" s="173" t="s">
        <v>117</v>
      </c>
      <c r="I1490" s="92" t="s">
        <v>135</v>
      </c>
      <c r="J1490" s="380" t="s">
        <v>199</v>
      </c>
      <c r="K1490" s="382" t="str">
        <f>$K$13</f>
        <v/>
      </c>
      <c r="L1490" s="383"/>
      <c r="M1490" s="382" t="str">
        <f>$M$13</f>
        <v/>
      </c>
      <c r="N1490" s="383"/>
      <c r="O1490" s="382" t="str">
        <f>$O$13</f>
        <v/>
      </c>
      <c r="P1490" s="383"/>
      <c r="Q1490" s="382" t="str">
        <f>$Q$13</f>
        <v/>
      </c>
      <c r="R1490" s="384"/>
      <c r="S1490" s="87"/>
      <c r="T1490" s="135"/>
      <c r="U1490" s="118"/>
      <c r="V1490" s="118"/>
      <c r="W1490" s="118"/>
      <c r="X1490" s="118"/>
      <c r="Y1490" s="135" t="str">
        <f>O1490</f>
        <v/>
      </c>
      <c r="Z1490" s="266">
        <f>O1491</f>
        <v>0</v>
      </c>
      <c r="AA1490" s="135"/>
      <c r="AB1490" s="135"/>
      <c r="AC1490" s="135"/>
      <c r="AD1490" s="135"/>
      <c r="AE1490" s="135"/>
      <c r="AF1490" s="148"/>
      <c r="AG1490" s="135"/>
      <c r="AH1490" s="135"/>
      <c r="AI1490" s="135"/>
      <c r="AJ1490" s="135"/>
      <c r="AK1490" s="135"/>
    </row>
    <row r="1491" spans="1:37" ht="18" customHeight="1" thickBot="1">
      <c r="A1491" s="312" t="str">
        <f>IF(C1489="","",C1489)</f>
        <v/>
      </c>
      <c r="B1491" s="97">
        <f>B1474</f>
        <v>17</v>
      </c>
      <c r="C1491" s="93" t="str">
        <f>IF(H1489="","",IF(D1489="USD",H1489-G1489,ROUNDUP((H1489-G1489)/T1489,2)))</f>
        <v/>
      </c>
      <c r="D1491" s="110"/>
      <c r="E1491" s="110"/>
      <c r="F1491" s="111" t="str">
        <f>IF(AND(E1489&lt;&gt;"",OR(I1489="全額",I1489="一部")=TRUE)=TRUE,E1489,"")</f>
        <v/>
      </c>
      <c r="G1491" s="112" t="str">
        <f>IF(D1489="JPY",IF(COUNTIF(F1491,"*円*")=1,I1491,ROUNDUP(I1491/T1489,2)),IF(COUNTIF(F1491,"*円*")=0,I1491,ROUNDUP(I1491*T1489,0)))</f>
        <v/>
      </c>
      <c r="H1491" s="174"/>
      <c r="I1491" s="176" t="str">
        <f>IF(I1489="","",IF(I1489="全額",H1489,IF(I1489="なし",0,"金額入力")))</f>
        <v/>
      </c>
      <c r="J1491" s="381"/>
      <c r="K1491" s="385"/>
      <c r="L1491" s="386"/>
      <c r="M1491" s="385"/>
      <c r="N1491" s="386"/>
      <c r="O1491" s="385"/>
      <c r="P1491" s="386"/>
      <c r="Q1491" s="385"/>
      <c r="R1491" s="387"/>
      <c r="S1491" s="87"/>
      <c r="T1491" s="135"/>
      <c r="U1491" s="118" t="str">
        <f>IF(G1491="","","IN_"&amp;F1491&amp;MONTH(H1491)&amp;"/"&amp;DAY(H1491))&amp;"_"&amp;COUNTIF($V$14:V1491,V1491)</f>
        <v>_259</v>
      </c>
      <c r="V1491" s="118" t="str">
        <f>"IN_"&amp;F1491&amp;H1491</f>
        <v>IN_</v>
      </c>
      <c r="W1491" s="118"/>
      <c r="X1491" s="118"/>
      <c r="Y1491" s="135" t="str">
        <f>Q1490</f>
        <v/>
      </c>
      <c r="Z1491" s="266">
        <f>Q1491</f>
        <v>0</v>
      </c>
      <c r="AA1491" s="135" t="str">
        <f>IF(AB1491="着金待ち",COUNTIF($AB$14:AB1491,"着金待ち"),"")</f>
        <v/>
      </c>
      <c r="AB1491" s="135" t="str">
        <f>IF(AND(OR(I1489="全額",I1489="一部")=TRUE,H1491="")=TRUE,"着金待ち","")</f>
        <v/>
      </c>
      <c r="AC1491" s="135" t="str">
        <f>IF(AB1491="着金待ち",C1489,"")</f>
        <v/>
      </c>
      <c r="AD1491" s="135" t="str">
        <f>IF(AB1491="着金待ち",F1491,"")</f>
        <v/>
      </c>
      <c r="AE1491" s="292" t="str">
        <f>IF(AB1491="着金待ち",G1491,"")</f>
        <v/>
      </c>
      <c r="AF1491" s="148" t="str">
        <f>IF(AB1491="着金待ち",B1491,"")</f>
        <v/>
      </c>
      <c r="AG1491" s="135" t="str">
        <f>IF(C1491="","",IF(C1491&lt;&gt;D1491+E1491,"！",""))</f>
        <v/>
      </c>
      <c r="AH1491" s="135" t="str">
        <f>IF(C1491="","",IF(C1491&lt;&gt;SUM(K1491:R1491),"！",""))</f>
        <v/>
      </c>
      <c r="AI1491" s="135" t="str">
        <f>IF(OR(AG1491="！",AH1491="！")=TRUE,"！","")</f>
        <v/>
      </c>
      <c r="AJ1491" s="135" t="str">
        <f>IF(AI1491="！",COUNTIF($AI$14:AI1491,"！"),"")</f>
        <v/>
      </c>
      <c r="AK1491" s="135">
        <v>4</v>
      </c>
    </row>
    <row r="1492" spans="1:37" ht="18" customHeight="1" thickBot="1">
      <c r="A1492" s="312"/>
      <c r="B1492" s="308" t="s">
        <v>317</v>
      </c>
      <c r="C1492" s="88"/>
      <c r="D1492" s="89"/>
      <c r="E1492" s="94" t="str">
        <f>IFERROR(ABS(C1491-(D1491+E1491)),"")</f>
        <v/>
      </c>
      <c r="F1492" s="90"/>
      <c r="G1492" s="90"/>
      <c r="H1492" s="89"/>
      <c r="I1492" s="170"/>
      <c r="J1492" s="79"/>
      <c r="K1492" s="79"/>
      <c r="L1492" s="79"/>
      <c r="M1492" s="79"/>
      <c r="N1492" s="79"/>
      <c r="O1492" s="79"/>
      <c r="P1492" s="79"/>
      <c r="Q1492" s="388" t="str">
        <f>IFERROR(ABS(C1491-SUM(K1491:R1491)),"")</f>
        <v/>
      </c>
      <c r="R1492" s="388"/>
      <c r="S1492" s="79"/>
      <c r="T1492" s="135"/>
      <c r="U1492" s="118"/>
      <c r="V1492" s="118"/>
      <c r="W1492" s="118"/>
      <c r="X1492" s="118"/>
      <c r="Y1492" s="135"/>
      <c r="Z1492" s="135"/>
      <c r="AA1492" s="135"/>
      <c r="AB1492" s="135"/>
      <c r="AC1492" s="135"/>
      <c r="AD1492" s="135"/>
      <c r="AE1492" s="135"/>
      <c r="AF1492" s="148"/>
      <c r="AG1492" s="135"/>
      <c r="AH1492" s="135"/>
      <c r="AI1492" s="135"/>
      <c r="AJ1492" s="135"/>
      <c r="AK1492" s="135"/>
    </row>
    <row r="1493" spans="1:37" ht="18" customHeight="1" thickBot="1">
      <c r="A1493" s="312"/>
      <c r="B1493" s="321">
        <f>B1488+1</f>
        <v>5</v>
      </c>
      <c r="C1493" s="81" t="s">
        <v>23</v>
      </c>
      <c r="D1493" s="82" t="s">
        <v>136</v>
      </c>
      <c r="E1493" s="82" t="s">
        <v>28</v>
      </c>
      <c r="F1493" s="82" t="s">
        <v>27</v>
      </c>
      <c r="G1493" s="82" t="s">
        <v>24</v>
      </c>
      <c r="H1493" s="171" t="s">
        <v>25</v>
      </c>
      <c r="I1493" s="91" t="s">
        <v>133</v>
      </c>
      <c r="J1493" s="372" t="s">
        <v>198</v>
      </c>
      <c r="K1493" s="374"/>
      <c r="L1493" s="375"/>
      <c r="M1493" s="375"/>
      <c r="N1493" s="375"/>
      <c r="O1493" s="375"/>
      <c r="P1493" s="375"/>
      <c r="Q1493" s="375"/>
      <c r="R1493" s="376"/>
      <c r="S1493" s="83"/>
      <c r="T1493" s="120" t="s">
        <v>31</v>
      </c>
      <c r="U1493" s="118"/>
      <c r="V1493" s="118"/>
      <c r="W1493" s="118"/>
      <c r="X1493" s="118"/>
      <c r="Y1493" s="135" t="str">
        <f>K1495</f>
        <v/>
      </c>
      <c r="Z1493" s="266">
        <f>K1496</f>
        <v>0</v>
      </c>
      <c r="AA1493" s="135"/>
      <c r="AB1493" s="135"/>
      <c r="AC1493" s="135"/>
      <c r="AD1493" s="135"/>
      <c r="AE1493" s="135"/>
      <c r="AF1493" s="148"/>
      <c r="AG1493" s="135"/>
      <c r="AH1493" s="135"/>
      <c r="AI1493" s="135"/>
      <c r="AJ1493" s="135"/>
      <c r="AK1493" s="135"/>
    </row>
    <row r="1494" spans="1:37" ht="18" customHeight="1" thickBot="1">
      <c r="A1494" s="312"/>
      <c r="B1494" s="309">
        <f>B1474</f>
        <v>17</v>
      </c>
      <c r="C1494" s="107"/>
      <c r="D1494" s="108" t="s">
        <v>30</v>
      </c>
      <c r="E1494" s="108" t="str">
        <f>IF(C1494="","",IFERROR(INDEX(リスト!$B$3:$B$32,MATCH(プレー記録!C1494,リスト!$D$3:$D$32,0),1),""))</f>
        <v/>
      </c>
      <c r="F1494" s="109"/>
      <c r="G1494" s="109" t="str">
        <f>IF(F1494="","",F1494)</f>
        <v/>
      </c>
      <c r="H1494" s="172"/>
      <c r="I1494" s="175"/>
      <c r="J1494" s="373"/>
      <c r="K1494" s="377"/>
      <c r="L1494" s="378"/>
      <c r="M1494" s="378"/>
      <c r="N1494" s="378"/>
      <c r="O1494" s="378"/>
      <c r="P1494" s="378"/>
      <c r="Q1494" s="378"/>
      <c r="R1494" s="379"/>
      <c r="S1494" s="84"/>
      <c r="T1494" s="241"/>
      <c r="U1494" s="118" t="str">
        <f>IF(F1494="","","OUT_"&amp;E1494&amp;MONTH(B1494)&amp;"/"&amp;DAY(B1494)&amp;"_"&amp;COUNTIF($V$12:V1494,V1494))</f>
        <v/>
      </c>
      <c r="V1494" s="118" t="str">
        <f>"OUT_"&amp;E1494&amp;B1494</f>
        <v>OUT_17</v>
      </c>
      <c r="W1494" s="194">
        <f>SUM(H1494)-SUM(I1496)</f>
        <v>0</v>
      </c>
      <c r="X1494" s="119" t="str">
        <f>IF(C1494="","",C1494)</f>
        <v/>
      </c>
      <c r="Y1494" s="135" t="str">
        <f>M1495</f>
        <v/>
      </c>
      <c r="Z1494" s="266">
        <f>M1496</f>
        <v>0</v>
      </c>
      <c r="AA1494" s="135"/>
      <c r="AB1494" s="135"/>
      <c r="AC1494" s="135"/>
      <c r="AD1494" s="135"/>
      <c r="AE1494" s="135"/>
      <c r="AF1494" s="148"/>
      <c r="AG1494" s="135"/>
      <c r="AH1494" s="135"/>
      <c r="AI1494" s="135"/>
      <c r="AJ1494" s="135"/>
      <c r="AK1494" s="135"/>
    </row>
    <row r="1495" spans="1:37" ht="18" customHeight="1">
      <c r="A1495" s="312"/>
      <c r="B1495" s="79"/>
      <c r="C1495" s="85" t="s">
        <v>26</v>
      </c>
      <c r="D1495" s="86" t="s">
        <v>1</v>
      </c>
      <c r="E1495" s="86" t="s">
        <v>29</v>
      </c>
      <c r="F1495" s="86" t="s">
        <v>119</v>
      </c>
      <c r="G1495" s="86" t="s">
        <v>134</v>
      </c>
      <c r="H1495" s="173" t="s">
        <v>117</v>
      </c>
      <c r="I1495" s="92" t="s">
        <v>135</v>
      </c>
      <c r="J1495" s="380" t="s">
        <v>199</v>
      </c>
      <c r="K1495" s="382" t="str">
        <f>$K$13</f>
        <v/>
      </c>
      <c r="L1495" s="383"/>
      <c r="M1495" s="382" t="str">
        <f>$M$13</f>
        <v/>
      </c>
      <c r="N1495" s="383"/>
      <c r="O1495" s="382" t="str">
        <f>$O$13</f>
        <v/>
      </c>
      <c r="P1495" s="383"/>
      <c r="Q1495" s="382" t="str">
        <f>$Q$13</f>
        <v/>
      </c>
      <c r="R1495" s="384"/>
      <c r="S1495" s="87"/>
      <c r="T1495" s="135"/>
      <c r="U1495" s="118"/>
      <c r="V1495" s="118"/>
      <c r="W1495" s="118"/>
      <c r="X1495" s="118"/>
      <c r="Y1495" s="135" t="str">
        <f>O1495</f>
        <v/>
      </c>
      <c r="Z1495" s="266">
        <f>O1496</f>
        <v>0</v>
      </c>
      <c r="AA1495" s="135"/>
      <c r="AB1495" s="135"/>
      <c r="AC1495" s="135"/>
      <c r="AD1495" s="135"/>
      <c r="AE1495" s="135"/>
      <c r="AF1495" s="148"/>
      <c r="AG1495" s="135"/>
      <c r="AH1495" s="135"/>
      <c r="AI1495" s="135"/>
      <c r="AJ1495" s="135"/>
      <c r="AK1495" s="135"/>
    </row>
    <row r="1496" spans="1:37" ht="18" customHeight="1" thickBot="1">
      <c r="A1496" s="312" t="str">
        <f>IF(C1494="","",C1494)</f>
        <v/>
      </c>
      <c r="B1496" s="97">
        <f>B1474</f>
        <v>17</v>
      </c>
      <c r="C1496" s="93" t="str">
        <f>IF(H1494="","",IF(D1494="USD",H1494-G1494,ROUNDUP((H1494-G1494)/T1494,2)))</f>
        <v/>
      </c>
      <c r="D1496" s="110"/>
      <c r="E1496" s="110"/>
      <c r="F1496" s="111" t="str">
        <f>IF(AND(E1494&lt;&gt;"",OR(I1494="全額",I1494="一部")=TRUE)=TRUE,E1494,"")</f>
        <v/>
      </c>
      <c r="G1496" s="112" t="str">
        <f>IF(D1494="JPY",IF(COUNTIF(F1496,"*円*")=1,I1496,ROUNDUP(I1496/T1494,2)),IF(COUNTIF(F1496,"*円*")=0,I1496,ROUNDUP(I1496*T1494,0)))</f>
        <v/>
      </c>
      <c r="H1496" s="174"/>
      <c r="I1496" s="176" t="str">
        <f>IF(I1494="","",IF(I1494="全額",H1494,IF(I1494="なし",0,"金額入力")))</f>
        <v/>
      </c>
      <c r="J1496" s="381"/>
      <c r="K1496" s="385"/>
      <c r="L1496" s="386"/>
      <c r="M1496" s="385"/>
      <c r="N1496" s="386"/>
      <c r="O1496" s="385"/>
      <c r="P1496" s="386"/>
      <c r="Q1496" s="385"/>
      <c r="R1496" s="387"/>
      <c r="S1496" s="87"/>
      <c r="T1496" s="135"/>
      <c r="U1496" s="118" t="str">
        <f>IF(G1496="","","IN_"&amp;F1496&amp;MONTH(H1496)&amp;"/"&amp;DAY(H1496))&amp;"_"&amp;COUNTIF($V$14:V1496,V1496)</f>
        <v>_260</v>
      </c>
      <c r="V1496" s="118" t="str">
        <f>"IN_"&amp;F1496&amp;H1496</f>
        <v>IN_</v>
      </c>
      <c r="W1496" s="118"/>
      <c r="X1496" s="118"/>
      <c r="Y1496" s="135" t="str">
        <f>Q1495</f>
        <v/>
      </c>
      <c r="Z1496" s="266">
        <f>Q1496</f>
        <v>0</v>
      </c>
      <c r="AA1496" s="135" t="str">
        <f>IF(AB1496="着金待ち",COUNTIF($AB$14:AB1496,"着金待ち"),"")</f>
        <v/>
      </c>
      <c r="AB1496" s="135" t="str">
        <f>IF(AND(OR(I1494="全額",I1494="一部")=TRUE,H1496="")=TRUE,"着金待ち","")</f>
        <v/>
      </c>
      <c r="AC1496" s="135" t="str">
        <f>IF(AB1496="着金待ち",C1494,"")</f>
        <v/>
      </c>
      <c r="AD1496" s="135" t="str">
        <f>IF(AB1496="着金待ち",F1496,"")</f>
        <v/>
      </c>
      <c r="AE1496" s="292" t="str">
        <f>IF(AB1496="着金待ち",G1496,"")</f>
        <v/>
      </c>
      <c r="AF1496" s="148" t="str">
        <f>IF(AB1496="着金待ち",B1496,"")</f>
        <v/>
      </c>
      <c r="AG1496" s="135" t="str">
        <f>IF(C1496="","",IF(C1496&lt;&gt;D1496+E1496,"！",""))</f>
        <v/>
      </c>
      <c r="AH1496" s="135" t="str">
        <f>IF(C1496="","",IF(C1496&lt;&gt;SUM(K1496:R1496),"！",""))</f>
        <v/>
      </c>
      <c r="AI1496" s="135" t="str">
        <f>IF(OR(AG1496="！",AH1496="！")=TRUE,"！","")</f>
        <v/>
      </c>
      <c r="AJ1496" s="135" t="str">
        <f>IF(AI1496="！",COUNTIF($AI$14:AI1496,"！"),"")</f>
        <v/>
      </c>
      <c r="AK1496" s="135">
        <v>5</v>
      </c>
    </row>
    <row r="1497" spans="1:37" ht="18" customHeight="1" thickBot="1">
      <c r="A1497" s="312"/>
      <c r="B1497" s="308" t="s">
        <v>317</v>
      </c>
      <c r="C1497" s="88"/>
      <c r="D1497" s="89"/>
      <c r="E1497" s="94" t="str">
        <f>IFERROR(ABS(C1496-(D1496+E1496)),"")</f>
        <v/>
      </c>
      <c r="F1497" s="90"/>
      <c r="G1497" s="90"/>
      <c r="H1497" s="89"/>
      <c r="I1497" s="170"/>
      <c r="J1497" s="79"/>
      <c r="K1497" s="79"/>
      <c r="L1497" s="79"/>
      <c r="M1497" s="79"/>
      <c r="N1497" s="79"/>
      <c r="O1497" s="79"/>
      <c r="P1497" s="79"/>
      <c r="Q1497" s="388" t="str">
        <f>IFERROR(ABS(C1496-SUM(K1496:R1496)),"")</f>
        <v/>
      </c>
      <c r="R1497" s="388"/>
      <c r="S1497" s="79"/>
      <c r="T1497" s="135"/>
      <c r="U1497" s="118"/>
      <c r="V1497" s="118"/>
      <c r="W1497" s="118"/>
      <c r="X1497" s="118"/>
      <c r="Y1497" s="135"/>
      <c r="Z1497" s="135"/>
      <c r="AA1497" s="135"/>
      <c r="AB1497" s="135"/>
      <c r="AC1497" s="135"/>
      <c r="AD1497" s="135"/>
      <c r="AE1497" s="135"/>
      <c r="AF1497" s="148"/>
      <c r="AG1497" s="135"/>
      <c r="AH1497" s="135"/>
      <c r="AI1497" s="135"/>
      <c r="AJ1497" s="135"/>
      <c r="AK1497" s="135"/>
    </row>
    <row r="1498" spans="1:37" ht="18" customHeight="1" thickBot="1">
      <c r="A1498" s="312"/>
      <c r="B1498" s="321">
        <f>B1493+1</f>
        <v>6</v>
      </c>
      <c r="C1498" s="81" t="s">
        <v>23</v>
      </c>
      <c r="D1498" s="82" t="s">
        <v>136</v>
      </c>
      <c r="E1498" s="82" t="s">
        <v>28</v>
      </c>
      <c r="F1498" s="82" t="s">
        <v>27</v>
      </c>
      <c r="G1498" s="82" t="s">
        <v>24</v>
      </c>
      <c r="H1498" s="171" t="s">
        <v>25</v>
      </c>
      <c r="I1498" s="91" t="s">
        <v>133</v>
      </c>
      <c r="J1498" s="372" t="s">
        <v>198</v>
      </c>
      <c r="K1498" s="374"/>
      <c r="L1498" s="375"/>
      <c r="M1498" s="375"/>
      <c r="N1498" s="375"/>
      <c r="O1498" s="375"/>
      <c r="P1498" s="375"/>
      <c r="Q1498" s="375"/>
      <c r="R1498" s="376"/>
      <c r="S1498" s="83"/>
      <c r="T1498" s="120" t="s">
        <v>31</v>
      </c>
      <c r="U1498" s="118"/>
      <c r="V1498" s="118"/>
      <c r="W1498" s="118"/>
      <c r="X1498" s="118"/>
      <c r="Y1498" s="135" t="str">
        <f>K1500</f>
        <v/>
      </c>
      <c r="Z1498" s="266">
        <f>K1501</f>
        <v>0</v>
      </c>
      <c r="AA1498" s="135"/>
      <c r="AB1498" s="135"/>
      <c r="AC1498" s="135"/>
      <c r="AD1498" s="135"/>
      <c r="AE1498" s="135"/>
      <c r="AF1498" s="148"/>
      <c r="AG1498" s="135"/>
      <c r="AH1498" s="135"/>
      <c r="AI1498" s="135"/>
      <c r="AJ1498" s="135"/>
      <c r="AK1498" s="135"/>
    </row>
    <row r="1499" spans="1:37" ht="18" customHeight="1" thickBot="1">
      <c r="A1499" s="312"/>
      <c r="B1499" s="309">
        <f>B1474</f>
        <v>17</v>
      </c>
      <c r="C1499" s="107"/>
      <c r="D1499" s="108" t="s">
        <v>30</v>
      </c>
      <c r="E1499" s="108" t="str">
        <f>IF(C1499="","",IFERROR(INDEX(リスト!$B$3:$B$32,MATCH(プレー記録!C1499,リスト!$D$3:$D$32,0),1),""))</f>
        <v/>
      </c>
      <c r="F1499" s="109"/>
      <c r="G1499" s="109" t="str">
        <f>IF(F1499="","",F1499)</f>
        <v/>
      </c>
      <c r="H1499" s="172"/>
      <c r="I1499" s="175"/>
      <c r="J1499" s="373"/>
      <c r="K1499" s="377"/>
      <c r="L1499" s="378"/>
      <c r="M1499" s="378"/>
      <c r="N1499" s="378"/>
      <c r="O1499" s="378"/>
      <c r="P1499" s="378"/>
      <c r="Q1499" s="378"/>
      <c r="R1499" s="379"/>
      <c r="S1499" s="84"/>
      <c r="T1499" s="241"/>
      <c r="U1499" s="118" t="str">
        <f>IF(F1499="","","OUT_"&amp;E1499&amp;MONTH(B1499)&amp;"/"&amp;DAY(B1499)&amp;"_"&amp;COUNTIF($V$12:V1499,V1499))</f>
        <v/>
      </c>
      <c r="V1499" s="118" t="str">
        <f>"OUT_"&amp;E1499&amp;B1499</f>
        <v>OUT_17</v>
      </c>
      <c r="W1499" s="194">
        <f>SUM(H1499)-SUM(I1501)</f>
        <v>0</v>
      </c>
      <c r="X1499" s="119" t="str">
        <f>IF(C1499="","",C1499)</f>
        <v/>
      </c>
      <c r="Y1499" s="135" t="str">
        <f>M1500</f>
        <v/>
      </c>
      <c r="Z1499" s="266">
        <f>M1501</f>
        <v>0</v>
      </c>
      <c r="AA1499" s="135"/>
      <c r="AB1499" s="135"/>
      <c r="AC1499" s="135"/>
      <c r="AD1499" s="135"/>
      <c r="AE1499" s="135"/>
      <c r="AF1499" s="148"/>
      <c r="AG1499" s="135"/>
      <c r="AH1499" s="135"/>
      <c r="AI1499" s="135"/>
      <c r="AJ1499" s="135"/>
      <c r="AK1499" s="135"/>
    </row>
    <row r="1500" spans="1:37" ht="18" customHeight="1">
      <c r="A1500" s="312"/>
      <c r="B1500" s="79"/>
      <c r="C1500" s="85" t="s">
        <v>26</v>
      </c>
      <c r="D1500" s="86" t="s">
        <v>1</v>
      </c>
      <c r="E1500" s="86" t="s">
        <v>29</v>
      </c>
      <c r="F1500" s="86" t="s">
        <v>119</v>
      </c>
      <c r="G1500" s="86" t="s">
        <v>134</v>
      </c>
      <c r="H1500" s="173" t="s">
        <v>117</v>
      </c>
      <c r="I1500" s="92" t="s">
        <v>135</v>
      </c>
      <c r="J1500" s="380" t="s">
        <v>199</v>
      </c>
      <c r="K1500" s="382" t="str">
        <f>$K$13</f>
        <v/>
      </c>
      <c r="L1500" s="383"/>
      <c r="M1500" s="382" t="str">
        <f>$M$13</f>
        <v/>
      </c>
      <c r="N1500" s="383"/>
      <c r="O1500" s="382" t="str">
        <f>$O$13</f>
        <v/>
      </c>
      <c r="P1500" s="383"/>
      <c r="Q1500" s="382" t="str">
        <f>$Q$13</f>
        <v/>
      </c>
      <c r="R1500" s="384"/>
      <c r="S1500" s="87"/>
      <c r="T1500" s="135"/>
      <c r="U1500" s="118"/>
      <c r="V1500" s="118"/>
      <c r="W1500" s="118"/>
      <c r="X1500" s="118"/>
      <c r="Y1500" s="135" t="str">
        <f>O1500</f>
        <v/>
      </c>
      <c r="Z1500" s="266">
        <f>O1501</f>
        <v>0</v>
      </c>
      <c r="AA1500" s="135"/>
      <c r="AB1500" s="135"/>
      <c r="AC1500" s="135"/>
      <c r="AD1500" s="135"/>
      <c r="AE1500" s="135"/>
      <c r="AF1500" s="148"/>
      <c r="AG1500" s="135"/>
      <c r="AH1500" s="135"/>
      <c r="AI1500" s="135"/>
      <c r="AJ1500" s="135"/>
      <c r="AK1500" s="135"/>
    </row>
    <row r="1501" spans="1:37" ht="18" customHeight="1" thickBot="1">
      <c r="A1501" s="312" t="str">
        <f>IF(C1499="","",C1499)</f>
        <v/>
      </c>
      <c r="B1501" s="97">
        <f>B1474</f>
        <v>17</v>
      </c>
      <c r="C1501" s="93" t="str">
        <f>IF(H1499="","",IF(D1499="USD",H1499-G1499,ROUNDUP((H1499-G1499)/T1499,2)))</f>
        <v/>
      </c>
      <c r="D1501" s="110"/>
      <c r="E1501" s="110"/>
      <c r="F1501" s="111" t="str">
        <f>IF(AND(E1499&lt;&gt;"",OR(I1499="全額",I1499="一部")=TRUE)=TRUE,E1499,"")</f>
        <v/>
      </c>
      <c r="G1501" s="112" t="str">
        <f>IF(D1499="JPY",IF(COUNTIF(F1501,"*円*")=1,I1501,ROUNDUP(I1501/T1499,2)),IF(COUNTIF(F1501,"*円*")=0,I1501,ROUNDUP(I1501*T1499,0)))</f>
        <v/>
      </c>
      <c r="H1501" s="174"/>
      <c r="I1501" s="176" t="str">
        <f>IF(I1499="","",IF(I1499="全額",H1499,IF(I1499="なし",0,"金額入力")))</f>
        <v/>
      </c>
      <c r="J1501" s="381"/>
      <c r="K1501" s="385"/>
      <c r="L1501" s="386"/>
      <c r="M1501" s="385"/>
      <c r="N1501" s="386"/>
      <c r="O1501" s="385"/>
      <c r="P1501" s="386"/>
      <c r="Q1501" s="385"/>
      <c r="R1501" s="387"/>
      <c r="S1501" s="87"/>
      <c r="T1501" s="135"/>
      <c r="U1501" s="118" t="str">
        <f>IF(G1501="","","IN_"&amp;F1501&amp;MONTH(H1501)&amp;"/"&amp;DAY(H1501))&amp;"_"&amp;COUNTIF($V$14:V1501,V1501)</f>
        <v>_261</v>
      </c>
      <c r="V1501" s="118" t="str">
        <f>"IN_"&amp;F1501&amp;H1501</f>
        <v>IN_</v>
      </c>
      <c r="W1501" s="118"/>
      <c r="X1501" s="118"/>
      <c r="Y1501" s="135" t="str">
        <f>Q1500</f>
        <v/>
      </c>
      <c r="Z1501" s="266">
        <f>Q1501</f>
        <v>0</v>
      </c>
      <c r="AA1501" s="135" t="str">
        <f>IF(AB1501="着金待ち",COUNTIF($AB$14:AB1501,"着金待ち"),"")</f>
        <v/>
      </c>
      <c r="AB1501" s="135" t="str">
        <f>IF(AND(OR(I1499="全額",I1499="一部")=TRUE,H1501="")=TRUE,"着金待ち","")</f>
        <v/>
      </c>
      <c r="AC1501" s="135" t="str">
        <f>IF(AB1501="着金待ち",C1499,"")</f>
        <v/>
      </c>
      <c r="AD1501" s="135" t="str">
        <f>IF(AB1501="着金待ち",F1501,"")</f>
        <v/>
      </c>
      <c r="AE1501" s="292" t="str">
        <f>IF(AB1501="着金待ち",G1501,"")</f>
        <v/>
      </c>
      <c r="AF1501" s="148" t="str">
        <f>IF(AB1501="着金待ち",B1501,"")</f>
        <v/>
      </c>
      <c r="AG1501" s="135" t="str">
        <f>IF(C1501="","",IF(C1501&lt;&gt;D1501+E1501,"！",""))</f>
        <v/>
      </c>
      <c r="AH1501" s="135" t="str">
        <f>IF(C1501="","",IF(C1501&lt;&gt;SUM(K1501:R1501),"！",""))</f>
        <v/>
      </c>
      <c r="AI1501" s="135" t="str">
        <f>IF(OR(AG1501="！",AH1501="！")=TRUE,"！","")</f>
        <v/>
      </c>
      <c r="AJ1501" s="135" t="str">
        <f>IF(AI1501="！",COUNTIF($AI$14:AI1501,"！"),"")</f>
        <v/>
      </c>
      <c r="AK1501" s="135">
        <v>6</v>
      </c>
    </row>
    <row r="1502" spans="1:37" ht="18" customHeight="1" thickBot="1">
      <c r="A1502" s="312"/>
      <c r="B1502" s="308" t="s">
        <v>317</v>
      </c>
      <c r="C1502" s="88"/>
      <c r="D1502" s="89"/>
      <c r="E1502" s="94" t="str">
        <f>IFERROR(ABS(C1501-(D1501+E1501)),"")</f>
        <v/>
      </c>
      <c r="F1502" s="90"/>
      <c r="G1502" s="90"/>
      <c r="H1502" s="89"/>
      <c r="I1502" s="170"/>
      <c r="J1502" s="79"/>
      <c r="K1502" s="79"/>
      <c r="L1502" s="79"/>
      <c r="M1502" s="79"/>
      <c r="N1502" s="79"/>
      <c r="O1502" s="79"/>
      <c r="P1502" s="79"/>
      <c r="Q1502" s="388" t="str">
        <f>IFERROR(ABS(C1501-SUM(K1501:R1501)),"")</f>
        <v/>
      </c>
      <c r="R1502" s="388"/>
      <c r="S1502" s="79"/>
      <c r="T1502" s="135"/>
      <c r="U1502" s="118"/>
      <c r="V1502" s="118"/>
      <c r="W1502" s="118"/>
      <c r="X1502" s="118"/>
      <c r="Y1502" s="135"/>
      <c r="Z1502" s="135"/>
      <c r="AA1502" s="135"/>
      <c r="AB1502" s="135"/>
      <c r="AC1502" s="135"/>
      <c r="AD1502" s="135"/>
      <c r="AE1502" s="135"/>
      <c r="AF1502" s="148"/>
      <c r="AG1502" s="135"/>
      <c r="AH1502" s="135"/>
      <c r="AI1502" s="135"/>
      <c r="AJ1502" s="135"/>
      <c r="AK1502" s="135"/>
    </row>
    <row r="1503" spans="1:37" ht="18" customHeight="1" thickBot="1">
      <c r="A1503" s="312"/>
      <c r="B1503" s="321">
        <f>B1498+1</f>
        <v>7</v>
      </c>
      <c r="C1503" s="81" t="s">
        <v>23</v>
      </c>
      <c r="D1503" s="82" t="s">
        <v>136</v>
      </c>
      <c r="E1503" s="82" t="s">
        <v>28</v>
      </c>
      <c r="F1503" s="82" t="s">
        <v>27</v>
      </c>
      <c r="G1503" s="82" t="s">
        <v>24</v>
      </c>
      <c r="H1503" s="171" t="s">
        <v>25</v>
      </c>
      <c r="I1503" s="91" t="s">
        <v>133</v>
      </c>
      <c r="J1503" s="372" t="s">
        <v>198</v>
      </c>
      <c r="K1503" s="374"/>
      <c r="L1503" s="375"/>
      <c r="M1503" s="375"/>
      <c r="N1503" s="375"/>
      <c r="O1503" s="375"/>
      <c r="P1503" s="375"/>
      <c r="Q1503" s="375"/>
      <c r="R1503" s="376"/>
      <c r="S1503" s="83"/>
      <c r="T1503" s="120" t="s">
        <v>31</v>
      </c>
      <c r="U1503" s="118"/>
      <c r="V1503" s="118"/>
      <c r="W1503" s="118"/>
      <c r="X1503" s="118"/>
      <c r="Y1503" s="135" t="str">
        <f>K1505</f>
        <v/>
      </c>
      <c r="Z1503" s="266">
        <f>K1506</f>
        <v>0</v>
      </c>
      <c r="AA1503" s="135"/>
      <c r="AB1503" s="135"/>
      <c r="AC1503" s="135"/>
      <c r="AD1503" s="135"/>
      <c r="AE1503" s="135"/>
      <c r="AF1503" s="148"/>
      <c r="AG1503" s="135"/>
      <c r="AH1503" s="135"/>
      <c r="AI1503" s="135"/>
      <c r="AJ1503" s="135"/>
      <c r="AK1503" s="135"/>
    </row>
    <row r="1504" spans="1:37" ht="18" customHeight="1" thickBot="1">
      <c r="A1504" s="312"/>
      <c r="B1504" s="309">
        <f>B1474</f>
        <v>17</v>
      </c>
      <c r="C1504" s="107"/>
      <c r="D1504" s="108" t="s">
        <v>30</v>
      </c>
      <c r="E1504" s="108" t="str">
        <f>IF(C1504="","",IFERROR(INDEX(リスト!$B$3:$B$32,MATCH(プレー記録!C1504,リスト!$D$3:$D$32,0),1),""))</f>
        <v/>
      </c>
      <c r="F1504" s="109"/>
      <c r="G1504" s="109" t="str">
        <f>IF(F1504="","",F1504)</f>
        <v/>
      </c>
      <c r="H1504" s="172"/>
      <c r="I1504" s="175"/>
      <c r="J1504" s="373"/>
      <c r="K1504" s="377"/>
      <c r="L1504" s="378"/>
      <c r="M1504" s="378"/>
      <c r="N1504" s="378"/>
      <c r="O1504" s="378"/>
      <c r="P1504" s="378"/>
      <c r="Q1504" s="378"/>
      <c r="R1504" s="379"/>
      <c r="S1504" s="84"/>
      <c r="T1504" s="241"/>
      <c r="U1504" s="118" t="str">
        <f>IF(F1504="","","OUT_"&amp;E1504&amp;MONTH(B1504)&amp;"/"&amp;DAY(B1504)&amp;"_"&amp;COUNTIF($V$12:V1504,V1504))</f>
        <v/>
      </c>
      <c r="V1504" s="118" t="str">
        <f>"OUT_"&amp;E1504&amp;B1504</f>
        <v>OUT_17</v>
      </c>
      <c r="W1504" s="194">
        <f>SUM(H1504)-SUM(I1506)</f>
        <v>0</v>
      </c>
      <c r="X1504" s="119" t="str">
        <f>IF(C1504="","",C1504)</f>
        <v/>
      </c>
      <c r="Y1504" s="135" t="str">
        <f>M1505</f>
        <v/>
      </c>
      <c r="Z1504" s="266">
        <f>M1506</f>
        <v>0</v>
      </c>
      <c r="AA1504" s="135"/>
      <c r="AB1504" s="135"/>
      <c r="AC1504" s="135"/>
      <c r="AD1504" s="135"/>
      <c r="AE1504" s="135"/>
      <c r="AF1504" s="148"/>
      <c r="AG1504" s="135"/>
      <c r="AH1504" s="135"/>
      <c r="AI1504" s="135"/>
      <c r="AJ1504" s="135"/>
      <c r="AK1504" s="135"/>
    </row>
    <row r="1505" spans="1:37" ht="18" customHeight="1">
      <c r="A1505" s="312"/>
      <c r="B1505" s="79"/>
      <c r="C1505" s="85" t="s">
        <v>26</v>
      </c>
      <c r="D1505" s="86" t="s">
        <v>1</v>
      </c>
      <c r="E1505" s="86" t="s">
        <v>29</v>
      </c>
      <c r="F1505" s="86" t="s">
        <v>119</v>
      </c>
      <c r="G1505" s="86" t="s">
        <v>134</v>
      </c>
      <c r="H1505" s="173" t="s">
        <v>117</v>
      </c>
      <c r="I1505" s="92" t="s">
        <v>135</v>
      </c>
      <c r="J1505" s="380" t="s">
        <v>199</v>
      </c>
      <c r="K1505" s="382" t="str">
        <f>$K$13</f>
        <v/>
      </c>
      <c r="L1505" s="383"/>
      <c r="M1505" s="382" t="str">
        <f>$M$13</f>
        <v/>
      </c>
      <c r="N1505" s="383"/>
      <c r="O1505" s="382" t="str">
        <f>$O$13</f>
        <v/>
      </c>
      <c r="P1505" s="383"/>
      <c r="Q1505" s="382" t="str">
        <f>$Q$13</f>
        <v/>
      </c>
      <c r="R1505" s="384"/>
      <c r="S1505" s="87"/>
      <c r="T1505" s="135"/>
      <c r="U1505" s="118"/>
      <c r="V1505" s="118"/>
      <c r="W1505" s="118"/>
      <c r="X1505" s="118"/>
      <c r="Y1505" s="135" t="str">
        <f>O1505</f>
        <v/>
      </c>
      <c r="Z1505" s="266">
        <f>O1506</f>
        <v>0</v>
      </c>
      <c r="AA1505" s="135"/>
      <c r="AB1505" s="135"/>
      <c r="AC1505" s="135"/>
      <c r="AD1505" s="135"/>
      <c r="AE1505" s="135"/>
      <c r="AF1505" s="148"/>
      <c r="AG1505" s="135"/>
      <c r="AH1505" s="135"/>
      <c r="AI1505" s="135"/>
      <c r="AJ1505" s="135"/>
      <c r="AK1505" s="135"/>
    </row>
    <row r="1506" spans="1:37" ht="18" customHeight="1" thickBot="1">
      <c r="A1506" s="312" t="str">
        <f>IF(C1504="","",C1504)</f>
        <v/>
      </c>
      <c r="B1506" s="97">
        <f>B1474</f>
        <v>17</v>
      </c>
      <c r="C1506" s="93" t="str">
        <f>IF(H1504="","",IF(D1504="USD",H1504-G1504,ROUNDUP((H1504-G1504)/T1504,2)))</f>
        <v/>
      </c>
      <c r="D1506" s="110"/>
      <c r="E1506" s="110"/>
      <c r="F1506" s="111" t="str">
        <f>IF(AND(E1504&lt;&gt;"",OR(I1504="全額",I1504="一部")=TRUE)=TRUE,E1504,"")</f>
        <v/>
      </c>
      <c r="G1506" s="112" t="str">
        <f>IF(D1504="JPY",IF(COUNTIF(F1506,"*円*")=1,I1506,ROUNDUP(I1506/T1504,2)),IF(COUNTIF(F1506,"*円*")=0,I1506,ROUNDUP(I1506*T1504,0)))</f>
        <v/>
      </c>
      <c r="H1506" s="174"/>
      <c r="I1506" s="176" t="str">
        <f>IF(I1504="","",IF(I1504="全額",H1504,IF(I1504="なし",0,"金額入力")))</f>
        <v/>
      </c>
      <c r="J1506" s="381"/>
      <c r="K1506" s="385"/>
      <c r="L1506" s="386"/>
      <c r="M1506" s="385"/>
      <c r="N1506" s="386"/>
      <c r="O1506" s="385"/>
      <c r="P1506" s="386"/>
      <c r="Q1506" s="385"/>
      <c r="R1506" s="387"/>
      <c r="S1506" s="87"/>
      <c r="T1506" s="135"/>
      <c r="U1506" s="118" t="str">
        <f>IF(G1506="","","IN_"&amp;F1506&amp;MONTH(H1506)&amp;"/"&amp;DAY(H1506))&amp;"_"&amp;COUNTIF($V$14:V1506,V1506)</f>
        <v>_262</v>
      </c>
      <c r="V1506" s="118" t="str">
        <f>"IN_"&amp;F1506&amp;H1506</f>
        <v>IN_</v>
      </c>
      <c r="W1506" s="118"/>
      <c r="X1506" s="118"/>
      <c r="Y1506" s="135" t="str">
        <f>Q1505</f>
        <v/>
      </c>
      <c r="Z1506" s="266">
        <f>Q1506</f>
        <v>0</v>
      </c>
      <c r="AA1506" s="135" t="str">
        <f>IF(AB1506="着金待ち",COUNTIF($AB$14:AB1506,"着金待ち"),"")</f>
        <v/>
      </c>
      <c r="AB1506" s="135" t="str">
        <f>IF(AND(OR(I1504="全額",I1504="一部")=TRUE,H1506="")=TRUE,"着金待ち","")</f>
        <v/>
      </c>
      <c r="AC1506" s="135" t="str">
        <f>IF(AB1506="着金待ち",C1504,"")</f>
        <v/>
      </c>
      <c r="AD1506" s="135" t="str">
        <f>IF(AB1506="着金待ち",F1506,"")</f>
        <v/>
      </c>
      <c r="AE1506" s="292" t="str">
        <f>IF(AB1506="着金待ち",G1506,"")</f>
        <v/>
      </c>
      <c r="AF1506" s="148" t="str">
        <f>IF(AB1506="着金待ち",B1506,"")</f>
        <v/>
      </c>
      <c r="AG1506" s="135" t="str">
        <f>IF(C1506="","",IF(C1506&lt;&gt;D1506+E1506,"！",""))</f>
        <v/>
      </c>
      <c r="AH1506" s="135" t="str">
        <f>IF(C1506="","",IF(C1506&lt;&gt;SUM(K1506:R1506),"！",""))</f>
        <v/>
      </c>
      <c r="AI1506" s="135" t="str">
        <f>IF(OR(AG1506="！",AH1506="！")=TRUE,"！","")</f>
        <v/>
      </c>
      <c r="AJ1506" s="135" t="str">
        <f>IF(AI1506="！",COUNTIF($AI$14:AI1506,"！"),"")</f>
        <v/>
      </c>
      <c r="AK1506" s="135">
        <v>7</v>
      </c>
    </row>
    <row r="1507" spans="1:37" ht="18" customHeight="1" thickBot="1">
      <c r="A1507" s="312"/>
      <c r="B1507" s="308" t="s">
        <v>317</v>
      </c>
      <c r="C1507" s="88"/>
      <c r="D1507" s="89"/>
      <c r="E1507" s="94" t="str">
        <f>IFERROR(ABS(C1506-(D1506+E1506)),"")</f>
        <v/>
      </c>
      <c r="F1507" s="90"/>
      <c r="G1507" s="90"/>
      <c r="H1507" s="89"/>
      <c r="I1507" s="170"/>
      <c r="J1507" s="79"/>
      <c r="K1507" s="79"/>
      <c r="L1507" s="79"/>
      <c r="M1507" s="79"/>
      <c r="N1507" s="79"/>
      <c r="O1507" s="79"/>
      <c r="P1507" s="79"/>
      <c r="Q1507" s="388" t="str">
        <f>IFERROR(ABS(C1506-SUM(K1506:R1506)),"")</f>
        <v/>
      </c>
      <c r="R1507" s="388"/>
      <c r="S1507" s="79"/>
      <c r="T1507" s="135"/>
      <c r="U1507" s="118"/>
      <c r="V1507" s="118"/>
      <c r="W1507" s="118"/>
      <c r="X1507" s="118"/>
      <c r="Y1507" s="135"/>
      <c r="Z1507" s="135"/>
      <c r="AA1507" s="135"/>
      <c r="AB1507" s="135"/>
      <c r="AC1507" s="135"/>
      <c r="AD1507" s="135"/>
      <c r="AE1507" s="135"/>
      <c r="AF1507" s="148"/>
      <c r="AG1507" s="135"/>
      <c r="AH1507" s="135"/>
      <c r="AI1507" s="135"/>
      <c r="AJ1507" s="135"/>
      <c r="AK1507" s="135"/>
    </row>
    <row r="1508" spans="1:37" ht="18" customHeight="1" thickBot="1">
      <c r="A1508" s="312"/>
      <c r="B1508" s="321">
        <f>B1503+1</f>
        <v>8</v>
      </c>
      <c r="C1508" s="81" t="s">
        <v>23</v>
      </c>
      <c r="D1508" s="82" t="s">
        <v>136</v>
      </c>
      <c r="E1508" s="82" t="s">
        <v>28</v>
      </c>
      <c r="F1508" s="82" t="s">
        <v>27</v>
      </c>
      <c r="G1508" s="82" t="s">
        <v>24</v>
      </c>
      <c r="H1508" s="171" t="s">
        <v>25</v>
      </c>
      <c r="I1508" s="91" t="s">
        <v>133</v>
      </c>
      <c r="J1508" s="372" t="s">
        <v>198</v>
      </c>
      <c r="K1508" s="374"/>
      <c r="L1508" s="375"/>
      <c r="M1508" s="375"/>
      <c r="N1508" s="375"/>
      <c r="O1508" s="375"/>
      <c r="P1508" s="375"/>
      <c r="Q1508" s="375"/>
      <c r="R1508" s="376"/>
      <c r="S1508" s="83"/>
      <c r="T1508" s="120" t="s">
        <v>31</v>
      </c>
      <c r="U1508" s="118"/>
      <c r="V1508" s="118"/>
      <c r="W1508" s="118"/>
      <c r="X1508" s="118"/>
      <c r="Y1508" s="135" t="str">
        <f>K1510</f>
        <v/>
      </c>
      <c r="Z1508" s="266">
        <f>K1511</f>
        <v>0</v>
      </c>
      <c r="AA1508" s="135"/>
      <c r="AB1508" s="135"/>
      <c r="AC1508" s="135"/>
      <c r="AD1508" s="135"/>
      <c r="AE1508" s="135"/>
      <c r="AF1508" s="148"/>
      <c r="AG1508" s="135"/>
      <c r="AH1508" s="135"/>
      <c r="AI1508" s="135"/>
      <c r="AJ1508" s="135"/>
      <c r="AK1508" s="135"/>
    </row>
    <row r="1509" spans="1:37" ht="18" customHeight="1" thickBot="1">
      <c r="A1509" s="312"/>
      <c r="B1509" s="309">
        <f>B1474</f>
        <v>17</v>
      </c>
      <c r="C1509" s="107"/>
      <c r="D1509" s="108" t="s">
        <v>30</v>
      </c>
      <c r="E1509" s="108" t="str">
        <f>IF(C1509="","",IFERROR(INDEX(リスト!$B$3:$B$32,MATCH(プレー記録!C1509,リスト!$D$3:$D$32,0),1),""))</f>
        <v/>
      </c>
      <c r="F1509" s="109"/>
      <c r="G1509" s="109" t="str">
        <f>IF(F1509="","",F1509)</f>
        <v/>
      </c>
      <c r="H1509" s="172"/>
      <c r="I1509" s="175"/>
      <c r="J1509" s="373"/>
      <c r="K1509" s="377"/>
      <c r="L1509" s="378"/>
      <c r="M1509" s="378"/>
      <c r="N1509" s="378"/>
      <c r="O1509" s="378"/>
      <c r="P1509" s="378"/>
      <c r="Q1509" s="378"/>
      <c r="R1509" s="379"/>
      <c r="S1509" s="84"/>
      <c r="T1509" s="241"/>
      <c r="U1509" s="118" t="str">
        <f>IF(F1509="","","OUT_"&amp;E1509&amp;MONTH(B1509)&amp;"/"&amp;DAY(B1509)&amp;"_"&amp;COUNTIF($V$12:V1509,V1509))</f>
        <v/>
      </c>
      <c r="V1509" s="118" t="str">
        <f>"OUT_"&amp;E1509&amp;B1509</f>
        <v>OUT_17</v>
      </c>
      <c r="W1509" s="194">
        <f>SUM(H1509)-SUM(I1511)</f>
        <v>0</v>
      </c>
      <c r="X1509" s="119" t="str">
        <f>IF(C1509="","",C1509)</f>
        <v/>
      </c>
      <c r="Y1509" s="135" t="str">
        <f>M1510</f>
        <v/>
      </c>
      <c r="Z1509" s="266">
        <f>M1511</f>
        <v>0</v>
      </c>
      <c r="AA1509" s="135"/>
      <c r="AB1509" s="135"/>
      <c r="AC1509" s="135"/>
      <c r="AD1509" s="135"/>
      <c r="AE1509" s="135"/>
      <c r="AF1509" s="148"/>
      <c r="AG1509" s="135"/>
      <c r="AH1509" s="135"/>
      <c r="AI1509" s="135"/>
      <c r="AJ1509" s="135"/>
      <c r="AK1509" s="135"/>
    </row>
    <row r="1510" spans="1:37" ht="18" customHeight="1">
      <c r="A1510" s="312"/>
      <c r="B1510" s="79"/>
      <c r="C1510" s="85" t="s">
        <v>26</v>
      </c>
      <c r="D1510" s="86" t="s">
        <v>1</v>
      </c>
      <c r="E1510" s="86" t="s">
        <v>29</v>
      </c>
      <c r="F1510" s="86" t="s">
        <v>119</v>
      </c>
      <c r="G1510" s="86" t="s">
        <v>134</v>
      </c>
      <c r="H1510" s="173" t="s">
        <v>117</v>
      </c>
      <c r="I1510" s="92" t="s">
        <v>135</v>
      </c>
      <c r="J1510" s="380" t="s">
        <v>199</v>
      </c>
      <c r="K1510" s="382" t="str">
        <f>$K$13</f>
        <v/>
      </c>
      <c r="L1510" s="383"/>
      <c r="M1510" s="382" t="str">
        <f>$M$13</f>
        <v/>
      </c>
      <c r="N1510" s="383"/>
      <c r="O1510" s="382" t="str">
        <f>$O$13</f>
        <v/>
      </c>
      <c r="P1510" s="383"/>
      <c r="Q1510" s="382" t="str">
        <f>$Q$13</f>
        <v/>
      </c>
      <c r="R1510" s="384"/>
      <c r="S1510" s="87"/>
      <c r="T1510" s="135"/>
      <c r="U1510" s="118"/>
      <c r="V1510" s="118"/>
      <c r="W1510" s="118"/>
      <c r="X1510" s="118"/>
      <c r="Y1510" s="135" t="str">
        <f>O1510</f>
        <v/>
      </c>
      <c r="Z1510" s="266">
        <f>O1511</f>
        <v>0</v>
      </c>
      <c r="AA1510" s="135"/>
      <c r="AB1510" s="135"/>
      <c r="AC1510" s="135"/>
      <c r="AD1510" s="135"/>
      <c r="AE1510" s="135"/>
      <c r="AF1510" s="148"/>
      <c r="AG1510" s="135"/>
      <c r="AH1510" s="135"/>
      <c r="AI1510" s="135"/>
      <c r="AJ1510" s="135"/>
      <c r="AK1510" s="135"/>
    </row>
    <row r="1511" spans="1:37" ht="18" customHeight="1" thickBot="1">
      <c r="A1511" s="312" t="str">
        <f>IF(C1509="","",C1509)</f>
        <v/>
      </c>
      <c r="B1511" s="97">
        <f>B1474</f>
        <v>17</v>
      </c>
      <c r="C1511" s="93" t="str">
        <f>IF(H1509="","",IF(D1509="USD",H1509-G1509,ROUNDUP((H1509-G1509)/T1509,2)))</f>
        <v/>
      </c>
      <c r="D1511" s="110"/>
      <c r="E1511" s="110"/>
      <c r="F1511" s="111" t="str">
        <f>IF(AND(E1509&lt;&gt;"",OR(I1509="全額",I1509="一部")=TRUE)=TRUE,E1509,"")</f>
        <v/>
      </c>
      <c r="G1511" s="112" t="str">
        <f>IF(D1509="JPY",IF(COUNTIF(F1511,"*円*")=1,I1511,ROUNDUP(I1511/T1509,2)),IF(COUNTIF(F1511,"*円*")=0,I1511,ROUNDUP(I1511*T1509,0)))</f>
        <v/>
      </c>
      <c r="H1511" s="174"/>
      <c r="I1511" s="176" t="str">
        <f>IF(I1509="","",IF(I1509="全額",H1509,IF(I1509="なし",0,"金額入力")))</f>
        <v/>
      </c>
      <c r="J1511" s="381"/>
      <c r="K1511" s="385"/>
      <c r="L1511" s="386"/>
      <c r="M1511" s="385"/>
      <c r="N1511" s="386"/>
      <c r="O1511" s="385"/>
      <c r="P1511" s="386"/>
      <c r="Q1511" s="385"/>
      <c r="R1511" s="387"/>
      <c r="S1511" s="87"/>
      <c r="T1511" s="135"/>
      <c r="U1511" s="118" t="str">
        <f>IF(G1511="","","IN_"&amp;F1511&amp;MONTH(H1511)&amp;"/"&amp;DAY(H1511))&amp;"_"&amp;COUNTIF($V$14:V1511,V1511)</f>
        <v>_263</v>
      </c>
      <c r="V1511" s="118" t="str">
        <f>"IN_"&amp;F1511&amp;H1511</f>
        <v>IN_</v>
      </c>
      <c r="W1511" s="118"/>
      <c r="X1511" s="118"/>
      <c r="Y1511" s="135" t="str">
        <f>Q1510</f>
        <v/>
      </c>
      <c r="Z1511" s="266">
        <f>Q1511</f>
        <v>0</v>
      </c>
      <c r="AA1511" s="135" t="str">
        <f>IF(AB1511="着金待ち",COUNTIF($AB$14:AB1511,"着金待ち"),"")</f>
        <v/>
      </c>
      <c r="AB1511" s="135" t="str">
        <f>IF(AND(OR(I1509="全額",I1509="一部")=TRUE,H1511="")=TRUE,"着金待ち","")</f>
        <v/>
      </c>
      <c r="AC1511" s="135" t="str">
        <f>IF(AB1511="着金待ち",C1509,"")</f>
        <v/>
      </c>
      <c r="AD1511" s="135" t="str">
        <f>IF(AB1511="着金待ち",F1511,"")</f>
        <v/>
      </c>
      <c r="AE1511" s="292" t="str">
        <f>IF(AB1511="着金待ち",G1511,"")</f>
        <v/>
      </c>
      <c r="AF1511" s="148" t="str">
        <f>IF(AB1511="着金待ち",B1511,"")</f>
        <v/>
      </c>
      <c r="AG1511" s="135" t="str">
        <f>IF(C1511="","",IF(C1511&lt;&gt;D1511+E1511,"！",""))</f>
        <v/>
      </c>
      <c r="AH1511" s="135" t="str">
        <f>IF(C1511="","",IF(C1511&lt;&gt;SUM(K1511:R1511),"！",""))</f>
        <v/>
      </c>
      <c r="AI1511" s="135" t="str">
        <f>IF(OR(AG1511="！",AH1511="！")=TRUE,"！","")</f>
        <v/>
      </c>
      <c r="AJ1511" s="135" t="str">
        <f>IF(AI1511="！",COUNTIF($AI$14:AI1511,"！"),"")</f>
        <v/>
      </c>
      <c r="AK1511" s="135">
        <v>8</v>
      </c>
    </row>
    <row r="1512" spans="1:37" ht="18" customHeight="1" thickBot="1">
      <c r="A1512" s="312"/>
      <c r="B1512" s="308" t="s">
        <v>317</v>
      </c>
      <c r="C1512" s="88"/>
      <c r="D1512" s="89"/>
      <c r="E1512" s="94" t="str">
        <f>IFERROR(ABS(C1511-(D1511+E1511)),"")</f>
        <v/>
      </c>
      <c r="F1512" s="90"/>
      <c r="G1512" s="90"/>
      <c r="H1512" s="89"/>
      <c r="I1512" s="170"/>
      <c r="J1512" s="79"/>
      <c r="K1512" s="79"/>
      <c r="L1512" s="79"/>
      <c r="M1512" s="79"/>
      <c r="N1512" s="79"/>
      <c r="O1512" s="79"/>
      <c r="P1512" s="79"/>
      <c r="Q1512" s="388" t="str">
        <f>IFERROR(ABS(C1511-SUM(K1511:R1511)),"")</f>
        <v/>
      </c>
      <c r="R1512" s="388"/>
      <c r="S1512" s="79"/>
      <c r="T1512" s="135"/>
      <c r="U1512" s="118"/>
      <c r="V1512" s="118"/>
      <c r="W1512" s="118"/>
      <c r="X1512" s="118"/>
      <c r="Y1512" s="135"/>
      <c r="Z1512" s="135"/>
      <c r="AA1512" s="135"/>
      <c r="AB1512" s="135"/>
      <c r="AC1512" s="135"/>
      <c r="AD1512" s="135"/>
      <c r="AE1512" s="135"/>
      <c r="AF1512" s="148"/>
      <c r="AG1512" s="135"/>
      <c r="AH1512" s="135"/>
      <c r="AI1512" s="135"/>
      <c r="AJ1512" s="135"/>
      <c r="AK1512" s="135"/>
    </row>
    <row r="1513" spans="1:37" ht="18" customHeight="1" thickBot="1">
      <c r="A1513" s="312"/>
      <c r="B1513" s="321">
        <f>B1508+1</f>
        <v>9</v>
      </c>
      <c r="C1513" s="81" t="s">
        <v>23</v>
      </c>
      <c r="D1513" s="82" t="s">
        <v>136</v>
      </c>
      <c r="E1513" s="82" t="s">
        <v>28</v>
      </c>
      <c r="F1513" s="82" t="s">
        <v>27</v>
      </c>
      <c r="G1513" s="82" t="s">
        <v>24</v>
      </c>
      <c r="H1513" s="171" t="s">
        <v>25</v>
      </c>
      <c r="I1513" s="91" t="s">
        <v>133</v>
      </c>
      <c r="J1513" s="372" t="s">
        <v>198</v>
      </c>
      <c r="K1513" s="374"/>
      <c r="L1513" s="375"/>
      <c r="M1513" s="375"/>
      <c r="N1513" s="375"/>
      <c r="O1513" s="375"/>
      <c r="P1513" s="375"/>
      <c r="Q1513" s="375"/>
      <c r="R1513" s="376"/>
      <c r="S1513" s="83"/>
      <c r="T1513" s="120" t="s">
        <v>31</v>
      </c>
      <c r="U1513" s="118"/>
      <c r="V1513" s="118"/>
      <c r="W1513" s="118"/>
      <c r="X1513" s="118"/>
      <c r="Y1513" s="135" t="str">
        <f>K1515</f>
        <v/>
      </c>
      <c r="Z1513" s="266">
        <f>K1516</f>
        <v>0</v>
      </c>
      <c r="AA1513" s="135"/>
      <c r="AB1513" s="135"/>
      <c r="AC1513" s="135"/>
      <c r="AD1513" s="135"/>
      <c r="AE1513" s="135"/>
      <c r="AF1513" s="148"/>
      <c r="AG1513" s="135"/>
      <c r="AH1513" s="135"/>
      <c r="AI1513" s="135"/>
      <c r="AJ1513" s="135"/>
      <c r="AK1513" s="135"/>
    </row>
    <row r="1514" spans="1:37" ht="18" customHeight="1" thickBot="1">
      <c r="A1514" s="312"/>
      <c r="B1514" s="309">
        <f>B1474</f>
        <v>17</v>
      </c>
      <c r="C1514" s="107"/>
      <c r="D1514" s="108" t="s">
        <v>30</v>
      </c>
      <c r="E1514" s="108" t="str">
        <f>IF(C1514="","",IFERROR(INDEX(リスト!$B$3:$B$32,MATCH(プレー記録!C1514,リスト!$D$3:$D$32,0),1),""))</f>
        <v/>
      </c>
      <c r="F1514" s="109"/>
      <c r="G1514" s="109" t="str">
        <f>IF(F1514="","",F1514)</f>
        <v/>
      </c>
      <c r="H1514" s="172"/>
      <c r="I1514" s="175"/>
      <c r="J1514" s="373"/>
      <c r="K1514" s="377"/>
      <c r="L1514" s="378"/>
      <c r="M1514" s="378"/>
      <c r="N1514" s="378"/>
      <c r="O1514" s="378"/>
      <c r="P1514" s="378"/>
      <c r="Q1514" s="378"/>
      <c r="R1514" s="379"/>
      <c r="S1514" s="84"/>
      <c r="T1514" s="241"/>
      <c r="U1514" s="118" t="str">
        <f>IF(F1514="","","OUT_"&amp;E1514&amp;MONTH(B1514)&amp;"/"&amp;DAY(B1514)&amp;"_"&amp;COUNTIF($V$12:V1514,V1514))</f>
        <v/>
      </c>
      <c r="V1514" s="118" t="str">
        <f>"OUT_"&amp;E1514&amp;B1514</f>
        <v>OUT_17</v>
      </c>
      <c r="W1514" s="194">
        <f>SUM(H1514)-SUM(I1516)</f>
        <v>0</v>
      </c>
      <c r="X1514" s="119" t="str">
        <f>IF(C1514="","",C1514)</f>
        <v/>
      </c>
      <c r="Y1514" s="135" t="str">
        <f>M1515</f>
        <v/>
      </c>
      <c r="Z1514" s="266">
        <f>M1516</f>
        <v>0</v>
      </c>
      <c r="AA1514" s="135"/>
      <c r="AB1514" s="135"/>
      <c r="AC1514" s="135"/>
      <c r="AD1514" s="135"/>
      <c r="AE1514" s="135"/>
      <c r="AF1514" s="148"/>
      <c r="AG1514" s="135"/>
      <c r="AH1514" s="135"/>
      <c r="AI1514" s="135"/>
      <c r="AJ1514" s="135"/>
      <c r="AK1514" s="135"/>
    </row>
    <row r="1515" spans="1:37" ht="18" customHeight="1">
      <c r="A1515" s="312"/>
      <c r="B1515" s="79"/>
      <c r="C1515" s="85" t="s">
        <v>26</v>
      </c>
      <c r="D1515" s="86" t="s">
        <v>1</v>
      </c>
      <c r="E1515" s="86" t="s">
        <v>29</v>
      </c>
      <c r="F1515" s="86" t="s">
        <v>119</v>
      </c>
      <c r="G1515" s="86" t="s">
        <v>134</v>
      </c>
      <c r="H1515" s="173" t="s">
        <v>117</v>
      </c>
      <c r="I1515" s="92" t="s">
        <v>135</v>
      </c>
      <c r="J1515" s="380" t="s">
        <v>199</v>
      </c>
      <c r="K1515" s="382" t="str">
        <f>$K$13</f>
        <v/>
      </c>
      <c r="L1515" s="383"/>
      <c r="M1515" s="382" t="str">
        <f>$M$13</f>
        <v/>
      </c>
      <c r="N1515" s="383"/>
      <c r="O1515" s="382" t="str">
        <f>$O$13</f>
        <v/>
      </c>
      <c r="P1515" s="383"/>
      <c r="Q1515" s="382" t="str">
        <f>$Q$13</f>
        <v/>
      </c>
      <c r="R1515" s="384"/>
      <c r="S1515" s="87"/>
      <c r="T1515" s="135"/>
      <c r="U1515" s="118"/>
      <c r="V1515" s="118"/>
      <c r="W1515" s="118"/>
      <c r="X1515" s="118"/>
      <c r="Y1515" s="135" t="str">
        <f>O1515</f>
        <v/>
      </c>
      <c r="Z1515" s="266">
        <f>O1516</f>
        <v>0</v>
      </c>
      <c r="AA1515" s="135"/>
      <c r="AB1515" s="135"/>
      <c r="AC1515" s="135"/>
      <c r="AD1515" s="135"/>
      <c r="AE1515" s="135"/>
      <c r="AF1515" s="148"/>
      <c r="AG1515" s="135"/>
      <c r="AH1515" s="135"/>
      <c r="AI1515" s="135"/>
      <c r="AJ1515" s="135"/>
      <c r="AK1515" s="135"/>
    </row>
    <row r="1516" spans="1:37" ht="18" customHeight="1" thickBot="1">
      <c r="A1516" s="312" t="str">
        <f>IF(C1514="","",C1514)</f>
        <v/>
      </c>
      <c r="B1516" s="97">
        <f>B1474</f>
        <v>17</v>
      </c>
      <c r="C1516" s="93" t="str">
        <f>IF(H1514="","",IF(D1514="USD",H1514-G1514,ROUNDUP((H1514-G1514)/T1514,2)))</f>
        <v/>
      </c>
      <c r="D1516" s="110"/>
      <c r="E1516" s="110"/>
      <c r="F1516" s="111" t="str">
        <f>IF(AND(E1514&lt;&gt;"",OR(I1514="全額",I1514="一部")=TRUE)=TRUE,E1514,"")</f>
        <v/>
      </c>
      <c r="G1516" s="112" t="str">
        <f>IF(D1514="JPY",IF(COUNTIF(F1516,"*円*")=1,I1516,ROUNDUP(I1516/T1514,2)),IF(COUNTIF(F1516,"*円*")=0,I1516,ROUNDUP(I1516*T1514,0)))</f>
        <v/>
      </c>
      <c r="H1516" s="174"/>
      <c r="I1516" s="176" t="str">
        <f>IF(I1514="","",IF(I1514="全額",H1514,IF(I1514="なし",0,"金額入力")))</f>
        <v/>
      </c>
      <c r="J1516" s="381"/>
      <c r="K1516" s="385"/>
      <c r="L1516" s="386"/>
      <c r="M1516" s="385"/>
      <c r="N1516" s="386"/>
      <c r="O1516" s="385"/>
      <c r="P1516" s="386"/>
      <c r="Q1516" s="385"/>
      <c r="R1516" s="387"/>
      <c r="S1516" s="87"/>
      <c r="T1516" s="135"/>
      <c r="U1516" s="118" t="str">
        <f>IF(G1516="","","IN_"&amp;F1516&amp;MONTH(H1516)&amp;"/"&amp;DAY(H1516))&amp;"_"&amp;COUNTIF($V$14:V1516,V1516)</f>
        <v>_264</v>
      </c>
      <c r="V1516" s="118" t="str">
        <f>"IN_"&amp;F1516&amp;H1516</f>
        <v>IN_</v>
      </c>
      <c r="W1516" s="118"/>
      <c r="X1516" s="118"/>
      <c r="Y1516" s="135" t="str">
        <f>Q1515</f>
        <v/>
      </c>
      <c r="Z1516" s="266">
        <f>Q1516</f>
        <v>0</v>
      </c>
      <c r="AA1516" s="135" t="str">
        <f>IF(AB1516="着金待ち",COUNTIF($AB$14:AB1516,"着金待ち"),"")</f>
        <v/>
      </c>
      <c r="AB1516" s="135" t="str">
        <f>IF(AND(OR(I1514="全額",I1514="一部")=TRUE,H1516="")=TRUE,"着金待ち","")</f>
        <v/>
      </c>
      <c r="AC1516" s="135" t="str">
        <f>IF(AB1516="着金待ち",C1514,"")</f>
        <v/>
      </c>
      <c r="AD1516" s="135" t="str">
        <f>IF(AB1516="着金待ち",F1516,"")</f>
        <v/>
      </c>
      <c r="AE1516" s="292" t="str">
        <f>IF(AB1516="着金待ち",G1516,"")</f>
        <v/>
      </c>
      <c r="AF1516" s="148" t="str">
        <f>IF(AB1516="着金待ち",B1516,"")</f>
        <v/>
      </c>
      <c r="AG1516" s="135" t="str">
        <f>IF(C1516="","",IF(C1516&lt;&gt;D1516+E1516,"！",""))</f>
        <v/>
      </c>
      <c r="AH1516" s="135" t="str">
        <f>IF(C1516="","",IF(C1516&lt;&gt;SUM(K1516:R1516),"！",""))</f>
        <v/>
      </c>
      <c r="AI1516" s="135" t="str">
        <f>IF(OR(AG1516="！",AH1516="！")=TRUE,"！","")</f>
        <v/>
      </c>
      <c r="AJ1516" s="135" t="str">
        <f>IF(AI1516="！",COUNTIF($AI$14:AI1516,"！"),"")</f>
        <v/>
      </c>
      <c r="AK1516" s="135">
        <v>9</v>
      </c>
    </row>
    <row r="1517" spans="1:37" ht="18" customHeight="1" thickBot="1">
      <c r="A1517" s="312"/>
      <c r="B1517" s="308" t="s">
        <v>317</v>
      </c>
      <c r="C1517" s="88"/>
      <c r="D1517" s="89"/>
      <c r="E1517" s="94" t="str">
        <f>IFERROR(ABS(C1516-(D1516+E1516)),"")</f>
        <v/>
      </c>
      <c r="F1517" s="90"/>
      <c r="G1517" s="90"/>
      <c r="H1517" s="89"/>
      <c r="I1517" s="170"/>
      <c r="J1517" s="79"/>
      <c r="K1517" s="79"/>
      <c r="L1517" s="79"/>
      <c r="M1517" s="79"/>
      <c r="N1517" s="79"/>
      <c r="O1517" s="79"/>
      <c r="P1517" s="79"/>
      <c r="Q1517" s="388" t="str">
        <f>IFERROR(ABS(C1516-SUM(K1516:R1516)),"")</f>
        <v/>
      </c>
      <c r="R1517" s="388"/>
      <c r="S1517" s="79"/>
      <c r="T1517" s="135"/>
      <c r="U1517" s="118"/>
      <c r="V1517" s="118"/>
      <c r="W1517" s="118"/>
      <c r="X1517" s="118"/>
      <c r="Y1517" s="135"/>
      <c r="Z1517" s="135"/>
      <c r="AA1517" s="135"/>
      <c r="AB1517" s="135"/>
      <c r="AC1517" s="135"/>
      <c r="AD1517" s="135"/>
      <c r="AE1517" s="135"/>
      <c r="AF1517" s="148"/>
      <c r="AG1517" s="135"/>
      <c r="AH1517" s="135"/>
      <c r="AI1517" s="135"/>
      <c r="AJ1517" s="135"/>
      <c r="AK1517" s="135"/>
    </row>
    <row r="1518" spans="1:37" ht="18" customHeight="1" thickBot="1">
      <c r="A1518" s="312"/>
      <c r="B1518" s="321">
        <f>B1513+1</f>
        <v>10</v>
      </c>
      <c r="C1518" s="81" t="s">
        <v>23</v>
      </c>
      <c r="D1518" s="82" t="s">
        <v>136</v>
      </c>
      <c r="E1518" s="82" t="s">
        <v>28</v>
      </c>
      <c r="F1518" s="82" t="s">
        <v>27</v>
      </c>
      <c r="G1518" s="82" t="s">
        <v>24</v>
      </c>
      <c r="H1518" s="171" t="s">
        <v>25</v>
      </c>
      <c r="I1518" s="91" t="s">
        <v>133</v>
      </c>
      <c r="J1518" s="372" t="s">
        <v>198</v>
      </c>
      <c r="K1518" s="374"/>
      <c r="L1518" s="375"/>
      <c r="M1518" s="375"/>
      <c r="N1518" s="375"/>
      <c r="O1518" s="375"/>
      <c r="P1518" s="375"/>
      <c r="Q1518" s="375"/>
      <c r="R1518" s="376"/>
      <c r="S1518" s="83"/>
      <c r="T1518" s="120" t="s">
        <v>31</v>
      </c>
      <c r="U1518" s="118"/>
      <c r="V1518" s="118"/>
      <c r="W1518" s="118"/>
      <c r="X1518" s="118"/>
      <c r="Y1518" s="135" t="str">
        <f>K1520</f>
        <v/>
      </c>
      <c r="Z1518" s="266">
        <f>K1521</f>
        <v>0</v>
      </c>
      <c r="AA1518" s="135"/>
      <c r="AB1518" s="135"/>
      <c r="AC1518" s="135"/>
      <c r="AD1518" s="135"/>
      <c r="AE1518" s="135"/>
      <c r="AF1518" s="148"/>
      <c r="AG1518" s="135"/>
      <c r="AH1518" s="135"/>
      <c r="AI1518" s="135"/>
      <c r="AJ1518" s="135"/>
      <c r="AK1518" s="135"/>
    </row>
    <row r="1519" spans="1:37" ht="18" customHeight="1" thickBot="1">
      <c r="A1519" s="312"/>
      <c r="B1519" s="309">
        <f>B1474</f>
        <v>17</v>
      </c>
      <c r="C1519" s="107"/>
      <c r="D1519" s="108" t="s">
        <v>30</v>
      </c>
      <c r="E1519" s="108" t="str">
        <f>IF(C1519="","",IFERROR(INDEX(リスト!$B$3:$B$32,MATCH(プレー記録!C1519,リスト!$D$3:$D$32,0),1),""))</f>
        <v/>
      </c>
      <c r="F1519" s="109"/>
      <c r="G1519" s="109" t="str">
        <f>IF(F1519="","",F1519)</f>
        <v/>
      </c>
      <c r="H1519" s="172"/>
      <c r="I1519" s="175"/>
      <c r="J1519" s="373"/>
      <c r="K1519" s="377"/>
      <c r="L1519" s="378"/>
      <c r="M1519" s="378"/>
      <c r="N1519" s="378"/>
      <c r="O1519" s="378"/>
      <c r="P1519" s="378"/>
      <c r="Q1519" s="378"/>
      <c r="R1519" s="379"/>
      <c r="S1519" s="84"/>
      <c r="T1519" s="241"/>
      <c r="U1519" s="118" t="str">
        <f>IF(F1519="","","OUT_"&amp;E1519&amp;MONTH(B1519)&amp;"/"&amp;DAY(B1519)&amp;"_"&amp;COUNTIF($V$12:V1519,V1519))</f>
        <v/>
      </c>
      <c r="V1519" s="118" t="str">
        <f>"OUT_"&amp;E1519&amp;B1519</f>
        <v>OUT_17</v>
      </c>
      <c r="W1519" s="194">
        <f>SUM(H1519)-SUM(I1521)</f>
        <v>0</v>
      </c>
      <c r="X1519" s="119" t="str">
        <f>IF(C1519="","",C1519)</f>
        <v/>
      </c>
      <c r="Y1519" s="135" t="str">
        <f>M1520</f>
        <v/>
      </c>
      <c r="Z1519" s="266">
        <f>M1521</f>
        <v>0</v>
      </c>
      <c r="AA1519" s="135"/>
      <c r="AB1519" s="135"/>
      <c r="AC1519" s="135"/>
      <c r="AD1519" s="135"/>
      <c r="AE1519" s="135"/>
      <c r="AF1519" s="148"/>
      <c r="AG1519" s="135"/>
      <c r="AH1519" s="135"/>
      <c r="AI1519" s="135"/>
      <c r="AJ1519" s="135"/>
      <c r="AK1519" s="135"/>
    </row>
    <row r="1520" spans="1:37" ht="18" customHeight="1">
      <c r="A1520" s="312"/>
      <c r="B1520" s="79"/>
      <c r="C1520" s="85" t="s">
        <v>26</v>
      </c>
      <c r="D1520" s="86" t="s">
        <v>1</v>
      </c>
      <c r="E1520" s="86" t="s">
        <v>29</v>
      </c>
      <c r="F1520" s="86" t="s">
        <v>119</v>
      </c>
      <c r="G1520" s="86" t="s">
        <v>134</v>
      </c>
      <c r="H1520" s="173" t="s">
        <v>117</v>
      </c>
      <c r="I1520" s="92" t="s">
        <v>135</v>
      </c>
      <c r="J1520" s="380" t="s">
        <v>199</v>
      </c>
      <c r="K1520" s="382" t="str">
        <f>$K$13</f>
        <v/>
      </c>
      <c r="L1520" s="383"/>
      <c r="M1520" s="382" t="str">
        <f>$M$13</f>
        <v/>
      </c>
      <c r="N1520" s="383"/>
      <c r="O1520" s="382" t="str">
        <f>$O$13</f>
        <v/>
      </c>
      <c r="P1520" s="383"/>
      <c r="Q1520" s="382" t="str">
        <f>$Q$13</f>
        <v/>
      </c>
      <c r="R1520" s="384"/>
      <c r="S1520" s="87"/>
      <c r="T1520" s="135"/>
      <c r="U1520" s="118"/>
      <c r="V1520" s="118"/>
      <c r="W1520" s="118"/>
      <c r="X1520" s="118"/>
      <c r="Y1520" s="135" t="str">
        <f>O1520</f>
        <v/>
      </c>
      <c r="Z1520" s="266">
        <f>O1521</f>
        <v>0</v>
      </c>
      <c r="AA1520" s="135"/>
      <c r="AB1520" s="135"/>
      <c r="AC1520" s="135"/>
      <c r="AD1520" s="135"/>
      <c r="AE1520" s="135"/>
      <c r="AF1520" s="148"/>
      <c r="AG1520" s="135"/>
      <c r="AH1520" s="135"/>
      <c r="AI1520" s="135"/>
      <c r="AJ1520" s="135"/>
      <c r="AK1520" s="135"/>
    </row>
    <row r="1521" spans="1:37" ht="18" customHeight="1" thickBot="1">
      <c r="A1521" s="312" t="str">
        <f>IF(C1519="","",C1519)</f>
        <v/>
      </c>
      <c r="B1521" s="97">
        <f>B1474</f>
        <v>17</v>
      </c>
      <c r="C1521" s="93" t="str">
        <f>IF(H1519="","",IF(D1519="USD",H1519-G1519,ROUNDUP((H1519-G1519)/T1519,2)))</f>
        <v/>
      </c>
      <c r="D1521" s="110"/>
      <c r="E1521" s="110"/>
      <c r="F1521" s="111" t="str">
        <f>IF(AND(E1519&lt;&gt;"",OR(I1519="全額",I1519="一部")=TRUE)=TRUE,E1519,"")</f>
        <v/>
      </c>
      <c r="G1521" s="112" t="str">
        <f>IF(D1519="JPY",IF(COUNTIF(F1521,"*円*")=1,I1521,ROUNDUP(I1521/T1519,2)),IF(COUNTIF(F1521,"*円*")=0,I1521,ROUNDUP(I1521*T1519,0)))</f>
        <v/>
      </c>
      <c r="H1521" s="174"/>
      <c r="I1521" s="176" t="str">
        <f>IF(I1519="","",IF(I1519="全額",H1519,IF(I1519="なし",0,"金額入力")))</f>
        <v/>
      </c>
      <c r="J1521" s="381"/>
      <c r="K1521" s="385"/>
      <c r="L1521" s="386"/>
      <c r="M1521" s="385"/>
      <c r="N1521" s="386"/>
      <c r="O1521" s="385"/>
      <c r="P1521" s="386"/>
      <c r="Q1521" s="385"/>
      <c r="R1521" s="387"/>
      <c r="S1521" s="87"/>
      <c r="T1521" s="135"/>
      <c r="U1521" s="118" t="str">
        <f>IF(G1521="","","IN_"&amp;F1521&amp;MONTH(H1521)&amp;"/"&amp;DAY(H1521))&amp;"_"&amp;COUNTIF($V$14:V1521,V1521)</f>
        <v>_265</v>
      </c>
      <c r="V1521" s="118" t="str">
        <f>"IN_"&amp;F1521&amp;H1521</f>
        <v>IN_</v>
      </c>
      <c r="W1521" s="118"/>
      <c r="X1521" s="118"/>
      <c r="Y1521" s="135" t="str">
        <f>Q1520</f>
        <v/>
      </c>
      <c r="Z1521" s="266">
        <f>Q1521</f>
        <v>0</v>
      </c>
      <c r="AA1521" s="135" t="str">
        <f>IF(AB1521="着金待ち",COUNTIF($AB$14:AB1521,"着金待ち"),"")</f>
        <v/>
      </c>
      <c r="AB1521" s="135" t="str">
        <f>IF(AND(OR(I1519="全額",I1519="一部")=TRUE,H1521="")=TRUE,"着金待ち","")</f>
        <v/>
      </c>
      <c r="AC1521" s="135" t="str">
        <f>IF(AB1521="着金待ち",C1519,"")</f>
        <v/>
      </c>
      <c r="AD1521" s="135" t="str">
        <f>IF(AB1521="着金待ち",F1521,"")</f>
        <v/>
      </c>
      <c r="AE1521" s="292" t="str">
        <f>IF(AB1521="着金待ち",G1521,"")</f>
        <v/>
      </c>
      <c r="AF1521" s="148" t="str">
        <f>IF(AB1521="着金待ち",B1521,"")</f>
        <v/>
      </c>
      <c r="AG1521" s="135" t="str">
        <f>IF(C1521="","",IF(C1521&lt;&gt;D1521+E1521,"！",""))</f>
        <v/>
      </c>
      <c r="AH1521" s="135" t="str">
        <f>IF(C1521="","",IF(C1521&lt;&gt;SUM(K1521:R1521),"！",""))</f>
        <v/>
      </c>
      <c r="AI1521" s="135" t="str">
        <f>IF(OR(AG1521="！",AH1521="！")=TRUE,"！","")</f>
        <v/>
      </c>
      <c r="AJ1521" s="135" t="str">
        <f>IF(AI1521="！",COUNTIF($AI$14:AI1521,"！"),"")</f>
        <v/>
      </c>
      <c r="AK1521" s="135">
        <v>10</v>
      </c>
    </row>
    <row r="1522" spans="1:37" ht="18" customHeight="1" thickBot="1">
      <c r="A1522" s="312"/>
      <c r="B1522" s="308" t="s">
        <v>317</v>
      </c>
      <c r="C1522" s="181"/>
      <c r="D1522" s="182"/>
      <c r="E1522" s="98" t="str">
        <f>IFERROR(ABS(C1521-(D1521+E1521)),"")</f>
        <v/>
      </c>
      <c r="F1522" s="183"/>
      <c r="G1522" s="183"/>
      <c r="H1522" s="182"/>
      <c r="I1522" s="170"/>
      <c r="J1522" s="79"/>
      <c r="K1522" s="79"/>
      <c r="L1522" s="79"/>
      <c r="M1522" s="79"/>
      <c r="N1522" s="79"/>
      <c r="O1522" s="79"/>
      <c r="P1522" s="79"/>
      <c r="Q1522" s="371" t="str">
        <f>IFERROR(ABS(C1521-SUM(K1521:R1521)),"")</f>
        <v/>
      </c>
      <c r="R1522" s="371"/>
      <c r="S1522" s="79"/>
      <c r="T1522" s="135"/>
      <c r="U1522" s="118"/>
      <c r="V1522" s="118"/>
      <c r="W1522" s="118"/>
      <c r="X1522" s="118"/>
      <c r="Y1522" s="135"/>
      <c r="Z1522" s="135"/>
      <c r="AA1522" s="135"/>
      <c r="AB1522" s="135"/>
      <c r="AC1522" s="135"/>
      <c r="AD1522" s="135"/>
      <c r="AE1522" s="135"/>
      <c r="AF1522" s="148"/>
      <c r="AG1522" s="135"/>
      <c r="AH1522" s="135"/>
      <c r="AI1522" s="135"/>
      <c r="AJ1522" s="135"/>
      <c r="AK1522" s="135"/>
    </row>
    <row r="1523" spans="1:37" ht="18" customHeight="1" thickBot="1">
      <c r="A1523" s="312"/>
      <c r="B1523" s="321">
        <f>B1518+1</f>
        <v>11</v>
      </c>
      <c r="C1523" s="81" t="s">
        <v>23</v>
      </c>
      <c r="D1523" s="82" t="s">
        <v>136</v>
      </c>
      <c r="E1523" s="82" t="s">
        <v>28</v>
      </c>
      <c r="F1523" s="82" t="s">
        <v>27</v>
      </c>
      <c r="G1523" s="82" t="s">
        <v>24</v>
      </c>
      <c r="H1523" s="171" t="s">
        <v>25</v>
      </c>
      <c r="I1523" s="91" t="s">
        <v>133</v>
      </c>
      <c r="J1523" s="372" t="s">
        <v>198</v>
      </c>
      <c r="K1523" s="374"/>
      <c r="L1523" s="375"/>
      <c r="M1523" s="375"/>
      <c r="N1523" s="375"/>
      <c r="O1523" s="375"/>
      <c r="P1523" s="375"/>
      <c r="Q1523" s="375"/>
      <c r="R1523" s="376"/>
      <c r="S1523" s="83"/>
      <c r="T1523" s="120" t="s">
        <v>31</v>
      </c>
      <c r="U1523" s="118"/>
      <c r="V1523" s="118"/>
      <c r="W1523" s="118"/>
      <c r="X1523" s="118"/>
      <c r="Y1523" s="135" t="str">
        <f>K1525</f>
        <v/>
      </c>
      <c r="Z1523" s="266">
        <f>K1526</f>
        <v>0</v>
      </c>
      <c r="AA1523" s="135"/>
      <c r="AB1523" s="135"/>
      <c r="AC1523" s="135"/>
      <c r="AD1523" s="135"/>
      <c r="AE1523" s="135"/>
      <c r="AF1523" s="148"/>
      <c r="AG1523" s="135"/>
      <c r="AH1523" s="135"/>
      <c r="AI1523" s="135"/>
      <c r="AJ1523" s="135"/>
      <c r="AK1523" s="135"/>
    </row>
    <row r="1524" spans="1:37" ht="18" customHeight="1" thickBot="1">
      <c r="A1524" s="312"/>
      <c r="B1524" s="309">
        <f>B1474</f>
        <v>17</v>
      </c>
      <c r="C1524" s="107"/>
      <c r="D1524" s="108" t="s">
        <v>30</v>
      </c>
      <c r="E1524" s="108" t="str">
        <f>IF(C1524="","",IFERROR(INDEX(リスト!$B$3:$B$32,MATCH(プレー記録!C1524,リスト!$D$3:$D$32,0),1),""))</f>
        <v/>
      </c>
      <c r="F1524" s="109"/>
      <c r="G1524" s="109" t="str">
        <f>IF(F1524="","",F1524)</f>
        <v/>
      </c>
      <c r="H1524" s="172"/>
      <c r="I1524" s="175"/>
      <c r="J1524" s="373"/>
      <c r="K1524" s="377"/>
      <c r="L1524" s="378"/>
      <c r="M1524" s="378"/>
      <c r="N1524" s="378"/>
      <c r="O1524" s="378"/>
      <c r="P1524" s="378"/>
      <c r="Q1524" s="378"/>
      <c r="R1524" s="379"/>
      <c r="S1524" s="84"/>
      <c r="T1524" s="241"/>
      <c r="U1524" s="118" t="str">
        <f>IF(F1524="","","OUT_"&amp;E1524&amp;MONTH(B1524)&amp;"/"&amp;DAY(B1524)&amp;"_"&amp;COUNTIF($V$12:V1524,V1524))</f>
        <v/>
      </c>
      <c r="V1524" s="118" t="str">
        <f>"OUT_"&amp;E1524&amp;B1524</f>
        <v>OUT_17</v>
      </c>
      <c r="W1524" s="194">
        <f>SUM(H1524)-SUM(I1526)</f>
        <v>0</v>
      </c>
      <c r="X1524" s="119" t="str">
        <f>IF(C1524="","",C1524)</f>
        <v/>
      </c>
      <c r="Y1524" s="135" t="str">
        <f>M1525</f>
        <v/>
      </c>
      <c r="Z1524" s="266">
        <f>M1526</f>
        <v>0</v>
      </c>
      <c r="AA1524" s="135"/>
      <c r="AB1524" s="135"/>
      <c r="AC1524" s="135"/>
      <c r="AD1524" s="135"/>
      <c r="AE1524" s="135"/>
      <c r="AF1524" s="148"/>
      <c r="AG1524" s="135"/>
      <c r="AH1524" s="135"/>
      <c r="AI1524" s="135"/>
      <c r="AJ1524" s="135"/>
      <c r="AK1524" s="135"/>
    </row>
    <row r="1525" spans="1:37" ht="18" customHeight="1">
      <c r="A1525" s="312"/>
      <c r="B1525" s="79"/>
      <c r="C1525" s="85" t="s">
        <v>26</v>
      </c>
      <c r="D1525" s="86" t="s">
        <v>1</v>
      </c>
      <c r="E1525" s="86" t="s">
        <v>29</v>
      </c>
      <c r="F1525" s="86" t="s">
        <v>119</v>
      </c>
      <c r="G1525" s="86" t="s">
        <v>134</v>
      </c>
      <c r="H1525" s="173" t="s">
        <v>117</v>
      </c>
      <c r="I1525" s="92" t="s">
        <v>135</v>
      </c>
      <c r="J1525" s="380" t="s">
        <v>199</v>
      </c>
      <c r="K1525" s="382" t="str">
        <f>$K$13</f>
        <v/>
      </c>
      <c r="L1525" s="383"/>
      <c r="M1525" s="382" t="str">
        <f>$M$13</f>
        <v/>
      </c>
      <c r="N1525" s="383"/>
      <c r="O1525" s="382" t="str">
        <f>$O$13</f>
        <v/>
      </c>
      <c r="P1525" s="383"/>
      <c r="Q1525" s="382" t="str">
        <f>$Q$13</f>
        <v/>
      </c>
      <c r="R1525" s="384"/>
      <c r="S1525" s="87"/>
      <c r="T1525" s="135"/>
      <c r="U1525" s="118"/>
      <c r="V1525" s="118"/>
      <c r="W1525" s="118"/>
      <c r="X1525" s="118"/>
      <c r="Y1525" s="135" t="str">
        <f>O1525</f>
        <v/>
      </c>
      <c r="Z1525" s="266">
        <f>O1526</f>
        <v>0</v>
      </c>
      <c r="AA1525" s="135"/>
      <c r="AB1525" s="135"/>
      <c r="AC1525" s="135"/>
      <c r="AD1525" s="135"/>
      <c r="AE1525" s="135"/>
      <c r="AF1525" s="148"/>
      <c r="AG1525" s="135"/>
      <c r="AH1525" s="135"/>
      <c r="AI1525" s="135"/>
      <c r="AJ1525" s="135"/>
      <c r="AK1525" s="135"/>
    </row>
    <row r="1526" spans="1:37" ht="18" customHeight="1" thickBot="1">
      <c r="A1526" s="312" t="str">
        <f>IF(C1524="","",C1524)</f>
        <v/>
      </c>
      <c r="B1526" s="97">
        <f>B1474</f>
        <v>17</v>
      </c>
      <c r="C1526" s="93" t="str">
        <f>IF(H1524="","",IF(D1524="USD",H1524-G1524,ROUNDUP((H1524-G1524)/T1524,2)))</f>
        <v/>
      </c>
      <c r="D1526" s="110"/>
      <c r="E1526" s="110"/>
      <c r="F1526" s="111" t="str">
        <f>IF(AND(E1524&lt;&gt;"",OR(I1524="全額",I1524="一部")=TRUE)=TRUE,E1524,"")</f>
        <v/>
      </c>
      <c r="G1526" s="112" t="str">
        <f>IF(D1524="JPY",IF(COUNTIF(F1526,"*円*")=1,I1526,ROUNDUP(I1526/T1524,2)),IF(COUNTIF(F1526,"*円*")=0,I1526,ROUNDUP(I1526*T1524,0)))</f>
        <v/>
      </c>
      <c r="H1526" s="174"/>
      <c r="I1526" s="176" t="str">
        <f>IF(I1524="","",IF(I1524="全額",H1524,IF(I1524="なし",0,"金額入力")))</f>
        <v/>
      </c>
      <c r="J1526" s="381"/>
      <c r="K1526" s="385"/>
      <c r="L1526" s="386"/>
      <c r="M1526" s="385"/>
      <c r="N1526" s="386"/>
      <c r="O1526" s="385"/>
      <c r="P1526" s="386"/>
      <c r="Q1526" s="385"/>
      <c r="R1526" s="387"/>
      <c r="S1526" s="87"/>
      <c r="T1526" s="135"/>
      <c r="U1526" s="118" t="str">
        <f>IF(G1526="","","IN_"&amp;F1526&amp;MONTH(H1526)&amp;"/"&amp;DAY(H1526))&amp;"_"&amp;COUNTIF($V$14:V1526,V1526)</f>
        <v>_266</v>
      </c>
      <c r="V1526" s="118" t="str">
        <f>"IN_"&amp;F1526&amp;H1526</f>
        <v>IN_</v>
      </c>
      <c r="W1526" s="118"/>
      <c r="X1526" s="118"/>
      <c r="Y1526" s="135" t="str">
        <f>Q1525</f>
        <v/>
      </c>
      <c r="Z1526" s="266">
        <f>Q1526</f>
        <v>0</v>
      </c>
      <c r="AA1526" s="135" t="str">
        <f>IF(AB1526="着金待ち",COUNTIF($AB$14:AB1526,"着金待ち"),"")</f>
        <v/>
      </c>
      <c r="AB1526" s="135" t="str">
        <f>IF(AND(OR(I1524="全額",I1524="一部")=TRUE,H1526="")=TRUE,"着金待ち","")</f>
        <v/>
      </c>
      <c r="AC1526" s="135" t="str">
        <f>IF(AB1526="着金待ち",C1524,"")</f>
        <v/>
      </c>
      <c r="AD1526" s="135" t="str">
        <f>IF(AB1526="着金待ち",F1526,"")</f>
        <v/>
      </c>
      <c r="AE1526" s="292" t="str">
        <f>IF(AB1526="着金待ち",G1526,"")</f>
        <v/>
      </c>
      <c r="AF1526" s="148" t="str">
        <f>IF(AB1526="着金待ち",B1526,"")</f>
        <v/>
      </c>
      <c r="AG1526" s="135" t="str">
        <f>IF(C1526="","",IF(C1526&lt;&gt;D1526+E1526,"！",""))</f>
        <v/>
      </c>
      <c r="AH1526" s="135" t="str">
        <f>IF(C1526="","",IF(C1526&lt;&gt;SUM(K1526:R1526),"！",""))</f>
        <v/>
      </c>
      <c r="AI1526" s="135" t="str">
        <f>IF(OR(AG1526="！",AH1526="！")=TRUE,"！","")</f>
        <v/>
      </c>
      <c r="AJ1526" s="135" t="str">
        <f>IF(AI1526="！",COUNTIF($AI$14:AI1526,"！"),"")</f>
        <v/>
      </c>
      <c r="AK1526" s="135">
        <v>11</v>
      </c>
    </row>
    <row r="1527" spans="1:37" ht="18" customHeight="1" thickBot="1">
      <c r="B1527" s="308" t="s">
        <v>317</v>
      </c>
      <c r="C1527" s="181"/>
      <c r="D1527" s="182"/>
      <c r="E1527" s="98" t="str">
        <f>IFERROR(ABS(C1526-(D1526+E1526)),"")</f>
        <v/>
      </c>
      <c r="F1527" s="183"/>
      <c r="G1527" s="183"/>
      <c r="H1527" s="182"/>
      <c r="I1527" s="170"/>
      <c r="J1527" s="79"/>
      <c r="K1527" s="79"/>
      <c r="L1527" s="79"/>
      <c r="M1527" s="79"/>
      <c r="N1527" s="79"/>
      <c r="O1527" s="79"/>
      <c r="P1527" s="79"/>
      <c r="Q1527" s="371" t="str">
        <f>IFERROR(ABS(C1526-SUM(K1526:R1526)),"")</f>
        <v/>
      </c>
      <c r="R1527" s="371"/>
      <c r="S1527" s="135"/>
      <c r="T1527" s="135"/>
      <c r="U1527" s="135"/>
      <c r="V1527" s="135"/>
      <c r="W1527" s="135"/>
      <c r="X1527" s="135"/>
      <c r="Y1527" s="135"/>
      <c r="Z1527" s="135"/>
      <c r="AA1527" s="135"/>
      <c r="AB1527" s="135"/>
      <c r="AC1527" s="135"/>
      <c r="AD1527" s="135"/>
      <c r="AE1527" s="135"/>
      <c r="AF1527" s="135"/>
      <c r="AG1527" s="135"/>
      <c r="AH1527" s="135"/>
      <c r="AI1527" s="135"/>
      <c r="AJ1527" s="135"/>
      <c r="AK1527" s="135"/>
    </row>
    <row r="1528" spans="1:37" ht="18" customHeight="1" thickBot="1">
      <c r="A1528" s="312"/>
      <c r="B1528" s="321">
        <f>B1523+1</f>
        <v>12</v>
      </c>
      <c r="C1528" s="81" t="s">
        <v>23</v>
      </c>
      <c r="D1528" s="82" t="s">
        <v>136</v>
      </c>
      <c r="E1528" s="82" t="s">
        <v>28</v>
      </c>
      <c r="F1528" s="82" t="s">
        <v>27</v>
      </c>
      <c r="G1528" s="82" t="s">
        <v>24</v>
      </c>
      <c r="H1528" s="171" t="s">
        <v>25</v>
      </c>
      <c r="I1528" s="91" t="s">
        <v>133</v>
      </c>
      <c r="J1528" s="372" t="s">
        <v>198</v>
      </c>
      <c r="K1528" s="374"/>
      <c r="L1528" s="375"/>
      <c r="M1528" s="375"/>
      <c r="N1528" s="375"/>
      <c r="O1528" s="375"/>
      <c r="P1528" s="375"/>
      <c r="Q1528" s="375"/>
      <c r="R1528" s="376"/>
      <c r="S1528" s="83"/>
      <c r="T1528" s="120" t="s">
        <v>31</v>
      </c>
      <c r="U1528" s="118"/>
      <c r="V1528" s="118"/>
      <c r="W1528" s="118"/>
      <c r="X1528" s="118"/>
      <c r="Y1528" s="135" t="str">
        <f>K1530</f>
        <v/>
      </c>
      <c r="Z1528" s="266">
        <f>K1531</f>
        <v>0</v>
      </c>
      <c r="AA1528" s="135"/>
      <c r="AB1528" s="135"/>
      <c r="AC1528" s="135"/>
      <c r="AD1528" s="135"/>
      <c r="AE1528" s="135"/>
      <c r="AF1528" s="148"/>
      <c r="AG1528" s="135"/>
      <c r="AH1528" s="135"/>
      <c r="AI1528" s="135"/>
      <c r="AJ1528" s="135"/>
      <c r="AK1528" s="135"/>
    </row>
    <row r="1529" spans="1:37" ht="18" customHeight="1" thickBot="1">
      <c r="A1529" s="312"/>
      <c r="B1529" s="309">
        <f>B1474</f>
        <v>17</v>
      </c>
      <c r="C1529" s="107"/>
      <c r="D1529" s="108" t="s">
        <v>30</v>
      </c>
      <c r="E1529" s="108" t="str">
        <f>IF(C1529="","",IFERROR(INDEX(リスト!$B$3:$B$32,MATCH(プレー記録!C1529,リスト!$D$3:$D$32,0),1),""))</f>
        <v/>
      </c>
      <c r="F1529" s="109"/>
      <c r="G1529" s="109" t="str">
        <f>IF(F1529="","",F1529)</f>
        <v/>
      </c>
      <c r="H1529" s="172"/>
      <c r="I1529" s="175"/>
      <c r="J1529" s="373"/>
      <c r="K1529" s="377"/>
      <c r="L1529" s="378"/>
      <c r="M1529" s="378"/>
      <c r="N1529" s="378"/>
      <c r="O1529" s="378"/>
      <c r="P1529" s="378"/>
      <c r="Q1529" s="378"/>
      <c r="R1529" s="379"/>
      <c r="S1529" s="84"/>
      <c r="T1529" s="241"/>
      <c r="U1529" s="118" t="str">
        <f>IF(F1529="","","OUT_"&amp;E1529&amp;MONTH(B1529)&amp;"/"&amp;DAY(B1529)&amp;"_"&amp;COUNTIF($V$12:V1529,V1529))</f>
        <v/>
      </c>
      <c r="V1529" s="118" t="str">
        <f>"OUT_"&amp;E1529&amp;B1529</f>
        <v>OUT_17</v>
      </c>
      <c r="W1529" s="194">
        <f>SUM(H1529)-SUM(I1531)</f>
        <v>0</v>
      </c>
      <c r="X1529" s="119" t="str">
        <f>IF(C1529="","",C1529)</f>
        <v/>
      </c>
      <c r="Y1529" s="135" t="str">
        <f>M1530</f>
        <v/>
      </c>
      <c r="Z1529" s="266">
        <f>M1531</f>
        <v>0</v>
      </c>
      <c r="AA1529" s="135"/>
      <c r="AB1529" s="135"/>
      <c r="AC1529" s="135"/>
      <c r="AD1529" s="135"/>
      <c r="AE1529" s="135"/>
      <c r="AF1529" s="148"/>
      <c r="AG1529" s="135"/>
      <c r="AH1529" s="135"/>
      <c r="AI1529" s="135"/>
      <c r="AJ1529" s="135"/>
      <c r="AK1529" s="135"/>
    </row>
    <row r="1530" spans="1:37" ht="18" customHeight="1">
      <c r="A1530" s="312"/>
      <c r="B1530" s="79"/>
      <c r="C1530" s="85" t="s">
        <v>26</v>
      </c>
      <c r="D1530" s="86" t="s">
        <v>1</v>
      </c>
      <c r="E1530" s="86" t="s">
        <v>29</v>
      </c>
      <c r="F1530" s="86" t="s">
        <v>119</v>
      </c>
      <c r="G1530" s="86" t="s">
        <v>134</v>
      </c>
      <c r="H1530" s="173" t="s">
        <v>117</v>
      </c>
      <c r="I1530" s="92" t="s">
        <v>135</v>
      </c>
      <c r="J1530" s="380" t="s">
        <v>199</v>
      </c>
      <c r="K1530" s="382" t="str">
        <f>$K$13</f>
        <v/>
      </c>
      <c r="L1530" s="383"/>
      <c r="M1530" s="382" t="str">
        <f>$M$13</f>
        <v/>
      </c>
      <c r="N1530" s="383"/>
      <c r="O1530" s="382" t="str">
        <f>$O$13</f>
        <v/>
      </c>
      <c r="P1530" s="383"/>
      <c r="Q1530" s="382" t="str">
        <f>$Q$13</f>
        <v/>
      </c>
      <c r="R1530" s="384"/>
      <c r="S1530" s="87"/>
      <c r="T1530" s="135"/>
      <c r="U1530" s="118"/>
      <c r="V1530" s="118"/>
      <c r="W1530" s="118"/>
      <c r="X1530" s="118"/>
      <c r="Y1530" s="135" t="str">
        <f>O1530</f>
        <v/>
      </c>
      <c r="Z1530" s="266">
        <f>O1531</f>
        <v>0</v>
      </c>
      <c r="AA1530" s="135"/>
      <c r="AB1530" s="135"/>
      <c r="AC1530" s="135"/>
      <c r="AD1530" s="135"/>
      <c r="AE1530" s="135"/>
      <c r="AF1530" s="148"/>
      <c r="AG1530" s="135"/>
      <c r="AH1530" s="135"/>
      <c r="AI1530" s="135"/>
      <c r="AJ1530" s="135"/>
      <c r="AK1530" s="135"/>
    </row>
    <row r="1531" spans="1:37" ht="18" customHeight="1" thickBot="1">
      <c r="A1531" s="312" t="str">
        <f>IF(C1529="","",C1529)</f>
        <v/>
      </c>
      <c r="B1531" s="97">
        <f>B1474</f>
        <v>17</v>
      </c>
      <c r="C1531" s="93" t="str">
        <f>IF(H1529="","",IF(D1529="USD",H1529-G1529,ROUNDUP((H1529-G1529)/T1529,2)))</f>
        <v/>
      </c>
      <c r="D1531" s="110"/>
      <c r="E1531" s="110"/>
      <c r="F1531" s="111" t="str">
        <f>IF(AND(E1529&lt;&gt;"",OR(I1529="全額",I1529="一部")=TRUE)=TRUE,E1529,"")</f>
        <v/>
      </c>
      <c r="G1531" s="112" t="str">
        <f>IF(D1529="JPY",IF(COUNTIF(F1531,"*円*")=1,I1531,ROUNDUP(I1531/T1529,2)),IF(COUNTIF(F1531,"*円*")=0,I1531,ROUNDUP(I1531*T1529,0)))</f>
        <v/>
      </c>
      <c r="H1531" s="174"/>
      <c r="I1531" s="176" t="str">
        <f>IF(I1529="","",IF(I1529="全額",H1529,IF(I1529="なし",0,"金額入力")))</f>
        <v/>
      </c>
      <c r="J1531" s="381"/>
      <c r="K1531" s="385"/>
      <c r="L1531" s="386"/>
      <c r="M1531" s="385"/>
      <c r="N1531" s="386"/>
      <c r="O1531" s="385"/>
      <c r="P1531" s="386"/>
      <c r="Q1531" s="385"/>
      <c r="R1531" s="387"/>
      <c r="S1531" s="87"/>
      <c r="T1531" s="135"/>
      <c r="U1531" s="118" t="str">
        <f>IF(G1531="","","IN_"&amp;F1531&amp;MONTH(H1531)&amp;"/"&amp;DAY(H1531))&amp;"_"&amp;COUNTIF($V$14:V1531,V1531)</f>
        <v>_267</v>
      </c>
      <c r="V1531" s="118" t="str">
        <f>"IN_"&amp;F1531&amp;H1531</f>
        <v>IN_</v>
      </c>
      <c r="W1531" s="118"/>
      <c r="X1531" s="118"/>
      <c r="Y1531" s="135" t="str">
        <f>Q1530</f>
        <v/>
      </c>
      <c r="Z1531" s="266">
        <f>Q1531</f>
        <v>0</v>
      </c>
      <c r="AA1531" s="135" t="str">
        <f>IF(AB1531="着金待ち",COUNTIF($AB$14:AB1531,"着金待ち"),"")</f>
        <v/>
      </c>
      <c r="AB1531" s="135" t="str">
        <f>IF(AND(OR(I1529="全額",I1529="一部")=TRUE,H1531="")=TRUE,"着金待ち","")</f>
        <v/>
      </c>
      <c r="AC1531" s="135" t="str">
        <f>IF(AB1531="着金待ち",C1529,"")</f>
        <v/>
      </c>
      <c r="AD1531" s="135" t="str">
        <f>IF(AB1531="着金待ち",F1531,"")</f>
        <v/>
      </c>
      <c r="AE1531" s="292" t="str">
        <f>IF(AB1531="着金待ち",G1531,"")</f>
        <v/>
      </c>
      <c r="AF1531" s="148" t="str">
        <f>IF(AB1531="着金待ち",B1531,"")</f>
        <v/>
      </c>
      <c r="AG1531" s="135" t="str">
        <f>IF(C1531="","",IF(C1531&lt;&gt;D1531+E1531,"！",""))</f>
        <v/>
      </c>
      <c r="AH1531" s="135" t="str">
        <f>IF(C1531="","",IF(C1531&lt;&gt;SUM(K1531:R1531),"！",""))</f>
        <v/>
      </c>
      <c r="AI1531" s="135" t="str">
        <f>IF(OR(AG1531="！",AH1531="！")=TRUE,"！","")</f>
        <v/>
      </c>
      <c r="AJ1531" s="135" t="str">
        <f>IF(AI1531="！",COUNTIF($AI$14:AI1531,"！"),"")</f>
        <v/>
      </c>
      <c r="AK1531" s="135">
        <v>12</v>
      </c>
    </row>
    <row r="1532" spans="1:37" ht="18" customHeight="1" thickBot="1">
      <c r="B1532" s="308" t="s">
        <v>317</v>
      </c>
      <c r="C1532" s="181"/>
      <c r="D1532" s="182"/>
      <c r="E1532" s="98" t="str">
        <f>IFERROR(ABS(C1531-(D1531+E1531)),"")</f>
        <v/>
      </c>
      <c r="F1532" s="183"/>
      <c r="G1532" s="183"/>
      <c r="H1532" s="182"/>
      <c r="I1532" s="170"/>
      <c r="J1532" s="79"/>
      <c r="K1532" s="79"/>
      <c r="L1532" s="79"/>
      <c r="M1532" s="79"/>
      <c r="N1532" s="79"/>
      <c r="O1532" s="79"/>
      <c r="P1532" s="79"/>
      <c r="Q1532" s="371" t="str">
        <f>IFERROR(ABS(C1531-SUM(K1531:R1531)),"")</f>
        <v/>
      </c>
      <c r="R1532" s="371"/>
      <c r="S1532" s="135"/>
      <c r="T1532" s="135"/>
      <c r="U1532" s="135"/>
      <c r="V1532" s="135"/>
      <c r="W1532" s="135"/>
      <c r="X1532" s="135"/>
      <c r="Y1532" s="135"/>
      <c r="Z1532" s="135"/>
      <c r="AA1532" s="135"/>
      <c r="AB1532" s="135"/>
      <c r="AC1532" s="135"/>
      <c r="AD1532" s="135"/>
      <c r="AE1532" s="135"/>
      <c r="AF1532" s="135"/>
      <c r="AG1532" s="135"/>
      <c r="AH1532" s="135"/>
      <c r="AI1532" s="135"/>
      <c r="AJ1532" s="135"/>
      <c r="AK1532" s="135"/>
    </row>
    <row r="1533" spans="1:37" ht="18" customHeight="1" thickBot="1">
      <c r="A1533" s="312"/>
      <c r="B1533" s="321">
        <f>B1528+1</f>
        <v>13</v>
      </c>
      <c r="C1533" s="81" t="s">
        <v>23</v>
      </c>
      <c r="D1533" s="82" t="s">
        <v>136</v>
      </c>
      <c r="E1533" s="82" t="s">
        <v>28</v>
      </c>
      <c r="F1533" s="82" t="s">
        <v>27</v>
      </c>
      <c r="G1533" s="82" t="s">
        <v>24</v>
      </c>
      <c r="H1533" s="171" t="s">
        <v>25</v>
      </c>
      <c r="I1533" s="91" t="s">
        <v>133</v>
      </c>
      <c r="J1533" s="372" t="s">
        <v>198</v>
      </c>
      <c r="K1533" s="374"/>
      <c r="L1533" s="375"/>
      <c r="M1533" s="375"/>
      <c r="N1533" s="375"/>
      <c r="O1533" s="375"/>
      <c r="P1533" s="375"/>
      <c r="Q1533" s="375"/>
      <c r="R1533" s="376"/>
      <c r="S1533" s="83"/>
      <c r="T1533" s="120" t="s">
        <v>31</v>
      </c>
      <c r="U1533" s="118"/>
      <c r="V1533" s="118"/>
      <c r="W1533" s="118"/>
      <c r="X1533" s="118"/>
      <c r="Y1533" s="135" t="str">
        <f>K1535</f>
        <v/>
      </c>
      <c r="Z1533" s="266">
        <f>K1536</f>
        <v>0</v>
      </c>
      <c r="AA1533" s="135"/>
      <c r="AB1533" s="135"/>
      <c r="AC1533" s="135"/>
      <c r="AD1533" s="135"/>
      <c r="AE1533" s="135"/>
      <c r="AF1533" s="148"/>
      <c r="AG1533" s="135"/>
      <c r="AH1533" s="135"/>
      <c r="AI1533" s="135"/>
      <c r="AJ1533" s="135"/>
      <c r="AK1533" s="135"/>
    </row>
    <row r="1534" spans="1:37" ht="18" customHeight="1" thickBot="1">
      <c r="A1534" s="312"/>
      <c r="B1534" s="309">
        <f>B1474</f>
        <v>17</v>
      </c>
      <c r="C1534" s="107"/>
      <c r="D1534" s="108" t="s">
        <v>30</v>
      </c>
      <c r="E1534" s="108" t="str">
        <f>IF(C1534="","",IFERROR(INDEX(リスト!$B$3:$B$32,MATCH(プレー記録!C1534,リスト!$D$3:$D$32,0),1),""))</f>
        <v/>
      </c>
      <c r="F1534" s="109"/>
      <c r="G1534" s="109" t="str">
        <f>IF(F1534="","",F1534)</f>
        <v/>
      </c>
      <c r="H1534" s="172"/>
      <c r="I1534" s="175"/>
      <c r="J1534" s="373"/>
      <c r="K1534" s="377"/>
      <c r="L1534" s="378"/>
      <c r="M1534" s="378"/>
      <c r="N1534" s="378"/>
      <c r="O1534" s="378"/>
      <c r="P1534" s="378"/>
      <c r="Q1534" s="378"/>
      <c r="R1534" s="379"/>
      <c r="S1534" s="84"/>
      <c r="T1534" s="241"/>
      <c r="U1534" s="118" t="str">
        <f>IF(F1534="","","OUT_"&amp;E1534&amp;MONTH(B1534)&amp;"/"&amp;DAY(B1534)&amp;"_"&amp;COUNTIF($V$12:V1534,V1534))</f>
        <v/>
      </c>
      <c r="V1534" s="118" t="str">
        <f>"OUT_"&amp;E1534&amp;B1534</f>
        <v>OUT_17</v>
      </c>
      <c r="W1534" s="194">
        <f>SUM(H1534)-SUM(I1536)</f>
        <v>0</v>
      </c>
      <c r="X1534" s="119" t="str">
        <f>IF(C1534="","",C1534)</f>
        <v/>
      </c>
      <c r="Y1534" s="135" t="str">
        <f>M1535</f>
        <v/>
      </c>
      <c r="Z1534" s="266">
        <f>M1536</f>
        <v>0</v>
      </c>
      <c r="AA1534" s="135"/>
      <c r="AB1534" s="135"/>
      <c r="AC1534" s="135"/>
      <c r="AD1534" s="135"/>
      <c r="AE1534" s="135"/>
      <c r="AF1534" s="148"/>
      <c r="AG1534" s="135"/>
      <c r="AH1534" s="135"/>
      <c r="AI1534" s="135"/>
      <c r="AJ1534" s="135"/>
      <c r="AK1534" s="135"/>
    </row>
    <row r="1535" spans="1:37" ht="18" customHeight="1">
      <c r="A1535" s="312"/>
      <c r="B1535" s="79"/>
      <c r="C1535" s="85" t="s">
        <v>26</v>
      </c>
      <c r="D1535" s="86" t="s">
        <v>1</v>
      </c>
      <c r="E1535" s="86" t="s">
        <v>29</v>
      </c>
      <c r="F1535" s="86" t="s">
        <v>119</v>
      </c>
      <c r="G1535" s="86" t="s">
        <v>134</v>
      </c>
      <c r="H1535" s="173" t="s">
        <v>117</v>
      </c>
      <c r="I1535" s="92" t="s">
        <v>135</v>
      </c>
      <c r="J1535" s="380" t="s">
        <v>199</v>
      </c>
      <c r="K1535" s="382" t="str">
        <f>$K$13</f>
        <v/>
      </c>
      <c r="L1535" s="383"/>
      <c r="M1535" s="382" t="str">
        <f>$M$13</f>
        <v/>
      </c>
      <c r="N1535" s="383"/>
      <c r="O1535" s="382" t="str">
        <f>$O$13</f>
        <v/>
      </c>
      <c r="P1535" s="383"/>
      <c r="Q1535" s="382" t="str">
        <f>$Q$13</f>
        <v/>
      </c>
      <c r="R1535" s="384"/>
      <c r="S1535" s="87"/>
      <c r="T1535" s="135"/>
      <c r="U1535" s="118"/>
      <c r="V1535" s="118"/>
      <c r="W1535" s="118"/>
      <c r="X1535" s="118"/>
      <c r="Y1535" s="135" t="str">
        <f>O1535</f>
        <v/>
      </c>
      <c r="Z1535" s="266">
        <f>O1536</f>
        <v>0</v>
      </c>
      <c r="AA1535" s="135"/>
      <c r="AB1535" s="135"/>
      <c r="AC1535" s="135"/>
      <c r="AD1535" s="135"/>
      <c r="AE1535" s="135"/>
      <c r="AF1535" s="148"/>
      <c r="AG1535" s="135"/>
      <c r="AH1535" s="135"/>
      <c r="AI1535" s="135"/>
      <c r="AJ1535" s="135"/>
      <c r="AK1535" s="135"/>
    </row>
    <row r="1536" spans="1:37" ht="18" customHeight="1" thickBot="1">
      <c r="A1536" s="312" t="str">
        <f>IF(C1534="","",C1534)</f>
        <v/>
      </c>
      <c r="B1536" s="97">
        <f>B1474</f>
        <v>17</v>
      </c>
      <c r="C1536" s="93" t="str">
        <f>IF(H1534="","",IF(D1534="USD",H1534-G1534,ROUNDUP((H1534-G1534)/T1534,2)))</f>
        <v/>
      </c>
      <c r="D1536" s="110"/>
      <c r="E1536" s="110"/>
      <c r="F1536" s="111" t="str">
        <f>IF(AND(E1534&lt;&gt;"",OR(I1534="全額",I1534="一部")=TRUE)=TRUE,E1534,"")</f>
        <v/>
      </c>
      <c r="G1536" s="112" t="str">
        <f>IF(D1534="JPY",IF(COUNTIF(F1536,"*円*")=1,I1536,ROUNDUP(I1536/T1534,2)),IF(COUNTIF(F1536,"*円*")=0,I1536,ROUNDUP(I1536*T1534,0)))</f>
        <v/>
      </c>
      <c r="H1536" s="174"/>
      <c r="I1536" s="176" t="str">
        <f>IF(I1534="","",IF(I1534="全額",H1534,IF(I1534="なし",0,"金額入力")))</f>
        <v/>
      </c>
      <c r="J1536" s="381"/>
      <c r="K1536" s="385"/>
      <c r="L1536" s="386"/>
      <c r="M1536" s="385"/>
      <c r="N1536" s="386"/>
      <c r="O1536" s="385"/>
      <c r="P1536" s="386"/>
      <c r="Q1536" s="385"/>
      <c r="R1536" s="387"/>
      <c r="S1536" s="87"/>
      <c r="T1536" s="135"/>
      <c r="U1536" s="118" t="str">
        <f>IF(G1536="","","IN_"&amp;F1536&amp;MONTH(H1536)&amp;"/"&amp;DAY(H1536))&amp;"_"&amp;COUNTIF($V$14:V1536,V1536)</f>
        <v>_268</v>
      </c>
      <c r="V1536" s="118" t="str">
        <f>"IN_"&amp;F1536&amp;H1536</f>
        <v>IN_</v>
      </c>
      <c r="W1536" s="118"/>
      <c r="X1536" s="118"/>
      <c r="Y1536" s="135" t="str">
        <f>Q1535</f>
        <v/>
      </c>
      <c r="Z1536" s="266">
        <f>Q1536</f>
        <v>0</v>
      </c>
      <c r="AA1536" s="135" t="str">
        <f>IF(AB1536="着金待ち",COUNTIF($AB$14:AB1536,"着金待ち"),"")</f>
        <v/>
      </c>
      <c r="AB1536" s="135" t="str">
        <f>IF(AND(OR(I1534="全額",I1534="一部")=TRUE,H1536="")=TRUE,"着金待ち","")</f>
        <v/>
      </c>
      <c r="AC1536" s="135" t="str">
        <f>IF(AB1536="着金待ち",C1534,"")</f>
        <v/>
      </c>
      <c r="AD1536" s="135" t="str">
        <f>IF(AB1536="着金待ち",F1536,"")</f>
        <v/>
      </c>
      <c r="AE1536" s="292" t="str">
        <f>IF(AB1536="着金待ち",G1536,"")</f>
        <v/>
      </c>
      <c r="AF1536" s="148" t="str">
        <f>IF(AB1536="着金待ち",B1536,"")</f>
        <v/>
      </c>
      <c r="AG1536" s="135" t="str">
        <f>IF(C1536="","",IF(C1536&lt;&gt;D1536+E1536,"！",""))</f>
        <v/>
      </c>
      <c r="AH1536" s="135" t="str">
        <f>IF(C1536="","",IF(C1536&lt;&gt;SUM(K1536:R1536),"！",""))</f>
        <v/>
      </c>
      <c r="AI1536" s="135" t="str">
        <f>IF(OR(AG1536="！",AH1536="！")=TRUE,"！","")</f>
        <v/>
      </c>
      <c r="AJ1536" s="135" t="str">
        <f>IF(AI1536="！",COUNTIF($AI$14:AI1536,"！"),"")</f>
        <v/>
      </c>
      <c r="AK1536" s="135">
        <v>13</v>
      </c>
    </row>
    <row r="1537" spans="1:37" ht="18" customHeight="1" thickBot="1">
      <c r="B1537" s="308" t="s">
        <v>317</v>
      </c>
      <c r="C1537" s="181"/>
      <c r="D1537" s="182"/>
      <c r="E1537" s="98" t="str">
        <f>IFERROR(ABS(C1536-(D1536+E1536)),"")</f>
        <v/>
      </c>
      <c r="F1537" s="183"/>
      <c r="G1537" s="183"/>
      <c r="H1537" s="182"/>
      <c r="I1537" s="170"/>
      <c r="J1537" s="79"/>
      <c r="K1537" s="79"/>
      <c r="L1537" s="79"/>
      <c r="M1537" s="79"/>
      <c r="N1537" s="79"/>
      <c r="O1537" s="79"/>
      <c r="P1537" s="79"/>
      <c r="Q1537" s="371" t="str">
        <f>IFERROR(ABS(C1536-SUM(K1536:R1536)),"")</f>
        <v/>
      </c>
      <c r="R1537" s="371"/>
      <c r="S1537" s="135"/>
      <c r="T1537" s="135"/>
      <c r="U1537" s="135"/>
      <c r="V1537" s="135"/>
      <c r="W1537" s="135"/>
      <c r="X1537" s="135"/>
      <c r="Y1537" s="135"/>
      <c r="Z1537" s="135"/>
      <c r="AA1537" s="135"/>
      <c r="AB1537" s="135"/>
      <c r="AC1537" s="135"/>
      <c r="AD1537" s="135"/>
      <c r="AE1537" s="135"/>
      <c r="AF1537" s="135"/>
      <c r="AG1537" s="135"/>
      <c r="AH1537" s="135"/>
      <c r="AI1537" s="135"/>
      <c r="AJ1537" s="135"/>
      <c r="AK1537" s="135"/>
    </row>
    <row r="1538" spans="1:37" ht="18" customHeight="1" thickBot="1">
      <c r="A1538" s="312"/>
      <c r="B1538" s="321">
        <f>B1533+1</f>
        <v>14</v>
      </c>
      <c r="C1538" s="81" t="s">
        <v>23</v>
      </c>
      <c r="D1538" s="82" t="s">
        <v>136</v>
      </c>
      <c r="E1538" s="82" t="s">
        <v>28</v>
      </c>
      <c r="F1538" s="82" t="s">
        <v>27</v>
      </c>
      <c r="G1538" s="82" t="s">
        <v>24</v>
      </c>
      <c r="H1538" s="171" t="s">
        <v>25</v>
      </c>
      <c r="I1538" s="91" t="s">
        <v>133</v>
      </c>
      <c r="J1538" s="372" t="s">
        <v>198</v>
      </c>
      <c r="K1538" s="374"/>
      <c r="L1538" s="375"/>
      <c r="M1538" s="375"/>
      <c r="N1538" s="375"/>
      <c r="O1538" s="375"/>
      <c r="P1538" s="375"/>
      <c r="Q1538" s="375"/>
      <c r="R1538" s="376"/>
      <c r="S1538" s="83"/>
      <c r="T1538" s="120" t="s">
        <v>31</v>
      </c>
      <c r="U1538" s="118"/>
      <c r="V1538" s="118"/>
      <c r="W1538" s="118"/>
      <c r="X1538" s="118"/>
      <c r="Y1538" s="135" t="str">
        <f>K1540</f>
        <v/>
      </c>
      <c r="Z1538" s="266">
        <f>K1541</f>
        <v>0</v>
      </c>
      <c r="AA1538" s="135"/>
      <c r="AB1538" s="135"/>
      <c r="AC1538" s="135"/>
      <c r="AD1538" s="135"/>
      <c r="AE1538" s="135"/>
      <c r="AF1538" s="148"/>
      <c r="AG1538" s="135"/>
      <c r="AH1538" s="135"/>
      <c r="AI1538" s="135"/>
      <c r="AJ1538" s="135"/>
      <c r="AK1538" s="135"/>
    </row>
    <row r="1539" spans="1:37" ht="18" customHeight="1" thickBot="1">
      <c r="A1539" s="312"/>
      <c r="B1539" s="309">
        <f>B1474</f>
        <v>17</v>
      </c>
      <c r="C1539" s="107"/>
      <c r="D1539" s="108" t="s">
        <v>30</v>
      </c>
      <c r="E1539" s="108" t="str">
        <f>IF(C1539="","",IFERROR(INDEX(リスト!$B$3:$B$32,MATCH(プレー記録!C1539,リスト!$D$3:$D$32,0),1),""))</f>
        <v/>
      </c>
      <c r="F1539" s="109"/>
      <c r="G1539" s="109" t="str">
        <f>IF(F1539="","",F1539)</f>
        <v/>
      </c>
      <c r="H1539" s="172"/>
      <c r="I1539" s="175"/>
      <c r="J1539" s="373"/>
      <c r="K1539" s="377"/>
      <c r="L1539" s="378"/>
      <c r="M1539" s="378"/>
      <c r="N1539" s="378"/>
      <c r="O1539" s="378"/>
      <c r="P1539" s="378"/>
      <c r="Q1539" s="378"/>
      <c r="R1539" s="379"/>
      <c r="S1539" s="84"/>
      <c r="T1539" s="241"/>
      <c r="U1539" s="118" t="str">
        <f>IF(F1539="","","OUT_"&amp;E1539&amp;MONTH(B1539)&amp;"/"&amp;DAY(B1539)&amp;"_"&amp;COUNTIF($V$12:V1539,V1539))</f>
        <v/>
      </c>
      <c r="V1539" s="118" t="str">
        <f>"OUT_"&amp;E1539&amp;B1539</f>
        <v>OUT_17</v>
      </c>
      <c r="W1539" s="194">
        <f>SUM(H1539)-SUM(I1541)</f>
        <v>0</v>
      </c>
      <c r="X1539" s="119" t="str">
        <f>IF(C1539="","",C1539)</f>
        <v/>
      </c>
      <c r="Y1539" s="135" t="str">
        <f>M1540</f>
        <v/>
      </c>
      <c r="Z1539" s="266">
        <f>M1541</f>
        <v>0</v>
      </c>
      <c r="AA1539" s="135"/>
      <c r="AB1539" s="135"/>
      <c r="AC1539" s="135"/>
      <c r="AD1539" s="135"/>
      <c r="AE1539" s="135"/>
      <c r="AF1539" s="148"/>
      <c r="AG1539" s="135"/>
      <c r="AH1539" s="135"/>
      <c r="AI1539" s="135"/>
      <c r="AJ1539" s="135"/>
      <c r="AK1539" s="135"/>
    </row>
    <row r="1540" spans="1:37" ht="18" customHeight="1">
      <c r="A1540" s="312"/>
      <c r="B1540" s="79"/>
      <c r="C1540" s="85" t="s">
        <v>26</v>
      </c>
      <c r="D1540" s="86" t="s">
        <v>1</v>
      </c>
      <c r="E1540" s="86" t="s">
        <v>29</v>
      </c>
      <c r="F1540" s="86" t="s">
        <v>119</v>
      </c>
      <c r="G1540" s="86" t="s">
        <v>134</v>
      </c>
      <c r="H1540" s="173" t="s">
        <v>117</v>
      </c>
      <c r="I1540" s="92" t="s">
        <v>135</v>
      </c>
      <c r="J1540" s="380" t="s">
        <v>199</v>
      </c>
      <c r="K1540" s="382" t="str">
        <f>$K$13</f>
        <v/>
      </c>
      <c r="L1540" s="383"/>
      <c r="M1540" s="382" t="str">
        <f>$M$13</f>
        <v/>
      </c>
      <c r="N1540" s="383"/>
      <c r="O1540" s="382" t="str">
        <f>$O$13</f>
        <v/>
      </c>
      <c r="P1540" s="383"/>
      <c r="Q1540" s="382" t="str">
        <f>$Q$13</f>
        <v/>
      </c>
      <c r="R1540" s="384"/>
      <c r="S1540" s="87"/>
      <c r="T1540" s="135"/>
      <c r="U1540" s="118"/>
      <c r="V1540" s="118"/>
      <c r="W1540" s="118"/>
      <c r="X1540" s="118"/>
      <c r="Y1540" s="135" t="str">
        <f>O1540</f>
        <v/>
      </c>
      <c r="Z1540" s="266">
        <f>O1541</f>
        <v>0</v>
      </c>
      <c r="AA1540" s="135"/>
      <c r="AB1540" s="135"/>
      <c r="AC1540" s="135"/>
      <c r="AD1540" s="135"/>
      <c r="AE1540" s="135"/>
      <c r="AF1540" s="148"/>
      <c r="AG1540" s="135"/>
      <c r="AH1540" s="135"/>
      <c r="AI1540" s="135"/>
      <c r="AJ1540" s="135"/>
      <c r="AK1540" s="135"/>
    </row>
    <row r="1541" spans="1:37" ht="18" customHeight="1" thickBot="1">
      <c r="A1541" s="312" t="str">
        <f>IF(C1539="","",C1539)</f>
        <v/>
      </c>
      <c r="B1541" s="97">
        <f>B1474</f>
        <v>17</v>
      </c>
      <c r="C1541" s="93" t="str">
        <f>IF(H1539="","",IF(D1539="USD",H1539-G1539,ROUNDUP((H1539-G1539)/T1539,2)))</f>
        <v/>
      </c>
      <c r="D1541" s="110"/>
      <c r="E1541" s="110"/>
      <c r="F1541" s="111" t="str">
        <f>IF(AND(E1539&lt;&gt;"",OR(I1539="全額",I1539="一部")=TRUE)=TRUE,E1539,"")</f>
        <v/>
      </c>
      <c r="G1541" s="112" t="str">
        <f>IF(D1539="JPY",IF(COUNTIF(F1541,"*円*")=1,I1541,ROUNDUP(I1541/T1539,2)),IF(COUNTIF(F1541,"*円*")=0,I1541,ROUNDUP(I1541*T1539,0)))</f>
        <v/>
      </c>
      <c r="H1541" s="174"/>
      <c r="I1541" s="176" t="str">
        <f>IF(I1539="","",IF(I1539="全額",H1539,IF(I1539="なし",0,"金額入力")))</f>
        <v/>
      </c>
      <c r="J1541" s="381"/>
      <c r="K1541" s="385"/>
      <c r="L1541" s="386"/>
      <c r="M1541" s="385"/>
      <c r="N1541" s="386"/>
      <c r="O1541" s="385"/>
      <c r="P1541" s="386"/>
      <c r="Q1541" s="385"/>
      <c r="R1541" s="387"/>
      <c r="S1541" s="87"/>
      <c r="T1541" s="135"/>
      <c r="U1541" s="118" t="str">
        <f>IF(G1541="","","IN_"&amp;F1541&amp;MONTH(H1541)&amp;"/"&amp;DAY(H1541))&amp;"_"&amp;COUNTIF($V$14:V1541,V1541)</f>
        <v>_269</v>
      </c>
      <c r="V1541" s="118" t="str">
        <f>"IN_"&amp;F1541&amp;H1541</f>
        <v>IN_</v>
      </c>
      <c r="W1541" s="118"/>
      <c r="X1541" s="118"/>
      <c r="Y1541" s="135" t="str">
        <f>Q1540</f>
        <v/>
      </c>
      <c r="Z1541" s="266">
        <f>Q1541</f>
        <v>0</v>
      </c>
      <c r="AA1541" s="135" t="str">
        <f>IF(AB1541="着金待ち",COUNTIF($AB$14:AB1541,"着金待ち"),"")</f>
        <v/>
      </c>
      <c r="AB1541" s="135" t="str">
        <f>IF(AND(OR(I1539="全額",I1539="一部")=TRUE,H1541="")=TRUE,"着金待ち","")</f>
        <v/>
      </c>
      <c r="AC1541" s="135" t="str">
        <f>IF(AB1541="着金待ち",C1539,"")</f>
        <v/>
      </c>
      <c r="AD1541" s="135" t="str">
        <f>IF(AB1541="着金待ち",F1541,"")</f>
        <v/>
      </c>
      <c r="AE1541" s="292" t="str">
        <f>IF(AB1541="着金待ち",G1541,"")</f>
        <v/>
      </c>
      <c r="AF1541" s="148" t="str">
        <f>IF(AB1541="着金待ち",B1541,"")</f>
        <v/>
      </c>
      <c r="AG1541" s="135" t="str">
        <f>IF(C1541="","",IF(C1541&lt;&gt;D1541+E1541,"！",""))</f>
        <v/>
      </c>
      <c r="AH1541" s="135" t="str">
        <f>IF(C1541="","",IF(C1541&lt;&gt;SUM(K1541:R1541),"！",""))</f>
        <v/>
      </c>
      <c r="AI1541" s="135" t="str">
        <f>IF(OR(AG1541="！",AH1541="！")=TRUE,"！","")</f>
        <v/>
      </c>
      <c r="AJ1541" s="135" t="str">
        <f>IF(AI1541="！",COUNTIF($AI$14:AI1541,"！"),"")</f>
        <v/>
      </c>
      <c r="AK1541" s="135">
        <v>14</v>
      </c>
    </row>
    <row r="1542" spans="1:37" ht="18" customHeight="1" thickBot="1">
      <c r="B1542" s="308" t="s">
        <v>317</v>
      </c>
      <c r="C1542" s="181"/>
      <c r="D1542" s="182"/>
      <c r="E1542" s="98" t="str">
        <f>IFERROR(ABS(C1541-(D1541+E1541)),"")</f>
        <v/>
      </c>
      <c r="F1542" s="183"/>
      <c r="G1542" s="183"/>
      <c r="H1542" s="182"/>
      <c r="I1542" s="170"/>
      <c r="J1542" s="79"/>
      <c r="K1542" s="79"/>
      <c r="L1542" s="79"/>
      <c r="M1542" s="79"/>
      <c r="N1542" s="79"/>
      <c r="O1542" s="79"/>
      <c r="P1542" s="79"/>
      <c r="Q1542" s="371" t="str">
        <f>IFERROR(ABS(C1541-SUM(K1541:R1541)),"")</f>
        <v/>
      </c>
      <c r="R1542" s="371"/>
      <c r="S1542" s="135"/>
      <c r="T1542" s="135"/>
      <c r="U1542" s="135"/>
      <c r="V1542" s="135"/>
      <c r="W1542" s="135"/>
      <c r="X1542" s="135"/>
      <c r="Y1542" s="135"/>
      <c r="Z1542" s="135"/>
      <c r="AA1542" s="135"/>
      <c r="AB1542" s="135"/>
      <c r="AC1542" s="135"/>
      <c r="AD1542" s="135"/>
      <c r="AE1542" s="135"/>
      <c r="AF1542" s="135"/>
      <c r="AG1542" s="135"/>
      <c r="AH1542" s="135"/>
      <c r="AI1542" s="135"/>
      <c r="AJ1542" s="135"/>
      <c r="AK1542" s="135"/>
    </row>
    <row r="1543" spans="1:37" ht="18" customHeight="1" thickBot="1">
      <c r="A1543" s="312"/>
      <c r="B1543" s="321">
        <f>B1538+1</f>
        <v>15</v>
      </c>
      <c r="C1543" s="81" t="s">
        <v>23</v>
      </c>
      <c r="D1543" s="82" t="s">
        <v>136</v>
      </c>
      <c r="E1543" s="82" t="s">
        <v>28</v>
      </c>
      <c r="F1543" s="82" t="s">
        <v>27</v>
      </c>
      <c r="G1543" s="82" t="s">
        <v>24</v>
      </c>
      <c r="H1543" s="171" t="s">
        <v>25</v>
      </c>
      <c r="I1543" s="91" t="s">
        <v>133</v>
      </c>
      <c r="J1543" s="372" t="s">
        <v>198</v>
      </c>
      <c r="K1543" s="374"/>
      <c r="L1543" s="375"/>
      <c r="M1543" s="375"/>
      <c r="N1543" s="375"/>
      <c r="O1543" s="375"/>
      <c r="P1543" s="375"/>
      <c r="Q1543" s="375"/>
      <c r="R1543" s="376"/>
      <c r="S1543" s="83"/>
      <c r="T1543" s="120" t="s">
        <v>31</v>
      </c>
      <c r="U1543" s="118"/>
      <c r="V1543" s="118"/>
      <c r="W1543" s="118"/>
      <c r="X1543" s="118"/>
      <c r="Y1543" s="135" t="str">
        <f>K1545</f>
        <v/>
      </c>
      <c r="Z1543" s="266">
        <f>K1546</f>
        <v>0</v>
      </c>
      <c r="AA1543" s="135"/>
      <c r="AB1543" s="135"/>
      <c r="AC1543" s="135"/>
      <c r="AD1543" s="135"/>
      <c r="AE1543" s="135"/>
      <c r="AF1543" s="148"/>
      <c r="AG1543" s="135"/>
      <c r="AH1543" s="135"/>
      <c r="AI1543" s="135"/>
      <c r="AJ1543" s="135"/>
      <c r="AK1543" s="135"/>
    </row>
    <row r="1544" spans="1:37" ht="18" customHeight="1" thickBot="1">
      <c r="A1544" s="312"/>
      <c r="B1544" s="309">
        <f>B1474</f>
        <v>17</v>
      </c>
      <c r="C1544" s="107"/>
      <c r="D1544" s="108" t="s">
        <v>30</v>
      </c>
      <c r="E1544" s="108" t="str">
        <f>IF(C1544="","",IFERROR(INDEX(リスト!$B$3:$B$32,MATCH(プレー記録!C1544,リスト!$D$3:$D$32,0),1),""))</f>
        <v/>
      </c>
      <c r="F1544" s="109"/>
      <c r="G1544" s="109" t="str">
        <f>IF(F1544="","",F1544)</f>
        <v/>
      </c>
      <c r="H1544" s="172"/>
      <c r="I1544" s="175"/>
      <c r="J1544" s="373"/>
      <c r="K1544" s="377"/>
      <c r="L1544" s="378"/>
      <c r="M1544" s="378"/>
      <c r="N1544" s="378"/>
      <c r="O1544" s="378"/>
      <c r="P1544" s="378"/>
      <c r="Q1544" s="378"/>
      <c r="R1544" s="379"/>
      <c r="S1544" s="84"/>
      <c r="T1544" s="241"/>
      <c r="U1544" s="118" t="str">
        <f>IF(F1544="","","OUT_"&amp;E1544&amp;MONTH(B1544)&amp;"/"&amp;DAY(B1544)&amp;"_"&amp;COUNTIF($V$12:V1544,V1544))</f>
        <v/>
      </c>
      <c r="V1544" s="118" t="str">
        <f>"OUT_"&amp;E1544&amp;B1544</f>
        <v>OUT_17</v>
      </c>
      <c r="W1544" s="194">
        <f>SUM(H1544)-SUM(I1546)</f>
        <v>0</v>
      </c>
      <c r="X1544" s="119" t="str">
        <f>IF(C1544="","",C1544)</f>
        <v/>
      </c>
      <c r="Y1544" s="135" t="str">
        <f>M1545</f>
        <v/>
      </c>
      <c r="Z1544" s="266">
        <f>M1546</f>
        <v>0</v>
      </c>
      <c r="AA1544" s="135"/>
      <c r="AB1544" s="135"/>
      <c r="AC1544" s="135"/>
      <c r="AD1544" s="135"/>
      <c r="AE1544" s="135"/>
      <c r="AF1544" s="148"/>
      <c r="AG1544" s="135"/>
      <c r="AH1544" s="135"/>
      <c r="AI1544" s="135"/>
      <c r="AJ1544" s="135"/>
      <c r="AK1544" s="135"/>
    </row>
    <row r="1545" spans="1:37" ht="18" customHeight="1">
      <c r="A1545" s="312"/>
      <c r="B1545" s="79"/>
      <c r="C1545" s="85" t="s">
        <v>26</v>
      </c>
      <c r="D1545" s="86" t="s">
        <v>1</v>
      </c>
      <c r="E1545" s="86" t="s">
        <v>29</v>
      </c>
      <c r="F1545" s="86" t="s">
        <v>119</v>
      </c>
      <c r="G1545" s="86" t="s">
        <v>134</v>
      </c>
      <c r="H1545" s="173" t="s">
        <v>117</v>
      </c>
      <c r="I1545" s="92" t="s">
        <v>135</v>
      </c>
      <c r="J1545" s="380" t="s">
        <v>199</v>
      </c>
      <c r="K1545" s="382" t="str">
        <f>$K$13</f>
        <v/>
      </c>
      <c r="L1545" s="383"/>
      <c r="M1545" s="382" t="str">
        <f>$M$13</f>
        <v/>
      </c>
      <c r="N1545" s="383"/>
      <c r="O1545" s="382" t="str">
        <f>$O$13</f>
        <v/>
      </c>
      <c r="P1545" s="383"/>
      <c r="Q1545" s="382" t="str">
        <f>$Q$13</f>
        <v/>
      </c>
      <c r="R1545" s="384"/>
      <c r="S1545" s="87"/>
      <c r="T1545" s="135"/>
      <c r="U1545" s="118"/>
      <c r="V1545" s="118"/>
      <c r="W1545" s="118"/>
      <c r="X1545" s="118"/>
      <c r="Y1545" s="135" t="str">
        <f>O1545</f>
        <v/>
      </c>
      <c r="Z1545" s="266">
        <f>O1546</f>
        <v>0</v>
      </c>
      <c r="AA1545" s="135"/>
      <c r="AB1545" s="135"/>
      <c r="AC1545" s="135"/>
      <c r="AD1545" s="135"/>
      <c r="AE1545" s="135"/>
      <c r="AF1545" s="148"/>
      <c r="AG1545" s="135"/>
      <c r="AH1545" s="135"/>
      <c r="AI1545" s="135"/>
      <c r="AJ1545" s="135"/>
      <c r="AK1545" s="135"/>
    </row>
    <row r="1546" spans="1:37" ht="18" customHeight="1" thickBot="1">
      <c r="A1546" s="312" t="str">
        <f>IF(C1544="","",C1544)</f>
        <v/>
      </c>
      <c r="B1546" s="97">
        <f>B1474</f>
        <v>17</v>
      </c>
      <c r="C1546" s="93" t="str">
        <f>IF(H1544="","",IF(D1544="USD",H1544-G1544,ROUNDUP((H1544-G1544)/T1544,2)))</f>
        <v/>
      </c>
      <c r="D1546" s="110"/>
      <c r="E1546" s="110"/>
      <c r="F1546" s="111" t="str">
        <f>IF(AND(E1544&lt;&gt;"",OR(I1544="全額",I1544="一部")=TRUE)=TRUE,E1544,"")</f>
        <v/>
      </c>
      <c r="G1546" s="112" t="str">
        <f>IF(D1544="JPY",IF(COUNTIF(F1546,"*円*")=1,I1546,ROUNDUP(I1546/T1544,2)),IF(COUNTIF(F1546,"*円*")=0,I1546,ROUNDUP(I1546*T1544,0)))</f>
        <v/>
      </c>
      <c r="H1546" s="174"/>
      <c r="I1546" s="176" t="str">
        <f>IF(I1544="","",IF(I1544="全額",H1544,IF(I1544="なし",0,"金額入力")))</f>
        <v/>
      </c>
      <c r="J1546" s="381"/>
      <c r="K1546" s="385"/>
      <c r="L1546" s="386"/>
      <c r="M1546" s="385"/>
      <c r="N1546" s="386"/>
      <c r="O1546" s="385"/>
      <c r="P1546" s="386"/>
      <c r="Q1546" s="385"/>
      <c r="R1546" s="387"/>
      <c r="S1546" s="87"/>
      <c r="T1546" s="135"/>
      <c r="U1546" s="118" t="str">
        <f>IF(G1546="","","IN_"&amp;F1546&amp;MONTH(H1546)&amp;"/"&amp;DAY(H1546))&amp;"_"&amp;COUNTIF($V$14:V1546,V1546)</f>
        <v>_270</v>
      </c>
      <c r="V1546" s="118" t="str">
        <f>"IN_"&amp;F1546&amp;H1546</f>
        <v>IN_</v>
      </c>
      <c r="W1546" s="118"/>
      <c r="X1546" s="118"/>
      <c r="Y1546" s="135" t="str">
        <f>Q1545</f>
        <v/>
      </c>
      <c r="Z1546" s="266">
        <f>Q1546</f>
        <v>0</v>
      </c>
      <c r="AA1546" s="135" t="str">
        <f>IF(AB1546="着金待ち",COUNTIF($AB$14:AB1546,"着金待ち"),"")</f>
        <v/>
      </c>
      <c r="AB1546" s="135" t="str">
        <f>IF(AND(OR(I1544="全額",I1544="一部")=TRUE,H1546="")=TRUE,"着金待ち","")</f>
        <v/>
      </c>
      <c r="AC1546" s="135" t="str">
        <f>IF(AB1546="着金待ち",C1544,"")</f>
        <v/>
      </c>
      <c r="AD1546" s="135" t="str">
        <f>IF(AB1546="着金待ち",F1546,"")</f>
        <v/>
      </c>
      <c r="AE1546" s="292" t="str">
        <f>IF(AB1546="着金待ち",G1546,"")</f>
        <v/>
      </c>
      <c r="AF1546" s="148" t="str">
        <f>IF(AB1546="着金待ち",B1546,"")</f>
        <v/>
      </c>
      <c r="AG1546" s="135" t="str">
        <f>IF(C1546="","",IF(C1546&lt;&gt;D1546+E1546,"！",""))</f>
        <v/>
      </c>
      <c r="AH1546" s="135" t="str">
        <f>IF(C1546="","",IF(C1546&lt;&gt;SUM(K1546:R1546),"！",""))</f>
        <v/>
      </c>
      <c r="AI1546" s="135" t="str">
        <f>IF(OR(AG1546="！",AH1546="！")=TRUE,"！","")</f>
        <v/>
      </c>
      <c r="AJ1546" s="135" t="str">
        <f>IF(AI1546="！",COUNTIF($AI$14:AI1546,"！"),"")</f>
        <v/>
      </c>
      <c r="AK1546" s="135">
        <v>15</v>
      </c>
    </row>
    <row r="1547" spans="1:37" ht="18" customHeight="1">
      <c r="B1547" s="308" t="s">
        <v>317</v>
      </c>
      <c r="C1547" s="181"/>
      <c r="D1547" s="182"/>
      <c r="E1547" s="98" t="str">
        <f>IFERROR(ABS(C1546-(D1546+E1546)),"")</f>
        <v/>
      </c>
      <c r="F1547" s="183"/>
      <c r="G1547" s="183"/>
      <c r="H1547" s="182"/>
      <c r="I1547" s="170"/>
      <c r="J1547" s="79"/>
      <c r="K1547" s="79"/>
      <c r="L1547" s="79"/>
      <c r="M1547" s="79"/>
      <c r="N1547" s="79"/>
      <c r="O1547" s="79"/>
      <c r="P1547" s="79"/>
      <c r="Q1547" s="371" t="str">
        <f>IFERROR(ABS(C1546-SUM(K1546:R1546)),"")</f>
        <v/>
      </c>
      <c r="R1547" s="371"/>
      <c r="S1547" s="135"/>
      <c r="T1547" s="135"/>
      <c r="U1547" s="135"/>
      <c r="V1547" s="135"/>
      <c r="W1547" s="135"/>
      <c r="X1547" s="135"/>
      <c r="Y1547" s="135"/>
      <c r="Z1547" s="135"/>
      <c r="AA1547" s="135"/>
      <c r="AB1547" s="135"/>
      <c r="AC1547" s="135"/>
      <c r="AD1547" s="135"/>
      <c r="AE1547" s="135"/>
      <c r="AF1547" s="135"/>
    </row>
    <row r="1548" spans="1:37" ht="18" customHeight="1">
      <c r="I1548"/>
      <c r="T1548"/>
      <c r="U1548"/>
      <c r="V1548"/>
      <c r="W1548"/>
      <c r="X1548"/>
    </row>
    <row r="1549" spans="1:37" ht="18" customHeight="1">
      <c r="A1549" s="312"/>
      <c r="B1549" s="178"/>
      <c r="C1549" s="78">
        <f>C1463+1</f>
        <v>18</v>
      </c>
      <c r="D1549" s="179" t="s">
        <v>312</v>
      </c>
      <c r="E1549" s="180">
        <f>G1549+I1549</f>
        <v>0</v>
      </c>
      <c r="F1549" s="179" t="s">
        <v>1</v>
      </c>
      <c r="G1549" s="180">
        <f>D1562+D1567+D1572+D1577+D1582+D1587+D1592+D1597+D1602+D1607+D1612+D1617+D1622+D1627+D1632</f>
        <v>0</v>
      </c>
      <c r="H1549" s="179" t="s">
        <v>29</v>
      </c>
      <c r="I1549" s="180">
        <f>E1562+E1567+E1572+E1577+E1582+E1587+E1592+E1597+E1602+E1607+E1612+E1617+E1622+E1627+E1632</f>
        <v>0</v>
      </c>
      <c r="J1549" s="177"/>
      <c r="K1549" s="390" t="s">
        <v>318</v>
      </c>
      <c r="L1549" s="390"/>
      <c r="M1549" s="390"/>
      <c r="N1549" s="390"/>
      <c r="O1549" s="390"/>
      <c r="P1549" s="390"/>
      <c r="Q1549" s="390"/>
      <c r="R1549" s="390"/>
      <c r="S1549" s="79"/>
      <c r="T1549" s="118"/>
      <c r="U1549" s="118"/>
      <c r="V1549" s="118"/>
      <c r="W1549" s="118"/>
      <c r="X1549" s="118"/>
      <c r="Y1549" s="135"/>
      <c r="Z1549" s="135"/>
      <c r="AA1549" s="135"/>
      <c r="AB1549" s="135"/>
      <c r="AC1549" s="135"/>
      <c r="AD1549" s="135"/>
      <c r="AE1549" s="135"/>
      <c r="AF1549" s="135"/>
    </row>
    <row r="1550" spans="1:37" ht="18" customHeight="1">
      <c r="A1550" s="312"/>
      <c r="B1550" s="178"/>
      <c r="C1550" s="78"/>
      <c r="D1550" s="179" t="s">
        <v>313</v>
      </c>
      <c r="E1550" s="180">
        <f ca="1">IFERROR(INDEX(カレンダー・グラフ!$B$74:$AF$74,1,MATCH(プレー記録!C1549,カレンダー・グラフ!$B$72:$AF$72,0)),0)</f>
        <v>0</v>
      </c>
      <c r="F1550" s="179" t="s">
        <v>314</v>
      </c>
      <c r="G1550" s="180">
        <f>サマリー!$Q$3</f>
        <v>0</v>
      </c>
      <c r="H1550" s="179" t="s">
        <v>315</v>
      </c>
      <c r="I1550" s="180">
        <f>サマリー!$Q$7</f>
        <v>0</v>
      </c>
      <c r="J1550" s="177"/>
      <c r="K1550" s="79"/>
      <c r="L1550" s="79"/>
      <c r="M1550" s="79"/>
      <c r="N1550" s="79"/>
      <c r="O1550" s="79"/>
      <c r="P1550" s="79"/>
      <c r="Q1550" s="79"/>
      <c r="R1550" s="79"/>
      <c r="S1550" s="79"/>
      <c r="T1550" s="118"/>
      <c r="U1550" s="118"/>
      <c r="V1550" s="118"/>
      <c r="W1550" s="118"/>
      <c r="X1550" s="118"/>
      <c r="Y1550" s="135"/>
      <c r="Z1550" s="135"/>
      <c r="AA1550" s="135"/>
      <c r="AB1550" s="135"/>
      <c r="AC1550" s="135"/>
      <c r="AD1550" s="135"/>
      <c r="AE1550" s="135"/>
      <c r="AF1550" s="135"/>
    </row>
    <row r="1551" spans="1:37" ht="18" customHeight="1">
      <c r="A1551" s="312"/>
      <c r="B1551" s="243"/>
      <c r="C1551" s="389"/>
      <c r="D1551" s="389"/>
      <c r="E1551" s="389"/>
      <c r="F1551" s="389"/>
      <c r="G1551" s="389" t="str">
        <f>IFERROR(INDEX(ルール・メモ!$F$3:$F$32,MATCH(1,ルール・メモ!$E$3:$E$32,0),1),"")</f>
        <v/>
      </c>
      <c r="H1551" s="389"/>
      <c r="I1551" s="389"/>
      <c r="J1551" s="184"/>
      <c r="K1551" s="79"/>
      <c r="L1551" s="79"/>
      <c r="M1551" s="79"/>
      <c r="N1551" s="79"/>
      <c r="O1551" s="79"/>
      <c r="P1551" s="79"/>
      <c r="Q1551" s="79"/>
      <c r="R1551" s="79"/>
      <c r="S1551" s="79"/>
      <c r="T1551" s="118"/>
      <c r="U1551" s="118"/>
      <c r="V1551" s="118"/>
      <c r="W1551" s="118"/>
      <c r="X1551" s="118"/>
      <c r="Y1551" s="135"/>
      <c r="Z1551" s="135"/>
      <c r="AA1551" s="135"/>
      <c r="AB1551" s="135"/>
      <c r="AC1551" s="135"/>
      <c r="AD1551" s="135"/>
      <c r="AE1551" s="135"/>
      <c r="AF1551" s="135"/>
    </row>
    <row r="1552" spans="1:37" ht="18" customHeight="1">
      <c r="A1552" s="312"/>
      <c r="B1552" s="243"/>
      <c r="C1552" s="389"/>
      <c r="D1552" s="389"/>
      <c r="E1552" s="389"/>
      <c r="F1552" s="389"/>
      <c r="G1552" s="389" t="str">
        <f>IFERROR(INDEX(ルール・メモ!$F$3:$F$32,MATCH(2,ルール・メモ!$E$3:$E$32,0),1),"")</f>
        <v/>
      </c>
      <c r="H1552" s="389"/>
      <c r="I1552" s="389"/>
      <c r="J1552" s="184"/>
      <c r="K1552" s="135"/>
      <c r="L1552" s="135"/>
      <c r="M1552" s="135"/>
      <c r="N1552" s="135"/>
      <c r="O1552" s="135"/>
      <c r="P1552" s="135"/>
      <c r="Q1552" s="135"/>
      <c r="R1552" s="135"/>
      <c r="S1552" s="79"/>
      <c r="T1552" s="118"/>
      <c r="U1552" s="118"/>
      <c r="V1552" s="118"/>
      <c r="W1552" s="118"/>
      <c r="X1552" s="118"/>
      <c r="Y1552" s="135"/>
      <c r="Z1552" s="135"/>
      <c r="AA1552" s="135"/>
      <c r="AB1552" s="135"/>
      <c r="AC1552" s="135"/>
      <c r="AD1552" s="135"/>
      <c r="AE1552" s="135"/>
      <c r="AF1552" s="135"/>
    </row>
    <row r="1553" spans="1:37" ht="18" customHeight="1">
      <c r="A1553" s="312"/>
      <c r="B1553" s="243"/>
      <c r="C1553" s="389"/>
      <c r="D1553" s="389"/>
      <c r="E1553" s="389"/>
      <c r="F1553" s="389"/>
      <c r="G1553" s="389" t="str">
        <f>IFERROR(INDEX(ルール・メモ!$F$3:$F$32,MATCH(3,ルール・メモ!$E$3:$E$32,0),1),"")</f>
        <v/>
      </c>
      <c r="H1553" s="389"/>
      <c r="I1553" s="389"/>
      <c r="J1553" s="184"/>
      <c r="K1553" s="306">
        <f>$C$1</f>
        <v>0</v>
      </c>
      <c r="L1553" s="99">
        <f>K1553+1</f>
        <v>1</v>
      </c>
      <c r="M1553" s="99">
        <f t="shared" ref="M1553" si="139">L1553+1</f>
        <v>2</v>
      </c>
      <c r="N1553" s="99">
        <f t="shared" ref="N1553" si="140">M1553+1</f>
        <v>3</v>
      </c>
      <c r="O1553" s="99">
        <f t="shared" ref="O1553" si="141">N1553+1</f>
        <v>4</v>
      </c>
      <c r="P1553" s="99">
        <f t="shared" ref="P1553" si="142">O1553+1</f>
        <v>5</v>
      </c>
      <c r="Q1553" s="99">
        <f t="shared" ref="Q1553" si="143">P1553+1</f>
        <v>6</v>
      </c>
      <c r="R1553" s="100">
        <f t="shared" ref="R1553" si="144">Q1553+1</f>
        <v>7</v>
      </c>
      <c r="S1553" s="79"/>
      <c r="T1553" s="118"/>
      <c r="U1553" s="118"/>
      <c r="V1553" s="118"/>
      <c r="W1553" s="118"/>
      <c r="X1553" s="118"/>
      <c r="Y1553" s="135"/>
      <c r="Z1553" s="135"/>
      <c r="AA1553" s="135"/>
      <c r="AB1553" s="135"/>
      <c r="AC1553" s="135"/>
      <c r="AD1553" s="135"/>
      <c r="AE1553" s="135"/>
      <c r="AF1553" s="135"/>
    </row>
    <row r="1554" spans="1:37" ht="18" customHeight="1">
      <c r="A1554" s="312"/>
      <c r="B1554" s="243"/>
      <c r="C1554" s="389"/>
      <c r="D1554" s="389"/>
      <c r="E1554" s="389"/>
      <c r="F1554" s="389"/>
      <c r="G1554" s="389" t="str">
        <f>IFERROR(INDEX(ルール・メモ!$F$3:$F$32,MATCH(4,ルール・メモ!$E$3:$E$32,0),1),"")</f>
        <v/>
      </c>
      <c r="H1554" s="389"/>
      <c r="I1554" s="389"/>
      <c r="J1554" s="184"/>
      <c r="K1554" s="101">
        <f>K1553+8</f>
        <v>8</v>
      </c>
      <c r="L1554" s="102">
        <f t="shared" ref="L1554:R1554" si="145">L1553+8</f>
        <v>9</v>
      </c>
      <c r="M1554" s="102">
        <f t="shared" si="145"/>
        <v>10</v>
      </c>
      <c r="N1554" s="102">
        <f t="shared" si="145"/>
        <v>11</v>
      </c>
      <c r="O1554" s="102">
        <f t="shared" si="145"/>
        <v>12</v>
      </c>
      <c r="P1554" s="102">
        <f t="shared" si="145"/>
        <v>13</v>
      </c>
      <c r="Q1554" s="102">
        <f t="shared" si="145"/>
        <v>14</v>
      </c>
      <c r="R1554" s="103">
        <f t="shared" si="145"/>
        <v>15</v>
      </c>
      <c r="S1554" s="79"/>
      <c r="T1554" s="118"/>
      <c r="U1554" s="118"/>
      <c r="V1554" s="118"/>
      <c r="W1554" s="118"/>
      <c r="X1554" s="118"/>
      <c r="Y1554" s="135"/>
      <c r="Z1554" s="135"/>
      <c r="AA1554" s="135"/>
      <c r="AB1554" s="135"/>
      <c r="AC1554" s="135"/>
      <c r="AD1554" s="135"/>
      <c r="AE1554" s="135"/>
      <c r="AF1554" s="135"/>
    </row>
    <row r="1555" spans="1:37" ht="18" customHeight="1">
      <c r="A1555" s="312"/>
      <c r="B1555" s="243"/>
      <c r="C1555" s="389"/>
      <c r="D1555" s="389"/>
      <c r="E1555" s="389"/>
      <c r="F1555" s="389"/>
      <c r="G1555" s="389" t="str">
        <f>IFERROR(INDEX(ルール・メモ!$F$3:$F$32,MATCH(5,ルール・メモ!$E$3:$E$32,0),1),"")</f>
        <v/>
      </c>
      <c r="H1555" s="389"/>
      <c r="I1555" s="389"/>
      <c r="J1555" s="184"/>
      <c r="K1555" s="101">
        <f t="shared" ref="K1555:R1556" si="146">K1554+8</f>
        <v>16</v>
      </c>
      <c r="L1555" s="102">
        <f t="shared" si="146"/>
        <v>17</v>
      </c>
      <c r="M1555" s="102">
        <f t="shared" si="146"/>
        <v>18</v>
      </c>
      <c r="N1555" s="102">
        <f t="shared" si="146"/>
        <v>19</v>
      </c>
      <c r="O1555" s="102">
        <f t="shared" si="146"/>
        <v>20</v>
      </c>
      <c r="P1555" s="102">
        <f t="shared" si="146"/>
        <v>21</v>
      </c>
      <c r="Q1555" s="102">
        <f t="shared" si="146"/>
        <v>22</v>
      </c>
      <c r="R1555" s="103">
        <f t="shared" si="146"/>
        <v>23</v>
      </c>
      <c r="S1555" s="79"/>
      <c r="T1555" s="118"/>
      <c r="U1555" s="118"/>
      <c r="V1555" s="118"/>
      <c r="W1555" s="118"/>
      <c r="X1555" s="118"/>
      <c r="Y1555" s="135"/>
      <c r="Z1555" s="135"/>
      <c r="AA1555" s="135"/>
      <c r="AB1555" s="135"/>
      <c r="AC1555" s="135"/>
      <c r="AD1555" s="135"/>
      <c r="AE1555" s="135"/>
      <c r="AF1555" s="135"/>
    </row>
    <row r="1556" spans="1:37" ht="18" customHeight="1">
      <c r="A1556" s="312"/>
      <c r="B1556" s="243"/>
      <c r="C1556" s="389"/>
      <c r="D1556" s="389"/>
      <c r="E1556" s="389"/>
      <c r="F1556" s="389"/>
      <c r="G1556" s="389" t="str">
        <f>IFERROR(INDEX(ルール・メモ!$F$3:$F$32,MATCH(6,ルール・メモ!$E$3:$E$32,0),1),"")</f>
        <v/>
      </c>
      <c r="H1556" s="389"/>
      <c r="I1556" s="389"/>
      <c r="J1556" s="184"/>
      <c r="K1556" s="104">
        <f t="shared" si="146"/>
        <v>24</v>
      </c>
      <c r="L1556" s="105">
        <f t="shared" si="146"/>
        <v>25</v>
      </c>
      <c r="M1556" s="105">
        <f t="shared" si="146"/>
        <v>26</v>
      </c>
      <c r="N1556" s="105">
        <f t="shared" si="146"/>
        <v>27</v>
      </c>
      <c r="O1556" s="105">
        <f t="shared" si="146"/>
        <v>28</v>
      </c>
      <c r="P1556" s="105">
        <f t="shared" si="146"/>
        <v>29</v>
      </c>
      <c r="Q1556" s="105">
        <f t="shared" si="146"/>
        <v>30</v>
      </c>
      <c r="R1556" s="106"/>
      <c r="S1556" s="79"/>
      <c r="T1556" s="118"/>
      <c r="U1556" s="118"/>
      <c r="V1556" s="118"/>
      <c r="W1556" s="118"/>
      <c r="X1556" s="118"/>
      <c r="Y1556" s="135"/>
      <c r="Z1556" s="135"/>
      <c r="AA1556" s="135"/>
      <c r="AB1556" s="135"/>
      <c r="AC1556" s="135"/>
      <c r="AD1556" s="135"/>
      <c r="AE1556" s="135"/>
      <c r="AF1556" s="135"/>
    </row>
    <row r="1557" spans="1:37" ht="18" customHeight="1">
      <c r="A1557" s="312"/>
      <c r="B1557" s="80"/>
      <c r="C1557" s="95" t="str">
        <f>"①"&amp;IFERROR(INDEX(ルール・メモ!$C$3:$C$32,MATCH(1,ルール・メモ!$B$3:$B$32,0),1),"")</f>
        <v>①</v>
      </c>
      <c r="D1557" s="95"/>
      <c r="E1557" s="95"/>
      <c r="F1557" s="95"/>
      <c r="G1557" s="95"/>
      <c r="H1557" s="95"/>
      <c r="I1557" s="95" t="str">
        <f>"③"&amp;IFERROR(INDEX(ルール・メモ!$C$3:$C$32,MATCH(3,ルール・メモ!$B$3:$B$32,0),1),"")</f>
        <v>③</v>
      </c>
      <c r="J1557" s="80"/>
      <c r="K1557" s="96"/>
      <c r="L1557" s="96"/>
      <c r="M1557" s="96"/>
      <c r="N1557" s="96"/>
      <c r="O1557" s="96"/>
      <c r="P1557" s="96"/>
      <c r="Q1557" s="96"/>
      <c r="R1557" s="96"/>
      <c r="S1557" s="79"/>
      <c r="T1557" s="119"/>
      <c r="U1557" s="118"/>
      <c r="V1557" s="118"/>
      <c r="W1557" s="118"/>
      <c r="X1557" s="118"/>
      <c r="Y1557" s="135"/>
      <c r="Z1557" s="135"/>
      <c r="AA1557" s="135"/>
      <c r="AB1557" s="135"/>
      <c r="AC1557" s="135"/>
      <c r="AD1557" s="135"/>
      <c r="AE1557" s="135"/>
      <c r="AF1557" s="135"/>
    </row>
    <row r="1558" spans="1:37" ht="18" customHeight="1" thickBot="1">
      <c r="A1558" s="312"/>
      <c r="B1558" s="80"/>
      <c r="C1558" s="186" t="str">
        <f>"②"&amp;IFERROR(INDEX(ルール・メモ!$C$3:$C$32,MATCH(2,ルール・メモ!$B$3:$B$32,0),1),"")</f>
        <v>②</v>
      </c>
      <c r="D1558" s="186"/>
      <c r="E1558" s="186"/>
      <c r="F1558" s="186"/>
      <c r="G1558" s="186"/>
      <c r="H1558" s="186"/>
      <c r="I1558" s="186" t="str">
        <f>"④"&amp;IFERROR(INDEX(ルール・メモ!$C$3:$C$32,MATCH(4,ルール・メモ!$B$3:$B$32,0),1),"")</f>
        <v>④</v>
      </c>
      <c r="J1558" s="187"/>
      <c r="K1558" s="188"/>
      <c r="L1558" s="188"/>
      <c r="M1558" s="188"/>
      <c r="N1558" s="188"/>
      <c r="O1558" s="188"/>
      <c r="P1558" s="188"/>
      <c r="Q1558" s="188"/>
      <c r="R1558" s="188"/>
      <c r="S1558" s="79"/>
      <c r="T1558" s="118"/>
      <c r="U1558" s="118"/>
      <c r="V1558" s="118"/>
      <c r="W1558" s="118"/>
      <c r="X1558" s="118"/>
      <c r="Y1558" s="135"/>
      <c r="Z1558" s="135"/>
      <c r="AA1558" s="1"/>
      <c r="AB1558" s="1"/>
      <c r="AC1558" s="1"/>
      <c r="AD1558" s="1"/>
      <c r="AE1558" s="1"/>
      <c r="AF1558" s="1"/>
    </row>
    <row r="1559" spans="1:37" ht="18" customHeight="1" thickBot="1">
      <c r="A1559" s="312"/>
      <c r="B1559" s="321">
        <v>1</v>
      </c>
      <c r="C1559" s="81" t="s">
        <v>23</v>
      </c>
      <c r="D1559" s="82" t="s">
        <v>136</v>
      </c>
      <c r="E1559" s="82" t="s">
        <v>28</v>
      </c>
      <c r="F1559" s="82" t="s">
        <v>27</v>
      </c>
      <c r="G1559" s="82" t="s">
        <v>24</v>
      </c>
      <c r="H1559" s="171" t="s">
        <v>25</v>
      </c>
      <c r="I1559" s="91" t="s">
        <v>133</v>
      </c>
      <c r="J1559" s="372" t="s">
        <v>198</v>
      </c>
      <c r="K1559" s="374"/>
      <c r="L1559" s="375"/>
      <c r="M1559" s="375"/>
      <c r="N1559" s="375"/>
      <c r="O1559" s="375"/>
      <c r="P1559" s="375"/>
      <c r="Q1559" s="375"/>
      <c r="R1559" s="376"/>
      <c r="S1559" s="83"/>
      <c r="T1559" s="120" t="s">
        <v>31</v>
      </c>
      <c r="U1559" s="118"/>
      <c r="V1559" s="118"/>
      <c r="W1559" s="118"/>
      <c r="X1559" s="118"/>
      <c r="Y1559" s="135" t="str">
        <f>K1561</f>
        <v/>
      </c>
      <c r="Z1559" s="266">
        <f>K1562</f>
        <v>0</v>
      </c>
      <c r="AA1559" s="135"/>
      <c r="AB1559" s="135"/>
      <c r="AC1559" s="135"/>
      <c r="AD1559" s="135"/>
      <c r="AE1559" s="135"/>
      <c r="AF1559" s="148"/>
      <c r="AG1559" s="135"/>
      <c r="AH1559" s="135"/>
      <c r="AI1559" s="135"/>
      <c r="AJ1559" s="135"/>
      <c r="AK1559" s="135"/>
    </row>
    <row r="1560" spans="1:37" ht="18" customHeight="1" thickBot="1">
      <c r="A1560" s="312"/>
      <c r="B1560" s="309">
        <f>C1549</f>
        <v>18</v>
      </c>
      <c r="C1560" s="107"/>
      <c r="D1560" s="108" t="s">
        <v>30</v>
      </c>
      <c r="E1560" s="108" t="str">
        <f>IF(C1560="","",IFERROR(INDEX(リスト!$B$3:$B$32,MATCH(プレー記録!C1560,リスト!$D$3:$D$32,0),1),""))</f>
        <v/>
      </c>
      <c r="F1560" s="109"/>
      <c r="G1560" s="109" t="str">
        <f>IF(F1560="","",F1560)</f>
        <v/>
      </c>
      <c r="H1560" s="172"/>
      <c r="I1560" s="175"/>
      <c r="J1560" s="373"/>
      <c r="K1560" s="377"/>
      <c r="L1560" s="378"/>
      <c r="M1560" s="378"/>
      <c r="N1560" s="378"/>
      <c r="O1560" s="378"/>
      <c r="P1560" s="378"/>
      <c r="Q1560" s="378"/>
      <c r="R1560" s="379"/>
      <c r="S1560" s="84"/>
      <c r="T1560" s="240"/>
      <c r="U1560" s="118" t="str">
        <f>IF(F1560="","","OUT_"&amp;E1560&amp;MONTH(B1560)&amp;"/"&amp;DAY(B1560)&amp;"_"&amp;COUNTIF($V$12:V1560,V1560))</f>
        <v/>
      </c>
      <c r="V1560" s="118" t="str">
        <f>"OUT_"&amp;E1560&amp;B1560</f>
        <v>OUT_18</v>
      </c>
      <c r="W1560" s="194">
        <f>SUM(H1560)-SUM(I1562)</f>
        <v>0</v>
      </c>
      <c r="X1560" s="119" t="str">
        <f>IF(C1560="","",C1560)</f>
        <v/>
      </c>
      <c r="Y1560" s="135" t="str">
        <f>M1561</f>
        <v/>
      </c>
      <c r="Z1560" s="266">
        <f>M1562</f>
        <v>0</v>
      </c>
      <c r="AA1560" s="135"/>
      <c r="AB1560" s="135"/>
      <c r="AC1560" s="135"/>
      <c r="AD1560" s="135"/>
      <c r="AE1560" s="135"/>
      <c r="AF1560" s="148"/>
      <c r="AG1560" s="135"/>
      <c r="AH1560" s="135"/>
      <c r="AI1560" s="135"/>
      <c r="AJ1560" s="135"/>
      <c r="AK1560" s="135"/>
    </row>
    <row r="1561" spans="1:37" ht="18" customHeight="1">
      <c r="A1561" s="312"/>
      <c r="B1561" s="79"/>
      <c r="C1561" s="85" t="s">
        <v>26</v>
      </c>
      <c r="D1561" s="86" t="s">
        <v>1</v>
      </c>
      <c r="E1561" s="86" t="s">
        <v>29</v>
      </c>
      <c r="F1561" s="86" t="s">
        <v>119</v>
      </c>
      <c r="G1561" s="86" t="s">
        <v>134</v>
      </c>
      <c r="H1561" s="173" t="s">
        <v>117</v>
      </c>
      <c r="I1561" s="92" t="s">
        <v>135</v>
      </c>
      <c r="J1561" s="380" t="s">
        <v>199</v>
      </c>
      <c r="K1561" s="382" t="str">
        <f>IF(INDEX(テーブル6[プレー種別],MATCH(1,リスト!$O$3:$O$6,0),1)="","",INDEX(テーブル6[プレー種別],MATCH(1,リスト!$O$3:$O$6,0),1))</f>
        <v/>
      </c>
      <c r="L1561" s="383"/>
      <c r="M1561" s="382" t="str">
        <f>IF(INDEX(テーブル6[プレー種別],MATCH(2,リスト!$O$3:$O$6,0),1)="","",INDEX(テーブル6[プレー種別],MATCH(2,リスト!$O$3:$O$6,0),1))</f>
        <v/>
      </c>
      <c r="N1561" s="383"/>
      <c r="O1561" s="382" t="str">
        <f>IF(INDEX(テーブル6[プレー種別],MATCH(3,リスト!$O$3:$O$6,0),1)="","",INDEX(テーブル6[プレー種別],MATCH(3,リスト!$O$3:$O$6,0),1))</f>
        <v/>
      </c>
      <c r="P1561" s="383"/>
      <c r="Q1561" s="382" t="str">
        <f>IF(INDEX(テーブル6[プレー種別],MATCH(4,リスト!$O$3:$O$6,0),1)="","",INDEX(テーブル6[プレー種別],MATCH(4,リスト!$O$3:$O$6,0),1))</f>
        <v/>
      </c>
      <c r="R1561" s="384"/>
      <c r="S1561" s="87"/>
      <c r="T1561" s="118"/>
      <c r="U1561" s="118"/>
      <c r="V1561" s="118"/>
      <c r="W1561" s="118"/>
      <c r="X1561" s="118"/>
      <c r="Y1561" s="135" t="str">
        <f>O1561</f>
        <v/>
      </c>
      <c r="Z1561" s="266">
        <f>O1562</f>
        <v>0</v>
      </c>
      <c r="AA1561" s="135"/>
      <c r="AB1561" s="135"/>
      <c r="AC1561" s="135"/>
      <c r="AD1561" s="135"/>
      <c r="AE1561" s="135"/>
      <c r="AF1561" s="148"/>
      <c r="AG1561" s="135"/>
      <c r="AH1561" s="135"/>
      <c r="AI1561" s="135"/>
      <c r="AJ1561" s="135"/>
      <c r="AK1561" s="135"/>
    </row>
    <row r="1562" spans="1:37" ht="18" customHeight="1" thickBot="1">
      <c r="A1562" s="312" t="str">
        <f>IF(C1560="","",C1560)</f>
        <v/>
      </c>
      <c r="B1562" s="97">
        <f>B1560</f>
        <v>18</v>
      </c>
      <c r="C1562" s="93" t="str">
        <f>IF(H1560="","",IF(D1560="USD",H1560-G1560,ROUNDUP((H1560-G1560)/T1560,2)))</f>
        <v/>
      </c>
      <c r="D1562" s="110"/>
      <c r="E1562" s="110"/>
      <c r="F1562" s="111" t="str">
        <f>IF(AND(E1560&lt;&gt;"",OR(I1560="全額",I1560="一部")=TRUE)=TRUE,E1560,"")</f>
        <v/>
      </c>
      <c r="G1562" s="112" t="str">
        <f>IF(D1560="JPY",IF(COUNTIF(F1562,"*円*")=1,I1562,ROUNDUP(I1562/T1560,2)),IF(COUNTIF(F1562,"*円*")=0,I1562,ROUNDUP(I1562*T1560,0)))</f>
        <v/>
      </c>
      <c r="H1562" s="174"/>
      <c r="I1562" s="176" t="str">
        <f>IF(I1560="","",IF(I1560="全額",H1560,IF(I1560="なし",0,"金額入力")))</f>
        <v/>
      </c>
      <c r="J1562" s="381"/>
      <c r="K1562" s="385"/>
      <c r="L1562" s="386"/>
      <c r="M1562" s="385"/>
      <c r="N1562" s="386"/>
      <c r="O1562" s="385"/>
      <c r="P1562" s="386"/>
      <c r="Q1562" s="385"/>
      <c r="R1562" s="387"/>
      <c r="S1562" s="87"/>
      <c r="T1562" s="79"/>
      <c r="U1562" s="118" t="str">
        <f>IF(G1562="","","IN_"&amp;F1562&amp;MONTH(H1562)&amp;"/"&amp;DAY(H1562))&amp;"_"&amp;COUNTIF($V$14:V1562,V1562)</f>
        <v>_271</v>
      </c>
      <c r="V1562" s="118" t="str">
        <f>"IN_"&amp;F1562&amp;H1562</f>
        <v>IN_</v>
      </c>
      <c r="W1562" s="118"/>
      <c r="X1562" s="118"/>
      <c r="Y1562" s="135" t="str">
        <f>Q1561</f>
        <v/>
      </c>
      <c r="Z1562" s="266">
        <f>Q1562</f>
        <v>0</v>
      </c>
      <c r="AA1562" s="135" t="str">
        <f>IF(AB1562="着金待ち",COUNTIF($AB$14:AB1562,"着金待ち"),"")</f>
        <v/>
      </c>
      <c r="AB1562" s="135" t="str">
        <f>IF(AND(OR(I1560="全額",I1560="一部")=TRUE,H1562="")=TRUE,"着金待ち","")</f>
        <v/>
      </c>
      <c r="AC1562" s="135" t="str">
        <f>IF(AB1562="着金待ち",C1560,"")</f>
        <v/>
      </c>
      <c r="AD1562" s="135" t="str">
        <f>IF(AB1562="着金待ち",F1562,"")</f>
        <v/>
      </c>
      <c r="AE1562" s="292" t="str">
        <f>IF(AB1562="着金待ち",G1562,"")</f>
        <v/>
      </c>
      <c r="AF1562" s="148" t="str">
        <f>IF(AB1562="着金待ち",B1562,"")</f>
        <v/>
      </c>
      <c r="AG1562" s="135" t="str">
        <f>IF(C1562="","",IF(C1562&lt;&gt;D1562+E1562,"！",""))</f>
        <v/>
      </c>
      <c r="AH1562" s="135" t="str">
        <f>IF(C1562="","",IF(C1562&lt;&gt;SUM(K1562:R1562),"！",""))</f>
        <v/>
      </c>
      <c r="AI1562" s="135" t="str">
        <f>IF(OR(AG1562="！",AH1562="！")=TRUE,"！","")</f>
        <v/>
      </c>
      <c r="AJ1562" s="135" t="str">
        <f>IF(AI1562="！",COUNTIF($AI$14:AI1562,"！"),"")</f>
        <v/>
      </c>
      <c r="AK1562" s="135">
        <v>1</v>
      </c>
    </row>
    <row r="1563" spans="1:37" ht="18" customHeight="1" thickBot="1">
      <c r="A1563" s="312"/>
      <c r="B1563" s="79"/>
      <c r="C1563" s="88"/>
      <c r="D1563" s="89"/>
      <c r="E1563" s="94" t="str">
        <f>IFERROR(ABS(C1562-(D1562+E1562)),"")</f>
        <v/>
      </c>
      <c r="F1563" s="90"/>
      <c r="G1563" s="90"/>
      <c r="H1563" s="89"/>
      <c r="I1563" s="170"/>
      <c r="J1563" s="79"/>
      <c r="K1563" s="79"/>
      <c r="L1563" s="79"/>
      <c r="M1563" s="79"/>
      <c r="N1563" s="79"/>
      <c r="O1563" s="79"/>
      <c r="P1563" s="79"/>
      <c r="Q1563" s="388" t="str">
        <f>IFERROR(ABS(C1562-SUM(K1562:R1562)),"")</f>
        <v/>
      </c>
      <c r="R1563" s="388"/>
      <c r="S1563" s="79"/>
      <c r="T1563" s="118"/>
      <c r="U1563" s="118"/>
      <c r="V1563" s="118"/>
      <c r="W1563" s="118"/>
      <c r="X1563" s="118"/>
      <c r="Y1563" s="135"/>
      <c r="Z1563" s="135"/>
      <c r="AA1563" s="135"/>
      <c r="AB1563" s="135"/>
      <c r="AC1563" s="135"/>
      <c r="AD1563" s="135"/>
      <c r="AE1563" s="135"/>
      <c r="AF1563" s="148"/>
      <c r="AG1563" s="135"/>
      <c r="AH1563" s="135"/>
      <c r="AI1563" s="135"/>
      <c r="AJ1563" s="135"/>
      <c r="AK1563" s="135"/>
    </row>
    <row r="1564" spans="1:37" ht="18" customHeight="1" thickBot="1">
      <c r="A1564" s="312"/>
      <c r="B1564" s="321">
        <f>B1559+1</f>
        <v>2</v>
      </c>
      <c r="C1564" s="81" t="s">
        <v>23</v>
      </c>
      <c r="D1564" s="82" t="s">
        <v>136</v>
      </c>
      <c r="E1564" s="82" t="s">
        <v>28</v>
      </c>
      <c r="F1564" s="82" t="s">
        <v>27</v>
      </c>
      <c r="G1564" s="82" t="s">
        <v>24</v>
      </c>
      <c r="H1564" s="171" t="s">
        <v>25</v>
      </c>
      <c r="I1564" s="91" t="s">
        <v>133</v>
      </c>
      <c r="J1564" s="372" t="s">
        <v>198</v>
      </c>
      <c r="K1564" s="374"/>
      <c r="L1564" s="375"/>
      <c r="M1564" s="375"/>
      <c r="N1564" s="375"/>
      <c r="O1564" s="375"/>
      <c r="P1564" s="375"/>
      <c r="Q1564" s="375"/>
      <c r="R1564" s="376"/>
      <c r="S1564" s="83"/>
      <c r="T1564" s="120" t="s">
        <v>31</v>
      </c>
      <c r="U1564" s="118"/>
      <c r="V1564" s="118"/>
      <c r="W1564" s="118"/>
      <c r="X1564" s="118"/>
      <c r="Y1564" s="135" t="str">
        <f>K1566</f>
        <v/>
      </c>
      <c r="Z1564" s="266">
        <f>K1567</f>
        <v>0</v>
      </c>
      <c r="AA1564" s="135"/>
      <c r="AB1564" s="135"/>
      <c r="AC1564" s="135"/>
      <c r="AD1564" s="135"/>
      <c r="AE1564" s="135"/>
      <c r="AF1564" s="148"/>
      <c r="AG1564" s="135"/>
      <c r="AH1564" s="135"/>
      <c r="AI1564" s="135"/>
      <c r="AJ1564" s="135"/>
      <c r="AK1564" s="135"/>
    </row>
    <row r="1565" spans="1:37" ht="18" customHeight="1" thickBot="1">
      <c r="A1565" s="312"/>
      <c r="B1565" s="309">
        <f>B1560</f>
        <v>18</v>
      </c>
      <c r="C1565" s="107"/>
      <c r="D1565" s="108" t="s">
        <v>30</v>
      </c>
      <c r="E1565" s="108" t="str">
        <f>IF(C1565="","",IFERROR(INDEX(リスト!$B$3:$B$32,MATCH(プレー記録!C1565,リスト!$D$3:$D$32,0),1),""))</f>
        <v/>
      </c>
      <c r="F1565" s="109"/>
      <c r="G1565" s="109" t="str">
        <f>IF(F1565="","",F1565)</f>
        <v/>
      </c>
      <c r="H1565" s="172"/>
      <c r="I1565" s="175"/>
      <c r="J1565" s="373"/>
      <c r="K1565" s="377"/>
      <c r="L1565" s="378"/>
      <c r="M1565" s="378"/>
      <c r="N1565" s="378"/>
      <c r="O1565" s="378"/>
      <c r="P1565" s="378"/>
      <c r="Q1565" s="378"/>
      <c r="R1565" s="379"/>
      <c r="S1565" s="84"/>
      <c r="T1565" s="241"/>
      <c r="U1565" s="118" t="str">
        <f>IF(F1565="","","OUT_"&amp;E1565&amp;MONTH(B1565)&amp;"/"&amp;DAY(B1565)&amp;"_"&amp;COUNTIF($V$12:V1565,V1565))</f>
        <v/>
      </c>
      <c r="V1565" s="118" t="str">
        <f>"OUT_"&amp;E1565&amp;B1565</f>
        <v>OUT_18</v>
      </c>
      <c r="W1565" s="194">
        <f>SUM(H1565)-SUM(I1567)</f>
        <v>0</v>
      </c>
      <c r="X1565" s="119" t="str">
        <f>IF(C1565="","",C1565)</f>
        <v/>
      </c>
      <c r="Y1565" s="135" t="str">
        <f>M1566</f>
        <v/>
      </c>
      <c r="Z1565" s="266">
        <f>M1567</f>
        <v>0</v>
      </c>
      <c r="AA1565" s="135"/>
      <c r="AB1565" s="135"/>
      <c r="AC1565" s="135"/>
      <c r="AD1565" s="135"/>
      <c r="AE1565" s="135"/>
      <c r="AF1565" s="148"/>
      <c r="AG1565" s="135"/>
      <c r="AH1565" s="135"/>
      <c r="AI1565" s="135"/>
      <c r="AJ1565" s="135"/>
      <c r="AK1565" s="135"/>
    </row>
    <row r="1566" spans="1:37" ht="18" customHeight="1">
      <c r="A1566" s="312"/>
      <c r="B1566" s="79"/>
      <c r="C1566" s="85" t="s">
        <v>26</v>
      </c>
      <c r="D1566" s="86" t="s">
        <v>1</v>
      </c>
      <c r="E1566" s="86" t="s">
        <v>29</v>
      </c>
      <c r="F1566" s="86" t="s">
        <v>119</v>
      </c>
      <c r="G1566" s="86" t="s">
        <v>134</v>
      </c>
      <c r="H1566" s="173" t="s">
        <v>117</v>
      </c>
      <c r="I1566" s="92" t="s">
        <v>135</v>
      </c>
      <c r="J1566" s="380" t="s">
        <v>199</v>
      </c>
      <c r="K1566" s="382" t="str">
        <f>$K$13</f>
        <v/>
      </c>
      <c r="L1566" s="383"/>
      <c r="M1566" s="382" t="str">
        <f>$M$13</f>
        <v/>
      </c>
      <c r="N1566" s="383"/>
      <c r="O1566" s="382" t="str">
        <f>$O$13</f>
        <v/>
      </c>
      <c r="P1566" s="383"/>
      <c r="Q1566" s="382" t="str">
        <f>$Q$13</f>
        <v/>
      </c>
      <c r="R1566" s="384"/>
      <c r="S1566" s="87"/>
      <c r="T1566" s="118"/>
      <c r="U1566" s="118"/>
      <c r="V1566" s="118"/>
      <c r="W1566" s="118"/>
      <c r="X1566" s="118"/>
      <c r="Y1566" s="135" t="str">
        <f>O1566</f>
        <v/>
      </c>
      <c r="Z1566" s="266">
        <f>O1567</f>
        <v>0</v>
      </c>
      <c r="AA1566" s="135"/>
      <c r="AB1566" s="135"/>
      <c r="AC1566" s="135"/>
      <c r="AD1566" s="135"/>
      <c r="AE1566" s="135"/>
      <c r="AF1566" s="148"/>
      <c r="AG1566" s="135"/>
      <c r="AH1566" s="135"/>
      <c r="AI1566" s="135"/>
      <c r="AJ1566" s="135"/>
      <c r="AK1566" s="135"/>
    </row>
    <row r="1567" spans="1:37" ht="18" customHeight="1" thickBot="1">
      <c r="A1567" s="312" t="str">
        <f>IF(C1565="","",C1565)</f>
        <v/>
      </c>
      <c r="B1567" s="97">
        <f>B1560</f>
        <v>18</v>
      </c>
      <c r="C1567" s="93" t="str">
        <f>IF(H1565="","",IF(D1565="USD",H1565-G1565,ROUNDUP((H1565-G1565)/T1565,2)))</f>
        <v/>
      </c>
      <c r="D1567" s="110"/>
      <c r="E1567" s="110"/>
      <c r="F1567" s="111" t="str">
        <f>IF(AND(E1565&lt;&gt;"",OR(I1565="全額",I1565="一部")=TRUE)=TRUE,E1565,"")</f>
        <v/>
      </c>
      <c r="G1567" s="112" t="str">
        <f>IF(D1565="JPY",IF(COUNTIF(F1567,"*円*")=1,I1567,ROUNDUP(I1567/T1565,2)),IF(COUNTIF(F1567,"*円*")=0,I1567,ROUNDUP(I1567*T1565,0)))</f>
        <v/>
      </c>
      <c r="H1567" s="174"/>
      <c r="I1567" s="176" t="str">
        <f>IF(I1565="","",IF(I1565="全額",H1565,IF(I1565="なし",0,"金額入力")))</f>
        <v/>
      </c>
      <c r="J1567" s="381"/>
      <c r="K1567" s="385"/>
      <c r="L1567" s="386"/>
      <c r="M1567" s="385"/>
      <c r="N1567" s="386"/>
      <c r="O1567" s="385"/>
      <c r="P1567" s="386"/>
      <c r="Q1567" s="385"/>
      <c r="R1567" s="387"/>
      <c r="S1567" s="87"/>
      <c r="T1567" s="79"/>
      <c r="U1567" s="118" t="str">
        <f>IF(G1567="","","IN_"&amp;F1567&amp;MONTH(H1567)&amp;"/"&amp;DAY(H1567))&amp;"_"&amp;COUNTIF($V$14:V1567,V1567)</f>
        <v>_272</v>
      </c>
      <c r="V1567" s="118" t="str">
        <f>"IN_"&amp;F1567&amp;H1567</f>
        <v>IN_</v>
      </c>
      <c r="W1567" s="118"/>
      <c r="X1567" s="118"/>
      <c r="Y1567" s="135" t="str">
        <f>Q1566</f>
        <v/>
      </c>
      <c r="Z1567" s="266">
        <f>Q1567</f>
        <v>0</v>
      </c>
      <c r="AA1567" s="135" t="str">
        <f>IF(AB1567="着金待ち",COUNTIF($AB$14:AB1567,"着金待ち"),"")</f>
        <v/>
      </c>
      <c r="AB1567" s="135" t="str">
        <f>IF(AND(OR(I1565="全額",I1565="一部")=TRUE,H1567="")=TRUE,"着金待ち","")</f>
        <v/>
      </c>
      <c r="AC1567" s="135" t="str">
        <f>IF(AB1567="着金待ち",C1565,"")</f>
        <v/>
      </c>
      <c r="AD1567" s="135" t="str">
        <f>IF(AB1567="着金待ち",F1567,"")</f>
        <v/>
      </c>
      <c r="AE1567" s="292" t="str">
        <f>IF(AB1567="着金待ち",G1567,"")</f>
        <v/>
      </c>
      <c r="AF1567" s="148" t="str">
        <f>IF(AB1567="着金待ち",B1567,"")</f>
        <v/>
      </c>
      <c r="AG1567" s="135" t="str">
        <f>IF(C1567="","",IF(C1567&lt;&gt;D1567+E1567,"！",""))</f>
        <v/>
      </c>
      <c r="AH1567" s="135" t="str">
        <f>IF(C1567="","",IF(C1567&lt;&gt;SUM(K1567:R1567),"！",""))</f>
        <v/>
      </c>
      <c r="AI1567" s="135" t="str">
        <f>IF(OR(AG1567="！",AH1567="！")=TRUE,"！","")</f>
        <v/>
      </c>
      <c r="AJ1567" s="135" t="str">
        <f>IF(AI1567="！",COUNTIF($AI$14:AI1567,"！"),"")</f>
        <v/>
      </c>
      <c r="AK1567" s="135">
        <v>2</v>
      </c>
    </row>
    <row r="1568" spans="1:37" ht="18" customHeight="1" thickBot="1">
      <c r="A1568" s="312"/>
      <c r="B1568" s="79"/>
      <c r="C1568" s="88"/>
      <c r="D1568" s="89"/>
      <c r="E1568" s="94" t="str">
        <f>IFERROR(ABS(C1567-(D1567+E1567)),"")</f>
        <v/>
      </c>
      <c r="F1568" s="90"/>
      <c r="G1568" s="90"/>
      <c r="H1568" s="89"/>
      <c r="I1568" s="170"/>
      <c r="J1568" s="79"/>
      <c r="K1568" s="79"/>
      <c r="L1568" s="79"/>
      <c r="M1568" s="79"/>
      <c r="N1568" s="79"/>
      <c r="O1568" s="79"/>
      <c r="P1568" s="79"/>
      <c r="Q1568" s="388" t="str">
        <f>IFERROR(ABS(C1567-SUM(K1567:R1567)),"")</f>
        <v/>
      </c>
      <c r="R1568" s="388"/>
      <c r="S1568" s="79"/>
      <c r="T1568" s="118"/>
      <c r="U1568" s="118"/>
      <c r="V1568" s="118"/>
      <c r="W1568" s="118"/>
      <c r="X1568" s="118"/>
      <c r="Y1568" s="135"/>
      <c r="Z1568" s="135"/>
      <c r="AA1568" s="135"/>
      <c r="AB1568" s="135"/>
      <c r="AC1568" s="135"/>
      <c r="AD1568" s="135"/>
      <c r="AE1568" s="135"/>
      <c r="AF1568" s="148"/>
      <c r="AG1568" s="135"/>
      <c r="AH1568" s="135"/>
      <c r="AI1568" s="135"/>
      <c r="AJ1568" s="135"/>
      <c r="AK1568" s="135"/>
    </row>
    <row r="1569" spans="1:37" ht="18" customHeight="1" thickBot="1">
      <c r="A1569" s="312"/>
      <c r="B1569" s="321">
        <f>B1564+1</f>
        <v>3</v>
      </c>
      <c r="C1569" s="81" t="s">
        <v>23</v>
      </c>
      <c r="D1569" s="82" t="s">
        <v>136</v>
      </c>
      <c r="E1569" s="82" t="s">
        <v>28</v>
      </c>
      <c r="F1569" s="82" t="s">
        <v>27</v>
      </c>
      <c r="G1569" s="82" t="s">
        <v>24</v>
      </c>
      <c r="H1569" s="171" t="s">
        <v>25</v>
      </c>
      <c r="I1569" s="91" t="s">
        <v>133</v>
      </c>
      <c r="J1569" s="372" t="s">
        <v>198</v>
      </c>
      <c r="K1569" s="374"/>
      <c r="L1569" s="375"/>
      <c r="M1569" s="375"/>
      <c r="N1569" s="375"/>
      <c r="O1569" s="375"/>
      <c r="P1569" s="375"/>
      <c r="Q1569" s="375"/>
      <c r="R1569" s="376"/>
      <c r="S1569" s="83"/>
      <c r="T1569" s="120" t="s">
        <v>31</v>
      </c>
      <c r="U1569" s="118"/>
      <c r="V1569" s="118"/>
      <c r="W1569" s="118"/>
      <c r="X1569" s="118"/>
      <c r="Y1569" s="135" t="str">
        <f>K1571</f>
        <v/>
      </c>
      <c r="Z1569" s="266">
        <f>K1572</f>
        <v>0</v>
      </c>
      <c r="AA1569" s="135"/>
      <c r="AB1569" s="135"/>
      <c r="AC1569" s="135"/>
      <c r="AD1569" s="135"/>
      <c r="AE1569" s="135"/>
      <c r="AF1569" s="148"/>
      <c r="AG1569" s="135"/>
      <c r="AH1569" s="135"/>
      <c r="AI1569" s="135"/>
      <c r="AJ1569" s="135"/>
      <c r="AK1569" s="135"/>
    </row>
    <row r="1570" spans="1:37" ht="18" customHeight="1" thickBot="1">
      <c r="A1570" s="312"/>
      <c r="B1570" s="309">
        <f>B1560</f>
        <v>18</v>
      </c>
      <c r="C1570" s="107"/>
      <c r="D1570" s="108" t="s">
        <v>30</v>
      </c>
      <c r="E1570" s="108" t="str">
        <f>IF(C1570="","",IFERROR(INDEX(リスト!$B$3:$B$32,MATCH(プレー記録!C1570,リスト!$D$3:$D$32,0),1),""))</f>
        <v/>
      </c>
      <c r="F1570" s="109"/>
      <c r="G1570" s="109" t="str">
        <f>IF(F1570="","",F1570)</f>
        <v/>
      </c>
      <c r="H1570" s="172"/>
      <c r="I1570" s="175"/>
      <c r="J1570" s="373"/>
      <c r="K1570" s="377"/>
      <c r="L1570" s="378"/>
      <c r="M1570" s="378"/>
      <c r="N1570" s="378"/>
      <c r="O1570" s="378"/>
      <c r="P1570" s="378"/>
      <c r="Q1570" s="378"/>
      <c r="R1570" s="379"/>
      <c r="S1570" s="84"/>
      <c r="T1570" s="241"/>
      <c r="U1570" s="118" t="str">
        <f>IF(F1570="","","OUT_"&amp;E1570&amp;MONTH(B1570)&amp;"/"&amp;DAY(B1570)&amp;"_"&amp;COUNTIF($V$12:V1570,V1570))</f>
        <v/>
      </c>
      <c r="V1570" s="118" t="str">
        <f>"OUT_"&amp;E1570&amp;B1570</f>
        <v>OUT_18</v>
      </c>
      <c r="W1570" s="194">
        <f>SUM(H1570)-SUM(I1572)</f>
        <v>0</v>
      </c>
      <c r="X1570" s="119" t="str">
        <f>IF(C1570="","",C1570)</f>
        <v/>
      </c>
      <c r="Y1570" s="135" t="str">
        <f>M1571</f>
        <v/>
      </c>
      <c r="Z1570" s="266">
        <f>M1572</f>
        <v>0</v>
      </c>
      <c r="AA1570" s="135"/>
      <c r="AB1570" s="135"/>
      <c r="AC1570" s="135"/>
      <c r="AD1570" s="135"/>
      <c r="AE1570" s="135"/>
      <c r="AF1570" s="148"/>
      <c r="AG1570" s="135"/>
      <c r="AH1570" s="135"/>
      <c r="AI1570" s="135"/>
      <c r="AJ1570" s="135"/>
      <c r="AK1570" s="135"/>
    </row>
    <row r="1571" spans="1:37" ht="18" customHeight="1">
      <c r="A1571" s="312"/>
      <c r="B1571" s="79"/>
      <c r="C1571" s="85" t="s">
        <v>26</v>
      </c>
      <c r="D1571" s="86" t="s">
        <v>1</v>
      </c>
      <c r="E1571" s="86" t="s">
        <v>29</v>
      </c>
      <c r="F1571" s="86" t="s">
        <v>119</v>
      </c>
      <c r="G1571" s="86" t="s">
        <v>134</v>
      </c>
      <c r="H1571" s="173" t="s">
        <v>117</v>
      </c>
      <c r="I1571" s="92" t="s">
        <v>135</v>
      </c>
      <c r="J1571" s="380" t="s">
        <v>199</v>
      </c>
      <c r="K1571" s="382" t="str">
        <f>$K$13</f>
        <v/>
      </c>
      <c r="L1571" s="383"/>
      <c r="M1571" s="382" t="str">
        <f>$M$13</f>
        <v/>
      </c>
      <c r="N1571" s="383"/>
      <c r="O1571" s="382" t="str">
        <f>$O$13</f>
        <v/>
      </c>
      <c r="P1571" s="383"/>
      <c r="Q1571" s="382" t="str">
        <f>$Q$13</f>
        <v/>
      </c>
      <c r="R1571" s="384"/>
      <c r="S1571" s="87"/>
      <c r="T1571" s="135"/>
      <c r="U1571" s="118"/>
      <c r="V1571" s="118"/>
      <c r="W1571" s="118"/>
      <c r="X1571" s="118"/>
      <c r="Y1571" s="135" t="str">
        <f>O1571</f>
        <v/>
      </c>
      <c r="Z1571" s="266">
        <f>O1572</f>
        <v>0</v>
      </c>
      <c r="AA1571" s="135"/>
      <c r="AB1571" s="135"/>
      <c r="AC1571" s="135"/>
      <c r="AD1571" s="135"/>
      <c r="AE1571" s="135"/>
      <c r="AF1571" s="148"/>
      <c r="AG1571" s="135"/>
      <c r="AH1571" s="135"/>
      <c r="AI1571" s="135"/>
      <c r="AJ1571" s="135"/>
      <c r="AK1571" s="135"/>
    </row>
    <row r="1572" spans="1:37" ht="18" customHeight="1" thickBot="1">
      <c r="A1572" s="312" t="str">
        <f>IF(C1570="","",C1570)</f>
        <v/>
      </c>
      <c r="B1572" s="97">
        <f>B1560</f>
        <v>18</v>
      </c>
      <c r="C1572" s="93" t="str">
        <f>IF(H1570="","",IF(D1570="USD",H1570-G1570,ROUNDUP((H1570-G1570)/T1570,2)))</f>
        <v/>
      </c>
      <c r="D1572" s="110"/>
      <c r="E1572" s="110"/>
      <c r="F1572" s="111" t="str">
        <f>IF(AND(E1570&lt;&gt;"",OR(I1570="全額",I1570="一部")=TRUE)=TRUE,E1570,"")</f>
        <v/>
      </c>
      <c r="G1572" s="112" t="str">
        <f>IF(D1570="JPY",IF(COUNTIF(F1572,"*円*")=1,I1572,ROUNDUP(I1572/T1570,2)),IF(COUNTIF(F1572,"*円*")=0,I1572,ROUNDUP(I1572*T1570,0)))</f>
        <v/>
      </c>
      <c r="H1572" s="174"/>
      <c r="I1572" s="176" t="str">
        <f>IF(I1570="","",IF(I1570="全額",H1570,IF(I1570="なし",0,"金額入力")))</f>
        <v/>
      </c>
      <c r="J1572" s="381"/>
      <c r="K1572" s="385"/>
      <c r="L1572" s="386"/>
      <c r="M1572" s="385"/>
      <c r="N1572" s="386"/>
      <c r="O1572" s="385"/>
      <c r="P1572" s="386"/>
      <c r="Q1572" s="385"/>
      <c r="R1572" s="387"/>
      <c r="S1572" s="87"/>
      <c r="T1572" s="135"/>
      <c r="U1572" s="118" t="str">
        <f>IF(G1572="","","IN_"&amp;F1572&amp;MONTH(H1572)&amp;"/"&amp;DAY(H1572))&amp;"_"&amp;COUNTIF($V$14:V1572,V1572)</f>
        <v>_273</v>
      </c>
      <c r="V1572" s="118" t="str">
        <f>"IN_"&amp;F1572&amp;H1572</f>
        <v>IN_</v>
      </c>
      <c r="W1572" s="118"/>
      <c r="X1572" s="118"/>
      <c r="Y1572" s="135" t="str">
        <f>Q1571</f>
        <v/>
      </c>
      <c r="Z1572" s="266">
        <f>Q1572</f>
        <v>0</v>
      </c>
      <c r="AA1572" s="135" t="str">
        <f>IF(AB1572="着金待ち",COUNTIF($AB$14:AB1572,"着金待ち"),"")</f>
        <v/>
      </c>
      <c r="AB1572" s="135" t="str">
        <f>IF(AND(OR(I1570="全額",I1570="一部")=TRUE,H1572="")=TRUE,"着金待ち","")</f>
        <v/>
      </c>
      <c r="AC1572" s="135" t="str">
        <f>IF(AB1572="着金待ち",C1570,"")</f>
        <v/>
      </c>
      <c r="AD1572" s="135" t="str">
        <f>IF(AB1572="着金待ち",F1572,"")</f>
        <v/>
      </c>
      <c r="AE1572" s="292" t="str">
        <f>IF(AB1572="着金待ち",G1572,"")</f>
        <v/>
      </c>
      <c r="AF1572" s="148" t="str">
        <f>IF(AB1572="着金待ち",B1572,"")</f>
        <v/>
      </c>
      <c r="AG1572" s="135" t="str">
        <f>IF(C1572="","",IF(C1572&lt;&gt;D1572+E1572,"！",""))</f>
        <v/>
      </c>
      <c r="AH1572" s="135" t="str">
        <f>IF(C1572="","",IF(C1572&lt;&gt;SUM(K1572:R1572),"！",""))</f>
        <v/>
      </c>
      <c r="AI1572" s="135" t="str">
        <f>IF(OR(AG1572="！",AH1572="！")=TRUE,"！","")</f>
        <v/>
      </c>
      <c r="AJ1572" s="135" t="str">
        <f>IF(AI1572="！",COUNTIF($AI$14:AI1572,"！"),"")</f>
        <v/>
      </c>
      <c r="AK1572" s="135">
        <v>3</v>
      </c>
    </row>
    <row r="1573" spans="1:37" ht="18" customHeight="1" thickBot="1">
      <c r="A1573" s="312"/>
      <c r="B1573" s="308" t="s">
        <v>317</v>
      </c>
      <c r="C1573" s="88"/>
      <c r="D1573" s="89"/>
      <c r="E1573" s="94" t="str">
        <f>IFERROR(ABS(C1572-(D1572+E1572)),"")</f>
        <v/>
      </c>
      <c r="F1573" s="90"/>
      <c r="G1573" s="90"/>
      <c r="H1573" s="89"/>
      <c r="I1573" s="170"/>
      <c r="J1573" s="79"/>
      <c r="K1573" s="79"/>
      <c r="L1573" s="79"/>
      <c r="M1573" s="79"/>
      <c r="N1573" s="79"/>
      <c r="O1573" s="79"/>
      <c r="P1573" s="79"/>
      <c r="Q1573" s="388" t="str">
        <f>IFERROR(ABS(C1572-SUM(K1572:R1572)),"")</f>
        <v/>
      </c>
      <c r="R1573" s="388"/>
      <c r="S1573" s="79"/>
      <c r="T1573" s="135"/>
      <c r="U1573" s="118"/>
      <c r="V1573" s="118"/>
      <c r="W1573" s="118"/>
      <c r="X1573" s="118"/>
      <c r="Y1573" s="135"/>
      <c r="Z1573" s="135"/>
      <c r="AA1573" s="135"/>
      <c r="AB1573" s="135"/>
      <c r="AC1573" s="135"/>
      <c r="AD1573" s="135"/>
      <c r="AE1573" s="135"/>
      <c r="AF1573" s="148"/>
      <c r="AG1573" s="135"/>
      <c r="AH1573" s="135"/>
      <c r="AI1573" s="135"/>
      <c r="AJ1573" s="135"/>
      <c r="AK1573" s="135"/>
    </row>
    <row r="1574" spans="1:37" ht="18" customHeight="1" thickBot="1">
      <c r="A1574" s="312"/>
      <c r="B1574" s="321">
        <f>B1569+1</f>
        <v>4</v>
      </c>
      <c r="C1574" s="81" t="s">
        <v>23</v>
      </c>
      <c r="D1574" s="82" t="s">
        <v>136</v>
      </c>
      <c r="E1574" s="82" t="s">
        <v>28</v>
      </c>
      <c r="F1574" s="82" t="s">
        <v>27</v>
      </c>
      <c r="G1574" s="82" t="s">
        <v>24</v>
      </c>
      <c r="H1574" s="171" t="s">
        <v>25</v>
      </c>
      <c r="I1574" s="91" t="s">
        <v>133</v>
      </c>
      <c r="J1574" s="372" t="s">
        <v>198</v>
      </c>
      <c r="K1574" s="374"/>
      <c r="L1574" s="375"/>
      <c r="M1574" s="375"/>
      <c r="N1574" s="375"/>
      <c r="O1574" s="375"/>
      <c r="P1574" s="375"/>
      <c r="Q1574" s="375"/>
      <c r="R1574" s="376"/>
      <c r="S1574" s="83"/>
      <c r="T1574" s="120" t="s">
        <v>31</v>
      </c>
      <c r="U1574" s="118"/>
      <c r="V1574" s="118"/>
      <c r="W1574" s="118"/>
      <c r="X1574" s="118"/>
      <c r="Y1574" s="135" t="str">
        <f>K1576</f>
        <v/>
      </c>
      <c r="Z1574" s="266">
        <f>K1577</f>
        <v>0</v>
      </c>
      <c r="AA1574" s="135"/>
      <c r="AB1574" s="135"/>
      <c r="AC1574" s="135"/>
      <c r="AD1574" s="135"/>
      <c r="AE1574" s="135"/>
      <c r="AF1574" s="148"/>
      <c r="AG1574" s="135"/>
      <c r="AH1574" s="135"/>
      <c r="AI1574" s="135"/>
      <c r="AJ1574" s="135"/>
      <c r="AK1574" s="135"/>
    </row>
    <row r="1575" spans="1:37" ht="18" customHeight="1" thickBot="1">
      <c r="A1575" s="312"/>
      <c r="B1575" s="309">
        <f>B1560</f>
        <v>18</v>
      </c>
      <c r="C1575" s="107"/>
      <c r="D1575" s="108" t="s">
        <v>30</v>
      </c>
      <c r="E1575" s="108" t="str">
        <f>IF(C1575="","",IFERROR(INDEX(リスト!$B$3:$B$32,MATCH(プレー記録!C1575,リスト!$D$3:$D$32,0),1),""))</f>
        <v/>
      </c>
      <c r="F1575" s="109"/>
      <c r="G1575" s="109" t="str">
        <f>IF(F1575="","",F1575)</f>
        <v/>
      </c>
      <c r="H1575" s="172"/>
      <c r="I1575" s="175"/>
      <c r="J1575" s="373"/>
      <c r="K1575" s="377"/>
      <c r="L1575" s="378"/>
      <c r="M1575" s="378"/>
      <c r="N1575" s="378"/>
      <c r="O1575" s="378"/>
      <c r="P1575" s="378"/>
      <c r="Q1575" s="378"/>
      <c r="R1575" s="379"/>
      <c r="S1575" s="84"/>
      <c r="T1575" s="241"/>
      <c r="U1575" s="118" t="str">
        <f>IF(F1575="","","OUT_"&amp;E1575&amp;MONTH(B1575)&amp;"/"&amp;DAY(B1575)&amp;"_"&amp;COUNTIF($V$12:V1575,V1575))</f>
        <v/>
      </c>
      <c r="V1575" s="118" t="str">
        <f>"OUT_"&amp;E1575&amp;B1575</f>
        <v>OUT_18</v>
      </c>
      <c r="W1575" s="194">
        <f>SUM(H1575)-SUM(I1577)</f>
        <v>0</v>
      </c>
      <c r="X1575" s="119" t="str">
        <f>IF(C1575="","",C1575)</f>
        <v/>
      </c>
      <c r="Y1575" s="135" t="str">
        <f>M1576</f>
        <v/>
      </c>
      <c r="Z1575" s="266">
        <f>M1577</f>
        <v>0</v>
      </c>
      <c r="AA1575" s="135"/>
      <c r="AB1575" s="135"/>
      <c r="AC1575" s="135"/>
      <c r="AD1575" s="135"/>
      <c r="AE1575" s="135"/>
      <c r="AF1575" s="148"/>
      <c r="AG1575" s="135"/>
      <c r="AH1575" s="135"/>
      <c r="AI1575" s="135"/>
      <c r="AJ1575" s="135"/>
      <c r="AK1575" s="135"/>
    </row>
    <row r="1576" spans="1:37" ht="18" customHeight="1">
      <c r="A1576" s="312"/>
      <c r="B1576" s="79"/>
      <c r="C1576" s="85" t="s">
        <v>26</v>
      </c>
      <c r="D1576" s="86" t="s">
        <v>1</v>
      </c>
      <c r="E1576" s="86" t="s">
        <v>29</v>
      </c>
      <c r="F1576" s="86" t="s">
        <v>119</v>
      </c>
      <c r="G1576" s="86" t="s">
        <v>134</v>
      </c>
      <c r="H1576" s="173" t="s">
        <v>117</v>
      </c>
      <c r="I1576" s="92" t="s">
        <v>135</v>
      </c>
      <c r="J1576" s="380" t="s">
        <v>199</v>
      </c>
      <c r="K1576" s="382" t="str">
        <f>$K$13</f>
        <v/>
      </c>
      <c r="L1576" s="383"/>
      <c r="M1576" s="382" t="str">
        <f>$M$13</f>
        <v/>
      </c>
      <c r="N1576" s="383"/>
      <c r="O1576" s="382" t="str">
        <f>$O$13</f>
        <v/>
      </c>
      <c r="P1576" s="383"/>
      <c r="Q1576" s="382" t="str">
        <f>$Q$13</f>
        <v/>
      </c>
      <c r="R1576" s="384"/>
      <c r="S1576" s="87"/>
      <c r="T1576" s="135"/>
      <c r="U1576" s="118"/>
      <c r="V1576" s="118"/>
      <c r="W1576" s="118"/>
      <c r="X1576" s="118"/>
      <c r="Y1576" s="135" t="str">
        <f>O1576</f>
        <v/>
      </c>
      <c r="Z1576" s="266">
        <f>O1577</f>
        <v>0</v>
      </c>
      <c r="AA1576" s="135"/>
      <c r="AB1576" s="135"/>
      <c r="AC1576" s="135"/>
      <c r="AD1576" s="135"/>
      <c r="AE1576" s="135"/>
      <c r="AF1576" s="148"/>
      <c r="AG1576" s="135"/>
      <c r="AH1576" s="135"/>
      <c r="AI1576" s="135"/>
      <c r="AJ1576" s="135"/>
      <c r="AK1576" s="135"/>
    </row>
    <row r="1577" spans="1:37" ht="18" customHeight="1" thickBot="1">
      <c r="A1577" s="312" t="str">
        <f>IF(C1575="","",C1575)</f>
        <v/>
      </c>
      <c r="B1577" s="97">
        <f>B1560</f>
        <v>18</v>
      </c>
      <c r="C1577" s="93" t="str">
        <f>IF(H1575="","",IF(D1575="USD",H1575-G1575,ROUNDUP((H1575-G1575)/T1575,2)))</f>
        <v/>
      </c>
      <c r="D1577" s="110"/>
      <c r="E1577" s="110"/>
      <c r="F1577" s="111" t="str">
        <f>IF(AND(E1575&lt;&gt;"",OR(I1575="全額",I1575="一部")=TRUE)=TRUE,E1575,"")</f>
        <v/>
      </c>
      <c r="G1577" s="112" t="str">
        <f>IF(D1575="JPY",IF(COUNTIF(F1577,"*円*")=1,I1577,ROUNDUP(I1577/T1575,2)),IF(COUNTIF(F1577,"*円*")=0,I1577,ROUNDUP(I1577*T1575,0)))</f>
        <v/>
      </c>
      <c r="H1577" s="174"/>
      <c r="I1577" s="176" t="str">
        <f>IF(I1575="","",IF(I1575="全額",H1575,IF(I1575="なし",0,"金額入力")))</f>
        <v/>
      </c>
      <c r="J1577" s="381"/>
      <c r="K1577" s="385"/>
      <c r="L1577" s="386"/>
      <c r="M1577" s="385"/>
      <c r="N1577" s="386"/>
      <c r="O1577" s="385"/>
      <c r="P1577" s="386"/>
      <c r="Q1577" s="385"/>
      <c r="R1577" s="387"/>
      <c r="S1577" s="87"/>
      <c r="T1577" s="135"/>
      <c r="U1577" s="118" t="str">
        <f>IF(G1577="","","IN_"&amp;F1577&amp;MONTH(H1577)&amp;"/"&amp;DAY(H1577))&amp;"_"&amp;COUNTIF($V$14:V1577,V1577)</f>
        <v>_274</v>
      </c>
      <c r="V1577" s="118" t="str">
        <f>"IN_"&amp;F1577&amp;H1577</f>
        <v>IN_</v>
      </c>
      <c r="W1577" s="118"/>
      <c r="X1577" s="118"/>
      <c r="Y1577" s="135" t="str">
        <f>Q1576</f>
        <v/>
      </c>
      <c r="Z1577" s="266">
        <f>Q1577</f>
        <v>0</v>
      </c>
      <c r="AA1577" s="135" t="str">
        <f>IF(AB1577="着金待ち",COUNTIF($AB$14:AB1577,"着金待ち"),"")</f>
        <v/>
      </c>
      <c r="AB1577" s="135" t="str">
        <f>IF(AND(OR(I1575="全額",I1575="一部")=TRUE,H1577="")=TRUE,"着金待ち","")</f>
        <v/>
      </c>
      <c r="AC1577" s="135" t="str">
        <f>IF(AB1577="着金待ち",C1575,"")</f>
        <v/>
      </c>
      <c r="AD1577" s="135" t="str">
        <f>IF(AB1577="着金待ち",F1577,"")</f>
        <v/>
      </c>
      <c r="AE1577" s="292" t="str">
        <f>IF(AB1577="着金待ち",G1577,"")</f>
        <v/>
      </c>
      <c r="AF1577" s="148" t="str">
        <f>IF(AB1577="着金待ち",B1577,"")</f>
        <v/>
      </c>
      <c r="AG1577" s="135" t="str">
        <f>IF(C1577="","",IF(C1577&lt;&gt;D1577+E1577,"！",""))</f>
        <v/>
      </c>
      <c r="AH1577" s="135" t="str">
        <f>IF(C1577="","",IF(C1577&lt;&gt;SUM(K1577:R1577),"！",""))</f>
        <v/>
      </c>
      <c r="AI1577" s="135" t="str">
        <f>IF(OR(AG1577="！",AH1577="！")=TRUE,"！","")</f>
        <v/>
      </c>
      <c r="AJ1577" s="135" t="str">
        <f>IF(AI1577="！",COUNTIF($AI$14:AI1577,"！"),"")</f>
        <v/>
      </c>
      <c r="AK1577" s="135">
        <v>4</v>
      </c>
    </row>
    <row r="1578" spans="1:37" ht="18" customHeight="1" thickBot="1">
      <c r="A1578" s="312"/>
      <c r="B1578" s="308" t="s">
        <v>317</v>
      </c>
      <c r="C1578" s="88"/>
      <c r="D1578" s="89"/>
      <c r="E1578" s="94" t="str">
        <f>IFERROR(ABS(C1577-(D1577+E1577)),"")</f>
        <v/>
      </c>
      <c r="F1578" s="90"/>
      <c r="G1578" s="90"/>
      <c r="H1578" s="89"/>
      <c r="I1578" s="170"/>
      <c r="J1578" s="79"/>
      <c r="K1578" s="79"/>
      <c r="L1578" s="79"/>
      <c r="M1578" s="79"/>
      <c r="N1578" s="79"/>
      <c r="O1578" s="79"/>
      <c r="P1578" s="79"/>
      <c r="Q1578" s="388" t="str">
        <f>IFERROR(ABS(C1577-SUM(K1577:R1577)),"")</f>
        <v/>
      </c>
      <c r="R1578" s="388"/>
      <c r="S1578" s="79"/>
      <c r="T1578" s="135"/>
      <c r="U1578" s="118"/>
      <c r="V1578" s="118"/>
      <c r="W1578" s="118"/>
      <c r="X1578" s="118"/>
      <c r="Y1578" s="135"/>
      <c r="Z1578" s="135"/>
      <c r="AA1578" s="135"/>
      <c r="AB1578" s="135"/>
      <c r="AC1578" s="135"/>
      <c r="AD1578" s="135"/>
      <c r="AE1578" s="135"/>
      <c r="AF1578" s="148"/>
      <c r="AG1578" s="135"/>
      <c r="AH1578" s="135"/>
      <c r="AI1578" s="135"/>
      <c r="AJ1578" s="135"/>
      <c r="AK1578" s="135"/>
    </row>
    <row r="1579" spans="1:37" ht="18" customHeight="1" thickBot="1">
      <c r="A1579" s="312"/>
      <c r="B1579" s="321">
        <f>B1574+1</f>
        <v>5</v>
      </c>
      <c r="C1579" s="81" t="s">
        <v>23</v>
      </c>
      <c r="D1579" s="82" t="s">
        <v>136</v>
      </c>
      <c r="E1579" s="82" t="s">
        <v>28</v>
      </c>
      <c r="F1579" s="82" t="s">
        <v>27</v>
      </c>
      <c r="G1579" s="82" t="s">
        <v>24</v>
      </c>
      <c r="H1579" s="171" t="s">
        <v>25</v>
      </c>
      <c r="I1579" s="91" t="s">
        <v>133</v>
      </c>
      <c r="J1579" s="372" t="s">
        <v>198</v>
      </c>
      <c r="K1579" s="374"/>
      <c r="L1579" s="375"/>
      <c r="M1579" s="375"/>
      <c r="N1579" s="375"/>
      <c r="O1579" s="375"/>
      <c r="P1579" s="375"/>
      <c r="Q1579" s="375"/>
      <c r="R1579" s="376"/>
      <c r="S1579" s="83"/>
      <c r="T1579" s="120" t="s">
        <v>31</v>
      </c>
      <c r="U1579" s="118"/>
      <c r="V1579" s="118"/>
      <c r="W1579" s="118"/>
      <c r="X1579" s="118"/>
      <c r="Y1579" s="135" t="str">
        <f>K1581</f>
        <v/>
      </c>
      <c r="Z1579" s="266">
        <f>K1582</f>
        <v>0</v>
      </c>
      <c r="AA1579" s="135"/>
      <c r="AB1579" s="135"/>
      <c r="AC1579" s="135"/>
      <c r="AD1579" s="135"/>
      <c r="AE1579" s="135"/>
      <c r="AF1579" s="148"/>
      <c r="AG1579" s="135"/>
      <c r="AH1579" s="135"/>
      <c r="AI1579" s="135"/>
      <c r="AJ1579" s="135"/>
      <c r="AK1579" s="135"/>
    </row>
    <row r="1580" spans="1:37" ht="18" customHeight="1" thickBot="1">
      <c r="A1580" s="312"/>
      <c r="B1580" s="309">
        <f>B1560</f>
        <v>18</v>
      </c>
      <c r="C1580" s="107"/>
      <c r="D1580" s="108" t="s">
        <v>30</v>
      </c>
      <c r="E1580" s="108" t="str">
        <f>IF(C1580="","",IFERROR(INDEX(リスト!$B$3:$B$32,MATCH(プレー記録!C1580,リスト!$D$3:$D$32,0),1),""))</f>
        <v/>
      </c>
      <c r="F1580" s="109"/>
      <c r="G1580" s="109" t="str">
        <f>IF(F1580="","",F1580)</f>
        <v/>
      </c>
      <c r="H1580" s="172"/>
      <c r="I1580" s="175"/>
      <c r="J1580" s="373"/>
      <c r="K1580" s="377"/>
      <c r="L1580" s="378"/>
      <c r="M1580" s="378"/>
      <c r="N1580" s="378"/>
      <c r="O1580" s="378"/>
      <c r="P1580" s="378"/>
      <c r="Q1580" s="378"/>
      <c r="R1580" s="379"/>
      <c r="S1580" s="84"/>
      <c r="T1580" s="241"/>
      <c r="U1580" s="118" t="str">
        <f>IF(F1580="","","OUT_"&amp;E1580&amp;MONTH(B1580)&amp;"/"&amp;DAY(B1580)&amp;"_"&amp;COUNTIF($V$12:V1580,V1580))</f>
        <v/>
      </c>
      <c r="V1580" s="118" t="str">
        <f>"OUT_"&amp;E1580&amp;B1580</f>
        <v>OUT_18</v>
      </c>
      <c r="W1580" s="194">
        <f>SUM(H1580)-SUM(I1582)</f>
        <v>0</v>
      </c>
      <c r="X1580" s="119" t="str">
        <f>IF(C1580="","",C1580)</f>
        <v/>
      </c>
      <c r="Y1580" s="135" t="str">
        <f>M1581</f>
        <v/>
      </c>
      <c r="Z1580" s="266">
        <f>M1582</f>
        <v>0</v>
      </c>
      <c r="AA1580" s="135"/>
      <c r="AB1580" s="135"/>
      <c r="AC1580" s="135"/>
      <c r="AD1580" s="135"/>
      <c r="AE1580" s="135"/>
      <c r="AF1580" s="148"/>
      <c r="AG1580" s="135"/>
      <c r="AH1580" s="135"/>
      <c r="AI1580" s="135"/>
      <c r="AJ1580" s="135"/>
      <c r="AK1580" s="135"/>
    </row>
    <row r="1581" spans="1:37" ht="18" customHeight="1">
      <c r="A1581" s="312"/>
      <c r="B1581" s="79"/>
      <c r="C1581" s="85" t="s">
        <v>26</v>
      </c>
      <c r="D1581" s="86" t="s">
        <v>1</v>
      </c>
      <c r="E1581" s="86" t="s">
        <v>29</v>
      </c>
      <c r="F1581" s="86" t="s">
        <v>119</v>
      </c>
      <c r="G1581" s="86" t="s">
        <v>134</v>
      </c>
      <c r="H1581" s="173" t="s">
        <v>117</v>
      </c>
      <c r="I1581" s="92" t="s">
        <v>135</v>
      </c>
      <c r="J1581" s="380" t="s">
        <v>199</v>
      </c>
      <c r="K1581" s="382" t="str">
        <f>$K$13</f>
        <v/>
      </c>
      <c r="L1581" s="383"/>
      <c r="M1581" s="382" t="str">
        <f>$M$13</f>
        <v/>
      </c>
      <c r="N1581" s="383"/>
      <c r="O1581" s="382" t="str">
        <f>$O$13</f>
        <v/>
      </c>
      <c r="P1581" s="383"/>
      <c r="Q1581" s="382" t="str">
        <f>$Q$13</f>
        <v/>
      </c>
      <c r="R1581" s="384"/>
      <c r="S1581" s="87"/>
      <c r="T1581" s="135"/>
      <c r="U1581" s="118"/>
      <c r="V1581" s="118"/>
      <c r="W1581" s="118"/>
      <c r="X1581" s="118"/>
      <c r="Y1581" s="135" t="str">
        <f>O1581</f>
        <v/>
      </c>
      <c r="Z1581" s="266">
        <f>O1582</f>
        <v>0</v>
      </c>
      <c r="AA1581" s="135"/>
      <c r="AB1581" s="135"/>
      <c r="AC1581" s="135"/>
      <c r="AD1581" s="135"/>
      <c r="AE1581" s="135"/>
      <c r="AF1581" s="148"/>
      <c r="AG1581" s="135"/>
      <c r="AH1581" s="135"/>
      <c r="AI1581" s="135"/>
      <c r="AJ1581" s="135"/>
      <c r="AK1581" s="135"/>
    </row>
    <row r="1582" spans="1:37" ht="18" customHeight="1" thickBot="1">
      <c r="A1582" s="312" t="str">
        <f>IF(C1580="","",C1580)</f>
        <v/>
      </c>
      <c r="B1582" s="97">
        <f>B1560</f>
        <v>18</v>
      </c>
      <c r="C1582" s="93" t="str">
        <f>IF(H1580="","",IF(D1580="USD",H1580-G1580,ROUNDUP((H1580-G1580)/T1580,2)))</f>
        <v/>
      </c>
      <c r="D1582" s="110"/>
      <c r="E1582" s="110"/>
      <c r="F1582" s="111" t="str">
        <f>IF(AND(E1580&lt;&gt;"",OR(I1580="全額",I1580="一部")=TRUE)=TRUE,E1580,"")</f>
        <v/>
      </c>
      <c r="G1582" s="112" t="str">
        <f>IF(D1580="JPY",IF(COUNTIF(F1582,"*円*")=1,I1582,ROUNDUP(I1582/T1580,2)),IF(COUNTIF(F1582,"*円*")=0,I1582,ROUNDUP(I1582*T1580,0)))</f>
        <v/>
      </c>
      <c r="H1582" s="174"/>
      <c r="I1582" s="176" t="str">
        <f>IF(I1580="","",IF(I1580="全額",H1580,IF(I1580="なし",0,"金額入力")))</f>
        <v/>
      </c>
      <c r="J1582" s="381"/>
      <c r="K1582" s="385"/>
      <c r="L1582" s="386"/>
      <c r="M1582" s="385"/>
      <c r="N1582" s="386"/>
      <c r="O1582" s="385"/>
      <c r="P1582" s="386"/>
      <c r="Q1582" s="385"/>
      <c r="R1582" s="387"/>
      <c r="S1582" s="87"/>
      <c r="T1582" s="135"/>
      <c r="U1582" s="118" t="str">
        <f>IF(G1582="","","IN_"&amp;F1582&amp;MONTH(H1582)&amp;"/"&amp;DAY(H1582))&amp;"_"&amp;COUNTIF($V$14:V1582,V1582)</f>
        <v>_275</v>
      </c>
      <c r="V1582" s="118" t="str">
        <f>"IN_"&amp;F1582&amp;H1582</f>
        <v>IN_</v>
      </c>
      <c r="W1582" s="118"/>
      <c r="X1582" s="118"/>
      <c r="Y1582" s="135" t="str">
        <f>Q1581</f>
        <v/>
      </c>
      <c r="Z1582" s="266">
        <f>Q1582</f>
        <v>0</v>
      </c>
      <c r="AA1582" s="135" t="str">
        <f>IF(AB1582="着金待ち",COUNTIF($AB$14:AB1582,"着金待ち"),"")</f>
        <v/>
      </c>
      <c r="AB1582" s="135" t="str">
        <f>IF(AND(OR(I1580="全額",I1580="一部")=TRUE,H1582="")=TRUE,"着金待ち","")</f>
        <v/>
      </c>
      <c r="AC1582" s="135" t="str">
        <f>IF(AB1582="着金待ち",C1580,"")</f>
        <v/>
      </c>
      <c r="AD1582" s="135" t="str">
        <f>IF(AB1582="着金待ち",F1582,"")</f>
        <v/>
      </c>
      <c r="AE1582" s="292" t="str">
        <f>IF(AB1582="着金待ち",G1582,"")</f>
        <v/>
      </c>
      <c r="AF1582" s="148" t="str">
        <f>IF(AB1582="着金待ち",B1582,"")</f>
        <v/>
      </c>
      <c r="AG1582" s="135" t="str">
        <f>IF(C1582="","",IF(C1582&lt;&gt;D1582+E1582,"！",""))</f>
        <v/>
      </c>
      <c r="AH1582" s="135" t="str">
        <f>IF(C1582="","",IF(C1582&lt;&gt;SUM(K1582:R1582),"！",""))</f>
        <v/>
      </c>
      <c r="AI1582" s="135" t="str">
        <f>IF(OR(AG1582="！",AH1582="！")=TRUE,"！","")</f>
        <v/>
      </c>
      <c r="AJ1582" s="135" t="str">
        <f>IF(AI1582="！",COUNTIF($AI$14:AI1582,"！"),"")</f>
        <v/>
      </c>
      <c r="AK1582" s="135">
        <v>5</v>
      </c>
    </row>
    <row r="1583" spans="1:37" ht="18" customHeight="1" thickBot="1">
      <c r="A1583" s="312"/>
      <c r="B1583" s="308" t="s">
        <v>317</v>
      </c>
      <c r="C1583" s="88"/>
      <c r="D1583" s="89"/>
      <c r="E1583" s="94" t="str">
        <f>IFERROR(ABS(C1582-(D1582+E1582)),"")</f>
        <v/>
      </c>
      <c r="F1583" s="90"/>
      <c r="G1583" s="90"/>
      <c r="H1583" s="89"/>
      <c r="I1583" s="170"/>
      <c r="J1583" s="79"/>
      <c r="K1583" s="79"/>
      <c r="L1583" s="79"/>
      <c r="M1583" s="79"/>
      <c r="N1583" s="79"/>
      <c r="O1583" s="79"/>
      <c r="P1583" s="79"/>
      <c r="Q1583" s="388" t="str">
        <f>IFERROR(ABS(C1582-SUM(K1582:R1582)),"")</f>
        <v/>
      </c>
      <c r="R1583" s="388"/>
      <c r="S1583" s="79"/>
      <c r="T1583" s="135"/>
      <c r="U1583" s="118"/>
      <c r="V1583" s="118"/>
      <c r="W1583" s="118"/>
      <c r="X1583" s="118"/>
      <c r="Y1583" s="135"/>
      <c r="Z1583" s="135"/>
      <c r="AA1583" s="135"/>
      <c r="AB1583" s="135"/>
      <c r="AC1583" s="135"/>
      <c r="AD1583" s="135"/>
      <c r="AE1583" s="135"/>
      <c r="AF1583" s="148"/>
      <c r="AG1583" s="135"/>
      <c r="AH1583" s="135"/>
      <c r="AI1583" s="135"/>
      <c r="AJ1583" s="135"/>
      <c r="AK1583" s="135"/>
    </row>
    <row r="1584" spans="1:37" ht="18" customHeight="1" thickBot="1">
      <c r="A1584" s="312"/>
      <c r="B1584" s="321">
        <f>B1579+1</f>
        <v>6</v>
      </c>
      <c r="C1584" s="81" t="s">
        <v>23</v>
      </c>
      <c r="D1584" s="82" t="s">
        <v>136</v>
      </c>
      <c r="E1584" s="82" t="s">
        <v>28</v>
      </c>
      <c r="F1584" s="82" t="s">
        <v>27</v>
      </c>
      <c r="G1584" s="82" t="s">
        <v>24</v>
      </c>
      <c r="H1584" s="171" t="s">
        <v>25</v>
      </c>
      <c r="I1584" s="91" t="s">
        <v>133</v>
      </c>
      <c r="J1584" s="372" t="s">
        <v>198</v>
      </c>
      <c r="K1584" s="374"/>
      <c r="L1584" s="375"/>
      <c r="M1584" s="375"/>
      <c r="N1584" s="375"/>
      <c r="O1584" s="375"/>
      <c r="P1584" s="375"/>
      <c r="Q1584" s="375"/>
      <c r="R1584" s="376"/>
      <c r="S1584" s="83"/>
      <c r="T1584" s="120" t="s">
        <v>31</v>
      </c>
      <c r="U1584" s="118"/>
      <c r="V1584" s="118"/>
      <c r="W1584" s="118"/>
      <c r="X1584" s="118"/>
      <c r="Y1584" s="135" t="str">
        <f>K1586</f>
        <v/>
      </c>
      <c r="Z1584" s="266">
        <f>K1587</f>
        <v>0</v>
      </c>
      <c r="AA1584" s="135"/>
      <c r="AB1584" s="135"/>
      <c r="AC1584" s="135"/>
      <c r="AD1584" s="135"/>
      <c r="AE1584" s="135"/>
      <c r="AF1584" s="148"/>
      <c r="AG1584" s="135"/>
      <c r="AH1584" s="135"/>
      <c r="AI1584" s="135"/>
      <c r="AJ1584" s="135"/>
      <c r="AK1584" s="135"/>
    </row>
    <row r="1585" spans="1:37" ht="18" customHeight="1" thickBot="1">
      <c r="A1585" s="312"/>
      <c r="B1585" s="309">
        <f>B1560</f>
        <v>18</v>
      </c>
      <c r="C1585" s="107"/>
      <c r="D1585" s="108" t="s">
        <v>30</v>
      </c>
      <c r="E1585" s="108" t="str">
        <f>IF(C1585="","",IFERROR(INDEX(リスト!$B$3:$B$32,MATCH(プレー記録!C1585,リスト!$D$3:$D$32,0),1),""))</f>
        <v/>
      </c>
      <c r="F1585" s="109"/>
      <c r="G1585" s="109" t="str">
        <f>IF(F1585="","",F1585)</f>
        <v/>
      </c>
      <c r="H1585" s="172"/>
      <c r="I1585" s="175"/>
      <c r="J1585" s="373"/>
      <c r="K1585" s="377"/>
      <c r="L1585" s="378"/>
      <c r="M1585" s="378"/>
      <c r="N1585" s="378"/>
      <c r="O1585" s="378"/>
      <c r="P1585" s="378"/>
      <c r="Q1585" s="378"/>
      <c r="R1585" s="379"/>
      <c r="S1585" s="84"/>
      <c r="T1585" s="241"/>
      <c r="U1585" s="118" t="str">
        <f>IF(F1585="","","OUT_"&amp;E1585&amp;MONTH(B1585)&amp;"/"&amp;DAY(B1585)&amp;"_"&amp;COUNTIF($V$12:V1585,V1585))</f>
        <v/>
      </c>
      <c r="V1585" s="118" t="str">
        <f>"OUT_"&amp;E1585&amp;B1585</f>
        <v>OUT_18</v>
      </c>
      <c r="W1585" s="194">
        <f>SUM(H1585)-SUM(I1587)</f>
        <v>0</v>
      </c>
      <c r="X1585" s="119" t="str">
        <f>IF(C1585="","",C1585)</f>
        <v/>
      </c>
      <c r="Y1585" s="135" t="str">
        <f>M1586</f>
        <v/>
      </c>
      <c r="Z1585" s="266">
        <f>M1587</f>
        <v>0</v>
      </c>
      <c r="AA1585" s="135"/>
      <c r="AB1585" s="135"/>
      <c r="AC1585" s="135"/>
      <c r="AD1585" s="135"/>
      <c r="AE1585" s="135"/>
      <c r="AF1585" s="148"/>
      <c r="AG1585" s="135"/>
      <c r="AH1585" s="135"/>
      <c r="AI1585" s="135"/>
      <c r="AJ1585" s="135"/>
      <c r="AK1585" s="135"/>
    </row>
    <row r="1586" spans="1:37" ht="18" customHeight="1">
      <c r="A1586" s="312"/>
      <c r="B1586" s="79"/>
      <c r="C1586" s="85" t="s">
        <v>26</v>
      </c>
      <c r="D1586" s="86" t="s">
        <v>1</v>
      </c>
      <c r="E1586" s="86" t="s">
        <v>29</v>
      </c>
      <c r="F1586" s="86" t="s">
        <v>119</v>
      </c>
      <c r="G1586" s="86" t="s">
        <v>134</v>
      </c>
      <c r="H1586" s="173" t="s">
        <v>117</v>
      </c>
      <c r="I1586" s="92" t="s">
        <v>135</v>
      </c>
      <c r="J1586" s="380" t="s">
        <v>199</v>
      </c>
      <c r="K1586" s="382" t="str">
        <f>$K$13</f>
        <v/>
      </c>
      <c r="L1586" s="383"/>
      <c r="M1586" s="382" t="str">
        <f>$M$13</f>
        <v/>
      </c>
      <c r="N1586" s="383"/>
      <c r="O1586" s="382" t="str">
        <f>$O$13</f>
        <v/>
      </c>
      <c r="P1586" s="383"/>
      <c r="Q1586" s="382" t="str">
        <f>$Q$13</f>
        <v/>
      </c>
      <c r="R1586" s="384"/>
      <c r="S1586" s="87"/>
      <c r="T1586" s="135"/>
      <c r="U1586" s="118"/>
      <c r="V1586" s="118"/>
      <c r="W1586" s="118"/>
      <c r="X1586" s="118"/>
      <c r="Y1586" s="135" t="str">
        <f>O1586</f>
        <v/>
      </c>
      <c r="Z1586" s="266">
        <f>O1587</f>
        <v>0</v>
      </c>
      <c r="AA1586" s="135"/>
      <c r="AB1586" s="135"/>
      <c r="AC1586" s="135"/>
      <c r="AD1586" s="135"/>
      <c r="AE1586" s="135"/>
      <c r="AF1586" s="148"/>
      <c r="AG1586" s="135"/>
      <c r="AH1586" s="135"/>
      <c r="AI1586" s="135"/>
      <c r="AJ1586" s="135"/>
      <c r="AK1586" s="135"/>
    </row>
    <row r="1587" spans="1:37" ht="18" customHeight="1" thickBot="1">
      <c r="A1587" s="312" t="str">
        <f>IF(C1585="","",C1585)</f>
        <v/>
      </c>
      <c r="B1587" s="97">
        <f>B1560</f>
        <v>18</v>
      </c>
      <c r="C1587" s="93" t="str">
        <f>IF(H1585="","",IF(D1585="USD",H1585-G1585,ROUNDUP((H1585-G1585)/T1585,2)))</f>
        <v/>
      </c>
      <c r="D1587" s="110"/>
      <c r="E1587" s="110"/>
      <c r="F1587" s="111" t="str">
        <f>IF(AND(E1585&lt;&gt;"",OR(I1585="全額",I1585="一部")=TRUE)=TRUE,E1585,"")</f>
        <v/>
      </c>
      <c r="G1587" s="112" t="str">
        <f>IF(D1585="JPY",IF(COUNTIF(F1587,"*円*")=1,I1587,ROUNDUP(I1587/T1585,2)),IF(COUNTIF(F1587,"*円*")=0,I1587,ROUNDUP(I1587*T1585,0)))</f>
        <v/>
      </c>
      <c r="H1587" s="174"/>
      <c r="I1587" s="176" t="str">
        <f>IF(I1585="","",IF(I1585="全額",H1585,IF(I1585="なし",0,"金額入力")))</f>
        <v/>
      </c>
      <c r="J1587" s="381"/>
      <c r="K1587" s="385"/>
      <c r="L1587" s="386"/>
      <c r="M1587" s="385"/>
      <c r="N1587" s="386"/>
      <c r="O1587" s="385"/>
      <c r="P1587" s="386"/>
      <c r="Q1587" s="385"/>
      <c r="R1587" s="387"/>
      <c r="S1587" s="87"/>
      <c r="T1587" s="135"/>
      <c r="U1587" s="118" t="str">
        <f>IF(G1587="","","IN_"&amp;F1587&amp;MONTH(H1587)&amp;"/"&amp;DAY(H1587))&amp;"_"&amp;COUNTIF($V$14:V1587,V1587)</f>
        <v>_276</v>
      </c>
      <c r="V1587" s="118" t="str">
        <f>"IN_"&amp;F1587&amp;H1587</f>
        <v>IN_</v>
      </c>
      <c r="W1587" s="118"/>
      <c r="X1587" s="118"/>
      <c r="Y1587" s="135" t="str">
        <f>Q1586</f>
        <v/>
      </c>
      <c r="Z1587" s="266">
        <f>Q1587</f>
        <v>0</v>
      </c>
      <c r="AA1587" s="135" t="str">
        <f>IF(AB1587="着金待ち",COUNTIF($AB$14:AB1587,"着金待ち"),"")</f>
        <v/>
      </c>
      <c r="AB1587" s="135" t="str">
        <f>IF(AND(OR(I1585="全額",I1585="一部")=TRUE,H1587="")=TRUE,"着金待ち","")</f>
        <v/>
      </c>
      <c r="AC1587" s="135" t="str">
        <f>IF(AB1587="着金待ち",C1585,"")</f>
        <v/>
      </c>
      <c r="AD1587" s="135" t="str">
        <f>IF(AB1587="着金待ち",F1587,"")</f>
        <v/>
      </c>
      <c r="AE1587" s="292" t="str">
        <f>IF(AB1587="着金待ち",G1587,"")</f>
        <v/>
      </c>
      <c r="AF1587" s="148" t="str">
        <f>IF(AB1587="着金待ち",B1587,"")</f>
        <v/>
      </c>
      <c r="AG1587" s="135" t="str">
        <f>IF(C1587="","",IF(C1587&lt;&gt;D1587+E1587,"！",""))</f>
        <v/>
      </c>
      <c r="AH1587" s="135" t="str">
        <f>IF(C1587="","",IF(C1587&lt;&gt;SUM(K1587:R1587),"！",""))</f>
        <v/>
      </c>
      <c r="AI1587" s="135" t="str">
        <f>IF(OR(AG1587="！",AH1587="！")=TRUE,"！","")</f>
        <v/>
      </c>
      <c r="AJ1587" s="135" t="str">
        <f>IF(AI1587="！",COUNTIF($AI$14:AI1587,"！"),"")</f>
        <v/>
      </c>
      <c r="AK1587" s="135">
        <v>6</v>
      </c>
    </row>
    <row r="1588" spans="1:37" ht="18" customHeight="1" thickBot="1">
      <c r="A1588" s="312"/>
      <c r="B1588" s="308" t="s">
        <v>317</v>
      </c>
      <c r="C1588" s="88"/>
      <c r="D1588" s="89"/>
      <c r="E1588" s="94" t="str">
        <f>IFERROR(ABS(C1587-(D1587+E1587)),"")</f>
        <v/>
      </c>
      <c r="F1588" s="90"/>
      <c r="G1588" s="90"/>
      <c r="H1588" s="89"/>
      <c r="I1588" s="170"/>
      <c r="J1588" s="79"/>
      <c r="K1588" s="79"/>
      <c r="L1588" s="79"/>
      <c r="M1588" s="79"/>
      <c r="N1588" s="79"/>
      <c r="O1588" s="79"/>
      <c r="P1588" s="79"/>
      <c r="Q1588" s="388" t="str">
        <f>IFERROR(ABS(C1587-SUM(K1587:R1587)),"")</f>
        <v/>
      </c>
      <c r="R1588" s="388"/>
      <c r="S1588" s="79"/>
      <c r="T1588" s="135"/>
      <c r="U1588" s="118"/>
      <c r="V1588" s="118"/>
      <c r="W1588" s="118"/>
      <c r="X1588" s="118"/>
      <c r="Y1588" s="135"/>
      <c r="Z1588" s="135"/>
      <c r="AA1588" s="135"/>
      <c r="AB1588" s="135"/>
      <c r="AC1588" s="135"/>
      <c r="AD1588" s="135"/>
      <c r="AE1588" s="135"/>
      <c r="AF1588" s="148"/>
      <c r="AG1588" s="135"/>
      <c r="AH1588" s="135"/>
      <c r="AI1588" s="135"/>
      <c r="AJ1588" s="135"/>
      <c r="AK1588" s="135"/>
    </row>
    <row r="1589" spans="1:37" ht="18" customHeight="1" thickBot="1">
      <c r="A1589" s="312"/>
      <c r="B1589" s="321">
        <f>B1584+1</f>
        <v>7</v>
      </c>
      <c r="C1589" s="81" t="s">
        <v>23</v>
      </c>
      <c r="D1589" s="82" t="s">
        <v>136</v>
      </c>
      <c r="E1589" s="82" t="s">
        <v>28</v>
      </c>
      <c r="F1589" s="82" t="s">
        <v>27</v>
      </c>
      <c r="G1589" s="82" t="s">
        <v>24</v>
      </c>
      <c r="H1589" s="171" t="s">
        <v>25</v>
      </c>
      <c r="I1589" s="91" t="s">
        <v>133</v>
      </c>
      <c r="J1589" s="372" t="s">
        <v>198</v>
      </c>
      <c r="K1589" s="374"/>
      <c r="L1589" s="375"/>
      <c r="M1589" s="375"/>
      <c r="N1589" s="375"/>
      <c r="O1589" s="375"/>
      <c r="P1589" s="375"/>
      <c r="Q1589" s="375"/>
      <c r="R1589" s="376"/>
      <c r="S1589" s="83"/>
      <c r="T1589" s="120" t="s">
        <v>31</v>
      </c>
      <c r="U1589" s="118"/>
      <c r="V1589" s="118"/>
      <c r="W1589" s="118"/>
      <c r="X1589" s="118"/>
      <c r="Y1589" s="135" t="str">
        <f>K1591</f>
        <v/>
      </c>
      <c r="Z1589" s="266">
        <f>K1592</f>
        <v>0</v>
      </c>
      <c r="AA1589" s="135"/>
      <c r="AB1589" s="135"/>
      <c r="AC1589" s="135"/>
      <c r="AD1589" s="135"/>
      <c r="AE1589" s="135"/>
      <c r="AF1589" s="148"/>
      <c r="AG1589" s="135"/>
      <c r="AH1589" s="135"/>
      <c r="AI1589" s="135"/>
      <c r="AJ1589" s="135"/>
      <c r="AK1589" s="135"/>
    </row>
    <row r="1590" spans="1:37" ht="18" customHeight="1" thickBot="1">
      <c r="A1590" s="312"/>
      <c r="B1590" s="309">
        <f>B1560</f>
        <v>18</v>
      </c>
      <c r="C1590" s="107"/>
      <c r="D1590" s="108" t="s">
        <v>30</v>
      </c>
      <c r="E1590" s="108" t="str">
        <f>IF(C1590="","",IFERROR(INDEX(リスト!$B$3:$B$32,MATCH(プレー記録!C1590,リスト!$D$3:$D$32,0),1),""))</f>
        <v/>
      </c>
      <c r="F1590" s="109"/>
      <c r="G1590" s="109" t="str">
        <f>IF(F1590="","",F1590)</f>
        <v/>
      </c>
      <c r="H1590" s="172"/>
      <c r="I1590" s="175"/>
      <c r="J1590" s="373"/>
      <c r="K1590" s="377"/>
      <c r="L1590" s="378"/>
      <c r="M1590" s="378"/>
      <c r="N1590" s="378"/>
      <c r="O1590" s="378"/>
      <c r="P1590" s="378"/>
      <c r="Q1590" s="378"/>
      <c r="R1590" s="379"/>
      <c r="S1590" s="84"/>
      <c r="T1590" s="241"/>
      <c r="U1590" s="118" t="str">
        <f>IF(F1590="","","OUT_"&amp;E1590&amp;MONTH(B1590)&amp;"/"&amp;DAY(B1590)&amp;"_"&amp;COUNTIF($V$12:V1590,V1590))</f>
        <v/>
      </c>
      <c r="V1590" s="118" t="str">
        <f>"OUT_"&amp;E1590&amp;B1590</f>
        <v>OUT_18</v>
      </c>
      <c r="W1590" s="194">
        <f>SUM(H1590)-SUM(I1592)</f>
        <v>0</v>
      </c>
      <c r="X1590" s="119" t="str">
        <f>IF(C1590="","",C1590)</f>
        <v/>
      </c>
      <c r="Y1590" s="135" t="str">
        <f>M1591</f>
        <v/>
      </c>
      <c r="Z1590" s="266">
        <f>M1592</f>
        <v>0</v>
      </c>
      <c r="AA1590" s="135"/>
      <c r="AB1590" s="135"/>
      <c r="AC1590" s="135"/>
      <c r="AD1590" s="135"/>
      <c r="AE1590" s="135"/>
      <c r="AF1590" s="148"/>
      <c r="AG1590" s="135"/>
      <c r="AH1590" s="135"/>
      <c r="AI1590" s="135"/>
      <c r="AJ1590" s="135"/>
      <c r="AK1590" s="135"/>
    </row>
    <row r="1591" spans="1:37" ht="18" customHeight="1">
      <c r="A1591" s="312"/>
      <c r="B1591" s="79"/>
      <c r="C1591" s="85" t="s">
        <v>26</v>
      </c>
      <c r="D1591" s="86" t="s">
        <v>1</v>
      </c>
      <c r="E1591" s="86" t="s">
        <v>29</v>
      </c>
      <c r="F1591" s="86" t="s">
        <v>119</v>
      </c>
      <c r="G1591" s="86" t="s">
        <v>134</v>
      </c>
      <c r="H1591" s="173" t="s">
        <v>117</v>
      </c>
      <c r="I1591" s="92" t="s">
        <v>135</v>
      </c>
      <c r="J1591" s="380" t="s">
        <v>199</v>
      </c>
      <c r="K1591" s="382" t="str">
        <f>$K$13</f>
        <v/>
      </c>
      <c r="L1591" s="383"/>
      <c r="M1591" s="382" t="str">
        <f>$M$13</f>
        <v/>
      </c>
      <c r="N1591" s="383"/>
      <c r="O1591" s="382" t="str">
        <f>$O$13</f>
        <v/>
      </c>
      <c r="P1591" s="383"/>
      <c r="Q1591" s="382" t="str">
        <f>$Q$13</f>
        <v/>
      </c>
      <c r="R1591" s="384"/>
      <c r="S1591" s="87"/>
      <c r="T1591" s="135"/>
      <c r="U1591" s="118"/>
      <c r="V1591" s="118"/>
      <c r="W1591" s="118"/>
      <c r="X1591" s="118"/>
      <c r="Y1591" s="135" t="str">
        <f>O1591</f>
        <v/>
      </c>
      <c r="Z1591" s="266">
        <f>O1592</f>
        <v>0</v>
      </c>
      <c r="AA1591" s="135"/>
      <c r="AB1591" s="135"/>
      <c r="AC1591" s="135"/>
      <c r="AD1591" s="135"/>
      <c r="AE1591" s="135"/>
      <c r="AF1591" s="148"/>
      <c r="AG1591" s="135"/>
      <c r="AH1591" s="135"/>
      <c r="AI1591" s="135"/>
      <c r="AJ1591" s="135"/>
      <c r="AK1591" s="135"/>
    </row>
    <row r="1592" spans="1:37" ht="18" customHeight="1" thickBot="1">
      <c r="A1592" s="312" t="str">
        <f>IF(C1590="","",C1590)</f>
        <v/>
      </c>
      <c r="B1592" s="97">
        <f>B1560</f>
        <v>18</v>
      </c>
      <c r="C1592" s="93" t="str">
        <f>IF(H1590="","",IF(D1590="USD",H1590-G1590,ROUNDUP((H1590-G1590)/T1590,2)))</f>
        <v/>
      </c>
      <c r="D1592" s="110"/>
      <c r="E1592" s="110"/>
      <c r="F1592" s="111" t="str">
        <f>IF(AND(E1590&lt;&gt;"",OR(I1590="全額",I1590="一部")=TRUE)=TRUE,E1590,"")</f>
        <v/>
      </c>
      <c r="G1592" s="112" t="str">
        <f>IF(D1590="JPY",IF(COUNTIF(F1592,"*円*")=1,I1592,ROUNDUP(I1592/T1590,2)),IF(COUNTIF(F1592,"*円*")=0,I1592,ROUNDUP(I1592*T1590,0)))</f>
        <v/>
      </c>
      <c r="H1592" s="174"/>
      <c r="I1592" s="176" t="str">
        <f>IF(I1590="","",IF(I1590="全額",H1590,IF(I1590="なし",0,"金額入力")))</f>
        <v/>
      </c>
      <c r="J1592" s="381"/>
      <c r="K1592" s="385"/>
      <c r="L1592" s="386"/>
      <c r="M1592" s="385"/>
      <c r="N1592" s="386"/>
      <c r="O1592" s="385"/>
      <c r="P1592" s="386"/>
      <c r="Q1592" s="385"/>
      <c r="R1592" s="387"/>
      <c r="S1592" s="87"/>
      <c r="T1592" s="135"/>
      <c r="U1592" s="118" t="str">
        <f>IF(G1592="","","IN_"&amp;F1592&amp;MONTH(H1592)&amp;"/"&amp;DAY(H1592))&amp;"_"&amp;COUNTIF($V$14:V1592,V1592)</f>
        <v>_277</v>
      </c>
      <c r="V1592" s="118" t="str">
        <f>"IN_"&amp;F1592&amp;H1592</f>
        <v>IN_</v>
      </c>
      <c r="W1592" s="118"/>
      <c r="X1592" s="118"/>
      <c r="Y1592" s="135" t="str">
        <f>Q1591</f>
        <v/>
      </c>
      <c r="Z1592" s="266">
        <f>Q1592</f>
        <v>0</v>
      </c>
      <c r="AA1592" s="135" t="str">
        <f>IF(AB1592="着金待ち",COUNTIF($AB$14:AB1592,"着金待ち"),"")</f>
        <v/>
      </c>
      <c r="AB1592" s="135" t="str">
        <f>IF(AND(OR(I1590="全額",I1590="一部")=TRUE,H1592="")=TRUE,"着金待ち","")</f>
        <v/>
      </c>
      <c r="AC1592" s="135" t="str">
        <f>IF(AB1592="着金待ち",C1590,"")</f>
        <v/>
      </c>
      <c r="AD1592" s="135" t="str">
        <f>IF(AB1592="着金待ち",F1592,"")</f>
        <v/>
      </c>
      <c r="AE1592" s="292" t="str">
        <f>IF(AB1592="着金待ち",G1592,"")</f>
        <v/>
      </c>
      <c r="AF1592" s="148" t="str">
        <f>IF(AB1592="着金待ち",B1592,"")</f>
        <v/>
      </c>
      <c r="AG1592" s="135" t="str">
        <f>IF(C1592="","",IF(C1592&lt;&gt;D1592+E1592,"！",""))</f>
        <v/>
      </c>
      <c r="AH1592" s="135" t="str">
        <f>IF(C1592="","",IF(C1592&lt;&gt;SUM(K1592:R1592),"！",""))</f>
        <v/>
      </c>
      <c r="AI1592" s="135" t="str">
        <f>IF(OR(AG1592="！",AH1592="！")=TRUE,"！","")</f>
        <v/>
      </c>
      <c r="AJ1592" s="135" t="str">
        <f>IF(AI1592="！",COUNTIF($AI$14:AI1592,"！"),"")</f>
        <v/>
      </c>
      <c r="AK1592" s="135">
        <v>7</v>
      </c>
    </row>
    <row r="1593" spans="1:37" ht="18" customHeight="1" thickBot="1">
      <c r="A1593" s="312"/>
      <c r="B1593" s="308" t="s">
        <v>317</v>
      </c>
      <c r="C1593" s="88"/>
      <c r="D1593" s="89"/>
      <c r="E1593" s="94" t="str">
        <f>IFERROR(ABS(C1592-(D1592+E1592)),"")</f>
        <v/>
      </c>
      <c r="F1593" s="90"/>
      <c r="G1593" s="90"/>
      <c r="H1593" s="89"/>
      <c r="I1593" s="170"/>
      <c r="J1593" s="79"/>
      <c r="K1593" s="79"/>
      <c r="L1593" s="79"/>
      <c r="M1593" s="79"/>
      <c r="N1593" s="79"/>
      <c r="O1593" s="79"/>
      <c r="P1593" s="79"/>
      <c r="Q1593" s="388" t="str">
        <f>IFERROR(ABS(C1592-SUM(K1592:R1592)),"")</f>
        <v/>
      </c>
      <c r="R1593" s="388"/>
      <c r="S1593" s="79"/>
      <c r="T1593" s="135"/>
      <c r="U1593" s="118"/>
      <c r="V1593" s="118"/>
      <c r="W1593" s="118"/>
      <c r="X1593" s="118"/>
      <c r="Y1593" s="135"/>
      <c r="Z1593" s="135"/>
      <c r="AA1593" s="135"/>
      <c r="AB1593" s="135"/>
      <c r="AC1593" s="135"/>
      <c r="AD1593" s="135"/>
      <c r="AE1593" s="135"/>
      <c r="AF1593" s="148"/>
      <c r="AG1593" s="135"/>
      <c r="AH1593" s="135"/>
      <c r="AI1593" s="135"/>
      <c r="AJ1593" s="135"/>
      <c r="AK1593" s="135"/>
    </row>
    <row r="1594" spans="1:37" ht="18" customHeight="1" thickBot="1">
      <c r="A1594" s="312"/>
      <c r="B1594" s="321">
        <f>B1589+1</f>
        <v>8</v>
      </c>
      <c r="C1594" s="81" t="s">
        <v>23</v>
      </c>
      <c r="D1594" s="82" t="s">
        <v>136</v>
      </c>
      <c r="E1594" s="82" t="s">
        <v>28</v>
      </c>
      <c r="F1594" s="82" t="s">
        <v>27</v>
      </c>
      <c r="G1594" s="82" t="s">
        <v>24</v>
      </c>
      <c r="H1594" s="171" t="s">
        <v>25</v>
      </c>
      <c r="I1594" s="91" t="s">
        <v>133</v>
      </c>
      <c r="J1594" s="372" t="s">
        <v>198</v>
      </c>
      <c r="K1594" s="374"/>
      <c r="L1594" s="375"/>
      <c r="M1594" s="375"/>
      <c r="N1594" s="375"/>
      <c r="O1594" s="375"/>
      <c r="P1594" s="375"/>
      <c r="Q1594" s="375"/>
      <c r="R1594" s="376"/>
      <c r="S1594" s="83"/>
      <c r="T1594" s="120" t="s">
        <v>31</v>
      </c>
      <c r="U1594" s="118"/>
      <c r="V1594" s="118"/>
      <c r="W1594" s="118"/>
      <c r="X1594" s="118"/>
      <c r="Y1594" s="135" t="str">
        <f>K1596</f>
        <v/>
      </c>
      <c r="Z1594" s="266">
        <f>K1597</f>
        <v>0</v>
      </c>
      <c r="AA1594" s="135"/>
      <c r="AB1594" s="135"/>
      <c r="AC1594" s="135"/>
      <c r="AD1594" s="135"/>
      <c r="AE1594" s="135"/>
      <c r="AF1594" s="148"/>
      <c r="AG1594" s="135"/>
      <c r="AH1594" s="135"/>
      <c r="AI1594" s="135"/>
      <c r="AJ1594" s="135"/>
      <c r="AK1594" s="135"/>
    </row>
    <row r="1595" spans="1:37" ht="18" customHeight="1" thickBot="1">
      <c r="A1595" s="312"/>
      <c r="B1595" s="309">
        <f>B1560</f>
        <v>18</v>
      </c>
      <c r="C1595" s="107"/>
      <c r="D1595" s="108" t="s">
        <v>30</v>
      </c>
      <c r="E1595" s="108" t="str">
        <f>IF(C1595="","",IFERROR(INDEX(リスト!$B$3:$B$32,MATCH(プレー記録!C1595,リスト!$D$3:$D$32,0),1),""))</f>
        <v/>
      </c>
      <c r="F1595" s="109"/>
      <c r="G1595" s="109" t="str">
        <f>IF(F1595="","",F1595)</f>
        <v/>
      </c>
      <c r="H1595" s="172"/>
      <c r="I1595" s="175"/>
      <c r="J1595" s="373"/>
      <c r="K1595" s="377"/>
      <c r="L1595" s="378"/>
      <c r="M1595" s="378"/>
      <c r="N1595" s="378"/>
      <c r="O1595" s="378"/>
      <c r="P1595" s="378"/>
      <c r="Q1595" s="378"/>
      <c r="R1595" s="379"/>
      <c r="S1595" s="84"/>
      <c r="T1595" s="241"/>
      <c r="U1595" s="118" t="str">
        <f>IF(F1595="","","OUT_"&amp;E1595&amp;MONTH(B1595)&amp;"/"&amp;DAY(B1595)&amp;"_"&amp;COUNTIF($V$12:V1595,V1595))</f>
        <v/>
      </c>
      <c r="V1595" s="118" t="str">
        <f>"OUT_"&amp;E1595&amp;B1595</f>
        <v>OUT_18</v>
      </c>
      <c r="W1595" s="194">
        <f>SUM(H1595)-SUM(I1597)</f>
        <v>0</v>
      </c>
      <c r="X1595" s="119" t="str">
        <f>IF(C1595="","",C1595)</f>
        <v/>
      </c>
      <c r="Y1595" s="135" t="str">
        <f>M1596</f>
        <v/>
      </c>
      <c r="Z1595" s="266">
        <f>M1597</f>
        <v>0</v>
      </c>
      <c r="AA1595" s="135"/>
      <c r="AB1595" s="135"/>
      <c r="AC1595" s="135"/>
      <c r="AD1595" s="135"/>
      <c r="AE1595" s="135"/>
      <c r="AF1595" s="148"/>
      <c r="AG1595" s="135"/>
      <c r="AH1595" s="135"/>
      <c r="AI1595" s="135"/>
      <c r="AJ1595" s="135"/>
      <c r="AK1595" s="135"/>
    </row>
    <row r="1596" spans="1:37" ht="18" customHeight="1">
      <c r="A1596" s="312"/>
      <c r="B1596" s="79"/>
      <c r="C1596" s="85" t="s">
        <v>26</v>
      </c>
      <c r="D1596" s="86" t="s">
        <v>1</v>
      </c>
      <c r="E1596" s="86" t="s">
        <v>29</v>
      </c>
      <c r="F1596" s="86" t="s">
        <v>119</v>
      </c>
      <c r="G1596" s="86" t="s">
        <v>134</v>
      </c>
      <c r="H1596" s="173" t="s">
        <v>117</v>
      </c>
      <c r="I1596" s="92" t="s">
        <v>135</v>
      </c>
      <c r="J1596" s="380" t="s">
        <v>199</v>
      </c>
      <c r="K1596" s="382" t="str">
        <f>$K$13</f>
        <v/>
      </c>
      <c r="L1596" s="383"/>
      <c r="M1596" s="382" t="str">
        <f>$M$13</f>
        <v/>
      </c>
      <c r="N1596" s="383"/>
      <c r="O1596" s="382" t="str">
        <f>$O$13</f>
        <v/>
      </c>
      <c r="P1596" s="383"/>
      <c r="Q1596" s="382" t="str">
        <f>$Q$13</f>
        <v/>
      </c>
      <c r="R1596" s="384"/>
      <c r="S1596" s="87"/>
      <c r="T1596" s="135"/>
      <c r="U1596" s="118"/>
      <c r="V1596" s="118"/>
      <c r="W1596" s="118"/>
      <c r="X1596" s="118"/>
      <c r="Y1596" s="135" t="str">
        <f>O1596</f>
        <v/>
      </c>
      <c r="Z1596" s="266">
        <f>O1597</f>
        <v>0</v>
      </c>
      <c r="AA1596" s="135"/>
      <c r="AB1596" s="135"/>
      <c r="AC1596" s="135"/>
      <c r="AD1596" s="135"/>
      <c r="AE1596" s="135"/>
      <c r="AF1596" s="148"/>
      <c r="AG1596" s="135"/>
      <c r="AH1596" s="135"/>
      <c r="AI1596" s="135"/>
      <c r="AJ1596" s="135"/>
      <c r="AK1596" s="135"/>
    </row>
    <row r="1597" spans="1:37" ht="18" customHeight="1" thickBot="1">
      <c r="A1597" s="312" t="str">
        <f>IF(C1595="","",C1595)</f>
        <v/>
      </c>
      <c r="B1597" s="97">
        <f>B1560</f>
        <v>18</v>
      </c>
      <c r="C1597" s="93" t="str">
        <f>IF(H1595="","",IF(D1595="USD",H1595-G1595,ROUNDUP((H1595-G1595)/T1595,2)))</f>
        <v/>
      </c>
      <c r="D1597" s="110"/>
      <c r="E1597" s="110"/>
      <c r="F1597" s="111" t="str">
        <f>IF(AND(E1595&lt;&gt;"",OR(I1595="全額",I1595="一部")=TRUE)=TRUE,E1595,"")</f>
        <v/>
      </c>
      <c r="G1597" s="112" t="str">
        <f>IF(D1595="JPY",IF(COUNTIF(F1597,"*円*")=1,I1597,ROUNDUP(I1597/T1595,2)),IF(COUNTIF(F1597,"*円*")=0,I1597,ROUNDUP(I1597*T1595,0)))</f>
        <v/>
      </c>
      <c r="H1597" s="174"/>
      <c r="I1597" s="176" t="str">
        <f>IF(I1595="","",IF(I1595="全額",H1595,IF(I1595="なし",0,"金額入力")))</f>
        <v/>
      </c>
      <c r="J1597" s="381"/>
      <c r="K1597" s="385"/>
      <c r="L1597" s="386"/>
      <c r="M1597" s="385"/>
      <c r="N1597" s="386"/>
      <c r="O1597" s="385"/>
      <c r="P1597" s="386"/>
      <c r="Q1597" s="385"/>
      <c r="R1597" s="387"/>
      <c r="S1597" s="87"/>
      <c r="T1597" s="135"/>
      <c r="U1597" s="118" t="str">
        <f>IF(G1597="","","IN_"&amp;F1597&amp;MONTH(H1597)&amp;"/"&amp;DAY(H1597))&amp;"_"&amp;COUNTIF($V$14:V1597,V1597)</f>
        <v>_278</v>
      </c>
      <c r="V1597" s="118" t="str">
        <f>"IN_"&amp;F1597&amp;H1597</f>
        <v>IN_</v>
      </c>
      <c r="W1597" s="118"/>
      <c r="X1597" s="118"/>
      <c r="Y1597" s="135" t="str">
        <f>Q1596</f>
        <v/>
      </c>
      <c r="Z1597" s="266">
        <f>Q1597</f>
        <v>0</v>
      </c>
      <c r="AA1597" s="135" t="str">
        <f>IF(AB1597="着金待ち",COUNTIF($AB$14:AB1597,"着金待ち"),"")</f>
        <v/>
      </c>
      <c r="AB1597" s="135" t="str">
        <f>IF(AND(OR(I1595="全額",I1595="一部")=TRUE,H1597="")=TRUE,"着金待ち","")</f>
        <v/>
      </c>
      <c r="AC1597" s="135" t="str">
        <f>IF(AB1597="着金待ち",C1595,"")</f>
        <v/>
      </c>
      <c r="AD1597" s="135" t="str">
        <f>IF(AB1597="着金待ち",F1597,"")</f>
        <v/>
      </c>
      <c r="AE1597" s="292" t="str">
        <f>IF(AB1597="着金待ち",G1597,"")</f>
        <v/>
      </c>
      <c r="AF1597" s="148" t="str">
        <f>IF(AB1597="着金待ち",B1597,"")</f>
        <v/>
      </c>
      <c r="AG1597" s="135" t="str">
        <f>IF(C1597="","",IF(C1597&lt;&gt;D1597+E1597,"！",""))</f>
        <v/>
      </c>
      <c r="AH1597" s="135" t="str">
        <f>IF(C1597="","",IF(C1597&lt;&gt;SUM(K1597:R1597),"！",""))</f>
        <v/>
      </c>
      <c r="AI1597" s="135" t="str">
        <f>IF(OR(AG1597="！",AH1597="！")=TRUE,"！","")</f>
        <v/>
      </c>
      <c r="AJ1597" s="135" t="str">
        <f>IF(AI1597="！",COUNTIF($AI$14:AI1597,"！"),"")</f>
        <v/>
      </c>
      <c r="AK1597" s="135">
        <v>8</v>
      </c>
    </row>
    <row r="1598" spans="1:37" ht="18" customHeight="1" thickBot="1">
      <c r="A1598" s="312"/>
      <c r="B1598" s="308" t="s">
        <v>317</v>
      </c>
      <c r="C1598" s="88"/>
      <c r="D1598" s="89"/>
      <c r="E1598" s="94" t="str">
        <f>IFERROR(ABS(C1597-(D1597+E1597)),"")</f>
        <v/>
      </c>
      <c r="F1598" s="90"/>
      <c r="G1598" s="90"/>
      <c r="H1598" s="89"/>
      <c r="I1598" s="170"/>
      <c r="J1598" s="79"/>
      <c r="K1598" s="79"/>
      <c r="L1598" s="79"/>
      <c r="M1598" s="79"/>
      <c r="N1598" s="79"/>
      <c r="O1598" s="79"/>
      <c r="P1598" s="79"/>
      <c r="Q1598" s="388" t="str">
        <f>IFERROR(ABS(C1597-SUM(K1597:R1597)),"")</f>
        <v/>
      </c>
      <c r="R1598" s="388"/>
      <c r="S1598" s="79"/>
      <c r="T1598" s="135"/>
      <c r="U1598" s="118"/>
      <c r="V1598" s="118"/>
      <c r="W1598" s="118"/>
      <c r="X1598" s="118"/>
      <c r="Y1598" s="135"/>
      <c r="Z1598" s="135"/>
      <c r="AA1598" s="135"/>
      <c r="AB1598" s="135"/>
      <c r="AC1598" s="135"/>
      <c r="AD1598" s="135"/>
      <c r="AE1598" s="135"/>
      <c r="AF1598" s="148"/>
      <c r="AG1598" s="135"/>
      <c r="AH1598" s="135"/>
      <c r="AI1598" s="135"/>
      <c r="AJ1598" s="135"/>
      <c r="AK1598" s="135"/>
    </row>
    <row r="1599" spans="1:37" ht="18" customHeight="1" thickBot="1">
      <c r="A1599" s="312"/>
      <c r="B1599" s="321">
        <f>B1594+1</f>
        <v>9</v>
      </c>
      <c r="C1599" s="81" t="s">
        <v>23</v>
      </c>
      <c r="D1599" s="82" t="s">
        <v>136</v>
      </c>
      <c r="E1599" s="82" t="s">
        <v>28</v>
      </c>
      <c r="F1599" s="82" t="s">
        <v>27</v>
      </c>
      <c r="G1599" s="82" t="s">
        <v>24</v>
      </c>
      <c r="H1599" s="171" t="s">
        <v>25</v>
      </c>
      <c r="I1599" s="91" t="s">
        <v>133</v>
      </c>
      <c r="J1599" s="372" t="s">
        <v>198</v>
      </c>
      <c r="K1599" s="374"/>
      <c r="L1599" s="375"/>
      <c r="M1599" s="375"/>
      <c r="N1599" s="375"/>
      <c r="O1599" s="375"/>
      <c r="P1599" s="375"/>
      <c r="Q1599" s="375"/>
      <c r="R1599" s="376"/>
      <c r="S1599" s="83"/>
      <c r="T1599" s="120" t="s">
        <v>31</v>
      </c>
      <c r="U1599" s="118"/>
      <c r="V1599" s="118"/>
      <c r="W1599" s="118"/>
      <c r="X1599" s="118"/>
      <c r="Y1599" s="135" t="str">
        <f>K1601</f>
        <v/>
      </c>
      <c r="Z1599" s="266">
        <f>K1602</f>
        <v>0</v>
      </c>
      <c r="AA1599" s="135"/>
      <c r="AB1599" s="135"/>
      <c r="AC1599" s="135"/>
      <c r="AD1599" s="135"/>
      <c r="AE1599" s="135"/>
      <c r="AF1599" s="148"/>
      <c r="AG1599" s="135"/>
      <c r="AH1599" s="135"/>
      <c r="AI1599" s="135"/>
      <c r="AJ1599" s="135"/>
      <c r="AK1599" s="135"/>
    </row>
    <row r="1600" spans="1:37" ht="18" customHeight="1" thickBot="1">
      <c r="A1600" s="312"/>
      <c r="B1600" s="309">
        <f>B1560</f>
        <v>18</v>
      </c>
      <c r="C1600" s="107"/>
      <c r="D1600" s="108" t="s">
        <v>30</v>
      </c>
      <c r="E1600" s="108" t="str">
        <f>IF(C1600="","",IFERROR(INDEX(リスト!$B$3:$B$32,MATCH(プレー記録!C1600,リスト!$D$3:$D$32,0),1),""))</f>
        <v/>
      </c>
      <c r="F1600" s="109"/>
      <c r="G1600" s="109" t="str">
        <f>IF(F1600="","",F1600)</f>
        <v/>
      </c>
      <c r="H1600" s="172"/>
      <c r="I1600" s="175"/>
      <c r="J1600" s="373"/>
      <c r="K1600" s="377"/>
      <c r="L1600" s="378"/>
      <c r="M1600" s="378"/>
      <c r="N1600" s="378"/>
      <c r="O1600" s="378"/>
      <c r="P1600" s="378"/>
      <c r="Q1600" s="378"/>
      <c r="R1600" s="379"/>
      <c r="S1600" s="84"/>
      <c r="T1600" s="241"/>
      <c r="U1600" s="118" t="str">
        <f>IF(F1600="","","OUT_"&amp;E1600&amp;MONTH(B1600)&amp;"/"&amp;DAY(B1600)&amp;"_"&amp;COUNTIF($V$12:V1600,V1600))</f>
        <v/>
      </c>
      <c r="V1600" s="118" t="str">
        <f>"OUT_"&amp;E1600&amp;B1600</f>
        <v>OUT_18</v>
      </c>
      <c r="W1600" s="194">
        <f>SUM(H1600)-SUM(I1602)</f>
        <v>0</v>
      </c>
      <c r="X1600" s="119" t="str">
        <f>IF(C1600="","",C1600)</f>
        <v/>
      </c>
      <c r="Y1600" s="135" t="str">
        <f>M1601</f>
        <v/>
      </c>
      <c r="Z1600" s="266">
        <f>M1602</f>
        <v>0</v>
      </c>
      <c r="AA1600" s="135"/>
      <c r="AB1600" s="135"/>
      <c r="AC1600" s="135"/>
      <c r="AD1600" s="135"/>
      <c r="AE1600" s="135"/>
      <c r="AF1600" s="148"/>
      <c r="AG1600" s="135"/>
      <c r="AH1600" s="135"/>
      <c r="AI1600" s="135"/>
      <c r="AJ1600" s="135"/>
      <c r="AK1600" s="135"/>
    </row>
    <row r="1601" spans="1:37" ht="18" customHeight="1">
      <c r="A1601" s="312"/>
      <c r="B1601" s="79"/>
      <c r="C1601" s="85" t="s">
        <v>26</v>
      </c>
      <c r="D1601" s="86" t="s">
        <v>1</v>
      </c>
      <c r="E1601" s="86" t="s">
        <v>29</v>
      </c>
      <c r="F1601" s="86" t="s">
        <v>119</v>
      </c>
      <c r="G1601" s="86" t="s">
        <v>134</v>
      </c>
      <c r="H1601" s="173" t="s">
        <v>117</v>
      </c>
      <c r="I1601" s="92" t="s">
        <v>135</v>
      </c>
      <c r="J1601" s="380" t="s">
        <v>199</v>
      </c>
      <c r="K1601" s="382" t="str">
        <f>$K$13</f>
        <v/>
      </c>
      <c r="L1601" s="383"/>
      <c r="M1601" s="382" t="str">
        <f>$M$13</f>
        <v/>
      </c>
      <c r="N1601" s="383"/>
      <c r="O1601" s="382" t="str">
        <f>$O$13</f>
        <v/>
      </c>
      <c r="P1601" s="383"/>
      <c r="Q1601" s="382" t="str">
        <f>$Q$13</f>
        <v/>
      </c>
      <c r="R1601" s="384"/>
      <c r="S1601" s="87"/>
      <c r="T1601" s="135"/>
      <c r="U1601" s="118"/>
      <c r="V1601" s="118"/>
      <c r="W1601" s="118"/>
      <c r="X1601" s="118"/>
      <c r="Y1601" s="135" t="str">
        <f>O1601</f>
        <v/>
      </c>
      <c r="Z1601" s="266">
        <f>O1602</f>
        <v>0</v>
      </c>
      <c r="AA1601" s="135"/>
      <c r="AB1601" s="135"/>
      <c r="AC1601" s="135"/>
      <c r="AD1601" s="135"/>
      <c r="AE1601" s="135"/>
      <c r="AF1601" s="148"/>
      <c r="AG1601" s="135"/>
      <c r="AH1601" s="135"/>
      <c r="AI1601" s="135"/>
      <c r="AJ1601" s="135"/>
      <c r="AK1601" s="135"/>
    </row>
    <row r="1602" spans="1:37" ht="18" customHeight="1" thickBot="1">
      <c r="A1602" s="312" t="str">
        <f>IF(C1600="","",C1600)</f>
        <v/>
      </c>
      <c r="B1602" s="97">
        <f>B1560</f>
        <v>18</v>
      </c>
      <c r="C1602" s="93" t="str">
        <f>IF(H1600="","",IF(D1600="USD",H1600-G1600,ROUNDUP((H1600-G1600)/T1600,2)))</f>
        <v/>
      </c>
      <c r="D1602" s="110"/>
      <c r="E1602" s="110"/>
      <c r="F1602" s="111" t="str">
        <f>IF(AND(E1600&lt;&gt;"",OR(I1600="全額",I1600="一部")=TRUE)=TRUE,E1600,"")</f>
        <v/>
      </c>
      <c r="G1602" s="112" t="str">
        <f>IF(D1600="JPY",IF(COUNTIF(F1602,"*円*")=1,I1602,ROUNDUP(I1602/T1600,2)),IF(COUNTIF(F1602,"*円*")=0,I1602,ROUNDUP(I1602*T1600,0)))</f>
        <v/>
      </c>
      <c r="H1602" s="174"/>
      <c r="I1602" s="176" t="str">
        <f>IF(I1600="","",IF(I1600="全額",H1600,IF(I1600="なし",0,"金額入力")))</f>
        <v/>
      </c>
      <c r="J1602" s="381"/>
      <c r="K1602" s="385"/>
      <c r="L1602" s="386"/>
      <c r="M1602" s="385"/>
      <c r="N1602" s="386"/>
      <c r="O1602" s="385"/>
      <c r="P1602" s="386"/>
      <c r="Q1602" s="385"/>
      <c r="R1602" s="387"/>
      <c r="S1602" s="87"/>
      <c r="T1602" s="135"/>
      <c r="U1602" s="118" t="str">
        <f>IF(G1602="","","IN_"&amp;F1602&amp;MONTH(H1602)&amp;"/"&amp;DAY(H1602))&amp;"_"&amp;COUNTIF($V$14:V1602,V1602)</f>
        <v>_279</v>
      </c>
      <c r="V1602" s="118" t="str">
        <f>"IN_"&amp;F1602&amp;H1602</f>
        <v>IN_</v>
      </c>
      <c r="W1602" s="118"/>
      <c r="X1602" s="118"/>
      <c r="Y1602" s="135" t="str">
        <f>Q1601</f>
        <v/>
      </c>
      <c r="Z1602" s="266">
        <f>Q1602</f>
        <v>0</v>
      </c>
      <c r="AA1602" s="135" t="str">
        <f>IF(AB1602="着金待ち",COUNTIF($AB$14:AB1602,"着金待ち"),"")</f>
        <v/>
      </c>
      <c r="AB1602" s="135" t="str">
        <f>IF(AND(OR(I1600="全額",I1600="一部")=TRUE,H1602="")=TRUE,"着金待ち","")</f>
        <v/>
      </c>
      <c r="AC1602" s="135" t="str">
        <f>IF(AB1602="着金待ち",C1600,"")</f>
        <v/>
      </c>
      <c r="AD1602" s="135" t="str">
        <f>IF(AB1602="着金待ち",F1602,"")</f>
        <v/>
      </c>
      <c r="AE1602" s="292" t="str">
        <f>IF(AB1602="着金待ち",G1602,"")</f>
        <v/>
      </c>
      <c r="AF1602" s="148" t="str">
        <f>IF(AB1602="着金待ち",B1602,"")</f>
        <v/>
      </c>
      <c r="AG1602" s="135" t="str">
        <f>IF(C1602="","",IF(C1602&lt;&gt;D1602+E1602,"！",""))</f>
        <v/>
      </c>
      <c r="AH1602" s="135" t="str">
        <f>IF(C1602="","",IF(C1602&lt;&gt;SUM(K1602:R1602),"！",""))</f>
        <v/>
      </c>
      <c r="AI1602" s="135" t="str">
        <f>IF(OR(AG1602="！",AH1602="！")=TRUE,"！","")</f>
        <v/>
      </c>
      <c r="AJ1602" s="135" t="str">
        <f>IF(AI1602="！",COUNTIF($AI$14:AI1602,"！"),"")</f>
        <v/>
      </c>
      <c r="AK1602" s="135">
        <v>9</v>
      </c>
    </row>
    <row r="1603" spans="1:37" ht="18" customHeight="1" thickBot="1">
      <c r="A1603" s="312"/>
      <c r="B1603" s="308" t="s">
        <v>317</v>
      </c>
      <c r="C1603" s="88"/>
      <c r="D1603" s="89"/>
      <c r="E1603" s="94" t="str">
        <f>IFERROR(ABS(C1602-(D1602+E1602)),"")</f>
        <v/>
      </c>
      <c r="F1603" s="90"/>
      <c r="G1603" s="90"/>
      <c r="H1603" s="89"/>
      <c r="I1603" s="170"/>
      <c r="J1603" s="79"/>
      <c r="K1603" s="79"/>
      <c r="L1603" s="79"/>
      <c r="M1603" s="79"/>
      <c r="N1603" s="79"/>
      <c r="O1603" s="79"/>
      <c r="P1603" s="79"/>
      <c r="Q1603" s="388" t="str">
        <f>IFERROR(ABS(C1602-SUM(K1602:R1602)),"")</f>
        <v/>
      </c>
      <c r="R1603" s="388"/>
      <c r="S1603" s="79"/>
      <c r="T1603" s="135"/>
      <c r="U1603" s="118"/>
      <c r="V1603" s="118"/>
      <c r="W1603" s="118"/>
      <c r="X1603" s="118"/>
      <c r="Y1603" s="135"/>
      <c r="Z1603" s="135"/>
      <c r="AA1603" s="135"/>
      <c r="AB1603" s="135"/>
      <c r="AC1603" s="135"/>
      <c r="AD1603" s="135"/>
      <c r="AE1603" s="135"/>
      <c r="AF1603" s="148"/>
      <c r="AG1603" s="135"/>
      <c r="AH1603" s="135"/>
      <c r="AI1603" s="135"/>
      <c r="AJ1603" s="135"/>
      <c r="AK1603" s="135"/>
    </row>
    <row r="1604" spans="1:37" ht="18" customHeight="1" thickBot="1">
      <c r="A1604" s="312"/>
      <c r="B1604" s="321">
        <f>B1599+1</f>
        <v>10</v>
      </c>
      <c r="C1604" s="81" t="s">
        <v>23</v>
      </c>
      <c r="D1604" s="82" t="s">
        <v>136</v>
      </c>
      <c r="E1604" s="82" t="s">
        <v>28</v>
      </c>
      <c r="F1604" s="82" t="s">
        <v>27</v>
      </c>
      <c r="G1604" s="82" t="s">
        <v>24</v>
      </c>
      <c r="H1604" s="171" t="s">
        <v>25</v>
      </c>
      <c r="I1604" s="91" t="s">
        <v>133</v>
      </c>
      <c r="J1604" s="372" t="s">
        <v>198</v>
      </c>
      <c r="K1604" s="374"/>
      <c r="L1604" s="375"/>
      <c r="M1604" s="375"/>
      <c r="N1604" s="375"/>
      <c r="O1604" s="375"/>
      <c r="P1604" s="375"/>
      <c r="Q1604" s="375"/>
      <c r="R1604" s="376"/>
      <c r="S1604" s="83"/>
      <c r="T1604" s="120" t="s">
        <v>31</v>
      </c>
      <c r="U1604" s="118"/>
      <c r="V1604" s="118"/>
      <c r="W1604" s="118"/>
      <c r="X1604" s="118"/>
      <c r="Y1604" s="135" t="str">
        <f>K1606</f>
        <v/>
      </c>
      <c r="Z1604" s="266">
        <f>K1607</f>
        <v>0</v>
      </c>
      <c r="AA1604" s="135"/>
      <c r="AB1604" s="135"/>
      <c r="AC1604" s="135"/>
      <c r="AD1604" s="135"/>
      <c r="AE1604" s="135"/>
      <c r="AF1604" s="148"/>
      <c r="AG1604" s="135"/>
      <c r="AH1604" s="135"/>
      <c r="AI1604" s="135"/>
      <c r="AJ1604" s="135"/>
      <c r="AK1604" s="135"/>
    </row>
    <row r="1605" spans="1:37" ht="18" customHeight="1" thickBot="1">
      <c r="A1605" s="312"/>
      <c r="B1605" s="309">
        <f>B1560</f>
        <v>18</v>
      </c>
      <c r="C1605" s="107"/>
      <c r="D1605" s="108" t="s">
        <v>30</v>
      </c>
      <c r="E1605" s="108" t="str">
        <f>IF(C1605="","",IFERROR(INDEX(リスト!$B$3:$B$32,MATCH(プレー記録!C1605,リスト!$D$3:$D$32,0),1),""))</f>
        <v/>
      </c>
      <c r="F1605" s="109"/>
      <c r="G1605" s="109" t="str">
        <f>IF(F1605="","",F1605)</f>
        <v/>
      </c>
      <c r="H1605" s="172"/>
      <c r="I1605" s="175"/>
      <c r="J1605" s="373"/>
      <c r="K1605" s="377"/>
      <c r="L1605" s="378"/>
      <c r="M1605" s="378"/>
      <c r="N1605" s="378"/>
      <c r="O1605" s="378"/>
      <c r="P1605" s="378"/>
      <c r="Q1605" s="378"/>
      <c r="R1605" s="379"/>
      <c r="S1605" s="84"/>
      <c r="T1605" s="241"/>
      <c r="U1605" s="118" t="str">
        <f>IF(F1605="","","OUT_"&amp;E1605&amp;MONTH(B1605)&amp;"/"&amp;DAY(B1605)&amp;"_"&amp;COUNTIF($V$12:V1605,V1605))</f>
        <v/>
      </c>
      <c r="V1605" s="118" t="str">
        <f>"OUT_"&amp;E1605&amp;B1605</f>
        <v>OUT_18</v>
      </c>
      <c r="W1605" s="194">
        <f>SUM(H1605)-SUM(I1607)</f>
        <v>0</v>
      </c>
      <c r="X1605" s="119" t="str">
        <f>IF(C1605="","",C1605)</f>
        <v/>
      </c>
      <c r="Y1605" s="135" t="str">
        <f>M1606</f>
        <v/>
      </c>
      <c r="Z1605" s="266">
        <f>M1607</f>
        <v>0</v>
      </c>
      <c r="AA1605" s="135"/>
      <c r="AB1605" s="135"/>
      <c r="AC1605" s="135"/>
      <c r="AD1605" s="135"/>
      <c r="AE1605" s="135"/>
      <c r="AF1605" s="148"/>
      <c r="AG1605" s="135"/>
      <c r="AH1605" s="135"/>
      <c r="AI1605" s="135"/>
      <c r="AJ1605" s="135"/>
      <c r="AK1605" s="135"/>
    </row>
    <row r="1606" spans="1:37" ht="18" customHeight="1">
      <c r="A1606" s="312"/>
      <c r="B1606" s="79"/>
      <c r="C1606" s="85" t="s">
        <v>26</v>
      </c>
      <c r="D1606" s="86" t="s">
        <v>1</v>
      </c>
      <c r="E1606" s="86" t="s">
        <v>29</v>
      </c>
      <c r="F1606" s="86" t="s">
        <v>119</v>
      </c>
      <c r="G1606" s="86" t="s">
        <v>134</v>
      </c>
      <c r="H1606" s="173" t="s">
        <v>117</v>
      </c>
      <c r="I1606" s="92" t="s">
        <v>135</v>
      </c>
      <c r="J1606" s="380" t="s">
        <v>199</v>
      </c>
      <c r="K1606" s="382" t="str">
        <f>$K$13</f>
        <v/>
      </c>
      <c r="L1606" s="383"/>
      <c r="M1606" s="382" t="str">
        <f>$M$13</f>
        <v/>
      </c>
      <c r="N1606" s="383"/>
      <c r="O1606" s="382" t="str">
        <f>$O$13</f>
        <v/>
      </c>
      <c r="P1606" s="383"/>
      <c r="Q1606" s="382" t="str">
        <f>$Q$13</f>
        <v/>
      </c>
      <c r="R1606" s="384"/>
      <c r="S1606" s="87"/>
      <c r="T1606" s="135"/>
      <c r="U1606" s="118"/>
      <c r="V1606" s="118"/>
      <c r="W1606" s="118"/>
      <c r="X1606" s="118"/>
      <c r="Y1606" s="135" t="str">
        <f>O1606</f>
        <v/>
      </c>
      <c r="Z1606" s="266">
        <f>O1607</f>
        <v>0</v>
      </c>
      <c r="AA1606" s="135"/>
      <c r="AB1606" s="135"/>
      <c r="AC1606" s="135"/>
      <c r="AD1606" s="135"/>
      <c r="AE1606" s="135"/>
      <c r="AF1606" s="148"/>
      <c r="AG1606" s="135"/>
      <c r="AH1606" s="135"/>
      <c r="AI1606" s="135"/>
      <c r="AJ1606" s="135"/>
      <c r="AK1606" s="135"/>
    </row>
    <row r="1607" spans="1:37" ht="18" customHeight="1" thickBot="1">
      <c r="A1607" s="312" t="str">
        <f>IF(C1605="","",C1605)</f>
        <v/>
      </c>
      <c r="B1607" s="97">
        <f>B1560</f>
        <v>18</v>
      </c>
      <c r="C1607" s="93" t="str">
        <f>IF(H1605="","",IF(D1605="USD",H1605-G1605,ROUNDUP((H1605-G1605)/T1605,2)))</f>
        <v/>
      </c>
      <c r="D1607" s="110"/>
      <c r="E1607" s="110"/>
      <c r="F1607" s="111" t="str">
        <f>IF(AND(E1605&lt;&gt;"",OR(I1605="全額",I1605="一部")=TRUE)=TRUE,E1605,"")</f>
        <v/>
      </c>
      <c r="G1607" s="112" t="str">
        <f>IF(D1605="JPY",IF(COUNTIF(F1607,"*円*")=1,I1607,ROUNDUP(I1607/T1605,2)),IF(COUNTIF(F1607,"*円*")=0,I1607,ROUNDUP(I1607*T1605,0)))</f>
        <v/>
      </c>
      <c r="H1607" s="174"/>
      <c r="I1607" s="176" t="str">
        <f>IF(I1605="","",IF(I1605="全額",H1605,IF(I1605="なし",0,"金額入力")))</f>
        <v/>
      </c>
      <c r="J1607" s="381"/>
      <c r="K1607" s="385"/>
      <c r="L1607" s="386"/>
      <c r="M1607" s="385"/>
      <c r="N1607" s="386"/>
      <c r="O1607" s="385"/>
      <c r="P1607" s="386"/>
      <c r="Q1607" s="385"/>
      <c r="R1607" s="387"/>
      <c r="S1607" s="87"/>
      <c r="T1607" s="135"/>
      <c r="U1607" s="118" t="str">
        <f>IF(G1607="","","IN_"&amp;F1607&amp;MONTH(H1607)&amp;"/"&amp;DAY(H1607))&amp;"_"&amp;COUNTIF($V$14:V1607,V1607)</f>
        <v>_280</v>
      </c>
      <c r="V1607" s="118" t="str">
        <f>"IN_"&amp;F1607&amp;H1607</f>
        <v>IN_</v>
      </c>
      <c r="W1607" s="118"/>
      <c r="X1607" s="118"/>
      <c r="Y1607" s="135" t="str">
        <f>Q1606</f>
        <v/>
      </c>
      <c r="Z1607" s="266">
        <f>Q1607</f>
        <v>0</v>
      </c>
      <c r="AA1607" s="135" t="str">
        <f>IF(AB1607="着金待ち",COUNTIF($AB$14:AB1607,"着金待ち"),"")</f>
        <v/>
      </c>
      <c r="AB1607" s="135" t="str">
        <f>IF(AND(OR(I1605="全額",I1605="一部")=TRUE,H1607="")=TRUE,"着金待ち","")</f>
        <v/>
      </c>
      <c r="AC1607" s="135" t="str">
        <f>IF(AB1607="着金待ち",C1605,"")</f>
        <v/>
      </c>
      <c r="AD1607" s="135" t="str">
        <f>IF(AB1607="着金待ち",F1607,"")</f>
        <v/>
      </c>
      <c r="AE1607" s="292" t="str">
        <f>IF(AB1607="着金待ち",G1607,"")</f>
        <v/>
      </c>
      <c r="AF1607" s="148" t="str">
        <f>IF(AB1607="着金待ち",B1607,"")</f>
        <v/>
      </c>
      <c r="AG1607" s="135" t="str">
        <f>IF(C1607="","",IF(C1607&lt;&gt;D1607+E1607,"！",""))</f>
        <v/>
      </c>
      <c r="AH1607" s="135" t="str">
        <f>IF(C1607="","",IF(C1607&lt;&gt;SUM(K1607:R1607),"！",""))</f>
        <v/>
      </c>
      <c r="AI1607" s="135" t="str">
        <f>IF(OR(AG1607="！",AH1607="！")=TRUE,"！","")</f>
        <v/>
      </c>
      <c r="AJ1607" s="135" t="str">
        <f>IF(AI1607="！",COUNTIF($AI$14:AI1607,"！"),"")</f>
        <v/>
      </c>
      <c r="AK1607" s="135">
        <v>10</v>
      </c>
    </row>
    <row r="1608" spans="1:37" ht="18" customHeight="1" thickBot="1">
      <c r="A1608" s="312"/>
      <c r="B1608" s="308" t="s">
        <v>317</v>
      </c>
      <c r="C1608" s="181"/>
      <c r="D1608" s="182"/>
      <c r="E1608" s="98" t="str">
        <f>IFERROR(ABS(C1607-(D1607+E1607)),"")</f>
        <v/>
      </c>
      <c r="F1608" s="183"/>
      <c r="G1608" s="183"/>
      <c r="H1608" s="182"/>
      <c r="I1608" s="170"/>
      <c r="J1608" s="79"/>
      <c r="K1608" s="79"/>
      <c r="L1608" s="79"/>
      <c r="M1608" s="79"/>
      <c r="N1608" s="79"/>
      <c r="O1608" s="79"/>
      <c r="P1608" s="79"/>
      <c r="Q1608" s="371" t="str">
        <f>IFERROR(ABS(C1607-SUM(K1607:R1607)),"")</f>
        <v/>
      </c>
      <c r="R1608" s="371"/>
      <c r="S1608" s="79"/>
      <c r="T1608" s="135"/>
      <c r="U1608" s="118"/>
      <c r="V1608" s="118"/>
      <c r="W1608" s="118"/>
      <c r="X1608" s="118"/>
      <c r="Y1608" s="135"/>
      <c r="Z1608" s="135"/>
      <c r="AA1608" s="135"/>
      <c r="AB1608" s="135"/>
      <c r="AC1608" s="135"/>
      <c r="AD1608" s="135"/>
      <c r="AE1608" s="135"/>
      <c r="AF1608" s="148"/>
      <c r="AG1608" s="135"/>
      <c r="AH1608" s="135"/>
      <c r="AI1608" s="135"/>
      <c r="AJ1608" s="135"/>
      <c r="AK1608" s="135"/>
    </row>
    <row r="1609" spans="1:37" ht="18" customHeight="1" thickBot="1">
      <c r="A1609" s="312"/>
      <c r="B1609" s="321">
        <f>B1604+1</f>
        <v>11</v>
      </c>
      <c r="C1609" s="81" t="s">
        <v>23</v>
      </c>
      <c r="D1609" s="82" t="s">
        <v>136</v>
      </c>
      <c r="E1609" s="82" t="s">
        <v>28</v>
      </c>
      <c r="F1609" s="82" t="s">
        <v>27</v>
      </c>
      <c r="G1609" s="82" t="s">
        <v>24</v>
      </c>
      <c r="H1609" s="171" t="s">
        <v>25</v>
      </c>
      <c r="I1609" s="91" t="s">
        <v>133</v>
      </c>
      <c r="J1609" s="372" t="s">
        <v>198</v>
      </c>
      <c r="K1609" s="374"/>
      <c r="L1609" s="375"/>
      <c r="M1609" s="375"/>
      <c r="N1609" s="375"/>
      <c r="O1609" s="375"/>
      <c r="P1609" s="375"/>
      <c r="Q1609" s="375"/>
      <c r="R1609" s="376"/>
      <c r="S1609" s="83"/>
      <c r="T1609" s="120" t="s">
        <v>31</v>
      </c>
      <c r="U1609" s="118"/>
      <c r="V1609" s="118"/>
      <c r="W1609" s="118"/>
      <c r="X1609" s="118"/>
      <c r="Y1609" s="135" t="str">
        <f>K1611</f>
        <v/>
      </c>
      <c r="Z1609" s="266">
        <f>K1612</f>
        <v>0</v>
      </c>
      <c r="AA1609" s="135"/>
      <c r="AB1609" s="135"/>
      <c r="AC1609" s="135"/>
      <c r="AD1609" s="135"/>
      <c r="AE1609" s="135"/>
      <c r="AF1609" s="148"/>
      <c r="AG1609" s="135"/>
      <c r="AH1609" s="135"/>
      <c r="AI1609" s="135"/>
      <c r="AJ1609" s="135"/>
      <c r="AK1609" s="135"/>
    </row>
    <row r="1610" spans="1:37" ht="18" customHeight="1" thickBot="1">
      <c r="A1610" s="312"/>
      <c r="B1610" s="309">
        <f>B1560</f>
        <v>18</v>
      </c>
      <c r="C1610" s="107"/>
      <c r="D1610" s="108" t="s">
        <v>30</v>
      </c>
      <c r="E1610" s="108" t="str">
        <f>IF(C1610="","",IFERROR(INDEX(リスト!$B$3:$B$32,MATCH(プレー記録!C1610,リスト!$D$3:$D$32,0),1),""))</f>
        <v/>
      </c>
      <c r="F1610" s="109"/>
      <c r="G1610" s="109" t="str">
        <f>IF(F1610="","",F1610)</f>
        <v/>
      </c>
      <c r="H1610" s="172"/>
      <c r="I1610" s="175"/>
      <c r="J1610" s="373"/>
      <c r="K1610" s="377"/>
      <c r="L1610" s="378"/>
      <c r="M1610" s="378"/>
      <c r="N1610" s="378"/>
      <c r="O1610" s="378"/>
      <c r="P1610" s="378"/>
      <c r="Q1610" s="378"/>
      <c r="R1610" s="379"/>
      <c r="S1610" s="84"/>
      <c r="T1610" s="241"/>
      <c r="U1610" s="118" t="str">
        <f>IF(F1610="","","OUT_"&amp;E1610&amp;MONTH(B1610)&amp;"/"&amp;DAY(B1610)&amp;"_"&amp;COUNTIF($V$12:V1610,V1610))</f>
        <v/>
      </c>
      <c r="V1610" s="118" t="str">
        <f>"OUT_"&amp;E1610&amp;B1610</f>
        <v>OUT_18</v>
      </c>
      <c r="W1610" s="194">
        <f>SUM(H1610)-SUM(I1612)</f>
        <v>0</v>
      </c>
      <c r="X1610" s="119" t="str">
        <f>IF(C1610="","",C1610)</f>
        <v/>
      </c>
      <c r="Y1610" s="135" t="str">
        <f>M1611</f>
        <v/>
      </c>
      <c r="Z1610" s="266">
        <f>M1612</f>
        <v>0</v>
      </c>
      <c r="AA1610" s="135"/>
      <c r="AB1610" s="135"/>
      <c r="AC1610" s="135"/>
      <c r="AD1610" s="135"/>
      <c r="AE1610" s="135"/>
      <c r="AF1610" s="148"/>
      <c r="AG1610" s="135"/>
      <c r="AH1610" s="135"/>
      <c r="AI1610" s="135"/>
      <c r="AJ1610" s="135"/>
      <c r="AK1610" s="135"/>
    </row>
    <row r="1611" spans="1:37" ht="18" customHeight="1">
      <c r="A1611" s="312"/>
      <c r="B1611" s="79"/>
      <c r="C1611" s="85" t="s">
        <v>26</v>
      </c>
      <c r="D1611" s="86" t="s">
        <v>1</v>
      </c>
      <c r="E1611" s="86" t="s">
        <v>29</v>
      </c>
      <c r="F1611" s="86" t="s">
        <v>119</v>
      </c>
      <c r="G1611" s="86" t="s">
        <v>134</v>
      </c>
      <c r="H1611" s="173" t="s">
        <v>117</v>
      </c>
      <c r="I1611" s="92" t="s">
        <v>135</v>
      </c>
      <c r="J1611" s="380" t="s">
        <v>199</v>
      </c>
      <c r="K1611" s="382" t="str">
        <f>$K$13</f>
        <v/>
      </c>
      <c r="L1611" s="383"/>
      <c r="M1611" s="382" t="str">
        <f>$M$13</f>
        <v/>
      </c>
      <c r="N1611" s="383"/>
      <c r="O1611" s="382" t="str">
        <f>$O$13</f>
        <v/>
      </c>
      <c r="P1611" s="383"/>
      <c r="Q1611" s="382" t="str">
        <f>$Q$13</f>
        <v/>
      </c>
      <c r="R1611" s="384"/>
      <c r="S1611" s="87"/>
      <c r="T1611" s="135"/>
      <c r="U1611" s="118"/>
      <c r="V1611" s="118"/>
      <c r="W1611" s="118"/>
      <c r="X1611" s="118"/>
      <c r="Y1611" s="135" t="str">
        <f>O1611</f>
        <v/>
      </c>
      <c r="Z1611" s="266">
        <f>O1612</f>
        <v>0</v>
      </c>
      <c r="AA1611" s="135"/>
      <c r="AB1611" s="135"/>
      <c r="AC1611" s="135"/>
      <c r="AD1611" s="135"/>
      <c r="AE1611" s="135"/>
      <c r="AF1611" s="148"/>
      <c r="AG1611" s="135"/>
      <c r="AH1611" s="135"/>
      <c r="AI1611" s="135"/>
      <c r="AJ1611" s="135"/>
      <c r="AK1611" s="135"/>
    </row>
    <row r="1612" spans="1:37" ht="18" customHeight="1" thickBot="1">
      <c r="A1612" s="312" t="str">
        <f>IF(C1610="","",C1610)</f>
        <v/>
      </c>
      <c r="B1612" s="97">
        <f>B1560</f>
        <v>18</v>
      </c>
      <c r="C1612" s="93" t="str">
        <f>IF(H1610="","",IF(D1610="USD",H1610-G1610,ROUNDUP((H1610-G1610)/T1610,2)))</f>
        <v/>
      </c>
      <c r="D1612" s="110"/>
      <c r="E1612" s="110"/>
      <c r="F1612" s="111" t="str">
        <f>IF(AND(E1610&lt;&gt;"",OR(I1610="全額",I1610="一部")=TRUE)=TRUE,E1610,"")</f>
        <v/>
      </c>
      <c r="G1612" s="112" t="str">
        <f>IF(D1610="JPY",IF(COUNTIF(F1612,"*円*")=1,I1612,ROUNDUP(I1612/T1610,2)),IF(COUNTIF(F1612,"*円*")=0,I1612,ROUNDUP(I1612*T1610,0)))</f>
        <v/>
      </c>
      <c r="H1612" s="174"/>
      <c r="I1612" s="176" t="str">
        <f>IF(I1610="","",IF(I1610="全額",H1610,IF(I1610="なし",0,"金額入力")))</f>
        <v/>
      </c>
      <c r="J1612" s="381"/>
      <c r="K1612" s="385"/>
      <c r="L1612" s="386"/>
      <c r="M1612" s="385"/>
      <c r="N1612" s="386"/>
      <c r="O1612" s="385"/>
      <c r="P1612" s="386"/>
      <c r="Q1612" s="385"/>
      <c r="R1612" s="387"/>
      <c r="S1612" s="87"/>
      <c r="T1612" s="135"/>
      <c r="U1612" s="118" t="str">
        <f>IF(G1612="","","IN_"&amp;F1612&amp;MONTH(H1612)&amp;"/"&amp;DAY(H1612))&amp;"_"&amp;COUNTIF($V$14:V1612,V1612)</f>
        <v>_281</v>
      </c>
      <c r="V1612" s="118" t="str">
        <f>"IN_"&amp;F1612&amp;H1612</f>
        <v>IN_</v>
      </c>
      <c r="W1612" s="118"/>
      <c r="X1612" s="118"/>
      <c r="Y1612" s="135" t="str">
        <f>Q1611</f>
        <v/>
      </c>
      <c r="Z1612" s="266">
        <f>Q1612</f>
        <v>0</v>
      </c>
      <c r="AA1612" s="135" t="str">
        <f>IF(AB1612="着金待ち",COUNTIF($AB$14:AB1612,"着金待ち"),"")</f>
        <v/>
      </c>
      <c r="AB1612" s="135" t="str">
        <f>IF(AND(OR(I1610="全額",I1610="一部")=TRUE,H1612="")=TRUE,"着金待ち","")</f>
        <v/>
      </c>
      <c r="AC1612" s="135" t="str">
        <f>IF(AB1612="着金待ち",C1610,"")</f>
        <v/>
      </c>
      <c r="AD1612" s="135" t="str">
        <f>IF(AB1612="着金待ち",F1612,"")</f>
        <v/>
      </c>
      <c r="AE1612" s="292" t="str">
        <f>IF(AB1612="着金待ち",G1612,"")</f>
        <v/>
      </c>
      <c r="AF1612" s="148" t="str">
        <f>IF(AB1612="着金待ち",B1612,"")</f>
        <v/>
      </c>
      <c r="AG1612" s="135" t="str">
        <f>IF(C1612="","",IF(C1612&lt;&gt;D1612+E1612,"！",""))</f>
        <v/>
      </c>
      <c r="AH1612" s="135" t="str">
        <f>IF(C1612="","",IF(C1612&lt;&gt;SUM(K1612:R1612),"！",""))</f>
        <v/>
      </c>
      <c r="AI1612" s="135" t="str">
        <f>IF(OR(AG1612="！",AH1612="！")=TRUE,"！","")</f>
        <v/>
      </c>
      <c r="AJ1612" s="135" t="str">
        <f>IF(AI1612="！",COUNTIF($AI$14:AI1612,"！"),"")</f>
        <v/>
      </c>
      <c r="AK1612" s="135">
        <v>11</v>
      </c>
    </row>
    <row r="1613" spans="1:37" ht="18" customHeight="1" thickBot="1">
      <c r="B1613" s="308" t="s">
        <v>317</v>
      </c>
      <c r="C1613" s="181"/>
      <c r="D1613" s="182"/>
      <c r="E1613" s="98" t="str">
        <f>IFERROR(ABS(C1612-(D1612+E1612)),"")</f>
        <v/>
      </c>
      <c r="F1613" s="183"/>
      <c r="G1613" s="183"/>
      <c r="H1613" s="182"/>
      <c r="I1613" s="170"/>
      <c r="J1613" s="79"/>
      <c r="K1613" s="79"/>
      <c r="L1613" s="79"/>
      <c r="M1613" s="79"/>
      <c r="N1613" s="79"/>
      <c r="O1613" s="79"/>
      <c r="P1613" s="79"/>
      <c r="Q1613" s="371" t="str">
        <f>IFERROR(ABS(C1612-SUM(K1612:R1612)),"")</f>
        <v/>
      </c>
      <c r="R1613" s="371"/>
      <c r="S1613" s="135"/>
      <c r="T1613" s="135"/>
      <c r="U1613" s="135"/>
      <c r="V1613" s="135"/>
      <c r="W1613" s="135"/>
      <c r="X1613" s="135"/>
      <c r="Y1613" s="135"/>
      <c r="Z1613" s="135"/>
      <c r="AA1613" s="135"/>
      <c r="AB1613" s="135"/>
      <c r="AC1613" s="135"/>
      <c r="AD1613" s="135"/>
      <c r="AE1613" s="135"/>
      <c r="AF1613" s="135"/>
      <c r="AG1613" s="135"/>
      <c r="AH1613" s="135"/>
      <c r="AI1613" s="135"/>
      <c r="AJ1613" s="135"/>
      <c r="AK1613" s="135"/>
    </row>
    <row r="1614" spans="1:37" ht="18" customHeight="1" thickBot="1">
      <c r="A1614" s="312"/>
      <c r="B1614" s="321">
        <f>B1609+1</f>
        <v>12</v>
      </c>
      <c r="C1614" s="81" t="s">
        <v>23</v>
      </c>
      <c r="D1614" s="82" t="s">
        <v>136</v>
      </c>
      <c r="E1614" s="82" t="s">
        <v>28</v>
      </c>
      <c r="F1614" s="82" t="s">
        <v>27</v>
      </c>
      <c r="G1614" s="82" t="s">
        <v>24</v>
      </c>
      <c r="H1614" s="171" t="s">
        <v>25</v>
      </c>
      <c r="I1614" s="91" t="s">
        <v>133</v>
      </c>
      <c r="J1614" s="372" t="s">
        <v>198</v>
      </c>
      <c r="K1614" s="374"/>
      <c r="L1614" s="375"/>
      <c r="M1614" s="375"/>
      <c r="N1614" s="375"/>
      <c r="O1614" s="375"/>
      <c r="P1614" s="375"/>
      <c r="Q1614" s="375"/>
      <c r="R1614" s="376"/>
      <c r="S1614" s="83"/>
      <c r="T1614" s="120" t="s">
        <v>31</v>
      </c>
      <c r="U1614" s="118"/>
      <c r="V1614" s="118"/>
      <c r="W1614" s="118"/>
      <c r="X1614" s="118"/>
      <c r="Y1614" s="135" t="str">
        <f>K1616</f>
        <v/>
      </c>
      <c r="Z1614" s="266">
        <f>K1617</f>
        <v>0</v>
      </c>
      <c r="AA1614" s="135"/>
      <c r="AB1614" s="135"/>
      <c r="AC1614" s="135"/>
      <c r="AD1614" s="135"/>
      <c r="AE1614" s="135"/>
      <c r="AF1614" s="148"/>
      <c r="AG1614" s="135"/>
      <c r="AH1614" s="135"/>
      <c r="AI1614" s="135"/>
      <c r="AJ1614" s="135"/>
      <c r="AK1614" s="135"/>
    </row>
    <row r="1615" spans="1:37" ht="18" customHeight="1" thickBot="1">
      <c r="A1615" s="312"/>
      <c r="B1615" s="309">
        <f>B1560</f>
        <v>18</v>
      </c>
      <c r="C1615" s="107"/>
      <c r="D1615" s="108" t="s">
        <v>30</v>
      </c>
      <c r="E1615" s="108" t="str">
        <f>IF(C1615="","",IFERROR(INDEX(リスト!$B$3:$B$32,MATCH(プレー記録!C1615,リスト!$D$3:$D$32,0),1),""))</f>
        <v/>
      </c>
      <c r="F1615" s="109"/>
      <c r="G1615" s="109" t="str">
        <f>IF(F1615="","",F1615)</f>
        <v/>
      </c>
      <c r="H1615" s="172"/>
      <c r="I1615" s="175"/>
      <c r="J1615" s="373"/>
      <c r="K1615" s="377"/>
      <c r="L1615" s="378"/>
      <c r="M1615" s="378"/>
      <c r="N1615" s="378"/>
      <c r="O1615" s="378"/>
      <c r="P1615" s="378"/>
      <c r="Q1615" s="378"/>
      <c r="R1615" s="379"/>
      <c r="S1615" s="84"/>
      <c r="T1615" s="241"/>
      <c r="U1615" s="118" t="str">
        <f>IF(F1615="","","OUT_"&amp;E1615&amp;MONTH(B1615)&amp;"/"&amp;DAY(B1615)&amp;"_"&amp;COUNTIF($V$12:V1615,V1615))</f>
        <v/>
      </c>
      <c r="V1615" s="118" t="str">
        <f>"OUT_"&amp;E1615&amp;B1615</f>
        <v>OUT_18</v>
      </c>
      <c r="W1615" s="194">
        <f>SUM(H1615)-SUM(I1617)</f>
        <v>0</v>
      </c>
      <c r="X1615" s="119" t="str">
        <f>IF(C1615="","",C1615)</f>
        <v/>
      </c>
      <c r="Y1615" s="135" t="str">
        <f>M1616</f>
        <v/>
      </c>
      <c r="Z1615" s="266">
        <f>M1617</f>
        <v>0</v>
      </c>
      <c r="AA1615" s="135"/>
      <c r="AB1615" s="135"/>
      <c r="AC1615" s="135"/>
      <c r="AD1615" s="135"/>
      <c r="AE1615" s="135"/>
      <c r="AF1615" s="148"/>
      <c r="AG1615" s="135"/>
      <c r="AH1615" s="135"/>
      <c r="AI1615" s="135"/>
      <c r="AJ1615" s="135"/>
      <c r="AK1615" s="135"/>
    </row>
    <row r="1616" spans="1:37" ht="18" customHeight="1">
      <c r="A1616" s="312"/>
      <c r="B1616" s="79"/>
      <c r="C1616" s="85" t="s">
        <v>26</v>
      </c>
      <c r="D1616" s="86" t="s">
        <v>1</v>
      </c>
      <c r="E1616" s="86" t="s">
        <v>29</v>
      </c>
      <c r="F1616" s="86" t="s">
        <v>119</v>
      </c>
      <c r="G1616" s="86" t="s">
        <v>134</v>
      </c>
      <c r="H1616" s="173" t="s">
        <v>117</v>
      </c>
      <c r="I1616" s="92" t="s">
        <v>135</v>
      </c>
      <c r="J1616" s="380" t="s">
        <v>199</v>
      </c>
      <c r="K1616" s="382" t="str">
        <f>$K$13</f>
        <v/>
      </c>
      <c r="L1616" s="383"/>
      <c r="M1616" s="382" t="str">
        <f>$M$13</f>
        <v/>
      </c>
      <c r="N1616" s="383"/>
      <c r="O1616" s="382" t="str">
        <f>$O$13</f>
        <v/>
      </c>
      <c r="P1616" s="383"/>
      <c r="Q1616" s="382" t="str">
        <f>$Q$13</f>
        <v/>
      </c>
      <c r="R1616" s="384"/>
      <c r="S1616" s="87"/>
      <c r="T1616" s="135"/>
      <c r="U1616" s="118"/>
      <c r="V1616" s="118"/>
      <c r="W1616" s="118"/>
      <c r="X1616" s="118"/>
      <c r="Y1616" s="135" t="str">
        <f>O1616</f>
        <v/>
      </c>
      <c r="Z1616" s="266">
        <f>O1617</f>
        <v>0</v>
      </c>
      <c r="AA1616" s="135"/>
      <c r="AB1616" s="135"/>
      <c r="AC1616" s="135"/>
      <c r="AD1616" s="135"/>
      <c r="AE1616" s="135"/>
      <c r="AF1616" s="148"/>
      <c r="AG1616" s="135"/>
      <c r="AH1616" s="135"/>
      <c r="AI1616" s="135"/>
      <c r="AJ1616" s="135"/>
      <c r="AK1616" s="135"/>
    </row>
    <row r="1617" spans="1:37" ht="18" customHeight="1" thickBot="1">
      <c r="A1617" s="312" t="str">
        <f>IF(C1615="","",C1615)</f>
        <v/>
      </c>
      <c r="B1617" s="97">
        <f>B1560</f>
        <v>18</v>
      </c>
      <c r="C1617" s="93" t="str">
        <f>IF(H1615="","",IF(D1615="USD",H1615-G1615,ROUNDUP((H1615-G1615)/T1615,2)))</f>
        <v/>
      </c>
      <c r="D1617" s="110"/>
      <c r="E1617" s="110"/>
      <c r="F1617" s="111" t="str">
        <f>IF(AND(E1615&lt;&gt;"",OR(I1615="全額",I1615="一部")=TRUE)=TRUE,E1615,"")</f>
        <v/>
      </c>
      <c r="G1617" s="112" t="str">
        <f>IF(D1615="JPY",IF(COUNTIF(F1617,"*円*")=1,I1617,ROUNDUP(I1617/T1615,2)),IF(COUNTIF(F1617,"*円*")=0,I1617,ROUNDUP(I1617*T1615,0)))</f>
        <v/>
      </c>
      <c r="H1617" s="174"/>
      <c r="I1617" s="176" t="str">
        <f>IF(I1615="","",IF(I1615="全額",H1615,IF(I1615="なし",0,"金額入力")))</f>
        <v/>
      </c>
      <c r="J1617" s="381"/>
      <c r="K1617" s="385"/>
      <c r="L1617" s="386"/>
      <c r="M1617" s="385"/>
      <c r="N1617" s="386"/>
      <c r="O1617" s="385"/>
      <c r="P1617" s="386"/>
      <c r="Q1617" s="385"/>
      <c r="R1617" s="387"/>
      <c r="S1617" s="87"/>
      <c r="T1617" s="135"/>
      <c r="U1617" s="118" t="str">
        <f>IF(G1617="","","IN_"&amp;F1617&amp;MONTH(H1617)&amp;"/"&amp;DAY(H1617))&amp;"_"&amp;COUNTIF($V$14:V1617,V1617)</f>
        <v>_282</v>
      </c>
      <c r="V1617" s="118" t="str">
        <f>"IN_"&amp;F1617&amp;H1617</f>
        <v>IN_</v>
      </c>
      <c r="W1617" s="118"/>
      <c r="X1617" s="118"/>
      <c r="Y1617" s="135" t="str">
        <f>Q1616</f>
        <v/>
      </c>
      <c r="Z1617" s="266">
        <f>Q1617</f>
        <v>0</v>
      </c>
      <c r="AA1617" s="135" t="str">
        <f>IF(AB1617="着金待ち",COUNTIF($AB$14:AB1617,"着金待ち"),"")</f>
        <v/>
      </c>
      <c r="AB1617" s="135" t="str">
        <f>IF(AND(OR(I1615="全額",I1615="一部")=TRUE,H1617="")=TRUE,"着金待ち","")</f>
        <v/>
      </c>
      <c r="AC1617" s="135" t="str">
        <f>IF(AB1617="着金待ち",C1615,"")</f>
        <v/>
      </c>
      <c r="AD1617" s="135" t="str">
        <f>IF(AB1617="着金待ち",F1617,"")</f>
        <v/>
      </c>
      <c r="AE1617" s="292" t="str">
        <f>IF(AB1617="着金待ち",G1617,"")</f>
        <v/>
      </c>
      <c r="AF1617" s="148" t="str">
        <f>IF(AB1617="着金待ち",B1617,"")</f>
        <v/>
      </c>
      <c r="AG1617" s="135" t="str">
        <f>IF(C1617="","",IF(C1617&lt;&gt;D1617+E1617,"！",""))</f>
        <v/>
      </c>
      <c r="AH1617" s="135" t="str">
        <f>IF(C1617="","",IF(C1617&lt;&gt;SUM(K1617:R1617),"！",""))</f>
        <v/>
      </c>
      <c r="AI1617" s="135" t="str">
        <f>IF(OR(AG1617="！",AH1617="！")=TRUE,"！","")</f>
        <v/>
      </c>
      <c r="AJ1617" s="135" t="str">
        <f>IF(AI1617="！",COUNTIF($AI$14:AI1617,"！"),"")</f>
        <v/>
      </c>
      <c r="AK1617" s="135">
        <v>12</v>
      </c>
    </row>
    <row r="1618" spans="1:37" ht="18" customHeight="1" thickBot="1">
      <c r="B1618" s="308" t="s">
        <v>317</v>
      </c>
      <c r="C1618" s="181"/>
      <c r="D1618" s="182"/>
      <c r="E1618" s="98" t="str">
        <f>IFERROR(ABS(C1617-(D1617+E1617)),"")</f>
        <v/>
      </c>
      <c r="F1618" s="183"/>
      <c r="G1618" s="183"/>
      <c r="H1618" s="182"/>
      <c r="I1618" s="170"/>
      <c r="J1618" s="79"/>
      <c r="K1618" s="79"/>
      <c r="L1618" s="79"/>
      <c r="M1618" s="79"/>
      <c r="N1618" s="79"/>
      <c r="O1618" s="79"/>
      <c r="P1618" s="79"/>
      <c r="Q1618" s="371" t="str">
        <f>IFERROR(ABS(C1617-SUM(K1617:R1617)),"")</f>
        <v/>
      </c>
      <c r="R1618" s="371"/>
      <c r="S1618" s="135"/>
      <c r="T1618" s="135"/>
      <c r="U1618" s="135"/>
      <c r="V1618" s="135"/>
      <c r="W1618" s="135"/>
      <c r="X1618" s="135"/>
      <c r="Y1618" s="135"/>
      <c r="Z1618" s="135"/>
      <c r="AA1618" s="135"/>
      <c r="AB1618" s="135"/>
      <c r="AC1618" s="135"/>
      <c r="AD1618" s="135"/>
      <c r="AE1618" s="135"/>
      <c r="AF1618" s="135"/>
      <c r="AG1618" s="135"/>
      <c r="AH1618" s="135"/>
      <c r="AI1618" s="135"/>
      <c r="AJ1618" s="135"/>
      <c r="AK1618" s="135"/>
    </row>
    <row r="1619" spans="1:37" ht="18" customHeight="1" thickBot="1">
      <c r="A1619" s="312"/>
      <c r="B1619" s="321">
        <f>B1614+1</f>
        <v>13</v>
      </c>
      <c r="C1619" s="81" t="s">
        <v>23</v>
      </c>
      <c r="D1619" s="82" t="s">
        <v>136</v>
      </c>
      <c r="E1619" s="82" t="s">
        <v>28</v>
      </c>
      <c r="F1619" s="82" t="s">
        <v>27</v>
      </c>
      <c r="G1619" s="82" t="s">
        <v>24</v>
      </c>
      <c r="H1619" s="171" t="s">
        <v>25</v>
      </c>
      <c r="I1619" s="91" t="s">
        <v>133</v>
      </c>
      <c r="J1619" s="372" t="s">
        <v>198</v>
      </c>
      <c r="K1619" s="374"/>
      <c r="L1619" s="375"/>
      <c r="M1619" s="375"/>
      <c r="N1619" s="375"/>
      <c r="O1619" s="375"/>
      <c r="P1619" s="375"/>
      <c r="Q1619" s="375"/>
      <c r="R1619" s="376"/>
      <c r="S1619" s="83"/>
      <c r="T1619" s="120" t="s">
        <v>31</v>
      </c>
      <c r="U1619" s="118"/>
      <c r="V1619" s="118"/>
      <c r="W1619" s="118"/>
      <c r="X1619" s="118"/>
      <c r="Y1619" s="135" t="str">
        <f>K1621</f>
        <v/>
      </c>
      <c r="Z1619" s="266">
        <f>K1622</f>
        <v>0</v>
      </c>
      <c r="AA1619" s="135"/>
      <c r="AB1619" s="135"/>
      <c r="AC1619" s="135"/>
      <c r="AD1619" s="135"/>
      <c r="AE1619" s="135"/>
      <c r="AF1619" s="148"/>
      <c r="AG1619" s="135"/>
      <c r="AH1619" s="135"/>
      <c r="AI1619" s="135"/>
      <c r="AJ1619" s="135"/>
      <c r="AK1619" s="135"/>
    </row>
    <row r="1620" spans="1:37" ht="18" customHeight="1" thickBot="1">
      <c r="A1620" s="312"/>
      <c r="B1620" s="309">
        <f>B1560</f>
        <v>18</v>
      </c>
      <c r="C1620" s="107"/>
      <c r="D1620" s="108" t="s">
        <v>30</v>
      </c>
      <c r="E1620" s="108" t="str">
        <f>IF(C1620="","",IFERROR(INDEX(リスト!$B$3:$B$32,MATCH(プレー記録!C1620,リスト!$D$3:$D$32,0),1),""))</f>
        <v/>
      </c>
      <c r="F1620" s="109"/>
      <c r="G1620" s="109" t="str">
        <f>IF(F1620="","",F1620)</f>
        <v/>
      </c>
      <c r="H1620" s="172"/>
      <c r="I1620" s="175"/>
      <c r="J1620" s="373"/>
      <c r="K1620" s="377"/>
      <c r="L1620" s="378"/>
      <c r="M1620" s="378"/>
      <c r="N1620" s="378"/>
      <c r="O1620" s="378"/>
      <c r="P1620" s="378"/>
      <c r="Q1620" s="378"/>
      <c r="R1620" s="379"/>
      <c r="S1620" s="84"/>
      <c r="T1620" s="241"/>
      <c r="U1620" s="118" t="str">
        <f>IF(F1620="","","OUT_"&amp;E1620&amp;MONTH(B1620)&amp;"/"&amp;DAY(B1620)&amp;"_"&amp;COUNTIF($V$12:V1620,V1620))</f>
        <v/>
      </c>
      <c r="V1620" s="118" t="str">
        <f>"OUT_"&amp;E1620&amp;B1620</f>
        <v>OUT_18</v>
      </c>
      <c r="W1620" s="194">
        <f>SUM(H1620)-SUM(I1622)</f>
        <v>0</v>
      </c>
      <c r="X1620" s="119" t="str">
        <f>IF(C1620="","",C1620)</f>
        <v/>
      </c>
      <c r="Y1620" s="135" t="str">
        <f>M1621</f>
        <v/>
      </c>
      <c r="Z1620" s="266">
        <f>M1622</f>
        <v>0</v>
      </c>
      <c r="AA1620" s="135"/>
      <c r="AB1620" s="135"/>
      <c r="AC1620" s="135"/>
      <c r="AD1620" s="135"/>
      <c r="AE1620" s="135"/>
      <c r="AF1620" s="148"/>
      <c r="AG1620" s="135"/>
      <c r="AH1620" s="135"/>
      <c r="AI1620" s="135"/>
      <c r="AJ1620" s="135"/>
      <c r="AK1620" s="135"/>
    </row>
    <row r="1621" spans="1:37" ht="18" customHeight="1">
      <c r="A1621" s="312"/>
      <c r="B1621" s="79"/>
      <c r="C1621" s="85" t="s">
        <v>26</v>
      </c>
      <c r="D1621" s="86" t="s">
        <v>1</v>
      </c>
      <c r="E1621" s="86" t="s">
        <v>29</v>
      </c>
      <c r="F1621" s="86" t="s">
        <v>119</v>
      </c>
      <c r="G1621" s="86" t="s">
        <v>134</v>
      </c>
      <c r="H1621" s="173" t="s">
        <v>117</v>
      </c>
      <c r="I1621" s="92" t="s">
        <v>135</v>
      </c>
      <c r="J1621" s="380" t="s">
        <v>199</v>
      </c>
      <c r="K1621" s="382" t="str">
        <f>$K$13</f>
        <v/>
      </c>
      <c r="L1621" s="383"/>
      <c r="M1621" s="382" t="str">
        <f>$M$13</f>
        <v/>
      </c>
      <c r="N1621" s="383"/>
      <c r="O1621" s="382" t="str">
        <f>$O$13</f>
        <v/>
      </c>
      <c r="P1621" s="383"/>
      <c r="Q1621" s="382" t="str">
        <f>$Q$13</f>
        <v/>
      </c>
      <c r="R1621" s="384"/>
      <c r="S1621" s="87"/>
      <c r="T1621" s="135"/>
      <c r="U1621" s="118"/>
      <c r="V1621" s="118"/>
      <c r="W1621" s="118"/>
      <c r="X1621" s="118"/>
      <c r="Y1621" s="135" t="str">
        <f>O1621</f>
        <v/>
      </c>
      <c r="Z1621" s="266">
        <f>O1622</f>
        <v>0</v>
      </c>
      <c r="AA1621" s="135"/>
      <c r="AB1621" s="135"/>
      <c r="AC1621" s="135"/>
      <c r="AD1621" s="135"/>
      <c r="AE1621" s="135"/>
      <c r="AF1621" s="148"/>
      <c r="AG1621" s="135"/>
      <c r="AH1621" s="135"/>
      <c r="AI1621" s="135"/>
      <c r="AJ1621" s="135"/>
      <c r="AK1621" s="135"/>
    </row>
    <row r="1622" spans="1:37" ht="18" customHeight="1" thickBot="1">
      <c r="A1622" s="312" t="str">
        <f>IF(C1620="","",C1620)</f>
        <v/>
      </c>
      <c r="B1622" s="97">
        <f>B1560</f>
        <v>18</v>
      </c>
      <c r="C1622" s="93" t="str">
        <f>IF(H1620="","",IF(D1620="USD",H1620-G1620,ROUNDUP((H1620-G1620)/T1620,2)))</f>
        <v/>
      </c>
      <c r="D1622" s="110"/>
      <c r="E1622" s="110"/>
      <c r="F1622" s="111" t="str">
        <f>IF(AND(E1620&lt;&gt;"",OR(I1620="全額",I1620="一部")=TRUE)=TRUE,E1620,"")</f>
        <v/>
      </c>
      <c r="G1622" s="112" t="str">
        <f>IF(D1620="JPY",IF(COUNTIF(F1622,"*円*")=1,I1622,ROUNDUP(I1622/T1620,2)),IF(COUNTIF(F1622,"*円*")=0,I1622,ROUNDUP(I1622*T1620,0)))</f>
        <v/>
      </c>
      <c r="H1622" s="174"/>
      <c r="I1622" s="176" t="str">
        <f>IF(I1620="","",IF(I1620="全額",H1620,IF(I1620="なし",0,"金額入力")))</f>
        <v/>
      </c>
      <c r="J1622" s="381"/>
      <c r="K1622" s="385"/>
      <c r="L1622" s="386"/>
      <c r="M1622" s="385"/>
      <c r="N1622" s="386"/>
      <c r="O1622" s="385"/>
      <c r="P1622" s="386"/>
      <c r="Q1622" s="385"/>
      <c r="R1622" s="387"/>
      <c r="S1622" s="87"/>
      <c r="T1622" s="135"/>
      <c r="U1622" s="118" t="str">
        <f>IF(G1622="","","IN_"&amp;F1622&amp;MONTH(H1622)&amp;"/"&amp;DAY(H1622))&amp;"_"&amp;COUNTIF($V$14:V1622,V1622)</f>
        <v>_283</v>
      </c>
      <c r="V1622" s="118" t="str">
        <f>"IN_"&amp;F1622&amp;H1622</f>
        <v>IN_</v>
      </c>
      <c r="W1622" s="118"/>
      <c r="X1622" s="118"/>
      <c r="Y1622" s="135" t="str">
        <f>Q1621</f>
        <v/>
      </c>
      <c r="Z1622" s="266">
        <f>Q1622</f>
        <v>0</v>
      </c>
      <c r="AA1622" s="135" t="str">
        <f>IF(AB1622="着金待ち",COUNTIF($AB$14:AB1622,"着金待ち"),"")</f>
        <v/>
      </c>
      <c r="AB1622" s="135" t="str">
        <f>IF(AND(OR(I1620="全額",I1620="一部")=TRUE,H1622="")=TRUE,"着金待ち","")</f>
        <v/>
      </c>
      <c r="AC1622" s="135" t="str">
        <f>IF(AB1622="着金待ち",C1620,"")</f>
        <v/>
      </c>
      <c r="AD1622" s="135" t="str">
        <f>IF(AB1622="着金待ち",F1622,"")</f>
        <v/>
      </c>
      <c r="AE1622" s="292" t="str">
        <f>IF(AB1622="着金待ち",G1622,"")</f>
        <v/>
      </c>
      <c r="AF1622" s="148" t="str">
        <f>IF(AB1622="着金待ち",B1622,"")</f>
        <v/>
      </c>
      <c r="AG1622" s="135" t="str">
        <f>IF(C1622="","",IF(C1622&lt;&gt;D1622+E1622,"！",""))</f>
        <v/>
      </c>
      <c r="AH1622" s="135" t="str">
        <f>IF(C1622="","",IF(C1622&lt;&gt;SUM(K1622:R1622),"！",""))</f>
        <v/>
      </c>
      <c r="AI1622" s="135" t="str">
        <f>IF(OR(AG1622="！",AH1622="！")=TRUE,"！","")</f>
        <v/>
      </c>
      <c r="AJ1622" s="135" t="str">
        <f>IF(AI1622="！",COUNTIF($AI$14:AI1622,"！"),"")</f>
        <v/>
      </c>
      <c r="AK1622" s="135">
        <v>13</v>
      </c>
    </row>
    <row r="1623" spans="1:37" ht="18" customHeight="1" thickBot="1">
      <c r="B1623" s="308" t="s">
        <v>317</v>
      </c>
      <c r="C1623" s="181"/>
      <c r="D1623" s="182"/>
      <c r="E1623" s="98" t="str">
        <f>IFERROR(ABS(C1622-(D1622+E1622)),"")</f>
        <v/>
      </c>
      <c r="F1623" s="183"/>
      <c r="G1623" s="183"/>
      <c r="H1623" s="182"/>
      <c r="I1623" s="170"/>
      <c r="J1623" s="79"/>
      <c r="K1623" s="79"/>
      <c r="L1623" s="79"/>
      <c r="M1623" s="79"/>
      <c r="N1623" s="79"/>
      <c r="O1623" s="79"/>
      <c r="P1623" s="79"/>
      <c r="Q1623" s="371" t="str">
        <f>IFERROR(ABS(C1622-SUM(K1622:R1622)),"")</f>
        <v/>
      </c>
      <c r="R1623" s="371"/>
      <c r="S1623" s="135"/>
      <c r="T1623" s="135"/>
      <c r="U1623" s="135"/>
      <c r="V1623" s="135"/>
      <c r="W1623" s="135"/>
      <c r="X1623" s="135"/>
      <c r="Y1623" s="135"/>
      <c r="Z1623" s="135"/>
      <c r="AA1623" s="135"/>
      <c r="AB1623" s="135"/>
      <c r="AC1623" s="135"/>
      <c r="AD1623" s="135"/>
      <c r="AE1623" s="135"/>
      <c r="AF1623" s="135"/>
      <c r="AG1623" s="135"/>
      <c r="AH1623" s="135"/>
      <c r="AI1623" s="135"/>
      <c r="AJ1623" s="135"/>
      <c r="AK1623" s="135"/>
    </row>
    <row r="1624" spans="1:37" ht="18" customHeight="1" thickBot="1">
      <c r="A1624" s="312"/>
      <c r="B1624" s="321">
        <f>B1619+1</f>
        <v>14</v>
      </c>
      <c r="C1624" s="81" t="s">
        <v>23</v>
      </c>
      <c r="D1624" s="82" t="s">
        <v>136</v>
      </c>
      <c r="E1624" s="82" t="s">
        <v>28</v>
      </c>
      <c r="F1624" s="82" t="s">
        <v>27</v>
      </c>
      <c r="G1624" s="82" t="s">
        <v>24</v>
      </c>
      <c r="H1624" s="171" t="s">
        <v>25</v>
      </c>
      <c r="I1624" s="91" t="s">
        <v>133</v>
      </c>
      <c r="J1624" s="372" t="s">
        <v>198</v>
      </c>
      <c r="K1624" s="374"/>
      <c r="L1624" s="375"/>
      <c r="M1624" s="375"/>
      <c r="N1624" s="375"/>
      <c r="O1624" s="375"/>
      <c r="P1624" s="375"/>
      <c r="Q1624" s="375"/>
      <c r="R1624" s="376"/>
      <c r="S1624" s="83"/>
      <c r="T1624" s="120" t="s">
        <v>31</v>
      </c>
      <c r="U1624" s="118"/>
      <c r="V1624" s="118"/>
      <c r="W1624" s="118"/>
      <c r="X1624" s="118"/>
      <c r="Y1624" s="135" t="str">
        <f>K1626</f>
        <v/>
      </c>
      <c r="Z1624" s="266">
        <f>K1627</f>
        <v>0</v>
      </c>
      <c r="AA1624" s="135"/>
      <c r="AB1624" s="135"/>
      <c r="AC1624" s="135"/>
      <c r="AD1624" s="135"/>
      <c r="AE1624" s="135"/>
      <c r="AF1624" s="148"/>
      <c r="AG1624" s="135"/>
      <c r="AH1624" s="135"/>
      <c r="AI1624" s="135"/>
      <c r="AJ1624" s="135"/>
      <c r="AK1624" s="135"/>
    </row>
    <row r="1625" spans="1:37" ht="18" customHeight="1" thickBot="1">
      <c r="A1625" s="312"/>
      <c r="B1625" s="309">
        <f>B1560</f>
        <v>18</v>
      </c>
      <c r="C1625" s="107"/>
      <c r="D1625" s="108" t="s">
        <v>30</v>
      </c>
      <c r="E1625" s="108" t="str">
        <f>IF(C1625="","",IFERROR(INDEX(リスト!$B$3:$B$32,MATCH(プレー記録!C1625,リスト!$D$3:$D$32,0),1),""))</f>
        <v/>
      </c>
      <c r="F1625" s="109"/>
      <c r="G1625" s="109" t="str">
        <f>IF(F1625="","",F1625)</f>
        <v/>
      </c>
      <c r="H1625" s="172"/>
      <c r="I1625" s="175"/>
      <c r="J1625" s="373"/>
      <c r="K1625" s="377"/>
      <c r="L1625" s="378"/>
      <c r="M1625" s="378"/>
      <c r="N1625" s="378"/>
      <c r="O1625" s="378"/>
      <c r="P1625" s="378"/>
      <c r="Q1625" s="378"/>
      <c r="R1625" s="379"/>
      <c r="S1625" s="84"/>
      <c r="T1625" s="241"/>
      <c r="U1625" s="118" t="str">
        <f>IF(F1625="","","OUT_"&amp;E1625&amp;MONTH(B1625)&amp;"/"&amp;DAY(B1625)&amp;"_"&amp;COUNTIF($V$12:V1625,V1625))</f>
        <v/>
      </c>
      <c r="V1625" s="118" t="str">
        <f>"OUT_"&amp;E1625&amp;B1625</f>
        <v>OUT_18</v>
      </c>
      <c r="W1625" s="194">
        <f>SUM(H1625)-SUM(I1627)</f>
        <v>0</v>
      </c>
      <c r="X1625" s="119" t="str">
        <f>IF(C1625="","",C1625)</f>
        <v/>
      </c>
      <c r="Y1625" s="135" t="str">
        <f>M1626</f>
        <v/>
      </c>
      <c r="Z1625" s="266">
        <f>M1627</f>
        <v>0</v>
      </c>
      <c r="AA1625" s="135"/>
      <c r="AB1625" s="135"/>
      <c r="AC1625" s="135"/>
      <c r="AD1625" s="135"/>
      <c r="AE1625" s="135"/>
      <c r="AF1625" s="148"/>
      <c r="AG1625" s="135"/>
      <c r="AH1625" s="135"/>
      <c r="AI1625" s="135"/>
      <c r="AJ1625" s="135"/>
      <c r="AK1625" s="135"/>
    </row>
    <row r="1626" spans="1:37" ht="18" customHeight="1">
      <c r="A1626" s="312"/>
      <c r="B1626" s="79"/>
      <c r="C1626" s="85" t="s">
        <v>26</v>
      </c>
      <c r="D1626" s="86" t="s">
        <v>1</v>
      </c>
      <c r="E1626" s="86" t="s">
        <v>29</v>
      </c>
      <c r="F1626" s="86" t="s">
        <v>119</v>
      </c>
      <c r="G1626" s="86" t="s">
        <v>134</v>
      </c>
      <c r="H1626" s="173" t="s">
        <v>117</v>
      </c>
      <c r="I1626" s="92" t="s">
        <v>135</v>
      </c>
      <c r="J1626" s="380" t="s">
        <v>199</v>
      </c>
      <c r="K1626" s="382" t="str">
        <f>$K$13</f>
        <v/>
      </c>
      <c r="L1626" s="383"/>
      <c r="M1626" s="382" t="str">
        <f>$M$13</f>
        <v/>
      </c>
      <c r="N1626" s="383"/>
      <c r="O1626" s="382" t="str">
        <f>$O$13</f>
        <v/>
      </c>
      <c r="P1626" s="383"/>
      <c r="Q1626" s="382" t="str">
        <f>$Q$13</f>
        <v/>
      </c>
      <c r="R1626" s="384"/>
      <c r="S1626" s="87"/>
      <c r="T1626" s="135"/>
      <c r="U1626" s="118"/>
      <c r="V1626" s="118"/>
      <c r="W1626" s="118"/>
      <c r="X1626" s="118"/>
      <c r="Y1626" s="135" t="str">
        <f>O1626</f>
        <v/>
      </c>
      <c r="Z1626" s="266">
        <f>O1627</f>
        <v>0</v>
      </c>
      <c r="AA1626" s="135"/>
      <c r="AB1626" s="135"/>
      <c r="AC1626" s="135"/>
      <c r="AD1626" s="135"/>
      <c r="AE1626" s="135"/>
      <c r="AF1626" s="148"/>
      <c r="AG1626" s="135"/>
      <c r="AH1626" s="135"/>
      <c r="AI1626" s="135"/>
      <c r="AJ1626" s="135"/>
      <c r="AK1626" s="135"/>
    </row>
    <row r="1627" spans="1:37" ht="18" customHeight="1" thickBot="1">
      <c r="A1627" s="312" t="str">
        <f>IF(C1625="","",C1625)</f>
        <v/>
      </c>
      <c r="B1627" s="97">
        <f>B1560</f>
        <v>18</v>
      </c>
      <c r="C1627" s="93" t="str">
        <f>IF(H1625="","",IF(D1625="USD",H1625-G1625,ROUNDUP((H1625-G1625)/T1625,2)))</f>
        <v/>
      </c>
      <c r="D1627" s="110"/>
      <c r="E1627" s="110"/>
      <c r="F1627" s="111" t="str">
        <f>IF(AND(E1625&lt;&gt;"",OR(I1625="全額",I1625="一部")=TRUE)=TRUE,E1625,"")</f>
        <v/>
      </c>
      <c r="G1627" s="112" t="str">
        <f>IF(D1625="JPY",IF(COUNTIF(F1627,"*円*")=1,I1627,ROUNDUP(I1627/T1625,2)),IF(COUNTIF(F1627,"*円*")=0,I1627,ROUNDUP(I1627*T1625,0)))</f>
        <v/>
      </c>
      <c r="H1627" s="174"/>
      <c r="I1627" s="176" t="str">
        <f>IF(I1625="","",IF(I1625="全額",H1625,IF(I1625="なし",0,"金額入力")))</f>
        <v/>
      </c>
      <c r="J1627" s="381"/>
      <c r="K1627" s="385"/>
      <c r="L1627" s="386"/>
      <c r="M1627" s="385"/>
      <c r="N1627" s="386"/>
      <c r="O1627" s="385"/>
      <c r="P1627" s="386"/>
      <c r="Q1627" s="385"/>
      <c r="R1627" s="387"/>
      <c r="S1627" s="87"/>
      <c r="T1627" s="135"/>
      <c r="U1627" s="118" t="str">
        <f>IF(G1627="","","IN_"&amp;F1627&amp;MONTH(H1627)&amp;"/"&amp;DAY(H1627))&amp;"_"&amp;COUNTIF($V$14:V1627,V1627)</f>
        <v>_284</v>
      </c>
      <c r="V1627" s="118" t="str">
        <f>"IN_"&amp;F1627&amp;H1627</f>
        <v>IN_</v>
      </c>
      <c r="W1627" s="118"/>
      <c r="X1627" s="118"/>
      <c r="Y1627" s="135" t="str">
        <f>Q1626</f>
        <v/>
      </c>
      <c r="Z1627" s="266">
        <f>Q1627</f>
        <v>0</v>
      </c>
      <c r="AA1627" s="135" t="str">
        <f>IF(AB1627="着金待ち",COUNTIF($AB$14:AB1627,"着金待ち"),"")</f>
        <v/>
      </c>
      <c r="AB1627" s="135" t="str">
        <f>IF(AND(OR(I1625="全額",I1625="一部")=TRUE,H1627="")=TRUE,"着金待ち","")</f>
        <v/>
      </c>
      <c r="AC1627" s="135" t="str">
        <f>IF(AB1627="着金待ち",C1625,"")</f>
        <v/>
      </c>
      <c r="AD1627" s="135" t="str">
        <f>IF(AB1627="着金待ち",F1627,"")</f>
        <v/>
      </c>
      <c r="AE1627" s="292" t="str">
        <f>IF(AB1627="着金待ち",G1627,"")</f>
        <v/>
      </c>
      <c r="AF1627" s="148" t="str">
        <f>IF(AB1627="着金待ち",B1627,"")</f>
        <v/>
      </c>
      <c r="AG1627" s="135" t="str">
        <f>IF(C1627="","",IF(C1627&lt;&gt;D1627+E1627,"！",""))</f>
        <v/>
      </c>
      <c r="AH1627" s="135" t="str">
        <f>IF(C1627="","",IF(C1627&lt;&gt;SUM(K1627:R1627),"！",""))</f>
        <v/>
      </c>
      <c r="AI1627" s="135" t="str">
        <f>IF(OR(AG1627="！",AH1627="！")=TRUE,"！","")</f>
        <v/>
      </c>
      <c r="AJ1627" s="135" t="str">
        <f>IF(AI1627="！",COUNTIF($AI$14:AI1627,"！"),"")</f>
        <v/>
      </c>
      <c r="AK1627" s="135">
        <v>14</v>
      </c>
    </row>
    <row r="1628" spans="1:37" ht="18" customHeight="1" thickBot="1">
      <c r="B1628" s="308" t="s">
        <v>317</v>
      </c>
      <c r="C1628" s="181"/>
      <c r="D1628" s="182"/>
      <c r="E1628" s="98" t="str">
        <f>IFERROR(ABS(C1627-(D1627+E1627)),"")</f>
        <v/>
      </c>
      <c r="F1628" s="183"/>
      <c r="G1628" s="183"/>
      <c r="H1628" s="182"/>
      <c r="I1628" s="170"/>
      <c r="J1628" s="79"/>
      <c r="K1628" s="79"/>
      <c r="L1628" s="79"/>
      <c r="M1628" s="79"/>
      <c r="N1628" s="79"/>
      <c r="O1628" s="79"/>
      <c r="P1628" s="79"/>
      <c r="Q1628" s="371" t="str">
        <f>IFERROR(ABS(C1627-SUM(K1627:R1627)),"")</f>
        <v/>
      </c>
      <c r="R1628" s="371"/>
      <c r="S1628" s="135"/>
      <c r="T1628" s="135"/>
      <c r="U1628" s="135"/>
      <c r="V1628" s="135"/>
      <c r="W1628" s="135"/>
      <c r="X1628" s="135"/>
      <c r="Y1628" s="135"/>
      <c r="Z1628" s="135"/>
      <c r="AA1628" s="135"/>
      <c r="AB1628" s="135"/>
      <c r="AC1628" s="135"/>
      <c r="AD1628" s="135"/>
      <c r="AE1628" s="135"/>
      <c r="AF1628" s="135"/>
      <c r="AG1628" s="135"/>
      <c r="AH1628" s="135"/>
      <c r="AI1628" s="135"/>
      <c r="AJ1628" s="135"/>
      <c r="AK1628" s="135"/>
    </row>
    <row r="1629" spans="1:37" ht="18" customHeight="1" thickBot="1">
      <c r="A1629" s="312"/>
      <c r="B1629" s="321">
        <f>B1624+1</f>
        <v>15</v>
      </c>
      <c r="C1629" s="81" t="s">
        <v>23</v>
      </c>
      <c r="D1629" s="82" t="s">
        <v>136</v>
      </c>
      <c r="E1629" s="82" t="s">
        <v>28</v>
      </c>
      <c r="F1629" s="82" t="s">
        <v>27</v>
      </c>
      <c r="G1629" s="82" t="s">
        <v>24</v>
      </c>
      <c r="H1629" s="171" t="s">
        <v>25</v>
      </c>
      <c r="I1629" s="91" t="s">
        <v>133</v>
      </c>
      <c r="J1629" s="372" t="s">
        <v>198</v>
      </c>
      <c r="K1629" s="374"/>
      <c r="L1629" s="375"/>
      <c r="M1629" s="375"/>
      <c r="N1629" s="375"/>
      <c r="O1629" s="375"/>
      <c r="P1629" s="375"/>
      <c r="Q1629" s="375"/>
      <c r="R1629" s="376"/>
      <c r="S1629" s="83"/>
      <c r="T1629" s="120" t="s">
        <v>31</v>
      </c>
      <c r="U1629" s="118"/>
      <c r="V1629" s="118"/>
      <c r="W1629" s="118"/>
      <c r="X1629" s="118"/>
      <c r="Y1629" s="135" t="str">
        <f>K1631</f>
        <v/>
      </c>
      <c r="Z1629" s="266">
        <f>K1632</f>
        <v>0</v>
      </c>
      <c r="AA1629" s="135"/>
      <c r="AB1629" s="135"/>
      <c r="AC1629" s="135"/>
      <c r="AD1629" s="135"/>
      <c r="AE1629" s="135"/>
      <c r="AF1629" s="148"/>
      <c r="AG1629" s="135"/>
      <c r="AH1629" s="135"/>
      <c r="AI1629" s="135"/>
      <c r="AJ1629" s="135"/>
      <c r="AK1629" s="135"/>
    </row>
    <row r="1630" spans="1:37" ht="18" customHeight="1" thickBot="1">
      <c r="A1630" s="312"/>
      <c r="B1630" s="309">
        <f>B1560</f>
        <v>18</v>
      </c>
      <c r="C1630" s="107"/>
      <c r="D1630" s="108" t="s">
        <v>30</v>
      </c>
      <c r="E1630" s="108" t="str">
        <f>IF(C1630="","",IFERROR(INDEX(リスト!$B$3:$B$32,MATCH(プレー記録!C1630,リスト!$D$3:$D$32,0),1),""))</f>
        <v/>
      </c>
      <c r="F1630" s="109"/>
      <c r="G1630" s="109" t="str">
        <f>IF(F1630="","",F1630)</f>
        <v/>
      </c>
      <c r="H1630" s="172"/>
      <c r="I1630" s="175"/>
      <c r="J1630" s="373"/>
      <c r="K1630" s="377"/>
      <c r="L1630" s="378"/>
      <c r="M1630" s="378"/>
      <c r="N1630" s="378"/>
      <c r="O1630" s="378"/>
      <c r="P1630" s="378"/>
      <c r="Q1630" s="378"/>
      <c r="R1630" s="379"/>
      <c r="S1630" s="84"/>
      <c r="T1630" s="241"/>
      <c r="U1630" s="118" t="str">
        <f>IF(F1630="","","OUT_"&amp;E1630&amp;MONTH(B1630)&amp;"/"&amp;DAY(B1630)&amp;"_"&amp;COUNTIF($V$12:V1630,V1630))</f>
        <v/>
      </c>
      <c r="V1630" s="118" t="str">
        <f>"OUT_"&amp;E1630&amp;B1630</f>
        <v>OUT_18</v>
      </c>
      <c r="W1630" s="194">
        <f>SUM(H1630)-SUM(I1632)</f>
        <v>0</v>
      </c>
      <c r="X1630" s="119" t="str">
        <f>IF(C1630="","",C1630)</f>
        <v/>
      </c>
      <c r="Y1630" s="135" t="str">
        <f>M1631</f>
        <v/>
      </c>
      <c r="Z1630" s="266">
        <f>M1632</f>
        <v>0</v>
      </c>
      <c r="AA1630" s="135"/>
      <c r="AB1630" s="135"/>
      <c r="AC1630" s="135"/>
      <c r="AD1630" s="135"/>
      <c r="AE1630" s="135"/>
      <c r="AF1630" s="148"/>
      <c r="AG1630" s="135"/>
      <c r="AH1630" s="135"/>
      <c r="AI1630" s="135"/>
      <c r="AJ1630" s="135"/>
      <c r="AK1630" s="135"/>
    </row>
    <row r="1631" spans="1:37" ht="18" customHeight="1">
      <c r="A1631" s="312"/>
      <c r="B1631" s="79"/>
      <c r="C1631" s="85" t="s">
        <v>26</v>
      </c>
      <c r="D1631" s="86" t="s">
        <v>1</v>
      </c>
      <c r="E1631" s="86" t="s">
        <v>29</v>
      </c>
      <c r="F1631" s="86" t="s">
        <v>119</v>
      </c>
      <c r="G1631" s="86" t="s">
        <v>134</v>
      </c>
      <c r="H1631" s="173" t="s">
        <v>117</v>
      </c>
      <c r="I1631" s="92" t="s">
        <v>135</v>
      </c>
      <c r="J1631" s="380" t="s">
        <v>199</v>
      </c>
      <c r="K1631" s="382" t="str">
        <f>$K$13</f>
        <v/>
      </c>
      <c r="L1631" s="383"/>
      <c r="M1631" s="382" t="str">
        <f>$M$13</f>
        <v/>
      </c>
      <c r="N1631" s="383"/>
      <c r="O1631" s="382" t="str">
        <f>$O$13</f>
        <v/>
      </c>
      <c r="P1631" s="383"/>
      <c r="Q1631" s="382" t="str">
        <f>$Q$13</f>
        <v/>
      </c>
      <c r="R1631" s="384"/>
      <c r="S1631" s="87"/>
      <c r="T1631" s="135"/>
      <c r="U1631" s="118"/>
      <c r="V1631" s="118"/>
      <c r="W1631" s="118"/>
      <c r="X1631" s="118"/>
      <c r="Y1631" s="135" t="str">
        <f>O1631</f>
        <v/>
      </c>
      <c r="Z1631" s="266">
        <f>O1632</f>
        <v>0</v>
      </c>
      <c r="AA1631" s="135"/>
      <c r="AB1631" s="135"/>
      <c r="AC1631" s="135"/>
      <c r="AD1631" s="135"/>
      <c r="AE1631" s="135"/>
      <c r="AF1631" s="148"/>
      <c r="AG1631" s="135"/>
      <c r="AH1631" s="135"/>
      <c r="AI1631" s="135"/>
      <c r="AJ1631" s="135"/>
      <c r="AK1631" s="135"/>
    </row>
    <row r="1632" spans="1:37" ht="18" customHeight="1" thickBot="1">
      <c r="A1632" s="312" t="str">
        <f>IF(C1630="","",C1630)</f>
        <v/>
      </c>
      <c r="B1632" s="97">
        <f>B1560</f>
        <v>18</v>
      </c>
      <c r="C1632" s="93" t="str">
        <f>IF(H1630="","",IF(D1630="USD",H1630-G1630,ROUNDUP((H1630-G1630)/T1630,2)))</f>
        <v/>
      </c>
      <c r="D1632" s="110"/>
      <c r="E1632" s="110"/>
      <c r="F1632" s="111" t="str">
        <f>IF(AND(E1630&lt;&gt;"",OR(I1630="全額",I1630="一部")=TRUE)=TRUE,E1630,"")</f>
        <v/>
      </c>
      <c r="G1632" s="112" t="str">
        <f>IF(D1630="JPY",IF(COUNTIF(F1632,"*円*")=1,I1632,ROUNDUP(I1632/T1630,2)),IF(COUNTIF(F1632,"*円*")=0,I1632,ROUNDUP(I1632*T1630,0)))</f>
        <v/>
      </c>
      <c r="H1632" s="174"/>
      <c r="I1632" s="176" t="str">
        <f>IF(I1630="","",IF(I1630="全額",H1630,IF(I1630="なし",0,"金額入力")))</f>
        <v/>
      </c>
      <c r="J1632" s="381"/>
      <c r="K1632" s="385"/>
      <c r="L1632" s="386"/>
      <c r="M1632" s="385"/>
      <c r="N1632" s="386"/>
      <c r="O1632" s="385"/>
      <c r="P1632" s="386"/>
      <c r="Q1632" s="385"/>
      <c r="R1632" s="387"/>
      <c r="S1632" s="87"/>
      <c r="T1632" s="135"/>
      <c r="U1632" s="118" t="str">
        <f>IF(G1632="","","IN_"&amp;F1632&amp;MONTH(H1632)&amp;"/"&amp;DAY(H1632))&amp;"_"&amp;COUNTIF($V$14:V1632,V1632)</f>
        <v>_285</v>
      </c>
      <c r="V1632" s="118" t="str">
        <f>"IN_"&amp;F1632&amp;H1632</f>
        <v>IN_</v>
      </c>
      <c r="W1632" s="118"/>
      <c r="X1632" s="118"/>
      <c r="Y1632" s="135" t="str">
        <f>Q1631</f>
        <v/>
      </c>
      <c r="Z1632" s="266">
        <f>Q1632</f>
        <v>0</v>
      </c>
      <c r="AA1632" s="135" t="str">
        <f>IF(AB1632="着金待ち",COUNTIF($AB$14:AB1632,"着金待ち"),"")</f>
        <v/>
      </c>
      <c r="AB1632" s="135" t="str">
        <f>IF(AND(OR(I1630="全額",I1630="一部")=TRUE,H1632="")=TRUE,"着金待ち","")</f>
        <v/>
      </c>
      <c r="AC1632" s="135" t="str">
        <f>IF(AB1632="着金待ち",C1630,"")</f>
        <v/>
      </c>
      <c r="AD1632" s="135" t="str">
        <f>IF(AB1632="着金待ち",F1632,"")</f>
        <v/>
      </c>
      <c r="AE1632" s="292" t="str">
        <f>IF(AB1632="着金待ち",G1632,"")</f>
        <v/>
      </c>
      <c r="AF1632" s="148" t="str">
        <f>IF(AB1632="着金待ち",B1632,"")</f>
        <v/>
      </c>
      <c r="AG1632" s="135" t="str">
        <f>IF(C1632="","",IF(C1632&lt;&gt;D1632+E1632,"！",""))</f>
        <v/>
      </c>
      <c r="AH1632" s="135" t="str">
        <f>IF(C1632="","",IF(C1632&lt;&gt;SUM(K1632:R1632),"！",""))</f>
        <v/>
      </c>
      <c r="AI1632" s="135" t="str">
        <f>IF(OR(AG1632="！",AH1632="！")=TRUE,"！","")</f>
        <v/>
      </c>
      <c r="AJ1632" s="135" t="str">
        <f>IF(AI1632="！",COUNTIF($AI$14:AI1632,"！"),"")</f>
        <v/>
      </c>
      <c r="AK1632" s="135">
        <v>15</v>
      </c>
    </row>
    <row r="1633" spans="1:37" ht="18" customHeight="1">
      <c r="B1633" s="308" t="s">
        <v>317</v>
      </c>
      <c r="C1633" s="181"/>
      <c r="D1633" s="182"/>
      <c r="E1633" s="98" t="str">
        <f>IFERROR(ABS(C1632-(D1632+E1632)),"")</f>
        <v/>
      </c>
      <c r="F1633" s="183"/>
      <c r="G1633" s="183"/>
      <c r="H1633" s="182"/>
      <c r="I1633" s="170"/>
      <c r="J1633" s="79"/>
      <c r="K1633" s="79"/>
      <c r="L1633" s="79"/>
      <c r="M1633" s="79"/>
      <c r="N1633" s="79"/>
      <c r="O1633" s="79"/>
      <c r="P1633" s="79"/>
      <c r="Q1633" s="371" t="str">
        <f>IFERROR(ABS(C1632-SUM(K1632:R1632)),"")</f>
        <v/>
      </c>
      <c r="R1633" s="371"/>
      <c r="S1633" s="135"/>
      <c r="T1633" s="135"/>
      <c r="U1633" s="135"/>
      <c r="V1633" s="135"/>
      <c r="W1633" s="135"/>
      <c r="X1633" s="135"/>
      <c r="Y1633" s="135"/>
      <c r="Z1633" s="135"/>
      <c r="AA1633" s="135"/>
      <c r="AB1633" s="135"/>
      <c r="AC1633" s="135"/>
      <c r="AD1633" s="135"/>
      <c r="AE1633" s="135"/>
      <c r="AF1633" s="135"/>
    </row>
    <row r="1634" spans="1:37" ht="18" customHeight="1">
      <c r="I1634"/>
      <c r="T1634"/>
      <c r="U1634"/>
      <c r="V1634"/>
      <c r="W1634"/>
      <c r="X1634"/>
    </row>
    <row r="1635" spans="1:37" ht="18" customHeight="1">
      <c r="A1635" s="312"/>
      <c r="B1635" s="178"/>
      <c r="C1635" s="78">
        <f>C1549+1</f>
        <v>19</v>
      </c>
      <c r="D1635" s="179" t="s">
        <v>312</v>
      </c>
      <c r="E1635" s="180">
        <f>G1635+I1635</f>
        <v>0</v>
      </c>
      <c r="F1635" s="179" t="s">
        <v>1</v>
      </c>
      <c r="G1635" s="180">
        <f>D1648+D1653+D1658+D1663+D1668+D1673+D1678+D1683+D1688+D1693+D1698+D1703+D1708+D1713+D1718</f>
        <v>0</v>
      </c>
      <c r="H1635" s="179" t="s">
        <v>29</v>
      </c>
      <c r="I1635" s="180">
        <f>E1648+E1653+E1658+E1663+E1668+E1673+E1678+E1683+E1688+E1693+E1698+E1703+E1708+E1713+E1718</f>
        <v>0</v>
      </c>
      <c r="J1635" s="177"/>
      <c r="K1635" s="391" t="s">
        <v>318</v>
      </c>
      <c r="L1635" s="392"/>
      <c r="M1635" s="392"/>
      <c r="N1635" s="392"/>
      <c r="O1635" s="392"/>
      <c r="P1635" s="392"/>
      <c r="Q1635" s="392"/>
      <c r="R1635" s="393"/>
      <c r="S1635" s="79"/>
      <c r="T1635" s="118"/>
      <c r="U1635" s="118"/>
      <c r="V1635" s="118"/>
      <c r="W1635" s="118"/>
      <c r="X1635" s="118"/>
      <c r="Y1635" s="135"/>
      <c r="Z1635" s="135"/>
      <c r="AA1635" s="135"/>
      <c r="AB1635" s="135"/>
      <c r="AC1635" s="135"/>
      <c r="AD1635" s="135"/>
      <c r="AE1635" s="135"/>
      <c r="AF1635" s="135"/>
    </row>
    <row r="1636" spans="1:37" ht="18" customHeight="1">
      <c r="A1636" s="312"/>
      <c r="B1636" s="178"/>
      <c r="C1636" s="78"/>
      <c r="D1636" s="179" t="s">
        <v>313</v>
      </c>
      <c r="E1636" s="180">
        <f ca="1">IFERROR(INDEX(カレンダー・グラフ!$B$74:$AF$74,1,MATCH(プレー記録!C1635,カレンダー・グラフ!$B$72:$AF$72,0)),0)</f>
        <v>0</v>
      </c>
      <c r="F1636" s="179" t="s">
        <v>314</v>
      </c>
      <c r="G1636" s="180">
        <f>サマリー!$Q$3</f>
        <v>0</v>
      </c>
      <c r="H1636" s="179" t="s">
        <v>315</v>
      </c>
      <c r="I1636" s="180">
        <f>サマリー!$Q$7</f>
        <v>0</v>
      </c>
      <c r="J1636" s="177"/>
      <c r="K1636" s="314" t="s">
        <v>319</v>
      </c>
      <c r="L1636" s="315"/>
      <c r="M1636" s="315"/>
      <c r="N1636" s="315"/>
      <c r="O1636" s="315"/>
      <c r="P1636" s="315"/>
      <c r="Q1636" s="315"/>
      <c r="R1636" s="316"/>
      <c r="S1636" s="79"/>
      <c r="T1636" s="118"/>
      <c r="U1636" s="118"/>
      <c r="V1636" s="118"/>
      <c r="W1636" s="118"/>
      <c r="X1636" s="118"/>
      <c r="Y1636" s="135"/>
      <c r="Z1636" s="135"/>
      <c r="AA1636" s="135"/>
      <c r="AB1636" s="135"/>
      <c r="AC1636" s="135"/>
      <c r="AD1636" s="135"/>
      <c r="AE1636" s="135"/>
      <c r="AF1636" s="135"/>
    </row>
    <row r="1637" spans="1:37" ht="18" customHeight="1">
      <c r="A1637" s="312"/>
      <c r="B1637" s="243"/>
      <c r="C1637" s="389"/>
      <c r="D1637" s="389"/>
      <c r="E1637" s="389"/>
      <c r="F1637" s="389"/>
      <c r="G1637" s="389" t="str">
        <f>IFERROR(INDEX(ルール・メモ!$F$3:$F$32,MATCH(1,ルール・メモ!$E$3:$E$32,0),1),"")</f>
        <v/>
      </c>
      <c r="H1637" s="389"/>
      <c r="I1637" s="389"/>
      <c r="J1637" s="184"/>
      <c r="K1637" s="314" t="s">
        <v>338</v>
      </c>
      <c r="L1637" s="315"/>
      <c r="M1637" s="315"/>
      <c r="N1637" s="315"/>
      <c r="O1637" s="315"/>
      <c r="P1637" s="315"/>
      <c r="Q1637" s="315"/>
      <c r="R1637" s="316"/>
      <c r="S1637" s="79"/>
      <c r="T1637" s="118"/>
      <c r="U1637" s="118"/>
      <c r="V1637" s="118"/>
      <c r="W1637" s="118"/>
      <c r="X1637" s="118"/>
      <c r="Y1637" s="135"/>
      <c r="Z1637" s="135"/>
      <c r="AA1637" s="135"/>
      <c r="AB1637" s="135"/>
      <c r="AC1637" s="135"/>
      <c r="AD1637" s="135"/>
      <c r="AE1637" s="135"/>
      <c r="AF1637" s="135"/>
    </row>
    <row r="1638" spans="1:37" ht="18" customHeight="1">
      <c r="A1638" s="312"/>
      <c r="B1638" s="243"/>
      <c r="C1638" s="389"/>
      <c r="D1638" s="389"/>
      <c r="E1638" s="389"/>
      <c r="F1638" s="389"/>
      <c r="G1638" s="389" t="str">
        <f>IFERROR(INDEX(ルール・メモ!$F$3:$F$32,MATCH(2,ルール・メモ!$E$3:$E$32,0),1),"")</f>
        <v/>
      </c>
      <c r="H1638" s="389"/>
      <c r="I1638" s="389"/>
      <c r="J1638" s="184"/>
      <c r="K1638" s="317" t="s">
        <v>339</v>
      </c>
      <c r="L1638" s="276"/>
      <c r="M1638" s="276"/>
      <c r="N1638" s="276"/>
      <c r="O1638" s="276"/>
      <c r="P1638" s="276"/>
      <c r="Q1638" s="394" t="s">
        <v>322</v>
      </c>
      <c r="R1638" s="395"/>
      <c r="S1638" s="79"/>
      <c r="T1638" s="118"/>
      <c r="U1638" s="118"/>
      <c r="V1638" s="118"/>
      <c r="W1638" s="118"/>
      <c r="X1638" s="118"/>
      <c r="Y1638" s="135"/>
      <c r="Z1638" s="135"/>
      <c r="AA1638" s="135"/>
      <c r="AB1638" s="135"/>
      <c r="AC1638" s="135"/>
      <c r="AD1638" s="135"/>
      <c r="AE1638" s="135"/>
      <c r="AF1638" s="135"/>
    </row>
    <row r="1639" spans="1:37" ht="18" customHeight="1">
      <c r="A1639" s="312"/>
      <c r="B1639" s="243"/>
      <c r="C1639" s="389"/>
      <c r="D1639" s="389"/>
      <c r="E1639" s="389"/>
      <c r="F1639" s="389"/>
      <c r="G1639" s="389" t="str">
        <f>IFERROR(INDEX(ルール・メモ!$F$3:$F$32,MATCH(3,ルール・メモ!$E$3:$E$32,0),1),"")</f>
        <v/>
      </c>
      <c r="H1639" s="389"/>
      <c r="I1639" s="389"/>
      <c r="J1639" s="184"/>
      <c r="K1639" s="306">
        <f>$C$1</f>
        <v>0</v>
      </c>
      <c r="L1639" s="99">
        <f>K1639+1</f>
        <v>1</v>
      </c>
      <c r="M1639" s="99">
        <f t="shared" ref="M1639" si="147">L1639+1</f>
        <v>2</v>
      </c>
      <c r="N1639" s="99">
        <f t="shared" ref="N1639" si="148">M1639+1</f>
        <v>3</v>
      </c>
      <c r="O1639" s="99">
        <f t="shared" ref="O1639" si="149">N1639+1</f>
        <v>4</v>
      </c>
      <c r="P1639" s="99">
        <f t="shared" ref="P1639" si="150">O1639+1</f>
        <v>5</v>
      </c>
      <c r="Q1639" s="99">
        <f t="shared" ref="Q1639" si="151">P1639+1</f>
        <v>6</v>
      </c>
      <c r="R1639" s="100">
        <f t="shared" ref="R1639" si="152">Q1639+1</f>
        <v>7</v>
      </c>
      <c r="S1639" s="79"/>
      <c r="T1639" s="118"/>
      <c r="U1639" s="118"/>
      <c r="V1639" s="118"/>
      <c r="W1639" s="118"/>
      <c r="X1639" s="118"/>
      <c r="Y1639" s="135"/>
      <c r="Z1639" s="135"/>
      <c r="AA1639" s="135"/>
      <c r="AB1639" s="135"/>
      <c r="AC1639" s="135"/>
      <c r="AD1639" s="135"/>
      <c r="AE1639" s="135"/>
      <c r="AF1639" s="135"/>
    </row>
    <row r="1640" spans="1:37" ht="18" customHeight="1">
      <c r="A1640" s="312"/>
      <c r="B1640" s="243"/>
      <c r="C1640" s="389"/>
      <c r="D1640" s="389"/>
      <c r="E1640" s="389"/>
      <c r="F1640" s="389"/>
      <c r="G1640" s="389" t="str">
        <f>IFERROR(INDEX(ルール・メモ!$F$3:$F$32,MATCH(4,ルール・メモ!$E$3:$E$32,0),1),"")</f>
        <v/>
      </c>
      <c r="H1640" s="389"/>
      <c r="I1640" s="389"/>
      <c r="J1640" s="184"/>
      <c r="K1640" s="101">
        <f>K1639+8</f>
        <v>8</v>
      </c>
      <c r="L1640" s="102">
        <f t="shared" ref="L1640:R1640" si="153">L1639+8</f>
        <v>9</v>
      </c>
      <c r="M1640" s="102">
        <f t="shared" si="153"/>
        <v>10</v>
      </c>
      <c r="N1640" s="102">
        <f t="shared" si="153"/>
        <v>11</v>
      </c>
      <c r="O1640" s="102">
        <f t="shared" si="153"/>
        <v>12</v>
      </c>
      <c r="P1640" s="102">
        <f t="shared" si="153"/>
        <v>13</v>
      </c>
      <c r="Q1640" s="102">
        <f t="shared" si="153"/>
        <v>14</v>
      </c>
      <c r="R1640" s="103">
        <f t="shared" si="153"/>
        <v>15</v>
      </c>
      <c r="S1640" s="79"/>
      <c r="T1640" s="118"/>
      <c r="U1640" s="118"/>
      <c r="V1640" s="118"/>
      <c r="W1640" s="118"/>
      <c r="X1640" s="118"/>
      <c r="Y1640" s="135"/>
      <c r="Z1640" s="135"/>
      <c r="AA1640" s="135"/>
      <c r="AB1640" s="135"/>
      <c r="AC1640" s="135"/>
      <c r="AD1640" s="135"/>
      <c r="AE1640" s="135"/>
      <c r="AF1640" s="135"/>
    </row>
    <row r="1641" spans="1:37" ht="18" customHeight="1">
      <c r="A1641" s="312"/>
      <c r="B1641" s="243"/>
      <c r="C1641" s="389"/>
      <c r="D1641" s="389"/>
      <c r="E1641" s="389"/>
      <c r="F1641" s="389"/>
      <c r="G1641" s="389" t="str">
        <f>IFERROR(INDEX(ルール・メモ!$F$3:$F$32,MATCH(5,ルール・メモ!$E$3:$E$32,0),1),"")</f>
        <v/>
      </c>
      <c r="H1641" s="389"/>
      <c r="I1641" s="389"/>
      <c r="J1641" s="184"/>
      <c r="K1641" s="101">
        <f t="shared" ref="K1641:R1642" si="154">K1640+8</f>
        <v>16</v>
      </c>
      <c r="L1641" s="102">
        <f t="shared" si="154"/>
        <v>17</v>
      </c>
      <c r="M1641" s="102">
        <f t="shared" si="154"/>
        <v>18</v>
      </c>
      <c r="N1641" s="102">
        <f t="shared" si="154"/>
        <v>19</v>
      </c>
      <c r="O1641" s="102">
        <f t="shared" si="154"/>
        <v>20</v>
      </c>
      <c r="P1641" s="102">
        <f t="shared" si="154"/>
        <v>21</v>
      </c>
      <c r="Q1641" s="102">
        <f t="shared" si="154"/>
        <v>22</v>
      </c>
      <c r="R1641" s="103">
        <f t="shared" si="154"/>
        <v>23</v>
      </c>
      <c r="S1641" s="79"/>
      <c r="T1641" s="118"/>
      <c r="U1641" s="118"/>
      <c r="V1641" s="118"/>
      <c r="W1641" s="118"/>
      <c r="X1641" s="118"/>
      <c r="Y1641" s="135"/>
      <c r="Z1641" s="135"/>
      <c r="AA1641" s="135"/>
      <c r="AB1641" s="135"/>
      <c r="AC1641" s="135"/>
      <c r="AD1641" s="135"/>
      <c r="AE1641" s="135"/>
      <c r="AF1641" s="135"/>
    </row>
    <row r="1642" spans="1:37" ht="18" customHeight="1">
      <c r="A1642" s="312"/>
      <c r="B1642" s="243"/>
      <c r="C1642" s="389"/>
      <c r="D1642" s="389"/>
      <c r="E1642" s="389"/>
      <c r="F1642" s="389"/>
      <c r="G1642" s="389" t="str">
        <f>IFERROR(INDEX(ルール・メモ!$F$3:$F$32,MATCH(6,ルール・メモ!$E$3:$E$32,0),1),"")</f>
        <v/>
      </c>
      <c r="H1642" s="389"/>
      <c r="I1642" s="389"/>
      <c r="J1642" s="184"/>
      <c r="K1642" s="104">
        <f t="shared" si="154"/>
        <v>24</v>
      </c>
      <c r="L1642" s="105">
        <f t="shared" si="154"/>
        <v>25</v>
      </c>
      <c r="M1642" s="105">
        <f t="shared" si="154"/>
        <v>26</v>
      </c>
      <c r="N1642" s="105">
        <f t="shared" si="154"/>
        <v>27</v>
      </c>
      <c r="O1642" s="105">
        <f t="shared" si="154"/>
        <v>28</v>
      </c>
      <c r="P1642" s="105">
        <f t="shared" si="154"/>
        <v>29</v>
      </c>
      <c r="Q1642" s="105">
        <f t="shared" si="154"/>
        <v>30</v>
      </c>
      <c r="R1642" s="106"/>
      <c r="S1642" s="79"/>
      <c r="T1642" s="118"/>
      <c r="U1642" s="118"/>
      <c r="V1642" s="118"/>
      <c r="W1642" s="118"/>
      <c r="X1642" s="118"/>
      <c r="Y1642" s="135"/>
      <c r="Z1642" s="135"/>
      <c r="AA1642" s="135"/>
      <c r="AB1642" s="135"/>
      <c r="AC1642" s="135"/>
      <c r="AD1642" s="135"/>
      <c r="AE1642" s="135"/>
      <c r="AF1642" s="135"/>
    </row>
    <row r="1643" spans="1:37" ht="18" customHeight="1">
      <c r="A1643" s="312"/>
      <c r="B1643" s="80"/>
      <c r="C1643" s="95" t="str">
        <f>"①"&amp;IFERROR(INDEX(ルール・メモ!$C$3:$C$32,MATCH(1,ルール・メモ!$B$3:$B$32,0),1),"")</f>
        <v>①</v>
      </c>
      <c r="D1643" s="95"/>
      <c r="E1643" s="95"/>
      <c r="F1643" s="95"/>
      <c r="G1643" s="95"/>
      <c r="H1643" s="95"/>
      <c r="I1643" s="95" t="str">
        <f>"③"&amp;IFERROR(INDEX(ルール・メモ!$C$3:$C$32,MATCH(3,ルール・メモ!$B$3:$B$32,0),1),"")</f>
        <v>③</v>
      </c>
      <c r="J1643" s="80"/>
      <c r="K1643" s="96"/>
      <c r="L1643" s="96"/>
      <c r="M1643" s="96"/>
      <c r="N1643" s="96"/>
      <c r="O1643" s="96"/>
      <c r="P1643" s="96"/>
      <c r="Q1643" s="96"/>
      <c r="R1643" s="96"/>
      <c r="S1643" s="79"/>
      <c r="T1643" s="119"/>
      <c r="U1643" s="118"/>
      <c r="V1643" s="118"/>
      <c r="W1643" s="118"/>
      <c r="X1643" s="118"/>
      <c r="Y1643" s="135"/>
      <c r="Z1643" s="135"/>
      <c r="AA1643" s="135"/>
      <c r="AB1643" s="135"/>
      <c r="AC1643" s="135"/>
      <c r="AD1643" s="135"/>
      <c r="AE1643" s="135"/>
      <c r="AF1643" s="135"/>
    </row>
    <row r="1644" spans="1:37" ht="18" customHeight="1" thickBot="1">
      <c r="A1644" s="312"/>
      <c r="B1644" s="80"/>
      <c r="C1644" s="186" t="str">
        <f>"②"&amp;IFERROR(INDEX(ルール・メモ!$C$3:$C$32,MATCH(2,ルール・メモ!$B$3:$B$32,0),1),"")</f>
        <v>②</v>
      </c>
      <c r="D1644" s="186"/>
      <c r="E1644" s="186"/>
      <c r="F1644" s="186"/>
      <c r="G1644" s="186"/>
      <c r="H1644" s="186"/>
      <c r="I1644" s="186" t="str">
        <f>"④"&amp;IFERROR(INDEX(ルール・メモ!$C$3:$C$32,MATCH(4,ルール・メモ!$B$3:$B$32,0),1),"")</f>
        <v>④</v>
      </c>
      <c r="J1644" s="187"/>
      <c r="K1644" s="188"/>
      <c r="L1644" s="188"/>
      <c r="M1644" s="188"/>
      <c r="N1644" s="188"/>
      <c r="O1644" s="188"/>
      <c r="P1644" s="188"/>
      <c r="Q1644" s="188"/>
      <c r="R1644" s="188"/>
      <c r="S1644" s="79"/>
      <c r="T1644" s="118"/>
      <c r="U1644" s="118"/>
      <c r="V1644" s="118"/>
      <c r="W1644" s="118"/>
      <c r="X1644" s="118"/>
      <c r="Y1644" s="135"/>
      <c r="Z1644" s="135"/>
      <c r="AA1644" s="1"/>
      <c r="AB1644" s="1"/>
      <c r="AC1644" s="1"/>
      <c r="AD1644" s="1"/>
      <c r="AE1644" s="1"/>
      <c r="AF1644" s="1"/>
    </row>
    <row r="1645" spans="1:37" ht="18" customHeight="1" thickBot="1">
      <c r="A1645" s="312"/>
      <c r="B1645" s="321">
        <v>1</v>
      </c>
      <c r="C1645" s="81" t="s">
        <v>23</v>
      </c>
      <c r="D1645" s="82" t="s">
        <v>136</v>
      </c>
      <c r="E1645" s="82" t="s">
        <v>28</v>
      </c>
      <c r="F1645" s="82" t="s">
        <v>27</v>
      </c>
      <c r="G1645" s="82" t="s">
        <v>24</v>
      </c>
      <c r="H1645" s="171" t="s">
        <v>25</v>
      </c>
      <c r="I1645" s="91" t="s">
        <v>133</v>
      </c>
      <c r="J1645" s="372" t="s">
        <v>198</v>
      </c>
      <c r="K1645" s="374"/>
      <c r="L1645" s="375"/>
      <c r="M1645" s="375"/>
      <c r="N1645" s="375"/>
      <c r="O1645" s="375"/>
      <c r="P1645" s="375"/>
      <c r="Q1645" s="375"/>
      <c r="R1645" s="376"/>
      <c r="S1645" s="83"/>
      <c r="T1645" s="120" t="s">
        <v>31</v>
      </c>
      <c r="U1645" s="118"/>
      <c r="V1645" s="118"/>
      <c r="W1645" s="118"/>
      <c r="X1645" s="118"/>
      <c r="Y1645" s="135" t="str">
        <f>K1647</f>
        <v/>
      </c>
      <c r="Z1645" s="266">
        <f>K1648</f>
        <v>0</v>
      </c>
      <c r="AA1645" s="135"/>
      <c r="AB1645" s="135"/>
      <c r="AC1645" s="135"/>
      <c r="AD1645" s="135"/>
      <c r="AE1645" s="135"/>
      <c r="AF1645" s="148"/>
      <c r="AG1645" s="135"/>
      <c r="AH1645" s="135"/>
      <c r="AI1645" s="135"/>
      <c r="AJ1645" s="135"/>
      <c r="AK1645" s="135"/>
    </row>
    <row r="1646" spans="1:37" ht="18" customHeight="1" thickBot="1">
      <c r="A1646" s="312"/>
      <c r="B1646" s="309">
        <f>C1635</f>
        <v>19</v>
      </c>
      <c r="C1646" s="107"/>
      <c r="D1646" s="108" t="s">
        <v>30</v>
      </c>
      <c r="E1646" s="108" t="str">
        <f>IF(C1646="","",IFERROR(INDEX(リスト!$B$3:$B$32,MATCH(プレー記録!C1646,リスト!$D$3:$D$32,0),1),""))</f>
        <v/>
      </c>
      <c r="F1646" s="109"/>
      <c r="G1646" s="109" t="str">
        <f>IF(F1646="","",F1646)</f>
        <v/>
      </c>
      <c r="H1646" s="172"/>
      <c r="I1646" s="175"/>
      <c r="J1646" s="373"/>
      <c r="K1646" s="377"/>
      <c r="L1646" s="378"/>
      <c r="M1646" s="378"/>
      <c r="N1646" s="378"/>
      <c r="O1646" s="378"/>
      <c r="P1646" s="378"/>
      <c r="Q1646" s="378"/>
      <c r="R1646" s="379"/>
      <c r="S1646" s="84"/>
      <c r="T1646" s="240"/>
      <c r="U1646" s="118" t="str">
        <f>IF(F1646="","","OUT_"&amp;E1646&amp;MONTH(B1646)&amp;"/"&amp;DAY(B1646)&amp;"_"&amp;COUNTIF($V$12:V1646,V1646))</f>
        <v/>
      </c>
      <c r="V1646" s="118" t="str">
        <f>"OUT_"&amp;E1646&amp;B1646</f>
        <v>OUT_19</v>
      </c>
      <c r="W1646" s="194">
        <f>SUM(H1646)-SUM(I1648)</f>
        <v>0</v>
      </c>
      <c r="X1646" s="119" t="str">
        <f>IF(C1646="","",C1646)</f>
        <v/>
      </c>
      <c r="Y1646" s="135" t="str">
        <f>M1647</f>
        <v/>
      </c>
      <c r="Z1646" s="266">
        <f>M1648</f>
        <v>0</v>
      </c>
      <c r="AA1646" s="135"/>
      <c r="AB1646" s="135"/>
      <c r="AC1646" s="135"/>
      <c r="AD1646" s="135"/>
      <c r="AE1646" s="135"/>
      <c r="AF1646" s="148"/>
      <c r="AG1646" s="135"/>
      <c r="AH1646" s="135"/>
      <c r="AI1646" s="135"/>
      <c r="AJ1646" s="135"/>
      <c r="AK1646" s="135"/>
    </row>
    <row r="1647" spans="1:37" ht="18" customHeight="1">
      <c r="A1647" s="312"/>
      <c r="B1647" s="79"/>
      <c r="C1647" s="85" t="s">
        <v>26</v>
      </c>
      <c r="D1647" s="86" t="s">
        <v>1</v>
      </c>
      <c r="E1647" s="86" t="s">
        <v>29</v>
      </c>
      <c r="F1647" s="86" t="s">
        <v>119</v>
      </c>
      <c r="G1647" s="86" t="s">
        <v>134</v>
      </c>
      <c r="H1647" s="173" t="s">
        <v>117</v>
      </c>
      <c r="I1647" s="92" t="s">
        <v>135</v>
      </c>
      <c r="J1647" s="380" t="s">
        <v>199</v>
      </c>
      <c r="K1647" s="382" t="str">
        <f>IF(INDEX(テーブル6[プレー種別],MATCH(1,リスト!$O$3:$O$6,0),1)="","",INDEX(テーブル6[プレー種別],MATCH(1,リスト!$O$3:$O$6,0),1))</f>
        <v/>
      </c>
      <c r="L1647" s="383"/>
      <c r="M1647" s="382" t="str">
        <f>IF(INDEX(テーブル6[プレー種別],MATCH(2,リスト!$O$3:$O$6,0),1)="","",INDEX(テーブル6[プレー種別],MATCH(2,リスト!$O$3:$O$6,0),1))</f>
        <v/>
      </c>
      <c r="N1647" s="383"/>
      <c r="O1647" s="382" t="str">
        <f>IF(INDEX(テーブル6[プレー種別],MATCH(3,リスト!$O$3:$O$6,0),1)="","",INDEX(テーブル6[プレー種別],MATCH(3,リスト!$O$3:$O$6,0),1))</f>
        <v/>
      </c>
      <c r="P1647" s="383"/>
      <c r="Q1647" s="382" t="str">
        <f>IF(INDEX(テーブル6[プレー種別],MATCH(4,リスト!$O$3:$O$6,0),1)="","",INDEX(テーブル6[プレー種別],MATCH(4,リスト!$O$3:$O$6,0),1))</f>
        <v/>
      </c>
      <c r="R1647" s="384"/>
      <c r="S1647" s="87"/>
      <c r="T1647" s="118"/>
      <c r="U1647" s="118"/>
      <c r="V1647" s="118"/>
      <c r="W1647" s="118"/>
      <c r="X1647" s="118"/>
      <c r="Y1647" s="135" t="str">
        <f>O1647</f>
        <v/>
      </c>
      <c r="Z1647" s="266">
        <f>O1648</f>
        <v>0</v>
      </c>
      <c r="AA1647" s="135"/>
      <c r="AB1647" s="135"/>
      <c r="AC1647" s="135"/>
      <c r="AD1647" s="135"/>
      <c r="AE1647" s="135"/>
      <c r="AF1647" s="148"/>
      <c r="AG1647" s="135"/>
      <c r="AH1647" s="135"/>
      <c r="AI1647" s="135"/>
      <c r="AJ1647" s="135"/>
      <c r="AK1647" s="135"/>
    </row>
    <row r="1648" spans="1:37" ht="18" customHeight="1" thickBot="1">
      <c r="A1648" s="312" t="str">
        <f>IF(C1646="","",C1646)</f>
        <v/>
      </c>
      <c r="B1648" s="97">
        <f>B1646</f>
        <v>19</v>
      </c>
      <c r="C1648" s="93" t="str">
        <f>IF(H1646="","",IF(D1646="USD",H1646-G1646,ROUNDUP((H1646-G1646)/T1646,2)))</f>
        <v/>
      </c>
      <c r="D1648" s="110"/>
      <c r="E1648" s="110"/>
      <c r="F1648" s="111" t="str">
        <f>IF(AND(E1646&lt;&gt;"",OR(I1646="全額",I1646="一部")=TRUE)=TRUE,E1646,"")</f>
        <v/>
      </c>
      <c r="G1648" s="112" t="str">
        <f>IF(D1646="JPY",IF(COUNTIF(F1648,"*円*")=1,I1648,ROUNDUP(I1648/T1646,2)),IF(COUNTIF(F1648,"*円*")=0,I1648,ROUNDUP(I1648*T1646,0)))</f>
        <v/>
      </c>
      <c r="H1648" s="174"/>
      <c r="I1648" s="176" t="str">
        <f>IF(I1646="","",IF(I1646="全額",H1646,IF(I1646="なし",0,"金額入力")))</f>
        <v/>
      </c>
      <c r="J1648" s="381"/>
      <c r="K1648" s="385"/>
      <c r="L1648" s="386"/>
      <c r="M1648" s="385"/>
      <c r="N1648" s="386"/>
      <c r="O1648" s="385"/>
      <c r="P1648" s="386"/>
      <c r="Q1648" s="385"/>
      <c r="R1648" s="387"/>
      <c r="S1648" s="87"/>
      <c r="T1648" s="79"/>
      <c r="U1648" s="118" t="str">
        <f>IF(G1648="","","IN_"&amp;F1648&amp;MONTH(H1648)&amp;"/"&amp;DAY(H1648))&amp;"_"&amp;COUNTIF($V$14:V1648,V1648)</f>
        <v>_286</v>
      </c>
      <c r="V1648" s="118" t="str">
        <f>"IN_"&amp;F1648&amp;H1648</f>
        <v>IN_</v>
      </c>
      <c r="W1648" s="118"/>
      <c r="X1648" s="118"/>
      <c r="Y1648" s="135" t="str">
        <f>Q1647</f>
        <v/>
      </c>
      <c r="Z1648" s="266">
        <f>Q1648</f>
        <v>0</v>
      </c>
      <c r="AA1648" s="135" t="str">
        <f>IF(AB1648="着金待ち",COUNTIF($AB$14:AB1648,"着金待ち"),"")</f>
        <v/>
      </c>
      <c r="AB1648" s="135" t="str">
        <f>IF(AND(OR(I1646="全額",I1646="一部")=TRUE,H1648="")=TRUE,"着金待ち","")</f>
        <v/>
      </c>
      <c r="AC1648" s="135" t="str">
        <f>IF(AB1648="着金待ち",C1646,"")</f>
        <v/>
      </c>
      <c r="AD1648" s="135" t="str">
        <f>IF(AB1648="着金待ち",F1648,"")</f>
        <v/>
      </c>
      <c r="AE1648" s="292" t="str">
        <f>IF(AB1648="着金待ち",G1648,"")</f>
        <v/>
      </c>
      <c r="AF1648" s="148" t="str">
        <f>IF(AB1648="着金待ち",B1648,"")</f>
        <v/>
      </c>
      <c r="AG1648" s="135" t="str">
        <f>IF(C1648="","",IF(C1648&lt;&gt;D1648+E1648,"！",""))</f>
        <v/>
      </c>
      <c r="AH1648" s="135" t="str">
        <f>IF(C1648="","",IF(C1648&lt;&gt;SUM(K1648:R1648),"！",""))</f>
        <v/>
      </c>
      <c r="AI1648" s="135" t="str">
        <f>IF(OR(AG1648="！",AH1648="！")=TRUE,"！","")</f>
        <v/>
      </c>
      <c r="AJ1648" s="135" t="str">
        <f>IF(AI1648="！",COUNTIF($AI$14:AI1648,"！"),"")</f>
        <v/>
      </c>
      <c r="AK1648" s="135">
        <v>1</v>
      </c>
    </row>
    <row r="1649" spans="1:37" ht="18" customHeight="1" thickBot="1">
      <c r="A1649" s="312"/>
      <c r="B1649" s="79"/>
      <c r="C1649" s="88"/>
      <c r="D1649" s="89"/>
      <c r="E1649" s="94" t="str">
        <f>IFERROR(ABS(C1648-(D1648+E1648)),"")</f>
        <v/>
      </c>
      <c r="F1649" s="90"/>
      <c r="G1649" s="90"/>
      <c r="H1649" s="89"/>
      <c r="I1649" s="170"/>
      <c r="J1649" s="79"/>
      <c r="K1649" s="79"/>
      <c r="L1649" s="79"/>
      <c r="M1649" s="79"/>
      <c r="N1649" s="79"/>
      <c r="O1649" s="79"/>
      <c r="P1649" s="79"/>
      <c r="Q1649" s="388" t="str">
        <f>IFERROR(ABS(C1648-SUM(K1648:R1648)),"")</f>
        <v/>
      </c>
      <c r="R1649" s="388"/>
      <c r="S1649" s="79"/>
      <c r="T1649" s="118"/>
      <c r="U1649" s="118"/>
      <c r="V1649" s="118"/>
      <c r="W1649" s="118"/>
      <c r="X1649" s="118"/>
      <c r="Y1649" s="135"/>
      <c r="Z1649" s="135"/>
      <c r="AA1649" s="135"/>
      <c r="AB1649" s="135"/>
      <c r="AC1649" s="135"/>
      <c r="AD1649" s="135"/>
      <c r="AE1649" s="135"/>
      <c r="AF1649" s="148"/>
      <c r="AG1649" s="135"/>
      <c r="AH1649" s="135"/>
      <c r="AI1649" s="135"/>
      <c r="AJ1649" s="135"/>
      <c r="AK1649" s="135"/>
    </row>
    <row r="1650" spans="1:37" ht="18" customHeight="1" thickBot="1">
      <c r="A1650" s="312"/>
      <c r="B1650" s="321">
        <f>B1645+1</f>
        <v>2</v>
      </c>
      <c r="C1650" s="81" t="s">
        <v>23</v>
      </c>
      <c r="D1650" s="82" t="s">
        <v>136</v>
      </c>
      <c r="E1650" s="82" t="s">
        <v>28</v>
      </c>
      <c r="F1650" s="82" t="s">
        <v>27</v>
      </c>
      <c r="G1650" s="82" t="s">
        <v>24</v>
      </c>
      <c r="H1650" s="171" t="s">
        <v>25</v>
      </c>
      <c r="I1650" s="91" t="s">
        <v>133</v>
      </c>
      <c r="J1650" s="372" t="s">
        <v>198</v>
      </c>
      <c r="K1650" s="374"/>
      <c r="L1650" s="375"/>
      <c r="M1650" s="375"/>
      <c r="N1650" s="375"/>
      <c r="O1650" s="375"/>
      <c r="P1650" s="375"/>
      <c r="Q1650" s="375"/>
      <c r="R1650" s="376"/>
      <c r="S1650" s="83"/>
      <c r="T1650" s="120" t="s">
        <v>31</v>
      </c>
      <c r="U1650" s="118"/>
      <c r="V1650" s="118"/>
      <c r="W1650" s="118"/>
      <c r="X1650" s="118"/>
      <c r="Y1650" s="135" t="str">
        <f>K1652</f>
        <v/>
      </c>
      <c r="Z1650" s="266">
        <f>K1653</f>
        <v>0</v>
      </c>
      <c r="AA1650" s="135"/>
      <c r="AB1650" s="135"/>
      <c r="AC1650" s="135"/>
      <c r="AD1650" s="135"/>
      <c r="AE1650" s="135"/>
      <c r="AF1650" s="148"/>
      <c r="AG1650" s="135"/>
      <c r="AH1650" s="135"/>
      <c r="AI1650" s="135"/>
      <c r="AJ1650" s="135"/>
      <c r="AK1650" s="135"/>
    </row>
    <row r="1651" spans="1:37" ht="18" customHeight="1" thickBot="1">
      <c r="A1651" s="312"/>
      <c r="B1651" s="309">
        <f>B1646</f>
        <v>19</v>
      </c>
      <c r="C1651" s="107"/>
      <c r="D1651" s="108" t="s">
        <v>30</v>
      </c>
      <c r="E1651" s="108" t="str">
        <f>IF(C1651="","",IFERROR(INDEX(リスト!$B$3:$B$32,MATCH(プレー記録!C1651,リスト!$D$3:$D$32,0),1),""))</f>
        <v/>
      </c>
      <c r="F1651" s="109"/>
      <c r="G1651" s="109" t="str">
        <f>IF(F1651="","",F1651)</f>
        <v/>
      </c>
      <c r="H1651" s="172"/>
      <c r="I1651" s="175"/>
      <c r="J1651" s="373"/>
      <c r="K1651" s="377"/>
      <c r="L1651" s="378"/>
      <c r="M1651" s="378"/>
      <c r="N1651" s="378"/>
      <c r="O1651" s="378"/>
      <c r="P1651" s="378"/>
      <c r="Q1651" s="378"/>
      <c r="R1651" s="379"/>
      <c r="S1651" s="84"/>
      <c r="T1651" s="241"/>
      <c r="U1651" s="118" t="str">
        <f>IF(F1651="","","OUT_"&amp;E1651&amp;MONTH(B1651)&amp;"/"&amp;DAY(B1651)&amp;"_"&amp;COUNTIF($V$12:V1651,V1651))</f>
        <v/>
      </c>
      <c r="V1651" s="118" t="str">
        <f>"OUT_"&amp;E1651&amp;B1651</f>
        <v>OUT_19</v>
      </c>
      <c r="W1651" s="194">
        <f>SUM(H1651)-SUM(I1653)</f>
        <v>0</v>
      </c>
      <c r="X1651" s="119" t="str">
        <f>IF(C1651="","",C1651)</f>
        <v/>
      </c>
      <c r="Y1651" s="135" t="str">
        <f>M1652</f>
        <v/>
      </c>
      <c r="Z1651" s="266">
        <f>M1653</f>
        <v>0</v>
      </c>
      <c r="AA1651" s="135"/>
      <c r="AB1651" s="135"/>
      <c r="AC1651" s="135"/>
      <c r="AD1651" s="135"/>
      <c r="AE1651" s="135"/>
      <c r="AF1651" s="148"/>
      <c r="AG1651" s="135"/>
      <c r="AH1651" s="135"/>
      <c r="AI1651" s="135"/>
      <c r="AJ1651" s="135"/>
      <c r="AK1651" s="135"/>
    </row>
    <row r="1652" spans="1:37" ht="18" customHeight="1">
      <c r="A1652" s="312"/>
      <c r="B1652" s="79"/>
      <c r="C1652" s="85" t="s">
        <v>26</v>
      </c>
      <c r="D1652" s="86" t="s">
        <v>1</v>
      </c>
      <c r="E1652" s="86" t="s">
        <v>29</v>
      </c>
      <c r="F1652" s="86" t="s">
        <v>119</v>
      </c>
      <c r="G1652" s="86" t="s">
        <v>134</v>
      </c>
      <c r="H1652" s="173" t="s">
        <v>117</v>
      </c>
      <c r="I1652" s="92" t="s">
        <v>135</v>
      </c>
      <c r="J1652" s="380" t="s">
        <v>199</v>
      </c>
      <c r="K1652" s="382" t="str">
        <f>$K$13</f>
        <v/>
      </c>
      <c r="L1652" s="383"/>
      <c r="M1652" s="382" t="str">
        <f>$M$13</f>
        <v/>
      </c>
      <c r="N1652" s="383"/>
      <c r="O1652" s="382" t="str">
        <f>$O$13</f>
        <v/>
      </c>
      <c r="P1652" s="383"/>
      <c r="Q1652" s="382" t="str">
        <f>$Q$13</f>
        <v/>
      </c>
      <c r="R1652" s="384"/>
      <c r="S1652" s="87"/>
      <c r="T1652" s="118"/>
      <c r="U1652" s="118"/>
      <c r="V1652" s="118"/>
      <c r="W1652" s="118"/>
      <c r="X1652" s="118"/>
      <c r="Y1652" s="135" t="str">
        <f>O1652</f>
        <v/>
      </c>
      <c r="Z1652" s="266">
        <f>O1653</f>
        <v>0</v>
      </c>
      <c r="AA1652" s="135"/>
      <c r="AB1652" s="135"/>
      <c r="AC1652" s="135"/>
      <c r="AD1652" s="135"/>
      <c r="AE1652" s="135"/>
      <c r="AF1652" s="148"/>
      <c r="AG1652" s="135"/>
      <c r="AH1652" s="135"/>
      <c r="AI1652" s="135"/>
      <c r="AJ1652" s="135"/>
      <c r="AK1652" s="135"/>
    </row>
    <row r="1653" spans="1:37" ht="18" customHeight="1" thickBot="1">
      <c r="A1653" s="312" t="str">
        <f>IF(C1651="","",C1651)</f>
        <v/>
      </c>
      <c r="B1653" s="97">
        <f>B1646</f>
        <v>19</v>
      </c>
      <c r="C1653" s="93" t="str">
        <f>IF(H1651="","",IF(D1651="USD",H1651-G1651,ROUNDUP((H1651-G1651)/T1651,2)))</f>
        <v/>
      </c>
      <c r="D1653" s="110"/>
      <c r="E1653" s="110"/>
      <c r="F1653" s="111" t="str">
        <f>IF(AND(E1651&lt;&gt;"",OR(I1651="全額",I1651="一部")=TRUE)=TRUE,E1651,"")</f>
        <v/>
      </c>
      <c r="G1653" s="112" t="str">
        <f>IF(D1651="JPY",IF(COUNTIF(F1653,"*円*")=1,I1653,ROUNDUP(I1653/T1651,2)),IF(COUNTIF(F1653,"*円*")=0,I1653,ROUNDUP(I1653*T1651,0)))</f>
        <v/>
      </c>
      <c r="H1653" s="174"/>
      <c r="I1653" s="176" t="str">
        <f>IF(I1651="","",IF(I1651="全額",H1651,IF(I1651="なし",0,"金額入力")))</f>
        <v/>
      </c>
      <c r="J1653" s="381"/>
      <c r="K1653" s="385"/>
      <c r="L1653" s="386"/>
      <c r="M1653" s="385"/>
      <c r="N1653" s="386"/>
      <c r="O1653" s="385"/>
      <c r="P1653" s="386"/>
      <c r="Q1653" s="385"/>
      <c r="R1653" s="387"/>
      <c r="S1653" s="87"/>
      <c r="T1653" s="79"/>
      <c r="U1653" s="118" t="str">
        <f>IF(G1653="","","IN_"&amp;F1653&amp;MONTH(H1653)&amp;"/"&amp;DAY(H1653))&amp;"_"&amp;COUNTIF($V$14:V1653,V1653)</f>
        <v>_287</v>
      </c>
      <c r="V1653" s="118" t="str">
        <f>"IN_"&amp;F1653&amp;H1653</f>
        <v>IN_</v>
      </c>
      <c r="W1653" s="118"/>
      <c r="X1653" s="118"/>
      <c r="Y1653" s="135" t="str">
        <f>Q1652</f>
        <v/>
      </c>
      <c r="Z1653" s="266">
        <f>Q1653</f>
        <v>0</v>
      </c>
      <c r="AA1653" s="135" t="str">
        <f>IF(AB1653="着金待ち",COUNTIF($AB$14:AB1653,"着金待ち"),"")</f>
        <v/>
      </c>
      <c r="AB1653" s="135" t="str">
        <f>IF(AND(OR(I1651="全額",I1651="一部")=TRUE,H1653="")=TRUE,"着金待ち","")</f>
        <v/>
      </c>
      <c r="AC1653" s="135" t="str">
        <f>IF(AB1653="着金待ち",C1651,"")</f>
        <v/>
      </c>
      <c r="AD1653" s="135" t="str">
        <f>IF(AB1653="着金待ち",F1653,"")</f>
        <v/>
      </c>
      <c r="AE1653" s="292" t="str">
        <f>IF(AB1653="着金待ち",G1653,"")</f>
        <v/>
      </c>
      <c r="AF1653" s="148" t="str">
        <f>IF(AB1653="着金待ち",B1653,"")</f>
        <v/>
      </c>
      <c r="AG1653" s="135" t="str">
        <f>IF(C1653="","",IF(C1653&lt;&gt;D1653+E1653,"！",""))</f>
        <v/>
      </c>
      <c r="AH1653" s="135" t="str">
        <f>IF(C1653="","",IF(C1653&lt;&gt;SUM(K1653:R1653),"！",""))</f>
        <v/>
      </c>
      <c r="AI1653" s="135" t="str">
        <f>IF(OR(AG1653="！",AH1653="！")=TRUE,"！","")</f>
        <v/>
      </c>
      <c r="AJ1653" s="135" t="str">
        <f>IF(AI1653="！",COUNTIF($AI$14:AI1653,"！"),"")</f>
        <v/>
      </c>
      <c r="AK1653" s="135">
        <v>2</v>
      </c>
    </row>
    <row r="1654" spans="1:37" ht="18" customHeight="1" thickBot="1">
      <c r="A1654" s="312"/>
      <c r="B1654" s="79"/>
      <c r="C1654" s="88"/>
      <c r="D1654" s="89"/>
      <c r="E1654" s="94" t="str">
        <f>IFERROR(ABS(C1653-(D1653+E1653)),"")</f>
        <v/>
      </c>
      <c r="F1654" s="90"/>
      <c r="G1654" s="90"/>
      <c r="H1654" s="89"/>
      <c r="I1654" s="170"/>
      <c r="J1654" s="79"/>
      <c r="K1654" s="79"/>
      <c r="L1654" s="79"/>
      <c r="M1654" s="79"/>
      <c r="N1654" s="79"/>
      <c r="O1654" s="79"/>
      <c r="P1654" s="79"/>
      <c r="Q1654" s="388" t="str">
        <f>IFERROR(ABS(C1653-SUM(K1653:R1653)),"")</f>
        <v/>
      </c>
      <c r="R1654" s="388"/>
      <c r="S1654" s="79"/>
      <c r="T1654" s="118"/>
      <c r="U1654" s="118"/>
      <c r="V1654" s="118"/>
      <c r="W1654" s="118"/>
      <c r="X1654" s="118"/>
      <c r="Y1654" s="135"/>
      <c r="Z1654" s="135"/>
      <c r="AA1654" s="135"/>
      <c r="AB1654" s="135"/>
      <c r="AC1654" s="135"/>
      <c r="AD1654" s="135"/>
      <c r="AE1654" s="135"/>
      <c r="AF1654" s="148"/>
      <c r="AG1654" s="135"/>
      <c r="AH1654" s="135"/>
      <c r="AI1654" s="135"/>
      <c r="AJ1654" s="135"/>
      <c r="AK1654" s="135"/>
    </row>
    <row r="1655" spans="1:37" ht="18" customHeight="1" thickBot="1">
      <c r="A1655" s="312"/>
      <c r="B1655" s="321">
        <f>B1650+1</f>
        <v>3</v>
      </c>
      <c r="C1655" s="81" t="s">
        <v>23</v>
      </c>
      <c r="D1655" s="82" t="s">
        <v>136</v>
      </c>
      <c r="E1655" s="82" t="s">
        <v>28</v>
      </c>
      <c r="F1655" s="82" t="s">
        <v>27</v>
      </c>
      <c r="G1655" s="82" t="s">
        <v>24</v>
      </c>
      <c r="H1655" s="171" t="s">
        <v>25</v>
      </c>
      <c r="I1655" s="91" t="s">
        <v>133</v>
      </c>
      <c r="J1655" s="372" t="s">
        <v>198</v>
      </c>
      <c r="K1655" s="374"/>
      <c r="L1655" s="375"/>
      <c r="M1655" s="375"/>
      <c r="N1655" s="375"/>
      <c r="O1655" s="375"/>
      <c r="P1655" s="375"/>
      <c r="Q1655" s="375"/>
      <c r="R1655" s="376"/>
      <c r="S1655" s="83"/>
      <c r="T1655" s="120" t="s">
        <v>31</v>
      </c>
      <c r="U1655" s="118"/>
      <c r="V1655" s="118"/>
      <c r="W1655" s="118"/>
      <c r="X1655" s="118"/>
      <c r="Y1655" s="135" t="str">
        <f>K1657</f>
        <v/>
      </c>
      <c r="Z1655" s="266">
        <f>K1658</f>
        <v>0</v>
      </c>
      <c r="AA1655" s="135"/>
      <c r="AB1655" s="135"/>
      <c r="AC1655" s="135"/>
      <c r="AD1655" s="135"/>
      <c r="AE1655" s="135"/>
      <c r="AF1655" s="148"/>
      <c r="AG1655" s="135"/>
      <c r="AH1655" s="135"/>
      <c r="AI1655" s="135"/>
      <c r="AJ1655" s="135"/>
      <c r="AK1655" s="135"/>
    </row>
    <row r="1656" spans="1:37" ht="18" customHeight="1" thickBot="1">
      <c r="A1656" s="312"/>
      <c r="B1656" s="309">
        <f>B1646</f>
        <v>19</v>
      </c>
      <c r="C1656" s="107"/>
      <c r="D1656" s="108" t="s">
        <v>30</v>
      </c>
      <c r="E1656" s="108" t="str">
        <f>IF(C1656="","",IFERROR(INDEX(リスト!$B$3:$B$32,MATCH(プレー記録!C1656,リスト!$D$3:$D$32,0),1),""))</f>
        <v/>
      </c>
      <c r="F1656" s="109"/>
      <c r="G1656" s="109" t="str">
        <f>IF(F1656="","",F1656)</f>
        <v/>
      </c>
      <c r="H1656" s="172"/>
      <c r="I1656" s="175"/>
      <c r="J1656" s="373"/>
      <c r="K1656" s="377"/>
      <c r="L1656" s="378"/>
      <c r="M1656" s="378"/>
      <c r="N1656" s="378"/>
      <c r="O1656" s="378"/>
      <c r="P1656" s="378"/>
      <c r="Q1656" s="378"/>
      <c r="R1656" s="379"/>
      <c r="S1656" s="84"/>
      <c r="T1656" s="241"/>
      <c r="U1656" s="118" t="str">
        <f>IF(F1656="","","OUT_"&amp;E1656&amp;MONTH(B1656)&amp;"/"&amp;DAY(B1656)&amp;"_"&amp;COUNTIF($V$12:V1656,V1656))</f>
        <v/>
      </c>
      <c r="V1656" s="118" t="str">
        <f>"OUT_"&amp;E1656&amp;B1656</f>
        <v>OUT_19</v>
      </c>
      <c r="W1656" s="194">
        <f>SUM(H1656)-SUM(I1658)</f>
        <v>0</v>
      </c>
      <c r="X1656" s="119" t="str">
        <f>IF(C1656="","",C1656)</f>
        <v/>
      </c>
      <c r="Y1656" s="135" t="str">
        <f>M1657</f>
        <v/>
      </c>
      <c r="Z1656" s="266">
        <f>M1658</f>
        <v>0</v>
      </c>
      <c r="AA1656" s="135"/>
      <c r="AB1656" s="135"/>
      <c r="AC1656" s="135"/>
      <c r="AD1656" s="135"/>
      <c r="AE1656" s="135"/>
      <c r="AF1656" s="148"/>
      <c r="AG1656" s="135"/>
      <c r="AH1656" s="135"/>
      <c r="AI1656" s="135"/>
      <c r="AJ1656" s="135"/>
      <c r="AK1656" s="135"/>
    </row>
    <row r="1657" spans="1:37" ht="18" customHeight="1">
      <c r="A1657" s="312"/>
      <c r="B1657" s="79"/>
      <c r="C1657" s="85" t="s">
        <v>26</v>
      </c>
      <c r="D1657" s="86" t="s">
        <v>1</v>
      </c>
      <c r="E1657" s="86" t="s">
        <v>29</v>
      </c>
      <c r="F1657" s="86" t="s">
        <v>119</v>
      </c>
      <c r="G1657" s="86" t="s">
        <v>134</v>
      </c>
      <c r="H1657" s="173" t="s">
        <v>117</v>
      </c>
      <c r="I1657" s="92" t="s">
        <v>135</v>
      </c>
      <c r="J1657" s="380" t="s">
        <v>199</v>
      </c>
      <c r="K1657" s="382" t="str">
        <f>$K$13</f>
        <v/>
      </c>
      <c r="L1657" s="383"/>
      <c r="M1657" s="382" t="str">
        <f>$M$13</f>
        <v/>
      </c>
      <c r="N1657" s="383"/>
      <c r="O1657" s="382" t="str">
        <f>$O$13</f>
        <v/>
      </c>
      <c r="P1657" s="383"/>
      <c r="Q1657" s="382" t="str">
        <f>$Q$13</f>
        <v/>
      </c>
      <c r="R1657" s="384"/>
      <c r="S1657" s="87"/>
      <c r="T1657" s="135"/>
      <c r="U1657" s="118"/>
      <c r="V1657" s="118"/>
      <c r="W1657" s="118"/>
      <c r="X1657" s="118"/>
      <c r="Y1657" s="135" t="str">
        <f>O1657</f>
        <v/>
      </c>
      <c r="Z1657" s="266">
        <f>O1658</f>
        <v>0</v>
      </c>
      <c r="AA1657" s="135"/>
      <c r="AB1657" s="135"/>
      <c r="AC1657" s="135"/>
      <c r="AD1657" s="135"/>
      <c r="AE1657" s="135"/>
      <c r="AF1657" s="148"/>
      <c r="AG1657" s="135"/>
      <c r="AH1657" s="135"/>
      <c r="AI1657" s="135"/>
      <c r="AJ1657" s="135"/>
      <c r="AK1657" s="135"/>
    </row>
    <row r="1658" spans="1:37" ht="18" customHeight="1" thickBot="1">
      <c r="A1658" s="312" t="str">
        <f>IF(C1656="","",C1656)</f>
        <v/>
      </c>
      <c r="B1658" s="97">
        <f>B1646</f>
        <v>19</v>
      </c>
      <c r="C1658" s="93" t="str">
        <f>IF(H1656="","",IF(D1656="USD",H1656-G1656,ROUNDUP((H1656-G1656)/T1656,2)))</f>
        <v/>
      </c>
      <c r="D1658" s="110"/>
      <c r="E1658" s="110"/>
      <c r="F1658" s="111" t="str">
        <f>IF(AND(E1656&lt;&gt;"",OR(I1656="全額",I1656="一部")=TRUE)=TRUE,E1656,"")</f>
        <v/>
      </c>
      <c r="G1658" s="112" t="str">
        <f>IF(D1656="JPY",IF(COUNTIF(F1658,"*円*")=1,I1658,ROUNDUP(I1658/T1656,2)),IF(COUNTIF(F1658,"*円*")=0,I1658,ROUNDUP(I1658*T1656,0)))</f>
        <v/>
      </c>
      <c r="H1658" s="174"/>
      <c r="I1658" s="176" t="str">
        <f>IF(I1656="","",IF(I1656="全額",H1656,IF(I1656="なし",0,"金額入力")))</f>
        <v/>
      </c>
      <c r="J1658" s="381"/>
      <c r="K1658" s="385"/>
      <c r="L1658" s="386"/>
      <c r="M1658" s="385"/>
      <c r="N1658" s="386"/>
      <c r="O1658" s="385"/>
      <c r="P1658" s="386"/>
      <c r="Q1658" s="385"/>
      <c r="R1658" s="387"/>
      <c r="S1658" s="87"/>
      <c r="T1658" s="135"/>
      <c r="U1658" s="118" t="str">
        <f>IF(G1658="","","IN_"&amp;F1658&amp;MONTH(H1658)&amp;"/"&amp;DAY(H1658))&amp;"_"&amp;COUNTIF($V$14:V1658,V1658)</f>
        <v>_288</v>
      </c>
      <c r="V1658" s="118" t="str">
        <f>"IN_"&amp;F1658&amp;H1658</f>
        <v>IN_</v>
      </c>
      <c r="W1658" s="118"/>
      <c r="X1658" s="118"/>
      <c r="Y1658" s="135" t="str">
        <f>Q1657</f>
        <v/>
      </c>
      <c r="Z1658" s="266">
        <f>Q1658</f>
        <v>0</v>
      </c>
      <c r="AA1658" s="135" t="str">
        <f>IF(AB1658="着金待ち",COUNTIF($AB$14:AB1658,"着金待ち"),"")</f>
        <v/>
      </c>
      <c r="AB1658" s="135" t="str">
        <f>IF(AND(OR(I1656="全額",I1656="一部")=TRUE,H1658="")=TRUE,"着金待ち","")</f>
        <v/>
      </c>
      <c r="AC1658" s="135" t="str">
        <f>IF(AB1658="着金待ち",C1656,"")</f>
        <v/>
      </c>
      <c r="AD1658" s="135" t="str">
        <f>IF(AB1658="着金待ち",F1658,"")</f>
        <v/>
      </c>
      <c r="AE1658" s="292" t="str">
        <f>IF(AB1658="着金待ち",G1658,"")</f>
        <v/>
      </c>
      <c r="AF1658" s="148" t="str">
        <f>IF(AB1658="着金待ち",B1658,"")</f>
        <v/>
      </c>
      <c r="AG1658" s="135" t="str">
        <f>IF(C1658="","",IF(C1658&lt;&gt;D1658+E1658,"！",""))</f>
        <v/>
      </c>
      <c r="AH1658" s="135" t="str">
        <f>IF(C1658="","",IF(C1658&lt;&gt;SUM(K1658:R1658),"！",""))</f>
        <v/>
      </c>
      <c r="AI1658" s="135" t="str">
        <f>IF(OR(AG1658="！",AH1658="！")=TRUE,"！","")</f>
        <v/>
      </c>
      <c r="AJ1658" s="135" t="str">
        <f>IF(AI1658="！",COUNTIF($AI$14:AI1658,"！"),"")</f>
        <v/>
      </c>
      <c r="AK1658" s="135">
        <v>3</v>
      </c>
    </row>
    <row r="1659" spans="1:37" ht="18" customHeight="1" thickBot="1">
      <c r="A1659" s="312"/>
      <c r="B1659" s="308" t="s">
        <v>317</v>
      </c>
      <c r="C1659" s="88"/>
      <c r="D1659" s="89"/>
      <c r="E1659" s="94" t="str">
        <f>IFERROR(ABS(C1658-(D1658+E1658)),"")</f>
        <v/>
      </c>
      <c r="F1659" s="90"/>
      <c r="G1659" s="90"/>
      <c r="H1659" s="89"/>
      <c r="I1659" s="170"/>
      <c r="J1659" s="79"/>
      <c r="K1659" s="79"/>
      <c r="L1659" s="79"/>
      <c r="M1659" s="79"/>
      <c r="N1659" s="79"/>
      <c r="O1659" s="79"/>
      <c r="P1659" s="79"/>
      <c r="Q1659" s="388" t="str">
        <f>IFERROR(ABS(C1658-SUM(K1658:R1658)),"")</f>
        <v/>
      </c>
      <c r="R1659" s="388"/>
      <c r="S1659" s="79"/>
      <c r="T1659" s="135"/>
      <c r="U1659" s="118"/>
      <c r="V1659" s="118"/>
      <c r="W1659" s="118"/>
      <c r="X1659" s="118"/>
      <c r="Y1659" s="135"/>
      <c r="Z1659" s="135"/>
      <c r="AA1659" s="135"/>
      <c r="AB1659" s="135"/>
      <c r="AC1659" s="135"/>
      <c r="AD1659" s="135"/>
      <c r="AE1659" s="135"/>
      <c r="AF1659" s="148"/>
      <c r="AG1659" s="135"/>
      <c r="AH1659" s="135"/>
      <c r="AI1659" s="135"/>
      <c r="AJ1659" s="135"/>
      <c r="AK1659" s="135"/>
    </row>
    <row r="1660" spans="1:37" ht="18" customHeight="1" thickBot="1">
      <c r="A1660" s="312"/>
      <c r="B1660" s="321">
        <f>B1655+1</f>
        <v>4</v>
      </c>
      <c r="C1660" s="81" t="s">
        <v>23</v>
      </c>
      <c r="D1660" s="82" t="s">
        <v>136</v>
      </c>
      <c r="E1660" s="82" t="s">
        <v>28</v>
      </c>
      <c r="F1660" s="82" t="s">
        <v>27</v>
      </c>
      <c r="G1660" s="82" t="s">
        <v>24</v>
      </c>
      <c r="H1660" s="171" t="s">
        <v>25</v>
      </c>
      <c r="I1660" s="91" t="s">
        <v>133</v>
      </c>
      <c r="J1660" s="372" t="s">
        <v>198</v>
      </c>
      <c r="K1660" s="374"/>
      <c r="L1660" s="375"/>
      <c r="M1660" s="375"/>
      <c r="N1660" s="375"/>
      <c r="O1660" s="375"/>
      <c r="P1660" s="375"/>
      <c r="Q1660" s="375"/>
      <c r="R1660" s="376"/>
      <c r="S1660" s="83"/>
      <c r="T1660" s="120" t="s">
        <v>31</v>
      </c>
      <c r="U1660" s="118"/>
      <c r="V1660" s="118"/>
      <c r="W1660" s="118"/>
      <c r="X1660" s="118"/>
      <c r="Y1660" s="135" t="str">
        <f>K1662</f>
        <v/>
      </c>
      <c r="Z1660" s="266">
        <f>K1663</f>
        <v>0</v>
      </c>
      <c r="AA1660" s="135"/>
      <c r="AB1660" s="135"/>
      <c r="AC1660" s="135"/>
      <c r="AD1660" s="135"/>
      <c r="AE1660" s="135"/>
      <c r="AF1660" s="148"/>
      <c r="AG1660" s="135"/>
      <c r="AH1660" s="135"/>
      <c r="AI1660" s="135"/>
      <c r="AJ1660" s="135"/>
      <c r="AK1660" s="135"/>
    </row>
    <row r="1661" spans="1:37" ht="18" customHeight="1" thickBot="1">
      <c r="A1661" s="312"/>
      <c r="B1661" s="309">
        <f>B1646</f>
        <v>19</v>
      </c>
      <c r="C1661" s="107"/>
      <c r="D1661" s="108" t="s">
        <v>30</v>
      </c>
      <c r="E1661" s="108" t="str">
        <f>IF(C1661="","",IFERROR(INDEX(リスト!$B$3:$B$32,MATCH(プレー記録!C1661,リスト!$D$3:$D$32,0),1),""))</f>
        <v/>
      </c>
      <c r="F1661" s="109"/>
      <c r="G1661" s="109" t="str">
        <f>IF(F1661="","",F1661)</f>
        <v/>
      </c>
      <c r="H1661" s="172"/>
      <c r="I1661" s="175"/>
      <c r="J1661" s="373"/>
      <c r="K1661" s="377"/>
      <c r="L1661" s="378"/>
      <c r="M1661" s="378"/>
      <c r="N1661" s="378"/>
      <c r="O1661" s="378"/>
      <c r="P1661" s="378"/>
      <c r="Q1661" s="378"/>
      <c r="R1661" s="379"/>
      <c r="S1661" s="84"/>
      <c r="T1661" s="241"/>
      <c r="U1661" s="118" t="str">
        <f>IF(F1661="","","OUT_"&amp;E1661&amp;MONTH(B1661)&amp;"/"&amp;DAY(B1661)&amp;"_"&amp;COUNTIF($V$12:V1661,V1661))</f>
        <v/>
      </c>
      <c r="V1661" s="118" t="str">
        <f>"OUT_"&amp;E1661&amp;B1661</f>
        <v>OUT_19</v>
      </c>
      <c r="W1661" s="194">
        <f>SUM(H1661)-SUM(I1663)</f>
        <v>0</v>
      </c>
      <c r="X1661" s="119" t="str">
        <f>IF(C1661="","",C1661)</f>
        <v/>
      </c>
      <c r="Y1661" s="135" t="str">
        <f>M1662</f>
        <v/>
      </c>
      <c r="Z1661" s="266">
        <f>M1663</f>
        <v>0</v>
      </c>
      <c r="AA1661" s="135"/>
      <c r="AB1661" s="135"/>
      <c r="AC1661" s="135"/>
      <c r="AD1661" s="135"/>
      <c r="AE1661" s="135"/>
      <c r="AF1661" s="148"/>
      <c r="AG1661" s="135"/>
      <c r="AH1661" s="135"/>
      <c r="AI1661" s="135"/>
      <c r="AJ1661" s="135"/>
      <c r="AK1661" s="135"/>
    </row>
    <row r="1662" spans="1:37" ht="18" customHeight="1">
      <c r="A1662" s="312"/>
      <c r="B1662" s="79"/>
      <c r="C1662" s="85" t="s">
        <v>26</v>
      </c>
      <c r="D1662" s="86" t="s">
        <v>1</v>
      </c>
      <c r="E1662" s="86" t="s">
        <v>29</v>
      </c>
      <c r="F1662" s="86" t="s">
        <v>119</v>
      </c>
      <c r="G1662" s="86" t="s">
        <v>134</v>
      </c>
      <c r="H1662" s="173" t="s">
        <v>117</v>
      </c>
      <c r="I1662" s="92" t="s">
        <v>135</v>
      </c>
      <c r="J1662" s="380" t="s">
        <v>199</v>
      </c>
      <c r="K1662" s="382" t="str">
        <f>$K$13</f>
        <v/>
      </c>
      <c r="L1662" s="383"/>
      <c r="M1662" s="382" t="str">
        <f>$M$13</f>
        <v/>
      </c>
      <c r="N1662" s="383"/>
      <c r="O1662" s="382" t="str">
        <f>$O$13</f>
        <v/>
      </c>
      <c r="P1662" s="383"/>
      <c r="Q1662" s="382" t="str">
        <f>$Q$13</f>
        <v/>
      </c>
      <c r="R1662" s="384"/>
      <c r="S1662" s="87"/>
      <c r="T1662" s="135"/>
      <c r="U1662" s="118"/>
      <c r="V1662" s="118"/>
      <c r="W1662" s="118"/>
      <c r="X1662" s="118"/>
      <c r="Y1662" s="135" t="str">
        <f>O1662</f>
        <v/>
      </c>
      <c r="Z1662" s="266">
        <f>O1663</f>
        <v>0</v>
      </c>
      <c r="AA1662" s="135"/>
      <c r="AB1662" s="135"/>
      <c r="AC1662" s="135"/>
      <c r="AD1662" s="135"/>
      <c r="AE1662" s="135"/>
      <c r="AF1662" s="148"/>
      <c r="AG1662" s="135"/>
      <c r="AH1662" s="135"/>
      <c r="AI1662" s="135"/>
      <c r="AJ1662" s="135"/>
      <c r="AK1662" s="135"/>
    </row>
    <row r="1663" spans="1:37" ht="18" customHeight="1" thickBot="1">
      <c r="A1663" s="312" t="str">
        <f>IF(C1661="","",C1661)</f>
        <v/>
      </c>
      <c r="B1663" s="97">
        <f>B1646</f>
        <v>19</v>
      </c>
      <c r="C1663" s="93" t="str">
        <f>IF(H1661="","",IF(D1661="USD",H1661-G1661,ROUNDUP((H1661-G1661)/T1661,2)))</f>
        <v/>
      </c>
      <c r="D1663" s="110"/>
      <c r="E1663" s="110"/>
      <c r="F1663" s="111" t="str">
        <f>IF(AND(E1661&lt;&gt;"",OR(I1661="全額",I1661="一部")=TRUE)=TRUE,E1661,"")</f>
        <v/>
      </c>
      <c r="G1663" s="112" t="str">
        <f>IF(D1661="JPY",IF(COUNTIF(F1663,"*円*")=1,I1663,ROUNDUP(I1663/T1661,2)),IF(COUNTIF(F1663,"*円*")=0,I1663,ROUNDUP(I1663*T1661,0)))</f>
        <v/>
      </c>
      <c r="H1663" s="174"/>
      <c r="I1663" s="176" t="str">
        <f>IF(I1661="","",IF(I1661="全額",H1661,IF(I1661="なし",0,"金額入力")))</f>
        <v/>
      </c>
      <c r="J1663" s="381"/>
      <c r="K1663" s="385"/>
      <c r="L1663" s="386"/>
      <c r="M1663" s="385"/>
      <c r="N1663" s="386"/>
      <c r="O1663" s="385"/>
      <c r="P1663" s="386"/>
      <c r="Q1663" s="385"/>
      <c r="R1663" s="387"/>
      <c r="S1663" s="87"/>
      <c r="T1663" s="135"/>
      <c r="U1663" s="118" t="str">
        <f>IF(G1663="","","IN_"&amp;F1663&amp;MONTH(H1663)&amp;"/"&amp;DAY(H1663))&amp;"_"&amp;COUNTIF($V$14:V1663,V1663)</f>
        <v>_289</v>
      </c>
      <c r="V1663" s="118" t="str">
        <f>"IN_"&amp;F1663&amp;H1663</f>
        <v>IN_</v>
      </c>
      <c r="W1663" s="118"/>
      <c r="X1663" s="118"/>
      <c r="Y1663" s="135" t="str">
        <f>Q1662</f>
        <v/>
      </c>
      <c r="Z1663" s="266">
        <f>Q1663</f>
        <v>0</v>
      </c>
      <c r="AA1663" s="135" t="str">
        <f>IF(AB1663="着金待ち",COUNTIF($AB$14:AB1663,"着金待ち"),"")</f>
        <v/>
      </c>
      <c r="AB1663" s="135" t="str">
        <f>IF(AND(OR(I1661="全額",I1661="一部")=TRUE,H1663="")=TRUE,"着金待ち","")</f>
        <v/>
      </c>
      <c r="AC1663" s="135" t="str">
        <f>IF(AB1663="着金待ち",C1661,"")</f>
        <v/>
      </c>
      <c r="AD1663" s="135" t="str">
        <f>IF(AB1663="着金待ち",F1663,"")</f>
        <v/>
      </c>
      <c r="AE1663" s="292" t="str">
        <f>IF(AB1663="着金待ち",G1663,"")</f>
        <v/>
      </c>
      <c r="AF1663" s="148" t="str">
        <f>IF(AB1663="着金待ち",B1663,"")</f>
        <v/>
      </c>
      <c r="AG1663" s="135" t="str">
        <f>IF(C1663="","",IF(C1663&lt;&gt;D1663+E1663,"！",""))</f>
        <v/>
      </c>
      <c r="AH1663" s="135" t="str">
        <f>IF(C1663="","",IF(C1663&lt;&gt;SUM(K1663:R1663),"！",""))</f>
        <v/>
      </c>
      <c r="AI1663" s="135" t="str">
        <f>IF(OR(AG1663="！",AH1663="！")=TRUE,"！","")</f>
        <v/>
      </c>
      <c r="AJ1663" s="135" t="str">
        <f>IF(AI1663="！",COUNTIF($AI$14:AI1663,"！"),"")</f>
        <v/>
      </c>
      <c r="AK1663" s="135">
        <v>4</v>
      </c>
    </row>
    <row r="1664" spans="1:37" ht="18" customHeight="1" thickBot="1">
      <c r="A1664" s="312"/>
      <c r="B1664" s="308" t="s">
        <v>317</v>
      </c>
      <c r="C1664" s="88"/>
      <c r="D1664" s="89"/>
      <c r="E1664" s="94" t="str">
        <f>IFERROR(ABS(C1663-(D1663+E1663)),"")</f>
        <v/>
      </c>
      <c r="F1664" s="90"/>
      <c r="G1664" s="90"/>
      <c r="H1664" s="89"/>
      <c r="I1664" s="170"/>
      <c r="J1664" s="79"/>
      <c r="K1664" s="79"/>
      <c r="L1664" s="79"/>
      <c r="M1664" s="79"/>
      <c r="N1664" s="79"/>
      <c r="O1664" s="79"/>
      <c r="P1664" s="79"/>
      <c r="Q1664" s="388" t="str">
        <f>IFERROR(ABS(C1663-SUM(K1663:R1663)),"")</f>
        <v/>
      </c>
      <c r="R1664" s="388"/>
      <c r="S1664" s="79"/>
      <c r="T1664" s="135"/>
      <c r="U1664" s="118"/>
      <c r="V1664" s="118"/>
      <c r="W1664" s="118"/>
      <c r="X1664" s="118"/>
      <c r="Y1664" s="135"/>
      <c r="Z1664" s="135"/>
      <c r="AA1664" s="135"/>
      <c r="AB1664" s="135"/>
      <c r="AC1664" s="135"/>
      <c r="AD1664" s="135"/>
      <c r="AE1664" s="135"/>
      <c r="AF1664" s="148"/>
      <c r="AG1664" s="135"/>
      <c r="AH1664" s="135"/>
      <c r="AI1664" s="135"/>
      <c r="AJ1664" s="135"/>
      <c r="AK1664" s="135"/>
    </row>
    <row r="1665" spans="1:37" ht="18" customHeight="1" thickBot="1">
      <c r="A1665" s="312"/>
      <c r="B1665" s="321">
        <f>B1660+1</f>
        <v>5</v>
      </c>
      <c r="C1665" s="81" t="s">
        <v>23</v>
      </c>
      <c r="D1665" s="82" t="s">
        <v>136</v>
      </c>
      <c r="E1665" s="82" t="s">
        <v>28</v>
      </c>
      <c r="F1665" s="82" t="s">
        <v>27</v>
      </c>
      <c r="G1665" s="82" t="s">
        <v>24</v>
      </c>
      <c r="H1665" s="171" t="s">
        <v>25</v>
      </c>
      <c r="I1665" s="91" t="s">
        <v>133</v>
      </c>
      <c r="J1665" s="372" t="s">
        <v>198</v>
      </c>
      <c r="K1665" s="374"/>
      <c r="L1665" s="375"/>
      <c r="M1665" s="375"/>
      <c r="N1665" s="375"/>
      <c r="O1665" s="375"/>
      <c r="P1665" s="375"/>
      <c r="Q1665" s="375"/>
      <c r="R1665" s="376"/>
      <c r="S1665" s="83"/>
      <c r="T1665" s="120" t="s">
        <v>31</v>
      </c>
      <c r="U1665" s="118"/>
      <c r="V1665" s="118"/>
      <c r="W1665" s="118"/>
      <c r="X1665" s="118"/>
      <c r="Y1665" s="135" t="str">
        <f>K1667</f>
        <v/>
      </c>
      <c r="Z1665" s="266">
        <f>K1668</f>
        <v>0</v>
      </c>
      <c r="AA1665" s="135"/>
      <c r="AB1665" s="135"/>
      <c r="AC1665" s="135"/>
      <c r="AD1665" s="135"/>
      <c r="AE1665" s="135"/>
      <c r="AF1665" s="148"/>
      <c r="AG1665" s="135"/>
      <c r="AH1665" s="135"/>
      <c r="AI1665" s="135"/>
      <c r="AJ1665" s="135"/>
      <c r="AK1665" s="135"/>
    </row>
    <row r="1666" spans="1:37" ht="18" customHeight="1" thickBot="1">
      <c r="A1666" s="312"/>
      <c r="B1666" s="309">
        <f>B1646</f>
        <v>19</v>
      </c>
      <c r="C1666" s="107"/>
      <c r="D1666" s="108" t="s">
        <v>30</v>
      </c>
      <c r="E1666" s="108" t="str">
        <f>IF(C1666="","",IFERROR(INDEX(リスト!$B$3:$B$32,MATCH(プレー記録!C1666,リスト!$D$3:$D$32,0),1),""))</f>
        <v/>
      </c>
      <c r="F1666" s="109"/>
      <c r="G1666" s="109" t="str">
        <f>IF(F1666="","",F1666)</f>
        <v/>
      </c>
      <c r="H1666" s="172"/>
      <c r="I1666" s="175"/>
      <c r="J1666" s="373"/>
      <c r="K1666" s="377"/>
      <c r="L1666" s="378"/>
      <c r="M1666" s="378"/>
      <c r="N1666" s="378"/>
      <c r="O1666" s="378"/>
      <c r="P1666" s="378"/>
      <c r="Q1666" s="378"/>
      <c r="R1666" s="379"/>
      <c r="S1666" s="84"/>
      <c r="T1666" s="241"/>
      <c r="U1666" s="118" t="str">
        <f>IF(F1666="","","OUT_"&amp;E1666&amp;MONTH(B1666)&amp;"/"&amp;DAY(B1666)&amp;"_"&amp;COUNTIF($V$12:V1666,V1666))</f>
        <v/>
      </c>
      <c r="V1666" s="118" t="str">
        <f>"OUT_"&amp;E1666&amp;B1666</f>
        <v>OUT_19</v>
      </c>
      <c r="W1666" s="194">
        <f>SUM(H1666)-SUM(I1668)</f>
        <v>0</v>
      </c>
      <c r="X1666" s="119" t="str">
        <f>IF(C1666="","",C1666)</f>
        <v/>
      </c>
      <c r="Y1666" s="135" t="str">
        <f>M1667</f>
        <v/>
      </c>
      <c r="Z1666" s="266">
        <f>M1668</f>
        <v>0</v>
      </c>
      <c r="AA1666" s="135"/>
      <c r="AB1666" s="135"/>
      <c r="AC1666" s="135"/>
      <c r="AD1666" s="135"/>
      <c r="AE1666" s="135"/>
      <c r="AF1666" s="148"/>
      <c r="AG1666" s="135"/>
      <c r="AH1666" s="135"/>
      <c r="AI1666" s="135"/>
      <c r="AJ1666" s="135"/>
      <c r="AK1666" s="135"/>
    </row>
    <row r="1667" spans="1:37" ht="18" customHeight="1">
      <c r="A1667" s="312"/>
      <c r="B1667" s="79"/>
      <c r="C1667" s="85" t="s">
        <v>26</v>
      </c>
      <c r="D1667" s="86" t="s">
        <v>1</v>
      </c>
      <c r="E1667" s="86" t="s">
        <v>29</v>
      </c>
      <c r="F1667" s="86" t="s">
        <v>119</v>
      </c>
      <c r="G1667" s="86" t="s">
        <v>134</v>
      </c>
      <c r="H1667" s="173" t="s">
        <v>117</v>
      </c>
      <c r="I1667" s="92" t="s">
        <v>135</v>
      </c>
      <c r="J1667" s="380" t="s">
        <v>199</v>
      </c>
      <c r="K1667" s="382" t="str">
        <f>$K$13</f>
        <v/>
      </c>
      <c r="L1667" s="383"/>
      <c r="M1667" s="382" t="str">
        <f>$M$13</f>
        <v/>
      </c>
      <c r="N1667" s="383"/>
      <c r="O1667" s="382" t="str">
        <f>$O$13</f>
        <v/>
      </c>
      <c r="P1667" s="383"/>
      <c r="Q1667" s="382" t="str">
        <f>$Q$13</f>
        <v/>
      </c>
      <c r="R1667" s="384"/>
      <c r="S1667" s="87"/>
      <c r="T1667" s="135"/>
      <c r="U1667" s="118"/>
      <c r="V1667" s="118"/>
      <c r="W1667" s="118"/>
      <c r="X1667" s="118"/>
      <c r="Y1667" s="135" t="str">
        <f>O1667</f>
        <v/>
      </c>
      <c r="Z1667" s="266">
        <f>O1668</f>
        <v>0</v>
      </c>
      <c r="AA1667" s="135"/>
      <c r="AB1667" s="135"/>
      <c r="AC1667" s="135"/>
      <c r="AD1667" s="135"/>
      <c r="AE1667" s="135"/>
      <c r="AF1667" s="148"/>
      <c r="AG1667" s="135"/>
      <c r="AH1667" s="135"/>
      <c r="AI1667" s="135"/>
      <c r="AJ1667" s="135"/>
      <c r="AK1667" s="135"/>
    </row>
    <row r="1668" spans="1:37" ht="18" customHeight="1" thickBot="1">
      <c r="A1668" s="312" t="str">
        <f>IF(C1666="","",C1666)</f>
        <v/>
      </c>
      <c r="B1668" s="97">
        <f>B1646</f>
        <v>19</v>
      </c>
      <c r="C1668" s="93" t="str">
        <f>IF(H1666="","",IF(D1666="USD",H1666-G1666,ROUNDUP((H1666-G1666)/T1666,2)))</f>
        <v/>
      </c>
      <c r="D1668" s="110"/>
      <c r="E1668" s="110"/>
      <c r="F1668" s="111" t="str">
        <f>IF(AND(E1666&lt;&gt;"",OR(I1666="全額",I1666="一部")=TRUE)=TRUE,E1666,"")</f>
        <v/>
      </c>
      <c r="G1668" s="112" t="str">
        <f>IF(D1666="JPY",IF(COUNTIF(F1668,"*円*")=1,I1668,ROUNDUP(I1668/T1666,2)),IF(COUNTIF(F1668,"*円*")=0,I1668,ROUNDUP(I1668*T1666,0)))</f>
        <v/>
      </c>
      <c r="H1668" s="174"/>
      <c r="I1668" s="176" t="str">
        <f>IF(I1666="","",IF(I1666="全額",H1666,IF(I1666="なし",0,"金額入力")))</f>
        <v/>
      </c>
      <c r="J1668" s="381"/>
      <c r="K1668" s="385"/>
      <c r="L1668" s="386"/>
      <c r="M1668" s="385"/>
      <c r="N1668" s="386"/>
      <c r="O1668" s="385"/>
      <c r="P1668" s="386"/>
      <c r="Q1668" s="385"/>
      <c r="R1668" s="387"/>
      <c r="S1668" s="87"/>
      <c r="T1668" s="135"/>
      <c r="U1668" s="118" t="str">
        <f>IF(G1668="","","IN_"&amp;F1668&amp;MONTH(H1668)&amp;"/"&amp;DAY(H1668))&amp;"_"&amp;COUNTIF($V$14:V1668,V1668)</f>
        <v>_290</v>
      </c>
      <c r="V1668" s="118" t="str">
        <f>"IN_"&amp;F1668&amp;H1668</f>
        <v>IN_</v>
      </c>
      <c r="W1668" s="118"/>
      <c r="X1668" s="118"/>
      <c r="Y1668" s="135" t="str">
        <f>Q1667</f>
        <v/>
      </c>
      <c r="Z1668" s="266">
        <f>Q1668</f>
        <v>0</v>
      </c>
      <c r="AA1668" s="135" t="str">
        <f>IF(AB1668="着金待ち",COUNTIF($AB$14:AB1668,"着金待ち"),"")</f>
        <v/>
      </c>
      <c r="AB1668" s="135" t="str">
        <f>IF(AND(OR(I1666="全額",I1666="一部")=TRUE,H1668="")=TRUE,"着金待ち","")</f>
        <v/>
      </c>
      <c r="AC1668" s="135" t="str">
        <f>IF(AB1668="着金待ち",C1666,"")</f>
        <v/>
      </c>
      <c r="AD1668" s="135" t="str">
        <f>IF(AB1668="着金待ち",F1668,"")</f>
        <v/>
      </c>
      <c r="AE1668" s="292" t="str">
        <f>IF(AB1668="着金待ち",G1668,"")</f>
        <v/>
      </c>
      <c r="AF1668" s="148" t="str">
        <f>IF(AB1668="着金待ち",B1668,"")</f>
        <v/>
      </c>
      <c r="AG1668" s="135" t="str">
        <f>IF(C1668="","",IF(C1668&lt;&gt;D1668+E1668,"！",""))</f>
        <v/>
      </c>
      <c r="AH1668" s="135" t="str">
        <f>IF(C1668="","",IF(C1668&lt;&gt;SUM(K1668:R1668),"！",""))</f>
        <v/>
      </c>
      <c r="AI1668" s="135" t="str">
        <f>IF(OR(AG1668="！",AH1668="！")=TRUE,"！","")</f>
        <v/>
      </c>
      <c r="AJ1668" s="135" t="str">
        <f>IF(AI1668="！",COUNTIF($AI$14:AI1668,"！"),"")</f>
        <v/>
      </c>
      <c r="AK1668" s="135">
        <v>5</v>
      </c>
    </row>
    <row r="1669" spans="1:37" ht="18" customHeight="1" thickBot="1">
      <c r="A1669" s="312"/>
      <c r="B1669" s="308" t="s">
        <v>317</v>
      </c>
      <c r="C1669" s="88"/>
      <c r="D1669" s="89"/>
      <c r="E1669" s="94" t="str">
        <f>IFERROR(ABS(C1668-(D1668+E1668)),"")</f>
        <v/>
      </c>
      <c r="F1669" s="90"/>
      <c r="G1669" s="90"/>
      <c r="H1669" s="89"/>
      <c r="I1669" s="170"/>
      <c r="J1669" s="79"/>
      <c r="K1669" s="79"/>
      <c r="L1669" s="79"/>
      <c r="M1669" s="79"/>
      <c r="N1669" s="79"/>
      <c r="O1669" s="79"/>
      <c r="P1669" s="79"/>
      <c r="Q1669" s="388" t="str">
        <f>IFERROR(ABS(C1668-SUM(K1668:R1668)),"")</f>
        <v/>
      </c>
      <c r="R1669" s="388"/>
      <c r="S1669" s="79"/>
      <c r="T1669" s="135"/>
      <c r="U1669" s="118"/>
      <c r="V1669" s="118"/>
      <c r="W1669" s="118"/>
      <c r="X1669" s="118"/>
      <c r="Y1669" s="135"/>
      <c r="Z1669" s="135"/>
      <c r="AA1669" s="135"/>
      <c r="AB1669" s="135"/>
      <c r="AC1669" s="135"/>
      <c r="AD1669" s="135"/>
      <c r="AE1669" s="135"/>
      <c r="AF1669" s="148"/>
      <c r="AG1669" s="135"/>
      <c r="AH1669" s="135"/>
      <c r="AI1669" s="135"/>
      <c r="AJ1669" s="135"/>
      <c r="AK1669" s="135"/>
    </row>
    <row r="1670" spans="1:37" ht="18" customHeight="1" thickBot="1">
      <c r="A1670" s="312"/>
      <c r="B1670" s="321">
        <f>B1665+1</f>
        <v>6</v>
      </c>
      <c r="C1670" s="81" t="s">
        <v>23</v>
      </c>
      <c r="D1670" s="82" t="s">
        <v>136</v>
      </c>
      <c r="E1670" s="82" t="s">
        <v>28</v>
      </c>
      <c r="F1670" s="82" t="s">
        <v>27</v>
      </c>
      <c r="G1670" s="82" t="s">
        <v>24</v>
      </c>
      <c r="H1670" s="171" t="s">
        <v>25</v>
      </c>
      <c r="I1670" s="91" t="s">
        <v>133</v>
      </c>
      <c r="J1670" s="372" t="s">
        <v>198</v>
      </c>
      <c r="K1670" s="374"/>
      <c r="L1670" s="375"/>
      <c r="M1670" s="375"/>
      <c r="N1670" s="375"/>
      <c r="O1670" s="375"/>
      <c r="P1670" s="375"/>
      <c r="Q1670" s="375"/>
      <c r="R1670" s="376"/>
      <c r="S1670" s="83"/>
      <c r="T1670" s="120" t="s">
        <v>31</v>
      </c>
      <c r="U1670" s="118"/>
      <c r="V1670" s="118"/>
      <c r="W1670" s="118"/>
      <c r="X1670" s="118"/>
      <c r="Y1670" s="135" t="str">
        <f>K1672</f>
        <v/>
      </c>
      <c r="Z1670" s="266">
        <f>K1673</f>
        <v>0</v>
      </c>
      <c r="AA1670" s="135"/>
      <c r="AB1670" s="135"/>
      <c r="AC1670" s="135"/>
      <c r="AD1670" s="135"/>
      <c r="AE1670" s="135"/>
      <c r="AF1670" s="148"/>
      <c r="AG1670" s="135"/>
      <c r="AH1670" s="135"/>
      <c r="AI1670" s="135"/>
      <c r="AJ1670" s="135"/>
      <c r="AK1670" s="135"/>
    </row>
    <row r="1671" spans="1:37" ht="18" customHeight="1" thickBot="1">
      <c r="A1671" s="312"/>
      <c r="B1671" s="309">
        <f>B1646</f>
        <v>19</v>
      </c>
      <c r="C1671" s="107"/>
      <c r="D1671" s="108" t="s">
        <v>30</v>
      </c>
      <c r="E1671" s="108" t="str">
        <f>IF(C1671="","",IFERROR(INDEX(リスト!$B$3:$B$32,MATCH(プレー記録!C1671,リスト!$D$3:$D$32,0),1),""))</f>
        <v/>
      </c>
      <c r="F1671" s="109"/>
      <c r="G1671" s="109" t="str">
        <f>IF(F1671="","",F1671)</f>
        <v/>
      </c>
      <c r="H1671" s="172"/>
      <c r="I1671" s="175"/>
      <c r="J1671" s="373"/>
      <c r="K1671" s="377"/>
      <c r="L1671" s="378"/>
      <c r="M1671" s="378"/>
      <c r="N1671" s="378"/>
      <c r="O1671" s="378"/>
      <c r="P1671" s="378"/>
      <c r="Q1671" s="378"/>
      <c r="R1671" s="379"/>
      <c r="S1671" s="84"/>
      <c r="T1671" s="241"/>
      <c r="U1671" s="118" t="str">
        <f>IF(F1671="","","OUT_"&amp;E1671&amp;MONTH(B1671)&amp;"/"&amp;DAY(B1671)&amp;"_"&amp;COUNTIF($V$12:V1671,V1671))</f>
        <v/>
      </c>
      <c r="V1671" s="118" t="str">
        <f>"OUT_"&amp;E1671&amp;B1671</f>
        <v>OUT_19</v>
      </c>
      <c r="W1671" s="194">
        <f>SUM(H1671)-SUM(I1673)</f>
        <v>0</v>
      </c>
      <c r="X1671" s="119" t="str">
        <f>IF(C1671="","",C1671)</f>
        <v/>
      </c>
      <c r="Y1671" s="135" t="str">
        <f>M1672</f>
        <v/>
      </c>
      <c r="Z1671" s="266">
        <f>M1673</f>
        <v>0</v>
      </c>
      <c r="AA1671" s="135"/>
      <c r="AB1671" s="135"/>
      <c r="AC1671" s="135"/>
      <c r="AD1671" s="135"/>
      <c r="AE1671" s="135"/>
      <c r="AF1671" s="148"/>
      <c r="AG1671" s="135"/>
      <c r="AH1671" s="135"/>
      <c r="AI1671" s="135"/>
      <c r="AJ1671" s="135"/>
      <c r="AK1671" s="135"/>
    </row>
    <row r="1672" spans="1:37" ht="18" customHeight="1">
      <c r="A1672" s="312"/>
      <c r="B1672" s="79"/>
      <c r="C1672" s="85" t="s">
        <v>26</v>
      </c>
      <c r="D1672" s="86" t="s">
        <v>1</v>
      </c>
      <c r="E1672" s="86" t="s">
        <v>29</v>
      </c>
      <c r="F1672" s="86" t="s">
        <v>119</v>
      </c>
      <c r="G1672" s="86" t="s">
        <v>134</v>
      </c>
      <c r="H1672" s="173" t="s">
        <v>117</v>
      </c>
      <c r="I1672" s="92" t="s">
        <v>135</v>
      </c>
      <c r="J1672" s="380" t="s">
        <v>199</v>
      </c>
      <c r="K1672" s="382" t="str">
        <f>$K$13</f>
        <v/>
      </c>
      <c r="L1672" s="383"/>
      <c r="M1672" s="382" t="str">
        <f>$M$13</f>
        <v/>
      </c>
      <c r="N1672" s="383"/>
      <c r="O1672" s="382" t="str">
        <f>$O$13</f>
        <v/>
      </c>
      <c r="P1672" s="383"/>
      <c r="Q1672" s="382" t="str">
        <f>$Q$13</f>
        <v/>
      </c>
      <c r="R1672" s="384"/>
      <c r="S1672" s="87"/>
      <c r="T1672" s="135"/>
      <c r="U1672" s="118"/>
      <c r="V1672" s="118"/>
      <c r="W1672" s="118"/>
      <c r="X1672" s="118"/>
      <c r="Y1672" s="135" t="str">
        <f>O1672</f>
        <v/>
      </c>
      <c r="Z1672" s="266">
        <f>O1673</f>
        <v>0</v>
      </c>
      <c r="AA1672" s="135"/>
      <c r="AB1672" s="135"/>
      <c r="AC1672" s="135"/>
      <c r="AD1672" s="135"/>
      <c r="AE1672" s="135"/>
      <c r="AF1672" s="148"/>
      <c r="AG1672" s="135"/>
      <c r="AH1672" s="135"/>
      <c r="AI1672" s="135"/>
      <c r="AJ1672" s="135"/>
      <c r="AK1672" s="135"/>
    </row>
    <row r="1673" spans="1:37" ht="18" customHeight="1" thickBot="1">
      <c r="A1673" s="312" t="str">
        <f>IF(C1671="","",C1671)</f>
        <v/>
      </c>
      <c r="B1673" s="97">
        <f>B1646</f>
        <v>19</v>
      </c>
      <c r="C1673" s="93" t="str">
        <f>IF(H1671="","",IF(D1671="USD",H1671-G1671,ROUNDUP((H1671-G1671)/T1671,2)))</f>
        <v/>
      </c>
      <c r="D1673" s="110"/>
      <c r="E1673" s="110"/>
      <c r="F1673" s="111" t="str">
        <f>IF(AND(E1671&lt;&gt;"",OR(I1671="全額",I1671="一部")=TRUE)=TRUE,E1671,"")</f>
        <v/>
      </c>
      <c r="G1673" s="112" t="str">
        <f>IF(D1671="JPY",IF(COUNTIF(F1673,"*円*")=1,I1673,ROUNDUP(I1673/T1671,2)),IF(COUNTIF(F1673,"*円*")=0,I1673,ROUNDUP(I1673*T1671,0)))</f>
        <v/>
      </c>
      <c r="H1673" s="174"/>
      <c r="I1673" s="176" t="str">
        <f>IF(I1671="","",IF(I1671="全額",H1671,IF(I1671="なし",0,"金額入力")))</f>
        <v/>
      </c>
      <c r="J1673" s="381"/>
      <c r="K1673" s="385"/>
      <c r="L1673" s="386"/>
      <c r="M1673" s="385"/>
      <c r="N1673" s="386"/>
      <c r="O1673" s="385"/>
      <c r="P1673" s="386"/>
      <c r="Q1673" s="385"/>
      <c r="R1673" s="387"/>
      <c r="S1673" s="87"/>
      <c r="T1673" s="135"/>
      <c r="U1673" s="118" t="str">
        <f>IF(G1673="","","IN_"&amp;F1673&amp;MONTH(H1673)&amp;"/"&amp;DAY(H1673))&amp;"_"&amp;COUNTIF($V$14:V1673,V1673)</f>
        <v>_291</v>
      </c>
      <c r="V1673" s="118" t="str">
        <f>"IN_"&amp;F1673&amp;H1673</f>
        <v>IN_</v>
      </c>
      <c r="W1673" s="118"/>
      <c r="X1673" s="118"/>
      <c r="Y1673" s="135" t="str">
        <f>Q1672</f>
        <v/>
      </c>
      <c r="Z1673" s="266">
        <f>Q1673</f>
        <v>0</v>
      </c>
      <c r="AA1673" s="135" t="str">
        <f>IF(AB1673="着金待ち",COUNTIF($AB$14:AB1673,"着金待ち"),"")</f>
        <v/>
      </c>
      <c r="AB1673" s="135" t="str">
        <f>IF(AND(OR(I1671="全額",I1671="一部")=TRUE,H1673="")=TRUE,"着金待ち","")</f>
        <v/>
      </c>
      <c r="AC1673" s="135" t="str">
        <f>IF(AB1673="着金待ち",C1671,"")</f>
        <v/>
      </c>
      <c r="AD1673" s="135" t="str">
        <f>IF(AB1673="着金待ち",F1673,"")</f>
        <v/>
      </c>
      <c r="AE1673" s="292" t="str">
        <f>IF(AB1673="着金待ち",G1673,"")</f>
        <v/>
      </c>
      <c r="AF1673" s="148" t="str">
        <f>IF(AB1673="着金待ち",B1673,"")</f>
        <v/>
      </c>
      <c r="AG1673" s="135" t="str">
        <f>IF(C1673="","",IF(C1673&lt;&gt;D1673+E1673,"！",""))</f>
        <v/>
      </c>
      <c r="AH1673" s="135" t="str">
        <f>IF(C1673="","",IF(C1673&lt;&gt;SUM(K1673:R1673),"！",""))</f>
        <v/>
      </c>
      <c r="AI1673" s="135" t="str">
        <f>IF(OR(AG1673="！",AH1673="！")=TRUE,"！","")</f>
        <v/>
      </c>
      <c r="AJ1673" s="135" t="str">
        <f>IF(AI1673="！",COUNTIF($AI$14:AI1673,"！"),"")</f>
        <v/>
      </c>
      <c r="AK1673" s="135">
        <v>6</v>
      </c>
    </row>
    <row r="1674" spans="1:37" ht="18" customHeight="1" thickBot="1">
      <c r="A1674" s="312"/>
      <c r="B1674" s="308" t="s">
        <v>317</v>
      </c>
      <c r="C1674" s="88"/>
      <c r="D1674" s="89"/>
      <c r="E1674" s="94" t="str">
        <f>IFERROR(ABS(C1673-(D1673+E1673)),"")</f>
        <v/>
      </c>
      <c r="F1674" s="90"/>
      <c r="G1674" s="90"/>
      <c r="H1674" s="89"/>
      <c r="I1674" s="170"/>
      <c r="J1674" s="79"/>
      <c r="K1674" s="79"/>
      <c r="L1674" s="79"/>
      <c r="M1674" s="79"/>
      <c r="N1674" s="79"/>
      <c r="O1674" s="79"/>
      <c r="P1674" s="79"/>
      <c r="Q1674" s="388" t="str">
        <f>IFERROR(ABS(C1673-SUM(K1673:R1673)),"")</f>
        <v/>
      </c>
      <c r="R1674" s="388"/>
      <c r="S1674" s="79"/>
      <c r="T1674" s="135"/>
      <c r="U1674" s="118"/>
      <c r="V1674" s="118"/>
      <c r="W1674" s="118"/>
      <c r="X1674" s="118"/>
      <c r="Y1674" s="135"/>
      <c r="Z1674" s="135"/>
      <c r="AA1674" s="135"/>
      <c r="AB1674" s="135"/>
      <c r="AC1674" s="135"/>
      <c r="AD1674" s="135"/>
      <c r="AE1674" s="135"/>
      <c r="AF1674" s="148"/>
      <c r="AG1674" s="135"/>
      <c r="AH1674" s="135"/>
      <c r="AI1674" s="135"/>
      <c r="AJ1674" s="135"/>
      <c r="AK1674" s="135"/>
    </row>
    <row r="1675" spans="1:37" ht="18" customHeight="1" thickBot="1">
      <c r="A1675" s="312"/>
      <c r="B1675" s="321">
        <f>B1670+1</f>
        <v>7</v>
      </c>
      <c r="C1675" s="81" t="s">
        <v>23</v>
      </c>
      <c r="D1675" s="82" t="s">
        <v>136</v>
      </c>
      <c r="E1675" s="82" t="s">
        <v>28</v>
      </c>
      <c r="F1675" s="82" t="s">
        <v>27</v>
      </c>
      <c r="G1675" s="82" t="s">
        <v>24</v>
      </c>
      <c r="H1675" s="171" t="s">
        <v>25</v>
      </c>
      <c r="I1675" s="91" t="s">
        <v>133</v>
      </c>
      <c r="J1675" s="372" t="s">
        <v>198</v>
      </c>
      <c r="K1675" s="374"/>
      <c r="L1675" s="375"/>
      <c r="M1675" s="375"/>
      <c r="N1675" s="375"/>
      <c r="O1675" s="375"/>
      <c r="P1675" s="375"/>
      <c r="Q1675" s="375"/>
      <c r="R1675" s="376"/>
      <c r="S1675" s="83"/>
      <c r="T1675" s="120" t="s">
        <v>31</v>
      </c>
      <c r="U1675" s="118"/>
      <c r="V1675" s="118"/>
      <c r="W1675" s="118"/>
      <c r="X1675" s="118"/>
      <c r="Y1675" s="135" t="str">
        <f>K1677</f>
        <v/>
      </c>
      <c r="Z1675" s="266">
        <f>K1678</f>
        <v>0</v>
      </c>
      <c r="AA1675" s="135"/>
      <c r="AB1675" s="135"/>
      <c r="AC1675" s="135"/>
      <c r="AD1675" s="135"/>
      <c r="AE1675" s="135"/>
      <c r="AF1675" s="148"/>
      <c r="AG1675" s="135"/>
      <c r="AH1675" s="135"/>
      <c r="AI1675" s="135"/>
      <c r="AJ1675" s="135"/>
      <c r="AK1675" s="135"/>
    </row>
    <row r="1676" spans="1:37" ht="18" customHeight="1" thickBot="1">
      <c r="A1676" s="312"/>
      <c r="B1676" s="309">
        <f>B1646</f>
        <v>19</v>
      </c>
      <c r="C1676" s="107"/>
      <c r="D1676" s="108" t="s">
        <v>30</v>
      </c>
      <c r="E1676" s="108" t="str">
        <f>IF(C1676="","",IFERROR(INDEX(リスト!$B$3:$B$32,MATCH(プレー記録!C1676,リスト!$D$3:$D$32,0),1),""))</f>
        <v/>
      </c>
      <c r="F1676" s="109"/>
      <c r="G1676" s="109" t="str">
        <f>IF(F1676="","",F1676)</f>
        <v/>
      </c>
      <c r="H1676" s="172"/>
      <c r="I1676" s="175"/>
      <c r="J1676" s="373"/>
      <c r="K1676" s="377"/>
      <c r="L1676" s="378"/>
      <c r="M1676" s="378"/>
      <c r="N1676" s="378"/>
      <c r="O1676" s="378"/>
      <c r="P1676" s="378"/>
      <c r="Q1676" s="378"/>
      <c r="R1676" s="379"/>
      <c r="S1676" s="84"/>
      <c r="T1676" s="241"/>
      <c r="U1676" s="118" t="str">
        <f>IF(F1676="","","OUT_"&amp;E1676&amp;MONTH(B1676)&amp;"/"&amp;DAY(B1676)&amp;"_"&amp;COUNTIF($V$12:V1676,V1676))</f>
        <v/>
      </c>
      <c r="V1676" s="118" t="str">
        <f>"OUT_"&amp;E1676&amp;B1676</f>
        <v>OUT_19</v>
      </c>
      <c r="W1676" s="194">
        <f>SUM(H1676)-SUM(I1678)</f>
        <v>0</v>
      </c>
      <c r="X1676" s="119" t="str">
        <f>IF(C1676="","",C1676)</f>
        <v/>
      </c>
      <c r="Y1676" s="135" t="str">
        <f>M1677</f>
        <v/>
      </c>
      <c r="Z1676" s="266">
        <f>M1678</f>
        <v>0</v>
      </c>
      <c r="AA1676" s="135"/>
      <c r="AB1676" s="135"/>
      <c r="AC1676" s="135"/>
      <c r="AD1676" s="135"/>
      <c r="AE1676" s="135"/>
      <c r="AF1676" s="148"/>
      <c r="AG1676" s="135"/>
      <c r="AH1676" s="135"/>
      <c r="AI1676" s="135"/>
      <c r="AJ1676" s="135"/>
      <c r="AK1676" s="135"/>
    </row>
    <row r="1677" spans="1:37" ht="18" customHeight="1">
      <c r="A1677" s="312"/>
      <c r="B1677" s="79"/>
      <c r="C1677" s="85" t="s">
        <v>26</v>
      </c>
      <c r="D1677" s="86" t="s">
        <v>1</v>
      </c>
      <c r="E1677" s="86" t="s">
        <v>29</v>
      </c>
      <c r="F1677" s="86" t="s">
        <v>119</v>
      </c>
      <c r="G1677" s="86" t="s">
        <v>134</v>
      </c>
      <c r="H1677" s="173" t="s">
        <v>117</v>
      </c>
      <c r="I1677" s="92" t="s">
        <v>135</v>
      </c>
      <c r="J1677" s="380" t="s">
        <v>199</v>
      </c>
      <c r="K1677" s="382" t="str">
        <f>$K$13</f>
        <v/>
      </c>
      <c r="L1677" s="383"/>
      <c r="M1677" s="382" t="str">
        <f>$M$13</f>
        <v/>
      </c>
      <c r="N1677" s="383"/>
      <c r="O1677" s="382" t="str">
        <f>$O$13</f>
        <v/>
      </c>
      <c r="P1677" s="383"/>
      <c r="Q1677" s="382" t="str">
        <f>$Q$13</f>
        <v/>
      </c>
      <c r="R1677" s="384"/>
      <c r="S1677" s="87"/>
      <c r="T1677" s="135"/>
      <c r="U1677" s="118"/>
      <c r="V1677" s="118"/>
      <c r="W1677" s="118"/>
      <c r="X1677" s="118"/>
      <c r="Y1677" s="135" t="str">
        <f>O1677</f>
        <v/>
      </c>
      <c r="Z1677" s="266">
        <f>O1678</f>
        <v>0</v>
      </c>
      <c r="AA1677" s="135"/>
      <c r="AB1677" s="135"/>
      <c r="AC1677" s="135"/>
      <c r="AD1677" s="135"/>
      <c r="AE1677" s="135"/>
      <c r="AF1677" s="148"/>
      <c r="AG1677" s="135"/>
      <c r="AH1677" s="135"/>
      <c r="AI1677" s="135"/>
      <c r="AJ1677" s="135"/>
      <c r="AK1677" s="135"/>
    </row>
    <row r="1678" spans="1:37" ht="18" customHeight="1" thickBot="1">
      <c r="A1678" s="312" t="str">
        <f>IF(C1676="","",C1676)</f>
        <v/>
      </c>
      <c r="B1678" s="97">
        <f>B1646</f>
        <v>19</v>
      </c>
      <c r="C1678" s="93" t="str">
        <f>IF(H1676="","",IF(D1676="USD",H1676-G1676,ROUNDUP((H1676-G1676)/T1676,2)))</f>
        <v/>
      </c>
      <c r="D1678" s="110"/>
      <c r="E1678" s="110"/>
      <c r="F1678" s="111" t="str">
        <f>IF(AND(E1676&lt;&gt;"",OR(I1676="全額",I1676="一部")=TRUE)=TRUE,E1676,"")</f>
        <v/>
      </c>
      <c r="G1678" s="112" t="str">
        <f>IF(D1676="JPY",IF(COUNTIF(F1678,"*円*")=1,I1678,ROUNDUP(I1678/T1676,2)),IF(COUNTIF(F1678,"*円*")=0,I1678,ROUNDUP(I1678*T1676,0)))</f>
        <v/>
      </c>
      <c r="H1678" s="174"/>
      <c r="I1678" s="176" t="str">
        <f>IF(I1676="","",IF(I1676="全額",H1676,IF(I1676="なし",0,"金額入力")))</f>
        <v/>
      </c>
      <c r="J1678" s="381"/>
      <c r="K1678" s="385"/>
      <c r="L1678" s="386"/>
      <c r="M1678" s="385"/>
      <c r="N1678" s="386"/>
      <c r="O1678" s="385"/>
      <c r="P1678" s="386"/>
      <c r="Q1678" s="385"/>
      <c r="R1678" s="387"/>
      <c r="S1678" s="87"/>
      <c r="T1678" s="135"/>
      <c r="U1678" s="118" t="str">
        <f>IF(G1678="","","IN_"&amp;F1678&amp;MONTH(H1678)&amp;"/"&amp;DAY(H1678))&amp;"_"&amp;COUNTIF($V$14:V1678,V1678)</f>
        <v>_292</v>
      </c>
      <c r="V1678" s="118" t="str">
        <f>"IN_"&amp;F1678&amp;H1678</f>
        <v>IN_</v>
      </c>
      <c r="W1678" s="118"/>
      <c r="X1678" s="118"/>
      <c r="Y1678" s="135" t="str">
        <f>Q1677</f>
        <v/>
      </c>
      <c r="Z1678" s="266">
        <f>Q1678</f>
        <v>0</v>
      </c>
      <c r="AA1678" s="135" t="str">
        <f>IF(AB1678="着金待ち",COUNTIF($AB$14:AB1678,"着金待ち"),"")</f>
        <v/>
      </c>
      <c r="AB1678" s="135" t="str">
        <f>IF(AND(OR(I1676="全額",I1676="一部")=TRUE,H1678="")=TRUE,"着金待ち","")</f>
        <v/>
      </c>
      <c r="AC1678" s="135" t="str">
        <f>IF(AB1678="着金待ち",C1676,"")</f>
        <v/>
      </c>
      <c r="AD1678" s="135" t="str">
        <f>IF(AB1678="着金待ち",F1678,"")</f>
        <v/>
      </c>
      <c r="AE1678" s="292" t="str">
        <f>IF(AB1678="着金待ち",G1678,"")</f>
        <v/>
      </c>
      <c r="AF1678" s="148" t="str">
        <f>IF(AB1678="着金待ち",B1678,"")</f>
        <v/>
      </c>
      <c r="AG1678" s="135" t="str">
        <f>IF(C1678="","",IF(C1678&lt;&gt;D1678+E1678,"！",""))</f>
        <v/>
      </c>
      <c r="AH1678" s="135" t="str">
        <f>IF(C1678="","",IF(C1678&lt;&gt;SUM(K1678:R1678),"！",""))</f>
        <v/>
      </c>
      <c r="AI1678" s="135" t="str">
        <f>IF(OR(AG1678="！",AH1678="！")=TRUE,"！","")</f>
        <v/>
      </c>
      <c r="AJ1678" s="135" t="str">
        <f>IF(AI1678="！",COUNTIF($AI$14:AI1678,"！"),"")</f>
        <v/>
      </c>
      <c r="AK1678" s="135">
        <v>7</v>
      </c>
    </row>
    <row r="1679" spans="1:37" ht="18" customHeight="1" thickBot="1">
      <c r="A1679" s="312"/>
      <c r="B1679" s="308" t="s">
        <v>317</v>
      </c>
      <c r="C1679" s="88"/>
      <c r="D1679" s="89"/>
      <c r="E1679" s="94" t="str">
        <f>IFERROR(ABS(C1678-(D1678+E1678)),"")</f>
        <v/>
      </c>
      <c r="F1679" s="90"/>
      <c r="G1679" s="90"/>
      <c r="H1679" s="89"/>
      <c r="I1679" s="170"/>
      <c r="J1679" s="79"/>
      <c r="K1679" s="79"/>
      <c r="L1679" s="79"/>
      <c r="M1679" s="79"/>
      <c r="N1679" s="79"/>
      <c r="O1679" s="79"/>
      <c r="P1679" s="79"/>
      <c r="Q1679" s="388" t="str">
        <f>IFERROR(ABS(C1678-SUM(K1678:R1678)),"")</f>
        <v/>
      </c>
      <c r="R1679" s="388"/>
      <c r="S1679" s="79"/>
      <c r="T1679" s="135"/>
      <c r="U1679" s="118"/>
      <c r="V1679" s="118"/>
      <c r="W1679" s="118"/>
      <c r="X1679" s="118"/>
      <c r="Y1679" s="135"/>
      <c r="Z1679" s="135"/>
      <c r="AA1679" s="135"/>
      <c r="AB1679" s="135"/>
      <c r="AC1679" s="135"/>
      <c r="AD1679" s="135"/>
      <c r="AE1679" s="135"/>
      <c r="AF1679" s="148"/>
      <c r="AG1679" s="135"/>
      <c r="AH1679" s="135"/>
      <c r="AI1679" s="135"/>
      <c r="AJ1679" s="135"/>
      <c r="AK1679" s="135"/>
    </row>
    <row r="1680" spans="1:37" ht="18" customHeight="1" thickBot="1">
      <c r="A1680" s="312"/>
      <c r="B1680" s="321">
        <f>B1675+1</f>
        <v>8</v>
      </c>
      <c r="C1680" s="81" t="s">
        <v>23</v>
      </c>
      <c r="D1680" s="82" t="s">
        <v>136</v>
      </c>
      <c r="E1680" s="82" t="s">
        <v>28</v>
      </c>
      <c r="F1680" s="82" t="s">
        <v>27</v>
      </c>
      <c r="G1680" s="82" t="s">
        <v>24</v>
      </c>
      <c r="H1680" s="171" t="s">
        <v>25</v>
      </c>
      <c r="I1680" s="91" t="s">
        <v>133</v>
      </c>
      <c r="J1680" s="372" t="s">
        <v>198</v>
      </c>
      <c r="K1680" s="374"/>
      <c r="L1680" s="375"/>
      <c r="M1680" s="375"/>
      <c r="N1680" s="375"/>
      <c r="O1680" s="375"/>
      <c r="P1680" s="375"/>
      <c r="Q1680" s="375"/>
      <c r="R1680" s="376"/>
      <c r="S1680" s="83"/>
      <c r="T1680" s="120" t="s">
        <v>31</v>
      </c>
      <c r="U1680" s="118"/>
      <c r="V1680" s="118"/>
      <c r="W1680" s="118"/>
      <c r="X1680" s="118"/>
      <c r="Y1680" s="135" t="str">
        <f>K1682</f>
        <v/>
      </c>
      <c r="Z1680" s="266">
        <f>K1683</f>
        <v>0</v>
      </c>
      <c r="AA1680" s="135"/>
      <c r="AB1680" s="135"/>
      <c r="AC1680" s="135"/>
      <c r="AD1680" s="135"/>
      <c r="AE1680" s="135"/>
      <c r="AF1680" s="148"/>
      <c r="AG1680" s="135"/>
      <c r="AH1680" s="135"/>
      <c r="AI1680" s="135"/>
      <c r="AJ1680" s="135"/>
      <c r="AK1680" s="135"/>
    </row>
    <row r="1681" spans="1:37" ht="18" customHeight="1" thickBot="1">
      <c r="A1681" s="312"/>
      <c r="B1681" s="309">
        <f>B1646</f>
        <v>19</v>
      </c>
      <c r="C1681" s="107"/>
      <c r="D1681" s="108" t="s">
        <v>30</v>
      </c>
      <c r="E1681" s="108" t="str">
        <f>IF(C1681="","",IFERROR(INDEX(リスト!$B$3:$B$32,MATCH(プレー記録!C1681,リスト!$D$3:$D$32,0),1),""))</f>
        <v/>
      </c>
      <c r="F1681" s="109"/>
      <c r="G1681" s="109" t="str">
        <f>IF(F1681="","",F1681)</f>
        <v/>
      </c>
      <c r="H1681" s="172"/>
      <c r="I1681" s="175"/>
      <c r="J1681" s="373"/>
      <c r="K1681" s="377"/>
      <c r="L1681" s="378"/>
      <c r="M1681" s="378"/>
      <c r="N1681" s="378"/>
      <c r="O1681" s="378"/>
      <c r="P1681" s="378"/>
      <c r="Q1681" s="378"/>
      <c r="R1681" s="379"/>
      <c r="S1681" s="84"/>
      <c r="T1681" s="241"/>
      <c r="U1681" s="118" t="str">
        <f>IF(F1681="","","OUT_"&amp;E1681&amp;MONTH(B1681)&amp;"/"&amp;DAY(B1681)&amp;"_"&amp;COUNTIF($V$12:V1681,V1681))</f>
        <v/>
      </c>
      <c r="V1681" s="118" t="str">
        <f>"OUT_"&amp;E1681&amp;B1681</f>
        <v>OUT_19</v>
      </c>
      <c r="W1681" s="194">
        <f>SUM(H1681)-SUM(I1683)</f>
        <v>0</v>
      </c>
      <c r="X1681" s="119" t="str">
        <f>IF(C1681="","",C1681)</f>
        <v/>
      </c>
      <c r="Y1681" s="135" t="str">
        <f>M1682</f>
        <v/>
      </c>
      <c r="Z1681" s="266">
        <f>M1683</f>
        <v>0</v>
      </c>
      <c r="AA1681" s="135"/>
      <c r="AB1681" s="135"/>
      <c r="AC1681" s="135"/>
      <c r="AD1681" s="135"/>
      <c r="AE1681" s="135"/>
      <c r="AF1681" s="148"/>
      <c r="AG1681" s="135"/>
      <c r="AH1681" s="135"/>
      <c r="AI1681" s="135"/>
      <c r="AJ1681" s="135"/>
      <c r="AK1681" s="135"/>
    </row>
    <row r="1682" spans="1:37" ht="18" customHeight="1">
      <c r="A1682" s="312"/>
      <c r="B1682" s="79"/>
      <c r="C1682" s="85" t="s">
        <v>26</v>
      </c>
      <c r="D1682" s="86" t="s">
        <v>1</v>
      </c>
      <c r="E1682" s="86" t="s">
        <v>29</v>
      </c>
      <c r="F1682" s="86" t="s">
        <v>119</v>
      </c>
      <c r="G1682" s="86" t="s">
        <v>134</v>
      </c>
      <c r="H1682" s="173" t="s">
        <v>117</v>
      </c>
      <c r="I1682" s="92" t="s">
        <v>135</v>
      </c>
      <c r="J1682" s="380" t="s">
        <v>199</v>
      </c>
      <c r="K1682" s="382" t="str">
        <f>$K$13</f>
        <v/>
      </c>
      <c r="L1682" s="383"/>
      <c r="M1682" s="382" t="str">
        <f>$M$13</f>
        <v/>
      </c>
      <c r="N1682" s="383"/>
      <c r="O1682" s="382" t="str">
        <f>$O$13</f>
        <v/>
      </c>
      <c r="P1682" s="383"/>
      <c r="Q1682" s="382" t="str">
        <f>$Q$13</f>
        <v/>
      </c>
      <c r="R1682" s="384"/>
      <c r="S1682" s="87"/>
      <c r="T1682" s="135"/>
      <c r="U1682" s="118"/>
      <c r="V1682" s="118"/>
      <c r="W1682" s="118"/>
      <c r="X1682" s="118"/>
      <c r="Y1682" s="135" t="str">
        <f>O1682</f>
        <v/>
      </c>
      <c r="Z1682" s="266">
        <f>O1683</f>
        <v>0</v>
      </c>
      <c r="AA1682" s="135"/>
      <c r="AB1682" s="135"/>
      <c r="AC1682" s="135"/>
      <c r="AD1682" s="135"/>
      <c r="AE1682" s="135"/>
      <c r="AF1682" s="148"/>
      <c r="AG1682" s="135"/>
      <c r="AH1682" s="135"/>
      <c r="AI1682" s="135"/>
      <c r="AJ1682" s="135"/>
      <c r="AK1682" s="135"/>
    </row>
    <row r="1683" spans="1:37" ht="18" customHeight="1" thickBot="1">
      <c r="A1683" s="312" t="str">
        <f>IF(C1681="","",C1681)</f>
        <v/>
      </c>
      <c r="B1683" s="97">
        <f>B1646</f>
        <v>19</v>
      </c>
      <c r="C1683" s="93" t="str">
        <f>IF(H1681="","",IF(D1681="USD",H1681-G1681,ROUNDUP((H1681-G1681)/T1681,2)))</f>
        <v/>
      </c>
      <c r="D1683" s="110"/>
      <c r="E1683" s="110"/>
      <c r="F1683" s="111" t="str">
        <f>IF(AND(E1681&lt;&gt;"",OR(I1681="全額",I1681="一部")=TRUE)=TRUE,E1681,"")</f>
        <v/>
      </c>
      <c r="G1683" s="112" t="str">
        <f>IF(D1681="JPY",IF(COUNTIF(F1683,"*円*")=1,I1683,ROUNDUP(I1683/T1681,2)),IF(COUNTIF(F1683,"*円*")=0,I1683,ROUNDUP(I1683*T1681,0)))</f>
        <v/>
      </c>
      <c r="H1683" s="174"/>
      <c r="I1683" s="176" t="str">
        <f>IF(I1681="","",IF(I1681="全額",H1681,IF(I1681="なし",0,"金額入力")))</f>
        <v/>
      </c>
      <c r="J1683" s="381"/>
      <c r="K1683" s="385"/>
      <c r="L1683" s="386"/>
      <c r="M1683" s="385"/>
      <c r="N1683" s="386"/>
      <c r="O1683" s="385"/>
      <c r="P1683" s="386"/>
      <c r="Q1683" s="385"/>
      <c r="R1683" s="387"/>
      <c r="S1683" s="87"/>
      <c r="T1683" s="135"/>
      <c r="U1683" s="118" t="str">
        <f>IF(G1683="","","IN_"&amp;F1683&amp;MONTH(H1683)&amp;"/"&amp;DAY(H1683))&amp;"_"&amp;COUNTIF($V$14:V1683,V1683)</f>
        <v>_293</v>
      </c>
      <c r="V1683" s="118" t="str">
        <f>"IN_"&amp;F1683&amp;H1683</f>
        <v>IN_</v>
      </c>
      <c r="W1683" s="118"/>
      <c r="X1683" s="118"/>
      <c r="Y1683" s="135" t="str">
        <f>Q1682</f>
        <v/>
      </c>
      <c r="Z1683" s="266">
        <f>Q1683</f>
        <v>0</v>
      </c>
      <c r="AA1683" s="135" t="str">
        <f>IF(AB1683="着金待ち",COUNTIF($AB$14:AB1683,"着金待ち"),"")</f>
        <v/>
      </c>
      <c r="AB1683" s="135" t="str">
        <f>IF(AND(OR(I1681="全額",I1681="一部")=TRUE,H1683="")=TRUE,"着金待ち","")</f>
        <v/>
      </c>
      <c r="AC1683" s="135" t="str">
        <f>IF(AB1683="着金待ち",C1681,"")</f>
        <v/>
      </c>
      <c r="AD1683" s="135" t="str">
        <f>IF(AB1683="着金待ち",F1683,"")</f>
        <v/>
      </c>
      <c r="AE1683" s="292" t="str">
        <f>IF(AB1683="着金待ち",G1683,"")</f>
        <v/>
      </c>
      <c r="AF1683" s="148" t="str">
        <f>IF(AB1683="着金待ち",B1683,"")</f>
        <v/>
      </c>
      <c r="AG1683" s="135" t="str">
        <f>IF(C1683="","",IF(C1683&lt;&gt;D1683+E1683,"！",""))</f>
        <v/>
      </c>
      <c r="AH1683" s="135" t="str">
        <f>IF(C1683="","",IF(C1683&lt;&gt;SUM(K1683:R1683),"！",""))</f>
        <v/>
      </c>
      <c r="AI1683" s="135" t="str">
        <f>IF(OR(AG1683="！",AH1683="！")=TRUE,"！","")</f>
        <v/>
      </c>
      <c r="AJ1683" s="135" t="str">
        <f>IF(AI1683="！",COUNTIF($AI$14:AI1683,"！"),"")</f>
        <v/>
      </c>
      <c r="AK1683" s="135">
        <v>8</v>
      </c>
    </row>
    <row r="1684" spans="1:37" ht="18" customHeight="1" thickBot="1">
      <c r="A1684" s="312"/>
      <c r="B1684" s="308" t="s">
        <v>317</v>
      </c>
      <c r="C1684" s="88"/>
      <c r="D1684" s="89"/>
      <c r="E1684" s="94" t="str">
        <f>IFERROR(ABS(C1683-(D1683+E1683)),"")</f>
        <v/>
      </c>
      <c r="F1684" s="90"/>
      <c r="G1684" s="90"/>
      <c r="H1684" s="89"/>
      <c r="I1684" s="170"/>
      <c r="J1684" s="79"/>
      <c r="K1684" s="79"/>
      <c r="L1684" s="79"/>
      <c r="M1684" s="79"/>
      <c r="N1684" s="79"/>
      <c r="O1684" s="79"/>
      <c r="P1684" s="79"/>
      <c r="Q1684" s="388" t="str">
        <f>IFERROR(ABS(C1683-SUM(K1683:R1683)),"")</f>
        <v/>
      </c>
      <c r="R1684" s="388"/>
      <c r="S1684" s="79"/>
      <c r="T1684" s="135"/>
      <c r="U1684" s="118"/>
      <c r="V1684" s="118"/>
      <c r="W1684" s="118"/>
      <c r="X1684" s="118"/>
      <c r="Y1684" s="135"/>
      <c r="Z1684" s="135"/>
      <c r="AA1684" s="135"/>
      <c r="AB1684" s="135"/>
      <c r="AC1684" s="135"/>
      <c r="AD1684" s="135"/>
      <c r="AE1684" s="135"/>
      <c r="AF1684" s="148"/>
      <c r="AG1684" s="135"/>
      <c r="AH1684" s="135"/>
      <c r="AI1684" s="135"/>
      <c r="AJ1684" s="135"/>
      <c r="AK1684" s="135"/>
    </row>
    <row r="1685" spans="1:37" ht="18" customHeight="1" thickBot="1">
      <c r="A1685" s="312"/>
      <c r="B1685" s="321">
        <f>B1680+1</f>
        <v>9</v>
      </c>
      <c r="C1685" s="81" t="s">
        <v>23</v>
      </c>
      <c r="D1685" s="82" t="s">
        <v>136</v>
      </c>
      <c r="E1685" s="82" t="s">
        <v>28</v>
      </c>
      <c r="F1685" s="82" t="s">
        <v>27</v>
      </c>
      <c r="G1685" s="82" t="s">
        <v>24</v>
      </c>
      <c r="H1685" s="171" t="s">
        <v>25</v>
      </c>
      <c r="I1685" s="91" t="s">
        <v>133</v>
      </c>
      <c r="J1685" s="372" t="s">
        <v>198</v>
      </c>
      <c r="K1685" s="374"/>
      <c r="L1685" s="375"/>
      <c r="M1685" s="375"/>
      <c r="N1685" s="375"/>
      <c r="O1685" s="375"/>
      <c r="P1685" s="375"/>
      <c r="Q1685" s="375"/>
      <c r="R1685" s="376"/>
      <c r="S1685" s="83"/>
      <c r="T1685" s="120" t="s">
        <v>31</v>
      </c>
      <c r="U1685" s="118"/>
      <c r="V1685" s="118"/>
      <c r="W1685" s="118"/>
      <c r="X1685" s="118"/>
      <c r="Y1685" s="135" t="str">
        <f>K1687</f>
        <v/>
      </c>
      <c r="Z1685" s="266">
        <f>K1688</f>
        <v>0</v>
      </c>
      <c r="AA1685" s="135"/>
      <c r="AB1685" s="135"/>
      <c r="AC1685" s="135"/>
      <c r="AD1685" s="135"/>
      <c r="AE1685" s="135"/>
      <c r="AF1685" s="148"/>
      <c r="AG1685" s="135"/>
      <c r="AH1685" s="135"/>
      <c r="AI1685" s="135"/>
      <c r="AJ1685" s="135"/>
      <c r="AK1685" s="135"/>
    </row>
    <row r="1686" spans="1:37" ht="18" customHeight="1" thickBot="1">
      <c r="A1686" s="312"/>
      <c r="B1686" s="309">
        <f>B1646</f>
        <v>19</v>
      </c>
      <c r="C1686" s="107"/>
      <c r="D1686" s="108" t="s">
        <v>30</v>
      </c>
      <c r="E1686" s="108" t="str">
        <f>IF(C1686="","",IFERROR(INDEX(リスト!$B$3:$B$32,MATCH(プレー記録!C1686,リスト!$D$3:$D$32,0),1),""))</f>
        <v/>
      </c>
      <c r="F1686" s="109"/>
      <c r="G1686" s="109" t="str">
        <f>IF(F1686="","",F1686)</f>
        <v/>
      </c>
      <c r="H1686" s="172"/>
      <c r="I1686" s="175"/>
      <c r="J1686" s="373"/>
      <c r="K1686" s="377"/>
      <c r="L1686" s="378"/>
      <c r="M1686" s="378"/>
      <c r="N1686" s="378"/>
      <c r="O1686" s="378"/>
      <c r="P1686" s="378"/>
      <c r="Q1686" s="378"/>
      <c r="R1686" s="379"/>
      <c r="S1686" s="84"/>
      <c r="T1686" s="241"/>
      <c r="U1686" s="118" t="str">
        <f>IF(F1686="","","OUT_"&amp;E1686&amp;MONTH(B1686)&amp;"/"&amp;DAY(B1686)&amp;"_"&amp;COUNTIF($V$12:V1686,V1686))</f>
        <v/>
      </c>
      <c r="V1686" s="118" t="str">
        <f>"OUT_"&amp;E1686&amp;B1686</f>
        <v>OUT_19</v>
      </c>
      <c r="W1686" s="194">
        <f>SUM(H1686)-SUM(I1688)</f>
        <v>0</v>
      </c>
      <c r="X1686" s="119" t="str">
        <f>IF(C1686="","",C1686)</f>
        <v/>
      </c>
      <c r="Y1686" s="135" t="str">
        <f>M1687</f>
        <v/>
      </c>
      <c r="Z1686" s="266">
        <f>M1688</f>
        <v>0</v>
      </c>
      <c r="AA1686" s="135"/>
      <c r="AB1686" s="135"/>
      <c r="AC1686" s="135"/>
      <c r="AD1686" s="135"/>
      <c r="AE1686" s="135"/>
      <c r="AF1686" s="148"/>
      <c r="AG1686" s="135"/>
      <c r="AH1686" s="135"/>
      <c r="AI1686" s="135"/>
      <c r="AJ1686" s="135"/>
      <c r="AK1686" s="135"/>
    </row>
    <row r="1687" spans="1:37" ht="18" customHeight="1">
      <c r="A1687" s="312"/>
      <c r="B1687" s="79"/>
      <c r="C1687" s="85" t="s">
        <v>26</v>
      </c>
      <c r="D1687" s="86" t="s">
        <v>1</v>
      </c>
      <c r="E1687" s="86" t="s">
        <v>29</v>
      </c>
      <c r="F1687" s="86" t="s">
        <v>119</v>
      </c>
      <c r="G1687" s="86" t="s">
        <v>134</v>
      </c>
      <c r="H1687" s="173" t="s">
        <v>117</v>
      </c>
      <c r="I1687" s="92" t="s">
        <v>135</v>
      </c>
      <c r="J1687" s="380" t="s">
        <v>199</v>
      </c>
      <c r="K1687" s="382" t="str">
        <f>$K$13</f>
        <v/>
      </c>
      <c r="L1687" s="383"/>
      <c r="M1687" s="382" t="str">
        <f>$M$13</f>
        <v/>
      </c>
      <c r="N1687" s="383"/>
      <c r="O1687" s="382" t="str">
        <f>$O$13</f>
        <v/>
      </c>
      <c r="P1687" s="383"/>
      <c r="Q1687" s="382" t="str">
        <f>$Q$13</f>
        <v/>
      </c>
      <c r="R1687" s="384"/>
      <c r="S1687" s="87"/>
      <c r="T1687" s="135"/>
      <c r="U1687" s="118"/>
      <c r="V1687" s="118"/>
      <c r="W1687" s="118"/>
      <c r="X1687" s="118"/>
      <c r="Y1687" s="135" t="str">
        <f>O1687</f>
        <v/>
      </c>
      <c r="Z1687" s="266">
        <f>O1688</f>
        <v>0</v>
      </c>
      <c r="AA1687" s="135"/>
      <c r="AB1687" s="135"/>
      <c r="AC1687" s="135"/>
      <c r="AD1687" s="135"/>
      <c r="AE1687" s="135"/>
      <c r="AF1687" s="148"/>
      <c r="AG1687" s="135"/>
      <c r="AH1687" s="135"/>
      <c r="AI1687" s="135"/>
      <c r="AJ1687" s="135"/>
      <c r="AK1687" s="135"/>
    </row>
    <row r="1688" spans="1:37" ht="18" customHeight="1" thickBot="1">
      <c r="A1688" s="312" t="str">
        <f>IF(C1686="","",C1686)</f>
        <v/>
      </c>
      <c r="B1688" s="97">
        <f>B1646</f>
        <v>19</v>
      </c>
      <c r="C1688" s="93" t="str">
        <f>IF(H1686="","",IF(D1686="USD",H1686-G1686,ROUNDUP((H1686-G1686)/T1686,2)))</f>
        <v/>
      </c>
      <c r="D1688" s="110"/>
      <c r="E1688" s="110"/>
      <c r="F1688" s="111" t="str">
        <f>IF(AND(E1686&lt;&gt;"",OR(I1686="全額",I1686="一部")=TRUE)=TRUE,E1686,"")</f>
        <v/>
      </c>
      <c r="G1688" s="112" t="str">
        <f>IF(D1686="JPY",IF(COUNTIF(F1688,"*円*")=1,I1688,ROUNDUP(I1688/T1686,2)),IF(COUNTIF(F1688,"*円*")=0,I1688,ROUNDUP(I1688*T1686,0)))</f>
        <v/>
      </c>
      <c r="H1688" s="174"/>
      <c r="I1688" s="176" t="str">
        <f>IF(I1686="","",IF(I1686="全額",H1686,IF(I1686="なし",0,"金額入力")))</f>
        <v/>
      </c>
      <c r="J1688" s="381"/>
      <c r="K1688" s="385"/>
      <c r="L1688" s="386"/>
      <c r="M1688" s="385"/>
      <c r="N1688" s="386"/>
      <c r="O1688" s="385"/>
      <c r="P1688" s="386"/>
      <c r="Q1688" s="385"/>
      <c r="R1688" s="387"/>
      <c r="S1688" s="87"/>
      <c r="T1688" s="135"/>
      <c r="U1688" s="118" t="str">
        <f>IF(G1688="","","IN_"&amp;F1688&amp;MONTH(H1688)&amp;"/"&amp;DAY(H1688))&amp;"_"&amp;COUNTIF($V$14:V1688,V1688)</f>
        <v>_294</v>
      </c>
      <c r="V1688" s="118" t="str">
        <f>"IN_"&amp;F1688&amp;H1688</f>
        <v>IN_</v>
      </c>
      <c r="W1688" s="118"/>
      <c r="X1688" s="118"/>
      <c r="Y1688" s="135" t="str">
        <f>Q1687</f>
        <v/>
      </c>
      <c r="Z1688" s="266">
        <f>Q1688</f>
        <v>0</v>
      </c>
      <c r="AA1688" s="135" t="str">
        <f>IF(AB1688="着金待ち",COUNTIF($AB$14:AB1688,"着金待ち"),"")</f>
        <v/>
      </c>
      <c r="AB1688" s="135" t="str">
        <f>IF(AND(OR(I1686="全額",I1686="一部")=TRUE,H1688="")=TRUE,"着金待ち","")</f>
        <v/>
      </c>
      <c r="AC1688" s="135" t="str">
        <f>IF(AB1688="着金待ち",C1686,"")</f>
        <v/>
      </c>
      <c r="AD1688" s="135" t="str">
        <f>IF(AB1688="着金待ち",F1688,"")</f>
        <v/>
      </c>
      <c r="AE1688" s="292" t="str">
        <f>IF(AB1688="着金待ち",G1688,"")</f>
        <v/>
      </c>
      <c r="AF1688" s="148" t="str">
        <f>IF(AB1688="着金待ち",B1688,"")</f>
        <v/>
      </c>
      <c r="AG1688" s="135" t="str">
        <f>IF(C1688="","",IF(C1688&lt;&gt;D1688+E1688,"！",""))</f>
        <v/>
      </c>
      <c r="AH1688" s="135" t="str">
        <f>IF(C1688="","",IF(C1688&lt;&gt;SUM(K1688:R1688),"！",""))</f>
        <v/>
      </c>
      <c r="AI1688" s="135" t="str">
        <f>IF(OR(AG1688="！",AH1688="！")=TRUE,"！","")</f>
        <v/>
      </c>
      <c r="AJ1688" s="135" t="str">
        <f>IF(AI1688="！",COUNTIF($AI$14:AI1688,"！"),"")</f>
        <v/>
      </c>
      <c r="AK1688" s="135">
        <v>9</v>
      </c>
    </row>
    <row r="1689" spans="1:37" ht="18" customHeight="1" thickBot="1">
      <c r="A1689" s="312"/>
      <c r="B1689" s="308" t="s">
        <v>317</v>
      </c>
      <c r="C1689" s="88"/>
      <c r="D1689" s="89"/>
      <c r="E1689" s="94" t="str">
        <f>IFERROR(ABS(C1688-(D1688+E1688)),"")</f>
        <v/>
      </c>
      <c r="F1689" s="90"/>
      <c r="G1689" s="90"/>
      <c r="H1689" s="89"/>
      <c r="I1689" s="170"/>
      <c r="J1689" s="79"/>
      <c r="K1689" s="79"/>
      <c r="L1689" s="79"/>
      <c r="M1689" s="79"/>
      <c r="N1689" s="79"/>
      <c r="O1689" s="79"/>
      <c r="P1689" s="79"/>
      <c r="Q1689" s="388" t="str">
        <f>IFERROR(ABS(C1688-SUM(K1688:R1688)),"")</f>
        <v/>
      </c>
      <c r="R1689" s="388"/>
      <c r="S1689" s="79"/>
      <c r="T1689" s="135"/>
      <c r="U1689" s="118"/>
      <c r="V1689" s="118"/>
      <c r="W1689" s="118"/>
      <c r="X1689" s="118"/>
      <c r="Y1689" s="135"/>
      <c r="Z1689" s="135"/>
      <c r="AA1689" s="135"/>
      <c r="AB1689" s="135"/>
      <c r="AC1689" s="135"/>
      <c r="AD1689" s="135"/>
      <c r="AE1689" s="135"/>
      <c r="AF1689" s="148"/>
      <c r="AG1689" s="135"/>
      <c r="AH1689" s="135"/>
      <c r="AI1689" s="135"/>
      <c r="AJ1689" s="135"/>
      <c r="AK1689" s="135"/>
    </row>
    <row r="1690" spans="1:37" ht="18" customHeight="1" thickBot="1">
      <c r="A1690" s="312"/>
      <c r="B1690" s="321">
        <f>B1685+1</f>
        <v>10</v>
      </c>
      <c r="C1690" s="81" t="s">
        <v>23</v>
      </c>
      <c r="D1690" s="82" t="s">
        <v>136</v>
      </c>
      <c r="E1690" s="82" t="s">
        <v>28</v>
      </c>
      <c r="F1690" s="82" t="s">
        <v>27</v>
      </c>
      <c r="G1690" s="82" t="s">
        <v>24</v>
      </c>
      <c r="H1690" s="171" t="s">
        <v>25</v>
      </c>
      <c r="I1690" s="91" t="s">
        <v>133</v>
      </c>
      <c r="J1690" s="372" t="s">
        <v>198</v>
      </c>
      <c r="K1690" s="374"/>
      <c r="L1690" s="375"/>
      <c r="M1690" s="375"/>
      <c r="N1690" s="375"/>
      <c r="O1690" s="375"/>
      <c r="P1690" s="375"/>
      <c r="Q1690" s="375"/>
      <c r="R1690" s="376"/>
      <c r="S1690" s="83"/>
      <c r="T1690" s="120" t="s">
        <v>31</v>
      </c>
      <c r="U1690" s="118"/>
      <c r="V1690" s="118"/>
      <c r="W1690" s="118"/>
      <c r="X1690" s="118"/>
      <c r="Y1690" s="135" t="str">
        <f>K1692</f>
        <v/>
      </c>
      <c r="Z1690" s="266">
        <f>K1693</f>
        <v>0</v>
      </c>
      <c r="AA1690" s="135"/>
      <c r="AB1690" s="135"/>
      <c r="AC1690" s="135"/>
      <c r="AD1690" s="135"/>
      <c r="AE1690" s="135"/>
      <c r="AF1690" s="148"/>
      <c r="AG1690" s="135"/>
      <c r="AH1690" s="135"/>
      <c r="AI1690" s="135"/>
      <c r="AJ1690" s="135"/>
      <c r="AK1690" s="135"/>
    </row>
    <row r="1691" spans="1:37" ht="18" customHeight="1" thickBot="1">
      <c r="A1691" s="312"/>
      <c r="B1691" s="309">
        <f>B1646</f>
        <v>19</v>
      </c>
      <c r="C1691" s="107"/>
      <c r="D1691" s="108" t="s">
        <v>30</v>
      </c>
      <c r="E1691" s="108" t="str">
        <f>IF(C1691="","",IFERROR(INDEX(リスト!$B$3:$B$32,MATCH(プレー記録!C1691,リスト!$D$3:$D$32,0),1),""))</f>
        <v/>
      </c>
      <c r="F1691" s="109"/>
      <c r="G1691" s="109" t="str">
        <f>IF(F1691="","",F1691)</f>
        <v/>
      </c>
      <c r="H1691" s="172"/>
      <c r="I1691" s="175"/>
      <c r="J1691" s="373"/>
      <c r="K1691" s="377"/>
      <c r="L1691" s="378"/>
      <c r="M1691" s="378"/>
      <c r="N1691" s="378"/>
      <c r="O1691" s="378"/>
      <c r="P1691" s="378"/>
      <c r="Q1691" s="378"/>
      <c r="R1691" s="379"/>
      <c r="S1691" s="84"/>
      <c r="T1691" s="241"/>
      <c r="U1691" s="118" t="str">
        <f>IF(F1691="","","OUT_"&amp;E1691&amp;MONTH(B1691)&amp;"/"&amp;DAY(B1691)&amp;"_"&amp;COUNTIF($V$12:V1691,V1691))</f>
        <v/>
      </c>
      <c r="V1691" s="118" t="str">
        <f>"OUT_"&amp;E1691&amp;B1691</f>
        <v>OUT_19</v>
      </c>
      <c r="W1691" s="194">
        <f>SUM(H1691)-SUM(I1693)</f>
        <v>0</v>
      </c>
      <c r="X1691" s="119" t="str">
        <f>IF(C1691="","",C1691)</f>
        <v/>
      </c>
      <c r="Y1691" s="135" t="str">
        <f>M1692</f>
        <v/>
      </c>
      <c r="Z1691" s="266">
        <f>M1693</f>
        <v>0</v>
      </c>
      <c r="AA1691" s="135"/>
      <c r="AB1691" s="135"/>
      <c r="AC1691" s="135"/>
      <c r="AD1691" s="135"/>
      <c r="AE1691" s="135"/>
      <c r="AF1691" s="148"/>
      <c r="AG1691" s="135"/>
      <c r="AH1691" s="135"/>
      <c r="AI1691" s="135"/>
      <c r="AJ1691" s="135"/>
      <c r="AK1691" s="135"/>
    </row>
    <row r="1692" spans="1:37" ht="18" customHeight="1">
      <c r="A1692" s="312"/>
      <c r="B1692" s="79"/>
      <c r="C1692" s="85" t="s">
        <v>26</v>
      </c>
      <c r="D1692" s="86" t="s">
        <v>1</v>
      </c>
      <c r="E1692" s="86" t="s">
        <v>29</v>
      </c>
      <c r="F1692" s="86" t="s">
        <v>119</v>
      </c>
      <c r="G1692" s="86" t="s">
        <v>134</v>
      </c>
      <c r="H1692" s="173" t="s">
        <v>117</v>
      </c>
      <c r="I1692" s="92" t="s">
        <v>135</v>
      </c>
      <c r="J1692" s="380" t="s">
        <v>199</v>
      </c>
      <c r="K1692" s="382" t="str">
        <f>$K$13</f>
        <v/>
      </c>
      <c r="L1692" s="383"/>
      <c r="M1692" s="382" t="str">
        <f>$M$13</f>
        <v/>
      </c>
      <c r="N1692" s="383"/>
      <c r="O1692" s="382" t="str">
        <f>$O$13</f>
        <v/>
      </c>
      <c r="P1692" s="383"/>
      <c r="Q1692" s="382" t="str">
        <f>$Q$13</f>
        <v/>
      </c>
      <c r="R1692" s="384"/>
      <c r="S1692" s="87"/>
      <c r="T1692" s="135"/>
      <c r="U1692" s="118"/>
      <c r="V1692" s="118"/>
      <c r="W1692" s="118"/>
      <c r="X1692" s="118"/>
      <c r="Y1692" s="135" t="str">
        <f>O1692</f>
        <v/>
      </c>
      <c r="Z1692" s="266">
        <f>O1693</f>
        <v>0</v>
      </c>
      <c r="AA1692" s="135"/>
      <c r="AB1692" s="135"/>
      <c r="AC1692" s="135"/>
      <c r="AD1692" s="135"/>
      <c r="AE1692" s="135"/>
      <c r="AF1692" s="148"/>
      <c r="AG1692" s="135"/>
      <c r="AH1692" s="135"/>
      <c r="AI1692" s="135"/>
      <c r="AJ1692" s="135"/>
      <c r="AK1692" s="135"/>
    </row>
    <row r="1693" spans="1:37" ht="18" customHeight="1" thickBot="1">
      <c r="A1693" s="312" t="str">
        <f>IF(C1691="","",C1691)</f>
        <v/>
      </c>
      <c r="B1693" s="97">
        <f>B1646</f>
        <v>19</v>
      </c>
      <c r="C1693" s="93" t="str">
        <f>IF(H1691="","",IF(D1691="USD",H1691-G1691,ROUNDUP((H1691-G1691)/T1691,2)))</f>
        <v/>
      </c>
      <c r="D1693" s="110"/>
      <c r="E1693" s="110"/>
      <c r="F1693" s="111" t="str">
        <f>IF(AND(E1691&lt;&gt;"",OR(I1691="全額",I1691="一部")=TRUE)=TRUE,E1691,"")</f>
        <v/>
      </c>
      <c r="G1693" s="112" t="str">
        <f>IF(D1691="JPY",IF(COUNTIF(F1693,"*円*")=1,I1693,ROUNDUP(I1693/T1691,2)),IF(COUNTIF(F1693,"*円*")=0,I1693,ROUNDUP(I1693*T1691,0)))</f>
        <v/>
      </c>
      <c r="H1693" s="174"/>
      <c r="I1693" s="176" t="str">
        <f>IF(I1691="","",IF(I1691="全額",H1691,IF(I1691="なし",0,"金額入力")))</f>
        <v/>
      </c>
      <c r="J1693" s="381"/>
      <c r="K1693" s="385"/>
      <c r="L1693" s="386"/>
      <c r="M1693" s="385"/>
      <c r="N1693" s="386"/>
      <c r="O1693" s="385"/>
      <c r="P1693" s="386"/>
      <c r="Q1693" s="385"/>
      <c r="R1693" s="387"/>
      <c r="S1693" s="87"/>
      <c r="T1693" s="135"/>
      <c r="U1693" s="118" t="str">
        <f>IF(G1693="","","IN_"&amp;F1693&amp;MONTH(H1693)&amp;"/"&amp;DAY(H1693))&amp;"_"&amp;COUNTIF($V$14:V1693,V1693)</f>
        <v>_295</v>
      </c>
      <c r="V1693" s="118" t="str">
        <f>"IN_"&amp;F1693&amp;H1693</f>
        <v>IN_</v>
      </c>
      <c r="W1693" s="118"/>
      <c r="X1693" s="118"/>
      <c r="Y1693" s="135" t="str">
        <f>Q1692</f>
        <v/>
      </c>
      <c r="Z1693" s="266">
        <f>Q1693</f>
        <v>0</v>
      </c>
      <c r="AA1693" s="135" t="str">
        <f>IF(AB1693="着金待ち",COUNTIF($AB$14:AB1693,"着金待ち"),"")</f>
        <v/>
      </c>
      <c r="AB1693" s="135" t="str">
        <f>IF(AND(OR(I1691="全額",I1691="一部")=TRUE,H1693="")=TRUE,"着金待ち","")</f>
        <v/>
      </c>
      <c r="AC1693" s="135" t="str">
        <f>IF(AB1693="着金待ち",C1691,"")</f>
        <v/>
      </c>
      <c r="AD1693" s="135" t="str">
        <f>IF(AB1693="着金待ち",F1693,"")</f>
        <v/>
      </c>
      <c r="AE1693" s="292" t="str">
        <f>IF(AB1693="着金待ち",G1693,"")</f>
        <v/>
      </c>
      <c r="AF1693" s="148" t="str">
        <f>IF(AB1693="着金待ち",B1693,"")</f>
        <v/>
      </c>
      <c r="AG1693" s="135" t="str">
        <f>IF(C1693="","",IF(C1693&lt;&gt;D1693+E1693,"！",""))</f>
        <v/>
      </c>
      <c r="AH1693" s="135" t="str">
        <f>IF(C1693="","",IF(C1693&lt;&gt;SUM(K1693:R1693),"！",""))</f>
        <v/>
      </c>
      <c r="AI1693" s="135" t="str">
        <f>IF(OR(AG1693="！",AH1693="！")=TRUE,"！","")</f>
        <v/>
      </c>
      <c r="AJ1693" s="135" t="str">
        <f>IF(AI1693="！",COUNTIF($AI$14:AI1693,"！"),"")</f>
        <v/>
      </c>
      <c r="AK1693" s="135">
        <v>10</v>
      </c>
    </row>
    <row r="1694" spans="1:37" ht="18" customHeight="1" thickBot="1">
      <c r="A1694" s="312"/>
      <c r="B1694" s="308" t="s">
        <v>317</v>
      </c>
      <c r="C1694" s="181"/>
      <c r="D1694" s="182"/>
      <c r="E1694" s="98" t="str">
        <f>IFERROR(ABS(C1693-(D1693+E1693)),"")</f>
        <v/>
      </c>
      <c r="F1694" s="183"/>
      <c r="G1694" s="183"/>
      <c r="H1694" s="182"/>
      <c r="I1694" s="170"/>
      <c r="J1694" s="79"/>
      <c r="K1694" s="79"/>
      <c r="L1694" s="79"/>
      <c r="M1694" s="79"/>
      <c r="N1694" s="79"/>
      <c r="O1694" s="79"/>
      <c r="P1694" s="79"/>
      <c r="Q1694" s="371" t="str">
        <f>IFERROR(ABS(C1693-SUM(K1693:R1693)),"")</f>
        <v/>
      </c>
      <c r="R1694" s="371"/>
      <c r="S1694" s="79"/>
      <c r="T1694" s="135"/>
      <c r="U1694" s="118"/>
      <c r="V1694" s="118"/>
      <c r="W1694" s="118"/>
      <c r="X1694" s="118"/>
      <c r="Y1694" s="135"/>
      <c r="Z1694" s="135"/>
      <c r="AA1694" s="135"/>
      <c r="AB1694" s="135"/>
      <c r="AC1694" s="135"/>
      <c r="AD1694" s="135"/>
      <c r="AE1694" s="135"/>
      <c r="AF1694" s="148"/>
      <c r="AG1694" s="135"/>
      <c r="AH1694" s="135"/>
      <c r="AI1694" s="135"/>
      <c r="AJ1694" s="135"/>
      <c r="AK1694" s="135"/>
    </row>
    <row r="1695" spans="1:37" ht="18" customHeight="1" thickBot="1">
      <c r="A1695" s="312"/>
      <c r="B1695" s="321">
        <f>B1690+1</f>
        <v>11</v>
      </c>
      <c r="C1695" s="81" t="s">
        <v>23</v>
      </c>
      <c r="D1695" s="82" t="s">
        <v>136</v>
      </c>
      <c r="E1695" s="82" t="s">
        <v>28</v>
      </c>
      <c r="F1695" s="82" t="s">
        <v>27</v>
      </c>
      <c r="G1695" s="82" t="s">
        <v>24</v>
      </c>
      <c r="H1695" s="171" t="s">
        <v>25</v>
      </c>
      <c r="I1695" s="91" t="s">
        <v>133</v>
      </c>
      <c r="J1695" s="372" t="s">
        <v>198</v>
      </c>
      <c r="K1695" s="374"/>
      <c r="L1695" s="375"/>
      <c r="M1695" s="375"/>
      <c r="N1695" s="375"/>
      <c r="O1695" s="375"/>
      <c r="P1695" s="375"/>
      <c r="Q1695" s="375"/>
      <c r="R1695" s="376"/>
      <c r="S1695" s="83"/>
      <c r="T1695" s="120" t="s">
        <v>31</v>
      </c>
      <c r="U1695" s="118"/>
      <c r="V1695" s="118"/>
      <c r="W1695" s="118"/>
      <c r="X1695" s="118"/>
      <c r="Y1695" s="135" t="str">
        <f>K1697</f>
        <v/>
      </c>
      <c r="Z1695" s="266">
        <f>K1698</f>
        <v>0</v>
      </c>
      <c r="AA1695" s="135"/>
      <c r="AB1695" s="135"/>
      <c r="AC1695" s="135"/>
      <c r="AD1695" s="135"/>
      <c r="AE1695" s="135"/>
      <c r="AF1695" s="148"/>
      <c r="AG1695" s="135"/>
      <c r="AH1695" s="135"/>
      <c r="AI1695" s="135"/>
      <c r="AJ1695" s="135"/>
      <c r="AK1695" s="135"/>
    </row>
    <row r="1696" spans="1:37" ht="18" customHeight="1" thickBot="1">
      <c r="A1696" s="312"/>
      <c r="B1696" s="309">
        <f>B1646</f>
        <v>19</v>
      </c>
      <c r="C1696" s="107"/>
      <c r="D1696" s="108" t="s">
        <v>30</v>
      </c>
      <c r="E1696" s="108" t="str">
        <f>IF(C1696="","",IFERROR(INDEX(リスト!$B$3:$B$32,MATCH(プレー記録!C1696,リスト!$D$3:$D$32,0),1),""))</f>
        <v/>
      </c>
      <c r="F1696" s="109"/>
      <c r="G1696" s="109" t="str">
        <f>IF(F1696="","",F1696)</f>
        <v/>
      </c>
      <c r="H1696" s="172"/>
      <c r="I1696" s="175"/>
      <c r="J1696" s="373"/>
      <c r="K1696" s="377"/>
      <c r="L1696" s="378"/>
      <c r="M1696" s="378"/>
      <c r="N1696" s="378"/>
      <c r="O1696" s="378"/>
      <c r="P1696" s="378"/>
      <c r="Q1696" s="378"/>
      <c r="R1696" s="379"/>
      <c r="S1696" s="84"/>
      <c r="T1696" s="241"/>
      <c r="U1696" s="118" t="str">
        <f>IF(F1696="","","OUT_"&amp;E1696&amp;MONTH(B1696)&amp;"/"&amp;DAY(B1696)&amp;"_"&amp;COUNTIF($V$12:V1696,V1696))</f>
        <v/>
      </c>
      <c r="V1696" s="118" t="str">
        <f>"OUT_"&amp;E1696&amp;B1696</f>
        <v>OUT_19</v>
      </c>
      <c r="W1696" s="194">
        <f>SUM(H1696)-SUM(I1698)</f>
        <v>0</v>
      </c>
      <c r="X1696" s="119" t="str">
        <f>IF(C1696="","",C1696)</f>
        <v/>
      </c>
      <c r="Y1696" s="135" t="str">
        <f>M1697</f>
        <v/>
      </c>
      <c r="Z1696" s="266">
        <f>M1698</f>
        <v>0</v>
      </c>
      <c r="AA1696" s="135"/>
      <c r="AB1696" s="135"/>
      <c r="AC1696" s="135"/>
      <c r="AD1696" s="135"/>
      <c r="AE1696" s="135"/>
      <c r="AF1696" s="148"/>
      <c r="AG1696" s="135"/>
      <c r="AH1696" s="135"/>
      <c r="AI1696" s="135"/>
      <c r="AJ1696" s="135"/>
      <c r="AK1696" s="135"/>
    </row>
    <row r="1697" spans="1:37" ht="18" customHeight="1">
      <c r="A1697" s="312"/>
      <c r="B1697" s="79"/>
      <c r="C1697" s="85" t="s">
        <v>26</v>
      </c>
      <c r="D1697" s="86" t="s">
        <v>1</v>
      </c>
      <c r="E1697" s="86" t="s">
        <v>29</v>
      </c>
      <c r="F1697" s="86" t="s">
        <v>119</v>
      </c>
      <c r="G1697" s="86" t="s">
        <v>134</v>
      </c>
      <c r="H1697" s="173" t="s">
        <v>117</v>
      </c>
      <c r="I1697" s="92" t="s">
        <v>135</v>
      </c>
      <c r="J1697" s="380" t="s">
        <v>199</v>
      </c>
      <c r="K1697" s="382" t="str">
        <f>$K$13</f>
        <v/>
      </c>
      <c r="L1697" s="383"/>
      <c r="M1697" s="382" t="str">
        <f>$M$13</f>
        <v/>
      </c>
      <c r="N1697" s="383"/>
      <c r="O1697" s="382" t="str">
        <f>$O$13</f>
        <v/>
      </c>
      <c r="P1697" s="383"/>
      <c r="Q1697" s="382" t="str">
        <f>$Q$13</f>
        <v/>
      </c>
      <c r="R1697" s="384"/>
      <c r="S1697" s="87"/>
      <c r="T1697" s="135"/>
      <c r="U1697" s="118"/>
      <c r="V1697" s="118"/>
      <c r="W1697" s="118"/>
      <c r="X1697" s="118"/>
      <c r="Y1697" s="135" t="str">
        <f>O1697</f>
        <v/>
      </c>
      <c r="Z1697" s="266">
        <f>O1698</f>
        <v>0</v>
      </c>
      <c r="AA1697" s="135"/>
      <c r="AB1697" s="135"/>
      <c r="AC1697" s="135"/>
      <c r="AD1697" s="135"/>
      <c r="AE1697" s="135"/>
      <c r="AF1697" s="148"/>
      <c r="AG1697" s="135"/>
      <c r="AH1697" s="135"/>
      <c r="AI1697" s="135"/>
      <c r="AJ1697" s="135"/>
      <c r="AK1697" s="135"/>
    </row>
    <row r="1698" spans="1:37" ht="18" customHeight="1" thickBot="1">
      <c r="A1698" s="312" t="str">
        <f>IF(C1696="","",C1696)</f>
        <v/>
      </c>
      <c r="B1698" s="97">
        <f>B1646</f>
        <v>19</v>
      </c>
      <c r="C1698" s="93" t="str">
        <f>IF(H1696="","",IF(D1696="USD",H1696-G1696,ROUNDUP((H1696-G1696)/T1696,2)))</f>
        <v/>
      </c>
      <c r="D1698" s="110"/>
      <c r="E1698" s="110"/>
      <c r="F1698" s="111" t="str">
        <f>IF(AND(E1696&lt;&gt;"",OR(I1696="全額",I1696="一部")=TRUE)=TRUE,E1696,"")</f>
        <v/>
      </c>
      <c r="G1698" s="112" t="str">
        <f>IF(D1696="JPY",IF(COUNTIF(F1698,"*円*")=1,I1698,ROUNDUP(I1698/T1696,2)),IF(COUNTIF(F1698,"*円*")=0,I1698,ROUNDUP(I1698*T1696,0)))</f>
        <v/>
      </c>
      <c r="H1698" s="174"/>
      <c r="I1698" s="176" t="str">
        <f>IF(I1696="","",IF(I1696="全額",H1696,IF(I1696="なし",0,"金額入力")))</f>
        <v/>
      </c>
      <c r="J1698" s="381"/>
      <c r="K1698" s="385"/>
      <c r="L1698" s="386"/>
      <c r="M1698" s="385"/>
      <c r="N1698" s="386"/>
      <c r="O1698" s="385"/>
      <c r="P1698" s="386"/>
      <c r="Q1698" s="385"/>
      <c r="R1698" s="387"/>
      <c r="S1698" s="87"/>
      <c r="T1698" s="135"/>
      <c r="U1698" s="118" t="str">
        <f>IF(G1698="","","IN_"&amp;F1698&amp;MONTH(H1698)&amp;"/"&amp;DAY(H1698))&amp;"_"&amp;COUNTIF($V$14:V1698,V1698)</f>
        <v>_296</v>
      </c>
      <c r="V1698" s="118" t="str">
        <f>"IN_"&amp;F1698&amp;H1698</f>
        <v>IN_</v>
      </c>
      <c r="W1698" s="118"/>
      <c r="X1698" s="118"/>
      <c r="Y1698" s="135" t="str">
        <f>Q1697</f>
        <v/>
      </c>
      <c r="Z1698" s="266">
        <f>Q1698</f>
        <v>0</v>
      </c>
      <c r="AA1698" s="135" t="str">
        <f>IF(AB1698="着金待ち",COUNTIF($AB$14:AB1698,"着金待ち"),"")</f>
        <v/>
      </c>
      <c r="AB1698" s="135" t="str">
        <f>IF(AND(OR(I1696="全額",I1696="一部")=TRUE,H1698="")=TRUE,"着金待ち","")</f>
        <v/>
      </c>
      <c r="AC1698" s="135" t="str">
        <f>IF(AB1698="着金待ち",C1696,"")</f>
        <v/>
      </c>
      <c r="AD1698" s="135" t="str">
        <f>IF(AB1698="着金待ち",F1698,"")</f>
        <v/>
      </c>
      <c r="AE1698" s="292" t="str">
        <f>IF(AB1698="着金待ち",G1698,"")</f>
        <v/>
      </c>
      <c r="AF1698" s="148" t="str">
        <f>IF(AB1698="着金待ち",B1698,"")</f>
        <v/>
      </c>
      <c r="AG1698" s="135" t="str">
        <f>IF(C1698="","",IF(C1698&lt;&gt;D1698+E1698,"！",""))</f>
        <v/>
      </c>
      <c r="AH1698" s="135" t="str">
        <f>IF(C1698="","",IF(C1698&lt;&gt;SUM(K1698:R1698),"！",""))</f>
        <v/>
      </c>
      <c r="AI1698" s="135" t="str">
        <f>IF(OR(AG1698="！",AH1698="！")=TRUE,"！","")</f>
        <v/>
      </c>
      <c r="AJ1698" s="135" t="str">
        <f>IF(AI1698="！",COUNTIF($AI$14:AI1698,"！"),"")</f>
        <v/>
      </c>
      <c r="AK1698" s="135">
        <v>11</v>
      </c>
    </row>
    <row r="1699" spans="1:37" ht="18" customHeight="1" thickBot="1">
      <c r="B1699" s="308" t="s">
        <v>317</v>
      </c>
      <c r="C1699" s="181"/>
      <c r="D1699" s="182"/>
      <c r="E1699" s="98" t="str">
        <f>IFERROR(ABS(C1698-(D1698+E1698)),"")</f>
        <v/>
      </c>
      <c r="F1699" s="183"/>
      <c r="G1699" s="183"/>
      <c r="H1699" s="182"/>
      <c r="I1699" s="170"/>
      <c r="J1699" s="79"/>
      <c r="K1699" s="79"/>
      <c r="L1699" s="79"/>
      <c r="M1699" s="79"/>
      <c r="N1699" s="79"/>
      <c r="O1699" s="79"/>
      <c r="P1699" s="79"/>
      <c r="Q1699" s="371" t="str">
        <f>IFERROR(ABS(C1698-SUM(K1698:R1698)),"")</f>
        <v/>
      </c>
      <c r="R1699" s="371"/>
      <c r="S1699" s="135"/>
      <c r="T1699" s="135"/>
      <c r="U1699" s="135"/>
      <c r="V1699" s="135"/>
      <c r="W1699" s="135"/>
      <c r="X1699" s="135"/>
      <c r="Y1699" s="135"/>
      <c r="Z1699" s="135"/>
      <c r="AA1699" s="135"/>
      <c r="AB1699" s="135"/>
      <c r="AC1699" s="135"/>
      <c r="AD1699" s="135"/>
      <c r="AE1699" s="135"/>
      <c r="AF1699" s="135"/>
      <c r="AG1699" s="135"/>
      <c r="AH1699" s="135"/>
      <c r="AI1699" s="135"/>
      <c r="AJ1699" s="135"/>
      <c r="AK1699" s="135"/>
    </row>
    <row r="1700" spans="1:37" ht="18" customHeight="1" thickBot="1">
      <c r="A1700" s="312"/>
      <c r="B1700" s="321">
        <f>B1695+1</f>
        <v>12</v>
      </c>
      <c r="C1700" s="81" t="s">
        <v>23</v>
      </c>
      <c r="D1700" s="82" t="s">
        <v>136</v>
      </c>
      <c r="E1700" s="82" t="s">
        <v>28</v>
      </c>
      <c r="F1700" s="82" t="s">
        <v>27</v>
      </c>
      <c r="G1700" s="82" t="s">
        <v>24</v>
      </c>
      <c r="H1700" s="171" t="s">
        <v>25</v>
      </c>
      <c r="I1700" s="91" t="s">
        <v>133</v>
      </c>
      <c r="J1700" s="372" t="s">
        <v>198</v>
      </c>
      <c r="K1700" s="374"/>
      <c r="L1700" s="375"/>
      <c r="M1700" s="375"/>
      <c r="N1700" s="375"/>
      <c r="O1700" s="375"/>
      <c r="P1700" s="375"/>
      <c r="Q1700" s="375"/>
      <c r="R1700" s="376"/>
      <c r="S1700" s="83"/>
      <c r="T1700" s="120" t="s">
        <v>31</v>
      </c>
      <c r="U1700" s="118"/>
      <c r="V1700" s="118"/>
      <c r="W1700" s="118"/>
      <c r="X1700" s="118"/>
      <c r="Y1700" s="135" t="str">
        <f>K1702</f>
        <v/>
      </c>
      <c r="Z1700" s="266">
        <f>K1703</f>
        <v>0</v>
      </c>
      <c r="AA1700" s="135"/>
      <c r="AB1700" s="135"/>
      <c r="AC1700" s="135"/>
      <c r="AD1700" s="135"/>
      <c r="AE1700" s="135"/>
      <c r="AF1700" s="148"/>
      <c r="AG1700" s="135"/>
      <c r="AH1700" s="135"/>
      <c r="AI1700" s="135"/>
      <c r="AJ1700" s="135"/>
      <c r="AK1700" s="135"/>
    </row>
    <row r="1701" spans="1:37" ht="18" customHeight="1" thickBot="1">
      <c r="A1701" s="312"/>
      <c r="B1701" s="309">
        <f>B1646</f>
        <v>19</v>
      </c>
      <c r="C1701" s="107"/>
      <c r="D1701" s="108" t="s">
        <v>30</v>
      </c>
      <c r="E1701" s="108" t="str">
        <f>IF(C1701="","",IFERROR(INDEX(リスト!$B$3:$B$32,MATCH(プレー記録!C1701,リスト!$D$3:$D$32,0),1),""))</f>
        <v/>
      </c>
      <c r="F1701" s="109"/>
      <c r="G1701" s="109" t="str">
        <f>IF(F1701="","",F1701)</f>
        <v/>
      </c>
      <c r="H1701" s="172"/>
      <c r="I1701" s="175"/>
      <c r="J1701" s="373"/>
      <c r="K1701" s="377"/>
      <c r="L1701" s="378"/>
      <c r="M1701" s="378"/>
      <c r="N1701" s="378"/>
      <c r="O1701" s="378"/>
      <c r="P1701" s="378"/>
      <c r="Q1701" s="378"/>
      <c r="R1701" s="379"/>
      <c r="S1701" s="84"/>
      <c r="T1701" s="241"/>
      <c r="U1701" s="118" t="str">
        <f>IF(F1701="","","OUT_"&amp;E1701&amp;MONTH(B1701)&amp;"/"&amp;DAY(B1701)&amp;"_"&amp;COUNTIF($V$12:V1701,V1701))</f>
        <v/>
      </c>
      <c r="V1701" s="118" t="str">
        <f>"OUT_"&amp;E1701&amp;B1701</f>
        <v>OUT_19</v>
      </c>
      <c r="W1701" s="194">
        <f>SUM(H1701)-SUM(I1703)</f>
        <v>0</v>
      </c>
      <c r="X1701" s="119" t="str">
        <f>IF(C1701="","",C1701)</f>
        <v/>
      </c>
      <c r="Y1701" s="135" t="str">
        <f>M1702</f>
        <v/>
      </c>
      <c r="Z1701" s="266">
        <f>M1703</f>
        <v>0</v>
      </c>
      <c r="AA1701" s="135"/>
      <c r="AB1701" s="135"/>
      <c r="AC1701" s="135"/>
      <c r="AD1701" s="135"/>
      <c r="AE1701" s="135"/>
      <c r="AF1701" s="148"/>
      <c r="AG1701" s="135"/>
      <c r="AH1701" s="135"/>
      <c r="AI1701" s="135"/>
      <c r="AJ1701" s="135"/>
      <c r="AK1701" s="135"/>
    </row>
    <row r="1702" spans="1:37" ht="18" customHeight="1">
      <c r="A1702" s="312"/>
      <c r="B1702" s="79"/>
      <c r="C1702" s="85" t="s">
        <v>26</v>
      </c>
      <c r="D1702" s="86" t="s">
        <v>1</v>
      </c>
      <c r="E1702" s="86" t="s">
        <v>29</v>
      </c>
      <c r="F1702" s="86" t="s">
        <v>119</v>
      </c>
      <c r="G1702" s="86" t="s">
        <v>134</v>
      </c>
      <c r="H1702" s="173" t="s">
        <v>117</v>
      </c>
      <c r="I1702" s="92" t="s">
        <v>135</v>
      </c>
      <c r="J1702" s="380" t="s">
        <v>199</v>
      </c>
      <c r="K1702" s="382" t="str">
        <f>$K$13</f>
        <v/>
      </c>
      <c r="L1702" s="383"/>
      <c r="M1702" s="382" t="str">
        <f>$M$13</f>
        <v/>
      </c>
      <c r="N1702" s="383"/>
      <c r="O1702" s="382" t="str">
        <f>$O$13</f>
        <v/>
      </c>
      <c r="P1702" s="383"/>
      <c r="Q1702" s="382" t="str">
        <f>$Q$13</f>
        <v/>
      </c>
      <c r="R1702" s="384"/>
      <c r="S1702" s="87"/>
      <c r="T1702" s="135"/>
      <c r="U1702" s="118"/>
      <c r="V1702" s="118"/>
      <c r="W1702" s="118"/>
      <c r="X1702" s="118"/>
      <c r="Y1702" s="135" t="str">
        <f>O1702</f>
        <v/>
      </c>
      <c r="Z1702" s="266">
        <f>O1703</f>
        <v>0</v>
      </c>
      <c r="AA1702" s="135"/>
      <c r="AB1702" s="135"/>
      <c r="AC1702" s="135"/>
      <c r="AD1702" s="135"/>
      <c r="AE1702" s="135"/>
      <c r="AF1702" s="148"/>
      <c r="AG1702" s="135"/>
      <c r="AH1702" s="135"/>
      <c r="AI1702" s="135"/>
      <c r="AJ1702" s="135"/>
      <c r="AK1702" s="135"/>
    </row>
    <row r="1703" spans="1:37" ht="18" customHeight="1" thickBot="1">
      <c r="A1703" s="312" t="str">
        <f>IF(C1701="","",C1701)</f>
        <v/>
      </c>
      <c r="B1703" s="97">
        <f>B1646</f>
        <v>19</v>
      </c>
      <c r="C1703" s="93" t="str">
        <f>IF(H1701="","",IF(D1701="USD",H1701-G1701,ROUNDUP((H1701-G1701)/T1701,2)))</f>
        <v/>
      </c>
      <c r="D1703" s="110"/>
      <c r="E1703" s="110"/>
      <c r="F1703" s="111" t="str">
        <f>IF(AND(E1701&lt;&gt;"",OR(I1701="全額",I1701="一部")=TRUE)=TRUE,E1701,"")</f>
        <v/>
      </c>
      <c r="G1703" s="112" t="str">
        <f>IF(D1701="JPY",IF(COUNTIF(F1703,"*円*")=1,I1703,ROUNDUP(I1703/T1701,2)),IF(COUNTIF(F1703,"*円*")=0,I1703,ROUNDUP(I1703*T1701,0)))</f>
        <v/>
      </c>
      <c r="H1703" s="174"/>
      <c r="I1703" s="176" t="str">
        <f>IF(I1701="","",IF(I1701="全額",H1701,IF(I1701="なし",0,"金額入力")))</f>
        <v/>
      </c>
      <c r="J1703" s="381"/>
      <c r="K1703" s="385"/>
      <c r="L1703" s="386"/>
      <c r="M1703" s="385"/>
      <c r="N1703" s="386"/>
      <c r="O1703" s="385"/>
      <c r="P1703" s="386"/>
      <c r="Q1703" s="385"/>
      <c r="R1703" s="387"/>
      <c r="S1703" s="87"/>
      <c r="T1703" s="135"/>
      <c r="U1703" s="118" t="str">
        <f>IF(G1703="","","IN_"&amp;F1703&amp;MONTH(H1703)&amp;"/"&amp;DAY(H1703))&amp;"_"&amp;COUNTIF($V$14:V1703,V1703)</f>
        <v>_297</v>
      </c>
      <c r="V1703" s="118" t="str">
        <f>"IN_"&amp;F1703&amp;H1703</f>
        <v>IN_</v>
      </c>
      <c r="W1703" s="118"/>
      <c r="X1703" s="118"/>
      <c r="Y1703" s="135" t="str">
        <f>Q1702</f>
        <v/>
      </c>
      <c r="Z1703" s="266">
        <f>Q1703</f>
        <v>0</v>
      </c>
      <c r="AA1703" s="135" t="str">
        <f>IF(AB1703="着金待ち",COUNTIF($AB$14:AB1703,"着金待ち"),"")</f>
        <v/>
      </c>
      <c r="AB1703" s="135" t="str">
        <f>IF(AND(OR(I1701="全額",I1701="一部")=TRUE,H1703="")=TRUE,"着金待ち","")</f>
        <v/>
      </c>
      <c r="AC1703" s="135" t="str">
        <f>IF(AB1703="着金待ち",C1701,"")</f>
        <v/>
      </c>
      <c r="AD1703" s="135" t="str">
        <f>IF(AB1703="着金待ち",F1703,"")</f>
        <v/>
      </c>
      <c r="AE1703" s="292" t="str">
        <f>IF(AB1703="着金待ち",G1703,"")</f>
        <v/>
      </c>
      <c r="AF1703" s="148" t="str">
        <f>IF(AB1703="着金待ち",B1703,"")</f>
        <v/>
      </c>
      <c r="AG1703" s="135" t="str">
        <f>IF(C1703="","",IF(C1703&lt;&gt;D1703+E1703,"！",""))</f>
        <v/>
      </c>
      <c r="AH1703" s="135" t="str">
        <f>IF(C1703="","",IF(C1703&lt;&gt;SUM(K1703:R1703),"！",""))</f>
        <v/>
      </c>
      <c r="AI1703" s="135" t="str">
        <f>IF(OR(AG1703="！",AH1703="！")=TRUE,"！","")</f>
        <v/>
      </c>
      <c r="AJ1703" s="135" t="str">
        <f>IF(AI1703="！",COUNTIF($AI$14:AI1703,"！"),"")</f>
        <v/>
      </c>
      <c r="AK1703" s="135">
        <v>12</v>
      </c>
    </row>
    <row r="1704" spans="1:37" ht="18" customHeight="1" thickBot="1">
      <c r="B1704" s="308" t="s">
        <v>317</v>
      </c>
      <c r="C1704" s="181"/>
      <c r="D1704" s="182"/>
      <c r="E1704" s="98" t="str">
        <f>IFERROR(ABS(C1703-(D1703+E1703)),"")</f>
        <v/>
      </c>
      <c r="F1704" s="183"/>
      <c r="G1704" s="183"/>
      <c r="H1704" s="182"/>
      <c r="I1704" s="170"/>
      <c r="J1704" s="79"/>
      <c r="K1704" s="79"/>
      <c r="L1704" s="79"/>
      <c r="M1704" s="79"/>
      <c r="N1704" s="79"/>
      <c r="O1704" s="79"/>
      <c r="P1704" s="79"/>
      <c r="Q1704" s="371" t="str">
        <f>IFERROR(ABS(C1703-SUM(K1703:R1703)),"")</f>
        <v/>
      </c>
      <c r="R1704" s="371"/>
      <c r="S1704" s="135"/>
      <c r="T1704" s="135"/>
      <c r="U1704" s="135"/>
      <c r="V1704" s="135"/>
      <c r="W1704" s="135"/>
      <c r="X1704" s="135"/>
      <c r="Y1704" s="135"/>
      <c r="Z1704" s="135"/>
      <c r="AA1704" s="135"/>
      <c r="AB1704" s="135"/>
      <c r="AC1704" s="135"/>
      <c r="AD1704" s="135"/>
      <c r="AE1704" s="135"/>
      <c r="AF1704" s="135"/>
      <c r="AG1704" s="135"/>
      <c r="AH1704" s="135"/>
      <c r="AI1704" s="135"/>
      <c r="AJ1704" s="135"/>
      <c r="AK1704" s="135"/>
    </row>
    <row r="1705" spans="1:37" ht="18" customHeight="1" thickBot="1">
      <c r="A1705" s="312"/>
      <c r="B1705" s="321">
        <f>B1700+1</f>
        <v>13</v>
      </c>
      <c r="C1705" s="81" t="s">
        <v>23</v>
      </c>
      <c r="D1705" s="82" t="s">
        <v>136</v>
      </c>
      <c r="E1705" s="82" t="s">
        <v>28</v>
      </c>
      <c r="F1705" s="82" t="s">
        <v>27</v>
      </c>
      <c r="G1705" s="82" t="s">
        <v>24</v>
      </c>
      <c r="H1705" s="171" t="s">
        <v>25</v>
      </c>
      <c r="I1705" s="91" t="s">
        <v>133</v>
      </c>
      <c r="J1705" s="372" t="s">
        <v>198</v>
      </c>
      <c r="K1705" s="374"/>
      <c r="L1705" s="375"/>
      <c r="M1705" s="375"/>
      <c r="N1705" s="375"/>
      <c r="O1705" s="375"/>
      <c r="P1705" s="375"/>
      <c r="Q1705" s="375"/>
      <c r="R1705" s="376"/>
      <c r="S1705" s="83"/>
      <c r="T1705" s="120" t="s">
        <v>31</v>
      </c>
      <c r="U1705" s="118"/>
      <c r="V1705" s="118"/>
      <c r="W1705" s="118"/>
      <c r="X1705" s="118"/>
      <c r="Y1705" s="135" t="str">
        <f>K1707</f>
        <v/>
      </c>
      <c r="Z1705" s="266">
        <f>K1708</f>
        <v>0</v>
      </c>
      <c r="AA1705" s="135"/>
      <c r="AB1705" s="135"/>
      <c r="AC1705" s="135"/>
      <c r="AD1705" s="135"/>
      <c r="AE1705" s="135"/>
      <c r="AF1705" s="148"/>
      <c r="AG1705" s="135"/>
      <c r="AH1705" s="135"/>
      <c r="AI1705" s="135"/>
      <c r="AJ1705" s="135"/>
      <c r="AK1705" s="135"/>
    </row>
    <row r="1706" spans="1:37" ht="18" customHeight="1" thickBot="1">
      <c r="A1706" s="312"/>
      <c r="B1706" s="309">
        <f>B1646</f>
        <v>19</v>
      </c>
      <c r="C1706" s="107"/>
      <c r="D1706" s="108" t="s">
        <v>30</v>
      </c>
      <c r="E1706" s="108" t="str">
        <f>IF(C1706="","",IFERROR(INDEX(リスト!$B$3:$B$32,MATCH(プレー記録!C1706,リスト!$D$3:$D$32,0),1),""))</f>
        <v/>
      </c>
      <c r="F1706" s="109"/>
      <c r="G1706" s="109" t="str">
        <f>IF(F1706="","",F1706)</f>
        <v/>
      </c>
      <c r="H1706" s="172"/>
      <c r="I1706" s="175"/>
      <c r="J1706" s="373"/>
      <c r="K1706" s="377"/>
      <c r="L1706" s="378"/>
      <c r="M1706" s="378"/>
      <c r="N1706" s="378"/>
      <c r="O1706" s="378"/>
      <c r="P1706" s="378"/>
      <c r="Q1706" s="378"/>
      <c r="R1706" s="379"/>
      <c r="S1706" s="84"/>
      <c r="T1706" s="241"/>
      <c r="U1706" s="118" t="str">
        <f>IF(F1706="","","OUT_"&amp;E1706&amp;MONTH(B1706)&amp;"/"&amp;DAY(B1706)&amp;"_"&amp;COUNTIF($V$12:V1706,V1706))</f>
        <v/>
      </c>
      <c r="V1706" s="118" t="str">
        <f>"OUT_"&amp;E1706&amp;B1706</f>
        <v>OUT_19</v>
      </c>
      <c r="W1706" s="194">
        <f>SUM(H1706)-SUM(I1708)</f>
        <v>0</v>
      </c>
      <c r="X1706" s="119" t="str">
        <f>IF(C1706="","",C1706)</f>
        <v/>
      </c>
      <c r="Y1706" s="135" t="str">
        <f>M1707</f>
        <v/>
      </c>
      <c r="Z1706" s="266">
        <f>M1708</f>
        <v>0</v>
      </c>
      <c r="AA1706" s="135"/>
      <c r="AB1706" s="135"/>
      <c r="AC1706" s="135"/>
      <c r="AD1706" s="135"/>
      <c r="AE1706" s="135"/>
      <c r="AF1706" s="148"/>
      <c r="AG1706" s="135"/>
      <c r="AH1706" s="135"/>
      <c r="AI1706" s="135"/>
      <c r="AJ1706" s="135"/>
      <c r="AK1706" s="135"/>
    </row>
    <row r="1707" spans="1:37" ht="18" customHeight="1">
      <c r="A1707" s="312"/>
      <c r="B1707" s="79"/>
      <c r="C1707" s="85" t="s">
        <v>26</v>
      </c>
      <c r="D1707" s="86" t="s">
        <v>1</v>
      </c>
      <c r="E1707" s="86" t="s">
        <v>29</v>
      </c>
      <c r="F1707" s="86" t="s">
        <v>119</v>
      </c>
      <c r="G1707" s="86" t="s">
        <v>134</v>
      </c>
      <c r="H1707" s="173" t="s">
        <v>117</v>
      </c>
      <c r="I1707" s="92" t="s">
        <v>135</v>
      </c>
      <c r="J1707" s="380" t="s">
        <v>199</v>
      </c>
      <c r="K1707" s="382" t="str">
        <f>$K$13</f>
        <v/>
      </c>
      <c r="L1707" s="383"/>
      <c r="M1707" s="382" t="str">
        <f>$M$13</f>
        <v/>
      </c>
      <c r="N1707" s="383"/>
      <c r="O1707" s="382" t="str">
        <f>$O$13</f>
        <v/>
      </c>
      <c r="P1707" s="383"/>
      <c r="Q1707" s="382" t="str">
        <f>$Q$13</f>
        <v/>
      </c>
      <c r="R1707" s="384"/>
      <c r="S1707" s="87"/>
      <c r="T1707" s="135"/>
      <c r="U1707" s="118"/>
      <c r="V1707" s="118"/>
      <c r="W1707" s="118"/>
      <c r="X1707" s="118"/>
      <c r="Y1707" s="135" t="str">
        <f>O1707</f>
        <v/>
      </c>
      <c r="Z1707" s="266">
        <f>O1708</f>
        <v>0</v>
      </c>
      <c r="AA1707" s="135"/>
      <c r="AB1707" s="135"/>
      <c r="AC1707" s="135"/>
      <c r="AD1707" s="135"/>
      <c r="AE1707" s="135"/>
      <c r="AF1707" s="148"/>
      <c r="AG1707" s="135"/>
      <c r="AH1707" s="135"/>
      <c r="AI1707" s="135"/>
      <c r="AJ1707" s="135"/>
      <c r="AK1707" s="135"/>
    </row>
    <row r="1708" spans="1:37" ht="18" customHeight="1" thickBot="1">
      <c r="A1708" s="312" t="str">
        <f>IF(C1706="","",C1706)</f>
        <v/>
      </c>
      <c r="B1708" s="97">
        <f>B1646</f>
        <v>19</v>
      </c>
      <c r="C1708" s="93" t="str">
        <f>IF(H1706="","",IF(D1706="USD",H1706-G1706,ROUNDUP((H1706-G1706)/T1706,2)))</f>
        <v/>
      </c>
      <c r="D1708" s="110"/>
      <c r="E1708" s="110"/>
      <c r="F1708" s="111" t="str">
        <f>IF(AND(E1706&lt;&gt;"",OR(I1706="全額",I1706="一部")=TRUE)=TRUE,E1706,"")</f>
        <v/>
      </c>
      <c r="G1708" s="112" t="str">
        <f>IF(D1706="JPY",IF(COUNTIF(F1708,"*円*")=1,I1708,ROUNDUP(I1708/T1706,2)),IF(COUNTIF(F1708,"*円*")=0,I1708,ROUNDUP(I1708*T1706,0)))</f>
        <v/>
      </c>
      <c r="H1708" s="174"/>
      <c r="I1708" s="176" t="str">
        <f>IF(I1706="","",IF(I1706="全額",H1706,IF(I1706="なし",0,"金額入力")))</f>
        <v/>
      </c>
      <c r="J1708" s="381"/>
      <c r="K1708" s="385"/>
      <c r="L1708" s="386"/>
      <c r="M1708" s="385"/>
      <c r="N1708" s="386"/>
      <c r="O1708" s="385"/>
      <c r="P1708" s="386"/>
      <c r="Q1708" s="385"/>
      <c r="R1708" s="387"/>
      <c r="S1708" s="87"/>
      <c r="T1708" s="135"/>
      <c r="U1708" s="118" t="str">
        <f>IF(G1708="","","IN_"&amp;F1708&amp;MONTH(H1708)&amp;"/"&amp;DAY(H1708))&amp;"_"&amp;COUNTIF($V$14:V1708,V1708)</f>
        <v>_298</v>
      </c>
      <c r="V1708" s="118" t="str">
        <f>"IN_"&amp;F1708&amp;H1708</f>
        <v>IN_</v>
      </c>
      <c r="W1708" s="118"/>
      <c r="X1708" s="118"/>
      <c r="Y1708" s="135" t="str">
        <f>Q1707</f>
        <v/>
      </c>
      <c r="Z1708" s="266">
        <f>Q1708</f>
        <v>0</v>
      </c>
      <c r="AA1708" s="135" t="str">
        <f>IF(AB1708="着金待ち",COUNTIF($AB$14:AB1708,"着金待ち"),"")</f>
        <v/>
      </c>
      <c r="AB1708" s="135" t="str">
        <f>IF(AND(OR(I1706="全額",I1706="一部")=TRUE,H1708="")=TRUE,"着金待ち","")</f>
        <v/>
      </c>
      <c r="AC1708" s="135" t="str">
        <f>IF(AB1708="着金待ち",C1706,"")</f>
        <v/>
      </c>
      <c r="AD1708" s="135" t="str">
        <f>IF(AB1708="着金待ち",F1708,"")</f>
        <v/>
      </c>
      <c r="AE1708" s="292" t="str">
        <f>IF(AB1708="着金待ち",G1708,"")</f>
        <v/>
      </c>
      <c r="AF1708" s="148" t="str">
        <f>IF(AB1708="着金待ち",B1708,"")</f>
        <v/>
      </c>
      <c r="AG1708" s="135" t="str">
        <f>IF(C1708="","",IF(C1708&lt;&gt;D1708+E1708,"！",""))</f>
        <v/>
      </c>
      <c r="AH1708" s="135" t="str">
        <f>IF(C1708="","",IF(C1708&lt;&gt;SUM(K1708:R1708),"！",""))</f>
        <v/>
      </c>
      <c r="AI1708" s="135" t="str">
        <f>IF(OR(AG1708="！",AH1708="！")=TRUE,"！","")</f>
        <v/>
      </c>
      <c r="AJ1708" s="135" t="str">
        <f>IF(AI1708="！",COUNTIF($AI$14:AI1708,"！"),"")</f>
        <v/>
      </c>
      <c r="AK1708" s="135">
        <v>13</v>
      </c>
    </row>
    <row r="1709" spans="1:37" ht="18" customHeight="1" thickBot="1">
      <c r="B1709" s="308" t="s">
        <v>317</v>
      </c>
      <c r="C1709" s="181"/>
      <c r="D1709" s="182"/>
      <c r="E1709" s="98" t="str">
        <f>IFERROR(ABS(C1708-(D1708+E1708)),"")</f>
        <v/>
      </c>
      <c r="F1709" s="183"/>
      <c r="G1709" s="183"/>
      <c r="H1709" s="182"/>
      <c r="I1709" s="170"/>
      <c r="J1709" s="79"/>
      <c r="K1709" s="79"/>
      <c r="L1709" s="79"/>
      <c r="M1709" s="79"/>
      <c r="N1709" s="79"/>
      <c r="O1709" s="79"/>
      <c r="P1709" s="79"/>
      <c r="Q1709" s="371" t="str">
        <f>IFERROR(ABS(C1708-SUM(K1708:R1708)),"")</f>
        <v/>
      </c>
      <c r="R1709" s="371"/>
      <c r="S1709" s="135"/>
      <c r="T1709" s="135"/>
      <c r="U1709" s="135"/>
      <c r="V1709" s="135"/>
      <c r="W1709" s="135"/>
      <c r="X1709" s="135"/>
      <c r="Y1709" s="135"/>
      <c r="Z1709" s="135"/>
      <c r="AA1709" s="135"/>
      <c r="AB1709" s="135"/>
      <c r="AC1709" s="135"/>
      <c r="AD1709" s="135"/>
      <c r="AE1709" s="135"/>
      <c r="AF1709" s="135"/>
      <c r="AG1709" s="135"/>
      <c r="AH1709" s="135"/>
      <c r="AI1709" s="135"/>
      <c r="AJ1709" s="135"/>
      <c r="AK1709" s="135"/>
    </row>
    <row r="1710" spans="1:37" ht="18" customHeight="1" thickBot="1">
      <c r="A1710" s="312"/>
      <c r="B1710" s="321">
        <f>B1705+1</f>
        <v>14</v>
      </c>
      <c r="C1710" s="81" t="s">
        <v>23</v>
      </c>
      <c r="D1710" s="82" t="s">
        <v>136</v>
      </c>
      <c r="E1710" s="82" t="s">
        <v>28</v>
      </c>
      <c r="F1710" s="82" t="s">
        <v>27</v>
      </c>
      <c r="G1710" s="82" t="s">
        <v>24</v>
      </c>
      <c r="H1710" s="171" t="s">
        <v>25</v>
      </c>
      <c r="I1710" s="91" t="s">
        <v>133</v>
      </c>
      <c r="J1710" s="372" t="s">
        <v>198</v>
      </c>
      <c r="K1710" s="374"/>
      <c r="L1710" s="375"/>
      <c r="M1710" s="375"/>
      <c r="N1710" s="375"/>
      <c r="O1710" s="375"/>
      <c r="P1710" s="375"/>
      <c r="Q1710" s="375"/>
      <c r="R1710" s="376"/>
      <c r="S1710" s="83"/>
      <c r="T1710" s="120" t="s">
        <v>31</v>
      </c>
      <c r="U1710" s="118"/>
      <c r="V1710" s="118"/>
      <c r="W1710" s="118"/>
      <c r="X1710" s="118"/>
      <c r="Y1710" s="135" t="str">
        <f>K1712</f>
        <v/>
      </c>
      <c r="Z1710" s="266">
        <f>K1713</f>
        <v>0</v>
      </c>
      <c r="AA1710" s="135"/>
      <c r="AB1710" s="135"/>
      <c r="AC1710" s="135"/>
      <c r="AD1710" s="135"/>
      <c r="AE1710" s="135"/>
      <c r="AF1710" s="148"/>
      <c r="AG1710" s="135"/>
      <c r="AH1710" s="135"/>
      <c r="AI1710" s="135"/>
      <c r="AJ1710" s="135"/>
      <c r="AK1710" s="135"/>
    </row>
    <row r="1711" spans="1:37" ht="18" customHeight="1" thickBot="1">
      <c r="A1711" s="312"/>
      <c r="B1711" s="309">
        <f>B1646</f>
        <v>19</v>
      </c>
      <c r="C1711" s="107"/>
      <c r="D1711" s="108" t="s">
        <v>30</v>
      </c>
      <c r="E1711" s="108" t="str">
        <f>IF(C1711="","",IFERROR(INDEX(リスト!$B$3:$B$32,MATCH(プレー記録!C1711,リスト!$D$3:$D$32,0),1),""))</f>
        <v/>
      </c>
      <c r="F1711" s="109"/>
      <c r="G1711" s="109" t="str">
        <f>IF(F1711="","",F1711)</f>
        <v/>
      </c>
      <c r="H1711" s="172"/>
      <c r="I1711" s="175"/>
      <c r="J1711" s="373"/>
      <c r="K1711" s="377"/>
      <c r="L1711" s="378"/>
      <c r="M1711" s="378"/>
      <c r="N1711" s="378"/>
      <c r="O1711" s="378"/>
      <c r="P1711" s="378"/>
      <c r="Q1711" s="378"/>
      <c r="R1711" s="379"/>
      <c r="S1711" s="84"/>
      <c r="T1711" s="241"/>
      <c r="U1711" s="118" t="str">
        <f>IF(F1711="","","OUT_"&amp;E1711&amp;MONTH(B1711)&amp;"/"&amp;DAY(B1711)&amp;"_"&amp;COUNTIF($V$12:V1711,V1711))</f>
        <v/>
      </c>
      <c r="V1711" s="118" t="str">
        <f>"OUT_"&amp;E1711&amp;B1711</f>
        <v>OUT_19</v>
      </c>
      <c r="W1711" s="194">
        <f>SUM(H1711)-SUM(I1713)</f>
        <v>0</v>
      </c>
      <c r="X1711" s="119" t="str">
        <f>IF(C1711="","",C1711)</f>
        <v/>
      </c>
      <c r="Y1711" s="135" t="str">
        <f>M1712</f>
        <v/>
      </c>
      <c r="Z1711" s="266">
        <f>M1713</f>
        <v>0</v>
      </c>
      <c r="AA1711" s="135"/>
      <c r="AB1711" s="135"/>
      <c r="AC1711" s="135"/>
      <c r="AD1711" s="135"/>
      <c r="AE1711" s="135"/>
      <c r="AF1711" s="148"/>
      <c r="AG1711" s="135"/>
      <c r="AH1711" s="135"/>
      <c r="AI1711" s="135"/>
      <c r="AJ1711" s="135"/>
      <c r="AK1711" s="135"/>
    </row>
    <row r="1712" spans="1:37" ht="18" customHeight="1">
      <c r="A1712" s="312"/>
      <c r="B1712" s="79"/>
      <c r="C1712" s="85" t="s">
        <v>26</v>
      </c>
      <c r="D1712" s="86" t="s">
        <v>1</v>
      </c>
      <c r="E1712" s="86" t="s">
        <v>29</v>
      </c>
      <c r="F1712" s="86" t="s">
        <v>119</v>
      </c>
      <c r="G1712" s="86" t="s">
        <v>134</v>
      </c>
      <c r="H1712" s="173" t="s">
        <v>117</v>
      </c>
      <c r="I1712" s="92" t="s">
        <v>135</v>
      </c>
      <c r="J1712" s="380" t="s">
        <v>199</v>
      </c>
      <c r="K1712" s="382" t="str">
        <f>$K$13</f>
        <v/>
      </c>
      <c r="L1712" s="383"/>
      <c r="M1712" s="382" t="str">
        <f>$M$13</f>
        <v/>
      </c>
      <c r="N1712" s="383"/>
      <c r="O1712" s="382" t="str">
        <f>$O$13</f>
        <v/>
      </c>
      <c r="P1712" s="383"/>
      <c r="Q1712" s="382" t="str">
        <f>$Q$13</f>
        <v/>
      </c>
      <c r="R1712" s="384"/>
      <c r="S1712" s="87"/>
      <c r="T1712" s="135"/>
      <c r="U1712" s="118"/>
      <c r="V1712" s="118"/>
      <c r="W1712" s="118"/>
      <c r="X1712" s="118"/>
      <c r="Y1712" s="135" t="str">
        <f>O1712</f>
        <v/>
      </c>
      <c r="Z1712" s="266">
        <f>O1713</f>
        <v>0</v>
      </c>
      <c r="AA1712" s="135"/>
      <c r="AB1712" s="135"/>
      <c r="AC1712" s="135"/>
      <c r="AD1712" s="135"/>
      <c r="AE1712" s="135"/>
      <c r="AF1712" s="148"/>
      <c r="AG1712" s="135"/>
      <c r="AH1712" s="135"/>
      <c r="AI1712" s="135"/>
      <c r="AJ1712" s="135"/>
      <c r="AK1712" s="135"/>
    </row>
    <row r="1713" spans="1:37" ht="18" customHeight="1" thickBot="1">
      <c r="A1713" s="312" t="str">
        <f>IF(C1711="","",C1711)</f>
        <v/>
      </c>
      <c r="B1713" s="97">
        <f>B1646</f>
        <v>19</v>
      </c>
      <c r="C1713" s="93" t="str">
        <f>IF(H1711="","",IF(D1711="USD",H1711-G1711,ROUNDUP((H1711-G1711)/T1711,2)))</f>
        <v/>
      </c>
      <c r="D1713" s="110"/>
      <c r="E1713" s="110"/>
      <c r="F1713" s="111" t="str">
        <f>IF(AND(E1711&lt;&gt;"",OR(I1711="全額",I1711="一部")=TRUE)=TRUE,E1711,"")</f>
        <v/>
      </c>
      <c r="G1713" s="112" t="str">
        <f>IF(D1711="JPY",IF(COUNTIF(F1713,"*円*")=1,I1713,ROUNDUP(I1713/T1711,2)),IF(COUNTIF(F1713,"*円*")=0,I1713,ROUNDUP(I1713*T1711,0)))</f>
        <v/>
      </c>
      <c r="H1713" s="174"/>
      <c r="I1713" s="176" t="str">
        <f>IF(I1711="","",IF(I1711="全額",H1711,IF(I1711="なし",0,"金額入力")))</f>
        <v/>
      </c>
      <c r="J1713" s="381"/>
      <c r="K1713" s="385"/>
      <c r="L1713" s="386"/>
      <c r="M1713" s="385"/>
      <c r="N1713" s="386"/>
      <c r="O1713" s="385"/>
      <c r="P1713" s="386"/>
      <c r="Q1713" s="385"/>
      <c r="R1713" s="387"/>
      <c r="S1713" s="87"/>
      <c r="T1713" s="135"/>
      <c r="U1713" s="118" t="str">
        <f>IF(G1713="","","IN_"&amp;F1713&amp;MONTH(H1713)&amp;"/"&amp;DAY(H1713))&amp;"_"&amp;COUNTIF($V$14:V1713,V1713)</f>
        <v>_299</v>
      </c>
      <c r="V1713" s="118" t="str">
        <f>"IN_"&amp;F1713&amp;H1713</f>
        <v>IN_</v>
      </c>
      <c r="W1713" s="118"/>
      <c r="X1713" s="118"/>
      <c r="Y1713" s="135" t="str">
        <f>Q1712</f>
        <v/>
      </c>
      <c r="Z1713" s="266">
        <f>Q1713</f>
        <v>0</v>
      </c>
      <c r="AA1713" s="135" t="str">
        <f>IF(AB1713="着金待ち",COUNTIF($AB$14:AB1713,"着金待ち"),"")</f>
        <v/>
      </c>
      <c r="AB1713" s="135" t="str">
        <f>IF(AND(OR(I1711="全額",I1711="一部")=TRUE,H1713="")=TRUE,"着金待ち","")</f>
        <v/>
      </c>
      <c r="AC1713" s="135" t="str">
        <f>IF(AB1713="着金待ち",C1711,"")</f>
        <v/>
      </c>
      <c r="AD1713" s="135" t="str">
        <f>IF(AB1713="着金待ち",F1713,"")</f>
        <v/>
      </c>
      <c r="AE1713" s="292" t="str">
        <f>IF(AB1713="着金待ち",G1713,"")</f>
        <v/>
      </c>
      <c r="AF1713" s="148" t="str">
        <f>IF(AB1713="着金待ち",B1713,"")</f>
        <v/>
      </c>
      <c r="AG1713" s="135" t="str">
        <f>IF(C1713="","",IF(C1713&lt;&gt;D1713+E1713,"！",""))</f>
        <v/>
      </c>
      <c r="AH1713" s="135" t="str">
        <f>IF(C1713="","",IF(C1713&lt;&gt;SUM(K1713:R1713),"！",""))</f>
        <v/>
      </c>
      <c r="AI1713" s="135" t="str">
        <f>IF(OR(AG1713="！",AH1713="！")=TRUE,"！","")</f>
        <v/>
      </c>
      <c r="AJ1713" s="135" t="str">
        <f>IF(AI1713="！",COUNTIF($AI$14:AI1713,"！"),"")</f>
        <v/>
      </c>
      <c r="AK1713" s="135">
        <v>14</v>
      </c>
    </row>
    <row r="1714" spans="1:37" ht="18" customHeight="1" thickBot="1">
      <c r="B1714" s="308" t="s">
        <v>317</v>
      </c>
      <c r="C1714" s="181"/>
      <c r="D1714" s="182"/>
      <c r="E1714" s="98" t="str">
        <f>IFERROR(ABS(C1713-(D1713+E1713)),"")</f>
        <v/>
      </c>
      <c r="F1714" s="183"/>
      <c r="G1714" s="183"/>
      <c r="H1714" s="182"/>
      <c r="I1714" s="170"/>
      <c r="J1714" s="79"/>
      <c r="K1714" s="79"/>
      <c r="L1714" s="79"/>
      <c r="M1714" s="79"/>
      <c r="N1714" s="79"/>
      <c r="O1714" s="79"/>
      <c r="P1714" s="79"/>
      <c r="Q1714" s="371" t="str">
        <f>IFERROR(ABS(C1713-SUM(K1713:R1713)),"")</f>
        <v/>
      </c>
      <c r="R1714" s="371"/>
      <c r="S1714" s="135"/>
      <c r="T1714" s="135"/>
      <c r="U1714" s="135"/>
      <c r="V1714" s="135"/>
      <c r="W1714" s="135"/>
      <c r="X1714" s="135"/>
      <c r="Y1714" s="135"/>
      <c r="Z1714" s="135"/>
      <c r="AA1714" s="135"/>
      <c r="AB1714" s="135"/>
      <c r="AC1714" s="135"/>
      <c r="AD1714" s="135"/>
      <c r="AE1714" s="135"/>
      <c r="AF1714" s="135"/>
      <c r="AG1714" s="135"/>
      <c r="AH1714" s="135"/>
      <c r="AI1714" s="135"/>
      <c r="AJ1714" s="135"/>
      <c r="AK1714" s="135"/>
    </row>
    <row r="1715" spans="1:37" ht="18" customHeight="1" thickBot="1">
      <c r="A1715" s="312"/>
      <c r="B1715" s="321">
        <f>B1710+1</f>
        <v>15</v>
      </c>
      <c r="C1715" s="81" t="s">
        <v>23</v>
      </c>
      <c r="D1715" s="82" t="s">
        <v>136</v>
      </c>
      <c r="E1715" s="82" t="s">
        <v>28</v>
      </c>
      <c r="F1715" s="82" t="s">
        <v>27</v>
      </c>
      <c r="G1715" s="82" t="s">
        <v>24</v>
      </c>
      <c r="H1715" s="171" t="s">
        <v>25</v>
      </c>
      <c r="I1715" s="91" t="s">
        <v>133</v>
      </c>
      <c r="J1715" s="372" t="s">
        <v>198</v>
      </c>
      <c r="K1715" s="374"/>
      <c r="L1715" s="375"/>
      <c r="M1715" s="375"/>
      <c r="N1715" s="375"/>
      <c r="O1715" s="375"/>
      <c r="P1715" s="375"/>
      <c r="Q1715" s="375"/>
      <c r="R1715" s="376"/>
      <c r="S1715" s="83"/>
      <c r="T1715" s="120" t="s">
        <v>31</v>
      </c>
      <c r="U1715" s="118"/>
      <c r="V1715" s="118"/>
      <c r="W1715" s="118"/>
      <c r="X1715" s="118"/>
      <c r="Y1715" s="135" t="str">
        <f>K1717</f>
        <v/>
      </c>
      <c r="Z1715" s="266">
        <f>K1718</f>
        <v>0</v>
      </c>
      <c r="AA1715" s="135"/>
      <c r="AB1715" s="135"/>
      <c r="AC1715" s="135"/>
      <c r="AD1715" s="135"/>
      <c r="AE1715" s="135"/>
      <c r="AF1715" s="148"/>
      <c r="AG1715" s="135"/>
      <c r="AH1715" s="135"/>
      <c r="AI1715" s="135"/>
      <c r="AJ1715" s="135"/>
      <c r="AK1715" s="135"/>
    </row>
    <row r="1716" spans="1:37" ht="18" customHeight="1" thickBot="1">
      <c r="A1716" s="312"/>
      <c r="B1716" s="309">
        <f>B1646</f>
        <v>19</v>
      </c>
      <c r="C1716" s="107"/>
      <c r="D1716" s="108" t="s">
        <v>30</v>
      </c>
      <c r="E1716" s="108" t="str">
        <f>IF(C1716="","",IFERROR(INDEX(リスト!$B$3:$B$32,MATCH(プレー記録!C1716,リスト!$D$3:$D$32,0),1),""))</f>
        <v/>
      </c>
      <c r="F1716" s="109"/>
      <c r="G1716" s="109" t="str">
        <f>IF(F1716="","",F1716)</f>
        <v/>
      </c>
      <c r="H1716" s="172"/>
      <c r="I1716" s="175"/>
      <c r="J1716" s="373"/>
      <c r="K1716" s="377"/>
      <c r="L1716" s="378"/>
      <c r="M1716" s="378"/>
      <c r="N1716" s="378"/>
      <c r="O1716" s="378"/>
      <c r="P1716" s="378"/>
      <c r="Q1716" s="378"/>
      <c r="R1716" s="379"/>
      <c r="S1716" s="84"/>
      <c r="T1716" s="241"/>
      <c r="U1716" s="118" t="str">
        <f>IF(F1716="","","OUT_"&amp;E1716&amp;MONTH(B1716)&amp;"/"&amp;DAY(B1716)&amp;"_"&amp;COUNTIF($V$12:V1716,V1716))</f>
        <v/>
      </c>
      <c r="V1716" s="118" t="str">
        <f>"OUT_"&amp;E1716&amp;B1716</f>
        <v>OUT_19</v>
      </c>
      <c r="W1716" s="194">
        <f>SUM(H1716)-SUM(I1718)</f>
        <v>0</v>
      </c>
      <c r="X1716" s="119" t="str">
        <f>IF(C1716="","",C1716)</f>
        <v/>
      </c>
      <c r="Y1716" s="135" t="str">
        <f>M1717</f>
        <v/>
      </c>
      <c r="Z1716" s="266">
        <f>M1718</f>
        <v>0</v>
      </c>
      <c r="AA1716" s="135"/>
      <c r="AB1716" s="135"/>
      <c r="AC1716" s="135"/>
      <c r="AD1716" s="135"/>
      <c r="AE1716" s="135"/>
      <c r="AF1716" s="148"/>
      <c r="AG1716" s="135"/>
      <c r="AH1716" s="135"/>
      <c r="AI1716" s="135"/>
      <c r="AJ1716" s="135"/>
      <c r="AK1716" s="135"/>
    </row>
    <row r="1717" spans="1:37" ht="18" customHeight="1">
      <c r="A1717" s="312"/>
      <c r="B1717" s="79"/>
      <c r="C1717" s="85" t="s">
        <v>26</v>
      </c>
      <c r="D1717" s="86" t="s">
        <v>1</v>
      </c>
      <c r="E1717" s="86" t="s">
        <v>29</v>
      </c>
      <c r="F1717" s="86" t="s">
        <v>119</v>
      </c>
      <c r="G1717" s="86" t="s">
        <v>134</v>
      </c>
      <c r="H1717" s="173" t="s">
        <v>117</v>
      </c>
      <c r="I1717" s="92" t="s">
        <v>135</v>
      </c>
      <c r="J1717" s="380" t="s">
        <v>199</v>
      </c>
      <c r="K1717" s="382" t="str">
        <f>$K$13</f>
        <v/>
      </c>
      <c r="L1717" s="383"/>
      <c r="M1717" s="382" t="str">
        <f>$M$13</f>
        <v/>
      </c>
      <c r="N1717" s="383"/>
      <c r="O1717" s="382" t="str">
        <f>$O$13</f>
        <v/>
      </c>
      <c r="P1717" s="383"/>
      <c r="Q1717" s="382" t="str">
        <f>$Q$13</f>
        <v/>
      </c>
      <c r="R1717" s="384"/>
      <c r="S1717" s="87"/>
      <c r="T1717" s="135"/>
      <c r="U1717" s="118"/>
      <c r="V1717" s="118"/>
      <c r="W1717" s="118"/>
      <c r="X1717" s="118"/>
      <c r="Y1717" s="135" t="str">
        <f>O1717</f>
        <v/>
      </c>
      <c r="Z1717" s="266">
        <f>O1718</f>
        <v>0</v>
      </c>
      <c r="AA1717" s="135"/>
      <c r="AB1717" s="135"/>
      <c r="AC1717" s="135"/>
      <c r="AD1717" s="135"/>
      <c r="AE1717" s="135"/>
      <c r="AF1717" s="148"/>
      <c r="AG1717" s="135"/>
      <c r="AH1717" s="135"/>
      <c r="AI1717" s="135"/>
      <c r="AJ1717" s="135"/>
      <c r="AK1717" s="135"/>
    </row>
    <row r="1718" spans="1:37" ht="18" customHeight="1" thickBot="1">
      <c r="A1718" s="312" t="str">
        <f>IF(C1716="","",C1716)</f>
        <v/>
      </c>
      <c r="B1718" s="97">
        <f>B1646</f>
        <v>19</v>
      </c>
      <c r="C1718" s="93" t="str">
        <f>IF(H1716="","",IF(D1716="USD",H1716-G1716,ROUNDUP((H1716-G1716)/T1716,2)))</f>
        <v/>
      </c>
      <c r="D1718" s="110"/>
      <c r="E1718" s="110"/>
      <c r="F1718" s="111" t="str">
        <f>IF(AND(E1716&lt;&gt;"",OR(I1716="全額",I1716="一部")=TRUE)=TRUE,E1716,"")</f>
        <v/>
      </c>
      <c r="G1718" s="112" t="str">
        <f>IF(D1716="JPY",IF(COUNTIF(F1718,"*円*")=1,I1718,ROUNDUP(I1718/T1716,2)),IF(COUNTIF(F1718,"*円*")=0,I1718,ROUNDUP(I1718*T1716,0)))</f>
        <v/>
      </c>
      <c r="H1718" s="174"/>
      <c r="I1718" s="176" t="str">
        <f>IF(I1716="","",IF(I1716="全額",H1716,IF(I1716="なし",0,"金額入力")))</f>
        <v/>
      </c>
      <c r="J1718" s="381"/>
      <c r="K1718" s="385"/>
      <c r="L1718" s="386"/>
      <c r="M1718" s="385"/>
      <c r="N1718" s="386"/>
      <c r="O1718" s="385"/>
      <c r="P1718" s="386"/>
      <c r="Q1718" s="385"/>
      <c r="R1718" s="387"/>
      <c r="S1718" s="87"/>
      <c r="T1718" s="135"/>
      <c r="U1718" s="118" t="str">
        <f>IF(G1718="","","IN_"&amp;F1718&amp;MONTH(H1718)&amp;"/"&amp;DAY(H1718))&amp;"_"&amp;COUNTIF($V$14:V1718,V1718)</f>
        <v>_300</v>
      </c>
      <c r="V1718" s="118" t="str">
        <f>"IN_"&amp;F1718&amp;H1718</f>
        <v>IN_</v>
      </c>
      <c r="W1718" s="118"/>
      <c r="X1718" s="118"/>
      <c r="Y1718" s="135" t="str">
        <f>Q1717</f>
        <v/>
      </c>
      <c r="Z1718" s="266">
        <f>Q1718</f>
        <v>0</v>
      </c>
      <c r="AA1718" s="135" t="str">
        <f>IF(AB1718="着金待ち",COUNTIF($AB$14:AB1718,"着金待ち"),"")</f>
        <v/>
      </c>
      <c r="AB1718" s="135" t="str">
        <f>IF(AND(OR(I1716="全額",I1716="一部")=TRUE,H1718="")=TRUE,"着金待ち","")</f>
        <v/>
      </c>
      <c r="AC1718" s="135" t="str">
        <f>IF(AB1718="着金待ち",C1716,"")</f>
        <v/>
      </c>
      <c r="AD1718" s="135" t="str">
        <f>IF(AB1718="着金待ち",F1718,"")</f>
        <v/>
      </c>
      <c r="AE1718" s="292" t="str">
        <f>IF(AB1718="着金待ち",G1718,"")</f>
        <v/>
      </c>
      <c r="AF1718" s="148" t="str">
        <f>IF(AB1718="着金待ち",B1718,"")</f>
        <v/>
      </c>
      <c r="AG1718" s="135" t="str">
        <f>IF(C1718="","",IF(C1718&lt;&gt;D1718+E1718,"！",""))</f>
        <v/>
      </c>
      <c r="AH1718" s="135" t="str">
        <f>IF(C1718="","",IF(C1718&lt;&gt;SUM(K1718:R1718),"！",""))</f>
        <v/>
      </c>
      <c r="AI1718" s="135" t="str">
        <f>IF(OR(AG1718="！",AH1718="！")=TRUE,"！","")</f>
        <v/>
      </c>
      <c r="AJ1718" s="135" t="str">
        <f>IF(AI1718="！",COUNTIF($AI$14:AI1718,"！"),"")</f>
        <v/>
      </c>
      <c r="AK1718" s="135">
        <v>15</v>
      </c>
    </row>
    <row r="1719" spans="1:37" ht="18" customHeight="1">
      <c r="B1719" s="308" t="s">
        <v>317</v>
      </c>
      <c r="C1719" s="181"/>
      <c r="D1719" s="182"/>
      <c r="E1719" s="98" t="str">
        <f>IFERROR(ABS(C1718-(D1718+E1718)),"")</f>
        <v/>
      </c>
      <c r="F1719" s="183"/>
      <c r="G1719" s="183"/>
      <c r="H1719" s="182"/>
      <c r="I1719" s="170"/>
      <c r="J1719" s="79"/>
      <c r="K1719" s="79"/>
      <c r="L1719" s="79"/>
      <c r="M1719" s="79"/>
      <c r="N1719" s="79"/>
      <c r="O1719" s="79"/>
      <c r="P1719" s="79"/>
      <c r="Q1719" s="371" t="str">
        <f>IFERROR(ABS(C1718-SUM(K1718:R1718)),"")</f>
        <v/>
      </c>
      <c r="R1719" s="371"/>
      <c r="S1719" s="135"/>
      <c r="T1719" s="135"/>
      <c r="U1719" s="135"/>
      <c r="V1719" s="135"/>
      <c r="W1719" s="135"/>
      <c r="X1719" s="135"/>
      <c r="Y1719" s="135"/>
      <c r="Z1719" s="135"/>
      <c r="AA1719" s="135"/>
      <c r="AB1719" s="135"/>
      <c r="AC1719" s="135"/>
      <c r="AD1719" s="135"/>
      <c r="AE1719" s="135"/>
      <c r="AF1719" s="135"/>
    </row>
    <row r="1720" spans="1:37" ht="18" customHeight="1">
      <c r="I1720"/>
      <c r="T1720"/>
      <c r="U1720"/>
      <c r="V1720"/>
      <c r="W1720"/>
      <c r="X1720"/>
    </row>
    <row r="1721" spans="1:37" ht="18" customHeight="1">
      <c r="A1721" s="312"/>
      <c r="B1721" s="178"/>
      <c r="C1721" s="78">
        <f>C1635+1</f>
        <v>20</v>
      </c>
      <c r="D1721" s="179" t="s">
        <v>312</v>
      </c>
      <c r="E1721" s="180">
        <f>G1721+I1721</f>
        <v>0</v>
      </c>
      <c r="F1721" s="179" t="s">
        <v>1</v>
      </c>
      <c r="G1721" s="180">
        <f>D1734+D1739+D1744+D1749+D1754+D1759+D1764+D1769+D1774+D1779+D1784+D1789+D1794+D1799+D1804</f>
        <v>0</v>
      </c>
      <c r="H1721" s="179" t="s">
        <v>29</v>
      </c>
      <c r="I1721" s="180">
        <f>E1734+E1739+E1744+E1749+E1754+E1759+E1764+E1769+E1774+E1779+E1784+E1789+E1794+E1799+E1804</f>
        <v>0</v>
      </c>
      <c r="J1721" s="177"/>
      <c r="K1721" s="390" t="s">
        <v>318</v>
      </c>
      <c r="L1721" s="390"/>
      <c r="M1721" s="390"/>
      <c r="N1721" s="390"/>
      <c r="O1721" s="390"/>
      <c r="P1721" s="390"/>
      <c r="Q1721" s="390"/>
      <c r="R1721" s="390"/>
      <c r="S1721" s="79"/>
      <c r="T1721" s="118"/>
      <c r="U1721" s="118"/>
      <c r="V1721" s="118"/>
      <c r="W1721" s="118"/>
      <c r="X1721" s="118"/>
      <c r="Y1721" s="135"/>
      <c r="Z1721" s="135"/>
      <c r="AA1721" s="135"/>
      <c r="AB1721" s="135"/>
      <c r="AC1721" s="135"/>
      <c r="AD1721" s="135"/>
      <c r="AE1721" s="135"/>
      <c r="AF1721" s="135"/>
    </row>
    <row r="1722" spans="1:37" ht="18" customHeight="1">
      <c r="A1722" s="312"/>
      <c r="B1722" s="178"/>
      <c r="C1722" s="78"/>
      <c r="D1722" s="179" t="s">
        <v>313</v>
      </c>
      <c r="E1722" s="180">
        <f ca="1">IFERROR(INDEX(カレンダー・グラフ!$B$74:$AF$74,1,MATCH(プレー記録!C1721,カレンダー・グラフ!$B$72:$AF$72,0)),0)</f>
        <v>0</v>
      </c>
      <c r="F1722" s="179" t="s">
        <v>314</v>
      </c>
      <c r="G1722" s="180">
        <f>サマリー!$Q$3</f>
        <v>0</v>
      </c>
      <c r="H1722" s="179" t="s">
        <v>315</v>
      </c>
      <c r="I1722" s="180">
        <f>サマリー!$Q$7</f>
        <v>0</v>
      </c>
      <c r="J1722" s="177"/>
      <c r="K1722" s="79"/>
      <c r="L1722" s="79"/>
      <c r="M1722" s="79"/>
      <c r="N1722" s="79"/>
      <c r="O1722" s="79"/>
      <c r="P1722" s="79"/>
      <c r="Q1722" s="79"/>
      <c r="R1722" s="79"/>
      <c r="S1722" s="79"/>
      <c r="T1722" s="118"/>
      <c r="U1722" s="118"/>
      <c r="V1722" s="118"/>
      <c r="W1722" s="118"/>
      <c r="X1722" s="118"/>
      <c r="Y1722" s="135"/>
      <c r="Z1722" s="135"/>
      <c r="AA1722" s="135"/>
      <c r="AB1722" s="135"/>
      <c r="AC1722" s="135"/>
      <c r="AD1722" s="135"/>
      <c r="AE1722" s="135"/>
      <c r="AF1722" s="135"/>
    </row>
    <row r="1723" spans="1:37" ht="18" customHeight="1">
      <c r="A1723" s="312"/>
      <c r="B1723" s="243"/>
      <c r="C1723" s="389"/>
      <c r="D1723" s="389"/>
      <c r="E1723" s="389"/>
      <c r="F1723" s="389"/>
      <c r="G1723" s="389" t="str">
        <f>IFERROR(INDEX(ルール・メモ!$F$3:$F$32,MATCH(1,ルール・メモ!$E$3:$E$32,0),1),"")</f>
        <v/>
      </c>
      <c r="H1723" s="389"/>
      <c r="I1723" s="389"/>
      <c r="J1723" s="184"/>
      <c r="K1723" s="79"/>
      <c r="L1723" s="79"/>
      <c r="M1723" s="79"/>
      <c r="N1723" s="79"/>
      <c r="O1723" s="79"/>
      <c r="P1723" s="79"/>
      <c r="Q1723" s="79"/>
      <c r="R1723" s="79"/>
      <c r="S1723" s="79"/>
      <c r="T1723" s="118"/>
      <c r="U1723" s="118"/>
      <c r="V1723" s="118"/>
      <c r="W1723" s="118"/>
      <c r="X1723" s="118"/>
      <c r="Y1723" s="135"/>
      <c r="Z1723" s="135"/>
      <c r="AA1723" s="135"/>
      <c r="AB1723" s="135"/>
      <c r="AC1723" s="135"/>
      <c r="AD1723" s="135"/>
      <c r="AE1723" s="135"/>
      <c r="AF1723" s="135"/>
    </row>
    <row r="1724" spans="1:37" ht="18" customHeight="1">
      <c r="A1724" s="312"/>
      <c r="B1724" s="243"/>
      <c r="C1724" s="389"/>
      <c r="D1724" s="389"/>
      <c r="E1724" s="389"/>
      <c r="F1724" s="389"/>
      <c r="G1724" s="389" t="str">
        <f>IFERROR(INDEX(ルール・メモ!$F$3:$F$32,MATCH(2,ルール・メモ!$E$3:$E$32,0),1),"")</f>
        <v/>
      </c>
      <c r="H1724" s="389"/>
      <c r="I1724" s="389"/>
      <c r="J1724" s="184"/>
      <c r="K1724" s="135"/>
      <c r="L1724" s="135"/>
      <c r="M1724" s="135"/>
      <c r="N1724" s="135"/>
      <c r="O1724" s="135"/>
      <c r="P1724" s="135"/>
      <c r="Q1724" s="135"/>
      <c r="R1724" s="135"/>
      <c r="S1724" s="79"/>
      <c r="T1724" s="118"/>
      <c r="U1724" s="118"/>
      <c r="V1724" s="118"/>
      <c r="W1724" s="118"/>
      <c r="X1724" s="118"/>
      <c r="Y1724" s="135"/>
      <c r="Z1724" s="135"/>
      <c r="AA1724" s="135"/>
      <c r="AB1724" s="135"/>
      <c r="AC1724" s="135"/>
      <c r="AD1724" s="135"/>
      <c r="AE1724" s="135"/>
      <c r="AF1724" s="135"/>
    </row>
    <row r="1725" spans="1:37" ht="18" customHeight="1">
      <c r="A1725" s="312"/>
      <c r="B1725" s="243"/>
      <c r="C1725" s="389"/>
      <c r="D1725" s="389"/>
      <c r="E1725" s="389"/>
      <c r="F1725" s="389"/>
      <c r="G1725" s="389" t="str">
        <f>IFERROR(INDEX(ルール・メモ!$F$3:$F$32,MATCH(3,ルール・メモ!$E$3:$E$32,0),1),"")</f>
        <v/>
      </c>
      <c r="H1725" s="389"/>
      <c r="I1725" s="389"/>
      <c r="J1725" s="184"/>
      <c r="K1725" s="306">
        <f>$C$1</f>
        <v>0</v>
      </c>
      <c r="L1725" s="99">
        <f>K1725+1</f>
        <v>1</v>
      </c>
      <c r="M1725" s="99">
        <f t="shared" ref="M1725" si="155">L1725+1</f>
        <v>2</v>
      </c>
      <c r="N1725" s="99">
        <f t="shared" ref="N1725" si="156">M1725+1</f>
        <v>3</v>
      </c>
      <c r="O1725" s="99">
        <f t="shared" ref="O1725" si="157">N1725+1</f>
        <v>4</v>
      </c>
      <c r="P1725" s="99">
        <f t="shared" ref="P1725" si="158">O1725+1</f>
        <v>5</v>
      </c>
      <c r="Q1725" s="99">
        <f t="shared" ref="Q1725" si="159">P1725+1</f>
        <v>6</v>
      </c>
      <c r="R1725" s="100">
        <f t="shared" ref="R1725" si="160">Q1725+1</f>
        <v>7</v>
      </c>
      <c r="S1725" s="79"/>
      <c r="T1725" s="118"/>
      <c r="U1725" s="118"/>
      <c r="V1725" s="118"/>
      <c r="W1725" s="118"/>
      <c r="X1725" s="118"/>
      <c r="Y1725" s="135"/>
      <c r="Z1725" s="135"/>
      <c r="AA1725" s="135"/>
      <c r="AB1725" s="135"/>
      <c r="AC1725" s="135"/>
      <c r="AD1725" s="135"/>
      <c r="AE1725" s="135"/>
      <c r="AF1725" s="135"/>
    </row>
    <row r="1726" spans="1:37" ht="18" customHeight="1">
      <c r="A1726" s="312"/>
      <c r="B1726" s="243"/>
      <c r="C1726" s="389"/>
      <c r="D1726" s="389"/>
      <c r="E1726" s="389"/>
      <c r="F1726" s="389"/>
      <c r="G1726" s="389" t="str">
        <f>IFERROR(INDEX(ルール・メモ!$F$3:$F$32,MATCH(4,ルール・メモ!$E$3:$E$32,0),1),"")</f>
        <v/>
      </c>
      <c r="H1726" s="389"/>
      <c r="I1726" s="389"/>
      <c r="J1726" s="184"/>
      <c r="K1726" s="101">
        <f>K1725+8</f>
        <v>8</v>
      </c>
      <c r="L1726" s="102">
        <f t="shared" ref="L1726:R1726" si="161">L1725+8</f>
        <v>9</v>
      </c>
      <c r="M1726" s="102">
        <f t="shared" si="161"/>
        <v>10</v>
      </c>
      <c r="N1726" s="102">
        <f t="shared" si="161"/>
        <v>11</v>
      </c>
      <c r="O1726" s="102">
        <f t="shared" si="161"/>
        <v>12</v>
      </c>
      <c r="P1726" s="102">
        <f t="shared" si="161"/>
        <v>13</v>
      </c>
      <c r="Q1726" s="102">
        <f t="shared" si="161"/>
        <v>14</v>
      </c>
      <c r="R1726" s="103">
        <f t="shared" si="161"/>
        <v>15</v>
      </c>
      <c r="S1726" s="79"/>
      <c r="T1726" s="118"/>
      <c r="U1726" s="118"/>
      <c r="V1726" s="118"/>
      <c r="W1726" s="118"/>
      <c r="X1726" s="118"/>
      <c r="Y1726" s="135"/>
      <c r="Z1726" s="135"/>
      <c r="AA1726" s="135"/>
      <c r="AB1726" s="135"/>
      <c r="AC1726" s="135"/>
      <c r="AD1726" s="135"/>
      <c r="AE1726" s="135"/>
      <c r="AF1726" s="135"/>
    </row>
    <row r="1727" spans="1:37" ht="18" customHeight="1">
      <c r="A1727" s="312"/>
      <c r="B1727" s="243"/>
      <c r="C1727" s="389"/>
      <c r="D1727" s="389"/>
      <c r="E1727" s="389"/>
      <c r="F1727" s="389"/>
      <c r="G1727" s="389" t="str">
        <f>IFERROR(INDEX(ルール・メモ!$F$3:$F$32,MATCH(5,ルール・メモ!$E$3:$E$32,0),1),"")</f>
        <v/>
      </c>
      <c r="H1727" s="389"/>
      <c r="I1727" s="389"/>
      <c r="J1727" s="184"/>
      <c r="K1727" s="101">
        <f t="shared" ref="K1727:R1728" si="162">K1726+8</f>
        <v>16</v>
      </c>
      <c r="L1727" s="102">
        <f t="shared" si="162"/>
        <v>17</v>
      </c>
      <c r="M1727" s="102">
        <f t="shared" si="162"/>
        <v>18</v>
      </c>
      <c r="N1727" s="102">
        <f t="shared" si="162"/>
        <v>19</v>
      </c>
      <c r="O1727" s="102">
        <f t="shared" si="162"/>
        <v>20</v>
      </c>
      <c r="P1727" s="102">
        <f t="shared" si="162"/>
        <v>21</v>
      </c>
      <c r="Q1727" s="102">
        <f t="shared" si="162"/>
        <v>22</v>
      </c>
      <c r="R1727" s="103">
        <f t="shared" si="162"/>
        <v>23</v>
      </c>
      <c r="S1727" s="79"/>
      <c r="T1727" s="118"/>
      <c r="U1727" s="118"/>
      <c r="V1727" s="118"/>
      <c r="W1727" s="118"/>
      <c r="X1727" s="118"/>
      <c r="Y1727" s="135"/>
      <c r="Z1727" s="135"/>
      <c r="AA1727" s="135"/>
      <c r="AB1727" s="135"/>
      <c r="AC1727" s="135"/>
      <c r="AD1727" s="135"/>
      <c r="AE1727" s="135"/>
      <c r="AF1727" s="135"/>
    </row>
    <row r="1728" spans="1:37" ht="18" customHeight="1">
      <c r="A1728" s="312"/>
      <c r="B1728" s="243"/>
      <c r="C1728" s="389"/>
      <c r="D1728" s="389"/>
      <c r="E1728" s="389"/>
      <c r="F1728" s="389"/>
      <c r="G1728" s="389" t="str">
        <f>IFERROR(INDEX(ルール・メモ!$F$3:$F$32,MATCH(6,ルール・メモ!$E$3:$E$32,0),1),"")</f>
        <v/>
      </c>
      <c r="H1728" s="389"/>
      <c r="I1728" s="389"/>
      <c r="J1728" s="184"/>
      <c r="K1728" s="104">
        <f t="shared" si="162"/>
        <v>24</v>
      </c>
      <c r="L1728" s="105">
        <f t="shared" si="162"/>
        <v>25</v>
      </c>
      <c r="M1728" s="105">
        <f t="shared" si="162"/>
        <v>26</v>
      </c>
      <c r="N1728" s="105">
        <f t="shared" si="162"/>
        <v>27</v>
      </c>
      <c r="O1728" s="105">
        <f t="shared" si="162"/>
        <v>28</v>
      </c>
      <c r="P1728" s="105">
        <f t="shared" si="162"/>
        <v>29</v>
      </c>
      <c r="Q1728" s="105">
        <f t="shared" si="162"/>
        <v>30</v>
      </c>
      <c r="R1728" s="106"/>
      <c r="S1728" s="79"/>
      <c r="T1728" s="118"/>
      <c r="U1728" s="118"/>
      <c r="V1728" s="118"/>
      <c r="W1728" s="118"/>
      <c r="X1728" s="118"/>
      <c r="Y1728" s="135"/>
      <c r="Z1728" s="135"/>
      <c r="AA1728" s="135"/>
      <c r="AB1728" s="135"/>
      <c r="AC1728" s="135"/>
      <c r="AD1728" s="135"/>
      <c r="AE1728" s="135"/>
      <c r="AF1728" s="135"/>
    </row>
    <row r="1729" spans="1:37" ht="18" customHeight="1">
      <c r="A1729" s="312"/>
      <c r="B1729" s="80"/>
      <c r="C1729" s="95" t="str">
        <f>"①"&amp;IFERROR(INDEX(ルール・メモ!$C$3:$C$32,MATCH(1,ルール・メモ!$B$3:$B$32,0),1),"")</f>
        <v>①</v>
      </c>
      <c r="D1729" s="95"/>
      <c r="E1729" s="95"/>
      <c r="F1729" s="95"/>
      <c r="G1729" s="95"/>
      <c r="H1729" s="95"/>
      <c r="I1729" s="95" t="str">
        <f>"③"&amp;IFERROR(INDEX(ルール・メモ!$C$3:$C$32,MATCH(3,ルール・メモ!$B$3:$B$32,0),1),"")</f>
        <v>③</v>
      </c>
      <c r="J1729" s="80"/>
      <c r="K1729" s="96"/>
      <c r="L1729" s="96"/>
      <c r="M1729" s="96"/>
      <c r="N1729" s="96"/>
      <c r="O1729" s="96"/>
      <c r="P1729" s="96"/>
      <c r="Q1729" s="96"/>
      <c r="R1729" s="96"/>
      <c r="S1729" s="79"/>
      <c r="T1729" s="119"/>
      <c r="U1729" s="118"/>
      <c r="V1729" s="118"/>
      <c r="W1729" s="118"/>
      <c r="X1729" s="118"/>
      <c r="Y1729" s="135"/>
      <c r="Z1729" s="135"/>
      <c r="AA1729" s="135"/>
      <c r="AB1729" s="135"/>
      <c r="AC1729" s="135"/>
      <c r="AD1729" s="135"/>
      <c r="AE1729" s="135"/>
      <c r="AF1729" s="135"/>
    </row>
    <row r="1730" spans="1:37" ht="18" customHeight="1" thickBot="1">
      <c r="A1730" s="312"/>
      <c r="B1730" s="80"/>
      <c r="C1730" s="186" t="str">
        <f>"②"&amp;IFERROR(INDEX(ルール・メモ!$C$3:$C$32,MATCH(2,ルール・メモ!$B$3:$B$32,0),1),"")</f>
        <v>②</v>
      </c>
      <c r="D1730" s="186"/>
      <c r="E1730" s="186"/>
      <c r="F1730" s="186"/>
      <c r="G1730" s="186"/>
      <c r="H1730" s="186"/>
      <c r="I1730" s="186" t="str">
        <f>"④"&amp;IFERROR(INDEX(ルール・メモ!$C$3:$C$32,MATCH(4,ルール・メモ!$B$3:$B$32,0),1),"")</f>
        <v>④</v>
      </c>
      <c r="J1730" s="187"/>
      <c r="K1730" s="188"/>
      <c r="L1730" s="188"/>
      <c r="M1730" s="188"/>
      <c r="N1730" s="188"/>
      <c r="O1730" s="188"/>
      <c r="P1730" s="188"/>
      <c r="Q1730" s="188"/>
      <c r="R1730" s="188"/>
      <c r="S1730" s="79"/>
      <c r="T1730" s="118"/>
      <c r="U1730" s="118"/>
      <c r="V1730" s="118"/>
      <c r="W1730" s="118"/>
      <c r="X1730" s="118"/>
      <c r="Y1730" s="135"/>
      <c r="Z1730" s="135"/>
      <c r="AA1730" s="1"/>
      <c r="AB1730" s="1"/>
      <c r="AC1730" s="1"/>
      <c r="AD1730" s="1"/>
      <c r="AE1730" s="1"/>
      <c r="AF1730" s="1"/>
    </row>
    <row r="1731" spans="1:37" ht="18" customHeight="1" thickBot="1">
      <c r="A1731" s="312"/>
      <c r="B1731" s="321">
        <v>1</v>
      </c>
      <c r="C1731" s="81" t="s">
        <v>23</v>
      </c>
      <c r="D1731" s="82" t="s">
        <v>136</v>
      </c>
      <c r="E1731" s="82" t="s">
        <v>28</v>
      </c>
      <c r="F1731" s="82" t="s">
        <v>27</v>
      </c>
      <c r="G1731" s="82" t="s">
        <v>24</v>
      </c>
      <c r="H1731" s="171" t="s">
        <v>25</v>
      </c>
      <c r="I1731" s="91" t="s">
        <v>133</v>
      </c>
      <c r="J1731" s="372" t="s">
        <v>198</v>
      </c>
      <c r="K1731" s="374"/>
      <c r="L1731" s="375"/>
      <c r="M1731" s="375"/>
      <c r="N1731" s="375"/>
      <c r="O1731" s="375"/>
      <c r="P1731" s="375"/>
      <c r="Q1731" s="375"/>
      <c r="R1731" s="376"/>
      <c r="S1731" s="83"/>
      <c r="T1731" s="120" t="s">
        <v>31</v>
      </c>
      <c r="U1731" s="118"/>
      <c r="V1731" s="118"/>
      <c r="W1731" s="118"/>
      <c r="X1731" s="118"/>
      <c r="Y1731" s="135" t="str">
        <f>K1733</f>
        <v/>
      </c>
      <c r="Z1731" s="266">
        <f>K1734</f>
        <v>0</v>
      </c>
      <c r="AA1731" s="135"/>
      <c r="AB1731" s="135"/>
      <c r="AC1731" s="135"/>
      <c r="AD1731" s="135"/>
      <c r="AE1731" s="135"/>
      <c r="AF1731" s="148"/>
      <c r="AG1731" s="135"/>
      <c r="AH1731" s="135"/>
      <c r="AI1731" s="135"/>
      <c r="AJ1731" s="135"/>
      <c r="AK1731" s="135"/>
    </row>
    <row r="1732" spans="1:37" ht="18" customHeight="1" thickBot="1">
      <c r="A1732" s="312"/>
      <c r="B1732" s="309">
        <f>C1721</f>
        <v>20</v>
      </c>
      <c r="C1732" s="107"/>
      <c r="D1732" s="108" t="s">
        <v>30</v>
      </c>
      <c r="E1732" s="108" t="str">
        <f>IF(C1732="","",IFERROR(INDEX(リスト!$B$3:$B$32,MATCH(プレー記録!C1732,リスト!$D$3:$D$32,0),1),""))</f>
        <v/>
      </c>
      <c r="F1732" s="109"/>
      <c r="G1732" s="109" t="str">
        <f>IF(F1732="","",F1732)</f>
        <v/>
      </c>
      <c r="H1732" s="172"/>
      <c r="I1732" s="175"/>
      <c r="J1732" s="373"/>
      <c r="K1732" s="377"/>
      <c r="L1732" s="378"/>
      <c r="M1732" s="378"/>
      <c r="N1732" s="378"/>
      <c r="O1732" s="378"/>
      <c r="P1732" s="378"/>
      <c r="Q1732" s="378"/>
      <c r="R1732" s="379"/>
      <c r="S1732" s="84"/>
      <c r="T1732" s="240"/>
      <c r="U1732" s="118" t="str">
        <f>IF(F1732="","","OUT_"&amp;E1732&amp;MONTH(B1732)&amp;"/"&amp;DAY(B1732)&amp;"_"&amp;COUNTIF($V$12:V1732,V1732))</f>
        <v/>
      </c>
      <c r="V1732" s="118" t="str">
        <f>"OUT_"&amp;E1732&amp;B1732</f>
        <v>OUT_20</v>
      </c>
      <c r="W1732" s="194">
        <f>SUM(H1732)-SUM(I1734)</f>
        <v>0</v>
      </c>
      <c r="X1732" s="119" t="str">
        <f>IF(C1732="","",C1732)</f>
        <v/>
      </c>
      <c r="Y1732" s="135" t="str">
        <f>M1733</f>
        <v/>
      </c>
      <c r="Z1732" s="266">
        <f>M1734</f>
        <v>0</v>
      </c>
      <c r="AA1732" s="135"/>
      <c r="AB1732" s="135"/>
      <c r="AC1732" s="135"/>
      <c r="AD1732" s="135"/>
      <c r="AE1732" s="135"/>
      <c r="AF1732" s="148"/>
      <c r="AG1732" s="135"/>
      <c r="AH1732" s="135"/>
      <c r="AI1732" s="135"/>
      <c r="AJ1732" s="135"/>
      <c r="AK1732" s="135"/>
    </row>
    <row r="1733" spans="1:37" ht="18" customHeight="1">
      <c r="A1733" s="312"/>
      <c r="B1733" s="79"/>
      <c r="C1733" s="85" t="s">
        <v>26</v>
      </c>
      <c r="D1733" s="86" t="s">
        <v>1</v>
      </c>
      <c r="E1733" s="86" t="s">
        <v>29</v>
      </c>
      <c r="F1733" s="86" t="s">
        <v>119</v>
      </c>
      <c r="G1733" s="86" t="s">
        <v>134</v>
      </c>
      <c r="H1733" s="173" t="s">
        <v>117</v>
      </c>
      <c r="I1733" s="92" t="s">
        <v>135</v>
      </c>
      <c r="J1733" s="380" t="s">
        <v>199</v>
      </c>
      <c r="K1733" s="382" t="str">
        <f>IF(INDEX(テーブル6[プレー種別],MATCH(1,リスト!$O$3:$O$6,0),1)="","",INDEX(テーブル6[プレー種別],MATCH(1,リスト!$O$3:$O$6,0),1))</f>
        <v/>
      </c>
      <c r="L1733" s="383"/>
      <c r="M1733" s="382" t="str">
        <f>IF(INDEX(テーブル6[プレー種別],MATCH(2,リスト!$O$3:$O$6,0),1)="","",INDEX(テーブル6[プレー種別],MATCH(2,リスト!$O$3:$O$6,0),1))</f>
        <v/>
      </c>
      <c r="N1733" s="383"/>
      <c r="O1733" s="382" t="str">
        <f>IF(INDEX(テーブル6[プレー種別],MATCH(3,リスト!$O$3:$O$6,0),1)="","",INDEX(テーブル6[プレー種別],MATCH(3,リスト!$O$3:$O$6,0),1))</f>
        <v/>
      </c>
      <c r="P1733" s="383"/>
      <c r="Q1733" s="382" t="str">
        <f>IF(INDEX(テーブル6[プレー種別],MATCH(4,リスト!$O$3:$O$6,0),1)="","",INDEX(テーブル6[プレー種別],MATCH(4,リスト!$O$3:$O$6,0),1))</f>
        <v/>
      </c>
      <c r="R1733" s="384"/>
      <c r="S1733" s="87"/>
      <c r="T1733" s="118"/>
      <c r="U1733" s="118"/>
      <c r="V1733" s="118"/>
      <c r="W1733" s="118"/>
      <c r="X1733" s="118"/>
      <c r="Y1733" s="135" t="str">
        <f>O1733</f>
        <v/>
      </c>
      <c r="Z1733" s="266">
        <f>O1734</f>
        <v>0</v>
      </c>
      <c r="AA1733" s="135"/>
      <c r="AB1733" s="135"/>
      <c r="AC1733" s="135"/>
      <c r="AD1733" s="135"/>
      <c r="AE1733" s="135"/>
      <c r="AF1733" s="148"/>
      <c r="AG1733" s="135"/>
      <c r="AH1733" s="135"/>
      <c r="AI1733" s="135"/>
      <c r="AJ1733" s="135"/>
      <c r="AK1733" s="135"/>
    </row>
    <row r="1734" spans="1:37" ht="18" customHeight="1" thickBot="1">
      <c r="A1734" s="312" t="str">
        <f>IF(C1732="","",C1732)</f>
        <v/>
      </c>
      <c r="B1734" s="97">
        <f>B1732</f>
        <v>20</v>
      </c>
      <c r="C1734" s="93" t="str">
        <f>IF(H1732="","",IF(D1732="USD",H1732-G1732,ROUNDUP((H1732-G1732)/T1732,2)))</f>
        <v/>
      </c>
      <c r="D1734" s="110"/>
      <c r="E1734" s="110"/>
      <c r="F1734" s="111" t="str">
        <f>IF(AND(E1732&lt;&gt;"",OR(I1732="全額",I1732="一部")=TRUE)=TRUE,E1732,"")</f>
        <v/>
      </c>
      <c r="G1734" s="112" t="str">
        <f>IF(D1732="JPY",IF(COUNTIF(F1734,"*円*")=1,I1734,ROUNDUP(I1734/T1732,2)),IF(COUNTIF(F1734,"*円*")=0,I1734,ROUNDUP(I1734*T1732,0)))</f>
        <v/>
      </c>
      <c r="H1734" s="174"/>
      <c r="I1734" s="176" t="str">
        <f>IF(I1732="","",IF(I1732="全額",H1732,IF(I1732="なし",0,"金額入力")))</f>
        <v/>
      </c>
      <c r="J1734" s="381"/>
      <c r="K1734" s="385"/>
      <c r="L1734" s="386"/>
      <c r="M1734" s="385"/>
      <c r="N1734" s="386"/>
      <c r="O1734" s="385"/>
      <c r="P1734" s="386"/>
      <c r="Q1734" s="385"/>
      <c r="R1734" s="387"/>
      <c r="S1734" s="87"/>
      <c r="T1734" s="79"/>
      <c r="U1734" s="118" t="str">
        <f>IF(G1734="","","IN_"&amp;F1734&amp;MONTH(H1734)&amp;"/"&amp;DAY(H1734))&amp;"_"&amp;COUNTIF($V$14:V1734,V1734)</f>
        <v>_301</v>
      </c>
      <c r="V1734" s="118" t="str">
        <f>"IN_"&amp;F1734&amp;H1734</f>
        <v>IN_</v>
      </c>
      <c r="W1734" s="118"/>
      <c r="X1734" s="118"/>
      <c r="Y1734" s="135" t="str">
        <f>Q1733</f>
        <v/>
      </c>
      <c r="Z1734" s="266">
        <f>Q1734</f>
        <v>0</v>
      </c>
      <c r="AA1734" s="135" t="str">
        <f>IF(AB1734="着金待ち",COUNTIF($AB$14:AB1734,"着金待ち"),"")</f>
        <v/>
      </c>
      <c r="AB1734" s="135" t="str">
        <f>IF(AND(OR(I1732="全額",I1732="一部")=TRUE,H1734="")=TRUE,"着金待ち","")</f>
        <v/>
      </c>
      <c r="AC1734" s="135" t="str">
        <f>IF(AB1734="着金待ち",C1732,"")</f>
        <v/>
      </c>
      <c r="AD1734" s="135" t="str">
        <f>IF(AB1734="着金待ち",F1734,"")</f>
        <v/>
      </c>
      <c r="AE1734" s="292" t="str">
        <f>IF(AB1734="着金待ち",G1734,"")</f>
        <v/>
      </c>
      <c r="AF1734" s="148" t="str">
        <f>IF(AB1734="着金待ち",B1734,"")</f>
        <v/>
      </c>
      <c r="AG1734" s="135" t="str">
        <f>IF(C1734="","",IF(C1734&lt;&gt;D1734+E1734,"！",""))</f>
        <v/>
      </c>
      <c r="AH1734" s="135" t="str">
        <f>IF(C1734="","",IF(C1734&lt;&gt;SUM(K1734:R1734),"！",""))</f>
        <v/>
      </c>
      <c r="AI1734" s="135" t="str">
        <f>IF(OR(AG1734="！",AH1734="！")=TRUE,"！","")</f>
        <v/>
      </c>
      <c r="AJ1734" s="135" t="str">
        <f>IF(AI1734="！",COUNTIF($AI$14:AI1734,"！"),"")</f>
        <v/>
      </c>
      <c r="AK1734" s="135">
        <v>1</v>
      </c>
    </row>
    <row r="1735" spans="1:37" ht="18" customHeight="1" thickBot="1">
      <c r="A1735" s="312"/>
      <c r="B1735" s="79"/>
      <c r="C1735" s="88"/>
      <c r="D1735" s="89"/>
      <c r="E1735" s="94" t="str">
        <f>IFERROR(ABS(C1734-(D1734+E1734)),"")</f>
        <v/>
      </c>
      <c r="F1735" s="90"/>
      <c r="G1735" s="90"/>
      <c r="H1735" s="89"/>
      <c r="I1735" s="170"/>
      <c r="J1735" s="79"/>
      <c r="K1735" s="79"/>
      <c r="L1735" s="79"/>
      <c r="M1735" s="79"/>
      <c r="N1735" s="79"/>
      <c r="O1735" s="79"/>
      <c r="P1735" s="79"/>
      <c r="Q1735" s="388" t="str">
        <f>IFERROR(ABS(C1734-SUM(K1734:R1734)),"")</f>
        <v/>
      </c>
      <c r="R1735" s="388"/>
      <c r="S1735" s="79"/>
      <c r="T1735" s="118"/>
      <c r="U1735" s="118"/>
      <c r="V1735" s="118"/>
      <c r="W1735" s="118"/>
      <c r="X1735" s="118"/>
      <c r="Y1735" s="135"/>
      <c r="Z1735" s="135"/>
      <c r="AA1735" s="135"/>
      <c r="AB1735" s="135"/>
      <c r="AC1735" s="135"/>
      <c r="AD1735" s="135"/>
      <c r="AE1735" s="135"/>
      <c r="AF1735" s="148"/>
      <c r="AG1735" s="135"/>
      <c r="AH1735" s="135"/>
      <c r="AI1735" s="135"/>
      <c r="AJ1735" s="135"/>
      <c r="AK1735" s="135"/>
    </row>
    <row r="1736" spans="1:37" ht="18" customHeight="1" thickBot="1">
      <c r="A1736" s="312"/>
      <c r="B1736" s="321">
        <f>B1731+1</f>
        <v>2</v>
      </c>
      <c r="C1736" s="81" t="s">
        <v>23</v>
      </c>
      <c r="D1736" s="82" t="s">
        <v>136</v>
      </c>
      <c r="E1736" s="82" t="s">
        <v>28</v>
      </c>
      <c r="F1736" s="82" t="s">
        <v>27</v>
      </c>
      <c r="G1736" s="82" t="s">
        <v>24</v>
      </c>
      <c r="H1736" s="171" t="s">
        <v>25</v>
      </c>
      <c r="I1736" s="91" t="s">
        <v>133</v>
      </c>
      <c r="J1736" s="372" t="s">
        <v>198</v>
      </c>
      <c r="K1736" s="374"/>
      <c r="L1736" s="375"/>
      <c r="M1736" s="375"/>
      <c r="N1736" s="375"/>
      <c r="O1736" s="375"/>
      <c r="P1736" s="375"/>
      <c r="Q1736" s="375"/>
      <c r="R1736" s="376"/>
      <c r="S1736" s="83"/>
      <c r="T1736" s="120" t="s">
        <v>31</v>
      </c>
      <c r="U1736" s="118"/>
      <c r="V1736" s="118"/>
      <c r="W1736" s="118"/>
      <c r="X1736" s="118"/>
      <c r="Y1736" s="135" t="str">
        <f>K1738</f>
        <v/>
      </c>
      <c r="Z1736" s="266">
        <f>K1739</f>
        <v>0</v>
      </c>
      <c r="AA1736" s="135"/>
      <c r="AB1736" s="135"/>
      <c r="AC1736" s="135"/>
      <c r="AD1736" s="135"/>
      <c r="AE1736" s="135"/>
      <c r="AF1736" s="148"/>
      <c r="AG1736" s="135"/>
      <c r="AH1736" s="135"/>
      <c r="AI1736" s="135"/>
      <c r="AJ1736" s="135"/>
      <c r="AK1736" s="135"/>
    </row>
    <row r="1737" spans="1:37" ht="18" customHeight="1" thickBot="1">
      <c r="A1737" s="312"/>
      <c r="B1737" s="309">
        <f>B1732</f>
        <v>20</v>
      </c>
      <c r="C1737" s="107"/>
      <c r="D1737" s="108" t="s">
        <v>30</v>
      </c>
      <c r="E1737" s="108" t="str">
        <f>IF(C1737="","",IFERROR(INDEX(リスト!$B$3:$B$32,MATCH(プレー記録!C1737,リスト!$D$3:$D$32,0),1),""))</f>
        <v/>
      </c>
      <c r="F1737" s="109"/>
      <c r="G1737" s="109" t="str">
        <f>IF(F1737="","",F1737)</f>
        <v/>
      </c>
      <c r="H1737" s="172"/>
      <c r="I1737" s="175"/>
      <c r="J1737" s="373"/>
      <c r="K1737" s="377"/>
      <c r="L1737" s="378"/>
      <c r="M1737" s="378"/>
      <c r="N1737" s="378"/>
      <c r="O1737" s="378"/>
      <c r="P1737" s="378"/>
      <c r="Q1737" s="378"/>
      <c r="R1737" s="379"/>
      <c r="S1737" s="84"/>
      <c r="T1737" s="241"/>
      <c r="U1737" s="118" t="str">
        <f>IF(F1737="","","OUT_"&amp;E1737&amp;MONTH(B1737)&amp;"/"&amp;DAY(B1737)&amp;"_"&amp;COUNTIF($V$12:V1737,V1737))</f>
        <v/>
      </c>
      <c r="V1737" s="118" t="str">
        <f>"OUT_"&amp;E1737&amp;B1737</f>
        <v>OUT_20</v>
      </c>
      <c r="W1737" s="194">
        <f>SUM(H1737)-SUM(I1739)</f>
        <v>0</v>
      </c>
      <c r="X1737" s="119" t="str">
        <f>IF(C1737="","",C1737)</f>
        <v/>
      </c>
      <c r="Y1737" s="135" t="str">
        <f>M1738</f>
        <v/>
      </c>
      <c r="Z1737" s="266">
        <f>M1739</f>
        <v>0</v>
      </c>
      <c r="AA1737" s="135"/>
      <c r="AB1737" s="135"/>
      <c r="AC1737" s="135"/>
      <c r="AD1737" s="135"/>
      <c r="AE1737" s="135"/>
      <c r="AF1737" s="148"/>
      <c r="AG1737" s="135"/>
      <c r="AH1737" s="135"/>
      <c r="AI1737" s="135"/>
      <c r="AJ1737" s="135"/>
      <c r="AK1737" s="135"/>
    </row>
    <row r="1738" spans="1:37" ht="18" customHeight="1">
      <c r="A1738" s="312"/>
      <c r="B1738" s="79"/>
      <c r="C1738" s="85" t="s">
        <v>26</v>
      </c>
      <c r="D1738" s="86" t="s">
        <v>1</v>
      </c>
      <c r="E1738" s="86" t="s">
        <v>29</v>
      </c>
      <c r="F1738" s="86" t="s">
        <v>119</v>
      </c>
      <c r="G1738" s="86" t="s">
        <v>134</v>
      </c>
      <c r="H1738" s="173" t="s">
        <v>117</v>
      </c>
      <c r="I1738" s="92" t="s">
        <v>135</v>
      </c>
      <c r="J1738" s="380" t="s">
        <v>199</v>
      </c>
      <c r="K1738" s="382" t="str">
        <f>$K$13</f>
        <v/>
      </c>
      <c r="L1738" s="383"/>
      <c r="M1738" s="382" t="str">
        <f>$M$13</f>
        <v/>
      </c>
      <c r="N1738" s="383"/>
      <c r="O1738" s="382" t="str">
        <f>$O$13</f>
        <v/>
      </c>
      <c r="P1738" s="383"/>
      <c r="Q1738" s="382" t="str">
        <f>$Q$13</f>
        <v/>
      </c>
      <c r="R1738" s="384"/>
      <c r="S1738" s="87"/>
      <c r="T1738" s="118"/>
      <c r="U1738" s="118"/>
      <c r="V1738" s="118"/>
      <c r="W1738" s="118"/>
      <c r="X1738" s="118"/>
      <c r="Y1738" s="135" t="str">
        <f>O1738</f>
        <v/>
      </c>
      <c r="Z1738" s="266">
        <f>O1739</f>
        <v>0</v>
      </c>
      <c r="AA1738" s="135"/>
      <c r="AB1738" s="135"/>
      <c r="AC1738" s="135"/>
      <c r="AD1738" s="135"/>
      <c r="AE1738" s="135"/>
      <c r="AF1738" s="148"/>
      <c r="AG1738" s="135"/>
      <c r="AH1738" s="135"/>
      <c r="AI1738" s="135"/>
      <c r="AJ1738" s="135"/>
      <c r="AK1738" s="135"/>
    </row>
    <row r="1739" spans="1:37" ht="18" customHeight="1" thickBot="1">
      <c r="A1739" s="312" t="str">
        <f>IF(C1737="","",C1737)</f>
        <v/>
      </c>
      <c r="B1739" s="97">
        <f>B1732</f>
        <v>20</v>
      </c>
      <c r="C1739" s="93" t="str">
        <f>IF(H1737="","",IF(D1737="USD",H1737-G1737,ROUNDUP((H1737-G1737)/T1737,2)))</f>
        <v/>
      </c>
      <c r="D1739" s="110"/>
      <c r="E1739" s="110"/>
      <c r="F1739" s="111" t="str">
        <f>IF(AND(E1737&lt;&gt;"",OR(I1737="全額",I1737="一部")=TRUE)=TRUE,E1737,"")</f>
        <v/>
      </c>
      <c r="G1739" s="112" t="str">
        <f>IF(D1737="JPY",IF(COUNTIF(F1739,"*円*")=1,I1739,ROUNDUP(I1739/T1737,2)),IF(COUNTIF(F1739,"*円*")=0,I1739,ROUNDUP(I1739*T1737,0)))</f>
        <v/>
      </c>
      <c r="H1739" s="174"/>
      <c r="I1739" s="176" t="str">
        <f>IF(I1737="","",IF(I1737="全額",H1737,IF(I1737="なし",0,"金額入力")))</f>
        <v/>
      </c>
      <c r="J1739" s="381"/>
      <c r="K1739" s="385"/>
      <c r="L1739" s="386"/>
      <c r="M1739" s="385"/>
      <c r="N1739" s="386"/>
      <c r="O1739" s="385"/>
      <c r="P1739" s="386"/>
      <c r="Q1739" s="385"/>
      <c r="R1739" s="387"/>
      <c r="S1739" s="87"/>
      <c r="T1739" s="79"/>
      <c r="U1739" s="118" t="str">
        <f>IF(G1739="","","IN_"&amp;F1739&amp;MONTH(H1739)&amp;"/"&amp;DAY(H1739))&amp;"_"&amp;COUNTIF($V$14:V1739,V1739)</f>
        <v>_302</v>
      </c>
      <c r="V1739" s="118" t="str">
        <f>"IN_"&amp;F1739&amp;H1739</f>
        <v>IN_</v>
      </c>
      <c r="W1739" s="118"/>
      <c r="X1739" s="118"/>
      <c r="Y1739" s="135" t="str">
        <f>Q1738</f>
        <v/>
      </c>
      <c r="Z1739" s="266">
        <f>Q1739</f>
        <v>0</v>
      </c>
      <c r="AA1739" s="135" t="str">
        <f>IF(AB1739="着金待ち",COUNTIF($AB$14:AB1739,"着金待ち"),"")</f>
        <v/>
      </c>
      <c r="AB1739" s="135" t="str">
        <f>IF(AND(OR(I1737="全額",I1737="一部")=TRUE,H1739="")=TRUE,"着金待ち","")</f>
        <v/>
      </c>
      <c r="AC1739" s="135" t="str">
        <f>IF(AB1739="着金待ち",C1737,"")</f>
        <v/>
      </c>
      <c r="AD1739" s="135" t="str">
        <f>IF(AB1739="着金待ち",F1739,"")</f>
        <v/>
      </c>
      <c r="AE1739" s="292" t="str">
        <f>IF(AB1739="着金待ち",G1739,"")</f>
        <v/>
      </c>
      <c r="AF1739" s="148" t="str">
        <f>IF(AB1739="着金待ち",B1739,"")</f>
        <v/>
      </c>
      <c r="AG1739" s="135" t="str">
        <f>IF(C1739="","",IF(C1739&lt;&gt;D1739+E1739,"！",""))</f>
        <v/>
      </c>
      <c r="AH1739" s="135" t="str">
        <f>IF(C1739="","",IF(C1739&lt;&gt;SUM(K1739:R1739),"！",""))</f>
        <v/>
      </c>
      <c r="AI1739" s="135" t="str">
        <f>IF(OR(AG1739="！",AH1739="！")=TRUE,"！","")</f>
        <v/>
      </c>
      <c r="AJ1739" s="135" t="str">
        <f>IF(AI1739="！",COUNTIF($AI$14:AI1739,"！"),"")</f>
        <v/>
      </c>
      <c r="AK1739" s="135">
        <v>2</v>
      </c>
    </row>
    <row r="1740" spans="1:37" ht="18" customHeight="1" thickBot="1">
      <c r="A1740" s="312"/>
      <c r="B1740" s="79"/>
      <c r="C1740" s="88"/>
      <c r="D1740" s="89"/>
      <c r="E1740" s="94" t="str">
        <f>IFERROR(ABS(C1739-(D1739+E1739)),"")</f>
        <v/>
      </c>
      <c r="F1740" s="90"/>
      <c r="G1740" s="90"/>
      <c r="H1740" s="89"/>
      <c r="I1740" s="170"/>
      <c r="J1740" s="79"/>
      <c r="K1740" s="79"/>
      <c r="L1740" s="79"/>
      <c r="M1740" s="79"/>
      <c r="N1740" s="79"/>
      <c r="O1740" s="79"/>
      <c r="P1740" s="79"/>
      <c r="Q1740" s="388" t="str">
        <f>IFERROR(ABS(C1739-SUM(K1739:R1739)),"")</f>
        <v/>
      </c>
      <c r="R1740" s="388"/>
      <c r="S1740" s="79"/>
      <c r="T1740" s="118"/>
      <c r="U1740" s="118"/>
      <c r="V1740" s="118"/>
      <c r="W1740" s="118"/>
      <c r="X1740" s="118"/>
      <c r="Y1740" s="135"/>
      <c r="Z1740" s="135"/>
      <c r="AA1740" s="135"/>
      <c r="AB1740" s="135"/>
      <c r="AC1740" s="135"/>
      <c r="AD1740" s="135"/>
      <c r="AE1740" s="135"/>
      <c r="AF1740" s="148"/>
      <c r="AG1740" s="135"/>
      <c r="AH1740" s="135"/>
      <c r="AI1740" s="135"/>
      <c r="AJ1740" s="135"/>
      <c r="AK1740" s="135"/>
    </row>
    <row r="1741" spans="1:37" ht="18" customHeight="1" thickBot="1">
      <c r="A1741" s="312"/>
      <c r="B1741" s="321">
        <f>B1736+1</f>
        <v>3</v>
      </c>
      <c r="C1741" s="81" t="s">
        <v>23</v>
      </c>
      <c r="D1741" s="82" t="s">
        <v>136</v>
      </c>
      <c r="E1741" s="82" t="s">
        <v>28</v>
      </c>
      <c r="F1741" s="82" t="s">
        <v>27</v>
      </c>
      <c r="G1741" s="82" t="s">
        <v>24</v>
      </c>
      <c r="H1741" s="171" t="s">
        <v>25</v>
      </c>
      <c r="I1741" s="91" t="s">
        <v>133</v>
      </c>
      <c r="J1741" s="372" t="s">
        <v>198</v>
      </c>
      <c r="K1741" s="374"/>
      <c r="L1741" s="375"/>
      <c r="M1741" s="375"/>
      <c r="N1741" s="375"/>
      <c r="O1741" s="375"/>
      <c r="P1741" s="375"/>
      <c r="Q1741" s="375"/>
      <c r="R1741" s="376"/>
      <c r="S1741" s="83"/>
      <c r="T1741" s="120" t="s">
        <v>31</v>
      </c>
      <c r="U1741" s="118"/>
      <c r="V1741" s="118"/>
      <c r="W1741" s="118"/>
      <c r="X1741" s="118"/>
      <c r="Y1741" s="135" t="str">
        <f>K1743</f>
        <v/>
      </c>
      <c r="Z1741" s="266">
        <f>K1744</f>
        <v>0</v>
      </c>
      <c r="AA1741" s="135"/>
      <c r="AB1741" s="135"/>
      <c r="AC1741" s="135"/>
      <c r="AD1741" s="135"/>
      <c r="AE1741" s="135"/>
      <c r="AF1741" s="148"/>
      <c r="AG1741" s="135"/>
      <c r="AH1741" s="135"/>
      <c r="AI1741" s="135"/>
      <c r="AJ1741" s="135"/>
      <c r="AK1741" s="135"/>
    </row>
    <row r="1742" spans="1:37" ht="18" customHeight="1" thickBot="1">
      <c r="A1742" s="312"/>
      <c r="B1742" s="309">
        <f>B1732</f>
        <v>20</v>
      </c>
      <c r="C1742" s="107"/>
      <c r="D1742" s="108" t="s">
        <v>30</v>
      </c>
      <c r="E1742" s="108" t="str">
        <f>IF(C1742="","",IFERROR(INDEX(リスト!$B$3:$B$32,MATCH(プレー記録!C1742,リスト!$D$3:$D$32,0),1),""))</f>
        <v/>
      </c>
      <c r="F1742" s="109"/>
      <c r="G1742" s="109" t="str">
        <f>IF(F1742="","",F1742)</f>
        <v/>
      </c>
      <c r="H1742" s="172"/>
      <c r="I1742" s="175"/>
      <c r="J1742" s="373"/>
      <c r="K1742" s="377"/>
      <c r="L1742" s="378"/>
      <c r="M1742" s="378"/>
      <c r="N1742" s="378"/>
      <c r="O1742" s="378"/>
      <c r="P1742" s="378"/>
      <c r="Q1742" s="378"/>
      <c r="R1742" s="379"/>
      <c r="S1742" s="84"/>
      <c r="T1742" s="241"/>
      <c r="U1742" s="118" t="str">
        <f>IF(F1742="","","OUT_"&amp;E1742&amp;MONTH(B1742)&amp;"/"&amp;DAY(B1742)&amp;"_"&amp;COUNTIF($V$12:V1742,V1742))</f>
        <v/>
      </c>
      <c r="V1742" s="118" t="str">
        <f>"OUT_"&amp;E1742&amp;B1742</f>
        <v>OUT_20</v>
      </c>
      <c r="W1742" s="194">
        <f>SUM(H1742)-SUM(I1744)</f>
        <v>0</v>
      </c>
      <c r="X1742" s="119" t="str">
        <f>IF(C1742="","",C1742)</f>
        <v/>
      </c>
      <c r="Y1742" s="135" t="str">
        <f>M1743</f>
        <v/>
      </c>
      <c r="Z1742" s="266">
        <f>M1744</f>
        <v>0</v>
      </c>
      <c r="AA1742" s="135"/>
      <c r="AB1742" s="135"/>
      <c r="AC1742" s="135"/>
      <c r="AD1742" s="135"/>
      <c r="AE1742" s="135"/>
      <c r="AF1742" s="148"/>
      <c r="AG1742" s="135"/>
      <c r="AH1742" s="135"/>
      <c r="AI1742" s="135"/>
      <c r="AJ1742" s="135"/>
      <c r="AK1742" s="135"/>
    </row>
    <row r="1743" spans="1:37" ht="18" customHeight="1">
      <c r="A1743" s="312"/>
      <c r="B1743" s="79"/>
      <c r="C1743" s="85" t="s">
        <v>26</v>
      </c>
      <c r="D1743" s="86" t="s">
        <v>1</v>
      </c>
      <c r="E1743" s="86" t="s">
        <v>29</v>
      </c>
      <c r="F1743" s="86" t="s">
        <v>119</v>
      </c>
      <c r="G1743" s="86" t="s">
        <v>134</v>
      </c>
      <c r="H1743" s="173" t="s">
        <v>117</v>
      </c>
      <c r="I1743" s="92" t="s">
        <v>135</v>
      </c>
      <c r="J1743" s="380" t="s">
        <v>199</v>
      </c>
      <c r="K1743" s="382" t="str">
        <f>$K$13</f>
        <v/>
      </c>
      <c r="L1743" s="383"/>
      <c r="M1743" s="382" t="str">
        <f>$M$13</f>
        <v/>
      </c>
      <c r="N1743" s="383"/>
      <c r="O1743" s="382" t="str">
        <f>$O$13</f>
        <v/>
      </c>
      <c r="P1743" s="383"/>
      <c r="Q1743" s="382" t="str">
        <f>$Q$13</f>
        <v/>
      </c>
      <c r="R1743" s="384"/>
      <c r="S1743" s="87"/>
      <c r="T1743" s="135"/>
      <c r="U1743" s="118"/>
      <c r="V1743" s="118"/>
      <c r="W1743" s="118"/>
      <c r="X1743" s="118"/>
      <c r="Y1743" s="135" t="str">
        <f>O1743</f>
        <v/>
      </c>
      <c r="Z1743" s="266">
        <f>O1744</f>
        <v>0</v>
      </c>
      <c r="AA1743" s="135"/>
      <c r="AB1743" s="135"/>
      <c r="AC1743" s="135"/>
      <c r="AD1743" s="135"/>
      <c r="AE1743" s="135"/>
      <c r="AF1743" s="148"/>
      <c r="AG1743" s="135"/>
      <c r="AH1743" s="135"/>
      <c r="AI1743" s="135"/>
      <c r="AJ1743" s="135"/>
      <c r="AK1743" s="135"/>
    </row>
    <row r="1744" spans="1:37" ht="18" customHeight="1" thickBot="1">
      <c r="A1744" s="312" t="str">
        <f>IF(C1742="","",C1742)</f>
        <v/>
      </c>
      <c r="B1744" s="97">
        <f>B1732</f>
        <v>20</v>
      </c>
      <c r="C1744" s="93" t="str">
        <f>IF(H1742="","",IF(D1742="USD",H1742-G1742,ROUNDUP((H1742-G1742)/T1742,2)))</f>
        <v/>
      </c>
      <c r="D1744" s="110"/>
      <c r="E1744" s="110"/>
      <c r="F1744" s="111" t="str">
        <f>IF(AND(E1742&lt;&gt;"",OR(I1742="全額",I1742="一部")=TRUE)=TRUE,E1742,"")</f>
        <v/>
      </c>
      <c r="G1744" s="112" t="str">
        <f>IF(D1742="JPY",IF(COUNTIF(F1744,"*円*")=1,I1744,ROUNDUP(I1744/T1742,2)),IF(COUNTIF(F1744,"*円*")=0,I1744,ROUNDUP(I1744*T1742,0)))</f>
        <v/>
      </c>
      <c r="H1744" s="174"/>
      <c r="I1744" s="176" t="str">
        <f>IF(I1742="","",IF(I1742="全額",H1742,IF(I1742="なし",0,"金額入力")))</f>
        <v/>
      </c>
      <c r="J1744" s="381"/>
      <c r="K1744" s="385"/>
      <c r="L1744" s="386"/>
      <c r="M1744" s="385"/>
      <c r="N1744" s="386"/>
      <c r="O1744" s="385"/>
      <c r="P1744" s="386"/>
      <c r="Q1744" s="385"/>
      <c r="R1744" s="387"/>
      <c r="S1744" s="87"/>
      <c r="T1744" s="135"/>
      <c r="U1744" s="118" t="str">
        <f>IF(G1744="","","IN_"&amp;F1744&amp;MONTH(H1744)&amp;"/"&amp;DAY(H1744))&amp;"_"&amp;COUNTIF($V$14:V1744,V1744)</f>
        <v>_303</v>
      </c>
      <c r="V1744" s="118" t="str">
        <f>"IN_"&amp;F1744&amp;H1744</f>
        <v>IN_</v>
      </c>
      <c r="W1744" s="118"/>
      <c r="X1744" s="118"/>
      <c r="Y1744" s="135" t="str">
        <f>Q1743</f>
        <v/>
      </c>
      <c r="Z1744" s="266">
        <f>Q1744</f>
        <v>0</v>
      </c>
      <c r="AA1744" s="135" t="str">
        <f>IF(AB1744="着金待ち",COUNTIF($AB$14:AB1744,"着金待ち"),"")</f>
        <v/>
      </c>
      <c r="AB1744" s="135" t="str">
        <f>IF(AND(OR(I1742="全額",I1742="一部")=TRUE,H1744="")=TRUE,"着金待ち","")</f>
        <v/>
      </c>
      <c r="AC1744" s="135" t="str">
        <f>IF(AB1744="着金待ち",C1742,"")</f>
        <v/>
      </c>
      <c r="AD1744" s="135" t="str">
        <f>IF(AB1744="着金待ち",F1744,"")</f>
        <v/>
      </c>
      <c r="AE1744" s="292" t="str">
        <f>IF(AB1744="着金待ち",G1744,"")</f>
        <v/>
      </c>
      <c r="AF1744" s="148" t="str">
        <f>IF(AB1744="着金待ち",B1744,"")</f>
        <v/>
      </c>
      <c r="AG1744" s="135" t="str">
        <f>IF(C1744="","",IF(C1744&lt;&gt;D1744+E1744,"！",""))</f>
        <v/>
      </c>
      <c r="AH1744" s="135" t="str">
        <f>IF(C1744="","",IF(C1744&lt;&gt;SUM(K1744:R1744),"！",""))</f>
        <v/>
      </c>
      <c r="AI1744" s="135" t="str">
        <f>IF(OR(AG1744="！",AH1744="！")=TRUE,"！","")</f>
        <v/>
      </c>
      <c r="AJ1744" s="135" t="str">
        <f>IF(AI1744="！",COUNTIF($AI$14:AI1744,"！"),"")</f>
        <v/>
      </c>
      <c r="AK1744" s="135">
        <v>3</v>
      </c>
    </row>
    <row r="1745" spans="1:37" ht="18" customHeight="1" thickBot="1">
      <c r="A1745" s="312"/>
      <c r="B1745" s="308" t="s">
        <v>317</v>
      </c>
      <c r="C1745" s="88"/>
      <c r="D1745" s="89"/>
      <c r="E1745" s="94" t="str">
        <f>IFERROR(ABS(C1744-(D1744+E1744)),"")</f>
        <v/>
      </c>
      <c r="F1745" s="90"/>
      <c r="G1745" s="90"/>
      <c r="H1745" s="89"/>
      <c r="I1745" s="170"/>
      <c r="J1745" s="79"/>
      <c r="K1745" s="79"/>
      <c r="L1745" s="79"/>
      <c r="M1745" s="79"/>
      <c r="N1745" s="79"/>
      <c r="O1745" s="79"/>
      <c r="P1745" s="79"/>
      <c r="Q1745" s="388" t="str">
        <f>IFERROR(ABS(C1744-SUM(K1744:R1744)),"")</f>
        <v/>
      </c>
      <c r="R1745" s="388"/>
      <c r="S1745" s="79"/>
      <c r="T1745" s="135"/>
      <c r="U1745" s="118"/>
      <c r="V1745" s="118"/>
      <c r="W1745" s="118"/>
      <c r="X1745" s="118"/>
      <c r="Y1745" s="135"/>
      <c r="Z1745" s="135"/>
      <c r="AA1745" s="135"/>
      <c r="AB1745" s="135"/>
      <c r="AC1745" s="135"/>
      <c r="AD1745" s="135"/>
      <c r="AE1745" s="135"/>
      <c r="AF1745" s="148"/>
      <c r="AG1745" s="135"/>
      <c r="AH1745" s="135"/>
      <c r="AI1745" s="135"/>
      <c r="AJ1745" s="135"/>
      <c r="AK1745" s="135"/>
    </row>
    <row r="1746" spans="1:37" ht="18" customHeight="1" thickBot="1">
      <c r="A1746" s="312"/>
      <c r="B1746" s="321">
        <f>B1741+1</f>
        <v>4</v>
      </c>
      <c r="C1746" s="81" t="s">
        <v>23</v>
      </c>
      <c r="D1746" s="82" t="s">
        <v>136</v>
      </c>
      <c r="E1746" s="82" t="s">
        <v>28</v>
      </c>
      <c r="F1746" s="82" t="s">
        <v>27</v>
      </c>
      <c r="G1746" s="82" t="s">
        <v>24</v>
      </c>
      <c r="H1746" s="171" t="s">
        <v>25</v>
      </c>
      <c r="I1746" s="91" t="s">
        <v>133</v>
      </c>
      <c r="J1746" s="372" t="s">
        <v>198</v>
      </c>
      <c r="K1746" s="374"/>
      <c r="L1746" s="375"/>
      <c r="M1746" s="375"/>
      <c r="N1746" s="375"/>
      <c r="O1746" s="375"/>
      <c r="P1746" s="375"/>
      <c r="Q1746" s="375"/>
      <c r="R1746" s="376"/>
      <c r="S1746" s="83"/>
      <c r="T1746" s="120" t="s">
        <v>31</v>
      </c>
      <c r="U1746" s="118"/>
      <c r="V1746" s="118"/>
      <c r="W1746" s="118"/>
      <c r="X1746" s="118"/>
      <c r="Y1746" s="135" t="str">
        <f>K1748</f>
        <v/>
      </c>
      <c r="Z1746" s="266">
        <f>K1749</f>
        <v>0</v>
      </c>
      <c r="AA1746" s="135"/>
      <c r="AB1746" s="135"/>
      <c r="AC1746" s="135"/>
      <c r="AD1746" s="135"/>
      <c r="AE1746" s="135"/>
      <c r="AF1746" s="148"/>
      <c r="AG1746" s="135"/>
      <c r="AH1746" s="135"/>
      <c r="AI1746" s="135"/>
      <c r="AJ1746" s="135"/>
      <c r="AK1746" s="135"/>
    </row>
    <row r="1747" spans="1:37" ht="18" customHeight="1" thickBot="1">
      <c r="A1747" s="312"/>
      <c r="B1747" s="309">
        <f>B1732</f>
        <v>20</v>
      </c>
      <c r="C1747" s="107"/>
      <c r="D1747" s="108" t="s">
        <v>30</v>
      </c>
      <c r="E1747" s="108" t="str">
        <f>IF(C1747="","",IFERROR(INDEX(リスト!$B$3:$B$32,MATCH(プレー記録!C1747,リスト!$D$3:$D$32,0),1),""))</f>
        <v/>
      </c>
      <c r="F1747" s="109"/>
      <c r="G1747" s="109" t="str">
        <f>IF(F1747="","",F1747)</f>
        <v/>
      </c>
      <c r="H1747" s="172"/>
      <c r="I1747" s="175"/>
      <c r="J1747" s="373"/>
      <c r="K1747" s="377"/>
      <c r="L1747" s="378"/>
      <c r="M1747" s="378"/>
      <c r="N1747" s="378"/>
      <c r="O1747" s="378"/>
      <c r="P1747" s="378"/>
      <c r="Q1747" s="378"/>
      <c r="R1747" s="379"/>
      <c r="S1747" s="84"/>
      <c r="T1747" s="241"/>
      <c r="U1747" s="118" t="str">
        <f>IF(F1747="","","OUT_"&amp;E1747&amp;MONTH(B1747)&amp;"/"&amp;DAY(B1747)&amp;"_"&amp;COUNTIF($V$12:V1747,V1747))</f>
        <v/>
      </c>
      <c r="V1747" s="118" t="str">
        <f>"OUT_"&amp;E1747&amp;B1747</f>
        <v>OUT_20</v>
      </c>
      <c r="W1747" s="194">
        <f>SUM(H1747)-SUM(I1749)</f>
        <v>0</v>
      </c>
      <c r="X1747" s="119" t="str">
        <f>IF(C1747="","",C1747)</f>
        <v/>
      </c>
      <c r="Y1747" s="135" t="str">
        <f>M1748</f>
        <v/>
      </c>
      <c r="Z1747" s="266">
        <f>M1749</f>
        <v>0</v>
      </c>
      <c r="AA1747" s="135"/>
      <c r="AB1747" s="135"/>
      <c r="AC1747" s="135"/>
      <c r="AD1747" s="135"/>
      <c r="AE1747" s="135"/>
      <c r="AF1747" s="148"/>
      <c r="AG1747" s="135"/>
      <c r="AH1747" s="135"/>
      <c r="AI1747" s="135"/>
      <c r="AJ1747" s="135"/>
      <c r="AK1747" s="135"/>
    </row>
    <row r="1748" spans="1:37" ht="18" customHeight="1">
      <c r="A1748" s="312"/>
      <c r="B1748" s="79"/>
      <c r="C1748" s="85" t="s">
        <v>26</v>
      </c>
      <c r="D1748" s="86" t="s">
        <v>1</v>
      </c>
      <c r="E1748" s="86" t="s">
        <v>29</v>
      </c>
      <c r="F1748" s="86" t="s">
        <v>119</v>
      </c>
      <c r="G1748" s="86" t="s">
        <v>134</v>
      </c>
      <c r="H1748" s="173" t="s">
        <v>117</v>
      </c>
      <c r="I1748" s="92" t="s">
        <v>135</v>
      </c>
      <c r="J1748" s="380" t="s">
        <v>199</v>
      </c>
      <c r="K1748" s="382" t="str">
        <f>$K$13</f>
        <v/>
      </c>
      <c r="L1748" s="383"/>
      <c r="M1748" s="382" t="str">
        <f>$M$13</f>
        <v/>
      </c>
      <c r="N1748" s="383"/>
      <c r="O1748" s="382" t="str">
        <f>$O$13</f>
        <v/>
      </c>
      <c r="P1748" s="383"/>
      <c r="Q1748" s="382" t="str">
        <f>$Q$13</f>
        <v/>
      </c>
      <c r="R1748" s="384"/>
      <c r="S1748" s="87"/>
      <c r="T1748" s="135"/>
      <c r="U1748" s="118"/>
      <c r="V1748" s="118"/>
      <c r="W1748" s="118"/>
      <c r="X1748" s="118"/>
      <c r="Y1748" s="135" t="str">
        <f>O1748</f>
        <v/>
      </c>
      <c r="Z1748" s="266">
        <f>O1749</f>
        <v>0</v>
      </c>
      <c r="AA1748" s="135"/>
      <c r="AB1748" s="135"/>
      <c r="AC1748" s="135"/>
      <c r="AD1748" s="135"/>
      <c r="AE1748" s="135"/>
      <c r="AF1748" s="148"/>
      <c r="AG1748" s="135"/>
      <c r="AH1748" s="135"/>
      <c r="AI1748" s="135"/>
      <c r="AJ1748" s="135"/>
      <c r="AK1748" s="135"/>
    </row>
    <row r="1749" spans="1:37" ht="18" customHeight="1" thickBot="1">
      <c r="A1749" s="312" t="str">
        <f>IF(C1747="","",C1747)</f>
        <v/>
      </c>
      <c r="B1749" s="97">
        <f>B1732</f>
        <v>20</v>
      </c>
      <c r="C1749" s="93" t="str">
        <f>IF(H1747="","",IF(D1747="USD",H1747-G1747,ROUNDUP((H1747-G1747)/T1747,2)))</f>
        <v/>
      </c>
      <c r="D1749" s="110"/>
      <c r="E1749" s="110"/>
      <c r="F1749" s="111" t="str">
        <f>IF(AND(E1747&lt;&gt;"",OR(I1747="全額",I1747="一部")=TRUE)=TRUE,E1747,"")</f>
        <v/>
      </c>
      <c r="G1749" s="112" t="str">
        <f>IF(D1747="JPY",IF(COUNTIF(F1749,"*円*")=1,I1749,ROUNDUP(I1749/T1747,2)),IF(COUNTIF(F1749,"*円*")=0,I1749,ROUNDUP(I1749*T1747,0)))</f>
        <v/>
      </c>
      <c r="H1749" s="174"/>
      <c r="I1749" s="176" t="str">
        <f>IF(I1747="","",IF(I1747="全額",H1747,IF(I1747="なし",0,"金額入力")))</f>
        <v/>
      </c>
      <c r="J1749" s="381"/>
      <c r="K1749" s="385"/>
      <c r="L1749" s="386"/>
      <c r="M1749" s="385"/>
      <c r="N1749" s="386"/>
      <c r="O1749" s="385"/>
      <c r="P1749" s="386"/>
      <c r="Q1749" s="385"/>
      <c r="R1749" s="387"/>
      <c r="S1749" s="87"/>
      <c r="T1749" s="135"/>
      <c r="U1749" s="118" t="str">
        <f>IF(G1749="","","IN_"&amp;F1749&amp;MONTH(H1749)&amp;"/"&amp;DAY(H1749))&amp;"_"&amp;COUNTIF($V$14:V1749,V1749)</f>
        <v>_304</v>
      </c>
      <c r="V1749" s="118" t="str">
        <f>"IN_"&amp;F1749&amp;H1749</f>
        <v>IN_</v>
      </c>
      <c r="W1749" s="118"/>
      <c r="X1749" s="118"/>
      <c r="Y1749" s="135" t="str">
        <f>Q1748</f>
        <v/>
      </c>
      <c r="Z1749" s="266">
        <f>Q1749</f>
        <v>0</v>
      </c>
      <c r="AA1749" s="135" t="str">
        <f>IF(AB1749="着金待ち",COUNTIF($AB$14:AB1749,"着金待ち"),"")</f>
        <v/>
      </c>
      <c r="AB1749" s="135" t="str">
        <f>IF(AND(OR(I1747="全額",I1747="一部")=TRUE,H1749="")=TRUE,"着金待ち","")</f>
        <v/>
      </c>
      <c r="AC1749" s="135" t="str">
        <f>IF(AB1749="着金待ち",C1747,"")</f>
        <v/>
      </c>
      <c r="AD1749" s="135" t="str">
        <f>IF(AB1749="着金待ち",F1749,"")</f>
        <v/>
      </c>
      <c r="AE1749" s="292" t="str">
        <f>IF(AB1749="着金待ち",G1749,"")</f>
        <v/>
      </c>
      <c r="AF1749" s="148" t="str">
        <f>IF(AB1749="着金待ち",B1749,"")</f>
        <v/>
      </c>
      <c r="AG1749" s="135" t="str">
        <f>IF(C1749="","",IF(C1749&lt;&gt;D1749+E1749,"！",""))</f>
        <v/>
      </c>
      <c r="AH1749" s="135" t="str">
        <f>IF(C1749="","",IF(C1749&lt;&gt;SUM(K1749:R1749),"！",""))</f>
        <v/>
      </c>
      <c r="AI1749" s="135" t="str">
        <f>IF(OR(AG1749="！",AH1749="！")=TRUE,"！","")</f>
        <v/>
      </c>
      <c r="AJ1749" s="135" t="str">
        <f>IF(AI1749="！",COUNTIF($AI$14:AI1749,"！"),"")</f>
        <v/>
      </c>
      <c r="AK1749" s="135">
        <v>4</v>
      </c>
    </row>
    <row r="1750" spans="1:37" ht="18" customHeight="1" thickBot="1">
      <c r="A1750" s="312"/>
      <c r="B1750" s="308" t="s">
        <v>317</v>
      </c>
      <c r="C1750" s="88"/>
      <c r="D1750" s="89"/>
      <c r="E1750" s="94" t="str">
        <f>IFERROR(ABS(C1749-(D1749+E1749)),"")</f>
        <v/>
      </c>
      <c r="F1750" s="90"/>
      <c r="G1750" s="90"/>
      <c r="H1750" s="89"/>
      <c r="I1750" s="170"/>
      <c r="J1750" s="79"/>
      <c r="K1750" s="79"/>
      <c r="L1750" s="79"/>
      <c r="M1750" s="79"/>
      <c r="N1750" s="79"/>
      <c r="O1750" s="79"/>
      <c r="P1750" s="79"/>
      <c r="Q1750" s="388" t="str">
        <f>IFERROR(ABS(C1749-SUM(K1749:R1749)),"")</f>
        <v/>
      </c>
      <c r="R1750" s="388"/>
      <c r="S1750" s="79"/>
      <c r="T1750" s="135"/>
      <c r="U1750" s="118"/>
      <c r="V1750" s="118"/>
      <c r="W1750" s="118"/>
      <c r="X1750" s="118"/>
      <c r="Y1750" s="135"/>
      <c r="Z1750" s="135"/>
      <c r="AA1750" s="135"/>
      <c r="AB1750" s="135"/>
      <c r="AC1750" s="135"/>
      <c r="AD1750" s="135"/>
      <c r="AE1750" s="135"/>
      <c r="AF1750" s="148"/>
      <c r="AG1750" s="135"/>
      <c r="AH1750" s="135"/>
      <c r="AI1750" s="135"/>
      <c r="AJ1750" s="135"/>
      <c r="AK1750" s="135"/>
    </row>
    <row r="1751" spans="1:37" ht="18" customHeight="1" thickBot="1">
      <c r="A1751" s="312"/>
      <c r="B1751" s="321">
        <f>B1746+1</f>
        <v>5</v>
      </c>
      <c r="C1751" s="81" t="s">
        <v>23</v>
      </c>
      <c r="D1751" s="82" t="s">
        <v>136</v>
      </c>
      <c r="E1751" s="82" t="s">
        <v>28</v>
      </c>
      <c r="F1751" s="82" t="s">
        <v>27</v>
      </c>
      <c r="G1751" s="82" t="s">
        <v>24</v>
      </c>
      <c r="H1751" s="171" t="s">
        <v>25</v>
      </c>
      <c r="I1751" s="91" t="s">
        <v>133</v>
      </c>
      <c r="J1751" s="372" t="s">
        <v>198</v>
      </c>
      <c r="K1751" s="374"/>
      <c r="L1751" s="375"/>
      <c r="M1751" s="375"/>
      <c r="N1751" s="375"/>
      <c r="O1751" s="375"/>
      <c r="P1751" s="375"/>
      <c r="Q1751" s="375"/>
      <c r="R1751" s="376"/>
      <c r="S1751" s="83"/>
      <c r="T1751" s="120" t="s">
        <v>31</v>
      </c>
      <c r="U1751" s="118"/>
      <c r="V1751" s="118"/>
      <c r="W1751" s="118"/>
      <c r="X1751" s="118"/>
      <c r="Y1751" s="135" t="str">
        <f>K1753</f>
        <v/>
      </c>
      <c r="Z1751" s="266">
        <f>K1754</f>
        <v>0</v>
      </c>
      <c r="AA1751" s="135"/>
      <c r="AB1751" s="135"/>
      <c r="AC1751" s="135"/>
      <c r="AD1751" s="135"/>
      <c r="AE1751" s="135"/>
      <c r="AF1751" s="148"/>
      <c r="AG1751" s="135"/>
      <c r="AH1751" s="135"/>
      <c r="AI1751" s="135"/>
      <c r="AJ1751" s="135"/>
      <c r="AK1751" s="135"/>
    </row>
    <row r="1752" spans="1:37" ht="18" customHeight="1" thickBot="1">
      <c r="A1752" s="312"/>
      <c r="B1752" s="309">
        <f>B1732</f>
        <v>20</v>
      </c>
      <c r="C1752" s="107"/>
      <c r="D1752" s="108" t="s">
        <v>30</v>
      </c>
      <c r="E1752" s="108" t="str">
        <f>IF(C1752="","",IFERROR(INDEX(リスト!$B$3:$B$32,MATCH(プレー記録!C1752,リスト!$D$3:$D$32,0),1),""))</f>
        <v/>
      </c>
      <c r="F1752" s="109"/>
      <c r="G1752" s="109" t="str">
        <f>IF(F1752="","",F1752)</f>
        <v/>
      </c>
      <c r="H1752" s="172"/>
      <c r="I1752" s="175"/>
      <c r="J1752" s="373"/>
      <c r="K1752" s="377"/>
      <c r="L1752" s="378"/>
      <c r="M1752" s="378"/>
      <c r="N1752" s="378"/>
      <c r="O1752" s="378"/>
      <c r="P1752" s="378"/>
      <c r="Q1752" s="378"/>
      <c r="R1752" s="379"/>
      <c r="S1752" s="84"/>
      <c r="T1752" s="241"/>
      <c r="U1752" s="118" t="str">
        <f>IF(F1752="","","OUT_"&amp;E1752&amp;MONTH(B1752)&amp;"/"&amp;DAY(B1752)&amp;"_"&amp;COUNTIF($V$12:V1752,V1752))</f>
        <v/>
      </c>
      <c r="V1752" s="118" t="str">
        <f>"OUT_"&amp;E1752&amp;B1752</f>
        <v>OUT_20</v>
      </c>
      <c r="W1752" s="194">
        <f>SUM(H1752)-SUM(I1754)</f>
        <v>0</v>
      </c>
      <c r="X1752" s="119" t="str">
        <f>IF(C1752="","",C1752)</f>
        <v/>
      </c>
      <c r="Y1752" s="135" t="str">
        <f>M1753</f>
        <v/>
      </c>
      <c r="Z1752" s="266">
        <f>M1754</f>
        <v>0</v>
      </c>
      <c r="AA1752" s="135"/>
      <c r="AB1752" s="135"/>
      <c r="AC1752" s="135"/>
      <c r="AD1752" s="135"/>
      <c r="AE1752" s="135"/>
      <c r="AF1752" s="148"/>
      <c r="AG1752" s="135"/>
      <c r="AH1752" s="135"/>
      <c r="AI1752" s="135"/>
      <c r="AJ1752" s="135"/>
      <c r="AK1752" s="135"/>
    </row>
    <row r="1753" spans="1:37" ht="18" customHeight="1">
      <c r="A1753" s="312"/>
      <c r="B1753" s="79"/>
      <c r="C1753" s="85" t="s">
        <v>26</v>
      </c>
      <c r="D1753" s="86" t="s">
        <v>1</v>
      </c>
      <c r="E1753" s="86" t="s">
        <v>29</v>
      </c>
      <c r="F1753" s="86" t="s">
        <v>119</v>
      </c>
      <c r="G1753" s="86" t="s">
        <v>134</v>
      </c>
      <c r="H1753" s="173" t="s">
        <v>117</v>
      </c>
      <c r="I1753" s="92" t="s">
        <v>135</v>
      </c>
      <c r="J1753" s="380" t="s">
        <v>199</v>
      </c>
      <c r="K1753" s="382" t="str">
        <f>$K$13</f>
        <v/>
      </c>
      <c r="L1753" s="383"/>
      <c r="M1753" s="382" t="str">
        <f>$M$13</f>
        <v/>
      </c>
      <c r="N1753" s="383"/>
      <c r="O1753" s="382" t="str">
        <f>$O$13</f>
        <v/>
      </c>
      <c r="P1753" s="383"/>
      <c r="Q1753" s="382" t="str">
        <f>$Q$13</f>
        <v/>
      </c>
      <c r="R1753" s="384"/>
      <c r="S1753" s="87"/>
      <c r="T1753" s="135"/>
      <c r="U1753" s="118"/>
      <c r="V1753" s="118"/>
      <c r="W1753" s="118"/>
      <c r="X1753" s="118"/>
      <c r="Y1753" s="135" t="str">
        <f>O1753</f>
        <v/>
      </c>
      <c r="Z1753" s="266">
        <f>O1754</f>
        <v>0</v>
      </c>
      <c r="AA1753" s="135"/>
      <c r="AB1753" s="135"/>
      <c r="AC1753" s="135"/>
      <c r="AD1753" s="135"/>
      <c r="AE1753" s="135"/>
      <c r="AF1753" s="148"/>
      <c r="AG1753" s="135"/>
      <c r="AH1753" s="135"/>
      <c r="AI1753" s="135"/>
      <c r="AJ1753" s="135"/>
      <c r="AK1753" s="135"/>
    </row>
    <row r="1754" spans="1:37" ht="18" customHeight="1" thickBot="1">
      <c r="A1754" s="312" t="str">
        <f>IF(C1752="","",C1752)</f>
        <v/>
      </c>
      <c r="B1754" s="97">
        <f>B1732</f>
        <v>20</v>
      </c>
      <c r="C1754" s="93" t="str">
        <f>IF(H1752="","",IF(D1752="USD",H1752-G1752,ROUNDUP((H1752-G1752)/T1752,2)))</f>
        <v/>
      </c>
      <c r="D1754" s="110"/>
      <c r="E1754" s="110"/>
      <c r="F1754" s="111" t="str">
        <f>IF(AND(E1752&lt;&gt;"",OR(I1752="全額",I1752="一部")=TRUE)=TRUE,E1752,"")</f>
        <v/>
      </c>
      <c r="G1754" s="112" t="str">
        <f>IF(D1752="JPY",IF(COUNTIF(F1754,"*円*")=1,I1754,ROUNDUP(I1754/T1752,2)),IF(COUNTIF(F1754,"*円*")=0,I1754,ROUNDUP(I1754*T1752,0)))</f>
        <v/>
      </c>
      <c r="H1754" s="174"/>
      <c r="I1754" s="176" t="str">
        <f>IF(I1752="","",IF(I1752="全額",H1752,IF(I1752="なし",0,"金額入力")))</f>
        <v/>
      </c>
      <c r="J1754" s="381"/>
      <c r="K1754" s="385"/>
      <c r="L1754" s="386"/>
      <c r="M1754" s="385"/>
      <c r="N1754" s="386"/>
      <c r="O1754" s="385"/>
      <c r="P1754" s="386"/>
      <c r="Q1754" s="385"/>
      <c r="R1754" s="387"/>
      <c r="S1754" s="87"/>
      <c r="T1754" s="135"/>
      <c r="U1754" s="118" t="str">
        <f>IF(G1754="","","IN_"&amp;F1754&amp;MONTH(H1754)&amp;"/"&amp;DAY(H1754))&amp;"_"&amp;COUNTIF($V$14:V1754,V1754)</f>
        <v>_305</v>
      </c>
      <c r="V1754" s="118" t="str">
        <f>"IN_"&amp;F1754&amp;H1754</f>
        <v>IN_</v>
      </c>
      <c r="W1754" s="118"/>
      <c r="X1754" s="118"/>
      <c r="Y1754" s="135" t="str">
        <f>Q1753</f>
        <v/>
      </c>
      <c r="Z1754" s="266">
        <f>Q1754</f>
        <v>0</v>
      </c>
      <c r="AA1754" s="135" t="str">
        <f>IF(AB1754="着金待ち",COUNTIF($AB$14:AB1754,"着金待ち"),"")</f>
        <v/>
      </c>
      <c r="AB1754" s="135" t="str">
        <f>IF(AND(OR(I1752="全額",I1752="一部")=TRUE,H1754="")=TRUE,"着金待ち","")</f>
        <v/>
      </c>
      <c r="AC1754" s="135" t="str">
        <f>IF(AB1754="着金待ち",C1752,"")</f>
        <v/>
      </c>
      <c r="AD1754" s="135" t="str">
        <f>IF(AB1754="着金待ち",F1754,"")</f>
        <v/>
      </c>
      <c r="AE1754" s="292" t="str">
        <f>IF(AB1754="着金待ち",G1754,"")</f>
        <v/>
      </c>
      <c r="AF1754" s="148" t="str">
        <f>IF(AB1754="着金待ち",B1754,"")</f>
        <v/>
      </c>
      <c r="AG1754" s="135" t="str">
        <f>IF(C1754="","",IF(C1754&lt;&gt;D1754+E1754,"！",""))</f>
        <v/>
      </c>
      <c r="AH1754" s="135" t="str">
        <f>IF(C1754="","",IF(C1754&lt;&gt;SUM(K1754:R1754),"！",""))</f>
        <v/>
      </c>
      <c r="AI1754" s="135" t="str">
        <f>IF(OR(AG1754="！",AH1754="！")=TRUE,"！","")</f>
        <v/>
      </c>
      <c r="AJ1754" s="135" t="str">
        <f>IF(AI1754="！",COUNTIF($AI$14:AI1754,"！"),"")</f>
        <v/>
      </c>
      <c r="AK1754" s="135">
        <v>5</v>
      </c>
    </row>
    <row r="1755" spans="1:37" ht="18" customHeight="1" thickBot="1">
      <c r="A1755" s="312"/>
      <c r="B1755" s="308" t="s">
        <v>317</v>
      </c>
      <c r="C1755" s="88"/>
      <c r="D1755" s="89"/>
      <c r="E1755" s="94" t="str">
        <f>IFERROR(ABS(C1754-(D1754+E1754)),"")</f>
        <v/>
      </c>
      <c r="F1755" s="90"/>
      <c r="G1755" s="90"/>
      <c r="H1755" s="89"/>
      <c r="I1755" s="170"/>
      <c r="J1755" s="79"/>
      <c r="K1755" s="79"/>
      <c r="L1755" s="79"/>
      <c r="M1755" s="79"/>
      <c r="N1755" s="79"/>
      <c r="O1755" s="79"/>
      <c r="P1755" s="79"/>
      <c r="Q1755" s="388" t="str">
        <f>IFERROR(ABS(C1754-SUM(K1754:R1754)),"")</f>
        <v/>
      </c>
      <c r="R1755" s="388"/>
      <c r="S1755" s="79"/>
      <c r="T1755" s="135"/>
      <c r="U1755" s="118"/>
      <c r="V1755" s="118"/>
      <c r="W1755" s="118"/>
      <c r="X1755" s="118"/>
      <c r="Y1755" s="135"/>
      <c r="Z1755" s="135"/>
      <c r="AA1755" s="135"/>
      <c r="AB1755" s="135"/>
      <c r="AC1755" s="135"/>
      <c r="AD1755" s="135"/>
      <c r="AE1755" s="135"/>
      <c r="AF1755" s="148"/>
      <c r="AG1755" s="135"/>
      <c r="AH1755" s="135"/>
      <c r="AI1755" s="135"/>
      <c r="AJ1755" s="135"/>
      <c r="AK1755" s="135"/>
    </row>
    <row r="1756" spans="1:37" ht="18" customHeight="1" thickBot="1">
      <c r="A1756" s="312"/>
      <c r="B1756" s="321">
        <f>B1751+1</f>
        <v>6</v>
      </c>
      <c r="C1756" s="81" t="s">
        <v>23</v>
      </c>
      <c r="D1756" s="82" t="s">
        <v>136</v>
      </c>
      <c r="E1756" s="82" t="s">
        <v>28</v>
      </c>
      <c r="F1756" s="82" t="s">
        <v>27</v>
      </c>
      <c r="G1756" s="82" t="s">
        <v>24</v>
      </c>
      <c r="H1756" s="171" t="s">
        <v>25</v>
      </c>
      <c r="I1756" s="91" t="s">
        <v>133</v>
      </c>
      <c r="J1756" s="372" t="s">
        <v>198</v>
      </c>
      <c r="K1756" s="374"/>
      <c r="L1756" s="375"/>
      <c r="M1756" s="375"/>
      <c r="N1756" s="375"/>
      <c r="O1756" s="375"/>
      <c r="P1756" s="375"/>
      <c r="Q1756" s="375"/>
      <c r="R1756" s="376"/>
      <c r="S1756" s="83"/>
      <c r="T1756" s="120" t="s">
        <v>31</v>
      </c>
      <c r="U1756" s="118"/>
      <c r="V1756" s="118"/>
      <c r="W1756" s="118"/>
      <c r="X1756" s="118"/>
      <c r="Y1756" s="135" t="str">
        <f>K1758</f>
        <v/>
      </c>
      <c r="Z1756" s="266">
        <f>K1759</f>
        <v>0</v>
      </c>
      <c r="AA1756" s="135"/>
      <c r="AB1756" s="135"/>
      <c r="AC1756" s="135"/>
      <c r="AD1756" s="135"/>
      <c r="AE1756" s="135"/>
      <c r="AF1756" s="148"/>
      <c r="AG1756" s="135"/>
      <c r="AH1756" s="135"/>
      <c r="AI1756" s="135"/>
      <c r="AJ1756" s="135"/>
      <c r="AK1756" s="135"/>
    </row>
    <row r="1757" spans="1:37" ht="18" customHeight="1" thickBot="1">
      <c r="A1757" s="312"/>
      <c r="B1757" s="309">
        <f>B1732</f>
        <v>20</v>
      </c>
      <c r="C1757" s="107"/>
      <c r="D1757" s="108" t="s">
        <v>30</v>
      </c>
      <c r="E1757" s="108" t="str">
        <f>IF(C1757="","",IFERROR(INDEX(リスト!$B$3:$B$32,MATCH(プレー記録!C1757,リスト!$D$3:$D$32,0),1),""))</f>
        <v/>
      </c>
      <c r="F1757" s="109"/>
      <c r="G1757" s="109" t="str">
        <f>IF(F1757="","",F1757)</f>
        <v/>
      </c>
      <c r="H1757" s="172"/>
      <c r="I1757" s="175"/>
      <c r="J1757" s="373"/>
      <c r="K1757" s="377"/>
      <c r="L1757" s="378"/>
      <c r="M1757" s="378"/>
      <c r="N1757" s="378"/>
      <c r="O1757" s="378"/>
      <c r="P1757" s="378"/>
      <c r="Q1757" s="378"/>
      <c r="R1757" s="379"/>
      <c r="S1757" s="84"/>
      <c r="T1757" s="241"/>
      <c r="U1757" s="118" t="str">
        <f>IF(F1757="","","OUT_"&amp;E1757&amp;MONTH(B1757)&amp;"/"&amp;DAY(B1757)&amp;"_"&amp;COUNTIF($V$12:V1757,V1757))</f>
        <v/>
      </c>
      <c r="V1757" s="118" t="str">
        <f>"OUT_"&amp;E1757&amp;B1757</f>
        <v>OUT_20</v>
      </c>
      <c r="W1757" s="194">
        <f>SUM(H1757)-SUM(I1759)</f>
        <v>0</v>
      </c>
      <c r="X1757" s="119" t="str">
        <f>IF(C1757="","",C1757)</f>
        <v/>
      </c>
      <c r="Y1757" s="135" t="str">
        <f>M1758</f>
        <v/>
      </c>
      <c r="Z1757" s="266">
        <f>M1759</f>
        <v>0</v>
      </c>
      <c r="AA1757" s="135"/>
      <c r="AB1757" s="135"/>
      <c r="AC1757" s="135"/>
      <c r="AD1757" s="135"/>
      <c r="AE1757" s="135"/>
      <c r="AF1757" s="148"/>
      <c r="AG1757" s="135"/>
      <c r="AH1757" s="135"/>
      <c r="AI1757" s="135"/>
      <c r="AJ1757" s="135"/>
      <c r="AK1757" s="135"/>
    </row>
    <row r="1758" spans="1:37" ht="18" customHeight="1">
      <c r="A1758" s="312"/>
      <c r="B1758" s="79"/>
      <c r="C1758" s="85" t="s">
        <v>26</v>
      </c>
      <c r="D1758" s="86" t="s">
        <v>1</v>
      </c>
      <c r="E1758" s="86" t="s">
        <v>29</v>
      </c>
      <c r="F1758" s="86" t="s">
        <v>119</v>
      </c>
      <c r="G1758" s="86" t="s">
        <v>134</v>
      </c>
      <c r="H1758" s="173" t="s">
        <v>117</v>
      </c>
      <c r="I1758" s="92" t="s">
        <v>135</v>
      </c>
      <c r="J1758" s="380" t="s">
        <v>199</v>
      </c>
      <c r="K1758" s="382" t="str">
        <f>$K$13</f>
        <v/>
      </c>
      <c r="L1758" s="383"/>
      <c r="M1758" s="382" t="str">
        <f>$M$13</f>
        <v/>
      </c>
      <c r="N1758" s="383"/>
      <c r="O1758" s="382" t="str">
        <f>$O$13</f>
        <v/>
      </c>
      <c r="P1758" s="383"/>
      <c r="Q1758" s="382" t="str">
        <f>$Q$13</f>
        <v/>
      </c>
      <c r="R1758" s="384"/>
      <c r="S1758" s="87"/>
      <c r="T1758" s="135"/>
      <c r="U1758" s="118"/>
      <c r="V1758" s="118"/>
      <c r="W1758" s="118"/>
      <c r="X1758" s="118"/>
      <c r="Y1758" s="135" t="str">
        <f>O1758</f>
        <v/>
      </c>
      <c r="Z1758" s="266">
        <f>O1759</f>
        <v>0</v>
      </c>
      <c r="AA1758" s="135"/>
      <c r="AB1758" s="135"/>
      <c r="AC1758" s="135"/>
      <c r="AD1758" s="135"/>
      <c r="AE1758" s="135"/>
      <c r="AF1758" s="148"/>
      <c r="AG1758" s="135"/>
      <c r="AH1758" s="135"/>
      <c r="AI1758" s="135"/>
      <c r="AJ1758" s="135"/>
      <c r="AK1758" s="135"/>
    </row>
    <row r="1759" spans="1:37" ht="18" customHeight="1" thickBot="1">
      <c r="A1759" s="312" t="str">
        <f>IF(C1757="","",C1757)</f>
        <v/>
      </c>
      <c r="B1759" s="97">
        <f>B1732</f>
        <v>20</v>
      </c>
      <c r="C1759" s="93" t="str">
        <f>IF(H1757="","",IF(D1757="USD",H1757-G1757,ROUNDUP((H1757-G1757)/T1757,2)))</f>
        <v/>
      </c>
      <c r="D1759" s="110"/>
      <c r="E1759" s="110"/>
      <c r="F1759" s="111" t="str">
        <f>IF(AND(E1757&lt;&gt;"",OR(I1757="全額",I1757="一部")=TRUE)=TRUE,E1757,"")</f>
        <v/>
      </c>
      <c r="G1759" s="112" t="str">
        <f>IF(D1757="JPY",IF(COUNTIF(F1759,"*円*")=1,I1759,ROUNDUP(I1759/T1757,2)),IF(COUNTIF(F1759,"*円*")=0,I1759,ROUNDUP(I1759*T1757,0)))</f>
        <v/>
      </c>
      <c r="H1759" s="174"/>
      <c r="I1759" s="176" t="str">
        <f>IF(I1757="","",IF(I1757="全額",H1757,IF(I1757="なし",0,"金額入力")))</f>
        <v/>
      </c>
      <c r="J1759" s="381"/>
      <c r="K1759" s="385"/>
      <c r="L1759" s="386"/>
      <c r="M1759" s="385"/>
      <c r="N1759" s="386"/>
      <c r="O1759" s="385"/>
      <c r="P1759" s="386"/>
      <c r="Q1759" s="385"/>
      <c r="R1759" s="387"/>
      <c r="S1759" s="87"/>
      <c r="T1759" s="135"/>
      <c r="U1759" s="118" t="str">
        <f>IF(G1759="","","IN_"&amp;F1759&amp;MONTH(H1759)&amp;"/"&amp;DAY(H1759))&amp;"_"&amp;COUNTIF($V$14:V1759,V1759)</f>
        <v>_306</v>
      </c>
      <c r="V1759" s="118" t="str">
        <f>"IN_"&amp;F1759&amp;H1759</f>
        <v>IN_</v>
      </c>
      <c r="W1759" s="118"/>
      <c r="X1759" s="118"/>
      <c r="Y1759" s="135" t="str">
        <f>Q1758</f>
        <v/>
      </c>
      <c r="Z1759" s="266">
        <f>Q1759</f>
        <v>0</v>
      </c>
      <c r="AA1759" s="135" t="str">
        <f>IF(AB1759="着金待ち",COUNTIF($AB$14:AB1759,"着金待ち"),"")</f>
        <v/>
      </c>
      <c r="AB1759" s="135" t="str">
        <f>IF(AND(OR(I1757="全額",I1757="一部")=TRUE,H1759="")=TRUE,"着金待ち","")</f>
        <v/>
      </c>
      <c r="AC1759" s="135" t="str">
        <f>IF(AB1759="着金待ち",C1757,"")</f>
        <v/>
      </c>
      <c r="AD1759" s="135" t="str">
        <f>IF(AB1759="着金待ち",F1759,"")</f>
        <v/>
      </c>
      <c r="AE1759" s="292" t="str">
        <f>IF(AB1759="着金待ち",G1759,"")</f>
        <v/>
      </c>
      <c r="AF1759" s="148" t="str">
        <f>IF(AB1759="着金待ち",B1759,"")</f>
        <v/>
      </c>
      <c r="AG1759" s="135" t="str">
        <f>IF(C1759="","",IF(C1759&lt;&gt;D1759+E1759,"！",""))</f>
        <v/>
      </c>
      <c r="AH1759" s="135" t="str">
        <f>IF(C1759="","",IF(C1759&lt;&gt;SUM(K1759:R1759),"！",""))</f>
        <v/>
      </c>
      <c r="AI1759" s="135" t="str">
        <f>IF(OR(AG1759="！",AH1759="！")=TRUE,"！","")</f>
        <v/>
      </c>
      <c r="AJ1759" s="135" t="str">
        <f>IF(AI1759="！",COUNTIF($AI$14:AI1759,"！"),"")</f>
        <v/>
      </c>
      <c r="AK1759" s="135">
        <v>6</v>
      </c>
    </row>
    <row r="1760" spans="1:37" ht="18" customHeight="1" thickBot="1">
      <c r="A1760" s="312"/>
      <c r="B1760" s="308" t="s">
        <v>317</v>
      </c>
      <c r="C1760" s="88"/>
      <c r="D1760" s="89"/>
      <c r="E1760" s="94" t="str">
        <f>IFERROR(ABS(C1759-(D1759+E1759)),"")</f>
        <v/>
      </c>
      <c r="F1760" s="90"/>
      <c r="G1760" s="90"/>
      <c r="H1760" s="89"/>
      <c r="I1760" s="170"/>
      <c r="J1760" s="79"/>
      <c r="K1760" s="79"/>
      <c r="L1760" s="79"/>
      <c r="M1760" s="79"/>
      <c r="N1760" s="79"/>
      <c r="O1760" s="79"/>
      <c r="P1760" s="79"/>
      <c r="Q1760" s="388" t="str">
        <f>IFERROR(ABS(C1759-SUM(K1759:R1759)),"")</f>
        <v/>
      </c>
      <c r="R1760" s="388"/>
      <c r="S1760" s="79"/>
      <c r="T1760" s="135"/>
      <c r="U1760" s="118"/>
      <c r="V1760" s="118"/>
      <c r="W1760" s="118"/>
      <c r="X1760" s="118"/>
      <c r="Y1760" s="135"/>
      <c r="Z1760" s="135"/>
      <c r="AA1760" s="135"/>
      <c r="AB1760" s="135"/>
      <c r="AC1760" s="135"/>
      <c r="AD1760" s="135"/>
      <c r="AE1760" s="135"/>
      <c r="AF1760" s="148"/>
      <c r="AG1760" s="135"/>
      <c r="AH1760" s="135"/>
      <c r="AI1760" s="135"/>
      <c r="AJ1760" s="135"/>
      <c r="AK1760" s="135"/>
    </row>
    <row r="1761" spans="1:37" ht="18" customHeight="1" thickBot="1">
      <c r="A1761" s="312"/>
      <c r="B1761" s="321">
        <f>B1756+1</f>
        <v>7</v>
      </c>
      <c r="C1761" s="81" t="s">
        <v>23</v>
      </c>
      <c r="D1761" s="82" t="s">
        <v>136</v>
      </c>
      <c r="E1761" s="82" t="s">
        <v>28</v>
      </c>
      <c r="F1761" s="82" t="s">
        <v>27</v>
      </c>
      <c r="G1761" s="82" t="s">
        <v>24</v>
      </c>
      <c r="H1761" s="171" t="s">
        <v>25</v>
      </c>
      <c r="I1761" s="91" t="s">
        <v>133</v>
      </c>
      <c r="J1761" s="372" t="s">
        <v>198</v>
      </c>
      <c r="K1761" s="374"/>
      <c r="L1761" s="375"/>
      <c r="M1761" s="375"/>
      <c r="N1761" s="375"/>
      <c r="O1761" s="375"/>
      <c r="P1761" s="375"/>
      <c r="Q1761" s="375"/>
      <c r="R1761" s="376"/>
      <c r="S1761" s="83"/>
      <c r="T1761" s="120" t="s">
        <v>31</v>
      </c>
      <c r="U1761" s="118"/>
      <c r="V1761" s="118"/>
      <c r="W1761" s="118"/>
      <c r="X1761" s="118"/>
      <c r="Y1761" s="135" t="str">
        <f>K1763</f>
        <v/>
      </c>
      <c r="Z1761" s="266">
        <f>K1764</f>
        <v>0</v>
      </c>
      <c r="AA1761" s="135"/>
      <c r="AB1761" s="135"/>
      <c r="AC1761" s="135"/>
      <c r="AD1761" s="135"/>
      <c r="AE1761" s="135"/>
      <c r="AF1761" s="148"/>
      <c r="AG1761" s="135"/>
      <c r="AH1761" s="135"/>
      <c r="AI1761" s="135"/>
      <c r="AJ1761" s="135"/>
      <c r="AK1761" s="135"/>
    </row>
    <row r="1762" spans="1:37" ht="18" customHeight="1" thickBot="1">
      <c r="A1762" s="312"/>
      <c r="B1762" s="309">
        <f>B1732</f>
        <v>20</v>
      </c>
      <c r="C1762" s="107"/>
      <c r="D1762" s="108" t="s">
        <v>30</v>
      </c>
      <c r="E1762" s="108" t="str">
        <f>IF(C1762="","",IFERROR(INDEX(リスト!$B$3:$B$32,MATCH(プレー記録!C1762,リスト!$D$3:$D$32,0),1),""))</f>
        <v/>
      </c>
      <c r="F1762" s="109"/>
      <c r="G1762" s="109" t="str">
        <f>IF(F1762="","",F1762)</f>
        <v/>
      </c>
      <c r="H1762" s="172"/>
      <c r="I1762" s="175"/>
      <c r="J1762" s="373"/>
      <c r="K1762" s="377"/>
      <c r="L1762" s="378"/>
      <c r="M1762" s="378"/>
      <c r="N1762" s="378"/>
      <c r="O1762" s="378"/>
      <c r="P1762" s="378"/>
      <c r="Q1762" s="378"/>
      <c r="R1762" s="379"/>
      <c r="S1762" s="84"/>
      <c r="T1762" s="241"/>
      <c r="U1762" s="118" t="str">
        <f>IF(F1762="","","OUT_"&amp;E1762&amp;MONTH(B1762)&amp;"/"&amp;DAY(B1762)&amp;"_"&amp;COUNTIF($V$12:V1762,V1762))</f>
        <v/>
      </c>
      <c r="V1762" s="118" t="str">
        <f>"OUT_"&amp;E1762&amp;B1762</f>
        <v>OUT_20</v>
      </c>
      <c r="W1762" s="194">
        <f>SUM(H1762)-SUM(I1764)</f>
        <v>0</v>
      </c>
      <c r="X1762" s="119" t="str">
        <f>IF(C1762="","",C1762)</f>
        <v/>
      </c>
      <c r="Y1762" s="135" t="str">
        <f>M1763</f>
        <v/>
      </c>
      <c r="Z1762" s="266">
        <f>M1764</f>
        <v>0</v>
      </c>
      <c r="AA1762" s="135"/>
      <c r="AB1762" s="135"/>
      <c r="AC1762" s="135"/>
      <c r="AD1762" s="135"/>
      <c r="AE1762" s="135"/>
      <c r="AF1762" s="148"/>
      <c r="AG1762" s="135"/>
      <c r="AH1762" s="135"/>
      <c r="AI1762" s="135"/>
      <c r="AJ1762" s="135"/>
      <c r="AK1762" s="135"/>
    </row>
    <row r="1763" spans="1:37" ht="18" customHeight="1">
      <c r="A1763" s="312"/>
      <c r="B1763" s="79"/>
      <c r="C1763" s="85" t="s">
        <v>26</v>
      </c>
      <c r="D1763" s="86" t="s">
        <v>1</v>
      </c>
      <c r="E1763" s="86" t="s">
        <v>29</v>
      </c>
      <c r="F1763" s="86" t="s">
        <v>119</v>
      </c>
      <c r="G1763" s="86" t="s">
        <v>134</v>
      </c>
      <c r="H1763" s="173" t="s">
        <v>117</v>
      </c>
      <c r="I1763" s="92" t="s">
        <v>135</v>
      </c>
      <c r="J1763" s="380" t="s">
        <v>199</v>
      </c>
      <c r="K1763" s="382" t="str">
        <f>$K$13</f>
        <v/>
      </c>
      <c r="L1763" s="383"/>
      <c r="M1763" s="382" t="str">
        <f>$M$13</f>
        <v/>
      </c>
      <c r="N1763" s="383"/>
      <c r="O1763" s="382" t="str">
        <f>$O$13</f>
        <v/>
      </c>
      <c r="P1763" s="383"/>
      <c r="Q1763" s="382" t="str">
        <f>$Q$13</f>
        <v/>
      </c>
      <c r="R1763" s="384"/>
      <c r="S1763" s="87"/>
      <c r="T1763" s="135"/>
      <c r="U1763" s="118"/>
      <c r="V1763" s="118"/>
      <c r="W1763" s="118"/>
      <c r="X1763" s="118"/>
      <c r="Y1763" s="135" t="str">
        <f>O1763</f>
        <v/>
      </c>
      <c r="Z1763" s="266">
        <f>O1764</f>
        <v>0</v>
      </c>
      <c r="AA1763" s="135"/>
      <c r="AB1763" s="135"/>
      <c r="AC1763" s="135"/>
      <c r="AD1763" s="135"/>
      <c r="AE1763" s="135"/>
      <c r="AF1763" s="148"/>
      <c r="AG1763" s="135"/>
      <c r="AH1763" s="135"/>
      <c r="AI1763" s="135"/>
      <c r="AJ1763" s="135"/>
      <c r="AK1763" s="135"/>
    </row>
    <row r="1764" spans="1:37" ht="18" customHeight="1" thickBot="1">
      <c r="A1764" s="312" t="str">
        <f>IF(C1762="","",C1762)</f>
        <v/>
      </c>
      <c r="B1764" s="97">
        <f>B1732</f>
        <v>20</v>
      </c>
      <c r="C1764" s="93" t="str">
        <f>IF(H1762="","",IF(D1762="USD",H1762-G1762,ROUNDUP((H1762-G1762)/T1762,2)))</f>
        <v/>
      </c>
      <c r="D1764" s="110"/>
      <c r="E1764" s="110"/>
      <c r="F1764" s="111" t="str">
        <f>IF(AND(E1762&lt;&gt;"",OR(I1762="全額",I1762="一部")=TRUE)=TRUE,E1762,"")</f>
        <v/>
      </c>
      <c r="G1764" s="112" t="str">
        <f>IF(D1762="JPY",IF(COUNTIF(F1764,"*円*")=1,I1764,ROUNDUP(I1764/T1762,2)),IF(COUNTIF(F1764,"*円*")=0,I1764,ROUNDUP(I1764*T1762,0)))</f>
        <v/>
      </c>
      <c r="H1764" s="174"/>
      <c r="I1764" s="176" t="str">
        <f>IF(I1762="","",IF(I1762="全額",H1762,IF(I1762="なし",0,"金額入力")))</f>
        <v/>
      </c>
      <c r="J1764" s="381"/>
      <c r="K1764" s="385"/>
      <c r="L1764" s="386"/>
      <c r="M1764" s="385"/>
      <c r="N1764" s="386"/>
      <c r="O1764" s="385"/>
      <c r="P1764" s="386"/>
      <c r="Q1764" s="385"/>
      <c r="R1764" s="387"/>
      <c r="S1764" s="87"/>
      <c r="T1764" s="135"/>
      <c r="U1764" s="118" t="str">
        <f>IF(G1764="","","IN_"&amp;F1764&amp;MONTH(H1764)&amp;"/"&amp;DAY(H1764))&amp;"_"&amp;COUNTIF($V$14:V1764,V1764)</f>
        <v>_307</v>
      </c>
      <c r="V1764" s="118" t="str">
        <f>"IN_"&amp;F1764&amp;H1764</f>
        <v>IN_</v>
      </c>
      <c r="W1764" s="118"/>
      <c r="X1764" s="118"/>
      <c r="Y1764" s="135" t="str">
        <f>Q1763</f>
        <v/>
      </c>
      <c r="Z1764" s="266">
        <f>Q1764</f>
        <v>0</v>
      </c>
      <c r="AA1764" s="135" t="str">
        <f>IF(AB1764="着金待ち",COUNTIF($AB$14:AB1764,"着金待ち"),"")</f>
        <v/>
      </c>
      <c r="AB1764" s="135" t="str">
        <f>IF(AND(OR(I1762="全額",I1762="一部")=TRUE,H1764="")=TRUE,"着金待ち","")</f>
        <v/>
      </c>
      <c r="AC1764" s="135" t="str">
        <f>IF(AB1764="着金待ち",C1762,"")</f>
        <v/>
      </c>
      <c r="AD1764" s="135" t="str">
        <f>IF(AB1764="着金待ち",F1764,"")</f>
        <v/>
      </c>
      <c r="AE1764" s="292" t="str">
        <f>IF(AB1764="着金待ち",G1764,"")</f>
        <v/>
      </c>
      <c r="AF1764" s="148" t="str">
        <f>IF(AB1764="着金待ち",B1764,"")</f>
        <v/>
      </c>
      <c r="AG1764" s="135" t="str">
        <f>IF(C1764="","",IF(C1764&lt;&gt;D1764+E1764,"！",""))</f>
        <v/>
      </c>
      <c r="AH1764" s="135" t="str">
        <f>IF(C1764="","",IF(C1764&lt;&gt;SUM(K1764:R1764),"！",""))</f>
        <v/>
      </c>
      <c r="AI1764" s="135" t="str">
        <f>IF(OR(AG1764="！",AH1764="！")=TRUE,"！","")</f>
        <v/>
      </c>
      <c r="AJ1764" s="135" t="str">
        <f>IF(AI1764="！",COUNTIF($AI$14:AI1764,"！"),"")</f>
        <v/>
      </c>
      <c r="AK1764" s="135">
        <v>7</v>
      </c>
    </row>
    <row r="1765" spans="1:37" ht="18" customHeight="1" thickBot="1">
      <c r="A1765" s="312"/>
      <c r="B1765" s="308" t="s">
        <v>317</v>
      </c>
      <c r="C1765" s="88"/>
      <c r="D1765" s="89"/>
      <c r="E1765" s="94" t="str">
        <f>IFERROR(ABS(C1764-(D1764+E1764)),"")</f>
        <v/>
      </c>
      <c r="F1765" s="90"/>
      <c r="G1765" s="90"/>
      <c r="H1765" s="89"/>
      <c r="I1765" s="170"/>
      <c r="J1765" s="79"/>
      <c r="K1765" s="79"/>
      <c r="L1765" s="79"/>
      <c r="M1765" s="79"/>
      <c r="N1765" s="79"/>
      <c r="O1765" s="79"/>
      <c r="P1765" s="79"/>
      <c r="Q1765" s="388" t="str">
        <f>IFERROR(ABS(C1764-SUM(K1764:R1764)),"")</f>
        <v/>
      </c>
      <c r="R1765" s="388"/>
      <c r="S1765" s="79"/>
      <c r="T1765" s="135"/>
      <c r="U1765" s="118"/>
      <c r="V1765" s="118"/>
      <c r="W1765" s="118"/>
      <c r="X1765" s="118"/>
      <c r="Y1765" s="135"/>
      <c r="Z1765" s="135"/>
      <c r="AA1765" s="135"/>
      <c r="AB1765" s="135"/>
      <c r="AC1765" s="135"/>
      <c r="AD1765" s="135"/>
      <c r="AE1765" s="135"/>
      <c r="AF1765" s="148"/>
      <c r="AG1765" s="135"/>
      <c r="AH1765" s="135"/>
      <c r="AI1765" s="135"/>
      <c r="AJ1765" s="135"/>
      <c r="AK1765" s="135"/>
    </row>
    <row r="1766" spans="1:37" ht="18" customHeight="1" thickBot="1">
      <c r="A1766" s="312"/>
      <c r="B1766" s="321">
        <f>B1761+1</f>
        <v>8</v>
      </c>
      <c r="C1766" s="81" t="s">
        <v>23</v>
      </c>
      <c r="D1766" s="82" t="s">
        <v>136</v>
      </c>
      <c r="E1766" s="82" t="s">
        <v>28</v>
      </c>
      <c r="F1766" s="82" t="s">
        <v>27</v>
      </c>
      <c r="G1766" s="82" t="s">
        <v>24</v>
      </c>
      <c r="H1766" s="171" t="s">
        <v>25</v>
      </c>
      <c r="I1766" s="91" t="s">
        <v>133</v>
      </c>
      <c r="J1766" s="372" t="s">
        <v>198</v>
      </c>
      <c r="K1766" s="374"/>
      <c r="L1766" s="375"/>
      <c r="M1766" s="375"/>
      <c r="N1766" s="375"/>
      <c r="O1766" s="375"/>
      <c r="P1766" s="375"/>
      <c r="Q1766" s="375"/>
      <c r="R1766" s="376"/>
      <c r="S1766" s="83"/>
      <c r="T1766" s="120" t="s">
        <v>31</v>
      </c>
      <c r="U1766" s="118"/>
      <c r="V1766" s="118"/>
      <c r="W1766" s="118"/>
      <c r="X1766" s="118"/>
      <c r="Y1766" s="135" t="str">
        <f>K1768</f>
        <v/>
      </c>
      <c r="Z1766" s="266">
        <f>K1769</f>
        <v>0</v>
      </c>
      <c r="AA1766" s="135"/>
      <c r="AB1766" s="135"/>
      <c r="AC1766" s="135"/>
      <c r="AD1766" s="135"/>
      <c r="AE1766" s="135"/>
      <c r="AF1766" s="148"/>
      <c r="AG1766" s="135"/>
      <c r="AH1766" s="135"/>
      <c r="AI1766" s="135"/>
      <c r="AJ1766" s="135"/>
      <c r="AK1766" s="135"/>
    </row>
    <row r="1767" spans="1:37" ht="18" customHeight="1" thickBot="1">
      <c r="A1767" s="312"/>
      <c r="B1767" s="309">
        <f>B1732</f>
        <v>20</v>
      </c>
      <c r="C1767" s="107"/>
      <c r="D1767" s="108" t="s">
        <v>30</v>
      </c>
      <c r="E1767" s="108" t="str">
        <f>IF(C1767="","",IFERROR(INDEX(リスト!$B$3:$B$32,MATCH(プレー記録!C1767,リスト!$D$3:$D$32,0),1),""))</f>
        <v/>
      </c>
      <c r="F1767" s="109"/>
      <c r="G1767" s="109" t="str">
        <f>IF(F1767="","",F1767)</f>
        <v/>
      </c>
      <c r="H1767" s="172"/>
      <c r="I1767" s="175"/>
      <c r="J1767" s="373"/>
      <c r="K1767" s="377"/>
      <c r="L1767" s="378"/>
      <c r="M1767" s="378"/>
      <c r="N1767" s="378"/>
      <c r="O1767" s="378"/>
      <c r="P1767" s="378"/>
      <c r="Q1767" s="378"/>
      <c r="R1767" s="379"/>
      <c r="S1767" s="84"/>
      <c r="T1767" s="241"/>
      <c r="U1767" s="118" t="str">
        <f>IF(F1767="","","OUT_"&amp;E1767&amp;MONTH(B1767)&amp;"/"&amp;DAY(B1767)&amp;"_"&amp;COUNTIF($V$12:V1767,V1767))</f>
        <v/>
      </c>
      <c r="V1767" s="118" t="str">
        <f>"OUT_"&amp;E1767&amp;B1767</f>
        <v>OUT_20</v>
      </c>
      <c r="W1767" s="194">
        <f>SUM(H1767)-SUM(I1769)</f>
        <v>0</v>
      </c>
      <c r="X1767" s="119" t="str">
        <f>IF(C1767="","",C1767)</f>
        <v/>
      </c>
      <c r="Y1767" s="135" t="str">
        <f>M1768</f>
        <v/>
      </c>
      <c r="Z1767" s="266">
        <f>M1769</f>
        <v>0</v>
      </c>
      <c r="AA1767" s="135"/>
      <c r="AB1767" s="135"/>
      <c r="AC1767" s="135"/>
      <c r="AD1767" s="135"/>
      <c r="AE1767" s="135"/>
      <c r="AF1767" s="148"/>
      <c r="AG1767" s="135"/>
      <c r="AH1767" s="135"/>
      <c r="AI1767" s="135"/>
      <c r="AJ1767" s="135"/>
      <c r="AK1767" s="135"/>
    </row>
    <row r="1768" spans="1:37" ht="18" customHeight="1">
      <c r="A1768" s="312"/>
      <c r="B1768" s="79"/>
      <c r="C1768" s="85" t="s">
        <v>26</v>
      </c>
      <c r="D1768" s="86" t="s">
        <v>1</v>
      </c>
      <c r="E1768" s="86" t="s">
        <v>29</v>
      </c>
      <c r="F1768" s="86" t="s">
        <v>119</v>
      </c>
      <c r="G1768" s="86" t="s">
        <v>134</v>
      </c>
      <c r="H1768" s="173" t="s">
        <v>117</v>
      </c>
      <c r="I1768" s="92" t="s">
        <v>135</v>
      </c>
      <c r="J1768" s="380" t="s">
        <v>199</v>
      </c>
      <c r="K1768" s="382" t="str">
        <f>$K$13</f>
        <v/>
      </c>
      <c r="L1768" s="383"/>
      <c r="M1768" s="382" t="str">
        <f>$M$13</f>
        <v/>
      </c>
      <c r="N1768" s="383"/>
      <c r="O1768" s="382" t="str">
        <f>$O$13</f>
        <v/>
      </c>
      <c r="P1768" s="383"/>
      <c r="Q1768" s="382" t="str">
        <f>$Q$13</f>
        <v/>
      </c>
      <c r="R1768" s="384"/>
      <c r="S1768" s="87"/>
      <c r="T1768" s="135"/>
      <c r="U1768" s="118"/>
      <c r="V1768" s="118"/>
      <c r="W1768" s="118"/>
      <c r="X1768" s="118"/>
      <c r="Y1768" s="135" t="str">
        <f>O1768</f>
        <v/>
      </c>
      <c r="Z1768" s="266">
        <f>O1769</f>
        <v>0</v>
      </c>
      <c r="AA1768" s="135"/>
      <c r="AB1768" s="135"/>
      <c r="AC1768" s="135"/>
      <c r="AD1768" s="135"/>
      <c r="AE1768" s="135"/>
      <c r="AF1768" s="148"/>
      <c r="AG1768" s="135"/>
      <c r="AH1768" s="135"/>
      <c r="AI1768" s="135"/>
      <c r="AJ1768" s="135"/>
      <c r="AK1768" s="135"/>
    </row>
    <row r="1769" spans="1:37" ht="18" customHeight="1" thickBot="1">
      <c r="A1769" s="312" t="str">
        <f>IF(C1767="","",C1767)</f>
        <v/>
      </c>
      <c r="B1769" s="97">
        <f>B1732</f>
        <v>20</v>
      </c>
      <c r="C1769" s="93" t="str">
        <f>IF(H1767="","",IF(D1767="USD",H1767-G1767,ROUNDUP((H1767-G1767)/T1767,2)))</f>
        <v/>
      </c>
      <c r="D1769" s="110"/>
      <c r="E1769" s="110"/>
      <c r="F1769" s="111" t="str">
        <f>IF(AND(E1767&lt;&gt;"",OR(I1767="全額",I1767="一部")=TRUE)=TRUE,E1767,"")</f>
        <v/>
      </c>
      <c r="G1769" s="112" t="str">
        <f>IF(D1767="JPY",IF(COUNTIF(F1769,"*円*")=1,I1769,ROUNDUP(I1769/T1767,2)),IF(COUNTIF(F1769,"*円*")=0,I1769,ROUNDUP(I1769*T1767,0)))</f>
        <v/>
      </c>
      <c r="H1769" s="174"/>
      <c r="I1769" s="176" t="str">
        <f>IF(I1767="","",IF(I1767="全額",H1767,IF(I1767="なし",0,"金額入力")))</f>
        <v/>
      </c>
      <c r="J1769" s="381"/>
      <c r="K1769" s="385"/>
      <c r="L1769" s="386"/>
      <c r="M1769" s="385"/>
      <c r="N1769" s="386"/>
      <c r="O1769" s="385"/>
      <c r="P1769" s="386"/>
      <c r="Q1769" s="385"/>
      <c r="R1769" s="387"/>
      <c r="S1769" s="87"/>
      <c r="T1769" s="135"/>
      <c r="U1769" s="118" t="str">
        <f>IF(G1769="","","IN_"&amp;F1769&amp;MONTH(H1769)&amp;"/"&amp;DAY(H1769))&amp;"_"&amp;COUNTIF($V$14:V1769,V1769)</f>
        <v>_308</v>
      </c>
      <c r="V1769" s="118" t="str">
        <f>"IN_"&amp;F1769&amp;H1769</f>
        <v>IN_</v>
      </c>
      <c r="W1769" s="118"/>
      <c r="X1769" s="118"/>
      <c r="Y1769" s="135" t="str">
        <f>Q1768</f>
        <v/>
      </c>
      <c r="Z1769" s="266">
        <f>Q1769</f>
        <v>0</v>
      </c>
      <c r="AA1769" s="135" t="str">
        <f>IF(AB1769="着金待ち",COUNTIF($AB$14:AB1769,"着金待ち"),"")</f>
        <v/>
      </c>
      <c r="AB1769" s="135" t="str">
        <f>IF(AND(OR(I1767="全額",I1767="一部")=TRUE,H1769="")=TRUE,"着金待ち","")</f>
        <v/>
      </c>
      <c r="AC1769" s="135" t="str">
        <f>IF(AB1769="着金待ち",C1767,"")</f>
        <v/>
      </c>
      <c r="AD1769" s="135" t="str">
        <f>IF(AB1769="着金待ち",F1769,"")</f>
        <v/>
      </c>
      <c r="AE1769" s="292" t="str">
        <f>IF(AB1769="着金待ち",G1769,"")</f>
        <v/>
      </c>
      <c r="AF1769" s="148" t="str">
        <f>IF(AB1769="着金待ち",B1769,"")</f>
        <v/>
      </c>
      <c r="AG1769" s="135" t="str">
        <f>IF(C1769="","",IF(C1769&lt;&gt;D1769+E1769,"！",""))</f>
        <v/>
      </c>
      <c r="AH1769" s="135" t="str">
        <f>IF(C1769="","",IF(C1769&lt;&gt;SUM(K1769:R1769),"！",""))</f>
        <v/>
      </c>
      <c r="AI1769" s="135" t="str">
        <f>IF(OR(AG1769="！",AH1769="！")=TRUE,"！","")</f>
        <v/>
      </c>
      <c r="AJ1769" s="135" t="str">
        <f>IF(AI1769="！",COUNTIF($AI$14:AI1769,"！"),"")</f>
        <v/>
      </c>
      <c r="AK1769" s="135">
        <v>8</v>
      </c>
    </row>
    <row r="1770" spans="1:37" ht="18" customHeight="1" thickBot="1">
      <c r="A1770" s="312"/>
      <c r="B1770" s="308" t="s">
        <v>317</v>
      </c>
      <c r="C1770" s="88"/>
      <c r="D1770" s="89"/>
      <c r="E1770" s="94" t="str">
        <f>IFERROR(ABS(C1769-(D1769+E1769)),"")</f>
        <v/>
      </c>
      <c r="F1770" s="90"/>
      <c r="G1770" s="90"/>
      <c r="H1770" s="89"/>
      <c r="I1770" s="170"/>
      <c r="J1770" s="79"/>
      <c r="K1770" s="79"/>
      <c r="L1770" s="79"/>
      <c r="M1770" s="79"/>
      <c r="N1770" s="79"/>
      <c r="O1770" s="79"/>
      <c r="P1770" s="79"/>
      <c r="Q1770" s="388" t="str">
        <f>IFERROR(ABS(C1769-SUM(K1769:R1769)),"")</f>
        <v/>
      </c>
      <c r="R1770" s="388"/>
      <c r="S1770" s="79"/>
      <c r="T1770" s="135"/>
      <c r="U1770" s="118"/>
      <c r="V1770" s="118"/>
      <c r="W1770" s="118"/>
      <c r="X1770" s="118"/>
      <c r="Y1770" s="135"/>
      <c r="Z1770" s="135"/>
      <c r="AA1770" s="135"/>
      <c r="AB1770" s="135"/>
      <c r="AC1770" s="135"/>
      <c r="AD1770" s="135"/>
      <c r="AE1770" s="135"/>
      <c r="AF1770" s="148"/>
      <c r="AG1770" s="135"/>
      <c r="AH1770" s="135"/>
      <c r="AI1770" s="135"/>
      <c r="AJ1770" s="135"/>
      <c r="AK1770" s="135"/>
    </row>
    <row r="1771" spans="1:37" ht="18" customHeight="1" thickBot="1">
      <c r="A1771" s="312"/>
      <c r="B1771" s="321">
        <f>B1766+1</f>
        <v>9</v>
      </c>
      <c r="C1771" s="81" t="s">
        <v>23</v>
      </c>
      <c r="D1771" s="82" t="s">
        <v>136</v>
      </c>
      <c r="E1771" s="82" t="s">
        <v>28</v>
      </c>
      <c r="F1771" s="82" t="s">
        <v>27</v>
      </c>
      <c r="G1771" s="82" t="s">
        <v>24</v>
      </c>
      <c r="H1771" s="171" t="s">
        <v>25</v>
      </c>
      <c r="I1771" s="91" t="s">
        <v>133</v>
      </c>
      <c r="J1771" s="372" t="s">
        <v>198</v>
      </c>
      <c r="K1771" s="374"/>
      <c r="L1771" s="375"/>
      <c r="M1771" s="375"/>
      <c r="N1771" s="375"/>
      <c r="O1771" s="375"/>
      <c r="P1771" s="375"/>
      <c r="Q1771" s="375"/>
      <c r="R1771" s="376"/>
      <c r="S1771" s="83"/>
      <c r="T1771" s="120" t="s">
        <v>31</v>
      </c>
      <c r="U1771" s="118"/>
      <c r="V1771" s="118"/>
      <c r="W1771" s="118"/>
      <c r="X1771" s="118"/>
      <c r="Y1771" s="135" t="str">
        <f>K1773</f>
        <v/>
      </c>
      <c r="Z1771" s="266">
        <f>K1774</f>
        <v>0</v>
      </c>
      <c r="AA1771" s="135"/>
      <c r="AB1771" s="135"/>
      <c r="AC1771" s="135"/>
      <c r="AD1771" s="135"/>
      <c r="AE1771" s="135"/>
      <c r="AF1771" s="148"/>
      <c r="AG1771" s="135"/>
      <c r="AH1771" s="135"/>
      <c r="AI1771" s="135"/>
      <c r="AJ1771" s="135"/>
      <c r="AK1771" s="135"/>
    </row>
    <row r="1772" spans="1:37" ht="18" customHeight="1" thickBot="1">
      <c r="A1772" s="312"/>
      <c r="B1772" s="309">
        <f>B1732</f>
        <v>20</v>
      </c>
      <c r="C1772" s="107"/>
      <c r="D1772" s="108" t="s">
        <v>30</v>
      </c>
      <c r="E1772" s="108" t="str">
        <f>IF(C1772="","",IFERROR(INDEX(リスト!$B$3:$B$32,MATCH(プレー記録!C1772,リスト!$D$3:$D$32,0),1),""))</f>
        <v/>
      </c>
      <c r="F1772" s="109"/>
      <c r="G1772" s="109" t="str">
        <f>IF(F1772="","",F1772)</f>
        <v/>
      </c>
      <c r="H1772" s="172"/>
      <c r="I1772" s="175"/>
      <c r="J1772" s="373"/>
      <c r="K1772" s="377"/>
      <c r="L1772" s="378"/>
      <c r="M1772" s="378"/>
      <c r="N1772" s="378"/>
      <c r="O1772" s="378"/>
      <c r="P1772" s="378"/>
      <c r="Q1772" s="378"/>
      <c r="R1772" s="379"/>
      <c r="S1772" s="84"/>
      <c r="T1772" s="241"/>
      <c r="U1772" s="118" t="str">
        <f>IF(F1772="","","OUT_"&amp;E1772&amp;MONTH(B1772)&amp;"/"&amp;DAY(B1772)&amp;"_"&amp;COUNTIF($V$12:V1772,V1772))</f>
        <v/>
      </c>
      <c r="V1772" s="118" t="str">
        <f>"OUT_"&amp;E1772&amp;B1772</f>
        <v>OUT_20</v>
      </c>
      <c r="W1772" s="194">
        <f>SUM(H1772)-SUM(I1774)</f>
        <v>0</v>
      </c>
      <c r="X1772" s="119" t="str">
        <f>IF(C1772="","",C1772)</f>
        <v/>
      </c>
      <c r="Y1772" s="135" t="str">
        <f>M1773</f>
        <v/>
      </c>
      <c r="Z1772" s="266">
        <f>M1774</f>
        <v>0</v>
      </c>
      <c r="AA1772" s="135"/>
      <c r="AB1772" s="135"/>
      <c r="AC1772" s="135"/>
      <c r="AD1772" s="135"/>
      <c r="AE1772" s="135"/>
      <c r="AF1772" s="148"/>
      <c r="AG1772" s="135"/>
      <c r="AH1772" s="135"/>
      <c r="AI1772" s="135"/>
      <c r="AJ1772" s="135"/>
      <c r="AK1772" s="135"/>
    </row>
    <row r="1773" spans="1:37" ht="18" customHeight="1">
      <c r="A1773" s="312"/>
      <c r="B1773" s="79"/>
      <c r="C1773" s="85" t="s">
        <v>26</v>
      </c>
      <c r="D1773" s="86" t="s">
        <v>1</v>
      </c>
      <c r="E1773" s="86" t="s">
        <v>29</v>
      </c>
      <c r="F1773" s="86" t="s">
        <v>119</v>
      </c>
      <c r="G1773" s="86" t="s">
        <v>134</v>
      </c>
      <c r="H1773" s="173" t="s">
        <v>117</v>
      </c>
      <c r="I1773" s="92" t="s">
        <v>135</v>
      </c>
      <c r="J1773" s="380" t="s">
        <v>199</v>
      </c>
      <c r="K1773" s="382" t="str">
        <f>$K$13</f>
        <v/>
      </c>
      <c r="L1773" s="383"/>
      <c r="M1773" s="382" t="str">
        <f>$M$13</f>
        <v/>
      </c>
      <c r="N1773" s="383"/>
      <c r="O1773" s="382" t="str">
        <f>$O$13</f>
        <v/>
      </c>
      <c r="P1773" s="383"/>
      <c r="Q1773" s="382" t="str">
        <f>$Q$13</f>
        <v/>
      </c>
      <c r="R1773" s="384"/>
      <c r="S1773" s="87"/>
      <c r="T1773" s="135"/>
      <c r="U1773" s="118"/>
      <c r="V1773" s="118"/>
      <c r="W1773" s="118"/>
      <c r="X1773" s="118"/>
      <c r="Y1773" s="135" t="str">
        <f>O1773</f>
        <v/>
      </c>
      <c r="Z1773" s="266">
        <f>O1774</f>
        <v>0</v>
      </c>
      <c r="AA1773" s="135"/>
      <c r="AB1773" s="135"/>
      <c r="AC1773" s="135"/>
      <c r="AD1773" s="135"/>
      <c r="AE1773" s="135"/>
      <c r="AF1773" s="148"/>
      <c r="AG1773" s="135"/>
      <c r="AH1773" s="135"/>
      <c r="AI1773" s="135"/>
      <c r="AJ1773" s="135"/>
      <c r="AK1773" s="135"/>
    </row>
    <row r="1774" spans="1:37" ht="18" customHeight="1" thickBot="1">
      <c r="A1774" s="312" t="str">
        <f>IF(C1772="","",C1772)</f>
        <v/>
      </c>
      <c r="B1774" s="97">
        <f>B1732</f>
        <v>20</v>
      </c>
      <c r="C1774" s="93" t="str">
        <f>IF(H1772="","",IF(D1772="USD",H1772-G1772,ROUNDUP((H1772-G1772)/T1772,2)))</f>
        <v/>
      </c>
      <c r="D1774" s="110"/>
      <c r="E1774" s="110"/>
      <c r="F1774" s="111" t="str">
        <f>IF(AND(E1772&lt;&gt;"",OR(I1772="全額",I1772="一部")=TRUE)=TRUE,E1772,"")</f>
        <v/>
      </c>
      <c r="G1774" s="112" t="str">
        <f>IF(D1772="JPY",IF(COUNTIF(F1774,"*円*")=1,I1774,ROUNDUP(I1774/T1772,2)),IF(COUNTIF(F1774,"*円*")=0,I1774,ROUNDUP(I1774*T1772,0)))</f>
        <v/>
      </c>
      <c r="H1774" s="174"/>
      <c r="I1774" s="176" t="str">
        <f>IF(I1772="","",IF(I1772="全額",H1772,IF(I1772="なし",0,"金額入力")))</f>
        <v/>
      </c>
      <c r="J1774" s="381"/>
      <c r="K1774" s="385"/>
      <c r="L1774" s="386"/>
      <c r="M1774" s="385"/>
      <c r="N1774" s="386"/>
      <c r="O1774" s="385"/>
      <c r="P1774" s="386"/>
      <c r="Q1774" s="385"/>
      <c r="R1774" s="387"/>
      <c r="S1774" s="87"/>
      <c r="T1774" s="135"/>
      <c r="U1774" s="118" t="str">
        <f>IF(G1774="","","IN_"&amp;F1774&amp;MONTH(H1774)&amp;"/"&amp;DAY(H1774))&amp;"_"&amp;COUNTIF($V$14:V1774,V1774)</f>
        <v>_309</v>
      </c>
      <c r="V1774" s="118" t="str">
        <f>"IN_"&amp;F1774&amp;H1774</f>
        <v>IN_</v>
      </c>
      <c r="W1774" s="118"/>
      <c r="X1774" s="118"/>
      <c r="Y1774" s="135" t="str">
        <f>Q1773</f>
        <v/>
      </c>
      <c r="Z1774" s="266">
        <f>Q1774</f>
        <v>0</v>
      </c>
      <c r="AA1774" s="135" t="str">
        <f>IF(AB1774="着金待ち",COUNTIF($AB$14:AB1774,"着金待ち"),"")</f>
        <v/>
      </c>
      <c r="AB1774" s="135" t="str">
        <f>IF(AND(OR(I1772="全額",I1772="一部")=TRUE,H1774="")=TRUE,"着金待ち","")</f>
        <v/>
      </c>
      <c r="AC1774" s="135" t="str">
        <f>IF(AB1774="着金待ち",C1772,"")</f>
        <v/>
      </c>
      <c r="AD1774" s="135" t="str">
        <f>IF(AB1774="着金待ち",F1774,"")</f>
        <v/>
      </c>
      <c r="AE1774" s="292" t="str">
        <f>IF(AB1774="着金待ち",G1774,"")</f>
        <v/>
      </c>
      <c r="AF1774" s="148" t="str">
        <f>IF(AB1774="着金待ち",B1774,"")</f>
        <v/>
      </c>
      <c r="AG1774" s="135" t="str">
        <f>IF(C1774="","",IF(C1774&lt;&gt;D1774+E1774,"！",""))</f>
        <v/>
      </c>
      <c r="AH1774" s="135" t="str">
        <f>IF(C1774="","",IF(C1774&lt;&gt;SUM(K1774:R1774),"！",""))</f>
        <v/>
      </c>
      <c r="AI1774" s="135" t="str">
        <f>IF(OR(AG1774="！",AH1774="！")=TRUE,"！","")</f>
        <v/>
      </c>
      <c r="AJ1774" s="135" t="str">
        <f>IF(AI1774="！",COUNTIF($AI$14:AI1774,"！"),"")</f>
        <v/>
      </c>
      <c r="AK1774" s="135">
        <v>9</v>
      </c>
    </row>
    <row r="1775" spans="1:37" ht="18" customHeight="1" thickBot="1">
      <c r="A1775" s="312"/>
      <c r="B1775" s="308" t="s">
        <v>317</v>
      </c>
      <c r="C1775" s="88"/>
      <c r="D1775" s="89"/>
      <c r="E1775" s="94" t="str">
        <f>IFERROR(ABS(C1774-(D1774+E1774)),"")</f>
        <v/>
      </c>
      <c r="F1775" s="90"/>
      <c r="G1775" s="90"/>
      <c r="H1775" s="89"/>
      <c r="I1775" s="170"/>
      <c r="J1775" s="79"/>
      <c r="K1775" s="79"/>
      <c r="L1775" s="79"/>
      <c r="M1775" s="79"/>
      <c r="N1775" s="79"/>
      <c r="O1775" s="79"/>
      <c r="P1775" s="79"/>
      <c r="Q1775" s="388" t="str">
        <f>IFERROR(ABS(C1774-SUM(K1774:R1774)),"")</f>
        <v/>
      </c>
      <c r="R1775" s="388"/>
      <c r="S1775" s="79"/>
      <c r="T1775" s="135"/>
      <c r="U1775" s="118"/>
      <c r="V1775" s="118"/>
      <c r="W1775" s="118"/>
      <c r="X1775" s="118"/>
      <c r="Y1775" s="135"/>
      <c r="Z1775" s="135"/>
      <c r="AA1775" s="135"/>
      <c r="AB1775" s="135"/>
      <c r="AC1775" s="135"/>
      <c r="AD1775" s="135"/>
      <c r="AE1775" s="135"/>
      <c r="AF1775" s="148"/>
      <c r="AG1775" s="135"/>
      <c r="AH1775" s="135"/>
      <c r="AI1775" s="135"/>
      <c r="AJ1775" s="135"/>
      <c r="AK1775" s="135"/>
    </row>
    <row r="1776" spans="1:37" ht="18" customHeight="1" thickBot="1">
      <c r="A1776" s="312"/>
      <c r="B1776" s="321">
        <f>B1771+1</f>
        <v>10</v>
      </c>
      <c r="C1776" s="81" t="s">
        <v>23</v>
      </c>
      <c r="D1776" s="82" t="s">
        <v>136</v>
      </c>
      <c r="E1776" s="82" t="s">
        <v>28</v>
      </c>
      <c r="F1776" s="82" t="s">
        <v>27</v>
      </c>
      <c r="G1776" s="82" t="s">
        <v>24</v>
      </c>
      <c r="H1776" s="171" t="s">
        <v>25</v>
      </c>
      <c r="I1776" s="91" t="s">
        <v>133</v>
      </c>
      <c r="J1776" s="372" t="s">
        <v>198</v>
      </c>
      <c r="K1776" s="374"/>
      <c r="L1776" s="375"/>
      <c r="M1776" s="375"/>
      <c r="N1776" s="375"/>
      <c r="O1776" s="375"/>
      <c r="P1776" s="375"/>
      <c r="Q1776" s="375"/>
      <c r="R1776" s="376"/>
      <c r="S1776" s="83"/>
      <c r="T1776" s="120" t="s">
        <v>31</v>
      </c>
      <c r="U1776" s="118"/>
      <c r="V1776" s="118"/>
      <c r="W1776" s="118"/>
      <c r="X1776" s="118"/>
      <c r="Y1776" s="135" t="str">
        <f>K1778</f>
        <v/>
      </c>
      <c r="Z1776" s="266">
        <f>K1779</f>
        <v>0</v>
      </c>
      <c r="AA1776" s="135"/>
      <c r="AB1776" s="135"/>
      <c r="AC1776" s="135"/>
      <c r="AD1776" s="135"/>
      <c r="AE1776" s="135"/>
      <c r="AF1776" s="148"/>
      <c r="AG1776" s="135"/>
      <c r="AH1776" s="135"/>
      <c r="AI1776" s="135"/>
      <c r="AJ1776" s="135"/>
      <c r="AK1776" s="135"/>
    </row>
    <row r="1777" spans="1:37" ht="18" customHeight="1" thickBot="1">
      <c r="A1777" s="312"/>
      <c r="B1777" s="309">
        <f>B1732</f>
        <v>20</v>
      </c>
      <c r="C1777" s="107"/>
      <c r="D1777" s="108" t="s">
        <v>30</v>
      </c>
      <c r="E1777" s="108" t="str">
        <f>IF(C1777="","",IFERROR(INDEX(リスト!$B$3:$B$32,MATCH(プレー記録!C1777,リスト!$D$3:$D$32,0),1),""))</f>
        <v/>
      </c>
      <c r="F1777" s="109"/>
      <c r="G1777" s="109" t="str">
        <f>IF(F1777="","",F1777)</f>
        <v/>
      </c>
      <c r="H1777" s="172"/>
      <c r="I1777" s="175"/>
      <c r="J1777" s="373"/>
      <c r="K1777" s="377"/>
      <c r="L1777" s="378"/>
      <c r="M1777" s="378"/>
      <c r="N1777" s="378"/>
      <c r="O1777" s="378"/>
      <c r="P1777" s="378"/>
      <c r="Q1777" s="378"/>
      <c r="R1777" s="379"/>
      <c r="S1777" s="84"/>
      <c r="T1777" s="241"/>
      <c r="U1777" s="118" t="str">
        <f>IF(F1777="","","OUT_"&amp;E1777&amp;MONTH(B1777)&amp;"/"&amp;DAY(B1777)&amp;"_"&amp;COUNTIF($V$12:V1777,V1777))</f>
        <v/>
      </c>
      <c r="V1777" s="118" t="str">
        <f>"OUT_"&amp;E1777&amp;B1777</f>
        <v>OUT_20</v>
      </c>
      <c r="W1777" s="194">
        <f>SUM(H1777)-SUM(I1779)</f>
        <v>0</v>
      </c>
      <c r="X1777" s="119" t="str">
        <f>IF(C1777="","",C1777)</f>
        <v/>
      </c>
      <c r="Y1777" s="135" t="str">
        <f>M1778</f>
        <v/>
      </c>
      <c r="Z1777" s="266">
        <f>M1779</f>
        <v>0</v>
      </c>
      <c r="AA1777" s="135"/>
      <c r="AB1777" s="135"/>
      <c r="AC1777" s="135"/>
      <c r="AD1777" s="135"/>
      <c r="AE1777" s="135"/>
      <c r="AF1777" s="148"/>
      <c r="AG1777" s="135"/>
      <c r="AH1777" s="135"/>
      <c r="AI1777" s="135"/>
      <c r="AJ1777" s="135"/>
      <c r="AK1777" s="135"/>
    </row>
    <row r="1778" spans="1:37" ht="18" customHeight="1">
      <c r="A1778" s="312"/>
      <c r="B1778" s="79"/>
      <c r="C1778" s="85" t="s">
        <v>26</v>
      </c>
      <c r="D1778" s="86" t="s">
        <v>1</v>
      </c>
      <c r="E1778" s="86" t="s">
        <v>29</v>
      </c>
      <c r="F1778" s="86" t="s">
        <v>119</v>
      </c>
      <c r="G1778" s="86" t="s">
        <v>134</v>
      </c>
      <c r="H1778" s="173" t="s">
        <v>117</v>
      </c>
      <c r="I1778" s="92" t="s">
        <v>135</v>
      </c>
      <c r="J1778" s="380" t="s">
        <v>199</v>
      </c>
      <c r="K1778" s="382" t="str">
        <f>$K$13</f>
        <v/>
      </c>
      <c r="L1778" s="383"/>
      <c r="M1778" s="382" t="str">
        <f>$M$13</f>
        <v/>
      </c>
      <c r="N1778" s="383"/>
      <c r="O1778" s="382" t="str">
        <f>$O$13</f>
        <v/>
      </c>
      <c r="P1778" s="383"/>
      <c r="Q1778" s="382" t="str">
        <f>$Q$13</f>
        <v/>
      </c>
      <c r="R1778" s="384"/>
      <c r="S1778" s="87"/>
      <c r="T1778" s="135"/>
      <c r="U1778" s="118"/>
      <c r="V1778" s="118"/>
      <c r="W1778" s="118"/>
      <c r="X1778" s="118"/>
      <c r="Y1778" s="135" t="str">
        <f>O1778</f>
        <v/>
      </c>
      <c r="Z1778" s="266">
        <f>O1779</f>
        <v>0</v>
      </c>
      <c r="AA1778" s="135"/>
      <c r="AB1778" s="135"/>
      <c r="AC1778" s="135"/>
      <c r="AD1778" s="135"/>
      <c r="AE1778" s="135"/>
      <c r="AF1778" s="148"/>
      <c r="AG1778" s="135"/>
      <c r="AH1778" s="135"/>
      <c r="AI1778" s="135"/>
      <c r="AJ1778" s="135"/>
      <c r="AK1778" s="135"/>
    </row>
    <row r="1779" spans="1:37" ht="18" customHeight="1" thickBot="1">
      <c r="A1779" s="312" t="str">
        <f>IF(C1777="","",C1777)</f>
        <v/>
      </c>
      <c r="B1779" s="97">
        <f>B1732</f>
        <v>20</v>
      </c>
      <c r="C1779" s="93" t="str">
        <f>IF(H1777="","",IF(D1777="USD",H1777-G1777,ROUNDUP((H1777-G1777)/T1777,2)))</f>
        <v/>
      </c>
      <c r="D1779" s="110"/>
      <c r="E1779" s="110"/>
      <c r="F1779" s="111" t="str">
        <f>IF(AND(E1777&lt;&gt;"",OR(I1777="全額",I1777="一部")=TRUE)=TRUE,E1777,"")</f>
        <v/>
      </c>
      <c r="G1779" s="112" t="str">
        <f>IF(D1777="JPY",IF(COUNTIF(F1779,"*円*")=1,I1779,ROUNDUP(I1779/T1777,2)),IF(COUNTIF(F1779,"*円*")=0,I1779,ROUNDUP(I1779*T1777,0)))</f>
        <v/>
      </c>
      <c r="H1779" s="174"/>
      <c r="I1779" s="176" t="str">
        <f>IF(I1777="","",IF(I1777="全額",H1777,IF(I1777="なし",0,"金額入力")))</f>
        <v/>
      </c>
      <c r="J1779" s="381"/>
      <c r="K1779" s="385"/>
      <c r="L1779" s="386"/>
      <c r="M1779" s="385"/>
      <c r="N1779" s="386"/>
      <c r="O1779" s="385"/>
      <c r="P1779" s="386"/>
      <c r="Q1779" s="385"/>
      <c r="R1779" s="387"/>
      <c r="S1779" s="87"/>
      <c r="T1779" s="135"/>
      <c r="U1779" s="118" t="str">
        <f>IF(G1779="","","IN_"&amp;F1779&amp;MONTH(H1779)&amp;"/"&amp;DAY(H1779))&amp;"_"&amp;COUNTIF($V$14:V1779,V1779)</f>
        <v>_310</v>
      </c>
      <c r="V1779" s="118" t="str">
        <f>"IN_"&amp;F1779&amp;H1779</f>
        <v>IN_</v>
      </c>
      <c r="W1779" s="118"/>
      <c r="X1779" s="118"/>
      <c r="Y1779" s="135" t="str">
        <f>Q1778</f>
        <v/>
      </c>
      <c r="Z1779" s="266">
        <f>Q1779</f>
        <v>0</v>
      </c>
      <c r="AA1779" s="135" t="str">
        <f>IF(AB1779="着金待ち",COUNTIF($AB$14:AB1779,"着金待ち"),"")</f>
        <v/>
      </c>
      <c r="AB1779" s="135" t="str">
        <f>IF(AND(OR(I1777="全額",I1777="一部")=TRUE,H1779="")=TRUE,"着金待ち","")</f>
        <v/>
      </c>
      <c r="AC1779" s="135" t="str">
        <f>IF(AB1779="着金待ち",C1777,"")</f>
        <v/>
      </c>
      <c r="AD1779" s="135" t="str">
        <f>IF(AB1779="着金待ち",F1779,"")</f>
        <v/>
      </c>
      <c r="AE1779" s="292" t="str">
        <f>IF(AB1779="着金待ち",G1779,"")</f>
        <v/>
      </c>
      <c r="AF1779" s="148" t="str">
        <f>IF(AB1779="着金待ち",B1779,"")</f>
        <v/>
      </c>
      <c r="AG1779" s="135" t="str">
        <f>IF(C1779="","",IF(C1779&lt;&gt;D1779+E1779,"！",""))</f>
        <v/>
      </c>
      <c r="AH1779" s="135" t="str">
        <f>IF(C1779="","",IF(C1779&lt;&gt;SUM(K1779:R1779),"！",""))</f>
        <v/>
      </c>
      <c r="AI1779" s="135" t="str">
        <f>IF(OR(AG1779="！",AH1779="！")=TRUE,"！","")</f>
        <v/>
      </c>
      <c r="AJ1779" s="135" t="str">
        <f>IF(AI1779="！",COUNTIF($AI$14:AI1779,"！"),"")</f>
        <v/>
      </c>
      <c r="AK1779" s="135">
        <v>10</v>
      </c>
    </row>
    <row r="1780" spans="1:37" ht="18" customHeight="1" thickBot="1">
      <c r="A1780" s="312"/>
      <c r="B1780" s="308" t="s">
        <v>317</v>
      </c>
      <c r="C1780" s="181"/>
      <c r="D1780" s="182"/>
      <c r="E1780" s="98" t="str">
        <f>IFERROR(ABS(C1779-(D1779+E1779)),"")</f>
        <v/>
      </c>
      <c r="F1780" s="183"/>
      <c r="G1780" s="183"/>
      <c r="H1780" s="182"/>
      <c r="I1780" s="170"/>
      <c r="J1780" s="79"/>
      <c r="K1780" s="79"/>
      <c r="L1780" s="79"/>
      <c r="M1780" s="79"/>
      <c r="N1780" s="79"/>
      <c r="O1780" s="79"/>
      <c r="P1780" s="79"/>
      <c r="Q1780" s="371" t="str">
        <f>IFERROR(ABS(C1779-SUM(K1779:R1779)),"")</f>
        <v/>
      </c>
      <c r="R1780" s="371"/>
      <c r="S1780" s="79"/>
      <c r="T1780" s="135"/>
      <c r="U1780" s="118"/>
      <c r="V1780" s="118"/>
      <c r="W1780" s="118"/>
      <c r="X1780" s="118"/>
      <c r="Y1780" s="135"/>
      <c r="Z1780" s="135"/>
      <c r="AA1780" s="135"/>
      <c r="AB1780" s="135"/>
      <c r="AC1780" s="135"/>
      <c r="AD1780" s="135"/>
      <c r="AE1780" s="135"/>
      <c r="AF1780" s="148"/>
      <c r="AG1780" s="135"/>
      <c r="AH1780" s="135"/>
      <c r="AI1780" s="135"/>
      <c r="AJ1780" s="135"/>
      <c r="AK1780" s="135"/>
    </row>
    <row r="1781" spans="1:37" ht="18" customHeight="1" thickBot="1">
      <c r="A1781" s="312"/>
      <c r="B1781" s="321">
        <f>B1776+1</f>
        <v>11</v>
      </c>
      <c r="C1781" s="81" t="s">
        <v>23</v>
      </c>
      <c r="D1781" s="82" t="s">
        <v>136</v>
      </c>
      <c r="E1781" s="82" t="s">
        <v>28</v>
      </c>
      <c r="F1781" s="82" t="s">
        <v>27</v>
      </c>
      <c r="G1781" s="82" t="s">
        <v>24</v>
      </c>
      <c r="H1781" s="171" t="s">
        <v>25</v>
      </c>
      <c r="I1781" s="91" t="s">
        <v>133</v>
      </c>
      <c r="J1781" s="372" t="s">
        <v>198</v>
      </c>
      <c r="K1781" s="374"/>
      <c r="L1781" s="375"/>
      <c r="M1781" s="375"/>
      <c r="N1781" s="375"/>
      <c r="O1781" s="375"/>
      <c r="P1781" s="375"/>
      <c r="Q1781" s="375"/>
      <c r="R1781" s="376"/>
      <c r="S1781" s="83"/>
      <c r="T1781" s="120" t="s">
        <v>31</v>
      </c>
      <c r="U1781" s="118"/>
      <c r="V1781" s="118"/>
      <c r="W1781" s="118"/>
      <c r="X1781" s="118"/>
      <c r="Y1781" s="135" t="str">
        <f>K1783</f>
        <v/>
      </c>
      <c r="Z1781" s="266">
        <f>K1784</f>
        <v>0</v>
      </c>
      <c r="AA1781" s="135"/>
      <c r="AB1781" s="135"/>
      <c r="AC1781" s="135"/>
      <c r="AD1781" s="135"/>
      <c r="AE1781" s="135"/>
      <c r="AF1781" s="148"/>
      <c r="AG1781" s="135"/>
      <c r="AH1781" s="135"/>
      <c r="AI1781" s="135"/>
      <c r="AJ1781" s="135"/>
      <c r="AK1781" s="135"/>
    </row>
    <row r="1782" spans="1:37" ht="18" customHeight="1" thickBot="1">
      <c r="A1782" s="312"/>
      <c r="B1782" s="309">
        <f>B1732</f>
        <v>20</v>
      </c>
      <c r="C1782" s="107"/>
      <c r="D1782" s="108" t="s">
        <v>30</v>
      </c>
      <c r="E1782" s="108" t="str">
        <f>IF(C1782="","",IFERROR(INDEX(リスト!$B$3:$B$32,MATCH(プレー記録!C1782,リスト!$D$3:$D$32,0),1),""))</f>
        <v/>
      </c>
      <c r="F1782" s="109"/>
      <c r="G1782" s="109" t="str">
        <f>IF(F1782="","",F1782)</f>
        <v/>
      </c>
      <c r="H1782" s="172"/>
      <c r="I1782" s="175"/>
      <c r="J1782" s="373"/>
      <c r="K1782" s="377"/>
      <c r="L1782" s="378"/>
      <c r="M1782" s="378"/>
      <c r="N1782" s="378"/>
      <c r="O1782" s="378"/>
      <c r="P1782" s="378"/>
      <c r="Q1782" s="378"/>
      <c r="R1782" s="379"/>
      <c r="S1782" s="84"/>
      <c r="T1782" s="241"/>
      <c r="U1782" s="118" t="str">
        <f>IF(F1782="","","OUT_"&amp;E1782&amp;MONTH(B1782)&amp;"/"&amp;DAY(B1782)&amp;"_"&amp;COUNTIF($V$12:V1782,V1782))</f>
        <v/>
      </c>
      <c r="V1782" s="118" t="str">
        <f>"OUT_"&amp;E1782&amp;B1782</f>
        <v>OUT_20</v>
      </c>
      <c r="W1782" s="194">
        <f>SUM(H1782)-SUM(I1784)</f>
        <v>0</v>
      </c>
      <c r="X1782" s="119" t="str">
        <f>IF(C1782="","",C1782)</f>
        <v/>
      </c>
      <c r="Y1782" s="135" t="str">
        <f>M1783</f>
        <v/>
      </c>
      <c r="Z1782" s="266">
        <f>M1784</f>
        <v>0</v>
      </c>
      <c r="AA1782" s="135"/>
      <c r="AB1782" s="135"/>
      <c r="AC1782" s="135"/>
      <c r="AD1782" s="135"/>
      <c r="AE1782" s="135"/>
      <c r="AF1782" s="148"/>
      <c r="AG1782" s="135"/>
      <c r="AH1782" s="135"/>
      <c r="AI1782" s="135"/>
      <c r="AJ1782" s="135"/>
      <c r="AK1782" s="135"/>
    </row>
    <row r="1783" spans="1:37" ht="18" customHeight="1">
      <c r="A1783" s="312"/>
      <c r="B1783" s="79"/>
      <c r="C1783" s="85" t="s">
        <v>26</v>
      </c>
      <c r="D1783" s="86" t="s">
        <v>1</v>
      </c>
      <c r="E1783" s="86" t="s">
        <v>29</v>
      </c>
      <c r="F1783" s="86" t="s">
        <v>119</v>
      </c>
      <c r="G1783" s="86" t="s">
        <v>134</v>
      </c>
      <c r="H1783" s="173" t="s">
        <v>117</v>
      </c>
      <c r="I1783" s="92" t="s">
        <v>135</v>
      </c>
      <c r="J1783" s="380" t="s">
        <v>199</v>
      </c>
      <c r="K1783" s="382" t="str">
        <f>$K$13</f>
        <v/>
      </c>
      <c r="L1783" s="383"/>
      <c r="M1783" s="382" t="str">
        <f>$M$13</f>
        <v/>
      </c>
      <c r="N1783" s="383"/>
      <c r="O1783" s="382" t="str">
        <f>$O$13</f>
        <v/>
      </c>
      <c r="P1783" s="383"/>
      <c r="Q1783" s="382" t="str">
        <f>$Q$13</f>
        <v/>
      </c>
      <c r="R1783" s="384"/>
      <c r="S1783" s="87"/>
      <c r="T1783" s="135"/>
      <c r="U1783" s="118"/>
      <c r="V1783" s="118"/>
      <c r="W1783" s="118"/>
      <c r="X1783" s="118"/>
      <c r="Y1783" s="135" t="str">
        <f>O1783</f>
        <v/>
      </c>
      <c r="Z1783" s="266">
        <f>O1784</f>
        <v>0</v>
      </c>
      <c r="AA1783" s="135"/>
      <c r="AB1783" s="135"/>
      <c r="AC1783" s="135"/>
      <c r="AD1783" s="135"/>
      <c r="AE1783" s="135"/>
      <c r="AF1783" s="148"/>
      <c r="AG1783" s="135"/>
      <c r="AH1783" s="135"/>
      <c r="AI1783" s="135"/>
      <c r="AJ1783" s="135"/>
      <c r="AK1783" s="135"/>
    </row>
    <row r="1784" spans="1:37" ht="18" customHeight="1" thickBot="1">
      <c r="A1784" s="312" t="str">
        <f>IF(C1782="","",C1782)</f>
        <v/>
      </c>
      <c r="B1784" s="97">
        <f>B1732</f>
        <v>20</v>
      </c>
      <c r="C1784" s="93" t="str">
        <f>IF(H1782="","",IF(D1782="USD",H1782-G1782,ROUNDUP((H1782-G1782)/T1782,2)))</f>
        <v/>
      </c>
      <c r="D1784" s="110"/>
      <c r="E1784" s="110"/>
      <c r="F1784" s="111" t="str">
        <f>IF(AND(E1782&lt;&gt;"",OR(I1782="全額",I1782="一部")=TRUE)=TRUE,E1782,"")</f>
        <v/>
      </c>
      <c r="G1784" s="112" t="str">
        <f>IF(D1782="JPY",IF(COUNTIF(F1784,"*円*")=1,I1784,ROUNDUP(I1784/T1782,2)),IF(COUNTIF(F1784,"*円*")=0,I1784,ROUNDUP(I1784*T1782,0)))</f>
        <v/>
      </c>
      <c r="H1784" s="174"/>
      <c r="I1784" s="176" t="str">
        <f>IF(I1782="","",IF(I1782="全額",H1782,IF(I1782="なし",0,"金額入力")))</f>
        <v/>
      </c>
      <c r="J1784" s="381"/>
      <c r="K1784" s="385"/>
      <c r="L1784" s="386"/>
      <c r="M1784" s="385"/>
      <c r="N1784" s="386"/>
      <c r="O1784" s="385"/>
      <c r="P1784" s="386"/>
      <c r="Q1784" s="385"/>
      <c r="R1784" s="387"/>
      <c r="S1784" s="87"/>
      <c r="T1784" s="135"/>
      <c r="U1784" s="118" t="str">
        <f>IF(G1784="","","IN_"&amp;F1784&amp;MONTH(H1784)&amp;"/"&amp;DAY(H1784))&amp;"_"&amp;COUNTIF($V$14:V1784,V1784)</f>
        <v>_311</v>
      </c>
      <c r="V1784" s="118" t="str">
        <f>"IN_"&amp;F1784&amp;H1784</f>
        <v>IN_</v>
      </c>
      <c r="W1784" s="118"/>
      <c r="X1784" s="118"/>
      <c r="Y1784" s="135" t="str">
        <f>Q1783</f>
        <v/>
      </c>
      <c r="Z1784" s="266">
        <f>Q1784</f>
        <v>0</v>
      </c>
      <c r="AA1784" s="135" t="str">
        <f>IF(AB1784="着金待ち",COUNTIF($AB$14:AB1784,"着金待ち"),"")</f>
        <v/>
      </c>
      <c r="AB1784" s="135" t="str">
        <f>IF(AND(OR(I1782="全額",I1782="一部")=TRUE,H1784="")=TRUE,"着金待ち","")</f>
        <v/>
      </c>
      <c r="AC1784" s="135" t="str">
        <f>IF(AB1784="着金待ち",C1782,"")</f>
        <v/>
      </c>
      <c r="AD1784" s="135" t="str">
        <f>IF(AB1784="着金待ち",F1784,"")</f>
        <v/>
      </c>
      <c r="AE1784" s="292" t="str">
        <f>IF(AB1784="着金待ち",G1784,"")</f>
        <v/>
      </c>
      <c r="AF1784" s="148" t="str">
        <f>IF(AB1784="着金待ち",B1784,"")</f>
        <v/>
      </c>
      <c r="AG1784" s="135" t="str">
        <f>IF(C1784="","",IF(C1784&lt;&gt;D1784+E1784,"！",""))</f>
        <v/>
      </c>
      <c r="AH1784" s="135" t="str">
        <f>IF(C1784="","",IF(C1784&lt;&gt;SUM(K1784:R1784),"！",""))</f>
        <v/>
      </c>
      <c r="AI1784" s="135" t="str">
        <f>IF(OR(AG1784="！",AH1784="！")=TRUE,"！","")</f>
        <v/>
      </c>
      <c r="AJ1784" s="135" t="str">
        <f>IF(AI1784="！",COUNTIF($AI$14:AI1784,"！"),"")</f>
        <v/>
      </c>
      <c r="AK1784" s="135">
        <v>11</v>
      </c>
    </row>
    <row r="1785" spans="1:37" ht="18" customHeight="1" thickBot="1">
      <c r="B1785" s="308" t="s">
        <v>317</v>
      </c>
      <c r="C1785" s="181"/>
      <c r="D1785" s="182"/>
      <c r="E1785" s="98" t="str">
        <f>IFERROR(ABS(C1784-(D1784+E1784)),"")</f>
        <v/>
      </c>
      <c r="F1785" s="183"/>
      <c r="G1785" s="183"/>
      <c r="H1785" s="182"/>
      <c r="I1785" s="170"/>
      <c r="J1785" s="79"/>
      <c r="K1785" s="79"/>
      <c r="L1785" s="79"/>
      <c r="M1785" s="79"/>
      <c r="N1785" s="79"/>
      <c r="O1785" s="79"/>
      <c r="P1785" s="79"/>
      <c r="Q1785" s="371" t="str">
        <f>IFERROR(ABS(C1784-SUM(K1784:R1784)),"")</f>
        <v/>
      </c>
      <c r="R1785" s="371"/>
      <c r="S1785" s="135"/>
      <c r="T1785" s="135"/>
      <c r="U1785" s="135"/>
      <c r="V1785" s="135"/>
      <c r="W1785" s="135"/>
      <c r="X1785" s="135"/>
      <c r="Y1785" s="135"/>
      <c r="Z1785" s="135"/>
      <c r="AA1785" s="135"/>
      <c r="AB1785" s="135"/>
      <c r="AC1785" s="135"/>
      <c r="AD1785" s="135"/>
      <c r="AE1785" s="135"/>
      <c r="AF1785" s="135"/>
      <c r="AG1785" s="135"/>
      <c r="AH1785" s="135"/>
      <c r="AI1785" s="135"/>
      <c r="AJ1785" s="135"/>
      <c r="AK1785" s="135"/>
    </row>
    <row r="1786" spans="1:37" ht="18" customHeight="1" thickBot="1">
      <c r="A1786" s="312"/>
      <c r="B1786" s="321">
        <f>B1781+1</f>
        <v>12</v>
      </c>
      <c r="C1786" s="81" t="s">
        <v>23</v>
      </c>
      <c r="D1786" s="82" t="s">
        <v>136</v>
      </c>
      <c r="E1786" s="82" t="s">
        <v>28</v>
      </c>
      <c r="F1786" s="82" t="s">
        <v>27</v>
      </c>
      <c r="G1786" s="82" t="s">
        <v>24</v>
      </c>
      <c r="H1786" s="171" t="s">
        <v>25</v>
      </c>
      <c r="I1786" s="91" t="s">
        <v>133</v>
      </c>
      <c r="J1786" s="372" t="s">
        <v>198</v>
      </c>
      <c r="K1786" s="374"/>
      <c r="L1786" s="375"/>
      <c r="M1786" s="375"/>
      <c r="N1786" s="375"/>
      <c r="O1786" s="375"/>
      <c r="P1786" s="375"/>
      <c r="Q1786" s="375"/>
      <c r="R1786" s="376"/>
      <c r="S1786" s="83"/>
      <c r="T1786" s="120" t="s">
        <v>31</v>
      </c>
      <c r="U1786" s="118"/>
      <c r="V1786" s="118"/>
      <c r="W1786" s="118"/>
      <c r="X1786" s="118"/>
      <c r="Y1786" s="135" t="str">
        <f>K1788</f>
        <v/>
      </c>
      <c r="Z1786" s="266">
        <f>K1789</f>
        <v>0</v>
      </c>
      <c r="AA1786" s="135"/>
      <c r="AB1786" s="135"/>
      <c r="AC1786" s="135"/>
      <c r="AD1786" s="135"/>
      <c r="AE1786" s="135"/>
      <c r="AF1786" s="148"/>
      <c r="AG1786" s="135"/>
      <c r="AH1786" s="135"/>
      <c r="AI1786" s="135"/>
      <c r="AJ1786" s="135"/>
      <c r="AK1786" s="135"/>
    </row>
    <row r="1787" spans="1:37" ht="18" customHeight="1" thickBot="1">
      <c r="A1787" s="312"/>
      <c r="B1787" s="309">
        <f>B1732</f>
        <v>20</v>
      </c>
      <c r="C1787" s="107"/>
      <c r="D1787" s="108" t="s">
        <v>30</v>
      </c>
      <c r="E1787" s="108" t="str">
        <f>IF(C1787="","",IFERROR(INDEX(リスト!$B$3:$B$32,MATCH(プレー記録!C1787,リスト!$D$3:$D$32,0),1),""))</f>
        <v/>
      </c>
      <c r="F1787" s="109"/>
      <c r="G1787" s="109" t="str">
        <f>IF(F1787="","",F1787)</f>
        <v/>
      </c>
      <c r="H1787" s="172"/>
      <c r="I1787" s="175"/>
      <c r="J1787" s="373"/>
      <c r="K1787" s="377"/>
      <c r="L1787" s="378"/>
      <c r="M1787" s="378"/>
      <c r="N1787" s="378"/>
      <c r="O1787" s="378"/>
      <c r="P1787" s="378"/>
      <c r="Q1787" s="378"/>
      <c r="R1787" s="379"/>
      <c r="S1787" s="84"/>
      <c r="T1787" s="241"/>
      <c r="U1787" s="118" t="str">
        <f>IF(F1787="","","OUT_"&amp;E1787&amp;MONTH(B1787)&amp;"/"&amp;DAY(B1787)&amp;"_"&amp;COUNTIF($V$12:V1787,V1787))</f>
        <v/>
      </c>
      <c r="V1787" s="118" t="str">
        <f>"OUT_"&amp;E1787&amp;B1787</f>
        <v>OUT_20</v>
      </c>
      <c r="W1787" s="194">
        <f>SUM(H1787)-SUM(I1789)</f>
        <v>0</v>
      </c>
      <c r="X1787" s="119" t="str">
        <f>IF(C1787="","",C1787)</f>
        <v/>
      </c>
      <c r="Y1787" s="135" t="str">
        <f>M1788</f>
        <v/>
      </c>
      <c r="Z1787" s="266">
        <f>M1789</f>
        <v>0</v>
      </c>
      <c r="AA1787" s="135"/>
      <c r="AB1787" s="135"/>
      <c r="AC1787" s="135"/>
      <c r="AD1787" s="135"/>
      <c r="AE1787" s="135"/>
      <c r="AF1787" s="148"/>
      <c r="AG1787" s="135"/>
      <c r="AH1787" s="135"/>
      <c r="AI1787" s="135"/>
      <c r="AJ1787" s="135"/>
      <c r="AK1787" s="135"/>
    </row>
    <row r="1788" spans="1:37" ht="18" customHeight="1">
      <c r="A1788" s="312"/>
      <c r="B1788" s="79"/>
      <c r="C1788" s="85" t="s">
        <v>26</v>
      </c>
      <c r="D1788" s="86" t="s">
        <v>1</v>
      </c>
      <c r="E1788" s="86" t="s">
        <v>29</v>
      </c>
      <c r="F1788" s="86" t="s">
        <v>119</v>
      </c>
      <c r="G1788" s="86" t="s">
        <v>134</v>
      </c>
      <c r="H1788" s="173" t="s">
        <v>117</v>
      </c>
      <c r="I1788" s="92" t="s">
        <v>135</v>
      </c>
      <c r="J1788" s="380" t="s">
        <v>199</v>
      </c>
      <c r="K1788" s="382" t="str">
        <f>$K$13</f>
        <v/>
      </c>
      <c r="L1788" s="383"/>
      <c r="M1788" s="382" t="str">
        <f>$M$13</f>
        <v/>
      </c>
      <c r="N1788" s="383"/>
      <c r="O1788" s="382" t="str">
        <f>$O$13</f>
        <v/>
      </c>
      <c r="P1788" s="383"/>
      <c r="Q1788" s="382" t="str">
        <f>$Q$13</f>
        <v/>
      </c>
      <c r="R1788" s="384"/>
      <c r="S1788" s="87"/>
      <c r="T1788" s="135"/>
      <c r="U1788" s="118"/>
      <c r="V1788" s="118"/>
      <c r="W1788" s="118"/>
      <c r="X1788" s="118"/>
      <c r="Y1788" s="135" t="str">
        <f>O1788</f>
        <v/>
      </c>
      <c r="Z1788" s="266">
        <f>O1789</f>
        <v>0</v>
      </c>
      <c r="AA1788" s="135"/>
      <c r="AB1788" s="135"/>
      <c r="AC1788" s="135"/>
      <c r="AD1788" s="135"/>
      <c r="AE1788" s="135"/>
      <c r="AF1788" s="148"/>
      <c r="AG1788" s="135"/>
      <c r="AH1788" s="135"/>
      <c r="AI1788" s="135"/>
      <c r="AJ1788" s="135"/>
      <c r="AK1788" s="135"/>
    </row>
    <row r="1789" spans="1:37" ht="18" customHeight="1" thickBot="1">
      <c r="A1789" s="312" t="str">
        <f>IF(C1787="","",C1787)</f>
        <v/>
      </c>
      <c r="B1789" s="97">
        <f>B1732</f>
        <v>20</v>
      </c>
      <c r="C1789" s="93" t="str">
        <f>IF(H1787="","",IF(D1787="USD",H1787-G1787,ROUNDUP((H1787-G1787)/T1787,2)))</f>
        <v/>
      </c>
      <c r="D1789" s="110"/>
      <c r="E1789" s="110"/>
      <c r="F1789" s="111" t="str">
        <f>IF(AND(E1787&lt;&gt;"",OR(I1787="全額",I1787="一部")=TRUE)=TRUE,E1787,"")</f>
        <v/>
      </c>
      <c r="G1789" s="112" t="str">
        <f>IF(D1787="JPY",IF(COUNTIF(F1789,"*円*")=1,I1789,ROUNDUP(I1789/T1787,2)),IF(COUNTIF(F1789,"*円*")=0,I1789,ROUNDUP(I1789*T1787,0)))</f>
        <v/>
      </c>
      <c r="H1789" s="174"/>
      <c r="I1789" s="176" t="str">
        <f>IF(I1787="","",IF(I1787="全額",H1787,IF(I1787="なし",0,"金額入力")))</f>
        <v/>
      </c>
      <c r="J1789" s="381"/>
      <c r="K1789" s="385"/>
      <c r="L1789" s="386"/>
      <c r="M1789" s="385"/>
      <c r="N1789" s="386"/>
      <c r="O1789" s="385"/>
      <c r="P1789" s="386"/>
      <c r="Q1789" s="385"/>
      <c r="R1789" s="387"/>
      <c r="S1789" s="87"/>
      <c r="T1789" s="135"/>
      <c r="U1789" s="118" t="str">
        <f>IF(G1789="","","IN_"&amp;F1789&amp;MONTH(H1789)&amp;"/"&amp;DAY(H1789))&amp;"_"&amp;COUNTIF($V$14:V1789,V1789)</f>
        <v>_312</v>
      </c>
      <c r="V1789" s="118" t="str">
        <f>"IN_"&amp;F1789&amp;H1789</f>
        <v>IN_</v>
      </c>
      <c r="W1789" s="118"/>
      <c r="X1789" s="118"/>
      <c r="Y1789" s="135" t="str">
        <f>Q1788</f>
        <v/>
      </c>
      <c r="Z1789" s="266">
        <f>Q1789</f>
        <v>0</v>
      </c>
      <c r="AA1789" s="135" t="str">
        <f>IF(AB1789="着金待ち",COUNTIF($AB$14:AB1789,"着金待ち"),"")</f>
        <v/>
      </c>
      <c r="AB1789" s="135" t="str">
        <f>IF(AND(OR(I1787="全額",I1787="一部")=TRUE,H1789="")=TRUE,"着金待ち","")</f>
        <v/>
      </c>
      <c r="AC1789" s="135" t="str">
        <f>IF(AB1789="着金待ち",C1787,"")</f>
        <v/>
      </c>
      <c r="AD1789" s="135" t="str">
        <f>IF(AB1789="着金待ち",F1789,"")</f>
        <v/>
      </c>
      <c r="AE1789" s="292" t="str">
        <f>IF(AB1789="着金待ち",G1789,"")</f>
        <v/>
      </c>
      <c r="AF1789" s="148" t="str">
        <f>IF(AB1789="着金待ち",B1789,"")</f>
        <v/>
      </c>
      <c r="AG1789" s="135" t="str">
        <f>IF(C1789="","",IF(C1789&lt;&gt;D1789+E1789,"！",""))</f>
        <v/>
      </c>
      <c r="AH1789" s="135" t="str">
        <f>IF(C1789="","",IF(C1789&lt;&gt;SUM(K1789:R1789),"！",""))</f>
        <v/>
      </c>
      <c r="AI1789" s="135" t="str">
        <f>IF(OR(AG1789="！",AH1789="！")=TRUE,"！","")</f>
        <v/>
      </c>
      <c r="AJ1789" s="135" t="str">
        <f>IF(AI1789="！",COUNTIF($AI$14:AI1789,"！"),"")</f>
        <v/>
      </c>
      <c r="AK1789" s="135">
        <v>12</v>
      </c>
    </row>
    <row r="1790" spans="1:37" ht="18" customHeight="1" thickBot="1">
      <c r="B1790" s="308" t="s">
        <v>317</v>
      </c>
      <c r="C1790" s="181"/>
      <c r="D1790" s="182"/>
      <c r="E1790" s="98" t="str">
        <f>IFERROR(ABS(C1789-(D1789+E1789)),"")</f>
        <v/>
      </c>
      <c r="F1790" s="183"/>
      <c r="G1790" s="183"/>
      <c r="H1790" s="182"/>
      <c r="I1790" s="170"/>
      <c r="J1790" s="79"/>
      <c r="K1790" s="79"/>
      <c r="L1790" s="79"/>
      <c r="M1790" s="79"/>
      <c r="N1790" s="79"/>
      <c r="O1790" s="79"/>
      <c r="P1790" s="79"/>
      <c r="Q1790" s="371" t="str">
        <f>IFERROR(ABS(C1789-SUM(K1789:R1789)),"")</f>
        <v/>
      </c>
      <c r="R1790" s="371"/>
      <c r="S1790" s="135"/>
      <c r="T1790" s="135"/>
      <c r="U1790" s="135"/>
      <c r="V1790" s="135"/>
      <c r="W1790" s="135"/>
      <c r="X1790" s="135"/>
      <c r="Y1790" s="135"/>
      <c r="Z1790" s="135"/>
      <c r="AA1790" s="135"/>
      <c r="AB1790" s="135"/>
      <c r="AC1790" s="135"/>
      <c r="AD1790" s="135"/>
      <c r="AE1790" s="135"/>
      <c r="AF1790" s="135"/>
      <c r="AG1790" s="135"/>
      <c r="AH1790" s="135"/>
      <c r="AI1790" s="135"/>
      <c r="AJ1790" s="135"/>
      <c r="AK1790" s="135"/>
    </row>
    <row r="1791" spans="1:37" ht="18" customHeight="1" thickBot="1">
      <c r="A1791" s="312"/>
      <c r="B1791" s="321">
        <f>B1786+1</f>
        <v>13</v>
      </c>
      <c r="C1791" s="81" t="s">
        <v>23</v>
      </c>
      <c r="D1791" s="82" t="s">
        <v>136</v>
      </c>
      <c r="E1791" s="82" t="s">
        <v>28</v>
      </c>
      <c r="F1791" s="82" t="s">
        <v>27</v>
      </c>
      <c r="G1791" s="82" t="s">
        <v>24</v>
      </c>
      <c r="H1791" s="171" t="s">
        <v>25</v>
      </c>
      <c r="I1791" s="91" t="s">
        <v>133</v>
      </c>
      <c r="J1791" s="372" t="s">
        <v>198</v>
      </c>
      <c r="K1791" s="374"/>
      <c r="L1791" s="375"/>
      <c r="M1791" s="375"/>
      <c r="N1791" s="375"/>
      <c r="O1791" s="375"/>
      <c r="P1791" s="375"/>
      <c r="Q1791" s="375"/>
      <c r="R1791" s="376"/>
      <c r="S1791" s="83"/>
      <c r="T1791" s="120" t="s">
        <v>31</v>
      </c>
      <c r="U1791" s="118"/>
      <c r="V1791" s="118"/>
      <c r="W1791" s="118"/>
      <c r="X1791" s="118"/>
      <c r="Y1791" s="135" t="str">
        <f>K1793</f>
        <v/>
      </c>
      <c r="Z1791" s="266">
        <f>K1794</f>
        <v>0</v>
      </c>
      <c r="AA1791" s="135"/>
      <c r="AB1791" s="135"/>
      <c r="AC1791" s="135"/>
      <c r="AD1791" s="135"/>
      <c r="AE1791" s="135"/>
      <c r="AF1791" s="148"/>
      <c r="AG1791" s="135"/>
      <c r="AH1791" s="135"/>
      <c r="AI1791" s="135"/>
      <c r="AJ1791" s="135"/>
      <c r="AK1791" s="135"/>
    </row>
    <row r="1792" spans="1:37" ht="18" customHeight="1" thickBot="1">
      <c r="A1792" s="312"/>
      <c r="B1792" s="309">
        <f>B1732</f>
        <v>20</v>
      </c>
      <c r="C1792" s="107"/>
      <c r="D1792" s="108" t="s">
        <v>30</v>
      </c>
      <c r="E1792" s="108" t="str">
        <f>IF(C1792="","",IFERROR(INDEX(リスト!$B$3:$B$32,MATCH(プレー記録!C1792,リスト!$D$3:$D$32,0),1),""))</f>
        <v/>
      </c>
      <c r="F1792" s="109"/>
      <c r="G1792" s="109" t="str">
        <f>IF(F1792="","",F1792)</f>
        <v/>
      </c>
      <c r="H1792" s="172"/>
      <c r="I1792" s="175"/>
      <c r="J1792" s="373"/>
      <c r="K1792" s="377"/>
      <c r="L1792" s="378"/>
      <c r="M1792" s="378"/>
      <c r="N1792" s="378"/>
      <c r="O1792" s="378"/>
      <c r="P1792" s="378"/>
      <c r="Q1792" s="378"/>
      <c r="R1792" s="379"/>
      <c r="S1792" s="84"/>
      <c r="T1792" s="241"/>
      <c r="U1792" s="118" t="str">
        <f>IF(F1792="","","OUT_"&amp;E1792&amp;MONTH(B1792)&amp;"/"&amp;DAY(B1792)&amp;"_"&amp;COUNTIF($V$12:V1792,V1792))</f>
        <v/>
      </c>
      <c r="V1792" s="118" t="str">
        <f>"OUT_"&amp;E1792&amp;B1792</f>
        <v>OUT_20</v>
      </c>
      <c r="W1792" s="194">
        <f>SUM(H1792)-SUM(I1794)</f>
        <v>0</v>
      </c>
      <c r="X1792" s="119" t="str">
        <f>IF(C1792="","",C1792)</f>
        <v/>
      </c>
      <c r="Y1792" s="135" t="str">
        <f>M1793</f>
        <v/>
      </c>
      <c r="Z1792" s="266">
        <f>M1794</f>
        <v>0</v>
      </c>
      <c r="AA1792" s="135"/>
      <c r="AB1792" s="135"/>
      <c r="AC1792" s="135"/>
      <c r="AD1792" s="135"/>
      <c r="AE1792" s="135"/>
      <c r="AF1792" s="148"/>
      <c r="AG1792" s="135"/>
      <c r="AH1792" s="135"/>
      <c r="AI1792" s="135"/>
      <c r="AJ1792" s="135"/>
      <c r="AK1792" s="135"/>
    </row>
    <row r="1793" spans="1:37" ht="18" customHeight="1">
      <c r="A1793" s="312"/>
      <c r="B1793" s="79"/>
      <c r="C1793" s="85" t="s">
        <v>26</v>
      </c>
      <c r="D1793" s="86" t="s">
        <v>1</v>
      </c>
      <c r="E1793" s="86" t="s">
        <v>29</v>
      </c>
      <c r="F1793" s="86" t="s">
        <v>119</v>
      </c>
      <c r="G1793" s="86" t="s">
        <v>134</v>
      </c>
      <c r="H1793" s="173" t="s">
        <v>117</v>
      </c>
      <c r="I1793" s="92" t="s">
        <v>135</v>
      </c>
      <c r="J1793" s="380" t="s">
        <v>199</v>
      </c>
      <c r="K1793" s="382" t="str">
        <f>$K$13</f>
        <v/>
      </c>
      <c r="L1793" s="383"/>
      <c r="M1793" s="382" t="str">
        <f>$M$13</f>
        <v/>
      </c>
      <c r="N1793" s="383"/>
      <c r="O1793" s="382" t="str">
        <f>$O$13</f>
        <v/>
      </c>
      <c r="P1793" s="383"/>
      <c r="Q1793" s="382" t="str">
        <f>$Q$13</f>
        <v/>
      </c>
      <c r="R1793" s="384"/>
      <c r="S1793" s="87"/>
      <c r="T1793" s="135"/>
      <c r="U1793" s="118"/>
      <c r="V1793" s="118"/>
      <c r="W1793" s="118"/>
      <c r="X1793" s="118"/>
      <c r="Y1793" s="135" t="str">
        <f>O1793</f>
        <v/>
      </c>
      <c r="Z1793" s="266">
        <f>O1794</f>
        <v>0</v>
      </c>
      <c r="AA1793" s="135"/>
      <c r="AB1793" s="135"/>
      <c r="AC1793" s="135"/>
      <c r="AD1793" s="135"/>
      <c r="AE1793" s="135"/>
      <c r="AF1793" s="148"/>
      <c r="AG1793" s="135"/>
      <c r="AH1793" s="135"/>
      <c r="AI1793" s="135"/>
      <c r="AJ1793" s="135"/>
      <c r="AK1793" s="135"/>
    </row>
    <row r="1794" spans="1:37" ht="18" customHeight="1" thickBot="1">
      <c r="A1794" s="312" t="str">
        <f>IF(C1792="","",C1792)</f>
        <v/>
      </c>
      <c r="B1794" s="97">
        <f>B1732</f>
        <v>20</v>
      </c>
      <c r="C1794" s="93" t="str">
        <f>IF(H1792="","",IF(D1792="USD",H1792-G1792,ROUNDUP((H1792-G1792)/T1792,2)))</f>
        <v/>
      </c>
      <c r="D1794" s="110"/>
      <c r="E1794" s="110"/>
      <c r="F1794" s="111" t="str">
        <f>IF(AND(E1792&lt;&gt;"",OR(I1792="全額",I1792="一部")=TRUE)=TRUE,E1792,"")</f>
        <v/>
      </c>
      <c r="G1794" s="112" t="str">
        <f>IF(D1792="JPY",IF(COUNTIF(F1794,"*円*")=1,I1794,ROUNDUP(I1794/T1792,2)),IF(COUNTIF(F1794,"*円*")=0,I1794,ROUNDUP(I1794*T1792,0)))</f>
        <v/>
      </c>
      <c r="H1794" s="174"/>
      <c r="I1794" s="176" t="str">
        <f>IF(I1792="","",IF(I1792="全額",H1792,IF(I1792="なし",0,"金額入力")))</f>
        <v/>
      </c>
      <c r="J1794" s="381"/>
      <c r="K1794" s="385"/>
      <c r="L1794" s="386"/>
      <c r="M1794" s="385"/>
      <c r="N1794" s="386"/>
      <c r="O1794" s="385"/>
      <c r="P1794" s="386"/>
      <c r="Q1794" s="385"/>
      <c r="R1794" s="387"/>
      <c r="S1794" s="87"/>
      <c r="T1794" s="135"/>
      <c r="U1794" s="118" t="str">
        <f>IF(G1794="","","IN_"&amp;F1794&amp;MONTH(H1794)&amp;"/"&amp;DAY(H1794))&amp;"_"&amp;COUNTIF($V$14:V1794,V1794)</f>
        <v>_313</v>
      </c>
      <c r="V1794" s="118" t="str">
        <f>"IN_"&amp;F1794&amp;H1794</f>
        <v>IN_</v>
      </c>
      <c r="W1794" s="118"/>
      <c r="X1794" s="118"/>
      <c r="Y1794" s="135" t="str">
        <f>Q1793</f>
        <v/>
      </c>
      <c r="Z1794" s="266">
        <f>Q1794</f>
        <v>0</v>
      </c>
      <c r="AA1794" s="135" t="str">
        <f>IF(AB1794="着金待ち",COUNTIF($AB$14:AB1794,"着金待ち"),"")</f>
        <v/>
      </c>
      <c r="AB1794" s="135" t="str">
        <f>IF(AND(OR(I1792="全額",I1792="一部")=TRUE,H1794="")=TRUE,"着金待ち","")</f>
        <v/>
      </c>
      <c r="AC1794" s="135" t="str">
        <f>IF(AB1794="着金待ち",C1792,"")</f>
        <v/>
      </c>
      <c r="AD1794" s="135" t="str">
        <f>IF(AB1794="着金待ち",F1794,"")</f>
        <v/>
      </c>
      <c r="AE1794" s="292" t="str">
        <f>IF(AB1794="着金待ち",G1794,"")</f>
        <v/>
      </c>
      <c r="AF1794" s="148" t="str">
        <f>IF(AB1794="着金待ち",B1794,"")</f>
        <v/>
      </c>
      <c r="AG1794" s="135" t="str">
        <f>IF(C1794="","",IF(C1794&lt;&gt;D1794+E1794,"！",""))</f>
        <v/>
      </c>
      <c r="AH1794" s="135" t="str">
        <f>IF(C1794="","",IF(C1794&lt;&gt;SUM(K1794:R1794),"！",""))</f>
        <v/>
      </c>
      <c r="AI1794" s="135" t="str">
        <f>IF(OR(AG1794="！",AH1794="！")=TRUE,"！","")</f>
        <v/>
      </c>
      <c r="AJ1794" s="135" t="str">
        <f>IF(AI1794="！",COUNTIF($AI$14:AI1794,"！"),"")</f>
        <v/>
      </c>
      <c r="AK1794" s="135">
        <v>13</v>
      </c>
    </row>
    <row r="1795" spans="1:37" ht="18" customHeight="1" thickBot="1">
      <c r="B1795" s="308" t="s">
        <v>317</v>
      </c>
      <c r="C1795" s="181"/>
      <c r="D1795" s="182"/>
      <c r="E1795" s="98" t="str">
        <f>IFERROR(ABS(C1794-(D1794+E1794)),"")</f>
        <v/>
      </c>
      <c r="F1795" s="183"/>
      <c r="G1795" s="183"/>
      <c r="H1795" s="182"/>
      <c r="I1795" s="170"/>
      <c r="J1795" s="79"/>
      <c r="K1795" s="79"/>
      <c r="L1795" s="79"/>
      <c r="M1795" s="79"/>
      <c r="N1795" s="79"/>
      <c r="O1795" s="79"/>
      <c r="P1795" s="79"/>
      <c r="Q1795" s="371" t="str">
        <f>IFERROR(ABS(C1794-SUM(K1794:R1794)),"")</f>
        <v/>
      </c>
      <c r="R1795" s="371"/>
      <c r="S1795" s="135"/>
      <c r="T1795" s="135"/>
      <c r="U1795" s="135"/>
      <c r="V1795" s="135"/>
      <c r="W1795" s="135"/>
      <c r="X1795" s="135"/>
      <c r="Y1795" s="135"/>
      <c r="Z1795" s="135"/>
      <c r="AA1795" s="135"/>
      <c r="AB1795" s="135"/>
      <c r="AC1795" s="135"/>
      <c r="AD1795" s="135"/>
      <c r="AE1795" s="135"/>
      <c r="AF1795" s="135"/>
      <c r="AG1795" s="135"/>
      <c r="AH1795" s="135"/>
      <c r="AI1795" s="135"/>
      <c r="AJ1795" s="135"/>
      <c r="AK1795" s="135"/>
    </row>
    <row r="1796" spans="1:37" ht="18" customHeight="1" thickBot="1">
      <c r="A1796" s="312"/>
      <c r="B1796" s="321">
        <f>B1791+1</f>
        <v>14</v>
      </c>
      <c r="C1796" s="81" t="s">
        <v>23</v>
      </c>
      <c r="D1796" s="82" t="s">
        <v>136</v>
      </c>
      <c r="E1796" s="82" t="s">
        <v>28</v>
      </c>
      <c r="F1796" s="82" t="s">
        <v>27</v>
      </c>
      <c r="G1796" s="82" t="s">
        <v>24</v>
      </c>
      <c r="H1796" s="171" t="s">
        <v>25</v>
      </c>
      <c r="I1796" s="91" t="s">
        <v>133</v>
      </c>
      <c r="J1796" s="372" t="s">
        <v>198</v>
      </c>
      <c r="K1796" s="374"/>
      <c r="L1796" s="375"/>
      <c r="M1796" s="375"/>
      <c r="N1796" s="375"/>
      <c r="O1796" s="375"/>
      <c r="P1796" s="375"/>
      <c r="Q1796" s="375"/>
      <c r="R1796" s="376"/>
      <c r="S1796" s="83"/>
      <c r="T1796" s="120" t="s">
        <v>31</v>
      </c>
      <c r="U1796" s="118"/>
      <c r="V1796" s="118"/>
      <c r="W1796" s="118"/>
      <c r="X1796" s="118"/>
      <c r="Y1796" s="135" t="str">
        <f>K1798</f>
        <v/>
      </c>
      <c r="Z1796" s="266">
        <f>K1799</f>
        <v>0</v>
      </c>
      <c r="AA1796" s="135"/>
      <c r="AB1796" s="135"/>
      <c r="AC1796" s="135"/>
      <c r="AD1796" s="135"/>
      <c r="AE1796" s="135"/>
      <c r="AF1796" s="148"/>
      <c r="AG1796" s="135"/>
      <c r="AH1796" s="135"/>
      <c r="AI1796" s="135"/>
      <c r="AJ1796" s="135"/>
      <c r="AK1796" s="135"/>
    </row>
    <row r="1797" spans="1:37" ht="18" customHeight="1" thickBot="1">
      <c r="A1797" s="312"/>
      <c r="B1797" s="309">
        <f>B1732</f>
        <v>20</v>
      </c>
      <c r="C1797" s="107"/>
      <c r="D1797" s="108" t="s">
        <v>30</v>
      </c>
      <c r="E1797" s="108" t="str">
        <f>IF(C1797="","",IFERROR(INDEX(リスト!$B$3:$B$32,MATCH(プレー記録!C1797,リスト!$D$3:$D$32,0),1),""))</f>
        <v/>
      </c>
      <c r="F1797" s="109"/>
      <c r="G1797" s="109" t="str">
        <f>IF(F1797="","",F1797)</f>
        <v/>
      </c>
      <c r="H1797" s="172"/>
      <c r="I1797" s="175"/>
      <c r="J1797" s="373"/>
      <c r="K1797" s="377"/>
      <c r="L1797" s="378"/>
      <c r="M1797" s="378"/>
      <c r="N1797" s="378"/>
      <c r="O1797" s="378"/>
      <c r="P1797" s="378"/>
      <c r="Q1797" s="378"/>
      <c r="R1797" s="379"/>
      <c r="S1797" s="84"/>
      <c r="T1797" s="241"/>
      <c r="U1797" s="118" t="str">
        <f>IF(F1797="","","OUT_"&amp;E1797&amp;MONTH(B1797)&amp;"/"&amp;DAY(B1797)&amp;"_"&amp;COUNTIF($V$12:V1797,V1797))</f>
        <v/>
      </c>
      <c r="V1797" s="118" t="str">
        <f>"OUT_"&amp;E1797&amp;B1797</f>
        <v>OUT_20</v>
      </c>
      <c r="W1797" s="194">
        <f>SUM(H1797)-SUM(I1799)</f>
        <v>0</v>
      </c>
      <c r="X1797" s="119" t="str">
        <f>IF(C1797="","",C1797)</f>
        <v/>
      </c>
      <c r="Y1797" s="135" t="str">
        <f>M1798</f>
        <v/>
      </c>
      <c r="Z1797" s="266">
        <f>M1799</f>
        <v>0</v>
      </c>
      <c r="AA1797" s="135"/>
      <c r="AB1797" s="135"/>
      <c r="AC1797" s="135"/>
      <c r="AD1797" s="135"/>
      <c r="AE1797" s="135"/>
      <c r="AF1797" s="148"/>
      <c r="AG1797" s="135"/>
      <c r="AH1797" s="135"/>
      <c r="AI1797" s="135"/>
      <c r="AJ1797" s="135"/>
      <c r="AK1797" s="135"/>
    </row>
    <row r="1798" spans="1:37" ht="18" customHeight="1">
      <c r="A1798" s="312"/>
      <c r="B1798" s="79"/>
      <c r="C1798" s="85" t="s">
        <v>26</v>
      </c>
      <c r="D1798" s="86" t="s">
        <v>1</v>
      </c>
      <c r="E1798" s="86" t="s">
        <v>29</v>
      </c>
      <c r="F1798" s="86" t="s">
        <v>119</v>
      </c>
      <c r="G1798" s="86" t="s">
        <v>134</v>
      </c>
      <c r="H1798" s="173" t="s">
        <v>117</v>
      </c>
      <c r="I1798" s="92" t="s">
        <v>135</v>
      </c>
      <c r="J1798" s="380" t="s">
        <v>199</v>
      </c>
      <c r="K1798" s="382" t="str">
        <f>$K$13</f>
        <v/>
      </c>
      <c r="L1798" s="383"/>
      <c r="M1798" s="382" t="str">
        <f>$M$13</f>
        <v/>
      </c>
      <c r="N1798" s="383"/>
      <c r="O1798" s="382" t="str">
        <f>$O$13</f>
        <v/>
      </c>
      <c r="P1798" s="383"/>
      <c r="Q1798" s="382" t="str">
        <f>$Q$13</f>
        <v/>
      </c>
      <c r="R1798" s="384"/>
      <c r="S1798" s="87"/>
      <c r="T1798" s="135"/>
      <c r="U1798" s="118"/>
      <c r="V1798" s="118"/>
      <c r="W1798" s="118"/>
      <c r="X1798" s="118"/>
      <c r="Y1798" s="135" t="str">
        <f>O1798</f>
        <v/>
      </c>
      <c r="Z1798" s="266">
        <f>O1799</f>
        <v>0</v>
      </c>
      <c r="AA1798" s="135"/>
      <c r="AB1798" s="135"/>
      <c r="AC1798" s="135"/>
      <c r="AD1798" s="135"/>
      <c r="AE1798" s="135"/>
      <c r="AF1798" s="148"/>
      <c r="AG1798" s="135"/>
      <c r="AH1798" s="135"/>
      <c r="AI1798" s="135"/>
      <c r="AJ1798" s="135"/>
      <c r="AK1798" s="135"/>
    </row>
    <row r="1799" spans="1:37" ht="18" customHeight="1" thickBot="1">
      <c r="A1799" s="312" t="str">
        <f>IF(C1797="","",C1797)</f>
        <v/>
      </c>
      <c r="B1799" s="97">
        <f>B1732</f>
        <v>20</v>
      </c>
      <c r="C1799" s="93" t="str">
        <f>IF(H1797="","",IF(D1797="USD",H1797-G1797,ROUNDUP((H1797-G1797)/T1797,2)))</f>
        <v/>
      </c>
      <c r="D1799" s="110"/>
      <c r="E1799" s="110"/>
      <c r="F1799" s="111" t="str">
        <f>IF(AND(E1797&lt;&gt;"",OR(I1797="全額",I1797="一部")=TRUE)=TRUE,E1797,"")</f>
        <v/>
      </c>
      <c r="G1799" s="112" t="str">
        <f>IF(D1797="JPY",IF(COUNTIF(F1799,"*円*")=1,I1799,ROUNDUP(I1799/T1797,2)),IF(COUNTIF(F1799,"*円*")=0,I1799,ROUNDUP(I1799*T1797,0)))</f>
        <v/>
      </c>
      <c r="H1799" s="174"/>
      <c r="I1799" s="176" t="str">
        <f>IF(I1797="","",IF(I1797="全額",H1797,IF(I1797="なし",0,"金額入力")))</f>
        <v/>
      </c>
      <c r="J1799" s="381"/>
      <c r="K1799" s="385"/>
      <c r="L1799" s="386"/>
      <c r="M1799" s="385"/>
      <c r="N1799" s="386"/>
      <c r="O1799" s="385"/>
      <c r="P1799" s="386"/>
      <c r="Q1799" s="385"/>
      <c r="R1799" s="387"/>
      <c r="S1799" s="87"/>
      <c r="T1799" s="135"/>
      <c r="U1799" s="118" t="str">
        <f>IF(G1799="","","IN_"&amp;F1799&amp;MONTH(H1799)&amp;"/"&amp;DAY(H1799))&amp;"_"&amp;COUNTIF($V$14:V1799,V1799)</f>
        <v>_314</v>
      </c>
      <c r="V1799" s="118" t="str">
        <f>"IN_"&amp;F1799&amp;H1799</f>
        <v>IN_</v>
      </c>
      <c r="W1799" s="118"/>
      <c r="X1799" s="118"/>
      <c r="Y1799" s="135" t="str">
        <f>Q1798</f>
        <v/>
      </c>
      <c r="Z1799" s="266">
        <f>Q1799</f>
        <v>0</v>
      </c>
      <c r="AA1799" s="135" t="str">
        <f>IF(AB1799="着金待ち",COUNTIF($AB$14:AB1799,"着金待ち"),"")</f>
        <v/>
      </c>
      <c r="AB1799" s="135" t="str">
        <f>IF(AND(OR(I1797="全額",I1797="一部")=TRUE,H1799="")=TRUE,"着金待ち","")</f>
        <v/>
      </c>
      <c r="AC1799" s="135" t="str">
        <f>IF(AB1799="着金待ち",C1797,"")</f>
        <v/>
      </c>
      <c r="AD1799" s="135" t="str">
        <f>IF(AB1799="着金待ち",F1799,"")</f>
        <v/>
      </c>
      <c r="AE1799" s="292" t="str">
        <f>IF(AB1799="着金待ち",G1799,"")</f>
        <v/>
      </c>
      <c r="AF1799" s="148" t="str">
        <f>IF(AB1799="着金待ち",B1799,"")</f>
        <v/>
      </c>
      <c r="AG1799" s="135" t="str">
        <f>IF(C1799="","",IF(C1799&lt;&gt;D1799+E1799,"！",""))</f>
        <v/>
      </c>
      <c r="AH1799" s="135" t="str">
        <f>IF(C1799="","",IF(C1799&lt;&gt;SUM(K1799:R1799),"！",""))</f>
        <v/>
      </c>
      <c r="AI1799" s="135" t="str">
        <f>IF(OR(AG1799="！",AH1799="！")=TRUE,"！","")</f>
        <v/>
      </c>
      <c r="AJ1799" s="135" t="str">
        <f>IF(AI1799="！",COUNTIF($AI$14:AI1799,"！"),"")</f>
        <v/>
      </c>
      <c r="AK1799" s="135">
        <v>14</v>
      </c>
    </row>
    <row r="1800" spans="1:37" ht="18" customHeight="1" thickBot="1">
      <c r="B1800" s="308" t="s">
        <v>317</v>
      </c>
      <c r="C1800" s="181"/>
      <c r="D1800" s="182"/>
      <c r="E1800" s="98" t="str">
        <f>IFERROR(ABS(C1799-(D1799+E1799)),"")</f>
        <v/>
      </c>
      <c r="F1800" s="183"/>
      <c r="G1800" s="183"/>
      <c r="H1800" s="182"/>
      <c r="I1800" s="170"/>
      <c r="J1800" s="79"/>
      <c r="K1800" s="79"/>
      <c r="L1800" s="79"/>
      <c r="M1800" s="79"/>
      <c r="N1800" s="79"/>
      <c r="O1800" s="79"/>
      <c r="P1800" s="79"/>
      <c r="Q1800" s="371" t="str">
        <f>IFERROR(ABS(C1799-SUM(K1799:R1799)),"")</f>
        <v/>
      </c>
      <c r="R1800" s="371"/>
      <c r="S1800" s="135"/>
      <c r="T1800" s="135"/>
      <c r="U1800" s="135"/>
      <c r="V1800" s="135"/>
      <c r="W1800" s="135"/>
      <c r="X1800" s="135"/>
      <c r="Y1800" s="135"/>
      <c r="Z1800" s="135"/>
      <c r="AA1800" s="135"/>
      <c r="AB1800" s="135"/>
      <c r="AC1800" s="135"/>
      <c r="AD1800" s="135"/>
      <c r="AE1800" s="135"/>
      <c r="AF1800" s="135"/>
      <c r="AG1800" s="135"/>
      <c r="AH1800" s="135"/>
      <c r="AI1800" s="135"/>
      <c r="AJ1800" s="135"/>
      <c r="AK1800" s="135"/>
    </row>
    <row r="1801" spans="1:37" ht="18" customHeight="1" thickBot="1">
      <c r="A1801" s="312"/>
      <c r="B1801" s="321">
        <f>B1796+1</f>
        <v>15</v>
      </c>
      <c r="C1801" s="81" t="s">
        <v>23</v>
      </c>
      <c r="D1801" s="82" t="s">
        <v>136</v>
      </c>
      <c r="E1801" s="82" t="s">
        <v>28</v>
      </c>
      <c r="F1801" s="82" t="s">
        <v>27</v>
      </c>
      <c r="G1801" s="82" t="s">
        <v>24</v>
      </c>
      <c r="H1801" s="171" t="s">
        <v>25</v>
      </c>
      <c r="I1801" s="91" t="s">
        <v>133</v>
      </c>
      <c r="J1801" s="372" t="s">
        <v>198</v>
      </c>
      <c r="K1801" s="374"/>
      <c r="L1801" s="375"/>
      <c r="M1801" s="375"/>
      <c r="N1801" s="375"/>
      <c r="O1801" s="375"/>
      <c r="P1801" s="375"/>
      <c r="Q1801" s="375"/>
      <c r="R1801" s="376"/>
      <c r="S1801" s="83"/>
      <c r="T1801" s="120" t="s">
        <v>31</v>
      </c>
      <c r="U1801" s="118"/>
      <c r="V1801" s="118"/>
      <c r="W1801" s="118"/>
      <c r="X1801" s="118"/>
      <c r="Y1801" s="135" t="str">
        <f>K1803</f>
        <v/>
      </c>
      <c r="Z1801" s="266">
        <f>K1804</f>
        <v>0</v>
      </c>
      <c r="AA1801" s="135"/>
      <c r="AB1801" s="135"/>
      <c r="AC1801" s="135"/>
      <c r="AD1801" s="135"/>
      <c r="AE1801" s="135"/>
      <c r="AF1801" s="148"/>
      <c r="AG1801" s="135"/>
      <c r="AH1801" s="135"/>
      <c r="AI1801" s="135"/>
      <c r="AJ1801" s="135"/>
      <c r="AK1801" s="135"/>
    </row>
    <row r="1802" spans="1:37" ht="18" customHeight="1" thickBot="1">
      <c r="A1802" s="312"/>
      <c r="B1802" s="309">
        <f>B1732</f>
        <v>20</v>
      </c>
      <c r="C1802" s="107"/>
      <c r="D1802" s="108" t="s">
        <v>30</v>
      </c>
      <c r="E1802" s="108" t="str">
        <f>IF(C1802="","",IFERROR(INDEX(リスト!$B$3:$B$32,MATCH(プレー記録!C1802,リスト!$D$3:$D$32,0),1),""))</f>
        <v/>
      </c>
      <c r="F1802" s="109"/>
      <c r="G1802" s="109" t="str">
        <f>IF(F1802="","",F1802)</f>
        <v/>
      </c>
      <c r="H1802" s="172"/>
      <c r="I1802" s="175"/>
      <c r="J1802" s="373"/>
      <c r="K1802" s="377"/>
      <c r="L1802" s="378"/>
      <c r="M1802" s="378"/>
      <c r="N1802" s="378"/>
      <c r="O1802" s="378"/>
      <c r="P1802" s="378"/>
      <c r="Q1802" s="378"/>
      <c r="R1802" s="379"/>
      <c r="S1802" s="84"/>
      <c r="T1802" s="241"/>
      <c r="U1802" s="118" t="str">
        <f>IF(F1802="","","OUT_"&amp;E1802&amp;MONTH(B1802)&amp;"/"&amp;DAY(B1802)&amp;"_"&amp;COUNTIF($V$12:V1802,V1802))</f>
        <v/>
      </c>
      <c r="V1802" s="118" t="str">
        <f>"OUT_"&amp;E1802&amp;B1802</f>
        <v>OUT_20</v>
      </c>
      <c r="W1802" s="194">
        <f>SUM(H1802)-SUM(I1804)</f>
        <v>0</v>
      </c>
      <c r="X1802" s="119" t="str">
        <f>IF(C1802="","",C1802)</f>
        <v/>
      </c>
      <c r="Y1802" s="135" t="str">
        <f>M1803</f>
        <v/>
      </c>
      <c r="Z1802" s="266">
        <f>M1804</f>
        <v>0</v>
      </c>
      <c r="AA1802" s="135"/>
      <c r="AB1802" s="135"/>
      <c r="AC1802" s="135"/>
      <c r="AD1802" s="135"/>
      <c r="AE1802" s="135"/>
      <c r="AF1802" s="148"/>
      <c r="AG1802" s="135"/>
      <c r="AH1802" s="135"/>
      <c r="AI1802" s="135"/>
      <c r="AJ1802" s="135"/>
      <c r="AK1802" s="135"/>
    </row>
    <row r="1803" spans="1:37" ht="18" customHeight="1">
      <c r="A1803" s="312"/>
      <c r="B1803" s="79"/>
      <c r="C1803" s="85" t="s">
        <v>26</v>
      </c>
      <c r="D1803" s="86" t="s">
        <v>1</v>
      </c>
      <c r="E1803" s="86" t="s">
        <v>29</v>
      </c>
      <c r="F1803" s="86" t="s">
        <v>119</v>
      </c>
      <c r="G1803" s="86" t="s">
        <v>134</v>
      </c>
      <c r="H1803" s="173" t="s">
        <v>117</v>
      </c>
      <c r="I1803" s="92" t="s">
        <v>135</v>
      </c>
      <c r="J1803" s="380" t="s">
        <v>199</v>
      </c>
      <c r="K1803" s="382" t="str">
        <f>$K$13</f>
        <v/>
      </c>
      <c r="L1803" s="383"/>
      <c r="M1803" s="382" t="str">
        <f>$M$13</f>
        <v/>
      </c>
      <c r="N1803" s="383"/>
      <c r="O1803" s="382" t="str">
        <f>$O$13</f>
        <v/>
      </c>
      <c r="P1803" s="383"/>
      <c r="Q1803" s="382" t="str">
        <f>$Q$13</f>
        <v/>
      </c>
      <c r="R1803" s="384"/>
      <c r="S1803" s="87"/>
      <c r="T1803" s="135"/>
      <c r="U1803" s="118"/>
      <c r="V1803" s="118"/>
      <c r="W1803" s="118"/>
      <c r="X1803" s="118"/>
      <c r="Y1803" s="135" t="str">
        <f>O1803</f>
        <v/>
      </c>
      <c r="Z1803" s="266">
        <f>O1804</f>
        <v>0</v>
      </c>
      <c r="AA1803" s="135"/>
      <c r="AB1803" s="135"/>
      <c r="AC1803" s="135"/>
      <c r="AD1803" s="135"/>
      <c r="AE1803" s="135"/>
      <c r="AF1803" s="148"/>
      <c r="AG1803" s="135"/>
      <c r="AH1803" s="135"/>
      <c r="AI1803" s="135"/>
      <c r="AJ1803" s="135"/>
      <c r="AK1803" s="135"/>
    </row>
    <row r="1804" spans="1:37" ht="18" customHeight="1" thickBot="1">
      <c r="A1804" s="312" t="str">
        <f>IF(C1802="","",C1802)</f>
        <v/>
      </c>
      <c r="B1804" s="97">
        <f>B1732</f>
        <v>20</v>
      </c>
      <c r="C1804" s="93" t="str">
        <f>IF(H1802="","",IF(D1802="USD",H1802-G1802,ROUNDUP((H1802-G1802)/T1802,2)))</f>
        <v/>
      </c>
      <c r="D1804" s="110"/>
      <c r="E1804" s="110"/>
      <c r="F1804" s="111" t="str">
        <f>IF(AND(E1802&lt;&gt;"",OR(I1802="全額",I1802="一部")=TRUE)=TRUE,E1802,"")</f>
        <v/>
      </c>
      <c r="G1804" s="112" t="str">
        <f>IF(D1802="JPY",IF(COUNTIF(F1804,"*円*")=1,I1804,ROUNDUP(I1804/T1802,2)),IF(COUNTIF(F1804,"*円*")=0,I1804,ROUNDUP(I1804*T1802,0)))</f>
        <v/>
      </c>
      <c r="H1804" s="174"/>
      <c r="I1804" s="176" t="str">
        <f>IF(I1802="","",IF(I1802="全額",H1802,IF(I1802="なし",0,"金額入力")))</f>
        <v/>
      </c>
      <c r="J1804" s="381"/>
      <c r="K1804" s="385"/>
      <c r="L1804" s="386"/>
      <c r="M1804" s="385"/>
      <c r="N1804" s="386"/>
      <c r="O1804" s="385"/>
      <c r="P1804" s="386"/>
      <c r="Q1804" s="385"/>
      <c r="R1804" s="387"/>
      <c r="S1804" s="87"/>
      <c r="T1804" s="135"/>
      <c r="U1804" s="118" t="str">
        <f>IF(G1804="","","IN_"&amp;F1804&amp;MONTH(H1804)&amp;"/"&amp;DAY(H1804))&amp;"_"&amp;COUNTIF($V$14:V1804,V1804)</f>
        <v>_315</v>
      </c>
      <c r="V1804" s="118" t="str">
        <f>"IN_"&amp;F1804&amp;H1804</f>
        <v>IN_</v>
      </c>
      <c r="W1804" s="118"/>
      <c r="X1804" s="118"/>
      <c r="Y1804" s="135" t="str">
        <f>Q1803</f>
        <v/>
      </c>
      <c r="Z1804" s="266">
        <f>Q1804</f>
        <v>0</v>
      </c>
      <c r="AA1804" s="135" t="str">
        <f>IF(AB1804="着金待ち",COUNTIF($AB$14:AB1804,"着金待ち"),"")</f>
        <v/>
      </c>
      <c r="AB1804" s="135" t="str">
        <f>IF(AND(OR(I1802="全額",I1802="一部")=TRUE,H1804="")=TRUE,"着金待ち","")</f>
        <v/>
      </c>
      <c r="AC1804" s="135" t="str">
        <f>IF(AB1804="着金待ち",C1802,"")</f>
        <v/>
      </c>
      <c r="AD1804" s="135" t="str">
        <f>IF(AB1804="着金待ち",F1804,"")</f>
        <v/>
      </c>
      <c r="AE1804" s="292" t="str">
        <f>IF(AB1804="着金待ち",G1804,"")</f>
        <v/>
      </c>
      <c r="AF1804" s="148" t="str">
        <f>IF(AB1804="着金待ち",B1804,"")</f>
        <v/>
      </c>
      <c r="AG1804" s="135" t="str">
        <f>IF(C1804="","",IF(C1804&lt;&gt;D1804+E1804,"！",""))</f>
        <v/>
      </c>
      <c r="AH1804" s="135" t="str">
        <f>IF(C1804="","",IF(C1804&lt;&gt;SUM(K1804:R1804),"！",""))</f>
        <v/>
      </c>
      <c r="AI1804" s="135" t="str">
        <f>IF(OR(AG1804="！",AH1804="！")=TRUE,"！","")</f>
        <v/>
      </c>
      <c r="AJ1804" s="135" t="str">
        <f>IF(AI1804="！",COUNTIF($AI$14:AI1804,"！"),"")</f>
        <v/>
      </c>
      <c r="AK1804" s="135">
        <v>15</v>
      </c>
    </row>
    <row r="1805" spans="1:37" ht="18" customHeight="1">
      <c r="B1805" s="308" t="s">
        <v>317</v>
      </c>
      <c r="C1805" s="181"/>
      <c r="D1805" s="182"/>
      <c r="E1805" s="98" t="str">
        <f>IFERROR(ABS(C1804-(D1804+E1804)),"")</f>
        <v/>
      </c>
      <c r="F1805" s="183"/>
      <c r="G1805" s="183"/>
      <c r="H1805" s="182"/>
      <c r="I1805" s="170"/>
      <c r="J1805" s="79"/>
      <c r="K1805" s="79"/>
      <c r="L1805" s="79"/>
      <c r="M1805" s="79"/>
      <c r="N1805" s="79"/>
      <c r="O1805" s="79"/>
      <c r="P1805" s="79"/>
      <c r="Q1805" s="371" t="str">
        <f>IFERROR(ABS(C1804-SUM(K1804:R1804)),"")</f>
        <v/>
      </c>
      <c r="R1805" s="371"/>
      <c r="S1805" s="135"/>
      <c r="T1805" s="135"/>
      <c r="U1805" s="135"/>
      <c r="V1805" s="135"/>
      <c r="W1805" s="135"/>
      <c r="X1805" s="135"/>
      <c r="Y1805" s="135"/>
      <c r="Z1805" s="135"/>
      <c r="AA1805" s="135"/>
      <c r="AB1805" s="135"/>
      <c r="AC1805" s="135"/>
      <c r="AD1805" s="135"/>
      <c r="AE1805" s="135"/>
      <c r="AF1805" s="135"/>
    </row>
    <row r="1806" spans="1:37" ht="18" customHeight="1">
      <c r="I1806"/>
      <c r="T1806"/>
      <c r="U1806"/>
      <c r="V1806"/>
      <c r="W1806"/>
      <c r="X1806"/>
    </row>
    <row r="1807" spans="1:37" ht="18" customHeight="1">
      <c r="A1807" s="312"/>
      <c r="B1807" s="178"/>
      <c r="C1807" s="78">
        <f>C1721+1</f>
        <v>21</v>
      </c>
      <c r="D1807" s="179" t="s">
        <v>312</v>
      </c>
      <c r="E1807" s="180">
        <f>G1807+I1807</f>
        <v>0</v>
      </c>
      <c r="F1807" s="179" t="s">
        <v>1</v>
      </c>
      <c r="G1807" s="180">
        <f>D1820+D1825+D1830+D1835+D1840+D1845+D1850+D1855+D1860+D1865+D1870+D1875+D1880+D1885+D1890</f>
        <v>0</v>
      </c>
      <c r="H1807" s="179" t="s">
        <v>29</v>
      </c>
      <c r="I1807" s="180">
        <f>E1820+E1825+E1830+E1835+E1840+E1845+E1850+E1855+E1860+E1865+E1870+E1875+E1880+E1885+E1890</f>
        <v>0</v>
      </c>
      <c r="J1807" s="177"/>
      <c r="K1807" s="391" t="s">
        <v>318</v>
      </c>
      <c r="L1807" s="392"/>
      <c r="M1807" s="392"/>
      <c r="N1807" s="392"/>
      <c r="O1807" s="392"/>
      <c r="P1807" s="392"/>
      <c r="Q1807" s="392"/>
      <c r="R1807" s="393"/>
      <c r="S1807" s="79"/>
      <c r="T1807" s="118"/>
      <c r="U1807" s="118"/>
      <c r="V1807" s="118"/>
      <c r="W1807" s="118"/>
      <c r="X1807" s="118"/>
      <c r="Y1807" s="135"/>
      <c r="Z1807" s="135"/>
      <c r="AA1807" s="135"/>
      <c r="AB1807" s="135"/>
      <c r="AC1807" s="135"/>
      <c r="AD1807" s="135"/>
      <c r="AE1807" s="135"/>
      <c r="AF1807" s="135"/>
    </row>
    <row r="1808" spans="1:37" ht="18" customHeight="1">
      <c r="A1808" s="312"/>
      <c r="B1808" s="178"/>
      <c r="C1808" s="78"/>
      <c r="D1808" s="179" t="s">
        <v>313</v>
      </c>
      <c r="E1808" s="180">
        <f ca="1">IFERROR(INDEX(カレンダー・グラフ!$B$74:$AF$74,1,MATCH(プレー記録!C1807,カレンダー・グラフ!$B$72:$AF$72,0)),0)</f>
        <v>0</v>
      </c>
      <c r="F1808" s="179" t="s">
        <v>314</v>
      </c>
      <c r="G1808" s="180">
        <f>サマリー!$Q$3</f>
        <v>0</v>
      </c>
      <c r="H1808" s="179" t="s">
        <v>315</v>
      </c>
      <c r="I1808" s="180">
        <f>サマリー!$Q$7</f>
        <v>0</v>
      </c>
      <c r="J1808" s="177"/>
      <c r="K1808" s="314" t="s">
        <v>319</v>
      </c>
      <c r="L1808" s="315"/>
      <c r="M1808" s="315"/>
      <c r="N1808" s="315"/>
      <c r="O1808" s="315"/>
      <c r="P1808" s="315"/>
      <c r="Q1808" s="315"/>
      <c r="R1808" s="316"/>
      <c r="S1808" s="79"/>
      <c r="T1808" s="118"/>
      <c r="U1808" s="118"/>
      <c r="V1808" s="118"/>
      <c r="W1808" s="118"/>
      <c r="X1808" s="118"/>
      <c r="Y1808" s="135"/>
      <c r="Z1808" s="135"/>
      <c r="AA1808" s="135"/>
      <c r="AB1808" s="135"/>
      <c r="AC1808" s="135"/>
      <c r="AD1808" s="135"/>
      <c r="AE1808" s="135"/>
      <c r="AF1808" s="135"/>
    </row>
    <row r="1809" spans="1:37" ht="18" customHeight="1">
      <c r="A1809" s="312"/>
      <c r="B1809" s="243"/>
      <c r="C1809" s="389"/>
      <c r="D1809" s="389"/>
      <c r="E1809" s="389"/>
      <c r="F1809" s="389"/>
      <c r="G1809" s="389" t="str">
        <f>IFERROR(INDEX(ルール・メモ!$F$3:$F$32,MATCH(1,ルール・メモ!$E$3:$E$32,0),1),"")</f>
        <v/>
      </c>
      <c r="H1809" s="389"/>
      <c r="I1809" s="389"/>
      <c r="J1809" s="184"/>
      <c r="K1809" s="314" t="s">
        <v>340</v>
      </c>
      <c r="L1809" s="315"/>
      <c r="M1809" s="315"/>
      <c r="N1809" s="315"/>
      <c r="O1809" s="315"/>
      <c r="P1809" s="315"/>
      <c r="Q1809" s="315"/>
      <c r="R1809" s="316"/>
      <c r="S1809" s="79"/>
      <c r="T1809" s="118"/>
      <c r="U1809" s="118"/>
      <c r="V1809" s="118"/>
      <c r="W1809" s="118"/>
      <c r="X1809" s="118"/>
      <c r="Y1809" s="135"/>
      <c r="Z1809" s="135"/>
      <c r="AA1809" s="135"/>
      <c r="AB1809" s="135"/>
      <c r="AC1809" s="135"/>
      <c r="AD1809" s="135"/>
      <c r="AE1809" s="135"/>
      <c r="AF1809" s="135"/>
    </row>
    <row r="1810" spans="1:37" ht="18" customHeight="1">
      <c r="A1810" s="312"/>
      <c r="B1810" s="243"/>
      <c r="C1810" s="389"/>
      <c r="D1810" s="389"/>
      <c r="E1810" s="389"/>
      <c r="F1810" s="389"/>
      <c r="G1810" s="389" t="str">
        <f>IFERROR(INDEX(ルール・メモ!$F$3:$F$32,MATCH(2,ルール・メモ!$E$3:$E$32,0),1),"")</f>
        <v/>
      </c>
      <c r="H1810" s="389"/>
      <c r="I1810" s="389"/>
      <c r="J1810" s="184"/>
      <c r="K1810" s="317" t="s">
        <v>341</v>
      </c>
      <c r="L1810" s="276"/>
      <c r="M1810" s="276"/>
      <c r="N1810" s="276"/>
      <c r="O1810" s="276"/>
      <c r="P1810" s="276"/>
      <c r="Q1810" s="394" t="s">
        <v>322</v>
      </c>
      <c r="R1810" s="395"/>
      <c r="S1810" s="79"/>
      <c r="T1810" s="118"/>
      <c r="U1810" s="118"/>
      <c r="V1810" s="118"/>
      <c r="W1810" s="118"/>
      <c r="X1810" s="118"/>
      <c r="Y1810" s="135"/>
      <c r="Z1810" s="135"/>
      <c r="AA1810" s="135"/>
      <c r="AB1810" s="135"/>
      <c r="AC1810" s="135"/>
      <c r="AD1810" s="135"/>
      <c r="AE1810" s="135"/>
      <c r="AF1810" s="135"/>
    </row>
    <row r="1811" spans="1:37" ht="18" customHeight="1">
      <c r="A1811" s="312"/>
      <c r="B1811" s="243"/>
      <c r="C1811" s="389"/>
      <c r="D1811" s="389"/>
      <c r="E1811" s="389"/>
      <c r="F1811" s="389"/>
      <c r="G1811" s="389" t="str">
        <f>IFERROR(INDEX(ルール・メモ!$F$3:$F$32,MATCH(3,ルール・メモ!$E$3:$E$32,0),1),"")</f>
        <v/>
      </c>
      <c r="H1811" s="389"/>
      <c r="I1811" s="389"/>
      <c r="J1811" s="184"/>
      <c r="K1811" s="306">
        <f>$C$1</f>
        <v>0</v>
      </c>
      <c r="L1811" s="99">
        <f>K1811+1</f>
        <v>1</v>
      </c>
      <c r="M1811" s="99">
        <f t="shared" ref="M1811" si="163">L1811+1</f>
        <v>2</v>
      </c>
      <c r="N1811" s="99">
        <f t="shared" ref="N1811" si="164">M1811+1</f>
        <v>3</v>
      </c>
      <c r="O1811" s="99">
        <f t="shared" ref="O1811" si="165">N1811+1</f>
        <v>4</v>
      </c>
      <c r="P1811" s="99">
        <f t="shared" ref="P1811" si="166">O1811+1</f>
        <v>5</v>
      </c>
      <c r="Q1811" s="99">
        <f t="shared" ref="Q1811" si="167">P1811+1</f>
        <v>6</v>
      </c>
      <c r="R1811" s="100">
        <f t="shared" ref="R1811" si="168">Q1811+1</f>
        <v>7</v>
      </c>
      <c r="S1811" s="79"/>
      <c r="T1811" s="118"/>
      <c r="U1811" s="118"/>
      <c r="V1811" s="118"/>
      <c r="W1811" s="118"/>
      <c r="X1811" s="118"/>
      <c r="Y1811" s="135"/>
      <c r="Z1811" s="135"/>
      <c r="AA1811" s="135"/>
      <c r="AB1811" s="135"/>
      <c r="AC1811" s="135"/>
      <c r="AD1811" s="135"/>
      <c r="AE1811" s="135"/>
      <c r="AF1811" s="135"/>
    </row>
    <row r="1812" spans="1:37" ht="18" customHeight="1">
      <c r="A1812" s="312"/>
      <c r="B1812" s="243"/>
      <c r="C1812" s="389"/>
      <c r="D1812" s="389"/>
      <c r="E1812" s="389"/>
      <c r="F1812" s="389"/>
      <c r="G1812" s="389" t="str">
        <f>IFERROR(INDEX(ルール・メモ!$F$3:$F$32,MATCH(4,ルール・メモ!$E$3:$E$32,0),1),"")</f>
        <v/>
      </c>
      <c r="H1812" s="389"/>
      <c r="I1812" s="389"/>
      <c r="J1812" s="184"/>
      <c r="K1812" s="101">
        <f>K1811+8</f>
        <v>8</v>
      </c>
      <c r="L1812" s="102">
        <f t="shared" ref="L1812:R1812" si="169">L1811+8</f>
        <v>9</v>
      </c>
      <c r="M1812" s="102">
        <f t="shared" si="169"/>
        <v>10</v>
      </c>
      <c r="N1812" s="102">
        <f t="shared" si="169"/>
        <v>11</v>
      </c>
      <c r="O1812" s="102">
        <f t="shared" si="169"/>
        <v>12</v>
      </c>
      <c r="P1812" s="102">
        <f t="shared" si="169"/>
        <v>13</v>
      </c>
      <c r="Q1812" s="102">
        <f t="shared" si="169"/>
        <v>14</v>
      </c>
      <c r="R1812" s="103">
        <f t="shared" si="169"/>
        <v>15</v>
      </c>
      <c r="S1812" s="79"/>
      <c r="T1812" s="118"/>
      <c r="U1812" s="118"/>
      <c r="V1812" s="118"/>
      <c r="W1812" s="118"/>
      <c r="X1812" s="118"/>
      <c r="Y1812" s="135"/>
      <c r="Z1812" s="135"/>
      <c r="AA1812" s="135"/>
      <c r="AB1812" s="135"/>
      <c r="AC1812" s="135"/>
      <c r="AD1812" s="135"/>
      <c r="AE1812" s="135"/>
      <c r="AF1812" s="135"/>
    </row>
    <row r="1813" spans="1:37" ht="18" customHeight="1">
      <c r="A1813" s="312"/>
      <c r="B1813" s="243"/>
      <c r="C1813" s="389"/>
      <c r="D1813" s="389"/>
      <c r="E1813" s="389"/>
      <c r="F1813" s="389"/>
      <c r="G1813" s="389" t="str">
        <f>IFERROR(INDEX(ルール・メモ!$F$3:$F$32,MATCH(5,ルール・メモ!$E$3:$E$32,0),1),"")</f>
        <v/>
      </c>
      <c r="H1813" s="389"/>
      <c r="I1813" s="389"/>
      <c r="J1813" s="184"/>
      <c r="K1813" s="101">
        <f t="shared" ref="K1813:R1814" si="170">K1812+8</f>
        <v>16</v>
      </c>
      <c r="L1813" s="102">
        <f t="shared" si="170"/>
        <v>17</v>
      </c>
      <c r="M1813" s="102">
        <f t="shared" si="170"/>
        <v>18</v>
      </c>
      <c r="N1813" s="102">
        <f t="shared" si="170"/>
        <v>19</v>
      </c>
      <c r="O1813" s="102">
        <f t="shared" si="170"/>
        <v>20</v>
      </c>
      <c r="P1813" s="102">
        <f t="shared" si="170"/>
        <v>21</v>
      </c>
      <c r="Q1813" s="102">
        <f t="shared" si="170"/>
        <v>22</v>
      </c>
      <c r="R1813" s="103">
        <f t="shared" si="170"/>
        <v>23</v>
      </c>
      <c r="S1813" s="79"/>
      <c r="T1813" s="118"/>
      <c r="U1813" s="118"/>
      <c r="V1813" s="118"/>
      <c r="W1813" s="118"/>
      <c r="X1813" s="118"/>
      <c r="Y1813" s="135"/>
      <c r="Z1813" s="135"/>
      <c r="AA1813" s="135"/>
      <c r="AB1813" s="135"/>
      <c r="AC1813" s="135"/>
      <c r="AD1813" s="135"/>
      <c r="AE1813" s="135"/>
      <c r="AF1813" s="135"/>
    </row>
    <row r="1814" spans="1:37" ht="18" customHeight="1">
      <c r="A1814" s="312"/>
      <c r="B1814" s="243"/>
      <c r="C1814" s="389"/>
      <c r="D1814" s="389"/>
      <c r="E1814" s="389"/>
      <c r="F1814" s="389"/>
      <c r="G1814" s="389" t="str">
        <f>IFERROR(INDEX(ルール・メモ!$F$3:$F$32,MATCH(6,ルール・メモ!$E$3:$E$32,0),1),"")</f>
        <v/>
      </c>
      <c r="H1814" s="389"/>
      <c r="I1814" s="389"/>
      <c r="J1814" s="184"/>
      <c r="K1814" s="104">
        <f t="shared" si="170"/>
        <v>24</v>
      </c>
      <c r="L1814" s="105">
        <f t="shared" si="170"/>
        <v>25</v>
      </c>
      <c r="M1814" s="105">
        <f t="shared" si="170"/>
        <v>26</v>
      </c>
      <c r="N1814" s="105">
        <f t="shared" si="170"/>
        <v>27</v>
      </c>
      <c r="O1814" s="105">
        <f t="shared" si="170"/>
        <v>28</v>
      </c>
      <c r="P1814" s="105">
        <f t="shared" si="170"/>
        <v>29</v>
      </c>
      <c r="Q1814" s="105">
        <f t="shared" si="170"/>
        <v>30</v>
      </c>
      <c r="R1814" s="106"/>
      <c r="S1814" s="79"/>
      <c r="T1814" s="118"/>
      <c r="U1814" s="118"/>
      <c r="V1814" s="118"/>
      <c r="W1814" s="118"/>
      <c r="X1814" s="118"/>
      <c r="Y1814" s="135"/>
      <c r="Z1814" s="135"/>
      <c r="AA1814" s="135"/>
      <c r="AB1814" s="135"/>
      <c r="AC1814" s="135"/>
      <c r="AD1814" s="135"/>
      <c r="AE1814" s="135"/>
      <c r="AF1814" s="135"/>
    </row>
    <row r="1815" spans="1:37" ht="18" customHeight="1">
      <c r="A1815" s="312"/>
      <c r="B1815" s="80"/>
      <c r="C1815" s="95" t="str">
        <f>"①"&amp;IFERROR(INDEX(ルール・メモ!$C$3:$C$32,MATCH(1,ルール・メモ!$B$3:$B$32,0),1),"")</f>
        <v>①</v>
      </c>
      <c r="D1815" s="95"/>
      <c r="E1815" s="95"/>
      <c r="F1815" s="95"/>
      <c r="G1815" s="95"/>
      <c r="H1815" s="95"/>
      <c r="I1815" s="95" t="str">
        <f>"③"&amp;IFERROR(INDEX(ルール・メモ!$C$3:$C$32,MATCH(3,ルール・メモ!$B$3:$B$32,0),1),"")</f>
        <v>③</v>
      </c>
      <c r="J1815" s="80"/>
      <c r="K1815" s="96"/>
      <c r="L1815" s="96"/>
      <c r="M1815" s="96"/>
      <c r="N1815" s="96"/>
      <c r="O1815" s="96"/>
      <c r="P1815" s="96"/>
      <c r="Q1815" s="96"/>
      <c r="R1815" s="96"/>
      <c r="S1815" s="79"/>
      <c r="T1815" s="119"/>
      <c r="U1815" s="118"/>
      <c r="V1815" s="118"/>
      <c r="W1815" s="118"/>
      <c r="X1815" s="118"/>
      <c r="Y1815" s="135"/>
      <c r="Z1815" s="135"/>
      <c r="AA1815" s="135"/>
      <c r="AB1815" s="135"/>
      <c r="AC1815" s="135"/>
      <c r="AD1815" s="135"/>
      <c r="AE1815" s="135"/>
      <c r="AF1815" s="135"/>
    </row>
    <row r="1816" spans="1:37" ht="18" customHeight="1" thickBot="1">
      <c r="A1816" s="312"/>
      <c r="B1816" s="80"/>
      <c r="C1816" s="186" t="str">
        <f>"②"&amp;IFERROR(INDEX(ルール・メモ!$C$3:$C$32,MATCH(2,ルール・メモ!$B$3:$B$32,0),1),"")</f>
        <v>②</v>
      </c>
      <c r="D1816" s="186"/>
      <c r="E1816" s="186"/>
      <c r="F1816" s="186"/>
      <c r="G1816" s="186"/>
      <c r="H1816" s="186"/>
      <c r="I1816" s="186" t="str">
        <f>"④"&amp;IFERROR(INDEX(ルール・メモ!$C$3:$C$32,MATCH(4,ルール・メモ!$B$3:$B$32,0),1),"")</f>
        <v>④</v>
      </c>
      <c r="J1816" s="187"/>
      <c r="K1816" s="188"/>
      <c r="L1816" s="188"/>
      <c r="M1816" s="188"/>
      <c r="N1816" s="188"/>
      <c r="O1816" s="188"/>
      <c r="P1816" s="188"/>
      <c r="Q1816" s="188"/>
      <c r="R1816" s="188"/>
      <c r="S1816" s="79"/>
      <c r="T1816" s="118"/>
      <c r="U1816" s="118"/>
      <c r="V1816" s="118"/>
      <c r="W1816" s="118"/>
      <c r="X1816" s="118"/>
      <c r="Y1816" s="135"/>
      <c r="Z1816" s="135"/>
      <c r="AA1816" s="1"/>
      <c r="AB1816" s="1"/>
      <c r="AC1816" s="1"/>
      <c r="AD1816" s="1"/>
      <c r="AE1816" s="1"/>
      <c r="AF1816" s="1"/>
    </row>
    <row r="1817" spans="1:37" ht="18" customHeight="1" thickBot="1">
      <c r="A1817" s="312"/>
      <c r="B1817" s="321">
        <v>1</v>
      </c>
      <c r="C1817" s="81" t="s">
        <v>23</v>
      </c>
      <c r="D1817" s="82" t="s">
        <v>136</v>
      </c>
      <c r="E1817" s="82" t="s">
        <v>28</v>
      </c>
      <c r="F1817" s="82" t="s">
        <v>27</v>
      </c>
      <c r="G1817" s="82" t="s">
        <v>24</v>
      </c>
      <c r="H1817" s="171" t="s">
        <v>25</v>
      </c>
      <c r="I1817" s="91" t="s">
        <v>133</v>
      </c>
      <c r="J1817" s="372" t="s">
        <v>198</v>
      </c>
      <c r="K1817" s="374"/>
      <c r="L1817" s="375"/>
      <c r="M1817" s="375"/>
      <c r="N1817" s="375"/>
      <c r="O1817" s="375"/>
      <c r="P1817" s="375"/>
      <c r="Q1817" s="375"/>
      <c r="R1817" s="376"/>
      <c r="S1817" s="83"/>
      <c r="T1817" s="120" t="s">
        <v>31</v>
      </c>
      <c r="U1817" s="118"/>
      <c r="V1817" s="118"/>
      <c r="W1817" s="118"/>
      <c r="X1817" s="118"/>
      <c r="Y1817" s="135" t="str">
        <f>K1819</f>
        <v/>
      </c>
      <c r="Z1817" s="266">
        <f>K1820</f>
        <v>0</v>
      </c>
      <c r="AA1817" s="135"/>
      <c r="AB1817" s="135"/>
      <c r="AC1817" s="135"/>
      <c r="AD1817" s="135"/>
      <c r="AE1817" s="135"/>
      <c r="AF1817" s="148"/>
      <c r="AG1817" s="135"/>
      <c r="AH1817" s="135"/>
      <c r="AI1817" s="135"/>
      <c r="AJ1817" s="135"/>
      <c r="AK1817" s="135"/>
    </row>
    <row r="1818" spans="1:37" ht="18" customHeight="1" thickBot="1">
      <c r="A1818" s="312"/>
      <c r="B1818" s="309">
        <f>C1807</f>
        <v>21</v>
      </c>
      <c r="C1818" s="107"/>
      <c r="D1818" s="108" t="s">
        <v>30</v>
      </c>
      <c r="E1818" s="108" t="str">
        <f>IF(C1818="","",IFERROR(INDEX(リスト!$B$3:$B$32,MATCH(プレー記録!C1818,リスト!$D$3:$D$32,0),1),""))</f>
        <v/>
      </c>
      <c r="F1818" s="109"/>
      <c r="G1818" s="109" t="str">
        <f>IF(F1818="","",F1818)</f>
        <v/>
      </c>
      <c r="H1818" s="172"/>
      <c r="I1818" s="175"/>
      <c r="J1818" s="373"/>
      <c r="K1818" s="377"/>
      <c r="L1818" s="378"/>
      <c r="M1818" s="378"/>
      <c r="N1818" s="378"/>
      <c r="O1818" s="378"/>
      <c r="P1818" s="378"/>
      <c r="Q1818" s="378"/>
      <c r="R1818" s="379"/>
      <c r="S1818" s="84"/>
      <c r="T1818" s="240"/>
      <c r="U1818" s="118" t="str">
        <f>IF(F1818="","","OUT_"&amp;E1818&amp;MONTH(B1818)&amp;"/"&amp;DAY(B1818)&amp;"_"&amp;COUNTIF($V$12:V1818,V1818))</f>
        <v/>
      </c>
      <c r="V1818" s="118" t="str">
        <f>"OUT_"&amp;E1818&amp;B1818</f>
        <v>OUT_21</v>
      </c>
      <c r="W1818" s="194">
        <f>SUM(H1818)-SUM(I1820)</f>
        <v>0</v>
      </c>
      <c r="X1818" s="119" t="str">
        <f>IF(C1818="","",C1818)</f>
        <v/>
      </c>
      <c r="Y1818" s="135" t="str">
        <f>M1819</f>
        <v/>
      </c>
      <c r="Z1818" s="266">
        <f>M1820</f>
        <v>0</v>
      </c>
      <c r="AA1818" s="135"/>
      <c r="AB1818" s="135"/>
      <c r="AC1818" s="135"/>
      <c r="AD1818" s="135"/>
      <c r="AE1818" s="135"/>
      <c r="AF1818" s="148"/>
      <c r="AG1818" s="135"/>
      <c r="AH1818" s="135"/>
      <c r="AI1818" s="135"/>
      <c r="AJ1818" s="135"/>
      <c r="AK1818" s="135"/>
    </row>
    <row r="1819" spans="1:37" ht="18" customHeight="1">
      <c r="A1819" s="312"/>
      <c r="B1819" s="79"/>
      <c r="C1819" s="85" t="s">
        <v>26</v>
      </c>
      <c r="D1819" s="86" t="s">
        <v>1</v>
      </c>
      <c r="E1819" s="86" t="s">
        <v>29</v>
      </c>
      <c r="F1819" s="86" t="s">
        <v>119</v>
      </c>
      <c r="G1819" s="86" t="s">
        <v>134</v>
      </c>
      <c r="H1819" s="173" t="s">
        <v>117</v>
      </c>
      <c r="I1819" s="92" t="s">
        <v>135</v>
      </c>
      <c r="J1819" s="380" t="s">
        <v>199</v>
      </c>
      <c r="K1819" s="382" t="str">
        <f>IF(INDEX(テーブル6[プレー種別],MATCH(1,リスト!$O$3:$O$6,0),1)="","",INDEX(テーブル6[プレー種別],MATCH(1,リスト!$O$3:$O$6,0),1))</f>
        <v/>
      </c>
      <c r="L1819" s="383"/>
      <c r="M1819" s="382" t="str">
        <f>IF(INDEX(テーブル6[プレー種別],MATCH(2,リスト!$O$3:$O$6,0),1)="","",INDEX(テーブル6[プレー種別],MATCH(2,リスト!$O$3:$O$6,0),1))</f>
        <v/>
      </c>
      <c r="N1819" s="383"/>
      <c r="O1819" s="382" t="str">
        <f>IF(INDEX(テーブル6[プレー種別],MATCH(3,リスト!$O$3:$O$6,0),1)="","",INDEX(テーブル6[プレー種別],MATCH(3,リスト!$O$3:$O$6,0),1))</f>
        <v/>
      </c>
      <c r="P1819" s="383"/>
      <c r="Q1819" s="382" t="str">
        <f>IF(INDEX(テーブル6[プレー種別],MATCH(4,リスト!$O$3:$O$6,0),1)="","",INDEX(テーブル6[プレー種別],MATCH(4,リスト!$O$3:$O$6,0),1))</f>
        <v/>
      </c>
      <c r="R1819" s="384"/>
      <c r="S1819" s="87"/>
      <c r="T1819" s="118"/>
      <c r="U1819" s="118"/>
      <c r="V1819" s="118"/>
      <c r="W1819" s="118"/>
      <c r="X1819" s="118"/>
      <c r="Y1819" s="135" t="str">
        <f>O1819</f>
        <v/>
      </c>
      <c r="Z1819" s="266">
        <f>O1820</f>
        <v>0</v>
      </c>
      <c r="AA1819" s="135"/>
      <c r="AB1819" s="135"/>
      <c r="AC1819" s="135"/>
      <c r="AD1819" s="135"/>
      <c r="AE1819" s="135"/>
      <c r="AF1819" s="148"/>
      <c r="AG1819" s="135"/>
      <c r="AH1819" s="135"/>
      <c r="AI1819" s="135"/>
      <c r="AJ1819" s="135"/>
      <c r="AK1819" s="135"/>
    </row>
    <row r="1820" spans="1:37" ht="18" customHeight="1" thickBot="1">
      <c r="A1820" s="312" t="str">
        <f>IF(C1818="","",C1818)</f>
        <v/>
      </c>
      <c r="B1820" s="97">
        <f>B1818</f>
        <v>21</v>
      </c>
      <c r="C1820" s="93" t="str">
        <f>IF(H1818="","",IF(D1818="USD",H1818-G1818,ROUNDUP((H1818-G1818)/T1818,2)))</f>
        <v/>
      </c>
      <c r="D1820" s="110"/>
      <c r="E1820" s="110"/>
      <c r="F1820" s="111" t="str">
        <f>IF(AND(E1818&lt;&gt;"",OR(I1818="全額",I1818="一部")=TRUE)=TRUE,E1818,"")</f>
        <v/>
      </c>
      <c r="G1820" s="112" t="str">
        <f>IF(D1818="JPY",IF(COUNTIF(F1820,"*円*")=1,I1820,ROUNDUP(I1820/T1818,2)),IF(COUNTIF(F1820,"*円*")=0,I1820,ROUNDUP(I1820*T1818,0)))</f>
        <v/>
      </c>
      <c r="H1820" s="174"/>
      <c r="I1820" s="176" t="str">
        <f>IF(I1818="","",IF(I1818="全額",H1818,IF(I1818="なし",0,"金額入力")))</f>
        <v/>
      </c>
      <c r="J1820" s="381"/>
      <c r="K1820" s="385"/>
      <c r="L1820" s="386"/>
      <c r="M1820" s="385"/>
      <c r="N1820" s="386"/>
      <c r="O1820" s="385"/>
      <c r="P1820" s="386"/>
      <c r="Q1820" s="385"/>
      <c r="R1820" s="387"/>
      <c r="S1820" s="87"/>
      <c r="T1820" s="79"/>
      <c r="U1820" s="118" t="str">
        <f>IF(G1820="","","IN_"&amp;F1820&amp;MONTH(H1820)&amp;"/"&amp;DAY(H1820))&amp;"_"&amp;COUNTIF($V$14:V1820,V1820)</f>
        <v>_316</v>
      </c>
      <c r="V1820" s="118" t="str">
        <f>"IN_"&amp;F1820&amp;H1820</f>
        <v>IN_</v>
      </c>
      <c r="W1820" s="118"/>
      <c r="X1820" s="118"/>
      <c r="Y1820" s="135" t="str">
        <f>Q1819</f>
        <v/>
      </c>
      <c r="Z1820" s="266">
        <f>Q1820</f>
        <v>0</v>
      </c>
      <c r="AA1820" s="135" t="str">
        <f>IF(AB1820="着金待ち",COUNTIF($AB$14:AB1820,"着金待ち"),"")</f>
        <v/>
      </c>
      <c r="AB1820" s="135" t="str">
        <f>IF(AND(OR(I1818="全額",I1818="一部")=TRUE,H1820="")=TRUE,"着金待ち","")</f>
        <v/>
      </c>
      <c r="AC1820" s="135" t="str">
        <f>IF(AB1820="着金待ち",C1818,"")</f>
        <v/>
      </c>
      <c r="AD1820" s="135" t="str">
        <f>IF(AB1820="着金待ち",F1820,"")</f>
        <v/>
      </c>
      <c r="AE1820" s="292" t="str">
        <f>IF(AB1820="着金待ち",G1820,"")</f>
        <v/>
      </c>
      <c r="AF1820" s="148" t="str">
        <f>IF(AB1820="着金待ち",B1820,"")</f>
        <v/>
      </c>
      <c r="AG1820" s="135" t="str">
        <f>IF(C1820="","",IF(C1820&lt;&gt;D1820+E1820,"！",""))</f>
        <v/>
      </c>
      <c r="AH1820" s="135" t="str">
        <f>IF(C1820="","",IF(C1820&lt;&gt;SUM(K1820:R1820),"！",""))</f>
        <v/>
      </c>
      <c r="AI1820" s="135" t="str">
        <f>IF(OR(AG1820="！",AH1820="！")=TRUE,"！","")</f>
        <v/>
      </c>
      <c r="AJ1820" s="135" t="str">
        <f>IF(AI1820="！",COUNTIF($AI$14:AI1820,"！"),"")</f>
        <v/>
      </c>
      <c r="AK1820" s="135">
        <v>1</v>
      </c>
    </row>
    <row r="1821" spans="1:37" ht="18" customHeight="1" thickBot="1">
      <c r="A1821" s="312"/>
      <c r="B1821" s="79"/>
      <c r="C1821" s="88"/>
      <c r="D1821" s="89"/>
      <c r="E1821" s="94" t="str">
        <f>IFERROR(ABS(C1820-(D1820+E1820)),"")</f>
        <v/>
      </c>
      <c r="F1821" s="90"/>
      <c r="G1821" s="90"/>
      <c r="H1821" s="89"/>
      <c r="I1821" s="170"/>
      <c r="J1821" s="79"/>
      <c r="K1821" s="79"/>
      <c r="L1821" s="79"/>
      <c r="M1821" s="79"/>
      <c r="N1821" s="79"/>
      <c r="O1821" s="79"/>
      <c r="P1821" s="79"/>
      <c r="Q1821" s="388" t="str">
        <f>IFERROR(ABS(C1820-SUM(K1820:R1820)),"")</f>
        <v/>
      </c>
      <c r="R1821" s="388"/>
      <c r="S1821" s="79"/>
      <c r="T1821" s="118"/>
      <c r="U1821" s="118"/>
      <c r="V1821" s="118"/>
      <c r="W1821" s="118"/>
      <c r="X1821" s="118"/>
      <c r="Y1821" s="135"/>
      <c r="Z1821" s="135"/>
      <c r="AA1821" s="135"/>
      <c r="AB1821" s="135"/>
      <c r="AC1821" s="135"/>
      <c r="AD1821" s="135"/>
      <c r="AE1821" s="135"/>
      <c r="AF1821" s="148"/>
      <c r="AG1821" s="135"/>
      <c r="AH1821" s="135"/>
      <c r="AI1821" s="135"/>
      <c r="AJ1821" s="135"/>
      <c r="AK1821" s="135"/>
    </row>
    <row r="1822" spans="1:37" ht="18" customHeight="1" thickBot="1">
      <c r="A1822" s="312"/>
      <c r="B1822" s="321">
        <f>B1817+1</f>
        <v>2</v>
      </c>
      <c r="C1822" s="81" t="s">
        <v>23</v>
      </c>
      <c r="D1822" s="82" t="s">
        <v>136</v>
      </c>
      <c r="E1822" s="82" t="s">
        <v>28</v>
      </c>
      <c r="F1822" s="82" t="s">
        <v>27</v>
      </c>
      <c r="G1822" s="82" t="s">
        <v>24</v>
      </c>
      <c r="H1822" s="171" t="s">
        <v>25</v>
      </c>
      <c r="I1822" s="91" t="s">
        <v>133</v>
      </c>
      <c r="J1822" s="372" t="s">
        <v>198</v>
      </c>
      <c r="K1822" s="374"/>
      <c r="L1822" s="375"/>
      <c r="M1822" s="375"/>
      <c r="N1822" s="375"/>
      <c r="O1822" s="375"/>
      <c r="P1822" s="375"/>
      <c r="Q1822" s="375"/>
      <c r="R1822" s="376"/>
      <c r="S1822" s="83"/>
      <c r="T1822" s="120" t="s">
        <v>31</v>
      </c>
      <c r="U1822" s="118"/>
      <c r="V1822" s="118"/>
      <c r="W1822" s="118"/>
      <c r="X1822" s="118"/>
      <c r="Y1822" s="135" t="str">
        <f>K1824</f>
        <v/>
      </c>
      <c r="Z1822" s="266">
        <f>K1825</f>
        <v>0</v>
      </c>
      <c r="AA1822" s="135"/>
      <c r="AB1822" s="135"/>
      <c r="AC1822" s="135"/>
      <c r="AD1822" s="135"/>
      <c r="AE1822" s="135"/>
      <c r="AF1822" s="148"/>
      <c r="AG1822" s="135"/>
      <c r="AH1822" s="135"/>
      <c r="AI1822" s="135"/>
      <c r="AJ1822" s="135"/>
      <c r="AK1822" s="135"/>
    </row>
    <row r="1823" spans="1:37" ht="18" customHeight="1" thickBot="1">
      <c r="A1823" s="312"/>
      <c r="B1823" s="309">
        <f>B1818</f>
        <v>21</v>
      </c>
      <c r="C1823" s="107"/>
      <c r="D1823" s="108" t="s">
        <v>30</v>
      </c>
      <c r="E1823" s="108" t="str">
        <f>IF(C1823="","",IFERROR(INDEX(リスト!$B$3:$B$32,MATCH(プレー記録!C1823,リスト!$D$3:$D$32,0),1),""))</f>
        <v/>
      </c>
      <c r="F1823" s="109"/>
      <c r="G1823" s="109" t="str">
        <f>IF(F1823="","",F1823)</f>
        <v/>
      </c>
      <c r="H1823" s="172"/>
      <c r="I1823" s="175"/>
      <c r="J1823" s="373"/>
      <c r="K1823" s="377"/>
      <c r="L1823" s="378"/>
      <c r="M1823" s="378"/>
      <c r="N1823" s="378"/>
      <c r="O1823" s="378"/>
      <c r="P1823" s="378"/>
      <c r="Q1823" s="378"/>
      <c r="R1823" s="379"/>
      <c r="S1823" s="84"/>
      <c r="T1823" s="241"/>
      <c r="U1823" s="118" t="str">
        <f>IF(F1823="","","OUT_"&amp;E1823&amp;MONTH(B1823)&amp;"/"&amp;DAY(B1823)&amp;"_"&amp;COUNTIF($V$12:V1823,V1823))</f>
        <v/>
      </c>
      <c r="V1823" s="118" t="str">
        <f>"OUT_"&amp;E1823&amp;B1823</f>
        <v>OUT_21</v>
      </c>
      <c r="W1823" s="194">
        <f>SUM(H1823)-SUM(I1825)</f>
        <v>0</v>
      </c>
      <c r="X1823" s="119" t="str">
        <f>IF(C1823="","",C1823)</f>
        <v/>
      </c>
      <c r="Y1823" s="135" t="str">
        <f>M1824</f>
        <v/>
      </c>
      <c r="Z1823" s="266">
        <f>M1825</f>
        <v>0</v>
      </c>
      <c r="AA1823" s="135"/>
      <c r="AB1823" s="135"/>
      <c r="AC1823" s="135"/>
      <c r="AD1823" s="135"/>
      <c r="AE1823" s="135"/>
      <c r="AF1823" s="148"/>
      <c r="AG1823" s="135"/>
      <c r="AH1823" s="135"/>
      <c r="AI1823" s="135"/>
      <c r="AJ1823" s="135"/>
      <c r="AK1823" s="135"/>
    </row>
    <row r="1824" spans="1:37" ht="18" customHeight="1">
      <c r="A1824" s="312"/>
      <c r="B1824" s="79"/>
      <c r="C1824" s="85" t="s">
        <v>26</v>
      </c>
      <c r="D1824" s="86" t="s">
        <v>1</v>
      </c>
      <c r="E1824" s="86" t="s">
        <v>29</v>
      </c>
      <c r="F1824" s="86" t="s">
        <v>119</v>
      </c>
      <c r="G1824" s="86" t="s">
        <v>134</v>
      </c>
      <c r="H1824" s="173" t="s">
        <v>117</v>
      </c>
      <c r="I1824" s="92" t="s">
        <v>135</v>
      </c>
      <c r="J1824" s="380" t="s">
        <v>199</v>
      </c>
      <c r="K1824" s="382" t="str">
        <f>$K$13</f>
        <v/>
      </c>
      <c r="L1824" s="383"/>
      <c r="M1824" s="382" t="str">
        <f>$M$13</f>
        <v/>
      </c>
      <c r="N1824" s="383"/>
      <c r="O1824" s="382" t="str">
        <f>$O$13</f>
        <v/>
      </c>
      <c r="P1824" s="383"/>
      <c r="Q1824" s="382" t="str">
        <f>$Q$13</f>
        <v/>
      </c>
      <c r="R1824" s="384"/>
      <c r="S1824" s="87"/>
      <c r="T1824" s="118"/>
      <c r="U1824" s="118"/>
      <c r="V1824" s="118"/>
      <c r="W1824" s="118"/>
      <c r="X1824" s="118"/>
      <c r="Y1824" s="135" t="str">
        <f>O1824</f>
        <v/>
      </c>
      <c r="Z1824" s="266">
        <f>O1825</f>
        <v>0</v>
      </c>
      <c r="AA1824" s="135"/>
      <c r="AB1824" s="135"/>
      <c r="AC1824" s="135"/>
      <c r="AD1824" s="135"/>
      <c r="AE1824" s="135"/>
      <c r="AF1824" s="148"/>
      <c r="AG1824" s="135"/>
      <c r="AH1824" s="135"/>
      <c r="AI1824" s="135"/>
      <c r="AJ1824" s="135"/>
      <c r="AK1824" s="135"/>
    </row>
    <row r="1825" spans="1:37" ht="18" customHeight="1" thickBot="1">
      <c r="A1825" s="312" t="str">
        <f>IF(C1823="","",C1823)</f>
        <v/>
      </c>
      <c r="B1825" s="97">
        <f>B1818</f>
        <v>21</v>
      </c>
      <c r="C1825" s="93" t="str">
        <f>IF(H1823="","",IF(D1823="USD",H1823-G1823,ROUNDUP((H1823-G1823)/T1823,2)))</f>
        <v/>
      </c>
      <c r="D1825" s="110"/>
      <c r="E1825" s="110"/>
      <c r="F1825" s="111" t="str">
        <f>IF(AND(E1823&lt;&gt;"",OR(I1823="全額",I1823="一部")=TRUE)=TRUE,E1823,"")</f>
        <v/>
      </c>
      <c r="G1825" s="112" t="str">
        <f>IF(D1823="JPY",IF(COUNTIF(F1825,"*円*")=1,I1825,ROUNDUP(I1825/T1823,2)),IF(COUNTIF(F1825,"*円*")=0,I1825,ROUNDUP(I1825*T1823,0)))</f>
        <v/>
      </c>
      <c r="H1825" s="174"/>
      <c r="I1825" s="176" t="str">
        <f>IF(I1823="","",IF(I1823="全額",H1823,IF(I1823="なし",0,"金額入力")))</f>
        <v/>
      </c>
      <c r="J1825" s="381"/>
      <c r="K1825" s="385"/>
      <c r="L1825" s="386"/>
      <c r="M1825" s="385"/>
      <c r="N1825" s="386"/>
      <c r="O1825" s="385"/>
      <c r="P1825" s="386"/>
      <c r="Q1825" s="385"/>
      <c r="R1825" s="387"/>
      <c r="S1825" s="87"/>
      <c r="T1825" s="79"/>
      <c r="U1825" s="118" t="str">
        <f>IF(G1825="","","IN_"&amp;F1825&amp;MONTH(H1825)&amp;"/"&amp;DAY(H1825))&amp;"_"&amp;COUNTIF($V$14:V1825,V1825)</f>
        <v>_317</v>
      </c>
      <c r="V1825" s="118" t="str">
        <f>"IN_"&amp;F1825&amp;H1825</f>
        <v>IN_</v>
      </c>
      <c r="W1825" s="118"/>
      <c r="X1825" s="118"/>
      <c r="Y1825" s="135" t="str">
        <f>Q1824</f>
        <v/>
      </c>
      <c r="Z1825" s="266">
        <f>Q1825</f>
        <v>0</v>
      </c>
      <c r="AA1825" s="135" t="str">
        <f>IF(AB1825="着金待ち",COUNTIF($AB$14:AB1825,"着金待ち"),"")</f>
        <v/>
      </c>
      <c r="AB1825" s="135" t="str">
        <f>IF(AND(OR(I1823="全額",I1823="一部")=TRUE,H1825="")=TRUE,"着金待ち","")</f>
        <v/>
      </c>
      <c r="AC1825" s="135" t="str">
        <f>IF(AB1825="着金待ち",C1823,"")</f>
        <v/>
      </c>
      <c r="AD1825" s="135" t="str">
        <f>IF(AB1825="着金待ち",F1825,"")</f>
        <v/>
      </c>
      <c r="AE1825" s="292" t="str">
        <f>IF(AB1825="着金待ち",G1825,"")</f>
        <v/>
      </c>
      <c r="AF1825" s="148" t="str">
        <f>IF(AB1825="着金待ち",B1825,"")</f>
        <v/>
      </c>
      <c r="AG1825" s="135" t="str">
        <f>IF(C1825="","",IF(C1825&lt;&gt;D1825+E1825,"！",""))</f>
        <v/>
      </c>
      <c r="AH1825" s="135" t="str">
        <f>IF(C1825="","",IF(C1825&lt;&gt;SUM(K1825:R1825),"！",""))</f>
        <v/>
      </c>
      <c r="AI1825" s="135" t="str">
        <f>IF(OR(AG1825="！",AH1825="！")=TRUE,"！","")</f>
        <v/>
      </c>
      <c r="AJ1825" s="135" t="str">
        <f>IF(AI1825="！",COUNTIF($AI$14:AI1825,"！"),"")</f>
        <v/>
      </c>
      <c r="AK1825" s="135">
        <v>2</v>
      </c>
    </row>
    <row r="1826" spans="1:37" ht="18" customHeight="1" thickBot="1">
      <c r="A1826" s="312"/>
      <c r="B1826" s="79"/>
      <c r="C1826" s="88"/>
      <c r="D1826" s="89"/>
      <c r="E1826" s="94" t="str">
        <f>IFERROR(ABS(C1825-(D1825+E1825)),"")</f>
        <v/>
      </c>
      <c r="F1826" s="90"/>
      <c r="G1826" s="90"/>
      <c r="H1826" s="89"/>
      <c r="I1826" s="170"/>
      <c r="J1826" s="79"/>
      <c r="K1826" s="79"/>
      <c r="L1826" s="79"/>
      <c r="M1826" s="79"/>
      <c r="N1826" s="79"/>
      <c r="O1826" s="79"/>
      <c r="P1826" s="79"/>
      <c r="Q1826" s="388" t="str">
        <f>IFERROR(ABS(C1825-SUM(K1825:R1825)),"")</f>
        <v/>
      </c>
      <c r="R1826" s="388"/>
      <c r="S1826" s="79"/>
      <c r="T1826" s="118"/>
      <c r="U1826" s="118"/>
      <c r="V1826" s="118"/>
      <c r="W1826" s="118"/>
      <c r="X1826" s="118"/>
      <c r="Y1826" s="135"/>
      <c r="Z1826" s="135"/>
      <c r="AA1826" s="135"/>
      <c r="AB1826" s="135"/>
      <c r="AC1826" s="135"/>
      <c r="AD1826" s="135"/>
      <c r="AE1826" s="135"/>
      <c r="AF1826" s="148"/>
      <c r="AG1826" s="135"/>
      <c r="AH1826" s="135"/>
      <c r="AI1826" s="135"/>
      <c r="AJ1826" s="135"/>
      <c r="AK1826" s="135"/>
    </row>
    <row r="1827" spans="1:37" ht="18" customHeight="1" thickBot="1">
      <c r="A1827" s="312"/>
      <c r="B1827" s="321">
        <f>B1822+1</f>
        <v>3</v>
      </c>
      <c r="C1827" s="81" t="s">
        <v>23</v>
      </c>
      <c r="D1827" s="82" t="s">
        <v>136</v>
      </c>
      <c r="E1827" s="82" t="s">
        <v>28</v>
      </c>
      <c r="F1827" s="82" t="s">
        <v>27</v>
      </c>
      <c r="G1827" s="82" t="s">
        <v>24</v>
      </c>
      <c r="H1827" s="171" t="s">
        <v>25</v>
      </c>
      <c r="I1827" s="91" t="s">
        <v>133</v>
      </c>
      <c r="J1827" s="372" t="s">
        <v>198</v>
      </c>
      <c r="K1827" s="374"/>
      <c r="L1827" s="375"/>
      <c r="M1827" s="375"/>
      <c r="N1827" s="375"/>
      <c r="O1827" s="375"/>
      <c r="P1827" s="375"/>
      <c r="Q1827" s="375"/>
      <c r="R1827" s="376"/>
      <c r="S1827" s="83"/>
      <c r="T1827" s="120" t="s">
        <v>31</v>
      </c>
      <c r="U1827" s="118"/>
      <c r="V1827" s="118"/>
      <c r="W1827" s="118"/>
      <c r="X1827" s="118"/>
      <c r="Y1827" s="135" t="str">
        <f>K1829</f>
        <v/>
      </c>
      <c r="Z1827" s="266">
        <f>K1830</f>
        <v>0</v>
      </c>
      <c r="AA1827" s="135"/>
      <c r="AB1827" s="135"/>
      <c r="AC1827" s="135"/>
      <c r="AD1827" s="135"/>
      <c r="AE1827" s="135"/>
      <c r="AF1827" s="148"/>
      <c r="AG1827" s="135"/>
      <c r="AH1827" s="135"/>
      <c r="AI1827" s="135"/>
      <c r="AJ1827" s="135"/>
      <c r="AK1827" s="135"/>
    </row>
    <row r="1828" spans="1:37" ht="18" customHeight="1" thickBot="1">
      <c r="A1828" s="312"/>
      <c r="B1828" s="309">
        <f>B1818</f>
        <v>21</v>
      </c>
      <c r="C1828" s="107"/>
      <c r="D1828" s="108" t="s">
        <v>30</v>
      </c>
      <c r="E1828" s="108" t="str">
        <f>IF(C1828="","",IFERROR(INDEX(リスト!$B$3:$B$32,MATCH(プレー記録!C1828,リスト!$D$3:$D$32,0),1),""))</f>
        <v/>
      </c>
      <c r="F1828" s="109"/>
      <c r="G1828" s="109" t="str">
        <f>IF(F1828="","",F1828)</f>
        <v/>
      </c>
      <c r="H1828" s="172"/>
      <c r="I1828" s="175"/>
      <c r="J1828" s="373"/>
      <c r="K1828" s="377"/>
      <c r="L1828" s="378"/>
      <c r="M1828" s="378"/>
      <c r="N1828" s="378"/>
      <c r="O1828" s="378"/>
      <c r="P1828" s="378"/>
      <c r="Q1828" s="378"/>
      <c r="R1828" s="379"/>
      <c r="S1828" s="84"/>
      <c r="T1828" s="241"/>
      <c r="U1828" s="118" t="str">
        <f>IF(F1828="","","OUT_"&amp;E1828&amp;MONTH(B1828)&amp;"/"&amp;DAY(B1828)&amp;"_"&amp;COUNTIF($V$12:V1828,V1828))</f>
        <v/>
      </c>
      <c r="V1828" s="118" t="str">
        <f>"OUT_"&amp;E1828&amp;B1828</f>
        <v>OUT_21</v>
      </c>
      <c r="W1828" s="194">
        <f>SUM(H1828)-SUM(I1830)</f>
        <v>0</v>
      </c>
      <c r="X1828" s="119" t="str">
        <f>IF(C1828="","",C1828)</f>
        <v/>
      </c>
      <c r="Y1828" s="135" t="str">
        <f>M1829</f>
        <v/>
      </c>
      <c r="Z1828" s="266">
        <f>M1830</f>
        <v>0</v>
      </c>
      <c r="AA1828" s="135"/>
      <c r="AB1828" s="135"/>
      <c r="AC1828" s="135"/>
      <c r="AD1828" s="135"/>
      <c r="AE1828" s="135"/>
      <c r="AF1828" s="148"/>
      <c r="AG1828" s="135"/>
      <c r="AH1828" s="135"/>
      <c r="AI1828" s="135"/>
      <c r="AJ1828" s="135"/>
      <c r="AK1828" s="135"/>
    </row>
    <row r="1829" spans="1:37" ht="18" customHeight="1">
      <c r="A1829" s="312"/>
      <c r="B1829" s="79"/>
      <c r="C1829" s="85" t="s">
        <v>26</v>
      </c>
      <c r="D1829" s="86" t="s">
        <v>1</v>
      </c>
      <c r="E1829" s="86" t="s">
        <v>29</v>
      </c>
      <c r="F1829" s="86" t="s">
        <v>119</v>
      </c>
      <c r="G1829" s="86" t="s">
        <v>134</v>
      </c>
      <c r="H1829" s="173" t="s">
        <v>117</v>
      </c>
      <c r="I1829" s="92" t="s">
        <v>135</v>
      </c>
      <c r="J1829" s="380" t="s">
        <v>199</v>
      </c>
      <c r="K1829" s="382" t="str">
        <f>$K$13</f>
        <v/>
      </c>
      <c r="L1829" s="383"/>
      <c r="M1829" s="382" t="str">
        <f>$M$13</f>
        <v/>
      </c>
      <c r="N1829" s="383"/>
      <c r="O1829" s="382" t="str">
        <f>$O$13</f>
        <v/>
      </c>
      <c r="P1829" s="383"/>
      <c r="Q1829" s="382" t="str">
        <f>$Q$13</f>
        <v/>
      </c>
      <c r="R1829" s="384"/>
      <c r="S1829" s="87"/>
      <c r="T1829" s="135"/>
      <c r="U1829" s="118"/>
      <c r="V1829" s="118"/>
      <c r="W1829" s="118"/>
      <c r="X1829" s="118"/>
      <c r="Y1829" s="135" t="str">
        <f>O1829</f>
        <v/>
      </c>
      <c r="Z1829" s="266">
        <f>O1830</f>
        <v>0</v>
      </c>
      <c r="AA1829" s="135"/>
      <c r="AB1829" s="135"/>
      <c r="AC1829" s="135"/>
      <c r="AD1829" s="135"/>
      <c r="AE1829" s="135"/>
      <c r="AF1829" s="148"/>
      <c r="AG1829" s="135"/>
      <c r="AH1829" s="135"/>
      <c r="AI1829" s="135"/>
      <c r="AJ1829" s="135"/>
      <c r="AK1829" s="135"/>
    </row>
    <row r="1830" spans="1:37" ht="18" customHeight="1" thickBot="1">
      <c r="A1830" s="312" t="str">
        <f>IF(C1828="","",C1828)</f>
        <v/>
      </c>
      <c r="B1830" s="97">
        <f>B1818</f>
        <v>21</v>
      </c>
      <c r="C1830" s="93" t="str">
        <f>IF(H1828="","",IF(D1828="USD",H1828-G1828,ROUNDUP((H1828-G1828)/T1828,2)))</f>
        <v/>
      </c>
      <c r="D1830" s="110"/>
      <c r="E1830" s="110"/>
      <c r="F1830" s="111" t="str">
        <f>IF(AND(E1828&lt;&gt;"",OR(I1828="全額",I1828="一部")=TRUE)=TRUE,E1828,"")</f>
        <v/>
      </c>
      <c r="G1830" s="112" t="str">
        <f>IF(D1828="JPY",IF(COUNTIF(F1830,"*円*")=1,I1830,ROUNDUP(I1830/T1828,2)),IF(COUNTIF(F1830,"*円*")=0,I1830,ROUNDUP(I1830*T1828,0)))</f>
        <v/>
      </c>
      <c r="H1830" s="174"/>
      <c r="I1830" s="176" t="str">
        <f>IF(I1828="","",IF(I1828="全額",H1828,IF(I1828="なし",0,"金額入力")))</f>
        <v/>
      </c>
      <c r="J1830" s="381"/>
      <c r="K1830" s="385"/>
      <c r="L1830" s="386"/>
      <c r="M1830" s="385"/>
      <c r="N1830" s="386"/>
      <c r="O1830" s="385"/>
      <c r="P1830" s="386"/>
      <c r="Q1830" s="385"/>
      <c r="R1830" s="387"/>
      <c r="S1830" s="87"/>
      <c r="T1830" s="135"/>
      <c r="U1830" s="118" t="str">
        <f>IF(G1830="","","IN_"&amp;F1830&amp;MONTH(H1830)&amp;"/"&amp;DAY(H1830))&amp;"_"&amp;COUNTIF($V$14:V1830,V1830)</f>
        <v>_318</v>
      </c>
      <c r="V1830" s="118" t="str">
        <f>"IN_"&amp;F1830&amp;H1830</f>
        <v>IN_</v>
      </c>
      <c r="W1830" s="118"/>
      <c r="X1830" s="118"/>
      <c r="Y1830" s="135" t="str">
        <f>Q1829</f>
        <v/>
      </c>
      <c r="Z1830" s="266">
        <f>Q1830</f>
        <v>0</v>
      </c>
      <c r="AA1830" s="135" t="str">
        <f>IF(AB1830="着金待ち",COUNTIF($AB$14:AB1830,"着金待ち"),"")</f>
        <v/>
      </c>
      <c r="AB1830" s="135" t="str">
        <f>IF(AND(OR(I1828="全額",I1828="一部")=TRUE,H1830="")=TRUE,"着金待ち","")</f>
        <v/>
      </c>
      <c r="AC1830" s="135" t="str">
        <f>IF(AB1830="着金待ち",C1828,"")</f>
        <v/>
      </c>
      <c r="AD1830" s="135" t="str">
        <f>IF(AB1830="着金待ち",F1830,"")</f>
        <v/>
      </c>
      <c r="AE1830" s="292" t="str">
        <f>IF(AB1830="着金待ち",G1830,"")</f>
        <v/>
      </c>
      <c r="AF1830" s="148" t="str">
        <f>IF(AB1830="着金待ち",B1830,"")</f>
        <v/>
      </c>
      <c r="AG1830" s="135" t="str">
        <f>IF(C1830="","",IF(C1830&lt;&gt;D1830+E1830,"！",""))</f>
        <v/>
      </c>
      <c r="AH1830" s="135" t="str">
        <f>IF(C1830="","",IF(C1830&lt;&gt;SUM(K1830:R1830),"！",""))</f>
        <v/>
      </c>
      <c r="AI1830" s="135" t="str">
        <f>IF(OR(AG1830="！",AH1830="！")=TRUE,"！","")</f>
        <v/>
      </c>
      <c r="AJ1830" s="135" t="str">
        <f>IF(AI1830="！",COUNTIF($AI$14:AI1830,"！"),"")</f>
        <v/>
      </c>
      <c r="AK1830" s="135">
        <v>3</v>
      </c>
    </row>
    <row r="1831" spans="1:37" ht="18" customHeight="1" thickBot="1">
      <c r="A1831" s="312"/>
      <c r="B1831" s="308" t="s">
        <v>317</v>
      </c>
      <c r="C1831" s="88"/>
      <c r="D1831" s="89"/>
      <c r="E1831" s="94" t="str">
        <f>IFERROR(ABS(C1830-(D1830+E1830)),"")</f>
        <v/>
      </c>
      <c r="F1831" s="90"/>
      <c r="G1831" s="90"/>
      <c r="H1831" s="89"/>
      <c r="I1831" s="170"/>
      <c r="J1831" s="79"/>
      <c r="K1831" s="79"/>
      <c r="L1831" s="79"/>
      <c r="M1831" s="79"/>
      <c r="N1831" s="79"/>
      <c r="O1831" s="79"/>
      <c r="P1831" s="79"/>
      <c r="Q1831" s="388" t="str">
        <f>IFERROR(ABS(C1830-SUM(K1830:R1830)),"")</f>
        <v/>
      </c>
      <c r="R1831" s="388"/>
      <c r="S1831" s="79"/>
      <c r="T1831" s="135"/>
      <c r="U1831" s="118"/>
      <c r="V1831" s="118"/>
      <c r="W1831" s="118"/>
      <c r="X1831" s="118"/>
      <c r="Y1831" s="135"/>
      <c r="Z1831" s="135"/>
      <c r="AA1831" s="135"/>
      <c r="AB1831" s="135"/>
      <c r="AC1831" s="135"/>
      <c r="AD1831" s="135"/>
      <c r="AE1831" s="135"/>
      <c r="AF1831" s="148"/>
      <c r="AG1831" s="135"/>
      <c r="AH1831" s="135"/>
      <c r="AI1831" s="135"/>
      <c r="AJ1831" s="135"/>
      <c r="AK1831" s="135"/>
    </row>
    <row r="1832" spans="1:37" ht="18" customHeight="1" thickBot="1">
      <c r="A1832" s="312"/>
      <c r="B1832" s="321">
        <f>B1827+1</f>
        <v>4</v>
      </c>
      <c r="C1832" s="81" t="s">
        <v>23</v>
      </c>
      <c r="D1832" s="82" t="s">
        <v>136</v>
      </c>
      <c r="E1832" s="82" t="s">
        <v>28</v>
      </c>
      <c r="F1832" s="82" t="s">
        <v>27</v>
      </c>
      <c r="G1832" s="82" t="s">
        <v>24</v>
      </c>
      <c r="H1832" s="171" t="s">
        <v>25</v>
      </c>
      <c r="I1832" s="91" t="s">
        <v>133</v>
      </c>
      <c r="J1832" s="372" t="s">
        <v>198</v>
      </c>
      <c r="K1832" s="374"/>
      <c r="L1832" s="375"/>
      <c r="M1832" s="375"/>
      <c r="N1832" s="375"/>
      <c r="O1832" s="375"/>
      <c r="P1832" s="375"/>
      <c r="Q1832" s="375"/>
      <c r="R1832" s="376"/>
      <c r="S1832" s="83"/>
      <c r="T1832" s="120" t="s">
        <v>31</v>
      </c>
      <c r="U1832" s="118"/>
      <c r="V1832" s="118"/>
      <c r="W1832" s="118"/>
      <c r="X1832" s="118"/>
      <c r="Y1832" s="135" t="str">
        <f>K1834</f>
        <v/>
      </c>
      <c r="Z1832" s="266">
        <f>K1835</f>
        <v>0</v>
      </c>
      <c r="AA1832" s="135"/>
      <c r="AB1832" s="135"/>
      <c r="AC1832" s="135"/>
      <c r="AD1832" s="135"/>
      <c r="AE1832" s="135"/>
      <c r="AF1832" s="148"/>
      <c r="AG1832" s="135"/>
      <c r="AH1832" s="135"/>
      <c r="AI1832" s="135"/>
      <c r="AJ1832" s="135"/>
      <c r="AK1832" s="135"/>
    </row>
    <row r="1833" spans="1:37" ht="18" customHeight="1" thickBot="1">
      <c r="A1833" s="312"/>
      <c r="B1833" s="309">
        <f>B1818</f>
        <v>21</v>
      </c>
      <c r="C1833" s="107"/>
      <c r="D1833" s="108" t="s">
        <v>30</v>
      </c>
      <c r="E1833" s="108" t="str">
        <f>IF(C1833="","",IFERROR(INDEX(リスト!$B$3:$B$32,MATCH(プレー記録!C1833,リスト!$D$3:$D$32,0),1),""))</f>
        <v/>
      </c>
      <c r="F1833" s="109"/>
      <c r="G1833" s="109" t="str">
        <f>IF(F1833="","",F1833)</f>
        <v/>
      </c>
      <c r="H1833" s="172"/>
      <c r="I1833" s="175"/>
      <c r="J1833" s="373"/>
      <c r="K1833" s="377"/>
      <c r="L1833" s="378"/>
      <c r="M1833" s="378"/>
      <c r="N1833" s="378"/>
      <c r="O1833" s="378"/>
      <c r="P1833" s="378"/>
      <c r="Q1833" s="378"/>
      <c r="R1833" s="379"/>
      <c r="S1833" s="84"/>
      <c r="T1833" s="241"/>
      <c r="U1833" s="118" t="str">
        <f>IF(F1833="","","OUT_"&amp;E1833&amp;MONTH(B1833)&amp;"/"&amp;DAY(B1833)&amp;"_"&amp;COUNTIF($V$12:V1833,V1833))</f>
        <v/>
      </c>
      <c r="V1833" s="118" t="str">
        <f>"OUT_"&amp;E1833&amp;B1833</f>
        <v>OUT_21</v>
      </c>
      <c r="W1833" s="194">
        <f>SUM(H1833)-SUM(I1835)</f>
        <v>0</v>
      </c>
      <c r="X1833" s="119" t="str">
        <f>IF(C1833="","",C1833)</f>
        <v/>
      </c>
      <c r="Y1833" s="135" t="str">
        <f>M1834</f>
        <v/>
      </c>
      <c r="Z1833" s="266">
        <f>M1835</f>
        <v>0</v>
      </c>
      <c r="AA1833" s="135"/>
      <c r="AB1833" s="135"/>
      <c r="AC1833" s="135"/>
      <c r="AD1833" s="135"/>
      <c r="AE1833" s="135"/>
      <c r="AF1833" s="148"/>
      <c r="AG1833" s="135"/>
      <c r="AH1833" s="135"/>
      <c r="AI1833" s="135"/>
      <c r="AJ1833" s="135"/>
      <c r="AK1833" s="135"/>
    </row>
    <row r="1834" spans="1:37" ht="18" customHeight="1">
      <c r="A1834" s="312"/>
      <c r="B1834" s="79"/>
      <c r="C1834" s="85" t="s">
        <v>26</v>
      </c>
      <c r="D1834" s="86" t="s">
        <v>1</v>
      </c>
      <c r="E1834" s="86" t="s">
        <v>29</v>
      </c>
      <c r="F1834" s="86" t="s">
        <v>119</v>
      </c>
      <c r="G1834" s="86" t="s">
        <v>134</v>
      </c>
      <c r="H1834" s="173" t="s">
        <v>117</v>
      </c>
      <c r="I1834" s="92" t="s">
        <v>135</v>
      </c>
      <c r="J1834" s="380" t="s">
        <v>199</v>
      </c>
      <c r="K1834" s="382" t="str">
        <f>$K$13</f>
        <v/>
      </c>
      <c r="L1834" s="383"/>
      <c r="M1834" s="382" t="str">
        <f>$M$13</f>
        <v/>
      </c>
      <c r="N1834" s="383"/>
      <c r="O1834" s="382" t="str">
        <f>$O$13</f>
        <v/>
      </c>
      <c r="P1834" s="383"/>
      <c r="Q1834" s="382" t="str">
        <f>$Q$13</f>
        <v/>
      </c>
      <c r="R1834" s="384"/>
      <c r="S1834" s="87"/>
      <c r="T1834" s="135"/>
      <c r="U1834" s="118"/>
      <c r="V1834" s="118"/>
      <c r="W1834" s="118"/>
      <c r="X1834" s="118"/>
      <c r="Y1834" s="135" t="str">
        <f>O1834</f>
        <v/>
      </c>
      <c r="Z1834" s="266">
        <f>O1835</f>
        <v>0</v>
      </c>
      <c r="AA1834" s="135"/>
      <c r="AB1834" s="135"/>
      <c r="AC1834" s="135"/>
      <c r="AD1834" s="135"/>
      <c r="AE1834" s="135"/>
      <c r="AF1834" s="148"/>
      <c r="AG1834" s="135"/>
      <c r="AH1834" s="135"/>
      <c r="AI1834" s="135"/>
      <c r="AJ1834" s="135"/>
      <c r="AK1834" s="135"/>
    </row>
    <row r="1835" spans="1:37" ht="18" customHeight="1" thickBot="1">
      <c r="A1835" s="312" t="str">
        <f>IF(C1833="","",C1833)</f>
        <v/>
      </c>
      <c r="B1835" s="97">
        <f>B1818</f>
        <v>21</v>
      </c>
      <c r="C1835" s="93" t="str">
        <f>IF(H1833="","",IF(D1833="USD",H1833-G1833,ROUNDUP((H1833-G1833)/T1833,2)))</f>
        <v/>
      </c>
      <c r="D1835" s="110"/>
      <c r="E1835" s="110"/>
      <c r="F1835" s="111" t="str">
        <f>IF(AND(E1833&lt;&gt;"",OR(I1833="全額",I1833="一部")=TRUE)=TRUE,E1833,"")</f>
        <v/>
      </c>
      <c r="G1835" s="112" t="str">
        <f>IF(D1833="JPY",IF(COUNTIF(F1835,"*円*")=1,I1835,ROUNDUP(I1835/T1833,2)),IF(COUNTIF(F1835,"*円*")=0,I1835,ROUNDUP(I1835*T1833,0)))</f>
        <v/>
      </c>
      <c r="H1835" s="174"/>
      <c r="I1835" s="176" t="str">
        <f>IF(I1833="","",IF(I1833="全額",H1833,IF(I1833="なし",0,"金額入力")))</f>
        <v/>
      </c>
      <c r="J1835" s="381"/>
      <c r="K1835" s="385"/>
      <c r="L1835" s="386"/>
      <c r="M1835" s="385"/>
      <c r="N1835" s="386"/>
      <c r="O1835" s="385"/>
      <c r="P1835" s="386"/>
      <c r="Q1835" s="385"/>
      <c r="R1835" s="387"/>
      <c r="S1835" s="87"/>
      <c r="T1835" s="135"/>
      <c r="U1835" s="118" t="str">
        <f>IF(G1835="","","IN_"&amp;F1835&amp;MONTH(H1835)&amp;"/"&amp;DAY(H1835))&amp;"_"&amp;COUNTIF($V$14:V1835,V1835)</f>
        <v>_319</v>
      </c>
      <c r="V1835" s="118" t="str">
        <f>"IN_"&amp;F1835&amp;H1835</f>
        <v>IN_</v>
      </c>
      <c r="W1835" s="118"/>
      <c r="X1835" s="118"/>
      <c r="Y1835" s="135" t="str">
        <f>Q1834</f>
        <v/>
      </c>
      <c r="Z1835" s="266">
        <f>Q1835</f>
        <v>0</v>
      </c>
      <c r="AA1835" s="135" t="str">
        <f>IF(AB1835="着金待ち",COUNTIF($AB$14:AB1835,"着金待ち"),"")</f>
        <v/>
      </c>
      <c r="AB1835" s="135" t="str">
        <f>IF(AND(OR(I1833="全額",I1833="一部")=TRUE,H1835="")=TRUE,"着金待ち","")</f>
        <v/>
      </c>
      <c r="AC1835" s="135" t="str">
        <f>IF(AB1835="着金待ち",C1833,"")</f>
        <v/>
      </c>
      <c r="AD1835" s="135" t="str">
        <f>IF(AB1835="着金待ち",F1835,"")</f>
        <v/>
      </c>
      <c r="AE1835" s="292" t="str">
        <f>IF(AB1835="着金待ち",G1835,"")</f>
        <v/>
      </c>
      <c r="AF1835" s="148" t="str">
        <f>IF(AB1835="着金待ち",B1835,"")</f>
        <v/>
      </c>
      <c r="AG1835" s="135" t="str">
        <f>IF(C1835="","",IF(C1835&lt;&gt;D1835+E1835,"！",""))</f>
        <v/>
      </c>
      <c r="AH1835" s="135" t="str">
        <f>IF(C1835="","",IF(C1835&lt;&gt;SUM(K1835:R1835),"！",""))</f>
        <v/>
      </c>
      <c r="AI1835" s="135" t="str">
        <f>IF(OR(AG1835="！",AH1835="！")=TRUE,"！","")</f>
        <v/>
      </c>
      <c r="AJ1835" s="135" t="str">
        <f>IF(AI1835="！",COUNTIF($AI$14:AI1835,"！"),"")</f>
        <v/>
      </c>
      <c r="AK1835" s="135">
        <v>4</v>
      </c>
    </row>
    <row r="1836" spans="1:37" ht="18" customHeight="1" thickBot="1">
      <c r="A1836" s="312"/>
      <c r="B1836" s="308" t="s">
        <v>317</v>
      </c>
      <c r="C1836" s="88"/>
      <c r="D1836" s="89"/>
      <c r="E1836" s="94" t="str">
        <f>IFERROR(ABS(C1835-(D1835+E1835)),"")</f>
        <v/>
      </c>
      <c r="F1836" s="90"/>
      <c r="G1836" s="90"/>
      <c r="H1836" s="89"/>
      <c r="I1836" s="170"/>
      <c r="J1836" s="79"/>
      <c r="K1836" s="79"/>
      <c r="L1836" s="79"/>
      <c r="M1836" s="79"/>
      <c r="N1836" s="79"/>
      <c r="O1836" s="79"/>
      <c r="P1836" s="79"/>
      <c r="Q1836" s="388" t="str">
        <f>IFERROR(ABS(C1835-SUM(K1835:R1835)),"")</f>
        <v/>
      </c>
      <c r="R1836" s="388"/>
      <c r="S1836" s="79"/>
      <c r="T1836" s="135"/>
      <c r="U1836" s="118"/>
      <c r="V1836" s="118"/>
      <c r="W1836" s="118"/>
      <c r="X1836" s="118"/>
      <c r="Y1836" s="135"/>
      <c r="Z1836" s="135"/>
      <c r="AA1836" s="135"/>
      <c r="AB1836" s="135"/>
      <c r="AC1836" s="135"/>
      <c r="AD1836" s="135"/>
      <c r="AE1836" s="135"/>
      <c r="AF1836" s="148"/>
      <c r="AG1836" s="135"/>
      <c r="AH1836" s="135"/>
      <c r="AI1836" s="135"/>
      <c r="AJ1836" s="135"/>
      <c r="AK1836" s="135"/>
    </row>
    <row r="1837" spans="1:37" ht="18" customHeight="1" thickBot="1">
      <c r="A1837" s="312"/>
      <c r="B1837" s="321">
        <f>B1832+1</f>
        <v>5</v>
      </c>
      <c r="C1837" s="81" t="s">
        <v>23</v>
      </c>
      <c r="D1837" s="82" t="s">
        <v>136</v>
      </c>
      <c r="E1837" s="82" t="s">
        <v>28</v>
      </c>
      <c r="F1837" s="82" t="s">
        <v>27</v>
      </c>
      <c r="G1837" s="82" t="s">
        <v>24</v>
      </c>
      <c r="H1837" s="171" t="s">
        <v>25</v>
      </c>
      <c r="I1837" s="91" t="s">
        <v>133</v>
      </c>
      <c r="J1837" s="372" t="s">
        <v>198</v>
      </c>
      <c r="K1837" s="374"/>
      <c r="L1837" s="375"/>
      <c r="M1837" s="375"/>
      <c r="N1837" s="375"/>
      <c r="O1837" s="375"/>
      <c r="P1837" s="375"/>
      <c r="Q1837" s="375"/>
      <c r="R1837" s="376"/>
      <c r="S1837" s="83"/>
      <c r="T1837" s="120" t="s">
        <v>31</v>
      </c>
      <c r="U1837" s="118"/>
      <c r="V1837" s="118"/>
      <c r="W1837" s="118"/>
      <c r="X1837" s="118"/>
      <c r="Y1837" s="135" t="str">
        <f>K1839</f>
        <v/>
      </c>
      <c r="Z1837" s="266">
        <f>K1840</f>
        <v>0</v>
      </c>
      <c r="AA1837" s="135"/>
      <c r="AB1837" s="135"/>
      <c r="AC1837" s="135"/>
      <c r="AD1837" s="135"/>
      <c r="AE1837" s="135"/>
      <c r="AF1837" s="148"/>
      <c r="AG1837" s="135"/>
      <c r="AH1837" s="135"/>
      <c r="AI1837" s="135"/>
      <c r="AJ1837" s="135"/>
      <c r="AK1837" s="135"/>
    </row>
    <row r="1838" spans="1:37" ht="18" customHeight="1" thickBot="1">
      <c r="A1838" s="312"/>
      <c r="B1838" s="309">
        <f>B1818</f>
        <v>21</v>
      </c>
      <c r="C1838" s="107"/>
      <c r="D1838" s="108" t="s">
        <v>30</v>
      </c>
      <c r="E1838" s="108" t="str">
        <f>IF(C1838="","",IFERROR(INDEX(リスト!$B$3:$B$32,MATCH(プレー記録!C1838,リスト!$D$3:$D$32,0),1),""))</f>
        <v/>
      </c>
      <c r="F1838" s="109"/>
      <c r="G1838" s="109" t="str">
        <f>IF(F1838="","",F1838)</f>
        <v/>
      </c>
      <c r="H1838" s="172"/>
      <c r="I1838" s="175"/>
      <c r="J1838" s="373"/>
      <c r="K1838" s="377"/>
      <c r="L1838" s="378"/>
      <c r="M1838" s="378"/>
      <c r="N1838" s="378"/>
      <c r="O1838" s="378"/>
      <c r="P1838" s="378"/>
      <c r="Q1838" s="378"/>
      <c r="R1838" s="379"/>
      <c r="S1838" s="84"/>
      <c r="T1838" s="241"/>
      <c r="U1838" s="118" t="str">
        <f>IF(F1838="","","OUT_"&amp;E1838&amp;MONTH(B1838)&amp;"/"&amp;DAY(B1838)&amp;"_"&amp;COUNTIF($V$12:V1838,V1838))</f>
        <v/>
      </c>
      <c r="V1838" s="118" t="str">
        <f>"OUT_"&amp;E1838&amp;B1838</f>
        <v>OUT_21</v>
      </c>
      <c r="W1838" s="194">
        <f>SUM(H1838)-SUM(I1840)</f>
        <v>0</v>
      </c>
      <c r="X1838" s="119" t="str">
        <f>IF(C1838="","",C1838)</f>
        <v/>
      </c>
      <c r="Y1838" s="135" t="str">
        <f>M1839</f>
        <v/>
      </c>
      <c r="Z1838" s="266">
        <f>M1840</f>
        <v>0</v>
      </c>
      <c r="AA1838" s="135"/>
      <c r="AB1838" s="135"/>
      <c r="AC1838" s="135"/>
      <c r="AD1838" s="135"/>
      <c r="AE1838" s="135"/>
      <c r="AF1838" s="148"/>
      <c r="AG1838" s="135"/>
      <c r="AH1838" s="135"/>
      <c r="AI1838" s="135"/>
      <c r="AJ1838" s="135"/>
      <c r="AK1838" s="135"/>
    </row>
    <row r="1839" spans="1:37" ht="18" customHeight="1">
      <c r="A1839" s="312"/>
      <c r="B1839" s="79"/>
      <c r="C1839" s="85" t="s">
        <v>26</v>
      </c>
      <c r="D1839" s="86" t="s">
        <v>1</v>
      </c>
      <c r="E1839" s="86" t="s">
        <v>29</v>
      </c>
      <c r="F1839" s="86" t="s">
        <v>119</v>
      </c>
      <c r="G1839" s="86" t="s">
        <v>134</v>
      </c>
      <c r="H1839" s="173" t="s">
        <v>117</v>
      </c>
      <c r="I1839" s="92" t="s">
        <v>135</v>
      </c>
      <c r="J1839" s="380" t="s">
        <v>199</v>
      </c>
      <c r="K1839" s="382" t="str">
        <f>$K$13</f>
        <v/>
      </c>
      <c r="L1839" s="383"/>
      <c r="M1839" s="382" t="str">
        <f>$M$13</f>
        <v/>
      </c>
      <c r="N1839" s="383"/>
      <c r="O1839" s="382" t="str">
        <f>$O$13</f>
        <v/>
      </c>
      <c r="P1839" s="383"/>
      <c r="Q1839" s="382" t="str">
        <f>$Q$13</f>
        <v/>
      </c>
      <c r="R1839" s="384"/>
      <c r="S1839" s="87"/>
      <c r="T1839" s="135"/>
      <c r="U1839" s="118"/>
      <c r="V1839" s="118"/>
      <c r="W1839" s="118"/>
      <c r="X1839" s="118"/>
      <c r="Y1839" s="135" t="str">
        <f>O1839</f>
        <v/>
      </c>
      <c r="Z1839" s="266">
        <f>O1840</f>
        <v>0</v>
      </c>
      <c r="AA1839" s="135"/>
      <c r="AB1839" s="135"/>
      <c r="AC1839" s="135"/>
      <c r="AD1839" s="135"/>
      <c r="AE1839" s="135"/>
      <c r="AF1839" s="148"/>
      <c r="AG1839" s="135"/>
      <c r="AH1839" s="135"/>
      <c r="AI1839" s="135"/>
      <c r="AJ1839" s="135"/>
      <c r="AK1839" s="135"/>
    </row>
    <row r="1840" spans="1:37" ht="18" customHeight="1" thickBot="1">
      <c r="A1840" s="312" t="str">
        <f>IF(C1838="","",C1838)</f>
        <v/>
      </c>
      <c r="B1840" s="97">
        <f>B1818</f>
        <v>21</v>
      </c>
      <c r="C1840" s="93" t="str">
        <f>IF(H1838="","",IF(D1838="USD",H1838-G1838,ROUNDUP((H1838-G1838)/T1838,2)))</f>
        <v/>
      </c>
      <c r="D1840" s="110"/>
      <c r="E1840" s="110"/>
      <c r="F1840" s="111" t="str">
        <f>IF(AND(E1838&lt;&gt;"",OR(I1838="全額",I1838="一部")=TRUE)=TRUE,E1838,"")</f>
        <v/>
      </c>
      <c r="G1840" s="112" t="str">
        <f>IF(D1838="JPY",IF(COUNTIF(F1840,"*円*")=1,I1840,ROUNDUP(I1840/T1838,2)),IF(COUNTIF(F1840,"*円*")=0,I1840,ROUNDUP(I1840*T1838,0)))</f>
        <v/>
      </c>
      <c r="H1840" s="174"/>
      <c r="I1840" s="176" t="str">
        <f>IF(I1838="","",IF(I1838="全額",H1838,IF(I1838="なし",0,"金額入力")))</f>
        <v/>
      </c>
      <c r="J1840" s="381"/>
      <c r="K1840" s="385"/>
      <c r="L1840" s="386"/>
      <c r="M1840" s="385"/>
      <c r="N1840" s="386"/>
      <c r="O1840" s="385"/>
      <c r="P1840" s="386"/>
      <c r="Q1840" s="385"/>
      <c r="R1840" s="387"/>
      <c r="S1840" s="87"/>
      <c r="T1840" s="135"/>
      <c r="U1840" s="118" t="str">
        <f>IF(G1840="","","IN_"&amp;F1840&amp;MONTH(H1840)&amp;"/"&amp;DAY(H1840))&amp;"_"&amp;COUNTIF($V$14:V1840,V1840)</f>
        <v>_320</v>
      </c>
      <c r="V1840" s="118" t="str">
        <f>"IN_"&amp;F1840&amp;H1840</f>
        <v>IN_</v>
      </c>
      <c r="W1840" s="118"/>
      <c r="X1840" s="118"/>
      <c r="Y1840" s="135" t="str">
        <f>Q1839</f>
        <v/>
      </c>
      <c r="Z1840" s="266">
        <f>Q1840</f>
        <v>0</v>
      </c>
      <c r="AA1840" s="135" t="str">
        <f>IF(AB1840="着金待ち",COUNTIF($AB$14:AB1840,"着金待ち"),"")</f>
        <v/>
      </c>
      <c r="AB1840" s="135" t="str">
        <f>IF(AND(OR(I1838="全額",I1838="一部")=TRUE,H1840="")=TRUE,"着金待ち","")</f>
        <v/>
      </c>
      <c r="AC1840" s="135" t="str">
        <f>IF(AB1840="着金待ち",C1838,"")</f>
        <v/>
      </c>
      <c r="AD1840" s="135" t="str">
        <f>IF(AB1840="着金待ち",F1840,"")</f>
        <v/>
      </c>
      <c r="AE1840" s="292" t="str">
        <f>IF(AB1840="着金待ち",G1840,"")</f>
        <v/>
      </c>
      <c r="AF1840" s="148" t="str">
        <f>IF(AB1840="着金待ち",B1840,"")</f>
        <v/>
      </c>
      <c r="AG1840" s="135" t="str">
        <f>IF(C1840="","",IF(C1840&lt;&gt;D1840+E1840,"！",""))</f>
        <v/>
      </c>
      <c r="AH1840" s="135" t="str">
        <f>IF(C1840="","",IF(C1840&lt;&gt;SUM(K1840:R1840),"！",""))</f>
        <v/>
      </c>
      <c r="AI1840" s="135" t="str">
        <f>IF(OR(AG1840="！",AH1840="！")=TRUE,"！","")</f>
        <v/>
      </c>
      <c r="AJ1840" s="135" t="str">
        <f>IF(AI1840="！",COUNTIF($AI$14:AI1840,"！"),"")</f>
        <v/>
      </c>
      <c r="AK1840" s="135">
        <v>5</v>
      </c>
    </row>
    <row r="1841" spans="1:37" ht="18" customHeight="1" thickBot="1">
      <c r="A1841" s="312"/>
      <c r="B1841" s="308" t="s">
        <v>317</v>
      </c>
      <c r="C1841" s="88"/>
      <c r="D1841" s="89"/>
      <c r="E1841" s="94" t="str">
        <f>IFERROR(ABS(C1840-(D1840+E1840)),"")</f>
        <v/>
      </c>
      <c r="F1841" s="90"/>
      <c r="G1841" s="90"/>
      <c r="H1841" s="89"/>
      <c r="I1841" s="170"/>
      <c r="J1841" s="79"/>
      <c r="K1841" s="79"/>
      <c r="L1841" s="79"/>
      <c r="M1841" s="79"/>
      <c r="N1841" s="79"/>
      <c r="O1841" s="79"/>
      <c r="P1841" s="79"/>
      <c r="Q1841" s="388" t="str">
        <f>IFERROR(ABS(C1840-SUM(K1840:R1840)),"")</f>
        <v/>
      </c>
      <c r="R1841" s="388"/>
      <c r="S1841" s="79"/>
      <c r="T1841" s="135"/>
      <c r="U1841" s="118"/>
      <c r="V1841" s="118"/>
      <c r="W1841" s="118"/>
      <c r="X1841" s="118"/>
      <c r="Y1841" s="135"/>
      <c r="Z1841" s="135"/>
      <c r="AA1841" s="135"/>
      <c r="AB1841" s="135"/>
      <c r="AC1841" s="135"/>
      <c r="AD1841" s="135"/>
      <c r="AE1841" s="135"/>
      <c r="AF1841" s="148"/>
      <c r="AG1841" s="135"/>
      <c r="AH1841" s="135"/>
      <c r="AI1841" s="135"/>
      <c r="AJ1841" s="135"/>
      <c r="AK1841" s="135"/>
    </row>
    <row r="1842" spans="1:37" ht="18" customHeight="1" thickBot="1">
      <c r="A1842" s="312"/>
      <c r="B1842" s="321">
        <f>B1837+1</f>
        <v>6</v>
      </c>
      <c r="C1842" s="81" t="s">
        <v>23</v>
      </c>
      <c r="D1842" s="82" t="s">
        <v>136</v>
      </c>
      <c r="E1842" s="82" t="s">
        <v>28</v>
      </c>
      <c r="F1842" s="82" t="s">
        <v>27</v>
      </c>
      <c r="G1842" s="82" t="s">
        <v>24</v>
      </c>
      <c r="H1842" s="171" t="s">
        <v>25</v>
      </c>
      <c r="I1842" s="91" t="s">
        <v>133</v>
      </c>
      <c r="J1842" s="372" t="s">
        <v>198</v>
      </c>
      <c r="K1842" s="374"/>
      <c r="L1842" s="375"/>
      <c r="M1842" s="375"/>
      <c r="N1842" s="375"/>
      <c r="O1842" s="375"/>
      <c r="P1842" s="375"/>
      <c r="Q1842" s="375"/>
      <c r="R1842" s="376"/>
      <c r="S1842" s="83"/>
      <c r="T1842" s="120" t="s">
        <v>31</v>
      </c>
      <c r="U1842" s="118"/>
      <c r="V1842" s="118"/>
      <c r="W1842" s="118"/>
      <c r="X1842" s="118"/>
      <c r="Y1842" s="135" t="str">
        <f>K1844</f>
        <v/>
      </c>
      <c r="Z1842" s="266">
        <f>K1845</f>
        <v>0</v>
      </c>
      <c r="AA1842" s="135"/>
      <c r="AB1842" s="135"/>
      <c r="AC1842" s="135"/>
      <c r="AD1842" s="135"/>
      <c r="AE1842" s="135"/>
      <c r="AF1842" s="148"/>
      <c r="AG1842" s="135"/>
      <c r="AH1842" s="135"/>
      <c r="AI1842" s="135"/>
      <c r="AJ1842" s="135"/>
      <c r="AK1842" s="135"/>
    </row>
    <row r="1843" spans="1:37" ht="18" customHeight="1" thickBot="1">
      <c r="A1843" s="312"/>
      <c r="B1843" s="309">
        <f>B1818</f>
        <v>21</v>
      </c>
      <c r="C1843" s="107"/>
      <c r="D1843" s="108" t="s">
        <v>30</v>
      </c>
      <c r="E1843" s="108" t="str">
        <f>IF(C1843="","",IFERROR(INDEX(リスト!$B$3:$B$32,MATCH(プレー記録!C1843,リスト!$D$3:$D$32,0),1),""))</f>
        <v/>
      </c>
      <c r="F1843" s="109"/>
      <c r="G1843" s="109" t="str">
        <f>IF(F1843="","",F1843)</f>
        <v/>
      </c>
      <c r="H1843" s="172"/>
      <c r="I1843" s="175"/>
      <c r="J1843" s="373"/>
      <c r="K1843" s="377"/>
      <c r="L1843" s="378"/>
      <c r="M1843" s="378"/>
      <c r="N1843" s="378"/>
      <c r="O1843" s="378"/>
      <c r="P1843" s="378"/>
      <c r="Q1843" s="378"/>
      <c r="R1843" s="379"/>
      <c r="S1843" s="84"/>
      <c r="T1843" s="241"/>
      <c r="U1843" s="118" t="str">
        <f>IF(F1843="","","OUT_"&amp;E1843&amp;MONTH(B1843)&amp;"/"&amp;DAY(B1843)&amp;"_"&amp;COUNTIF($V$12:V1843,V1843))</f>
        <v/>
      </c>
      <c r="V1843" s="118" t="str">
        <f>"OUT_"&amp;E1843&amp;B1843</f>
        <v>OUT_21</v>
      </c>
      <c r="W1843" s="194">
        <f>SUM(H1843)-SUM(I1845)</f>
        <v>0</v>
      </c>
      <c r="X1843" s="119" t="str">
        <f>IF(C1843="","",C1843)</f>
        <v/>
      </c>
      <c r="Y1843" s="135" t="str">
        <f>M1844</f>
        <v/>
      </c>
      <c r="Z1843" s="266">
        <f>M1845</f>
        <v>0</v>
      </c>
      <c r="AA1843" s="135"/>
      <c r="AB1843" s="135"/>
      <c r="AC1843" s="135"/>
      <c r="AD1843" s="135"/>
      <c r="AE1843" s="135"/>
      <c r="AF1843" s="148"/>
      <c r="AG1843" s="135"/>
      <c r="AH1843" s="135"/>
      <c r="AI1843" s="135"/>
      <c r="AJ1843" s="135"/>
      <c r="AK1843" s="135"/>
    </row>
    <row r="1844" spans="1:37" ht="18" customHeight="1">
      <c r="A1844" s="312"/>
      <c r="B1844" s="79"/>
      <c r="C1844" s="85" t="s">
        <v>26</v>
      </c>
      <c r="D1844" s="86" t="s">
        <v>1</v>
      </c>
      <c r="E1844" s="86" t="s">
        <v>29</v>
      </c>
      <c r="F1844" s="86" t="s">
        <v>119</v>
      </c>
      <c r="G1844" s="86" t="s">
        <v>134</v>
      </c>
      <c r="H1844" s="173" t="s">
        <v>117</v>
      </c>
      <c r="I1844" s="92" t="s">
        <v>135</v>
      </c>
      <c r="J1844" s="380" t="s">
        <v>199</v>
      </c>
      <c r="K1844" s="382" t="str">
        <f>$K$13</f>
        <v/>
      </c>
      <c r="L1844" s="383"/>
      <c r="M1844" s="382" t="str">
        <f>$M$13</f>
        <v/>
      </c>
      <c r="N1844" s="383"/>
      <c r="O1844" s="382" t="str">
        <f>$O$13</f>
        <v/>
      </c>
      <c r="P1844" s="383"/>
      <c r="Q1844" s="382" t="str">
        <f>$Q$13</f>
        <v/>
      </c>
      <c r="R1844" s="384"/>
      <c r="S1844" s="87"/>
      <c r="T1844" s="135"/>
      <c r="U1844" s="118"/>
      <c r="V1844" s="118"/>
      <c r="W1844" s="118"/>
      <c r="X1844" s="118"/>
      <c r="Y1844" s="135" t="str">
        <f>O1844</f>
        <v/>
      </c>
      <c r="Z1844" s="266">
        <f>O1845</f>
        <v>0</v>
      </c>
      <c r="AA1844" s="135"/>
      <c r="AB1844" s="135"/>
      <c r="AC1844" s="135"/>
      <c r="AD1844" s="135"/>
      <c r="AE1844" s="135"/>
      <c r="AF1844" s="148"/>
      <c r="AG1844" s="135"/>
      <c r="AH1844" s="135"/>
      <c r="AI1844" s="135"/>
      <c r="AJ1844" s="135"/>
      <c r="AK1844" s="135"/>
    </row>
    <row r="1845" spans="1:37" ht="18" customHeight="1" thickBot="1">
      <c r="A1845" s="312" t="str">
        <f>IF(C1843="","",C1843)</f>
        <v/>
      </c>
      <c r="B1845" s="97">
        <f>B1818</f>
        <v>21</v>
      </c>
      <c r="C1845" s="93" t="str">
        <f>IF(H1843="","",IF(D1843="USD",H1843-G1843,ROUNDUP((H1843-G1843)/T1843,2)))</f>
        <v/>
      </c>
      <c r="D1845" s="110"/>
      <c r="E1845" s="110"/>
      <c r="F1845" s="111" t="str">
        <f>IF(AND(E1843&lt;&gt;"",OR(I1843="全額",I1843="一部")=TRUE)=TRUE,E1843,"")</f>
        <v/>
      </c>
      <c r="G1845" s="112" t="str">
        <f>IF(D1843="JPY",IF(COUNTIF(F1845,"*円*")=1,I1845,ROUNDUP(I1845/T1843,2)),IF(COUNTIF(F1845,"*円*")=0,I1845,ROUNDUP(I1845*T1843,0)))</f>
        <v/>
      </c>
      <c r="H1845" s="174"/>
      <c r="I1845" s="176" t="str">
        <f>IF(I1843="","",IF(I1843="全額",H1843,IF(I1843="なし",0,"金額入力")))</f>
        <v/>
      </c>
      <c r="J1845" s="381"/>
      <c r="K1845" s="385"/>
      <c r="L1845" s="386"/>
      <c r="M1845" s="385"/>
      <c r="N1845" s="386"/>
      <c r="O1845" s="385"/>
      <c r="P1845" s="386"/>
      <c r="Q1845" s="385"/>
      <c r="R1845" s="387"/>
      <c r="S1845" s="87"/>
      <c r="T1845" s="135"/>
      <c r="U1845" s="118" t="str">
        <f>IF(G1845="","","IN_"&amp;F1845&amp;MONTH(H1845)&amp;"/"&amp;DAY(H1845))&amp;"_"&amp;COUNTIF($V$14:V1845,V1845)</f>
        <v>_321</v>
      </c>
      <c r="V1845" s="118" t="str">
        <f>"IN_"&amp;F1845&amp;H1845</f>
        <v>IN_</v>
      </c>
      <c r="W1845" s="118"/>
      <c r="X1845" s="118"/>
      <c r="Y1845" s="135" t="str">
        <f>Q1844</f>
        <v/>
      </c>
      <c r="Z1845" s="266">
        <f>Q1845</f>
        <v>0</v>
      </c>
      <c r="AA1845" s="135" t="str">
        <f>IF(AB1845="着金待ち",COUNTIF($AB$14:AB1845,"着金待ち"),"")</f>
        <v/>
      </c>
      <c r="AB1845" s="135" t="str">
        <f>IF(AND(OR(I1843="全額",I1843="一部")=TRUE,H1845="")=TRUE,"着金待ち","")</f>
        <v/>
      </c>
      <c r="AC1845" s="135" t="str">
        <f>IF(AB1845="着金待ち",C1843,"")</f>
        <v/>
      </c>
      <c r="AD1845" s="135" t="str">
        <f>IF(AB1845="着金待ち",F1845,"")</f>
        <v/>
      </c>
      <c r="AE1845" s="292" t="str">
        <f>IF(AB1845="着金待ち",G1845,"")</f>
        <v/>
      </c>
      <c r="AF1845" s="148" t="str">
        <f>IF(AB1845="着金待ち",B1845,"")</f>
        <v/>
      </c>
      <c r="AG1845" s="135" t="str">
        <f>IF(C1845="","",IF(C1845&lt;&gt;D1845+E1845,"！",""))</f>
        <v/>
      </c>
      <c r="AH1845" s="135" t="str">
        <f>IF(C1845="","",IF(C1845&lt;&gt;SUM(K1845:R1845),"！",""))</f>
        <v/>
      </c>
      <c r="AI1845" s="135" t="str">
        <f>IF(OR(AG1845="！",AH1845="！")=TRUE,"！","")</f>
        <v/>
      </c>
      <c r="AJ1845" s="135" t="str">
        <f>IF(AI1845="！",COUNTIF($AI$14:AI1845,"！"),"")</f>
        <v/>
      </c>
      <c r="AK1845" s="135">
        <v>6</v>
      </c>
    </row>
    <row r="1846" spans="1:37" ht="18" customHeight="1" thickBot="1">
      <c r="A1846" s="312"/>
      <c r="B1846" s="308" t="s">
        <v>317</v>
      </c>
      <c r="C1846" s="88"/>
      <c r="D1846" s="89"/>
      <c r="E1846" s="94" t="str">
        <f>IFERROR(ABS(C1845-(D1845+E1845)),"")</f>
        <v/>
      </c>
      <c r="F1846" s="90"/>
      <c r="G1846" s="90"/>
      <c r="H1846" s="89"/>
      <c r="I1846" s="170"/>
      <c r="J1846" s="79"/>
      <c r="K1846" s="79"/>
      <c r="L1846" s="79"/>
      <c r="M1846" s="79"/>
      <c r="N1846" s="79"/>
      <c r="O1846" s="79"/>
      <c r="P1846" s="79"/>
      <c r="Q1846" s="388" t="str">
        <f>IFERROR(ABS(C1845-SUM(K1845:R1845)),"")</f>
        <v/>
      </c>
      <c r="R1846" s="388"/>
      <c r="S1846" s="79"/>
      <c r="T1846" s="135"/>
      <c r="U1846" s="118"/>
      <c r="V1846" s="118"/>
      <c r="W1846" s="118"/>
      <c r="X1846" s="118"/>
      <c r="Y1846" s="135"/>
      <c r="Z1846" s="135"/>
      <c r="AA1846" s="135"/>
      <c r="AB1846" s="135"/>
      <c r="AC1846" s="135"/>
      <c r="AD1846" s="135"/>
      <c r="AE1846" s="135"/>
      <c r="AF1846" s="148"/>
      <c r="AG1846" s="135"/>
      <c r="AH1846" s="135"/>
      <c r="AI1846" s="135"/>
      <c r="AJ1846" s="135"/>
      <c r="AK1846" s="135"/>
    </row>
    <row r="1847" spans="1:37" ht="18" customHeight="1" thickBot="1">
      <c r="A1847" s="312"/>
      <c r="B1847" s="321">
        <f>B1842+1</f>
        <v>7</v>
      </c>
      <c r="C1847" s="81" t="s">
        <v>23</v>
      </c>
      <c r="D1847" s="82" t="s">
        <v>136</v>
      </c>
      <c r="E1847" s="82" t="s">
        <v>28</v>
      </c>
      <c r="F1847" s="82" t="s">
        <v>27</v>
      </c>
      <c r="G1847" s="82" t="s">
        <v>24</v>
      </c>
      <c r="H1847" s="171" t="s">
        <v>25</v>
      </c>
      <c r="I1847" s="91" t="s">
        <v>133</v>
      </c>
      <c r="J1847" s="372" t="s">
        <v>198</v>
      </c>
      <c r="K1847" s="374"/>
      <c r="L1847" s="375"/>
      <c r="M1847" s="375"/>
      <c r="N1847" s="375"/>
      <c r="O1847" s="375"/>
      <c r="P1847" s="375"/>
      <c r="Q1847" s="375"/>
      <c r="R1847" s="376"/>
      <c r="S1847" s="83"/>
      <c r="T1847" s="120" t="s">
        <v>31</v>
      </c>
      <c r="U1847" s="118"/>
      <c r="V1847" s="118"/>
      <c r="W1847" s="118"/>
      <c r="X1847" s="118"/>
      <c r="Y1847" s="135" t="str">
        <f>K1849</f>
        <v/>
      </c>
      <c r="Z1847" s="266">
        <f>K1850</f>
        <v>0</v>
      </c>
      <c r="AA1847" s="135"/>
      <c r="AB1847" s="135"/>
      <c r="AC1847" s="135"/>
      <c r="AD1847" s="135"/>
      <c r="AE1847" s="135"/>
      <c r="AF1847" s="148"/>
      <c r="AG1847" s="135"/>
      <c r="AH1847" s="135"/>
      <c r="AI1847" s="135"/>
      <c r="AJ1847" s="135"/>
      <c r="AK1847" s="135"/>
    </row>
    <row r="1848" spans="1:37" ht="18" customHeight="1" thickBot="1">
      <c r="A1848" s="312"/>
      <c r="B1848" s="309">
        <f>B1818</f>
        <v>21</v>
      </c>
      <c r="C1848" s="107"/>
      <c r="D1848" s="108" t="s">
        <v>30</v>
      </c>
      <c r="E1848" s="108" t="str">
        <f>IF(C1848="","",IFERROR(INDEX(リスト!$B$3:$B$32,MATCH(プレー記録!C1848,リスト!$D$3:$D$32,0),1),""))</f>
        <v/>
      </c>
      <c r="F1848" s="109"/>
      <c r="G1848" s="109" t="str">
        <f>IF(F1848="","",F1848)</f>
        <v/>
      </c>
      <c r="H1848" s="172"/>
      <c r="I1848" s="175"/>
      <c r="J1848" s="373"/>
      <c r="K1848" s="377"/>
      <c r="L1848" s="378"/>
      <c r="M1848" s="378"/>
      <c r="N1848" s="378"/>
      <c r="O1848" s="378"/>
      <c r="P1848" s="378"/>
      <c r="Q1848" s="378"/>
      <c r="R1848" s="379"/>
      <c r="S1848" s="84"/>
      <c r="T1848" s="241"/>
      <c r="U1848" s="118" t="str">
        <f>IF(F1848="","","OUT_"&amp;E1848&amp;MONTH(B1848)&amp;"/"&amp;DAY(B1848)&amp;"_"&amp;COUNTIF($V$12:V1848,V1848))</f>
        <v/>
      </c>
      <c r="V1848" s="118" t="str">
        <f>"OUT_"&amp;E1848&amp;B1848</f>
        <v>OUT_21</v>
      </c>
      <c r="W1848" s="194">
        <f>SUM(H1848)-SUM(I1850)</f>
        <v>0</v>
      </c>
      <c r="X1848" s="119" t="str">
        <f>IF(C1848="","",C1848)</f>
        <v/>
      </c>
      <c r="Y1848" s="135" t="str">
        <f>M1849</f>
        <v/>
      </c>
      <c r="Z1848" s="266">
        <f>M1850</f>
        <v>0</v>
      </c>
      <c r="AA1848" s="135"/>
      <c r="AB1848" s="135"/>
      <c r="AC1848" s="135"/>
      <c r="AD1848" s="135"/>
      <c r="AE1848" s="135"/>
      <c r="AF1848" s="148"/>
      <c r="AG1848" s="135"/>
      <c r="AH1848" s="135"/>
      <c r="AI1848" s="135"/>
      <c r="AJ1848" s="135"/>
      <c r="AK1848" s="135"/>
    </row>
    <row r="1849" spans="1:37" ht="18" customHeight="1">
      <c r="A1849" s="312"/>
      <c r="B1849" s="79"/>
      <c r="C1849" s="85" t="s">
        <v>26</v>
      </c>
      <c r="D1849" s="86" t="s">
        <v>1</v>
      </c>
      <c r="E1849" s="86" t="s">
        <v>29</v>
      </c>
      <c r="F1849" s="86" t="s">
        <v>119</v>
      </c>
      <c r="G1849" s="86" t="s">
        <v>134</v>
      </c>
      <c r="H1849" s="173" t="s">
        <v>117</v>
      </c>
      <c r="I1849" s="92" t="s">
        <v>135</v>
      </c>
      <c r="J1849" s="380" t="s">
        <v>199</v>
      </c>
      <c r="K1849" s="382" t="str">
        <f>$K$13</f>
        <v/>
      </c>
      <c r="L1849" s="383"/>
      <c r="M1849" s="382" t="str">
        <f>$M$13</f>
        <v/>
      </c>
      <c r="N1849" s="383"/>
      <c r="O1849" s="382" t="str">
        <f>$O$13</f>
        <v/>
      </c>
      <c r="P1849" s="383"/>
      <c r="Q1849" s="382" t="str">
        <f>$Q$13</f>
        <v/>
      </c>
      <c r="R1849" s="384"/>
      <c r="S1849" s="87"/>
      <c r="T1849" s="135"/>
      <c r="U1849" s="118"/>
      <c r="V1849" s="118"/>
      <c r="W1849" s="118"/>
      <c r="X1849" s="118"/>
      <c r="Y1849" s="135" t="str">
        <f>O1849</f>
        <v/>
      </c>
      <c r="Z1849" s="266">
        <f>O1850</f>
        <v>0</v>
      </c>
      <c r="AA1849" s="135"/>
      <c r="AB1849" s="135"/>
      <c r="AC1849" s="135"/>
      <c r="AD1849" s="135"/>
      <c r="AE1849" s="135"/>
      <c r="AF1849" s="148"/>
      <c r="AG1849" s="135"/>
      <c r="AH1849" s="135"/>
      <c r="AI1849" s="135"/>
      <c r="AJ1849" s="135"/>
      <c r="AK1849" s="135"/>
    </row>
    <row r="1850" spans="1:37" ht="18" customHeight="1" thickBot="1">
      <c r="A1850" s="312" t="str">
        <f>IF(C1848="","",C1848)</f>
        <v/>
      </c>
      <c r="B1850" s="97">
        <f>B1818</f>
        <v>21</v>
      </c>
      <c r="C1850" s="93" t="str">
        <f>IF(H1848="","",IF(D1848="USD",H1848-G1848,ROUNDUP((H1848-G1848)/T1848,2)))</f>
        <v/>
      </c>
      <c r="D1850" s="110"/>
      <c r="E1850" s="110"/>
      <c r="F1850" s="111" t="str">
        <f>IF(AND(E1848&lt;&gt;"",OR(I1848="全額",I1848="一部")=TRUE)=TRUE,E1848,"")</f>
        <v/>
      </c>
      <c r="G1850" s="112" t="str">
        <f>IF(D1848="JPY",IF(COUNTIF(F1850,"*円*")=1,I1850,ROUNDUP(I1850/T1848,2)),IF(COUNTIF(F1850,"*円*")=0,I1850,ROUNDUP(I1850*T1848,0)))</f>
        <v/>
      </c>
      <c r="H1850" s="174"/>
      <c r="I1850" s="176" t="str">
        <f>IF(I1848="","",IF(I1848="全額",H1848,IF(I1848="なし",0,"金額入力")))</f>
        <v/>
      </c>
      <c r="J1850" s="381"/>
      <c r="K1850" s="385"/>
      <c r="L1850" s="386"/>
      <c r="M1850" s="385"/>
      <c r="N1850" s="386"/>
      <c r="O1850" s="385"/>
      <c r="P1850" s="386"/>
      <c r="Q1850" s="385"/>
      <c r="R1850" s="387"/>
      <c r="S1850" s="87"/>
      <c r="T1850" s="135"/>
      <c r="U1850" s="118" t="str">
        <f>IF(G1850="","","IN_"&amp;F1850&amp;MONTH(H1850)&amp;"/"&amp;DAY(H1850))&amp;"_"&amp;COUNTIF($V$14:V1850,V1850)</f>
        <v>_322</v>
      </c>
      <c r="V1850" s="118" t="str">
        <f>"IN_"&amp;F1850&amp;H1850</f>
        <v>IN_</v>
      </c>
      <c r="W1850" s="118"/>
      <c r="X1850" s="118"/>
      <c r="Y1850" s="135" t="str">
        <f>Q1849</f>
        <v/>
      </c>
      <c r="Z1850" s="266">
        <f>Q1850</f>
        <v>0</v>
      </c>
      <c r="AA1850" s="135" t="str">
        <f>IF(AB1850="着金待ち",COUNTIF($AB$14:AB1850,"着金待ち"),"")</f>
        <v/>
      </c>
      <c r="AB1850" s="135" t="str">
        <f>IF(AND(OR(I1848="全額",I1848="一部")=TRUE,H1850="")=TRUE,"着金待ち","")</f>
        <v/>
      </c>
      <c r="AC1850" s="135" t="str">
        <f>IF(AB1850="着金待ち",C1848,"")</f>
        <v/>
      </c>
      <c r="AD1850" s="135" t="str">
        <f>IF(AB1850="着金待ち",F1850,"")</f>
        <v/>
      </c>
      <c r="AE1850" s="292" t="str">
        <f>IF(AB1850="着金待ち",G1850,"")</f>
        <v/>
      </c>
      <c r="AF1850" s="148" t="str">
        <f>IF(AB1850="着金待ち",B1850,"")</f>
        <v/>
      </c>
      <c r="AG1850" s="135" t="str">
        <f>IF(C1850="","",IF(C1850&lt;&gt;D1850+E1850,"！",""))</f>
        <v/>
      </c>
      <c r="AH1850" s="135" t="str">
        <f>IF(C1850="","",IF(C1850&lt;&gt;SUM(K1850:R1850),"！",""))</f>
        <v/>
      </c>
      <c r="AI1850" s="135" t="str">
        <f>IF(OR(AG1850="！",AH1850="！")=TRUE,"！","")</f>
        <v/>
      </c>
      <c r="AJ1850" s="135" t="str">
        <f>IF(AI1850="！",COUNTIF($AI$14:AI1850,"！"),"")</f>
        <v/>
      </c>
      <c r="AK1850" s="135">
        <v>7</v>
      </c>
    </row>
    <row r="1851" spans="1:37" ht="18" customHeight="1" thickBot="1">
      <c r="A1851" s="312"/>
      <c r="B1851" s="308" t="s">
        <v>317</v>
      </c>
      <c r="C1851" s="88"/>
      <c r="D1851" s="89"/>
      <c r="E1851" s="94" t="str">
        <f>IFERROR(ABS(C1850-(D1850+E1850)),"")</f>
        <v/>
      </c>
      <c r="F1851" s="90"/>
      <c r="G1851" s="90"/>
      <c r="H1851" s="89"/>
      <c r="I1851" s="170"/>
      <c r="J1851" s="79"/>
      <c r="K1851" s="79"/>
      <c r="L1851" s="79"/>
      <c r="M1851" s="79"/>
      <c r="N1851" s="79"/>
      <c r="O1851" s="79"/>
      <c r="P1851" s="79"/>
      <c r="Q1851" s="388" t="str">
        <f>IFERROR(ABS(C1850-SUM(K1850:R1850)),"")</f>
        <v/>
      </c>
      <c r="R1851" s="388"/>
      <c r="S1851" s="79"/>
      <c r="T1851" s="135"/>
      <c r="U1851" s="118"/>
      <c r="V1851" s="118"/>
      <c r="W1851" s="118"/>
      <c r="X1851" s="118"/>
      <c r="Y1851" s="135"/>
      <c r="Z1851" s="135"/>
      <c r="AA1851" s="135"/>
      <c r="AB1851" s="135"/>
      <c r="AC1851" s="135"/>
      <c r="AD1851" s="135"/>
      <c r="AE1851" s="135"/>
      <c r="AF1851" s="148"/>
      <c r="AG1851" s="135"/>
      <c r="AH1851" s="135"/>
      <c r="AI1851" s="135"/>
      <c r="AJ1851" s="135"/>
      <c r="AK1851" s="135"/>
    </row>
    <row r="1852" spans="1:37" ht="18" customHeight="1" thickBot="1">
      <c r="A1852" s="312"/>
      <c r="B1852" s="321">
        <f>B1847+1</f>
        <v>8</v>
      </c>
      <c r="C1852" s="81" t="s">
        <v>23</v>
      </c>
      <c r="D1852" s="82" t="s">
        <v>136</v>
      </c>
      <c r="E1852" s="82" t="s">
        <v>28</v>
      </c>
      <c r="F1852" s="82" t="s">
        <v>27</v>
      </c>
      <c r="G1852" s="82" t="s">
        <v>24</v>
      </c>
      <c r="H1852" s="171" t="s">
        <v>25</v>
      </c>
      <c r="I1852" s="91" t="s">
        <v>133</v>
      </c>
      <c r="J1852" s="372" t="s">
        <v>198</v>
      </c>
      <c r="K1852" s="374"/>
      <c r="L1852" s="375"/>
      <c r="M1852" s="375"/>
      <c r="N1852" s="375"/>
      <c r="O1852" s="375"/>
      <c r="P1852" s="375"/>
      <c r="Q1852" s="375"/>
      <c r="R1852" s="376"/>
      <c r="S1852" s="83"/>
      <c r="T1852" s="120" t="s">
        <v>31</v>
      </c>
      <c r="U1852" s="118"/>
      <c r="V1852" s="118"/>
      <c r="W1852" s="118"/>
      <c r="X1852" s="118"/>
      <c r="Y1852" s="135" t="str">
        <f>K1854</f>
        <v/>
      </c>
      <c r="Z1852" s="266">
        <f>K1855</f>
        <v>0</v>
      </c>
      <c r="AA1852" s="135"/>
      <c r="AB1852" s="135"/>
      <c r="AC1852" s="135"/>
      <c r="AD1852" s="135"/>
      <c r="AE1852" s="135"/>
      <c r="AF1852" s="148"/>
      <c r="AG1852" s="135"/>
      <c r="AH1852" s="135"/>
      <c r="AI1852" s="135"/>
      <c r="AJ1852" s="135"/>
      <c r="AK1852" s="135"/>
    </row>
    <row r="1853" spans="1:37" ht="18" customHeight="1" thickBot="1">
      <c r="A1853" s="312"/>
      <c r="B1853" s="309">
        <f>B1818</f>
        <v>21</v>
      </c>
      <c r="C1853" s="107"/>
      <c r="D1853" s="108" t="s">
        <v>30</v>
      </c>
      <c r="E1853" s="108" t="str">
        <f>IF(C1853="","",IFERROR(INDEX(リスト!$B$3:$B$32,MATCH(プレー記録!C1853,リスト!$D$3:$D$32,0),1),""))</f>
        <v/>
      </c>
      <c r="F1853" s="109"/>
      <c r="G1853" s="109" t="str">
        <f>IF(F1853="","",F1853)</f>
        <v/>
      </c>
      <c r="H1853" s="172"/>
      <c r="I1853" s="175"/>
      <c r="J1853" s="373"/>
      <c r="K1853" s="377"/>
      <c r="L1853" s="378"/>
      <c r="M1853" s="378"/>
      <c r="N1853" s="378"/>
      <c r="O1853" s="378"/>
      <c r="P1853" s="378"/>
      <c r="Q1853" s="378"/>
      <c r="R1853" s="379"/>
      <c r="S1853" s="84"/>
      <c r="T1853" s="241"/>
      <c r="U1853" s="118" t="str">
        <f>IF(F1853="","","OUT_"&amp;E1853&amp;MONTH(B1853)&amp;"/"&amp;DAY(B1853)&amp;"_"&amp;COUNTIF($V$12:V1853,V1853))</f>
        <v/>
      </c>
      <c r="V1853" s="118" t="str">
        <f>"OUT_"&amp;E1853&amp;B1853</f>
        <v>OUT_21</v>
      </c>
      <c r="W1853" s="194">
        <f>SUM(H1853)-SUM(I1855)</f>
        <v>0</v>
      </c>
      <c r="X1853" s="119" t="str">
        <f>IF(C1853="","",C1853)</f>
        <v/>
      </c>
      <c r="Y1853" s="135" t="str">
        <f>M1854</f>
        <v/>
      </c>
      <c r="Z1853" s="266">
        <f>M1855</f>
        <v>0</v>
      </c>
      <c r="AA1853" s="135"/>
      <c r="AB1853" s="135"/>
      <c r="AC1853" s="135"/>
      <c r="AD1853" s="135"/>
      <c r="AE1853" s="135"/>
      <c r="AF1853" s="148"/>
      <c r="AG1853" s="135"/>
      <c r="AH1853" s="135"/>
      <c r="AI1853" s="135"/>
      <c r="AJ1853" s="135"/>
      <c r="AK1853" s="135"/>
    </row>
    <row r="1854" spans="1:37" ht="18" customHeight="1">
      <c r="A1854" s="312"/>
      <c r="B1854" s="79"/>
      <c r="C1854" s="85" t="s">
        <v>26</v>
      </c>
      <c r="D1854" s="86" t="s">
        <v>1</v>
      </c>
      <c r="E1854" s="86" t="s">
        <v>29</v>
      </c>
      <c r="F1854" s="86" t="s">
        <v>119</v>
      </c>
      <c r="G1854" s="86" t="s">
        <v>134</v>
      </c>
      <c r="H1854" s="173" t="s">
        <v>117</v>
      </c>
      <c r="I1854" s="92" t="s">
        <v>135</v>
      </c>
      <c r="J1854" s="380" t="s">
        <v>199</v>
      </c>
      <c r="K1854" s="382" t="str">
        <f>$K$13</f>
        <v/>
      </c>
      <c r="L1854" s="383"/>
      <c r="M1854" s="382" t="str">
        <f>$M$13</f>
        <v/>
      </c>
      <c r="N1854" s="383"/>
      <c r="O1854" s="382" t="str">
        <f>$O$13</f>
        <v/>
      </c>
      <c r="P1854" s="383"/>
      <c r="Q1854" s="382" t="str">
        <f>$Q$13</f>
        <v/>
      </c>
      <c r="R1854" s="384"/>
      <c r="S1854" s="87"/>
      <c r="T1854" s="135"/>
      <c r="U1854" s="118"/>
      <c r="V1854" s="118"/>
      <c r="W1854" s="118"/>
      <c r="X1854" s="118"/>
      <c r="Y1854" s="135" t="str">
        <f>O1854</f>
        <v/>
      </c>
      <c r="Z1854" s="266">
        <f>O1855</f>
        <v>0</v>
      </c>
      <c r="AA1854" s="135"/>
      <c r="AB1854" s="135"/>
      <c r="AC1854" s="135"/>
      <c r="AD1854" s="135"/>
      <c r="AE1854" s="135"/>
      <c r="AF1854" s="148"/>
      <c r="AG1854" s="135"/>
      <c r="AH1854" s="135"/>
      <c r="AI1854" s="135"/>
      <c r="AJ1854" s="135"/>
      <c r="AK1854" s="135"/>
    </row>
    <row r="1855" spans="1:37" ht="18" customHeight="1" thickBot="1">
      <c r="A1855" s="312" t="str">
        <f>IF(C1853="","",C1853)</f>
        <v/>
      </c>
      <c r="B1855" s="97">
        <f>B1818</f>
        <v>21</v>
      </c>
      <c r="C1855" s="93" t="str">
        <f>IF(H1853="","",IF(D1853="USD",H1853-G1853,ROUNDUP((H1853-G1853)/T1853,2)))</f>
        <v/>
      </c>
      <c r="D1855" s="110"/>
      <c r="E1855" s="110"/>
      <c r="F1855" s="111" t="str">
        <f>IF(AND(E1853&lt;&gt;"",OR(I1853="全額",I1853="一部")=TRUE)=TRUE,E1853,"")</f>
        <v/>
      </c>
      <c r="G1855" s="112" t="str">
        <f>IF(D1853="JPY",IF(COUNTIF(F1855,"*円*")=1,I1855,ROUNDUP(I1855/T1853,2)),IF(COUNTIF(F1855,"*円*")=0,I1855,ROUNDUP(I1855*T1853,0)))</f>
        <v/>
      </c>
      <c r="H1855" s="174"/>
      <c r="I1855" s="176" t="str">
        <f>IF(I1853="","",IF(I1853="全額",H1853,IF(I1853="なし",0,"金額入力")))</f>
        <v/>
      </c>
      <c r="J1855" s="381"/>
      <c r="K1855" s="385"/>
      <c r="L1855" s="386"/>
      <c r="M1855" s="385"/>
      <c r="N1855" s="386"/>
      <c r="O1855" s="385"/>
      <c r="P1855" s="386"/>
      <c r="Q1855" s="385"/>
      <c r="R1855" s="387"/>
      <c r="S1855" s="87"/>
      <c r="T1855" s="135"/>
      <c r="U1855" s="118" t="str">
        <f>IF(G1855="","","IN_"&amp;F1855&amp;MONTH(H1855)&amp;"/"&amp;DAY(H1855))&amp;"_"&amp;COUNTIF($V$14:V1855,V1855)</f>
        <v>_323</v>
      </c>
      <c r="V1855" s="118" t="str">
        <f>"IN_"&amp;F1855&amp;H1855</f>
        <v>IN_</v>
      </c>
      <c r="W1855" s="118"/>
      <c r="X1855" s="118"/>
      <c r="Y1855" s="135" t="str">
        <f>Q1854</f>
        <v/>
      </c>
      <c r="Z1855" s="266">
        <f>Q1855</f>
        <v>0</v>
      </c>
      <c r="AA1855" s="135" t="str">
        <f>IF(AB1855="着金待ち",COUNTIF($AB$14:AB1855,"着金待ち"),"")</f>
        <v/>
      </c>
      <c r="AB1855" s="135" t="str">
        <f>IF(AND(OR(I1853="全額",I1853="一部")=TRUE,H1855="")=TRUE,"着金待ち","")</f>
        <v/>
      </c>
      <c r="AC1855" s="135" t="str">
        <f>IF(AB1855="着金待ち",C1853,"")</f>
        <v/>
      </c>
      <c r="AD1855" s="135" t="str">
        <f>IF(AB1855="着金待ち",F1855,"")</f>
        <v/>
      </c>
      <c r="AE1855" s="292" t="str">
        <f>IF(AB1855="着金待ち",G1855,"")</f>
        <v/>
      </c>
      <c r="AF1855" s="148" t="str">
        <f>IF(AB1855="着金待ち",B1855,"")</f>
        <v/>
      </c>
      <c r="AG1855" s="135" t="str">
        <f>IF(C1855="","",IF(C1855&lt;&gt;D1855+E1855,"！",""))</f>
        <v/>
      </c>
      <c r="AH1855" s="135" t="str">
        <f>IF(C1855="","",IF(C1855&lt;&gt;SUM(K1855:R1855),"！",""))</f>
        <v/>
      </c>
      <c r="AI1855" s="135" t="str">
        <f>IF(OR(AG1855="！",AH1855="！")=TRUE,"！","")</f>
        <v/>
      </c>
      <c r="AJ1855" s="135" t="str">
        <f>IF(AI1855="！",COUNTIF($AI$14:AI1855,"！"),"")</f>
        <v/>
      </c>
      <c r="AK1855" s="135">
        <v>8</v>
      </c>
    </row>
    <row r="1856" spans="1:37" ht="18" customHeight="1" thickBot="1">
      <c r="A1856" s="312"/>
      <c r="B1856" s="308" t="s">
        <v>317</v>
      </c>
      <c r="C1856" s="88"/>
      <c r="D1856" s="89"/>
      <c r="E1856" s="94" t="str">
        <f>IFERROR(ABS(C1855-(D1855+E1855)),"")</f>
        <v/>
      </c>
      <c r="F1856" s="90"/>
      <c r="G1856" s="90"/>
      <c r="H1856" s="89"/>
      <c r="I1856" s="170"/>
      <c r="J1856" s="79"/>
      <c r="K1856" s="79"/>
      <c r="L1856" s="79"/>
      <c r="M1856" s="79"/>
      <c r="N1856" s="79"/>
      <c r="O1856" s="79"/>
      <c r="P1856" s="79"/>
      <c r="Q1856" s="388" t="str">
        <f>IFERROR(ABS(C1855-SUM(K1855:R1855)),"")</f>
        <v/>
      </c>
      <c r="R1856" s="388"/>
      <c r="S1856" s="79"/>
      <c r="T1856" s="135"/>
      <c r="U1856" s="118"/>
      <c r="V1856" s="118"/>
      <c r="W1856" s="118"/>
      <c r="X1856" s="118"/>
      <c r="Y1856" s="135"/>
      <c r="Z1856" s="135"/>
      <c r="AA1856" s="135"/>
      <c r="AB1856" s="135"/>
      <c r="AC1856" s="135"/>
      <c r="AD1856" s="135"/>
      <c r="AE1856" s="135"/>
      <c r="AF1856" s="148"/>
      <c r="AG1856" s="135"/>
      <c r="AH1856" s="135"/>
      <c r="AI1856" s="135"/>
      <c r="AJ1856" s="135"/>
      <c r="AK1856" s="135"/>
    </row>
    <row r="1857" spans="1:37" ht="18" customHeight="1" thickBot="1">
      <c r="A1857" s="312"/>
      <c r="B1857" s="321">
        <f>B1852+1</f>
        <v>9</v>
      </c>
      <c r="C1857" s="81" t="s">
        <v>23</v>
      </c>
      <c r="D1857" s="82" t="s">
        <v>136</v>
      </c>
      <c r="E1857" s="82" t="s">
        <v>28</v>
      </c>
      <c r="F1857" s="82" t="s">
        <v>27</v>
      </c>
      <c r="G1857" s="82" t="s">
        <v>24</v>
      </c>
      <c r="H1857" s="171" t="s">
        <v>25</v>
      </c>
      <c r="I1857" s="91" t="s">
        <v>133</v>
      </c>
      <c r="J1857" s="372" t="s">
        <v>198</v>
      </c>
      <c r="K1857" s="374"/>
      <c r="L1857" s="375"/>
      <c r="M1857" s="375"/>
      <c r="N1857" s="375"/>
      <c r="O1857" s="375"/>
      <c r="P1857" s="375"/>
      <c r="Q1857" s="375"/>
      <c r="R1857" s="376"/>
      <c r="S1857" s="83"/>
      <c r="T1857" s="120" t="s">
        <v>31</v>
      </c>
      <c r="U1857" s="118"/>
      <c r="V1857" s="118"/>
      <c r="W1857" s="118"/>
      <c r="X1857" s="118"/>
      <c r="Y1857" s="135" t="str">
        <f>K1859</f>
        <v/>
      </c>
      <c r="Z1857" s="266">
        <f>K1860</f>
        <v>0</v>
      </c>
      <c r="AA1857" s="135"/>
      <c r="AB1857" s="135"/>
      <c r="AC1857" s="135"/>
      <c r="AD1857" s="135"/>
      <c r="AE1857" s="135"/>
      <c r="AF1857" s="148"/>
      <c r="AG1857" s="135"/>
      <c r="AH1857" s="135"/>
      <c r="AI1857" s="135"/>
      <c r="AJ1857" s="135"/>
      <c r="AK1857" s="135"/>
    </row>
    <row r="1858" spans="1:37" ht="18" customHeight="1" thickBot="1">
      <c r="A1858" s="312"/>
      <c r="B1858" s="309">
        <f>B1818</f>
        <v>21</v>
      </c>
      <c r="C1858" s="107"/>
      <c r="D1858" s="108" t="s">
        <v>30</v>
      </c>
      <c r="E1858" s="108" t="str">
        <f>IF(C1858="","",IFERROR(INDEX(リスト!$B$3:$B$32,MATCH(プレー記録!C1858,リスト!$D$3:$D$32,0),1),""))</f>
        <v/>
      </c>
      <c r="F1858" s="109"/>
      <c r="G1858" s="109" t="str">
        <f>IF(F1858="","",F1858)</f>
        <v/>
      </c>
      <c r="H1858" s="172"/>
      <c r="I1858" s="175"/>
      <c r="J1858" s="373"/>
      <c r="K1858" s="377"/>
      <c r="L1858" s="378"/>
      <c r="M1858" s="378"/>
      <c r="N1858" s="378"/>
      <c r="O1858" s="378"/>
      <c r="P1858" s="378"/>
      <c r="Q1858" s="378"/>
      <c r="R1858" s="379"/>
      <c r="S1858" s="84"/>
      <c r="T1858" s="241"/>
      <c r="U1858" s="118" t="str">
        <f>IF(F1858="","","OUT_"&amp;E1858&amp;MONTH(B1858)&amp;"/"&amp;DAY(B1858)&amp;"_"&amp;COUNTIF($V$12:V1858,V1858))</f>
        <v/>
      </c>
      <c r="V1858" s="118" t="str">
        <f>"OUT_"&amp;E1858&amp;B1858</f>
        <v>OUT_21</v>
      </c>
      <c r="W1858" s="194">
        <f>SUM(H1858)-SUM(I1860)</f>
        <v>0</v>
      </c>
      <c r="X1858" s="119" t="str">
        <f>IF(C1858="","",C1858)</f>
        <v/>
      </c>
      <c r="Y1858" s="135" t="str">
        <f>M1859</f>
        <v/>
      </c>
      <c r="Z1858" s="266">
        <f>M1860</f>
        <v>0</v>
      </c>
      <c r="AA1858" s="135"/>
      <c r="AB1858" s="135"/>
      <c r="AC1858" s="135"/>
      <c r="AD1858" s="135"/>
      <c r="AE1858" s="135"/>
      <c r="AF1858" s="148"/>
      <c r="AG1858" s="135"/>
      <c r="AH1858" s="135"/>
      <c r="AI1858" s="135"/>
      <c r="AJ1858" s="135"/>
      <c r="AK1858" s="135"/>
    </row>
    <row r="1859" spans="1:37" ht="18" customHeight="1">
      <c r="A1859" s="312"/>
      <c r="B1859" s="79"/>
      <c r="C1859" s="85" t="s">
        <v>26</v>
      </c>
      <c r="D1859" s="86" t="s">
        <v>1</v>
      </c>
      <c r="E1859" s="86" t="s">
        <v>29</v>
      </c>
      <c r="F1859" s="86" t="s">
        <v>119</v>
      </c>
      <c r="G1859" s="86" t="s">
        <v>134</v>
      </c>
      <c r="H1859" s="173" t="s">
        <v>117</v>
      </c>
      <c r="I1859" s="92" t="s">
        <v>135</v>
      </c>
      <c r="J1859" s="380" t="s">
        <v>199</v>
      </c>
      <c r="K1859" s="382" t="str">
        <f>$K$13</f>
        <v/>
      </c>
      <c r="L1859" s="383"/>
      <c r="M1859" s="382" t="str">
        <f>$M$13</f>
        <v/>
      </c>
      <c r="N1859" s="383"/>
      <c r="O1859" s="382" t="str">
        <f>$O$13</f>
        <v/>
      </c>
      <c r="P1859" s="383"/>
      <c r="Q1859" s="382" t="str">
        <f>$Q$13</f>
        <v/>
      </c>
      <c r="R1859" s="384"/>
      <c r="S1859" s="87"/>
      <c r="T1859" s="135"/>
      <c r="U1859" s="118"/>
      <c r="V1859" s="118"/>
      <c r="W1859" s="118"/>
      <c r="X1859" s="118"/>
      <c r="Y1859" s="135" t="str">
        <f>O1859</f>
        <v/>
      </c>
      <c r="Z1859" s="266">
        <f>O1860</f>
        <v>0</v>
      </c>
      <c r="AA1859" s="135"/>
      <c r="AB1859" s="135"/>
      <c r="AC1859" s="135"/>
      <c r="AD1859" s="135"/>
      <c r="AE1859" s="135"/>
      <c r="AF1859" s="148"/>
      <c r="AG1859" s="135"/>
      <c r="AH1859" s="135"/>
      <c r="AI1859" s="135"/>
      <c r="AJ1859" s="135"/>
      <c r="AK1859" s="135"/>
    </row>
    <row r="1860" spans="1:37" ht="18" customHeight="1" thickBot="1">
      <c r="A1860" s="312" t="str">
        <f>IF(C1858="","",C1858)</f>
        <v/>
      </c>
      <c r="B1860" s="97">
        <f>B1818</f>
        <v>21</v>
      </c>
      <c r="C1860" s="93" t="str">
        <f>IF(H1858="","",IF(D1858="USD",H1858-G1858,ROUNDUP((H1858-G1858)/T1858,2)))</f>
        <v/>
      </c>
      <c r="D1860" s="110"/>
      <c r="E1860" s="110"/>
      <c r="F1860" s="111" t="str">
        <f>IF(AND(E1858&lt;&gt;"",OR(I1858="全額",I1858="一部")=TRUE)=TRUE,E1858,"")</f>
        <v/>
      </c>
      <c r="G1860" s="112" t="str">
        <f>IF(D1858="JPY",IF(COUNTIF(F1860,"*円*")=1,I1860,ROUNDUP(I1860/T1858,2)),IF(COUNTIF(F1860,"*円*")=0,I1860,ROUNDUP(I1860*T1858,0)))</f>
        <v/>
      </c>
      <c r="H1860" s="174"/>
      <c r="I1860" s="176" t="str">
        <f>IF(I1858="","",IF(I1858="全額",H1858,IF(I1858="なし",0,"金額入力")))</f>
        <v/>
      </c>
      <c r="J1860" s="381"/>
      <c r="K1860" s="385"/>
      <c r="L1860" s="386"/>
      <c r="M1860" s="385"/>
      <c r="N1860" s="386"/>
      <c r="O1860" s="385"/>
      <c r="P1860" s="386"/>
      <c r="Q1860" s="385"/>
      <c r="R1860" s="387"/>
      <c r="S1860" s="87"/>
      <c r="T1860" s="135"/>
      <c r="U1860" s="118" t="str">
        <f>IF(G1860="","","IN_"&amp;F1860&amp;MONTH(H1860)&amp;"/"&amp;DAY(H1860))&amp;"_"&amp;COUNTIF($V$14:V1860,V1860)</f>
        <v>_324</v>
      </c>
      <c r="V1860" s="118" t="str">
        <f>"IN_"&amp;F1860&amp;H1860</f>
        <v>IN_</v>
      </c>
      <c r="W1860" s="118"/>
      <c r="X1860" s="118"/>
      <c r="Y1860" s="135" t="str">
        <f>Q1859</f>
        <v/>
      </c>
      <c r="Z1860" s="266">
        <f>Q1860</f>
        <v>0</v>
      </c>
      <c r="AA1860" s="135" t="str">
        <f>IF(AB1860="着金待ち",COUNTIF($AB$14:AB1860,"着金待ち"),"")</f>
        <v/>
      </c>
      <c r="AB1860" s="135" t="str">
        <f>IF(AND(OR(I1858="全額",I1858="一部")=TRUE,H1860="")=TRUE,"着金待ち","")</f>
        <v/>
      </c>
      <c r="AC1860" s="135" t="str">
        <f>IF(AB1860="着金待ち",C1858,"")</f>
        <v/>
      </c>
      <c r="AD1860" s="135" t="str">
        <f>IF(AB1860="着金待ち",F1860,"")</f>
        <v/>
      </c>
      <c r="AE1860" s="292" t="str">
        <f>IF(AB1860="着金待ち",G1860,"")</f>
        <v/>
      </c>
      <c r="AF1860" s="148" t="str">
        <f>IF(AB1860="着金待ち",B1860,"")</f>
        <v/>
      </c>
      <c r="AG1860" s="135" t="str">
        <f>IF(C1860="","",IF(C1860&lt;&gt;D1860+E1860,"！",""))</f>
        <v/>
      </c>
      <c r="AH1860" s="135" t="str">
        <f>IF(C1860="","",IF(C1860&lt;&gt;SUM(K1860:R1860),"！",""))</f>
        <v/>
      </c>
      <c r="AI1860" s="135" t="str">
        <f>IF(OR(AG1860="！",AH1860="！")=TRUE,"！","")</f>
        <v/>
      </c>
      <c r="AJ1860" s="135" t="str">
        <f>IF(AI1860="！",COUNTIF($AI$14:AI1860,"！"),"")</f>
        <v/>
      </c>
      <c r="AK1860" s="135">
        <v>9</v>
      </c>
    </row>
    <row r="1861" spans="1:37" ht="18" customHeight="1" thickBot="1">
      <c r="A1861" s="312"/>
      <c r="B1861" s="308" t="s">
        <v>317</v>
      </c>
      <c r="C1861" s="88"/>
      <c r="D1861" s="89"/>
      <c r="E1861" s="94" t="str">
        <f>IFERROR(ABS(C1860-(D1860+E1860)),"")</f>
        <v/>
      </c>
      <c r="F1861" s="90"/>
      <c r="G1861" s="90"/>
      <c r="H1861" s="89"/>
      <c r="I1861" s="170"/>
      <c r="J1861" s="79"/>
      <c r="K1861" s="79"/>
      <c r="L1861" s="79"/>
      <c r="M1861" s="79"/>
      <c r="N1861" s="79"/>
      <c r="O1861" s="79"/>
      <c r="P1861" s="79"/>
      <c r="Q1861" s="388" t="str">
        <f>IFERROR(ABS(C1860-SUM(K1860:R1860)),"")</f>
        <v/>
      </c>
      <c r="R1861" s="388"/>
      <c r="S1861" s="79"/>
      <c r="T1861" s="135"/>
      <c r="U1861" s="118"/>
      <c r="V1861" s="118"/>
      <c r="W1861" s="118"/>
      <c r="X1861" s="118"/>
      <c r="Y1861" s="135"/>
      <c r="Z1861" s="135"/>
      <c r="AA1861" s="135"/>
      <c r="AB1861" s="135"/>
      <c r="AC1861" s="135"/>
      <c r="AD1861" s="135"/>
      <c r="AE1861" s="135"/>
      <c r="AF1861" s="148"/>
      <c r="AG1861" s="135"/>
      <c r="AH1861" s="135"/>
      <c r="AI1861" s="135"/>
      <c r="AJ1861" s="135"/>
      <c r="AK1861" s="135"/>
    </row>
    <row r="1862" spans="1:37" ht="18" customHeight="1" thickBot="1">
      <c r="A1862" s="312"/>
      <c r="B1862" s="321">
        <f>B1857+1</f>
        <v>10</v>
      </c>
      <c r="C1862" s="81" t="s">
        <v>23</v>
      </c>
      <c r="D1862" s="82" t="s">
        <v>136</v>
      </c>
      <c r="E1862" s="82" t="s">
        <v>28</v>
      </c>
      <c r="F1862" s="82" t="s">
        <v>27</v>
      </c>
      <c r="G1862" s="82" t="s">
        <v>24</v>
      </c>
      <c r="H1862" s="171" t="s">
        <v>25</v>
      </c>
      <c r="I1862" s="91" t="s">
        <v>133</v>
      </c>
      <c r="J1862" s="372" t="s">
        <v>198</v>
      </c>
      <c r="K1862" s="374"/>
      <c r="L1862" s="375"/>
      <c r="M1862" s="375"/>
      <c r="N1862" s="375"/>
      <c r="O1862" s="375"/>
      <c r="P1862" s="375"/>
      <c r="Q1862" s="375"/>
      <c r="R1862" s="376"/>
      <c r="S1862" s="83"/>
      <c r="T1862" s="120" t="s">
        <v>31</v>
      </c>
      <c r="U1862" s="118"/>
      <c r="V1862" s="118"/>
      <c r="W1862" s="118"/>
      <c r="X1862" s="118"/>
      <c r="Y1862" s="135" t="str">
        <f>K1864</f>
        <v/>
      </c>
      <c r="Z1862" s="266">
        <f>K1865</f>
        <v>0</v>
      </c>
      <c r="AA1862" s="135"/>
      <c r="AB1862" s="135"/>
      <c r="AC1862" s="135"/>
      <c r="AD1862" s="135"/>
      <c r="AE1862" s="135"/>
      <c r="AF1862" s="148"/>
      <c r="AG1862" s="135"/>
      <c r="AH1862" s="135"/>
      <c r="AI1862" s="135"/>
      <c r="AJ1862" s="135"/>
      <c r="AK1862" s="135"/>
    </row>
    <row r="1863" spans="1:37" ht="18" customHeight="1" thickBot="1">
      <c r="A1863" s="312"/>
      <c r="B1863" s="309">
        <f>B1818</f>
        <v>21</v>
      </c>
      <c r="C1863" s="107"/>
      <c r="D1863" s="108" t="s">
        <v>30</v>
      </c>
      <c r="E1863" s="108" t="str">
        <f>IF(C1863="","",IFERROR(INDEX(リスト!$B$3:$B$32,MATCH(プレー記録!C1863,リスト!$D$3:$D$32,0),1),""))</f>
        <v/>
      </c>
      <c r="F1863" s="109"/>
      <c r="G1863" s="109" t="str">
        <f>IF(F1863="","",F1863)</f>
        <v/>
      </c>
      <c r="H1863" s="172"/>
      <c r="I1863" s="175"/>
      <c r="J1863" s="373"/>
      <c r="K1863" s="377"/>
      <c r="L1863" s="378"/>
      <c r="M1863" s="378"/>
      <c r="N1863" s="378"/>
      <c r="O1863" s="378"/>
      <c r="P1863" s="378"/>
      <c r="Q1863" s="378"/>
      <c r="R1863" s="379"/>
      <c r="S1863" s="84"/>
      <c r="T1863" s="241"/>
      <c r="U1863" s="118" t="str">
        <f>IF(F1863="","","OUT_"&amp;E1863&amp;MONTH(B1863)&amp;"/"&amp;DAY(B1863)&amp;"_"&amp;COUNTIF($V$12:V1863,V1863))</f>
        <v/>
      </c>
      <c r="V1863" s="118" t="str">
        <f>"OUT_"&amp;E1863&amp;B1863</f>
        <v>OUT_21</v>
      </c>
      <c r="W1863" s="194">
        <f>SUM(H1863)-SUM(I1865)</f>
        <v>0</v>
      </c>
      <c r="X1863" s="119" t="str">
        <f>IF(C1863="","",C1863)</f>
        <v/>
      </c>
      <c r="Y1863" s="135" t="str">
        <f>M1864</f>
        <v/>
      </c>
      <c r="Z1863" s="266">
        <f>M1865</f>
        <v>0</v>
      </c>
      <c r="AA1863" s="135"/>
      <c r="AB1863" s="135"/>
      <c r="AC1863" s="135"/>
      <c r="AD1863" s="135"/>
      <c r="AE1863" s="135"/>
      <c r="AF1863" s="148"/>
      <c r="AG1863" s="135"/>
      <c r="AH1863" s="135"/>
      <c r="AI1863" s="135"/>
      <c r="AJ1863" s="135"/>
      <c r="AK1863" s="135"/>
    </row>
    <row r="1864" spans="1:37" ht="18" customHeight="1">
      <c r="A1864" s="312"/>
      <c r="B1864" s="79"/>
      <c r="C1864" s="85" t="s">
        <v>26</v>
      </c>
      <c r="D1864" s="86" t="s">
        <v>1</v>
      </c>
      <c r="E1864" s="86" t="s">
        <v>29</v>
      </c>
      <c r="F1864" s="86" t="s">
        <v>119</v>
      </c>
      <c r="G1864" s="86" t="s">
        <v>134</v>
      </c>
      <c r="H1864" s="173" t="s">
        <v>117</v>
      </c>
      <c r="I1864" s="92" t="s">
        <v>135</v>
      </c>
      <c r="J1864" s="380" t="s">
        <v>199</v>
      </c>
      <c r="K1864" s="382" t="str">
        <f>$K$13</f>
        <v/>
      </c>
      <c r="L1864" s="383"/>
      <c r="M1864" s="382" t="str">
        <f>$M$13</f>
        <v/>
      </c>
      <c r="N1864" s="383"/>
      <c r="O1864" s="382" t="str">
        <f>$O$13</f>
        <v/>
      </c>
      <c r="P1864" s="383"/>
      <c r="Q1864" s="382" t="str">
        <f>$Q$13</f>
        <v/>
      </c>
      <c r="R1864" s="384"/>
      <c r="S1864" s="87"/>
      <c r="T1864" s="135"/>
      <c r="U1864" s="118"/>
      <c r="V1864" s="118"/>
      <c r="W1864" s="118"/>
      <c r="X1864" s="118"/>
      <c r="Y1864" s="135" t="str">
        <f>O1864</f>
        <v/>
      </c>
      <c r="Z1864" s="266">
        <f>O1865</f>
        <v>0</v>
      </c>
      <c r="AA1864" s="135"/>
      <c r="AB1864" s="135"/>
      <c r="AC1864" s="135"/>
      <c r="AD1864" s="135"/>
      <c r="AE1864" s="135"/>
      <c r="AF1864" s="148"/>
      <c r="AG1864" s="135"/>
      <c r="AH1864" s="135"/>
      <c r="AI1864" s="135"/>
      <c r="AJ1864" s="135"/>
      <c r="AK1864" s="135"/>
    </row>
    <row r="1865" spans="1:37" ht="18" customHeight="1" thickBot="1">
      <c r="A1865" s="312" t="str">
        <f>IF(C1863="","",C1863)</f>
        <v/>
      </c>
      <c r="B1865" s="97">
        <f>B1818</f>
        <v>21</v>
      </c>
      <c r="C1865" s="93" t="str">
        <f>IF(H1863="","",IF(D1863="USD",H1863-G1863,ROUNDUP((H1863-G1863)/T1863,2)))</f>
        <v/>
      </c>
      <c r="D1865" s="110"/>
      <c r="E1865" s="110"/>
      <c r="F1865" s="111" t="str">
        <f>IF(AND(E1863&lt;&gt;"",OR(I1863="全額",I1863="一部")=TRUE)=TRUE,E1863,"")</f>
        <v/>
      </c>
      <c r="G1865" s="112" t="str">
        <f>IF(D1863="JPY",IF(COUNTIF(F1865,"*円*")=1,I1865,ROUNDUP(I1865/T1863,2)),IF(COUNTIF(F1865,"*円*")=0,I1865,ROUNDUP(I1865*T1863,0)))</f>
        <v/>
      </c>
      <c r="H1865" s="174"/>
      <c r="I1865" s="176" t="str">
        <f>IF(I1863="","",IF(I1863="全額",H1863,IF(I1863="なし",0,"金額入力")))</f>
        <v/>
      </c>
      <c r="J1865" s="381"/>
      <c r="K1865" s="385"/>
      <c r="L1865" s="386"/>
      <c r="M1865" s="385"/>
      <c r="N1865" s="386"/>
      <c r="O1865" s="385"/>
      <c r="P1865" s="386"/>
      <c r="Q1865" s="385"/>
      <c r="R1865" s="387"/>
      <c r="S1865" s="87"/>
      <c r="T1865" s="135"/>
      <c r="U1865" s="118" t="str">
        <f>IF(G1865="","","IN_"&amp;F1865&amp;MONTH(H1865)&amp;"/"&amp;DAY(H1865))&amp;"_"&amp;COUNTIF($V$14:V1865,V1865)</f>
        <v>_325</v>
      </c>
      <c r="V1865" s="118" t="str">
        <f>"IN_"&amp;F1865&amp;H1865</f>
        <v>IN_</v>
      </c>
      <c r="W1865" s="118"/>
      <c r="X1865" s="118"/>
      <c r="Y1865" s="135" t="str">
        <f>Q1864</f>
        <v/>
      </c>
      <c r="Z1865" s="266">
        <f>Q1865</f>
        <v>0</v>
      </c>
      <c r="AA1865" s="135" t="str">
        <f>IF(AB1865="着金待ち",COUNTIF($AB$14:AB1865,"着金待ち"),"")</f>
        <v/>
      </c>
      <c r="AB1865" s="135" t="str">
        <f>IF(AND(OR(I1863="全額",I1863="一部")=TRUE,H1865="")=TRUE,"着金待ち","")</f>
        <v/>
      </c>
      <c r="AC1865" s="135" t="str">
        <f>IF(AB1865="着金待ち",C1863,"")</f>
        <v/>
      </c>
      <c r="AD1865" s="135" t="str">
        <f>IF(AB1865="着金待ち",F1865,"")</f>
        <v/>
      </c>
      <c r="AE1865" s="292" t="str">
        <f>IF(AB1865="着金待ち",G1865,"")</f>
        <v/>
      </c>
      <c r="AF1865" s="148" t="str">
        <f>IF(AB1865="着金待ち",B1865,"")</f>
        <v/>
      </c>
      <c r="AG1865" s="135" t="str">
        <f>IF(C1865="","",IF(C1865&lt;&gt;D1865+E1865,"！",""))</f>
        <v/>
      </c>
      <c r="AH1865" s="135" t="str">
        <f>IF(C1865="","",IF(C1865&lt;&gt;SUM(K1865:R1865),"！",""))</f>
        <v/>
      </c>
      <c r="AI1865" s="135" t="str">
        <f>IF(OR(AG1865="！",AH1865="！")=TRUE,"！","")</f>
        <v/>
      </c>
      <c r="AJ1865" s="135" t="str">
        <f>IF(AI1865="！",COUNTIF($AI$14:AI1865,"！"),"")</f>
        <v/>
      </c>
      <c r="AK1865" s="135">
        <v>10</v>
      </c>
    </row>
    <row r="1866" spans="1:37" ht="18" customHeight="1" thickBot="1">
      <c r="A1866" s="312"/>
      <c r="B1866" s="308" t="s">
        <v>317</v>
      </c>
      <c r="C1866" s="181"/>
      <c r="D1866" s="182"/>
      <c r="E1866" s="98" t="str">
        <f>IFERROR(ABS(C1865-(D1865+E1865)),"")</f>
        <v/>
      </c>
      <c r="F1866" s="183"/>
      <c r="G1866" s="183"/>
      <c r="H1866" s="182"/>
      <c r="I1866" s="170"/>
      <c r="J1866" s="79"/>
      <c r="K1866" s="79"/>
      <c r="L1866" s="79"/>
      <c r="M1866" s="79"/>
      <c r="N1866" s="79"/>
      <c r="O1866" s="79"/>
      <c r="P1866" s="79"/>
      <c r="Q1866" s="371" t="str">
        <f>IFERROR(ABS(C1865-SUM(K1865:R1865)),"")</f>
        <v/>
      </c>
      <c r="R1866" s="371"/>
      <c r="S1866" s="79"/>
      <c r="T1866" s="135"/>
      <c r="U1866" s="118"/>
      <c r="V1866" s="118"/>
      <c r="W1866" s="118"/>
      <c r="X1866" s="118"/>
      <c r="Y1866" s="135"/>
      <c r="Z1866" s="135"/>
      <c r="AA1866" s="135"/>
      <c r="AB1866" s="135"/>
      <c r="AC1866" s="135"/>
      <c r="AD1866" s="135"/>
      <c r="AE1866" s="135"/>
      <c r="AF1866" s="148"/>
      <c r="AG1866" s="135"/>
      <c r="AH1866" s="135"/>
      <c r="AI1866" s="135"/>
      <c r="AJ1866" s="135"/>
      <c r="AK1866" s="135"/>
    </row>
    <row r="1867" spans="1:37" ht="18" customHeight="1" thickBot="1">
      <c r="A1867" s="312"/>
      <c r="B1867" s="321">
        <f>B1862+1</f>
        <v>11</v>
      </c>
      <c r="C1867" s="81" t="s">
        <v>23</v>
      </c>
      <c r="D1867" s="82" t="s">
        <v>136</v>
      </c>
      <c r="E1867" s="82" t="s">
        <v>28</v>
      </c>
      <c r="F1867" s="82" t="s">
        <v>27</v>
      </c>
      <c r="G1867" s="82" t="s">
        <v>24</v>
      </c>
      <c r="H1867" s="171" t="s">
        <v>25</v>
      </c>
      <c r="I1867" s="91" t="s">
        <v>133</v>
      </c>
      <c r="J1867" s="372" t="s">
        <v>198</v>
      </c>
      <c r="K1867" s="374"/>
      <c r="L1867" s="375"/>
      <c r="M1867" s="375"/>
      <c r="N1867" s="375"/>
      <c r="O1867" s="375"/>
      <c r="P1867" s="375"/>
      <c r="Q1867" s="375"/>
      <c r="R1867" s="376"/>
      <c r="S1867" s="83"/>
      <c r="T1867" s="120" t="s">
        <v>31</v>
      </c>
      <c r="U1867" s="118"/>
      <c r="V1867" s="118"/>
      <c r="W1867" s="118"/>
      <c r="X1867" s="118"/>
      <c r="Y1867" s="135" t="str">
        <f>K1869</f>
        <v/>
      </c>
      <c r="Z1867" s="266">
        <f>K1870</f>
        <v>0</v>
      </c>
      <c r="AA1867" s="135"/>
      <c r="AB1867" s="135"/>
      <c r="AC1867" s="135"/>
      <c r="AD1867" s="135"/>
      <c r="AE1867" s="135"/>
      <c r="AF1867" s="148"/>
      <c r="AG1867" s="135"/>
      <c r="AH1867" s="135"/>
      <c r="AI1867" s="135"/>
      <c r="AJ1867" s="135"/>
      <c r="AK1867" s="135"/>
    </row>
    <row r="1868" spans="1:37" ht="18" customHeight="1" thickBot="1">
      <c r="A1868" s="312"/>
      <c r="B1868" s="309">
        <f>B1818</f>
        <v>21</v>
      </c>
      <c r="C1868" s="107"/>
      <c r="D1868" s="108" t="s">
        <v>30</v>
      </c>
      <c r="E1868" s="108" t="str">
        <f>IF(C1868="","",IFERROR(INDEX(リスト!$B$3:$B$32,MATCH(プレー記録!C1868,リスト!$D$3:$D$32,0),1),""))</f>
        <v/>
      </c>
      <c r="F1868" s="109"/>
      <c r="G1868" s="109" t="str">
        <f>IF(F1868="","",F1868)</f>
        <v/>
      </c>
      <c r="H1868" s="172"/>
      <c r="I1868" s="175"/>
      <c r="J1868" s="373"/>
      <c r="K1868" s="377"/>
      <c r="L1868" s="378"/>
      <c r="M1868" s="378"/>
      <c r="N1868" s="378"/>
      <c r="O1868" s="378"/>
      <c r="P1868" s="378"/>
      <c r="Q1868" s="378"/>
      <c r="R1868" s="379"/>
      <c r="S1868" s="84"/>
      <c r="T1868" s="241"/>
      <c r="U1868" s="118" t="str">
        <f>IF(F1868="","","OUT_"&amp;E1868&amp;MONTH(B1868)&amp;"/"&amp;DAY(B1868)&amp;"_"&amp;COUNTIF($V$12:V1868,V1868))</f>
        <v/>
      </c>
      <c r="V1868" s="118" t="str">
        <f>"OUT_"&amp;E1868&amp;B1868</f>
        <v>OUT_21</v>
      </c>
      <c r="W1868" s="194">
        <f>SUM(H1868)-SUM(I1870)</f>
        <v>0</v>
      </c>
      <c r="X1868" s="119" t="str">
        <f>IF(C1868="","",C1868)</f>
        <v/>
      </c>
      <c r="Y1868" s="135" t="str">
        <f>M1869</f>
        <v/>
      </c>
      <c r="Z1868" s="266">
        <f>M1870</f>
        <v>0</v>
      </c>
      <c r="AA1868" s="135"/>
      <c r="AB1868" s="135"/>
      <c r="AC1868" s="135"/>
      <c r="AD1868" s="135"/>
      <c r="AE1868" s="135"/>
      <c r="AF1868" s="148"/>
      <c r="AG1868" s="135"/>
      <c r="AH1868" s="135"/>
      <c r="AI1868" s="135"/>
      <c r="AJ1868" s="135"/>
      <c r="AK1868" s="135"/>
    </row>
    <row r="1869" spans="1:37" ht="18" customHeight="1">
      <c r="A1869" s="312"/>
      <c r="B1869" s="79"/>
      <c r="C1869" s="85" t="s">
        <v>26</v>
      </c>
      <c r="D1869" s="86" t="s">
        <v>1</v>
      </c>
      <c r="E1869" s="86" t="s">
        <v>29</v>
      </c>
      <c r="F1869" s="86" t="s">
        <v>119</v>
      </c>
      <c r="G1869" s="86" t="s">
        <v>134</v>
      </c>
      <c r="H1869" s="173" t="s">
        <v>117</v>
      </c>
      <c r="I1869" s="92" t="s">
        <v>135</v>
      </c>
      <c r="J1869" s="380" t="s">
        <v>199</v>
      </c>
      <c r="K1869" s="382" t="str">
        <f>$K$13</f>
        <v/>
      </c>
      <c r="L1869" s="383"/>
      <c r="M1869" s="382" t="str">
        <f>$M$13</f>
        <v/>
      </c>
      <c r="N1869" s="383"/>
      <c r="O1869" s="382" t="str">
        <f>$O$13</f>
        <v/>
      </c>
      <c r="P1869" s="383"/>
      <c r="Q1869" s="382" t="str">
        <f>$Q$13</f>
        <v/>
      </c>
      <c r="R1869" s="384"/>
      <c r="S1869" s="87"/>
      <c r="T1869" s="135"/>
      <c r="U1869" s="118"/>
      <c r="V1869" s="118"/>
      <c r="W1869" s="118"/>
      <c r="X1869" s="118"/>
      <c r="Y1869" s="135" t="str">
        <f>O1869</f>
        <v/>
      </c>
      <c r="Z1869" s="266">
        <f>O1870</f>
        <v>0</v>
      </c>
      <c r="AA1869" s="135"/>
      <c r="AB1869" s="135"/>
      <c r="AC1869" s="135"/>
      <c r="AD1869" s="135"/>
      <c r="AE1869" s="135"/>
      <c r="AF1869" s="148"/>
      <c r="AG1869" s="135"/>
      <c r="AH1869" s="135"/>
      <c r="AI1869" s="135"/>
      <c r="AJ1869" s="135"/>
      <c r="AK1869" s="135"/>
    </row>
    <row r="1870" spans="1:37" ht="18" customHeight="1" thickBot="1">
      <c r="A1870" s="312" t="str">
        <f>IF(C1868="","",C1868)</f>
        <v/>
      </c>
      <c r="B1870" s="97">
        <f>B1818</f>
        <v>21</v>
      </c>
      <c r="C1870" s="93" t="str">
        <f>IF(H1868="","",IF(D1868="USD",H1868-G1868,ROUNDUP((H1868-G1868)/T1868,2)))</f>
        <v/>
      </c>
      <c r="D1870" s="110"/>
      <c r="E1870" s="110"/>
      <c r="F1870" s="111" t="str">
        <f>IF(AND(E1868&lt;&gt;"",OR(I1868="全額",I1868="一部")=TRUE)=TRUE,E1868,"")</f>
        <v/>
      </c>
      <c r="G1870" s="112" t="str">
        <f>IF(D1868="JPY",IF(COUNTIF(F1870,"*円*")=1,I1870,ROUNDUP(I1870/T1868,2)),IF(COUNTIF(F1870,"*円*")=0,I1870,ROUNDUP(I1870*T1868,0)))</f>
        <v/>
      </c>
      <c r="H1870" s="174"/>
      <c r="I1870" s="176" t="str">
        <f>IF(I1868="","",IF(I1868="全額",H1868,IF(I1868="なし",0,"金額入力")))</f>
        <v/>
      </c>
      <c r="J1870" s="381"/>
      <c r="K1870" s="385"/>
      <c r="L1870" s="386"/>
      <c r="M1870" s="385"/>
      <c r="N1870" s="386"/>
      <c r="O1870" s="385"/>
      <c r="P1870" s="386"/>
      <c r="Q1870" s="385"/>
      <c r="R1870" s="387"/>
      <c r="S1870" s="87"/>
      <c r="T1870" s="135"/>
      <c r="U1870" s="118" t="str">
        <f>IF(G1870="","","IN_"&amp;F1870&amp;MONTH(H1870)&amp;"/"&amp;DAY(H1870))&amp;"_"&amp;COUNTIF($V$14:V1870,V1870)</f>
        <v>_326</v>
      </c>
      <c r="V1870" s="118" t="str">
        <f>"IN_"&amp;F1870&amp;H1870</f>
        <v>IN_</v>
      </c>
      <c r="W1870" s="118"/>
      <c r="X1870" s="118"/>
      <c r="Y1870" s="135" t="str">
        <f>Q1869</f>
        <v/>
      </c>
      <c r="Z1870" s="266">
        <f>Q1870</f>
        <v>0</v>
      </c>
      <c r="AA1870" s="135" t="str">
        <f>IF(AB1870="着金待ち",COUNTIF($AB$14:AB1870,"着金待ち"),"")</f>
        <v/>
      </c>
      <c r="AB1870" s="135" t="str">
        <f>IF(AND(OR(I1868="全額",I1868="一部")=TRUE,H1870="")=TRUE,"着金待ち","")</f>
        <v/>
      </c>
      <c r="AC1870" s="135" t="str">
        <f>IF(AB1870="着金待ち",C1868,"")</f>
        <v/>
      </c>
      <c r="AD1870" s="135" t="str">
        <f>IF(AB1870="着金待ち",F1870,"")</f>
        <v/>
      </c>
      <c r="AE1870" s="292" t="str">
        <f>IF(AB1870="着金待ち",G1870,"")</f>
        <v/>
      </c>
      <c r="AF1870" s="148" t="str">
        <f>IF(AB1870="着金待ち",B1870,"")</f>
        <v/>
      </c>
      <c r="AG1870" s="135" t="str">
        <f>IF(C1870="","",IF(C1870&lt;&gt;D1870+E1870,"！",""))</f>
        <v/>
      </c>
      <c r="AH1870" s="135" t="str">
        <f>IF(C1870="","",IF(C1870&lt;&gt;SUM(K1870:R1870),"！",""))</f>
        <v/>
      </c>
      <c r="AI1870" s="135" t="str">
        <f>IF(OR(AG1870="！",AH1870="！")=TRUE,"！","")</f>
        <v/>
      </c>
      <c r="AJ1870" s="135" t="str">
        <f>IF(AI1870="！",COUNTIF($AI$14:AI1870,"！"),"")</f>
        <v/>
      </c>
      <c r="AK1870" s="135">
        <v>11</v>
      </c>
    </row>
    <row r="1871" spans="1:37" ht="18" customHeight="1" thickBot="1">
      <c r="B1871" s="308" t="s">
        <v>317</v>
      </c>
      <c r="C1871" s="181"/>
      <c r="D1871" s="182"/>
      <c r="E1871" s="98" t="str">
        <f>IFERROR(ABS(C1870-(D1870+E1870)),"")</f>
        <v/>
      </c>
      <c r="F1871" s="183"/>
      <c r="G1871" s="183"/>
      <c r="H1871" s="182"/>
      <c r="I1871" s="170"/>
      <c r="J1871" s="79"/>
      <c r="K1871" s="79"/>
      <c r="L1871" s="79"/>
      <c r="M1871" s="79"/>
      <c r="N1871" s="79"/>
      <c r="O1871" s="79"/>
      <c r="P1871" s="79"/>
      <c r="Q1871" s="371" t="str">
        <f>IFERROR(ABS(C1870-SUM(K1870:R1870)),"")</f>
        <v/>
      </c>
      <c r="R1871" s="371"/>
      <c r="S1871" s="135"/>
      <c r="T1871" s="135"/>
      <c r="U1871" s="135"/>
      <c r="V1871" s="135"/>
      <c r="W1871" s="135"/>
      <c r="X1871" s="135"/>
      <c r="Y1871" s="135"/>
      <c r="Z1871" s="135"/>
      <c r="AA1871" s="135"/>
      <c r="AB1871" s="135"/>
      <c r="AC1871" s="135"/>
      <c r="AD1871" s="135"/>
      <c r="AE1871" s="135"/>
      <c r="AF1871" s="135"/>
      <c r="AG1871" s="135"/>
      <c r="AH1871" s="135"/>
      <c r="AI1871" s="135"/>
      <c r="AJ1871" s="135"/>
      <c r="AK1871" s="135"/>
    </row>
    <row r="1872" spans="1:37" ht="18" customHeight="1" thickBot="1">
      <c r="A1872" s="312"/>
      <c r="B1872" s="321">
        <f>B1867+1</f>
        <v>12</v>
      </c>
      <c r="C1872" s="81" t="s">
        <v>23</v>
      </c>
      <c r="D1872" s="82" t="s">
        <v>136</v>
      </c>
      <c r="E1872" s="82" t="s">
        <v>28</v>
      </c>
      <c r="F1872" s="82" t="s">
        <v>27</v>
      </c>
      <c r="G1872" s="82" t="s">
        <v>24</v>
      </c>
      <c r="H1872" s="171" t="s">
        <v>25</v>
      </c>
      <c r="I1872" s="91" t="s">
        <v>133</v>
      </c>
      <c r="J1872" s="372" t="s">
        <v>198</v>
      </c>
      <c r="K1872" s="374"/>
      <c r="L1872" s="375"/>
      <c r="M1872" s="375"/>
      <c r="N1872" s="375"/>
      <c r="O1872" s="375"/>
      <c r="P1872" s="375"/>
      <c r="Q1872" s="375"/>
      <c r="R1872" s="376"/>
      <c r="S1872" s="83"/>
      <c r="T1872" s="120" t="s">
        <v>31</v>
      </c>
      <c r="U1872" s="118"/>
      <c r="V1872" s="118"/>
      <c r="W1872" s="118"/>
      <c r="X1872" s="118"/>
      <c r="Y1872" s="135" t="str">
        <f>K1874</f>
        <v/>
      </c>
      <c r="Z1872" s="266">
        <f>K1875</f>
        <v>0</v>
      </c>
      <c r="AA1872" s="135"/>
      <c r="AB1872" s="135"/>
      <c r="AC1872" s="135"/>
      <c r="AD1872" s="135"/>
      <c r="AE1872" s="135"/>
      <c r="AF1872" s="148"/>
      <c r="AG1872" s="135"/>
      <c r="AH1872" s="135"/>
      <c r="AI1872" s="135"/>
      <c r="AJ1872" s="135"/>
      <c r="AK1872" s="135"/>
    </row>
    <row r="1873" spans="1:37" ht="18" customHeight="1" thickBot="1">
      <c r="A1873" s="312"/>
      <c r="B1873" s="309">
        <f>B1818</f>
        <v>21</v>
      </c>
      <c r="C1873" s="107"/>
      <c r="D1873" s="108" t="s">
        <v>30</v>
      </c>
      <c r="E1873" s="108" t="str">
        <f>IF(C1873="","",IFERROR(INDEX(リスト!$B$3:$B$32,MATCH(プレー記録!C1873,リスト!$D$3:$D$32,0),1),""))</f>
        <v/>
      </c>
      <c r="F1873" s="109"/>
      <c r="G1873" s="109" t="str">
        <f>IF(F1873="","",F1873)</f>
        <v/>
      </c>
      <c r="H1873" s="172"/>
      <c r="I1873" s="175"/>
      <c r="J1873" s="373"/>
      <c r="K1873" s="377"/>
      <c r="L1873" s="378"/>
      <c r="M1873" s="378"/>
      <c r="N1873" s="378"/>
      <c r="O1873" s="378"/>
      <c r="P1873" s="378"/>
      <c r="Q1873" s="378"/>
      <c r="R1873" s="379"/>
      <c r="S1873" s="84"/>
      <c r="T1873" s="241"/>
      <c r="U1873" s="118" t="str">
        <f>IF(F1873="","","OUT_"&amp;E1873&amp;MONTH(B1873)&amp;"/"&amp;DAY(B1873)&amp;"_"&amp;COUNTIF($V$12:V1873,V1873))</f>
        <v/>
      </c>
      <c r="V1873" s="118" t="str">
        <f>"OUT_"&amp;E1873&amp;B1873</f>
        <v>OUT_21</v>
      </c>
      <c r="W1873" s="194">
        <f>SUM(H1873)-SUM(I1875)</f>
        <v>0</v>
      </c>
      <c r="X1873" s="119" t="str">
        <f>IF(C1873="","",C1873)</f>
        <v/>
      </c>
      <c r="Y1873" s="135" t="str">
        <f>M1874</f>
        <v/>
      </c>
      <c r="Z1873" s="266">
        <f>M1875</f>
        <v>0</v>
      </c>
      <c r="AA1873" s="135"/>
      <c r="AB1873" s="135"/>
      <c r="AC1873" s="135"/>
      <c r="AD1873" s="135"/>
      <c r="AE1873" s="135"/>
      <c r="AF1873" s="148"/>
      <c r="AG1873" s="135"/>
      <c r="AH1873" s="135"/>
      <c r="AI1873" s="135"/>
      <c r="AJ1873" s="135"/>
      <c r="AK1873" s="135"/>
    </row>
    <row r="1874" spans="1:37" ht="18" customHeight="1">
      <c r="A1874" s="312"/>
      <c r="B1874" s="79"/>
      <c r="C1874" s="85" t="s">
        <v>26</v>
      </c>
      <c r="D1874" s="86" t="s">
        <v>1</v>
      </c>
      <c r="E1874" s="86" t="s">
        <v>29</v>
      </c>
      <c r="F1874" s="86" t="s">
        <v>119</v>
      </c>
      <c r="G1874" s="86" t="s">
        <v>134</v>
      </c>
      <c r="H1874" s="173" t="s">
        <v>117</v>
      </c>
      <c r="I1874" s="92" t="s">
        <v>135</v>
      </c>
      <c r="J1874" s="380" t="s">
        <v>199</v>
      </c>
      <c r="K1874" s="382" t="str">
        <f>$K$13</f>
        <v/>
      </c>
      <c r="L1874" s="383"/>
      <c r="M1874" s="382" t="str">
        <f>$M$13</f>
        <v/>
      </c>
      <c r="N1874" s="383"/>
      <c r="O1874" s="382" t="str">
        <f>$O$13</f>
        <v/>
      </c>
      <c r="P1874" s="383"/>
      <c r="Q1874" s="382" t="str">
        <f>$Q$13</f>
        <v/>
      </c>
      <c r="R1874" s="384"/>
      <c r="S1874" s="87"/>
      <c r="T1874" s="135"/>
      <c r="U1874" s="118"/>
      <c r="V1874" s="118"/>
      <c r="W1874" s="118"/>
      <c r="X1874" s="118"/>
      <c r="Y1874" s="135" t="str">
        <f>O1874</f>
        <v/>
      </c>
      <c r="Z1874" s="266">
        <f>O1875</f>
        <v>0</v>
      </c>
      <c r="AA1874" s="135"/>
      <c r="AB1874" s="135"/>
      <c r="AC1874" s="135"/>
      <c r="AD1874" s="135"/>
      <c r="AE1874" s="135"/>
      <c r="AF1874" s="148"/>
      <c r="AG1874" s="135"/>
      <c r="AH1874" s="135"/>
      <c r="AI1874" s="135"/>
      <c r="AJ1874" s="135"/>
      <c r="AK1874" s="135"/>
    </row>
    <row r="1875" spans="1:37" ht="18" customHeight="1" thickBot="1">
      <c r="A1875" s="312" t="str">
        <f>IF(C1873="","",C1873)</f>
        <v/>
      </c>
      <c r="B1875" s="97">
        <f>B1818</f>
        <v>21</v>
      </c>
      <c r="C1875" s="93" t="str">
        <f>IF(H1873="","",IF(D1873="USD",H1873-G1873,ROUNDUP((H1873-G1873)/T1873,2)))</f>
        <v/>
      </c>
      <c r="D1875" s="110"/>
      <c r="E1875" s="110"/>
      <c r="F1875" s="111" t="str">
        <f>IF(AND(E1873&lt;&gt;"",OR(I1873="全額",I1873="一部")=TRUE)=TRUE,E1873,"")</f>
        <v/>
      </c>
      <c r="G1875" s="112" t="str">
        <f>IF(D1873="JPY",IF(COUNTIF(F1875,"*円*")=1,I1875,ROUNDUP(I1875/T1873,2)),IF(COUNTIF(F1875,"*円*")=0,I1875,ROUNDUP(I1875*T1873,0)))</f>
        <v/>
      </c>
      <c r="H1875" s="174"/>
      <c r="I1875" s="176" t="str">
        <f>IF(I1873="","",IF(I1873="全額",H1873,IF(I1873="なし",0,"金額入力")))</f>
        <v/>
      </c>
      <c r="J1875" s="381"/>
      <c r="K1875" s="385"/>
      <c r="L1875" s="386"/>
      <c r="M1875" s="385"/>
      <c r="N1875" s="386"/>
      <c r="O1875" s="385"/>
      <c r="P1875" s="386"/>
      <c r="Q1875" s="385"/>
      <c r="R1875" s="387"/>
      <c r="S1875" s="87"/>
      <c r="T1875" s="135"/>
      <c r="U1875" s="118" t="str">
        <f>IF(G1875="","","IN_"&amp;F1875&amp;MONTH(H1875)&amp;"/"&amp;DAY(H1875))&amp;"_"&amp;COUNTIF($V$14:V1875,V1875)</f>
        <v>_327</v>
      </c>
      <c r="V1875" s="118" t="str">
        <f>"IN_"&amp;F1875&amp;H1875</f>
        <v>IN_</v>
      </c>
      <c r="W1875" s="118"/>
      <c r="X1875" s="118"/>
      <c r="Y1875" s="135" t="str">
        <f>Q1874</f>
        <v/>
      </c>
      <c r="Z1875" s="266">
        <f>Q1875</f>
        <v>0</v>
      </c>
      <c r="AA1875" s="135" t="str">
        <f>IF(AB1875="着金待ち",COUNTIF($AB$14:AB1875,"着金待ち"),"")</f>
        <v/>
      </c>
      <c r="AB1875" s="135" t="str">
        <f>IF(AND(OR(I1873="全額",I1873="一部")=TRUE,H1875="")=TRUE,"着金待ち","")</f>
        <v/>
      </c>
      <c r="AC1875" s="135" t="str">
        <f>IF(AB1875="着金待ち",C1873,"")</f>
        <v/>
      </c>
      <c r="AD1875" s="135" t="str">
        <f>IF(AB1875="着金待ち",F1875,"")</f>
        <v/>
      </c>
      <c r="AE1875" s="292" t="str">
        <f>IF(AB1875="着金待ち",G1875,"")</f>
        <v/>
      </c>
      <c r="AF1875" s="148" t="str">
        <f>IF(AB1875="着金待ち",B1875,"")</f>
        <v/>
      </c>
      <c r="AG1875" s="135" t="str">
        <f>IF(C1875="","",IF(C1875&lt;&gt;D1875+E1875,"！",""))</f>
        <v/>
      </c>
      <c r="AH1875" s="135" t="str">
        <f>IF(C1875="","",IF(C1875&lt;&gt;SUM(K1875:R1875),"！",""))</f>
        <v/>
      </c>
      <c r="AI1875" s="135" t="str">
        <f>IF(OR(AG1875="！",AH1875="！")=TRUE,"！","")</f>
        <v/>
      </c>
      <c r="AJ1875" s="135" t="str">
        <f>IF(AI1875="！",COUNTIF($AI$14:AI1875,"！"),"")</f>
        <v/>
      </c>
      <c r="AK1875" s="135">
        <v>12</v>
      </c>
    </row>
    <row r="1876" spans="1:37" ht="18" customHeight="1" thickBot="1">
      <c r="B1876" s="308" t="s">
        <v>317</v>
      </c>
      <c r="C1876" s="181"/>
      <c r="D1876" s="182"/>
      <c r="E1876" s="98" t="str">
        <f>IFERROR(ABS(C1875-(D1875+E1875)),"")</f>
        <v/>
      </c>
      <c r="F1876" s="183"/>
      <c r="G1876" s="183"/>
      <c r="H1876" s="182"/>
      <c r="I1876" s="170"/>
      <c r="J1876" s="79"/>
      <c r="K1876" s="79"/>
      <c r="L1876" s="79"/>
      <c r="M1876" s="79"/>
      <c r="N1876" s="79"/>
      <c r="O1876" s="79"/>
      <c r="P1876" s="79"/>
      <c r="Q1876" s="371" t="str">
        <f>IFERROR(ABS(C1875-SUM(K1875:R1875)),"")</f>
        <v/>
      </c>
      <c r="R1876" s="371"/>
      <c r="S1876" s="135"/>
      <c r="T1876" s="135"/>
      <c r="U1876" s="135"/>
      <c r="V1876" s="135"/>
      <c r="W1876" s="135"/>
      <c r="X1876" s="135"/>
      <c r="Y1876" s="135"/>
      <c r="Z1876" s="135"/>
      <c r="AA1876" s="135"/>
      <c r="AB1876" s="135"/>
      <c r="AC1876" s="135"/>
      <c r="AD1876" s="135"/>
      <c r="AE1876" s="135"/>
      <c r="AF1876" s="135"/>
      <c r="AG1876" s="135"/>
      <c r="AH1876" s="135"/>
      <c r="AI1876" s="135"/>
      <c r="AJ1876" s="135"/>
      <c r="AK1876" s="135"/>
    </row>
    <row r="1877" spans="1:37" ht="18" customHeight="1" thickBot="1">
      <c r="A1877" s="312"/>
      <c r="B1877" s="321">
        <f>B1872+1</f>
        <v>13</v>
      </c>
      <c r="C1877" s="81" t="s">
        <v>23</v>
      </c>
      <c r="D1877" s="82" t="s">
        <v>136</v>
      </c>
      <c r="E1877" s="82" t="s">
        <v>28</v>
      </c>
      <c r="F1877" s="82" t="s">
        <v>27</v>
      </c>
      <c r="G1877" s="82" t="s">
        <v>24</v>
      </c>
      <c r="H1877" s="171" t="s">
        <v>25</v>
      </c>
      <c r="I1877" s="91" t="s">
        <v>133</v>
      </c>
      <c r="J1877" s="372" t="s">
        <v>198</v>
      </c>
      <c r="K1877" s="374"/>
      <c r="L1877" s="375"/>
      <c r="M1877" s="375"/>
      <c r="N1877" s="375"/>
      <c r="O1877" s="375"/>
      <c r="P1877" s="375"/>
      <c r="Q1877" s="375"/>
      <c r="R1877" s="376"/>
      <c r="S1877" s="83"/>
      <c r="T1877" s="120" t="s">
        <v>31</v>
      </c>
      <c r="U1877" s="118"/>
      <c r="V1877" s="118"/>
      <c r="W1877" s="118"/>
      <c r="X1877" s="118"/>
      <c r="Y1877" s="135" t="str">
        <f>K1879</f>
        <v/>
      </c>
      <c r="Z1877" s="266">
        <f>K1880</f>
        <v>0</v>
      </c>
      <c r="AA1877" s="135"/>
      <c r="AB1877" s="135"/>
      <c r="AC1877" s="135"/>
      <c r="AD1877" s="135"/>
      <c r="AE1877" s="135"/>
      <c r="AF1877" s="148"/>
      <c r="AG1877" s="135"/>
      <c r="AH1877" s="135"/>
      <c r="AI1877" s="135"/>
      <c r="AJ1877" s="135"/>
      <c r="AK1877" s="135"/>
    </row>
    <row r="1878" spans="1:37" ht="18" customHeight="1" thickBot="1">
      <c r="A1878" s="312"/>
      <c r="B1878" s="309">
        <f>B1818</f>
        <v>21</v>
      </c>
      <c r="C1878" s="107"/>
      <c r="D1878" s="108" t="s">
        <v>30</v>
      </c>
      <c r="E1878" s="108" t="str">
        <f>IF(C1878="","",IFERROR(INDEX(リスト!$B$3:$B$32,MATCH(プレー記録!C1878,リスト!$D$3:$D$32,0),1),""))</f>
        <v/>
      </c>
      <c r="F1878" s="109"/>
      <c r="G1878" s="109" t="str">
        <f>IF(F1878="","",F1878)</f>
        <v/>
      </c>
      <c r="H1878" s="172"/>
      <c r="I1878" s="175"/>
      <c r="J1878" s="373"/>
      <c r="K1878" s="377"/>
      <c r="L1878" s="378"/>
      <c r="M1878" s="378"/>
      <c r="N1878" s="378"/>
      <c r="O1878" s="378"/>
      <c r="P1878" s="378"/>
      <c r="Q1878" s="378"/>
      <c r="R1878" s="379"/>
      <c r="S1878" s="84"/>
      <c r="T1878" s="241"/>
      <c r="U1878" s="118" t="str">
        <f>IF(F1878="","","OUT_"&amp;E1878&amp;MONTH(B1878)&amp;"/"&amp;DAY(B1878)&amp;"_"&amp;COUNTIF($V$12:V1878,V1878))</f>
        <v/>
      </c>
      <c r="V1878" s="118" t="str">
        <f>"OUT_"&amp;E1878&amp;B1878</f>
        <v>OUT_21</v>
      </c>
      <c r="W1878" s="194">
        <f>SUM(H1878)-SUM(I1880)</f>
        <v>0</v>
      </c>
      <c r="X1878" s="119" t="str">
        <f>IF(C1878="","",C1878)</f>
        <v/>
      </c>
      <c r="Y1878" s="135" t="str">
        <f>M1879</f>
        <v/>
      </c>
      <c r="Z1878" s="266">
        <f>M1880</f>
        <v>0</v>
      </c>
      <c r="AA1878" s="135"/>
      <c r="AB1878" s="135"/>
      <c r="AC1878" s="135"/>
      <c r="AD1878" s="135"/>
      <c r="AE1878" s="135"/>
      <c r="AF1878" s="148"/>
      <c r="AG1878" s="135"/>
      <c r="AH1878" s="135"/>
      <c r="AI1878" s="135"/>
      <c r="AJ1878" s="135"/>
      <c r="AK1878" s="135"/>
    </row>
    <row r="1879" spans="1:37" ht="18" customHeight="1">
      <c r="A1879" s="312"/>
      <c r="B1879" s="79"/>
      <c r="C1879" s="85" t="s">
        <v>26</v>
      </c>
      <c r="D1879" s="86" t="s">
        <v>1</v>
      </c>
      <c r="E1879" s="86" t="s">
        <v>29</v>
      </c>
      <c r="F1879" s="86" t="s">
        <v>119</v>
      </c>
      <c r="G1879" s="86" t="s">
        <v>134</v>
      </c>
      <c r="H1879" s="173" t="s">
        <v>117</v>
      </c>
      <c r="I1879" s="92" t="s">
        <v>135</v>
      </c>
      <c r="J1879" s="380" t="s">
        <v>199</v>
      </c>
      <c r="K1879" s="382" t="str">
        <f>$K$13</f>
        <v/>
      </c>
      <c r="L1879" s="383"/>
      <c r="M1879" s="382" t="str">
        <f>$M$13</f>
        <v/>
      </c>
      <c r="N1879" s="383"/>
      <c r="O1879" s="382" t="str">
        <f>$O$13</f>
        <v/>
      </c>
      <c r="P1879" s="383"/>
      <c r="Q1879" s="382" t="str">
        <f>$Q$13</f>
        <v/>
      </c>
      <c r="R1879" s="384"/>
      <c r="S1879" s="87"/>
      <c r="T1879" s="135"/>
      <c r="U1879" s="118"/>
      <c r="V1879" s="118"/>
      <c r="W1879" s="118"/>
      <c r="X1879" s="118"/>
      <c r="Y1879" s="135" t="str">
        <f>O1879</f>
        <v/>
      </c>
      <c r="Z1879" s="266">
        <f>O1880</f>
        <v>0</v>
      </c>
      <c r="AA1879" s="135"/>
      <c r="AB1879" s="135"/>
      <c r="AC1879" s="135"/>
      <c r="AD1879" s="135"/>
      <c r="AE1879" s="135"/>
      <c r="AF1879" s="148"/>
      <c r="AG1879" s="135"/>
      <c r="AH1879" s="135"/>
      <c r="AI1879" s="135"/>
      <c r="AJ1879" s="135"/>
      <c r="AK1879" s="135"/>
    </row>
    <row r="1880" spans="1:37" ht="18" customHeight="1" thickBot="1">
      <c r="A1880" s="312" t="str">
        <f>IF(C1878="","",C1878)</f>
        <v/>
      </c>
      <c r="B1880" s="97">
        <f>B1818</f>
        <v>21</v>
      </c>
      <c r="C1880" s="93" t="str">
        <f>IF(H1878="","",IF(D1878="USD",H1878-G1878,ROUNDUP((H1878-G1878)/T1878,2)))</f>
        <v/>
      </c>
      <c r="D1880" s="110"/>
      <c r="E1880" s="110"/>
      <c r="F1880" s="111" t="str">
        <f>IF(AND(E1878&lt;&gt;"",OR(I1878="全額",I1878="一部")=TRUE)=TRUE,E1878,"")</f>
        <v/>
      </c>
      <c r="G1880" s="112" t="str">
        <f>IF(D1878="JPY",IF(COUNTIF(F1880,"*円*")=1,I1880,ROUNDUP(I1880/T1878,2)),IF(COUNTIF(F1880,"*円*")=0,I1880,ROUNDUP(I1880*T1878,0)))</f>
        <v/>
      </c>
      <c r="H1880" s="174"/>
      <c r="I1880" s="176" t="str">
        <f>IF(I1878="","",IF(I1878="全額",H1878,IF(I1878="なし",0,"金額入力")))</f>
        <v/>
      </c>
      <c r="J1880" s="381"/>
      <c r="K1880" s="385"/>
      <c r="L1880" s="386"/>
      <c r="M1880" s="385"/>
      <c r="N1880" s="386"/>
      <c r="O1880" s="385"/>
      <c r="P1880" s="386"/>
      <c r="Q1880" s="385"/>
      <c r="R1880" s="387"/>
      <c r="S1880" s="87"/>
      <c r="T1880" s="135"/>
      <c r="U1880" s="118" t="str">
        <f>IF(G1880="","","IN_"&amp;F1880&amp;MONTH(H1880)&amp;"/"&amp;DAY(H1880))&amp;"_"&amp;COUNTIF($V$14:V1880,V1880)</f>
        <v>_328</v>
      </c>
      <c r="V1880" s="118" t="str">
        <f>"IN_"&amp;F1880&amp;H1880</f>
        <v>IN_</v>
      </c>
      <c r="W1880" s="118"/>
      <c r="X1880" s="118"/>
      <c r="Y1880" s="135" t="str">
        <f>Q1879</f>
        <v/>
      </c>
      <c r="Z1880" s="266">
        <f>Q1880</f>
        <v>0</v>
      </c>
      <c r="AA1880" s="135" t="str">
        <f>IF(AB1880="着金待ち",COUNTIF($AB$14:AB1880,"着金待ち"),"")</f>
        <v/>
      </c>
      <c r="AB1880" s="135" t="str">
        <f>IF(AND(OR(I1878="全額",I1878="一部")=TRUE,H1880="")=TRUE,"着金待ち","")</f>
        <v/>
      </c>
      <c r="AC1880" s="135" t="str">
        <f>IF(AB1880="着金待ち",C1878,"")</f>
        <v/>
      </c>
      <c r="AD1880" s="135" t="str">
        <f>IF(AB1880="着金待ち",F1880,"")</f>
        <v/>
      </c>
      <c r="AE1880" s="292" t="str">
        <f>IF(AB1880="着金待ち",G1880,"")</f>
        <v/>
      </c>
      <c r="AF1880" s="148" t="str">
        <f>IF(AB1880="着金待ち",B1880,"")</f>
        <v/>
      </c>
      <c r="AG1880" s="135" t="str">
        <f>IF(C1880="","",IF(C1880&lt;&gt;D1880+E1880,"！",""))</f>
        <v/>
      </c>
      <c r="AH1880" s="135" t="str">
        <f>IF(C1880="","",IF(C1880&lt;&gt;SUM(K1880:R1880),"！",""))</f>
        <v/>
      </c>
      <c r="AI1880" s="135" t="str">
        <f>IF(OR(AG1880="！",AH1880="！")=TRUE,"！","")</f>
        <v/>
      </c>
      <c r="AJ1880" s="135" t="str">
        <f>IF(AI1880="！",COUNTIF($AI$14:AI1880,"！"),"")</f>
        <v/>
      </c>
      <c r="AK1880" s="135">
        <v>13</v>
      </c>
    </row>
    <row r="1881" spans="1:37" ht="18" customHeight="1" thickBot="1">
      <c r="B1881" s="308" t="s">
        <v>317</v>
      </c>
      <c r="C1881" s="181"/>
      <c r="D1881" s="182"/>
      <c r="E1881" s="98" t="str">
        <f>IFERROR(ABS(C1880-(D1880+E1880)),"")</f>
        <v/>
      </c>
      <c r="F1881" s="183"/>
      <c r="G1881" s="183"/>
      <c r="H1881" s="182"/>
      <c r="I1881" s="170"/>
      <c r="J1881" s="79"/>
      <c r="K1881" s="79"/>
      <c r="L1881" s="79"/>
      <c r="M1881" s="79"/>
      <c r="N1881" s="79"/>
      <c r="O1881" s="79"/>
      <c r="P1881" s="79"/>
      <c r="Q1881" s="371" t="str">
        <f>IFERROR(ABS(C1880-SUM(K1880:R1880)),"")</f>
        <v/>
      </c>
      <c r="R1881" s="371"/>
      <c r="S1881" s="135"/>
      <c r="T1881" s="135"/>
      <c r="U1881" s="135"/>
      <c r="V1881" s="135"/>
      <c r="W1881" s="135"/>
      <c r="X1881" s="135"/>
      <c r="Y1881" s="135"/>
      <c r="Z1881" s="135"/>
      <c r="AA1881" s="135"/>
      <c r="AB1881" s="135"/>
      <c r="AC1881" s="135"/>
      <c r="AD1881" s="135"/>
      <c r="AE1881" s="135"/>
      <c r="AF1881" s="135"/>
      <c r="AG1881" s="135"/>
      <c r="AH1881" s="135"/>
      <c r="AI1881" s="135"/>
      <c r="AJ1881" s="135"/>
      <c r="AK1881" s="135"/>
    </row>
    <row r="1882" spans="1:37" ht="18" customHeight="1" thickBot="1">
      <c r="A1882" s="312"/>
      <c r="B1882" s="321">
        <f>B1877+1</f>
        <v>14</v>
      </c>
      <c r="C1882" s="81" t="s">
        <v>23</v>
      </c>
      <c r="D1882" s="82" t="s">
        <v>136</v>
      </c>
      <c r="E1882" s="82" t="s">
        <v>28</v>
      </c>
      <c r="F1882" s="82" t="s">
        <v>27</v>
      </c>
      <c r="G1882" s="82" t="s">
        <v>24</v>
      </c>
      <c r="H1882" s="171" t="s">
        <v>25</v>
      </c>
      <c r="I1882" s="91" t="s">
        <v>133</v>
      </c>
      <c r="J1882" s="372" t="s">
        <v>198</v>
      </c>
      <c r="K1882" s="374"/>
      <c r="L1882" s="375"/>
      <c r="M1882" s="375"/>
      <c r="N1882" s="375"/>
      <c r="O1882" s="375"/>
      <c r="P1882" s="375"/>
      <c r="Q1882" s="375"/>
      <c r="R1882" s="376"/>
      <c r="S1882" s="83"/>
      <c r="T1882" s="120" t="s">
        <v>31</v>
      </c>
      <c r="U1882" s="118"/>
      <c r="V1882" s="118"/>
      <c r="W1882" s="118"/>
      <c r="X1882" s="118"/>
      <c r="Y1882" s="135" t="str">
        <f>K1884</f>
        <v/>
      </c>
      <c r="Z1882" s="266">
        <f>K1885</f>
        <v>0</v>
      </c>
      <c r="AA1882" s="135"/>
      <c r="AB1882" s="135"/>
      <c r="AC1882" s="135"/>
      <c r="AD1882" s="135"/>
      <c r="AE1882" s="135"/>
      <c r="AF1882" s="148"/>
      <c r="AG1882" s="135"/>
      <c r="AH1882" s="135"/>
      <c r="AI1882" s="135"/>
      <c r="AJ1882" s="135"/>
      <c r="AK1882" s="135"/>
    </row>
    <row r="1883" spans="1:37" ht="18" customHeight="1" thickBot="1">
      <c r="A1883" s="312"/>
      <c r="B1883" s="309">
        <f>B1818</f>
        <v>21</v>
      </c>
      <c r="C1883" s="107"/>
      <c r="D1883" s="108" t="s">
        <v>30</v>
      </c>
      <c r="E1883" s="108" t="str">
        <f>IF(C1883="","",IFERROR(INDEX(リスト!$B$3:$B$32,MATCH(プレー記録!C1883,リスト!$D$3:$D$32,0),1),""))</f>
        <v/>
      </c>
      <c r="F1883" s="109"/>
      <c r="G1883" s="109" t="str">
        <f>IF(F1883="","",F1883)</f>
        <v/>
      </c>
      <c r="H1883" s="172"/>
      <c r="I1883" s="175"/>
      <c r="J1883" s="373"/>
      <c r="K1883" s="377"/>
      <c r="L1883" s="378"/>
      <c r="M1883" s="378"/>
      <c r="N1883" s="378"/>
      <c r="O1883" s="378"/>
      <c r="P1883" s="378"/>
      <c r="Q1883" s="378"/>
      <c r="R1883" s="379"/>
      <c r="S1883" s="84"/>
      <c r="T1883" s="241"/>
      <c r="U1883" s="118" t="str">
        <f>IF(F1883="","","OUT_"&amp;E1883&amp;MONTH(B1883)&amp;"/"&amp;DAY(B1883)&amp;"_"&amp;COUNTIF($V$12:V1883,V1883))</f>
        <v/>
      </c>
      <c r="V1883" s="118" t="str">
        <f>"OUT_"&amp;E1883&amp;B1883</f>
        <v>OUT_21</v>
      </c>
      <c r="W1883" s="194">
        <f>SUM(H1883)-SUM(I1885)</f>
        <v>0</v>
      </c>
      <c r="X1883" s="119" t="str">
        <f>IF(C1883="","",C1883)</f>
        <v/>
      </c>
      <c r="Y1883" s="135" t="str">
        <f>M1884</f>
        <v/>
      </c>
      <c r="Z1883" s="266">
        <f>M1885</f>
        <v>0</v>
      </c>
      <c r="AA1883" s="135"/>
      <c r="AB1883" s="135"/>
      <c r="AC1883" s="135"/>
      <c r="AD1883" s="135"/>
      <c r="AE1883" s="135"/>
      <c r="AF1883" s="148"/>
      <c r="AG1883" s="135"/>
      <c r="AH1883" s="135"/>
      <c r="AI1883" s="135"/>
      <c r="AJ1883" s="135"/>
      <c r="AK1883" s="135"/>
    </row>
    <row r="1884" spans="1:37" ht="18" customHeight="1">
      <c r="A1884" s="312"/>
      <c r="B1884" s="79"/>
      <c r="C1884" s="85" t="s">
        <v>26</v>
      </c>
      <c r="D1884" s="86" t="s">
        <v>1</v>
      </c>
      <c r="E1884" s="86" t="s">
        <v>29</v>
      </c>
      <c r="F1884" s="86" t="s">
        <v>119</v>
      </c>
      <c r="G1884" s="86" t="s">
        <v>134</v>
      </c>
      <c r="H1884" s="173" t="s">
        <v>117</v>
      </c>
      <c r="I1884" s="92" t="s">
        <v>135</v>
      </c>
      <c r="J1884" s="380" t="s">
        <v>199</v>
      </c>
      <c r="K1884" s="382" t="str">
        <f>$K$13</f>
        <v/>
      </c>
      <c r="L1884" s="383"/>
      <c r="M1884" s="382" t="str">
        <f>$M$13</f>
        <v/>
      </c>
      <c r="N1884" s="383"/>
      <c r="O1884" s="382" t="str">
        <f>$O$13</f>
        <v/>
      </c>
      <c r="P1884" s="383"/>
      <c r="Q1884" s="382" t="str">
        <f>$Q$13</f>
        <v/>
      </c>
      <c r="R1884" s="384"/>
      <c r="S1884" s="87"/>
      <c r="T1884" s="135"/>
      <c r="U1884" s="118"/>
      <c r="V1884" s="118"/>
      <c r="W1884" s="118"/>
      <c r="X1884" s="118"/>
      <c r="Y1884" s="135" t="str">
        <f>O1884</f>
        <v/>
      </c>
      <c r="Z1884" s="266">
        <f>O1885</f>
        <v>0</v>
      </c>
      <c r="AA1884" s="135"/>
      <c r="AB1884" s="135"/>
      <c r="AC1884" s="135"/>
      <c r="AD1884" s="135"/>
      <c r="AE1884" s="135"/>
      <c r="AF1884" s="148"/>
      <c r="AG1884" s="135"/>
      <c r="AH1884" s="135"/>
      <c r="AI1884" s="135"/>
      <c r="AJ1884" s="135"/>
      <c r="AK1884" s="135"/>
    </row>
    <row r="1885" spans="1:37" ht="18" customHeight="1" thickBot="1">
      <c r="A1885" s="312" t="str">
        <f>IF(C1883="","",C1883)</f>
        <v/>
      </c>
      <c r="B1885" s="97">
        <f>B1818</f>
        <v>21</v>
      </c>
      <c r="C1885" s="93" t="str">
        <f>IF(H1883="","",IF(D1883="USD",H1883-G1883,ROUNDUP((H1883-G1883)/T1883,2)))</f>
        <v/>
      </c>
      <c r="D1885" s="110"/>
      <c r="E1885" s="110"/>
      <c r="F1885" s="111" t="str">
        <f>IF(AND(E1883&lt;&gt;"",OR(I1883="全額",I1883="一部")=TRUE)=TRUE,E1883,"")</f>
        <v/>
      </c>
      <c r="G1885" s="112" t="str">
        <f>IF(D1883="JPY",IF(COUNTIF(F1885,"*円*")=1,I1885,ROUNDUP(I1885/T1883,2)),IF(COUNTIF(F1885,"*円*")=0,I1885,ROUNDUP(I1885*T1883,0)))</f>
        <v/>
      </c>
      <c r="H1885" s="174"/>
      <c r="I1885" s="176" t="str">
        <f>IF(I1883="","",IF(I1883="全額",H1883,IF(I1883="なし",0,"金額入力")))</f>
        <v/>
      </c>
      <c r="J1885" s="381"/>
      <c r="K1885" s="385"/>
      <c r="L1885" s="386"/>
      <c r="M1885" s="385"/>
      <c r="N1885" s="386"/>
      <c r="O1885" s="385"/>
      <c r="P1885" s="386"/>
      <c r="Q1885" s="385"/>
      <c r="R1885" s="387"/>
      <c r="S1885" s="87"/>
      <c r="T1885" s="135"/>
      <c r="U1885" s="118" t="str">
        <f>IF(G1885="","","IN_"&amp;F1885&amp;MONTH(H1885)&amp;"/"&amp;DAY(H1885))&amp;"_"&amp;COUNTIF($V$14:V1885,V1885)</f>
        <v>_329</v>
      </c>
      <c r="V1885" s="118" t="str">
        <f>"IN_"&amp;F1885&amp;H1885</f>
        <v>IN_</v>
      </c>
      <c r="W1885" s="118"/>
      <c r="X1885" s="118"/>
      <c r="Y1885" s="135" t="str">
        <f>Q1884</f>
        <v/>
      </c>
      <c r="Z1885" s="266">
        <f>Q1885</f>
        <v>0</v>
      </c>
      <c r="AA1885" s="135" t="str">
        <f>IF(AB1885="着金待ち",COUNTIF($AB$14:AB1885,"着金待ち"),"")</f>
        <v/>
      </c>
      <c r="AB1885" s="135" t="str">
        <f>IF(AND(OR(I1883="全額",I1883="一部")=TRUE,H1885="")=TRUE,"着金待ち","")</f>
        <v/>
      </c>
      <c r="AC1885" s="135" t="str">
        <f>IF(AB1885="着金待ち",C1883,"")</f>
        <v/>
      </c>
      <c r="AD1885" s="135" t="str">
        <f>IF(AB1885="着金待ち",F1885,"")</f>
        <v/>
      </c>
      <c r="AE1885" s="292" t="str">
        <f>IF(AB1885="着金待ち",G1885,"")</f>
        <v/>
      </c>
      <c r="AF1885" s="148" t="str">
        <f>IF(AB1885="着金待ち",B1885,"")</f>
        <v/>
      </c>
      <c r="AG1885" s="135" t="str">
        <f>IF(C1885="","",IF(C1885&lt;&gt;D1885+E1885,"！",""))</f>
        <v/>
      </c>
      <c r="AH1885" s="135" t="str">
        <f>IF(C1885="","",IF(C1885&lt;&gt;SUM(K1885:R1885),"！",""))</f>
        <v/>
      </c>
      <c r="AI1885" s="135" t="str">
        <f>IF(OR(AG1885="！",AH1885="！")=TRUE,"！","")</f>
        <v/>
      </c>
      <c r="AJ1885" s="135" t="str">
        <f>IF(AI1885="！",COUNTIF($AI$14:AI1885,"！"),"")</f>
        <v/>
      </c>
      <c r="AK1885" s="135">
        <v>14</v>
      </c>
    </row>
    <row r="1886" spans="1:37" ht="18" customHeight="1" thickBot="1">
      <c r="B1886" s="308" t="s">
        <v>317</v>
      </c>
      <c r="C1886" s="181"/>
      <c r="D1886" s="182"/>
      <c r="E1886" s="98" t="str">
        <f>IFERROR(ABS(C1885-(D1885+E1885)),"")</f>
        <v/>
      </c>
      <c r="F1886" s="183"/>
      <c r="G1886" s="183"/>
      <c r="H1886" s="182"/>
      <c r="I1886" s="170"/>
      <c r="J1886" s="79"/>
      <c r="K1886" s="79"/>
      <c r="L1886" s="79"/>
      <c r="M1886" s="79"/>
      <c r="N1886" s="79"/>
      <c r="O1886" s="79"/>
      <c r="P1886" s="79"/>
      <c r="Q1886" s="371" t="str">
        <f>IFERROR(ABS(C1885-SUM(K1885:R1885)),"")</f>
        <v/>
      </c>
      <c r="R1886" s="371"/>
      <c r="S1886" s="135"/>
      <c r="T1886" s="135"/>
      <c r="U1886" s="135"/>
      <c r="V1886" s="135"/>
      <c r="W1886" s="135"/>
      <c r="X1886" s="135"/>
      <c r="Y1886" s="135"/>
      <c r="Z1886" s="135"/>
      <c r="AA1886" s="135"/>
      <c r="AB1886" s="135"/>
      <c r="AC1886" s="135"/>
      <c r="AD1886" s="135"/>
      <c r="AE1886" s="135"/>
      <c r="AF1886" s="135"/>
      <c r="AG1886" s="135"/>
      <c r="AH1886" s="135"/>
      <c r="AI1886" s="135"/>
      <c r="AJ1886" s="135"/>
      <c r="AK1886" s="135"/>
    </row>
    <row r="1887" spans="1:37" ht="18" customHeight="1" thickBot="1">
      <c r="A1887" s="312"/>
      <c r="B1887" s="321">
        <f>B1882+1</f>
        <v>15</v>
      </c>
      <c r="C1887" s="81" t="s">
        <v>23</v>
      </c>
      <c r="D1887" s="82" t="s">
        <v>136</v>
      </c>
      <c r="E1887" s="82" t="s">
        <v>28</v>
      </c>
      <c r="F1887" s="82" t="s">
        <v>27</v>
      </c>
      <c r="G1887" s="82" t="s">
        <v>24</v>
      </c>
      <c r="H1887" s="171" t="s">
        <v>25</v>
      </c>
      <c r="I1887" s="91" t="s">
        <v>133</v>
      </c>
      <c r="J1887" s="372" t="s">
        <v>198</v>
      </c>
      <c r="K1887" s="374"/>
      <c r="L1887" s="375"/>
      <c r="M1887" s="375"/>
      <c r="N1887" s="375"/>
      <c r="O1887" s="375"/>
      <c r="P1887" s="375"/>
      <c r="Q1887" s="375"/>
      <c r="R1887" s="376"/>
      <c r="S1887" s="83"/>
      <c r="T1887" s="120" t="s">
        <v>31</v>
      </c>
      <c r="U1887" s="118"/>
      <c r="V1887" s="118"/>
      <c r="W1887" s="118"/>
      <c r="X1887" s="118"/>
      <c r="Y1887" s="135" t="str">
        <f>K1889</f>
        <v/>
      </c>
      <c r="Z1887" s="266">
        <f>K1890</f>
        <v>0</v>
      </c>
      <c r="AA1887" s="135"/>
      <c r="AB1887" s="135"/>
      <c r="AC1887" s="135"/>
      <c r="AD1887" s="135"/>
      <c r="AE1887" s="135"/>
      <c r="AF1887" s="148"/>
      <c r="AG1887" s="135"/>
      <c r="AH1887" s="135"/>
      <c r="AI1887" s="135"/>
      <c r="AJ1887" s="135"/>
      <c r="AK1887" s="135"/>
    </row>
    <row r="1888" spans="1:37" ht="18" customHeight="1" thickBot="1">
      <c r="A1888" s="312"/>
      <c r="B1888" s="309">
        <f>B1818</f>
        <v>21</v>
      </c>
      <c r="C1888" s="107"/>
      <c r="D1888" s="108" t="s">
        <v>30</v>
      </c>
      <c r="E1888" s="108" t="str">
        <f>IF(C1888="","",IFERROR(INDEX(リスト!$B$3:$B$32,MATCH(プレー記録!C1888,リスト!$D$3:$D$32,0),1),""))</f>
        <v/>
      </c>
      <c r="F1888" s="109"/>
      <c r="G1888" s="109" t="str">
        <f>IF(F1888="","",F1888)</f>
        <v/>
      </c>
      <c r="H1888" s="172"/>
      <c r="I1888" s="175"/>
      <c r="J1888" s="373"/>
      <c r="K1888" s="377"/>
      <c r="L1888" s="378"/>
      <c r="M1888" s="378"/>
      <c r="N1888" s="378"/>
      <c r="O1888" s="378"/>
      <c r="P1888" s="378"/>
      <c r="Q1888" s="378"/>
      <c r="R1888" s="379"/>
      <c r="S1888" s="84"/>
      <c r="T1888" s="241"/>
      <c r="U1888" s="118" t="str">
        <f>IF(F1888="","","OUT_"&amp;E1888&amp;MONTH(B1888)&amp;"/"&amp;DAY(B1888)&amp;"_"&amp;COUNTIF($V$12:V1888,V1888))</f>
        <v/>
      </c>
      <c r="V1888" s="118" t="str">
        <f>"OUT_"&amp;E1888&amp;B1888</f>
        <v>OUT_21</v>
      </c>
      <c r="W1888" s="194">
        <f>SUM(H1888)-SUM(I1890)</f>
        <v>0</v>
      </c>
      <c r="X1888" s="119" t="str">
        <f>IF(C1888="","",C1888)</f>
        <v/>
      </c>
      <c r="Y1888" s="135" t="str">
        <f>M1889</f>
        <v/>
      </c>
      <c r="Z1888" s="266">
        <f>M1890</f>
        <v>0</v>
      </c>
      <c r="AA1888" s="135"/>
      <c r="AB1888" s="135"/>
      <c r="AC1888" s="135"/>
      <c r="AD1888" s="135"/>
      <c r="AE1888" s="135"/>
      <c r="AF1888" s="148"/>
      <c r="AG1888" s="135"/>
      <c r="AH1888" s="135"/>
      <c r="AI1888" s="135"/>
      <c r="AJ1888" s="135"/>
      <c r="AK1888" s="135"/>
    </row>
    <row r="1889" spans="1:37" ht="18" customHeight="1">
      <c r="A1889" s="312"/>
      <c r="B1889" s="79"/>
      <c r="C1889" s="85" t="s">
        <v>26</v>
      </c>
      <c r="D1889" s="86" t="s">
        <v>1</v>
      </c>
      <c r="E1889" s="86" t="s">
        <v>29</v>
      </c>
      <c r="F1889" s="86" t="s">
        <v>119</v>
      </c>
      <c r="G1889" s="86" t="s">
        <v>134</v>
      </c>
      <c r="H1889" s="173" t="s">
        <v>117</v>
      </c>
      <c r="I1889" s="92" t="s">
        <v>135</v>
      </c>
      <c r="J1889" s="380" t="s">
        <v>199</v>
      </c>
      <c r="K1889" s="382" t="str">
        <f>$K$13</f>
        <v/>
      </c>
      <c r="L1889" s="383"/>
      <c r="M1889" s="382" t="str">
        <f>$M$13</f>
        <v/>
      </c>
      <c r="N1889" s="383"/>
      <c r="O1889" s="382" t="str">
        <f>$O$13</f>
        <v/>
      </c>
      <c r="P1889" s="383"/>
      <c r="Q1889" s="382" t="str">
        <f>$Q$13</f>
        <v/>
      </c>
      <c r="R1889" s="384"/>
      <c r="S1889" s="87"/>
      <c r="T1889" s="135"/>
      <c r="U1889" s="118"/>
      <c r="V1889" s="118"/>
      <c r="W1889" s="118"/>
      <c r="X1889" s="118"/>
      <c r="Y1889" s="135" t="str">
        <f>O1889</f>
        <v/>
      </c>
      <c r="Z1889" s="266">
        <f>O1890</f>
        <v>0</v>
      </c>
      <c r="AA1889" s="135"/>
      <c r="AB1889" s="135"/>
      <c r="AC1889" s="135"/>
      <c r="AD1889" s="135"/>
      <c r="AE1889" s="135"/>
      <c r="AF1889" s="148"/>
      <c r="AG1889" s="135"/>
      <c r="AH1889" s="135"/>
      <c r="AI1889" s="135"/>
      <c r="AJ1889" s="135"/>
      <c r="AK1889" s="135"/>
    </row>
    <row r="1890" spans="1:37" ht="18" customHeight="1" thickBot="1">
      <c r="A1890" s="312" t="str">
        <f>IF(C1888="","",C1888)</f>
        <v/>
      </c>
      <c r="B1890" s="97">
        <f>B1818</f>
        <v>21</v>
      </c>
      <c r="C1890" s="93" t="str">
        <f>IF(H1888="","",IF(D1888="USD",H1888-G1888,ROUNDUP((H1888-G1888)/T1888,2)))</f>
        <v/>
      </c>
      <c r="D1890" s="110"/>
      <c r="E1890" s="110"/>
      <c r="F1890" s="111" t="str">
        <f>IF(AND(E1888&lt;&gt;"",OR(I1888="全額",I1888="一部")=TRUE)=TRUE,E1888,"")</f>
        <v/>
      </c>
      <c r="G1890" s="112" t="str">
        <f>IF(D1888="JPY",IF(COUNTIF(F1890,"*円*")=1,I1890,ROUNDUP(I1890/T1888,2)),IF(COUNTIF(F1890,"*円*")=0,I1890,ROUNDUP(I1890*T1888,0)))</f>
        <v/>
      </c>
      <c r="H1890" s="174"/>
      <c r="I1890" s="176" t="str">
        <f>IF(I1888="","",IF(I1888="全額",H1888,IF(I1888="なし",0,"金額入力")))</f>
        <v/>
      </c>
      <c r="J1890" s="381"/>
      <c r="K1890" s="385"/>
      <c r="L1890" s="386"/>
      <c r="M1890" s="385"/>
      <c r="N1890" s="386"/>
      <c r="O1890" s="385"/>
      <c r="P1890" s="386"/>
      <c r="Q1890" s="385"/>
      <c r="R1890" s="387"/>
      <c r="S1890" s="87"/>
      <c r="T1890" s="135"/>
      <c r="U1890" s="118" t="str">
        <f>IF(G1890="","","IN_"&amp;F1890&amp;MONTH(H1890)&amp;"/"&amp;DAY(H1890))&amp;"_"&amp;COUNTIF($V$14:V1890,V1890)</f>
        <v>_330</v>
      </c>
      <c r="V1890" s="118" t="str">
        <f>"IN_"&amp;F1890&amp;H1890</f>
        <v>IN_</v>
      </c>
      <c r="W1890" s="118"/>
      <c r="X1890" s="118"/>
      <c r="Y1890" s="135" t="str">
        <f>Q1889</f>
        <v/>
      </c>
      <c r="Z1890" s="266">
        <f>Q1890</f>
        <v>0</v>
      </c>
      <c r="AA1890" s="135" t="str">
        <f>IF(AB1890="着金待ち",COUNTIF($AB$14:AB1890,"着金待ち"),"")</f>
        <v/>
      </c>
      <c r="AB1890" s="135" t="str">
        <f>IF(AND(OR(I1888="全額",I1888="一部")=TRUE,H1890="")=TRUE,"着金待ち","")</f>
        <v/>
      </c>
      <c r="AC1890" s="135" t="str">
        <f>IF(AB1890="着金待ち",C1888,"")</f>
        <v/>
      </c>
      <c r="AD1890" s="135" t="str">
        <f>IF(AB1890="着金待ち",F1890,"")</f>
        <v/>
      </c>
      <c r="AE1890" s="292" t="str">
        <f>IF(AB1890="着金待ち",G1890,"")</f>
        <v/>
      </c>
      <c r="AF1890" s="148" t="str">
        <f>IF(AB1890="着金待ち",B1890,"")</f>
        <v/>
      </c>
      <c r="AG1890" s="135" t="str">
        <f>IF(C1890="","",IF(C1890&lt;&gt;D1890+E1890,"！",""))</f>
        <v/>
      </c>
      <c r="AH1890" s="135" t="str">
        <f>IF(C1890="","",IF(C1890&lt;&gt;SUM(K1890:R1890),"！",""))</f>
        <v/>
      </c>
      <c r="AI1890" s="135" t="str">
        <f>IF(OR(AG1890="！",AH1890="！")=TRUE,"！","")</f>
        <v/>
      </c>
      <c r="AJ1890" s="135" t="str">
        <f>IF(AI1890="！",COUNTIF($AI$14:AI1890,"！"),"")</f>
        <v/>
      </c>
      <c r="AK1890" s="135">
        <v>15</v>
      </c>
    </row>
    <row r="1891" spans="1:37" ht="18" customHeight="1">
      <c r="B1891" s="308" t="s">
        <v>317</v>
      </c>
      <c r="C1891" s="181"/>
      <c r="D1891" s="182"/>
      <c r="E1891" s="98" t="str">
        <f>IFERROR(ABS(C1890-(D1890+E1890)),"")</f>
        <v/>
      </c>
      <c r="F1891" s="183"/>
      <c r="G1891" s="183"/>
      <c r="H1891" s="182"/>
      <c r="I1891" s="170"/>
      <c r="J1891" s="79"/>
      <c r="K1891" s="79"/>
      <c r="L1891" s="79"/>
      <c r="M1891" s="79"/>
      <c r="N1891" s="79"/>
      <c r="O1891" s="79"/>
      <c r="P1891" s="79"/>
      <c r="Q1891" s="371" t="str">
        <f>IFERROR(ABS(C1890-SUM(K1890:R1890)),"")</f>
        <v/>
      </c>
      <c r="R1891" s="371"/>
      <c r="S1891" s="135"/>
      <c r="T1891" s="135"/>
      <c r="U1891" s="135"/>
      <c r="V1891" s="135"/>
      <c r="W1891" s="135"/>
      <c r="X1891" s="135"/>
      <c r="Y1891" s="135"/>
      <c r="Z1891" s="135"/>
      <c r="AA1891" s="135"/>
      <c r="AB1891" s="135"/>
      <c r="AC1891" s="135"/>
      <c r="AD1891" s="135"/>
      <c r="AE1891" s="135"/>
      <c r="AF1891" s="135"/>
    </row>
    <row r="1893" spans="1:37" ht="18" customHeight="1">
      <c r="A1893" s="312"/>
      <c r="B1893" s="178"/>
      <c r="C1893" s="78">
        <f>C1807+1</f>
        <v>22</v>
      </c>
      <c r="D1893" s="179" t="s">
        <v>312</v>
      </c>
      <c r="E1893" s="180">
        <f>G1893+I1893</f>
        <v>0</v>
      </c>
      <c r="F1893" s="179" t="s">
        <v>1</v>
      </c>
      <c r="G1893" s="180">
        <f>D1906+D1911+D1916+D1921+D1926+D1931+D1936+D1941+D1946+D1951+D1956+D1961+D1966+D1971+D1976</f>
        <v>0</v>
      </c>
      <c r="H1893" s="179" t="s">
        <v>29</v>
      </c>
      <c r="I1893" s="180">
        <f>E1906+E1911+E1916+E1921+E1926+E1931+E1936+E1941+E1946+E1951+E1956+E1961+E1966+E1971+E1976</f>
        <v>0</v>
      </c>
      <c r="J1893" s="177"/>
      <c r="K1893" s="390" t="s">
        <v>318</v>
      </c>
      <c r="L1893" s="390"/>
      <c r="M1893" s="390"/>
      <c r="N1893" s="390"/>
      <c r="O1893" s="390"/>
      <c r="P1893" s="390"/>
      <c r="Q1893" s="390"/>
      <c r="R1893" s="390"/>
      <c r="S1893" s="79"/>
      <c r="T1893" s="118"/>
      <c r="U1893" s="118"/>
      <c r="V1893" s="118"/>
      <c r="W1893" s="118"/>
      <c r="X1893" s="118"/>
      <c r="Y1893" s="135"/>
      <c r="Z1893" s="135"/>
      <c r="AA1893" s="135"/>
      <c r="AB1893" s="135"/>
      <c r="AC1893" s="135"/>
      <c r="AD1893" s="135"/>
      <c r="AE1893" s="135"/>
      <c r="AF1893" s="135"/>
    </row>
    <row r="1894" spans="1:37" ht="18" customHeight="1">
      <c r="A1894" s="312"/>
      <c r="B1894" s="178"/>
      <c r="C1894" s="78"/>
      <c r="D1894" s="179" t="s">
        <v>313</v>
      </c>
      <c r="E1894" s="180">
        <f ca="1">IFERROR(INDEX(カレンダー・グラフ!$B$74:$AF$74,1,MATCH(プレー記録!C1893,カレンダー・グラフ!$B$72:$AF$72,0)),0)</f>
        <v>0</v>
      </c>
      <c r="F1894" s="179" t="s">
        <v>314</v>
      </c>
      <c r="G1894" s="180">
        <f>サマリー!$Q$3</f>
        <v>0</v>
      </c>
      <c r="H1894" s="179" t="s">
        <v>315</v>
      </c>
      <c r="I1894" s="180">
        <f>サマリー!$Q$7</f>
        <v>0</v>
      </c>
      <c r="J1894" s="177"/>
      <c r="K1894" s="79"/>
      <c r="L1894" s="79"/>
      <c r="M1894" s="79"/>
      <c r="N1894" s="79"/>
      <c r="O1894" s="79"/>
      <c r="P1894" s="79"/>
      <c r="Q1894" s="79"/>
      <c r="R1894" s="79"/>
      <c r="S1894" s="79"/>
      <c r="T1894" s="118"/>
      <c r="U1894" s="118"/>
      <c r="V1894" s="118"/>
      <c r="W1894" s="118"/>
      <c r="X1894" s="118"/>
      <c r="Y1894" s="135"/>
      <c r="Z1894" s="135"/>
      <c r="AA1894" s="135"/>
      <c r="AB1894" s="135"/>
      <c r="AC1894" s="135"/>
      <c r="AD1894" s="135"/>
      <c r="AE1894" s="135"/>
      <c r="AF1894" s="135"/>
    </row>
    <row r="1895" spans="1:37" ht="18" customHeight="1">
      <c r="A1895" s="312"/>
      <c r="B1895" s="243"/>
      <c r="C1895" s="389"/>
      <c r="D1895" s="389"/>
      <c r="E1895" s="389"/>
      <c r="F1895" s="389"/>
      <c r="G1895" s="389" t="str">
        <f>IFERROR(INDEX(ルール・メモ!$F$3:$F$32,MATCH(1,ルール・メモ!$E$3:$E$32,0),1),"")</f>
        <v/>
      </c>
      <c r="H1895" s="389"/>
      <c r="I1895" s="389"/>
      <c r="J1895" s="184"/>
      <c r="K1895" s="79"/>
      <c r="L1895" s="79"/>
      <c r="M1895" s="79"/>
      <c r="N1895" s="79"/>
      <c r="O1895" s="79"/>
      <c r="P1895" s="79"/>
      <c r="Q1895" s="79"/>
      <c r="R1895" s="79"/>
      <c r="S1895" s="79"/>
      <c r="T1895" s="118"/>
      <c r="U1895" s="118"/>
      <c r="V1895" s="118"/>
      <c r="W1895" s="118"/>
      <c r="X1895" s="118"/>
      <c r="Y1895" s="135"/>
      <c r="Z1895" s="135"/>
      <c r="AA1895" s="135"/>
      <c r="AB1895" s="135"/>
      <c r="AC1895" s="135"/>
      <c r="AD1895" s="135"/>
      <c r="AE1895" s="135"/>
      <c r="AF1895" s="135"/>
    </row>
    <row r="1896" spans="1:37" ht="18" customHeight="1">
      <c r="A1896" s="312"/>
      <c r="B1896" s="243"/>
      <c r="C1896" s="389"/>
      <c r="D1896" s="389"/>
      <c r="E1896" s="389"/>
      <c r="F1896" s="389"/>
      <c r="G1896" s="389" t="str">
        <f>IFERROR(INDEX(ルール・メモ!$F$3:$F$32,MATCH(2,ルール・メモ!$E$3:$E$32,0),1),"")</f>
        <v/>
      </c>
      <c r="H1896" s="389"/>
      <c r="I1896" s="389"/>
      <c r="J1896" s="184"/>
      <c r="K1896" s="135"/>
      <c r="L1896" s="135"/>
      <c r="M1896" s="135"/>
      <c r="N1896" s="135"/>
      <c r="O1896" s="135"/>
      <c r="P1896" s="135"/>
      <c r="Q1896" s="135"/>
      <c r="R1896" s="135"/>
      <c r="S1896" s="79"/>
      <c r="T1896" s="118"/>
      <c r="U1896" s="118"/>
      <c r="V1896" s="118"/>
      <c r="W1896" s="118"/>
      <c r="X1896" s="118"/>
      <c r="Y1896" s="135"/>
      <c r="Z1896" s="135"/>
      <c r="AA1896" s="135"/>
      <c r="AB1896" s="135"/>
      <c r="AC1896" s="135"/>
      <c r="AD1896" s="135"/>
      <c r="AE1896" s="135"/>
      <c r="AF1896" s="135"/>
    </row>
    <row r="1897" spans="1:37" ht="18" customHeight="1">
      <c r="A1897" s="312"/>
      <c r="B1897" s="243"/>
      <c r="C1897" s="389"/>
      <c r="D1897" s="389"/>
      <c r="E1897" s="389"/>
      <c r="F1897" s="389"/>
      <c r="G1897" s="389" t="str">
        <f>IFERROR(INDEX(ルール・メモ!$F$3:$F$32,MATCH(3,ルール・メモ!$E$3:$E$32,0),1),"")</f>
        <v/>
      </c>
      <c r="H1897" s="389"/>
      <c r="I1897" s="389"/>
      <c r="J1897" s="184"/>
      <c r="K1897" s="306">
        <f>$C$1</f>
        <v>0</v>
      </c>
      <c r="L1897" s="99">
        <f>K1897+1</f>
        <v>1</v>
      </c>
      <c r="M1897" s="99">
        <f t="shared" ref="M1897" si="171">L1897+1</f>
        <v>2</v>
      </c>
      <c r="N1897" s="99">
        <f t="shared" ref="N1897" si="172">M1897+1</f>
        <v>3</v>
      </c>
      <c r="O1897" s="99">
        <f t="shared" ref="O1897" si="173">N1897+1</f>
        <v>4</v>
      </c>
      <c r="P1897" s="99">
        <f t="shared" ref="P1897" si="174">O1897+1</f>
        <v>5</v>
      </c>
      <c r="Q1897" s="99">
        <f t="shared" ref="Q1897" si="175">P1897+1</f>
        <v>6</v>
      </c>
      <c r="R1897" s="100">
        <f t="shared" ref="R1897" si="176">Q1897+1</f>
        <v>7</v>
      </c>
      <c r="S1897" s="79"/>
      <c r="T1897" s="118"/>
      <c r="U1897" s="118"/>
      <c r="V1897" s="118"/>
      <c r="W1897" s="118"/>
      <c r="X1897" s="118"/>
      <c r="Y1897" s="135"/>
      <c r="Z1897" s="135"/>
      <c r="AA1897" s="135"/>
      <c r="AB1897" s="135"/>
      <c r="AC1897" s="135"/>
      <c r="AD1897" s="135"/>
      <c r="AE1897" s="135"/>
      <c r="AF1897" s="135"/>
    </row>
    <row r="1898" spans="1:37" ht="18" customHeight="1">
      <c r="A1898" s="312"/>
      <c r="B1898" s="243"/>
      <c r="C1898" s="389"/>
      <c r="D1898" s="389"/>
      <c r="E1898" s="389"/>
      <c r="F1898" s="389"/>
      <c r="G1898" s="389" t="str">
        <f>IFERROR(INDEX(ルール・メモ!$F$3:$F$32,MATCH(4,ルール・メモ!$E$3:$E$32,0),1),"")</f>
        <v/>
      </c>
      <c r="H1898" s="389"/>
      <c r="I1898" s="389"/>
      <c r="J1898" s="184"/>
      <c r="K1898" s="101">
        <f>K1897+8</f>
        <v>8</v>
      </c>
      <c r="L1898" s="102">
        <f t="shared" ref="L1898:R1898" si="177">L1897+8</f>
        <v>9</v>
      </c>
      <c r="M1898" s="102">
        <f t="shared" si="177"/>
        <v>10</v>
      </c>
      <c r="N1898" s="102">
        <f t="shared" si="177"/>
        <v>11</v>
      </c>
      <c r="O1898" s="102">
        <f t="shared" si="177"/>
        <v>12</v>
      </c>
      <c r="P1898" s="102">
        <f t="shared" si="177"/>
        <v>13</v>
      </c>
      <c r="Q1898" s="102">
        <f t="shared" si="177"/>
        <v>14</v>
      </c>
      <c r="R1898" s="103">
        <f t="shared" si="177"/>
        <v>15</v>
      </c>
      <c r="S1898" s="79"/>
      <c r="T1898" s="118"/>
      <c r="U1898" s="118"/>
      <c r="V1898" s="118"/>
      <c r="W1898" s="118"/>
      <c r="X1898" s="118"/>
      <c r="Y1898" s="135"/>
      <c r="Z1898" s="135"/>
      <c r="AA1898" s="135"/>
      <c r="AB1898" s="135"/>
      <c r="AC1898" s="135"/>
      <c r="AD1898" s="135"/>
      <c r="AE1898" s="135"/>
      <c r="AF1898" s="135"/>
    </row>
    <row r="1899" spans="1:37" ht="18" customHeight="1">
      <c r="A1899" s="312"/>
      <c r="B1899" s="243"/>
      <c r="C1899" s="389"/>
      <c r="D1899" s="389"/>
      <c r="E1899" s="389"/>
      <c r="F1899" s="389"/>
      <c r="G1899" s="389" t="str">
        <f>IFERROR(INDEX(ルール・メモ!$F$3:$F$32,MATCH(5,ルール・メモ!$E$3:$E$32,0),1),"")</f>
        <v/>
      </c>
      <c r="H1899" s="389"/>
      <c r="I1899" s="389"/>
      <c r="J1899" s="184"/>
      <c r="K1899" s="101">
        <f t="shared" ref="K1899:R1900" si="178">K1898+8</f>
        <v>16</v>
      </c>
      <c r="L1899" s="102">
        <f t="shared" si="178"/>
        <v>17</v>
      </c>
      <c r="M1899" s="102">
        <f t="shared" si="178"/>
        <v>18</v>
      </c>
      <c r="N1899" s="102">
        <f t="shared" si="178"/>
        <v>19</v>
      </c>
      <c r="O1899" s="102">
        <f t="shared" si="178"/>
        <v>20</v>
      </c>
      <c r="P1899" s="102">
        <f t="shared" si="178"/>
        <v>21</v>
      </c>
      <c r="Q1899" s="102">
        <f t="shared" si="178"/>
        <v>22</v>
      </c>
      <c r="R1899" s="103">
        <f t="shared" si="178"/>
        <v>23</v>
      </c>
      <c r="S1899" s="79"/>
      <c r="T1899" s="118"/>
      <c r="U1899" s="118"/>
      <c r="V1899" s="118"/>
      <c r="W1899" s="118"/>
      <c r="X1899" s="118"/>
      <c r="Y1899" s="135"/>
      <c r="Z1899" s="135"/>
      <c r="AA1899" s="135"/>
      <c r="AB1899" s="135"/>
      <c r="AC1899" s="135"/>
      <c r="AD1899" s="135"/>
      <c r="AE1899" s="135"/>
      <c r="AF1899" s="135"/>
    </row>
    <row r="1900" spans="1:37" ht="18" customHeight="1">
      <c r="A1900" s="312"/>
      <c r="B1900" s="243"/>
      <c r="C1900" s="389"/>
      <c r="D1900" s="389"/>
      <c r="E1900" s="389"/>
      <c r="F1900" s="389"/>
      <c r="G1900" s="389" t="str">
        <f>IFERROR(INDEX(ルール・メモ!$F$3:$F$32,MATCH(6,ルール・メモ!$E$3:$E$32,0),1),"")</f>
        <v/>
      </c>
      <c r="H1900" s="389"/>
      <c r="I1900" s="389"/>
      <c r="J1900" s="184"/>
      <c r="K1900" s="104">
        <f t="shared" si="178"/>
        <v>24</v>
      </c>
      <c r="L1900" s="105">
        <f t="shared" si="178"/>
        <v>25</v>
      </c>
      <c r="M1900" s="105">
        <f t="shared" si="178"/>
        <v>26</v>
      </c>
      <c r="N1900" s="105">
        <f t="shared" si="178"/>
        <v>27</v>
      </c>
      <c r="O1900" s="105">
        <f t="shared" si="178"/>
        <v>28</v>
      </c>
      <c r="P1900" s="105">
        <f t="shared" si="178"/>
        <v>29</v>
      </c>
      <c r="Q1900" s="105">
        <f t="shared" si="178"/>
        <v>30</v>
      </c>
      <c r="R1900" s="106"/>
      <c r="S1900" s="79"/>
      <c r="T1900" s="118"/>
      <c r="U1900" s="118"/>
      <c r="V1900" s="118"/>
      <c r="W1900" s="118"/>
      <c r="X1900" s="118"/>
      <c r="Y1900" s="135"/>
      <c r="Z1900" s="135"/>
      <c r="AA1900" s="135"/>
      <c r="AB1900" s="135"/>
      <c r="AC1900" s="135"/>
      <c r="AD1900" s="135"/>
      <c r="AE1900" s="135"/>
      <c r="AF1900" s="135"/>
    </row>
    <row r="1901" spans="1:37" ht="18" customHeight="1">
      <c r="A1901" s="312"/>
      <c r="B1901" s="80"/>
      <c r="C1901" s="95" t="str">
        <f>"①"&amp;IFERROR(INDEX(ルール・メモ!$C$3:$C$32,MATCH(1,ルール・メモ!$B$3:$B$32,0),1),"")</f>
        <v>①</v>
      </c>
      <c r="D1901" s="95"/>
      <c r="E1901" s="95"/>
      <c r="F1901" s="95"/>
      <c r="G1901" s="95"/>
      <c r="H1901" s="95"/>
      <c r="I1901" s="95" t="str">
        <f>"③"&amp;IFERROR(INDEX(ルール・メモ!$C$3:$C$32,MATCH(3,ルール・メモ!$B$3:$B$32,0),1),"")</f>
        <v>③</v>
      </c>
      <c r="J1901" s="80"/>
      <c r="K1901" s="96"/>
      <c r="L1901" s="96"/>
      <c r="M1901" s="96"/>
      <c r="N1901" s="96"/>
      <c r="O1901" s="96"/>
      <c r="P1901" s="96"/>
      <c r="Q1901" s="96"/>
      <c r="R1901" s="96"/>
      <c r="S1901" s="79"/>
      <c r="T1901" s="119"/>
      <c r="U1901" s="118"/>
      <c r="V1901" s="118"/>
      <c r="W1901" s="118"/>
      <c r="X1901" s="118"/>
      <c r="Y1901" s="135"/>
      <c r="Z1901" s="135"/>
      <c r="AA1901" s="135"/>
      <c r="AB1901" s="135"/>
      <c r="AC1901" s="135"/>
      <c r="AD1901" s="135"/>
      <c r="AE1901" s="135"/>
      <c r="AF1901" s="135"/>
    </row>
    <row r="1902" spans="1:37" ht="18" customHeight="1" thickBot="1">
      <c r="A1902" s="312"/>
      <c r="B1902" s="80"/>
      <c r="C1902" s="186" t="str">
        <f>"②"&amp;IFERROR(INDEX(ルール・メモ!$C$3:$C$32,MATCH(2,ルール・メモ!$B$3:$B$32,0),1),"")</f>
        <v>②</v>
      </c>
      <c r="D1902" s="186"/>
      <c r="E1902" s="186"/>
      <c r="F1902" s="186"/>
      <c r="G1902" s="186"/>
      <c r="H1902" s="186"/>
      <c r="I1902" s="186" t="str">
        <f>"④"&amp;IFERROR(INDEX(ルール・メモ!$C$3:$C$32,MATCH(4,ルール・メモ!$B$3:$B$32,0),1),"")</f>
        <v>④</v>
      </c>
      <c r="J1902" s="187"/>
      <c r="K1902" s="188"/>
      <c r="L1902" s="188"/>
      <c r="M1902" s="188"/>
      <c r="N1902" s="188"/>
      <c r="O1902" s="188"/>
      <c r="P1902" s="188"/>
      <c r="Q1902" s="188"/>
      <c r="R1902" s="188"/>
      <c r="S1902" s="79"/>
      <c r="T1902" s="118"/>
      <c r="U1902" s="118"/>
      <c r="V1902" s="118"/>
      <c r="W1902" s="118"/>
      <c r="X1902" s="118"/>
      <c r="Y1902" s="135"/>
      <c r="Z1902" s="135"/>
      <c r="AA1902" s="1"/>
      <c r="AB1902" s="1"/>
      <c r="AC1902" s="1"/>
      <c r="AD1902" s="1"/>
      <c r="AE1902" s="1"/>
      <c r="AF1902" s="1"/>
    </row>
    <row r="1903" spans="1:37" ht="18" customHeight="1" thickBot="1">
      <c r="A1903" s="312"/>
      <c r="B1903" s="321">
        <v>1</v>
      </c>
      <c r="C1903" s="81" t="s">
        <v>23</v>
      </c>
      <c r="D1903" s="82" t="s">
        <v>136</v>
      </c>
      <c r="E1903" s="82" t="s">
        <v>28</v>
      </c>
      <c r="F1903" s="82" t="s">
        <v>27</v>
      </c>
      <c r="G1903" s="82" t="s">
        <v>24</v>
      </c>
      <c r="H1903" s="171" t="s">
        <v>25</v>
      </c>
      <c r="I1903" s="91" t="s">
        <v>133</v>
      </c>
      <c r="J1903" s="372" t="s">
        <v>198</v>
      </c>
      <c r="K1903" s="374"/>
      <c r="L1903" s="375"/>
      <c r="M1903" s="375"/>
      <c r="N1903" s="375"/>
      <c r="O1903" s="375"/>
      <c r="P1903" s="375"/>
      <c r="Q1903" s="375"/>
      <c r="R1903" s="376"/>
      <c r="S1903" s="83"/>
      <c r="T1903" s="120" t="s">
        <v>31</v>
      </c>
      <c r="U1903" s="118"/>
      <c r="V1903" s="118"/>
      <c r="W1903" s="118"/>
      <c r="X1903" s="118"/>
      <c r="Y1903" s="135" t="str">
        <f>K1905</f>
        <v/>
      </c>
      <c r="Z1903" s="266">
        <f>K1906</f>
        <v>0</v>
      </c>
      <c r="AA1903" s="135"/>
      <c r="AB1903" s="135"/>
      <c r="AC1903" s="135"/>
      <c r="AD1903" s="135"/>
      <c r="AE1903" s="135"/>
      <c r="AF1903" s="148"/>
      <c r="AG1903" s="135"/>
      <c r="AH1903" s="135"/>
      <c r="AI1903" s="135"/>
      <c r="AJ1903" s="135"/>
      <c r="AK1903" s="135"/>
    </row>
    <row r="1904" spans="1:37" ht="18" customHeight="1" thickBot="1">
      <c r="A1904" s="312"/>
      <c r="B1904" s="309">
        <f>C1893</f>
        <v>22</v>
      </c>
      <c r="C1904" s="107"/>
      <c r="D1904" s="108" t="s">
        <v>30</v>
      </c>
      <c r="E1904" s="108" t="str">
        <f>IF(C1904="","",IFERROR(INDEX(リスト!$B$3:$B$32,MATCH(プレー記録!C1904,リスト!$D$3:$D$32,0),1),""))</f>
        <v/>
      </c>
      <c r="F1904" s="109"/>
      <c r="G1904" s="109" t="str">
        <f>IF(F1904="","",F1904)</f>
        <v/>
      </c>
      <c r="H1904" s="172"/>
      <c r="I1904" s="175"/>
      <c r="J1904" s="373"/>
      <c r="K1904" s="377"/>
      <c r="L1904" s="378"/>
      <c r="M1904" s="378"/>
      <c r="N1904" s="378"/>
      <c r="O1904" s="378"/>
      <c r="P1904" s="378"/>
      <c r="Q1904" s="378"/>
      <c r="R1904" s="379"/>
      <c r="S1904" s="84"/>
      <c r="T1904" s="240"/>
      <c r="U1904" s="118" t="str">
        <f>IF(F1904="","","OUT_"&amp;E1904&amp;MONTH(B1904)&amp;"/"&amp;DAY(B1904)&amp;"_"&amp;COUNTIF($V$12:V1904,V1904))</f>
        <v/>
      </c>
      <c r="V1904" s="118" t="str">
        <f>"OUT_"&amp;E1904&amp;B1904</f>
        <v>OUT_22</v>
      </c>
      <c r="W1904" s="194">
        <f>SUM(H1904)-SUM(I1906)</f>
        <v>0</v>
      </c>
      <c r="X1904" s="119" t="str">
        <f>IF(C1904="","",C1904)</f>
        <v/>
      </c>
      <c r="Y1904" s="135" t="str">
        <f>M1905</f>
        <v/>
      </c>
      <c r="Z1904" s="266">
        <f>M1906</f>
        <v>0</v>
      </c>
      <c r="AA1904" s="135"/>
      <c r="AB1904" s="135"/>
      <c r="AC1904" s="135"/>
      <c r="AD1904" s="135"/>
      <c r="AE1904" s="135"/>
      <c r="AF1904" s="148"/>
      <c r="AG1904" s="135"/>
      <c r="AH1904" s="135"/>
      <c r="AI1904" s="135"/>
      <c r="AJ1904" s="135"/>
      <c r="AK1904" s="135"/>
    </row>
    <row r="1905" spans="1:37" ht="18" customHeight="1">
      <c r="A1905" s="312"/>
      <c r="B1905" s="79"/>
      <c r="C1905" s="85" t="s">
        <v>26</v>
      </c>
      <c r="D1905" s="86" t="s">
        <v>1</v>
      </c>
      <c r="E1905" s="86" t="s">
        <v>29</v>
      </c>
      <c r="F1905" s="86" t="s">
        <v>119</v>
      </c>
      <c r="G1905" s="86" t="s">
        <v>134</v>
      </c>
      <c r="H1905" s="173" t="s">
        <v>117</v>
      </c>
      <c r="I1905" s="92" t="s">
        <v>135</v>
      </c>
      <c r="J1905" s="380" t="s">
        <v>199</v>
      </c>
      <c r="K1905" s="382" t="str">
        <f>IF(INDEX(テーブル6[プレー種別],MATCH(1,リスト!$O$3:$O$6,0),1)="","",INDEX(テーブル6[プレー種別],MATCH(1,リスト!$O$3:$O$6,0),1))</f>
        <v/>
      </c>
      <c r="L1905" s="383"/>
      <c r="M1905" s="382" t="str">
        <f>IF(INDEX(テーブル6[プレー種別],MATCH(2,リスト!$O$3:$O$6,0),1)="","",INDEX(テーブル6[プレー種別],MATCH(2,リスト!$O$3:$O$6,0),1))</f>
        <v/>
      </c>
      <c r="N1905" s="383"/>
      <c r="O1905" s="382" t="str">
        <f>IF(INDEX(テーブル6[プレー種別],MATCH(3,リスト!$O$3:$O$6,0),1)="","",INDEX(テーブル6[プレー種別],MATCH(3,リスト!$O$3:$O$6,0),1))</f>
        <v/>
      </c>
      <c r="P1905" s="383"/>
      <c r="Q1905" s="382" t="str">
        <f>IF(INDEX(テーブル6[プレー種別],MATCH(4,リスト!$O$3:$O$6,0),1)="","",INDEX(テーブル6[プレー種別],MATCH(4,リスト!$O$3:$O$6,0),1))</f>
        <v/>
      </c>
      <c r="R1905" s="384"/>
      <c r="S1905" s="87"/>
      <c r="T1905" s="118"/>
      <c r="U1905" s="118"/>
      <c r="V1905" s="118"/>
      <c r="W1905" s="118"/>
      <c r="X1905" s="118"/>
      <c r="Y1905" s="135" t="str">
        <f>O1905</f>
        <v/>
      </c>
      <c r="Z1905" s="266">
        <f>O1906</f>
        <v>0</v>
      </c>
      <c r="AA1905" s="135"/>
      <c r="AB1905" s="135"/>
      <c r="AC1905" s="135"/>
      <c r="AD1905" s="135"/>
      <c r="AE1905" s="135"/>
      <c r="AF1905" s="148"/>
      <c r="AG1905" s="135"/>
      <c r="AH1905" s="135"/>
      <c r="AI1905" s="135"/>
      <c r="AJ1905" s="135"/>
      <c r="AK1905" s="135"/>
    </row>
    <row r="1906" spans="1:37" ht="18" customHeight="1" thickBot="1">
      <c r="A1906" s="312" t="str">
        <f>IF(C1904="","",C1904)</f>
        <v/>
      </c>
      <c r="B1906" s="97">
        <f>B1904</f>
        <v>22</v>
      </c>
      <c r="C1906" s="93" t="str">
        <f>IF(H1904="","",IF(D1904="USD",H1904-G1904,ROUNDUP((H1904-G1904)/T1904,2)))</f>
        <v/>
      </c>
      <c r="D1906" s="110"/>
      <c r="E1906" s="110"/>
      <c r="F1906" s="111" t="str">
        <f>IF(AND(E1904&lt;&gt;"",OR(I1904="全額",I1904="一部")=TRUE)=TRUE,E1904,"")</f>
        <v/>
      </c>
      <c r="G1906" s="112" t="str">
        <f>IF(D1904="JPY",IF(COUNTIF(F1906,"*円*")=1,I1906,ROUNDUP(I1906/T1904,2)),IF(COUNTIF(F1906,"*円*")=0,I1906,ROUNDUP(I1906*T1904,0)))</f>
        <v/>
      </c>
      <c r="H1906" s="174"/>
      <c r="I1906" s="176" t="str">
        <f>IF(I1904="","",IF(I1904="全額",H1904,IF(I1904="なし",0,"金額入力")))</f>
        <v/>
      </c>
      <c r="J1906" s="381"/>
      <c r="K1906" s="385"/>
      <c r="L1906" s="386"/>
      <c r="M1906" s="385"/>
      <c r="N1906" s="386"/>
      <c r="O1906" s="385"/>
      <c r="P1906" s="386"/>
      <c r="Q1906" s="385"/>
      <c r="R1906" s="387"/>
      <c r="S1906" s="87"/>
      <c r="T1906" s="79"/>
      <c r="U1906" s="118" t="str">
        <f>IF(G1906="","","IN_"&amp;F1906&amp;MONTH(H1906)&amp;"/"&amp;DAY(H1906))&amp;"_"&amp;COUNTIF($V$14:V1906,V1906)</f>
        <v>_331</v>
      </c>
      <c r="V1906" s="118" t="str">
        <f>"IN_"&amp;F1906&amp;H1906</f>
        <v>IN_</v>
      </c>
      <c r="W1906" s="118"/>
      <c r="X1906" s="118"/>
      <c r="Y1906" s="135" t="str">
        <f>Q1905</f>
        <v/>
      </c>
      <c r="Z1906" s="266">
        <f>Q1906</f>
        <v>0</v>
      </c>
      <c r="AA1906" s="135" t="str">
        <f>IF(AB1906="着金待ち",COUNTIF($AB$14:AB1906,"着金待ち"),"")</f>
        <v/>
      </c>
      <c r="AB1906" s="135" t="str">
        <f>IF(AND(OR(I1904="全額",I1904="一部")=TRUE,H1906="")=TRUE,"着金待ち","")</f>
        <v/>
      </c>
      <c r="AC1906" s="135" t="str">
        <f>IF(AB1906="着金待ち",C1904,"")</f>
        <v/>
      </c>
      <c r="AD1906" s="135" t="str">
        <f>IF(AB1906="着金待ち",F1906,"")</f>
        <v/>
      </c>
      <c r="AE1906" s="292" t="str">
        <f>IF(AB1906="着金待ち",G1906,"")</f>
        <v/>
      </c>
      <c r="AF1906" s="148" t="str">
        <f>IF(AB1906="着金待ち",B1906,"")</f>
        <v/>
      </c>
      <c r="AG1906" s="135" t="str">
        <f>IF(C1906="","",IF(C1906&lt;&gt;D1906+E1906,"！",""))</f>
        <v/>
      </c>
      <c r="AH1906" s="135" t="str">
        <f>IF(C1906="","",IF(C1906&lt;&gt;SUM(K1906:R1906),"！",""))</f>
        <v/>
      </c>
      <c r="AI1906" s="135" t="str">
        <f>IF(OR(AG1906="！",AH1906="！")=TRUE,"！","")</f>
        <v/>
      </c>
      <c r="AJ1906" s="135" t="str">
        <f>IF(AI1906="！",COUNTIF($AI$14:AI1906,"！"),"")</f>
        <v/>
      </c>
      <c r="AK1906" s="135">
        <v>1</v>
      </c>
    </row>
    <row r="1907" spans="1:37" ht="18" customHeight="1" thickBot="1">
      <c r="A1907" s="312"/>
      <c r="B1907" s="79"/>
      <c r="C1907" s="88"/>
      <c r="D1907" s="89"/>
      <c r="E1907" s="94" t="str">
        <f>IFERROR(ABS(C1906-(D1906+E1906)),"")</f>
        <v/>
      </c>
      <c r="F1907" s="90"/>
      <c r="G1907" s="90"/>
      <c r="H1907" s="89"/>
      <c r="I1907" s="170"/>
      <c r="J1907" s="79"/>
      <c r="K1907" s="79"/>
      <c r="L1907" s="79"/>
      <c r="M1907" s="79"/>
      <c r="N1907" s="79"/>
      <c r="O1907" s="79"/>
      <c r="P1907" s="79"/>
      <c r="Q1907" s="388" t="str">
        <f>IFERROR(ABS(C1906-SUM(K1906:R1906)),"")</f>
        <v/>
      </c>
      <c r="R1907" s="388"/>
      <c r="S1907" s="79"/>
      <c r="T1907" s="118"/>
      <c r="U1907" s="118"/>
      <c r="V1907" s="118"/>
      <c r="W1907" s="118"/>
      <c r="X1907" s="118"/>
      <c r="Y1907" s="135"/>
      <c r="Z1907" s="135"/>
      <c r="AA1907" s="135"/>
      <c r="AB1907" s="135"/>
      <c r="AC1907" s="135"/>
      <c r="AD1907" s="135"/>
      <c r="AE1907" s="135"/>
      <c r="AF1907" s="148"/>
      <c r="AG1907" s="135"/>
      <c r="AH1907" s="135"/>
      <c r="AI1907" s="135"/>
      <c r="AJ1907" s="135"/>
      <c r="AK1907" s="135"/>
    </row>
    <row r="1908" spans="1:37" ht="18" customHeight="1" thickBot="1">
      <c r="A1908" s="312"/>
      <c r="B1908" s="321">
        <f>B1903+1</f>
        <v>2</v>
      </c>
      <c r="C1908" s="81" t="s">
        <v>23</v>
      </c>
      <c r="D1908" s="82" t="s">
        <v>136</v>
      </c>
      <c r="E1908" s="82" t="s">
        <v>28</v>
      </c>
      <c r="F1908" s="82" t="s">
        <v>27</v>
      </c>
      <c r="G1908" s="82" t="s">
        <v>24</v>
      </c>
      <c r="H1908" s="171" t="s">
        <v>25</v>
      </c>
      <c r="I1908" s="91" t="s">
        <v>133</v>
      </c>
      <c r="J1908" s="372" t="s">
        <v>198</v>
      </c>
      <c r="K1908" s="374"/>
      <c r="L1908" s="375"/>
      <c r="M1908" s="375"/>
      <c r="N1908" s="375"/>
      <c r="O1908" s="375"/>
      <c r="P1908" s="375"/>
      <c r="Q1908" s="375"/>
      <c r="R1908" s="376"/>
      <c r="S1908" s="83"/>
      <c r="T1908" s="120" t="s">
        <v>31</v>
      </c>
      <c r="U1908" s="118"/>
      <c r="V1908" s="118"/>
      <c r="W1908" s="118"/>
      <c r="X1908" s="118"/>
      <c r="Y1908" s="135" t="str">
        <f>K1910</f>
        <v/>
      </c>
      <c r="Z1908" s="266">
        <f>K1911</f>
        <v>0</v>
      </c>
      <c r="AA1908" s="135"/>
      <c r="AB1908" s="135"/>
      <c r="AC1908" s="135"/>
      <c r="AD1908" s="135"/>
      <c r="AE1908" s="135"/>
      <c r="AF1908" s="148"/>
      <c r="AG1908" s="135"/>
      <c r="AH1908" s="135"/>
      <c r="AI1908" s="135"/>
      <c r="AJ1908" s="135"/>
      <c r="AK1908" s="135"/>
    </row>
    <row r="1909" spans="1:37" ht="18" customHeight="1" thickBot="1">
      <c r="A1909" s="312"/>
      <c r="B1909" s="309">
        <f>B1904</f>
        <v>22</v>
      </c>
      <c r="C1909" s="107"/>
      <c r="D1909" s="108" t="s">
        <v>30</v>
      </c>
      <c r="E1909" s="108" t="str">
        <f>IF(C1909="","",IFERROR(INDEX(リスト!$B$3:$B$32,MATCH(プレー記録!C1909,リスト!$D$3:$D$32,0),1),""))</f>
        <v/>
      </c>
      <c r="F1909" s="109"/>
      <c r="G1909" s="109" t="str">
        <f>IF(F1909="","",F1909)</f>
        <v/>
      </c>
      <c r="H1909" s="172"/>
      <c r="I1909" s="175"/>
      <c r="J1909" s="373"/>
      <c r="K1909" s="377"/>
      <c r="L1909" s="378"/>
      <c r="M1909" s="378"/>
      <c r="N1909" s="378"/>
      <c r="O1909" s="378"/>
      <c r="P1909" s="378"/>
      <c r="Q1909" s="378"/>
      <c r="R1909" s="379"/>
      <c r="S1909" s="84"/>
      <c r="T1909" s="241"/>
      <c r="U1909" s="118" t="str">
        <f>IF(F1909="","","OUT_"&amp;E1909&amp;MONTH(B1909)&amp;"/"&amp;DAY(B1909)&amp;"_"&amp;COUNTIF($V$12:V1909,V1909))</f>
        <v/>
      </c>
      <c r="V1909" s="118" t="str">
        <f>"OUT_"&amp;E1909&amp;B1909</f>
        <v>OUT_22</v>
      </c>
      <c r="W1909" s="194">
        <f>SUM(H1909)-SUM(I1911)</f>
        <v>0</v>
      </c>
      <c r="X1909" s="119" t="str">
        <f>IF(C1909="","",C1909)</f>
        <v/>
      </c>
      <c r="Y1909" s="135" t="str">
        <f>M1910</f>
        <v/>
      </c>
      <c r="Z1909" s="266">
        <f>M1911</f>
        <v>0</v>
      </c>
      <c r="AA1909" s="135"/>
      <c r="AB1909" s="135"/>
      <c r="AC1909" s="135"/>
      <c r="AD1909" s="135"/>
      <c r="AE1909" s="135"/>
      <c r="AF1909" s="148"/>
      <c r="AG1909" s="135"/>
      <c r="AH1909" s="135"/>
      <c r="AI1909" s="135"/>
      <c r="AJ1909" s="135"/>
      <c r="AK1909" s="135"/>
    </row>
    <row r="1910" spans="1:37" ht="18" customHeight="1">
      <c r="A1910" s="312"/>
      <c r="B1910" s="79"/>
      <c r="C1910" s="85" t="s">
        <v>26</v>
      </c>
      <c r="D1910" s="86" t="s">
        <v>1</v>
      </c>
      <c r="E1910" s="86" t="s">
        <v>29</v>
      </c>
      <c r="F1910" s="86" t="s">
        <v>119</v>
      </c>
      <c r="G1910" s="86" t="s">
        <v>134</v>
      </c>
      <c r="H1910" s="173" t="s">
        <v>117</v>
      </c>
      <c r="I1910" s="92" t="s">
        <v>135</v>
      </c>
      <c r="J1910" s="380" t="s">
        <v>199</v>
      </c>
      <c r="K1910" s="382" t="str">
        <f>$K$13</f>
        <v/>
      </c>
      <c r="L1910" s="383"/>
      <c r="M1910" s="382" t="str">
        <f>$M$13</f>
        <v/>
      </c>
      <c r="N1910" s="383"/>
      <c r="O1910" s="382" t="str">
        <f>$O$13</f>
        <v/>
      </c>
      <c r="P1910" s="383"/>
      <c r="Q1910" s="382" t="str">
        <f>$Q$13</f>
        <v/>
      </c>
      <c r="R1910" s="384"/>
      <c r="S1910" s="87"/>
      <c r="T1910" s="118"/>
      <c r="U1910" s="118"/>
      <c r="V1910" s="118"/>
      <c r="W1910" s="118"/>
      <c r="X1910" s="118"/>
      <c r="Y1910" s="135" t="str">
        <f>O1910</f>
        <v/>
      </c>
      <c r="Z1910" s="266">
        <f>O1911</f>
        <v>0</v>
      </c>
      <c r="AA1910" s="135"/>
      <c r="AB1910" s="135"/>
      <c r="AC1910" s="135"/>
      <c r="AD1910" s="135"/>
      <c r="AE1910" s="135"/>
      <c r="AF1910" s="148"/>
      <c r="AG1910" s="135"/>
      <c r="AH1910" s="135"/>
      <c r="AI1910" s="135"/>
      <c r="AJ1910" s="135"/>
      <c r="AK1910" s="135"/>
    </row>
    <row r="1911" spans="1:37" ht="18" customHeight="1" thickBot="1">
      <c r="A1911" s="312" t="str">
        <f>IF(C1909="","",C1909)</f>
        <v/>
      </c>
      <c r="B1911" s="97">
        <f>B1904</f>
        <v>22</v>
      </c>
      <c r="C1911" s="93" t="str">
        <f>IF(H1909="","",IF(D1909="USD",H1909-G1909,ROUNDUP((H1909-G1909)/T1909,2)))</f>
        <v/>
      </c>
      <c r="D1911" s="110"/>
      <c r="E1911" s="110"/>
      <c r="F1911" s="111" t="str">
        <f>IF(AND(E1909&lt;&gt;"",OR(I1909="全額",I1909="一部")=TRUE)=TRUE,E1909,"")</f>
        <v/>
      </c>
      <c r="G1911" s="112" t="str">
        <f>IF(D1909="JPY",IF(COUNTIF(F1911,"*円*")=1,I1911,ROUNDUP(I1911/T1909,2)),IF(COUNTIF(F1911,"*円*")=0,I1911,ROUNDUP(I1911*T1909,0)))</f>
        <v/>
      </c>
      <c r="H1911" s="174"/>
      <c r="I1911" s="176" t="str">
        <f>IF(I1909="","",IF(I1909="全額",H1909,IF(I1909="なし",0,"金額入力")))</f>
        <v/>
      </c>
      <c r="J1911" s="381"/>
      <c r="K1911" s="385"/>
      <c r="L1911" s="386"/>
      <c r="M1911" s="385"/>
      <c r="N1911" s="386"/>
      <c r="O1911" s="385"/>
      <c r="P1911" s="386"/>
      <c r="Q1911" s="385"/>
      <c r="R1911" s="387"/>
      <c r="S1911" s="87"/>
      <c r="T1911" s="79"/>
      <c r="U1911" s="118" t="str">
        <f>IF(G1911="","","IN_"&amp;F1911&amp;MONTH(H1911)&amp;"/"&amp;DAY(H1911))&amp;"_"&amp;COUNTIF($V$14:V1911,V1911)</f>
        <v>_332</v>
      </c>
      <c r="V1911" s="118" t="str">
        <f>"IN_"&amp;F1911&amp;H1911</f>
        <v>IN_</v>
      </c>
      <c r="W1911" s="118"/>
      <c r="X1911" s="118"/>
      <c r="Y1911" s="135" t="str">
        <f>Q1910</f>
        <v/>
      </c>
      <c r="Z1911" s="266">
        <f>Q1911</f>
        <v>0</v>
      </c>
      <c r="AA1911" s="135" t="str">
        <f>IF(AB1911="着金待ち",COUNTIF($AB$14:AB1911,"着金待ち"),"")</f>
        <v/>
      </c>
      <c r="AB1911" s="135" t="str">
        <f>IF(AND(OR(I1909="全額",I1909="一部")=TRUE,H1911="")=TRUE,"着金待ち","")</f>
        <v/>
      </c>
      <c r="AC1911" s="135" t="str">
        <f>IF(AB1911="着金待ち",C1909,"")</f>
        <v/>
      </c>
      <c r="AD1911" s="135" t="str">
        <f>IF(AB1911="着金待ち",F1911,"")</f>
        <v/>
      </c>
      <c r="AE1911" s="292" t="str">
        <f>IF(AB1911="着金待ち",G1911,"")</f>
        <v/>
      </c>
      <c r="AF1911" s="148" t="str">
        <f>IF(AB1911="着金待ち",B1911,"")</f>
        <v/>
      </c>
      <c r="AG1911" s="135" t="str">
        <f>IF(C1911="","",IF(C1911&lt;&gt;D1911+E1911,"！",""))</f>
        <v/>
      </c>
      <c r="AH1911" s="135" t="str">
        <f>IF(C1911="","",IF(C1911&lt;&gt;SUM(K1911:R1911),"！",""))</f>
        <v/>
      </c>
      <c r="AI1911" s="135" t="str">
        <f>IF(OR(AG1911="！",AH1911="！")=TRUE,"！","")</f>
        <v/>
      </c>
      <c r="AJ1911" s="135" t="str">
        <f>IF(AI1911="！",COUNTIF($AI$14:AI1911,"！"),"")</f>
        <v/>
      </c>
      <c r="AK1911" s="135">
        <v>2</v>
      </c>
    </row>
    <row r="1912" spans="1:37" ht="18" customHeight="1" thickBot="1">
      <c r="A1912" s="312"/>
      <c r="B1912" s="79"/>
      <c r="C1912" s="88"/>
      <c r="D1912" s="89"/>
      <c r="E1912" s="94" t="str">
        <f>IFERROR(ABS(C1911-(D1911+E1911)),"")</f>
        <v/>
      </c>
      <c r="F1912" s="90"/>
      <c r="G1912" s="90"/>
      <c r="H1912" s="89"/>
      <c r="I1912" s="170"/>
      <c r="J1912" s="79"/>
      <c r="K1912" s="79"/>
      <c r="L1912" s="79"/>
      <c r="M1912" s="79"/>
      <c r="N1912" s="79"/>
      <c r="O1912" s="79"/>
      <c r="P1912" s="79"/>
      <c r="Q1912" s="388" t="str">
        <f>IFERROR(ABS(C1911-SUM(K1911:R1911)),"")</f>
        <v/>
      </c>
      <c r="R1912" s="388"/>
      <c r="S1912" s="79"/>
      <c r="T1912" s="118"/>
      <c r="U1912" s="118"/>
      <c r="V1912" s="118"/>
      <c r="W1912" s="118"/>
      <c r="X1912" s="118"/>
      <c r="Y1912" s="135"/>
      <c r="Z1912" s="135"/>
      <c r="AA1912" s="135"/>
      <c r="AB1912" s="135"/>
      <c r="AC1912" s="135"/>
      <c r="AD1912" s="135"/>
      <c r="AE1912" s="135"/>
      <c r="AF1912" s="148"/>
      <c r="AG1912" s="135"/>
      <c r="AH1912" s="135"/>
      <c r="AI1912" s="135"/>
      <c r="AJ1912" s="135"/>
      <c r="AK1912" s="135"/>
    </row>
    <row r="1913" spans="1:37" ht="18" customHeight="1" thickBot="1">
      <c r="A1913" s="312"/>
      <c r="B1913" s="321">
        <f>B1908+1</f>
        <v>3</v>
      </c>
      <c r="C1913" s="81" t="s">
        <v>23</v>
      </c>
      <c r="D1913" s="82" t="s">
        <v>136</v>
      </c>
      <c r="E1913" s="82" t="s">
        <v>28</v>
      </c>
      <c r="F1913" s="82" t="s">
        <v>27</v>
      </c>
      <c r="G1913" s="82" t="s">
        <v>24</v>
      </c>
      <c r="H1913" s="171" t="s">
        <v>25</v>
      </c>
      <c r="I1913" s="91" t="s">
        <v>133</v>
      </c>
      <c r="J1913" s="372" t="s">
        <v>198</v>
      </c>
      <c r="K1913" s="374"/>
      <c r="L1913" s="375"/>
      <c r="M1913" s="375"/>
      <c r="N1913" s="375"/>
      <c r="O1913" s="375"/>
      <c r="P1913" s="375"/>
      <c r="Q1913" s="375"/>
      <c r="R1913" s="376"/>
      <c r="S1913" s="83"/>
      <c r="T1913" s="120" t="s">
        <v>31</v>
      </c>
      <c r="U1913" s="118"/>
      <c r="V1913" s="118"/>
      <c r="W1913" s="118"/>
      <c r="X1913" s="118"/>
      <c r="Y1913" s="135" t="str">
        <f>K1915</f>
        <v/>
      </c>
      <c r="Z1913" s="266">
        <f>K1916</f>
        <v>0</v>
      </c>
      <c r="AA1913" s="135"/>
      <c r="AB1913" s="135"/>
      <c r="AC1913" s="135"/>
      <c r="AD1913" s="135"/>
      <c r="AE1913" s="135"/>
      <c r="AF1913" s="148"/>
      <c r="AG1913" s="135"/>
      <c r="AH1913" s="135"/>
      <c r="AI1913" s="135"/>
      <c r="AJ1913" s="135"/>
      <c r="AK1913" s="135"/>
    </row>
    <row r="1914" spans="1:37" ht="18" customHeight="1" thickBot="1">
      <c r="A1914" s="312"/>
      <c r="B1914" s="309">
        <f>B1904</f>
        <v>22</v>
      </c>
      <c r="C1914" s="107"/>
      <c r="D1914" s="108" t="s">
        <v>30</v>
      </c>
      <c r="E1914" s="108" t="str">
        <f>IF(C1914="","",IFERROR(INDEX(リスト!$B$3:$B$32,MATCH(プレー記録!C1914,リスト!$D$3:$D$32,0),1),""))</f>
        <v/>
      </c>
      <c r="F1914" s="109"/>
      <c r="G1914" s="109" t="str">
        <f>IF(F1914="","",F1914)</f>
        <v/>
      </c>
      <c r="H1914" s="172"/>
      <c r="I1914" s="175"/>
      <c r="J1914" s="373"/>
      <c r="K1914" s="377"/>
      <c r="L1914" s="378"/>
      <c r="M1914" s="378"/>
      <c r="N1914" s="378"/>
      <c r="O1914" s="378"/>
      <c r="P1914" s="378"/>
      <c r="Q1914" s="378"/>
      <c r="R1914" s="379"/>
      <c r="S1914" s="84"/>
      <c r="T1914" s="241"/>
      <c r="U1914" s="118" t="str">
        <f>IF(F1914="","","OUT_"&amp;E1914&amp;MONTH(B1914)&amp;"/"&amp;DAY(B1914)&amp;"_"&amp;COUNTIF($V$12:V1914,V1914))</f>
        <v/>
      </c>
      <c r="V1914" s="118" t="str">
        <f>"OUT_"&amp;E1914&amp;B1914</f>
        <v>OUT_22</v>
      </c>
      <c r="W1914" s="194">
        <f>SUM(H1914)-SUM(I1916)</f>
        <v>0</v>
      </c>
      <c r="X1914" s="119" t="str">
        <f>IF(C1914="","",C1914)</f>
        <v/>
      </c>
      <c r="Y1914" s="135" t="str">
        <f>M1915</f>
        <v/>
      </c>
      <c r="Z1914" s="266">
        <f>M1916</f>
        <v>0</v>
      </c>
      <c r="AA1914" s="135"/>
      <c r="AB1914" s="135"/>
      <c r="AC1914" s="135"/>
      <c r="AD1914" s="135"/>
      <c r="AE1914" s="135"/>
      <c r="AF1914" s="148"/>
      <c r="AG1914" s="135"/>
      <c r="AH1914" s="135"/>
      <c r="AI1914" s="135"/>
      <c r="AJ1914" s="135"/>
      <c r="AK1914" s="135"/>
    </row>
    <row r="1915" spans="1:37" ht="18" customHeight="1">
      <c r="A1915" s="312"/>
      <c r="B1915" s="79"/>
      <c r="C1915" s="85" t="s">
        <v>26</v>
      </c>
      <c r="D1915" s="86" t="s">
        <v>1</v>
      </c>
      <c r="E1915" s="86" t="s">
        <v>29</v>
      </c>
      <c r="F1915" s="86" t="s">
        <v>119</v>
      </c>
      <c r="G1915" s="86" t="s">
        <v>134</v>
      </c>
      <c r="H1915" s="173" t="s">
        <v>117</v>
      </c>
      <c r="I1915" s="92" t="s">
        <v>135</v>
      </c>
      <c r="J1915" s="380" t="s">
        <v>199</v>
      </c>
      <c r="K1915" s="382" t="str">
        <f>$K$13</f>
        <v/>
      </c>
      <c r="L1915" s="383"/>
      <c r="M1915" s="382" t="str">
        <f>$M$13</f>
        <v/>
      </c>
      <c r="N1915" s="383"/>
      <c r="O1915" s="382" t="str">
        <f>$O$13</f>
        <v/>
      </c>
      <c r="P1915" s="383"/>
      <c r="Q1915" s="382" t="str">
        <f>$Q$13</f>
        <v/>
      </c>
      <c r="R1915" s="384"/>
      <c r="S1915" s="87"/>
      <c r="T1915" s="135"/>
      <c r="U1915" s="118"/>
      <c r="V1915" s="118"/>
      <c r="W1915" s="118"/>
      <c r="X1915" s="118"/>
      <c r="Y1915" s="135" t="str">
        <f>O1915</f>
        <v/>
      </c>
      <c r="Z1915" s="266">
        <f>O1916</f>
        <v>0</v>
      </c>
      <c r="AA1915" s="135"/>
      <c r="AB1915" s="135"/>
      <c r="AC1915" s="135"/>
      <c r="AD1915" s="135"/>
      <c r="AE1915" s="135"/>
      <c r="AF1915" s="148"/>
      <c r="AG1915" s="135"/>
      <c r="AH1915" s="135"/>
      <c r="AI1915" s="135"/>
      <c r="AJ1915" s="135"/>
      <c r="AK1915" s="135"/>
    </row>
    <row r="1916" spans="1:37" ht="18" customHeight="1" thickBot="1">
      <c r="A1916" s="312" t="str">
        <f>IF(C1914="","",C1914)</f>
        <v/>
      </c>
      <c r="B1916" s="97">
        <f>B1904</f>
        <v>22</v>
      </c>
      <c r="C1916" s="93" t="str">
        <f>IF(H1914="","",IF(D1914="USD",H1914-G1914,ROUNDUP((H1914-G1914)/T1914,2)))</f>
        <v/>
      </c>
      <c r="D1916" s="110"/>
      <c r="E1916" s="110"/>
      <c r="F1916" s="111" t="str">
        <f>IF(AND(E1914&lt;&gt;"",OR(I1914="全額",I1914="一部")=TRUE)=TRUE,E1914,"")</f>
        <v/>
      </c>
      <c r="G1916" s="112" t="str">
        <f>IF(D1914="JPY",IF(COUNTIF(F1916,"*円*")=1,I1916,ROUNDUP(I1916/T1914,2)),IF(COUNTIF(F1916,"*円*")=0,I1916,ROUNDUP(I1916*T1914,0)))</f>
        <v/>
      </c>
      <c r="H1916" s="174"/>
      <c r="I1916" s="176" t="str">
        <f>IF(I1914="","",IF(I1914="全額",H1914,IF(I1914="なし",0,"金額入力")))</f>
        <v/>
      </c>
      <c r="J1916" s="381"/>
      <c r="K1916" s="385"/>
      <c r="L1916" s="386"/>
      <c r="M1916" s="385"/>
      <c r="N1916" s="386"/>
      <c r="O1916" s="385"/>
      <c r="P1916" s="386"/>
      <c r="Q1916" s="385"/>
      <c r="R1916" s="387"/>
      <c r="S1916" s="87"/>
      <c r="T1916" s="135"/>
      <c r="U1916" s="118" t="str">
        <f>IF(G1916="","","IN_"&amp;F1916&amp;MONTH(H1916)&amp;"/"&amp;DAY(H1916))&amp;"_"&amp;COUNTIF($V$14:V1916,V1916)</f>
        <v>_333</v>
      </c>
      <c r="V1916" s="118" t="str">
        <f>"IN_"&amp;F1916&amp;H1916</f>
        <v>IN_</v>
      </c>
      <c r="W1916" s="118"/>
      <c r="X1916" s="118"/>
      <c r="Y1916" s="135" t="str">
        <f>Q1915</f>
        <v/>
      </c>
      <c r="Z1916" s="266">
        <f>Q1916</f>
        <v>0</v>
      </c>
      <c r="AA1916" s="135" t="str">
        <f>IF(AB1916="着金待ち",COUNTIF($AB$14:AB1916,"着金待ち"),"")</f>
        <v/>
      </c>
      <c r="AB1916" s="135" t="str">
        <f>IF(AND(OR(I1914="全額",I1914="一部")=TRUE,H1916="")=TRUE,"着金待ち","")</f>
        <v/>
      </c>
      <c r="AC1916" s="135" t="str">
        <f>IF(AB1916="着金待ち",C1914,"")</f>
        <v/>
      </c>
      <c r="AD1916" s="135" t="str">
        <f>IF(AB1916="着金待ち",F1916,"")</f>
        <v/>
      </c>
      <c r="AE1916" s="292" t="str">
        <f>IF(AB1916="着金待ち",G1916,"")</f>
        <v/>
      </c>
      <c r="AF1916" s="148" t="str">
        <f>IF(AB1916="着金待ち",B1916,"")</f>
        <v/>
      </c>
      <c r="AG1916" s="135" t="str">
        <f>IF(C1916="","",IF(C1916&lt;&gt;D1916+E1916,"！",""))</f>
        <v/>
      </c>
      <c r="AH1916" s="135" t="str">
        <f>IF(C1916="","",IF(C1916&lt;&gt;SUM(K1916:R1916),"！",""))</f>
        <v/>
      </c>
      <c r="AI1916" s="135" t="str">
        <f>IF(OR(AG1916="！",AH1916="！")=TRUE,"！","")</f>
        <v/>
      </c>
      <c r="AJ1916" s="135" t="str">
        <f>IF(AI1916="！",COUNTIF($AI$14:AI1916,"！"),"")</f>
        <v/>
      </c>
      <c r="AK1916" s="135">
        <v>3</v>
      </c>
    </row>
    <row r="1917" spans="1:37" ht="18" customHeight="1" thickBot="1">
      <c r="A1917" s="312"/>
      <c r="B1917" s="308" t="s">
        <v>317</v>
      </c>
      <c r="C1917" s="88"/>
      <c r="D1917" s="89"/>
      <c r="E1917" s="94" t="str">
        <f>IFERROR(ABS(C1916-(D1916+E1916)),"")</f>
        <v/>
      </c>
      <c r="F1917" s="90"/>
      <c r="G1917" s="90"/>
      <c r="H1917" s="89"/>
      <c r="I1917" s="170"/>
      <c r="J1917" s="79"/>
      <c r="K1917" s="79"/>
      <c r="L1917" s="79"/>
      <c r="M1917" s="79"/>
      <c r="N1917" s="79"/>
      <c r="O1917" s="79"/>
      <c r="P1917" s="79"/>
      <c r="Q1917" s="388" t="str">
        <f>IFERROR(ABS(C1916-SUM(K1916:R1916)),"")</f>
        <v/>
      </c>
      <c r="R1917" s="388"/>
      <c r="S1917" s="79"/>
      <c r="T1917" s="135"/>
      <c r="U1917" s="118"/>
      <c r="V1917" s="118"/>
      <c r="W1917" s="118"/>
      <c r="X1917" s="118"/>
      <c r="Y1917" s="135"/>
      <c r="Z1917" s="135"/>
      <c r="AA1917" s="135"/>
      <c r="AB1917" s="135"/>
      <c r="AC1917" s="135"/>
      <c r="AD1917" s="135"/>
      <c r="AE1917" s="135"/>
      <c r="AF1917" s="148"/>
      <c r="AG1917" s="135"/>
      <c r="AH1917" s="135"/>
      <c r="AI1917" s="135"/>
      <c r="AJ1917" s="135"/>
      <c r="AK1917" s="135"/>
    </row>
    <row r="1918" spans="1:37" ht="18" customHeight="1" thickBot="1">
      <c r="A1918" s="312"/>
      <c r="B1918" s="321">
        <f>B1913+1</f>
        <v>4</v>
      </c>
      <c r="C1918" s="81" t="s">
        <v>23</v>
      </c>
      <c r="D1918" s="82" t="s">
        <v>136</v>
      </c>
      <c r="E1918" s="82" t="s">
        <v>28</v>
      </c>
      <c r="F1918" s="82" t="s">
        <v>27</v>
      </c>
      <c r="G1918" s="82" t="s">
        <v>24</v>
      </c>
      <c r="H1918" s="171" t="s">
        <v>25</v>
      </c>
      <c r="I1918" s="91" t="s">
        <v>133</v>
      </c>
      <c r="J1918" s="372" t="s">
        <v>198</v>
      </c>
      <c r="K1918" s="374"/>
      <c r="L1918" s="375"/>
      <c r="M1918" s="375"/>
      <c r="N1918" s="375"/>
      <c r="O1918" s="375"/>
      <c r="P1918" s="375"/>
      <c r="Q1918" s="375"/>
      <c r="R1918" s="376"/>
      <c r="S1918" s="83"/>
      <c r="T1918" s="120" t="s">
        <v>31</v>
      </c>
      <c r="U1918" s="118"/>
      <c r="V1918" s="118"/>
      <c r="W1918" s="118"/>
      <c r="X1918" s="118"/>
      <c r="Y1918" s="135" t="str">
        <f>K1920</f>
        <v/>
      </c>
      <c r="Z1918" s="266">
        <f>K1921</f>
        <v>0</v>
      </c>
      <c r="AA1918" s="135"/>
      <c r="AB1918" s="135"/>
      <c r="AC1918" s="135"/>
      <c r="AD1918" s="135"/>
      <c r="AE1918" s="135"/>
      <c r="AF1918" s="148"/>
      <c r="AG1918" s="135"/>
      <c r="AH1918" s="135"/>
      <c r="AI1918" s="135"/>
      <c r="AJ1918" s="135"/>
      <c r="AK1918" s="135"/>
    </row>
    <row r="1919" spans="1:37" ht="18" customHeight="1" thickBot="1">
      <c r="A1919" s="312"/>
      <c r="B1919" s="309">
        <f>B1904</f>
        <v>22</v>
      </c>
      <c r="C1919" s="107"/>
      <c r="D1919" s="108" t="s">
        <v>30</v>
      </c>
      <c r="E1919" s="108" t="str">
        <f>IF(C1919="","",IFERROR(INDEX(リスト!$B$3:$B$32,MATCH(プレー記録!C1919,リスト!$D$3:$D$32,0),1),""))</f>
        <v/>
      </c>
      <c r="F1919" s="109"/>
      <c r="G1919" s="109" t="str">
        <f>IF(F1919="","",F1919)</f>
        <v/>
      </c>
      <c r="H1919" s="172"/>
      <c r="I1919" s="175"/>
      <c r="J1919" s="373"/>
      <c r="K1919" s="377"/>
      <c r="L1919" s="378"/>
      <c r="M1919" s="378"/>
      <c r="N1919" s="378"/>
      <c r="O1919" s="378"/>
      <c r="P1919" s="378"/>
      <c r="Q1919" s="378"/>
      <c r="R1919" s="379"/>
      <c r="S1919" s="84"/>
      <c r="T1919" s="241"/>
      <c r="U1919" s="118" t="str">
        <f>IF(F1919="","","OUT_"&amp;E1919&amp;MONTH(B1919)&amp;"/"&amp;DAY(B1919)&amp;"_"&amp;COUNTIF($V$12:V1919,V1919))</f>
        <v/>
      </c>
      <c r="V1919" s="118" t="str">
        <f>"OUT_"&amp;E1919&amp;B1919</f>
        <v>OUT_22</v>
      </c>
      <c r="W1919" s="194">
        <f>SUM(H1919)-SUM(I1921)</f>
        <v>0</v>
      </c>
      <c r="X1919" s="119" t="str">
        <f>IF(C1919="","",C1919)</f>
        <v/>
      </c>
      <c r="Y1919" s="135" t="str">
        <f>M1920</f>
        <v/>
      </c>
      <c r="Z1919" s="266">
        <f>M1921</f>
        <v>0</v>
      </c>
      <c r="AA1919" s="135"/>
      <c r="AB1919" s="135"/>
      <c r="AC1919" s="135"/>
      <c r="AD1919" s="135"/>
      <c r="AE1919" s="135"/>
      <c r="AF1919" s="148"/>
      <c r="AG1919" s="135"/>
      <c r="AH1919" s="135"/>
      <c r="AI1919" s="135"/>
      <c r="AJ1919" s="135"/>
      <c r="AK1919" s="135"/>
    </row>
    <row r="1920" spans="1:37" ht="18" customHeight="1">
      <c r="A1920" s="312"/>
      <c r="B1920" s="79"/>
      <c r="C1920" s="85" t="s">
        <v>26</v>
      </c>
      <c r="D1920" s="86" t="s">
        <v>1</v>
      </c>
      <c r="E1920" s="86" t="s">
        <v>29</v>
      </c>
      <c r="F1920" s="86" t="s">
        <v>119</v>
      </c>
      <c r="G1920" s="86" t="s">
        <v>134</v>
      </c>
      <c r="H1920" s="173" t="s">
        <v>117</v>
      </c>
      <c r="I1920" s="92" t="s">
        <v>135</v>
      </c>
      <c r="J1920" s="380" t="s">
        <v>199</v>
      </c>
      <c r="K1920" s="382" t="str">
        <f>$K$13</f>
        <v/>
      </c>
      <c r="L1920" s="383"/>
      <c r="M1920" s="382" t="str">
        <f>$M$13</f>
        <v/>
      </c>
      <c r="N1920" s="383"/>
      <c r="O1920" s="382" t="str">
        <f>$O$13</f>
        <v/>
      </c>
      <c r="P1920" s="383"/>
      <c r="Q1920" s="382" t="str">
        <f>$Q$13</f>
        <v/>
      </c>
      <c r="R1920" s="384"/>
      <c r="S1920" s="87"/>
      <c r="T1920" s="135"/>
      <c r="U1920" s="118"/>
      <c r="V1920" s="118"/>
      <c r="W1920" s="118"/>
      <c r="X1920" s="118"/>
      <c r="Y1920" s="135" t="str">
        <f>O1920</f>
        <v/>
      </c>
      <c r="Z1920" s="266">
        <f>O1921</f>
        <v>0</v>
      </c>
      <c r="AA1920" s="135"/>
      <c r="AB1920" s="135"/>
      <c r="AC1920" s="135"/>
      <c r="AD1920" s="135"/>
      <c r="AE1920" s="135"/>
      <c r="AF1920" s="148"/>
      <c r="AG1920" s="135"/>
      <c r="AH1920" s="135"/>
      <c r="AI1920" s="135"/>
      <c r="AJ1920" s="135"/>
      <c r="AK1920" s="135"/>
    </row>
    <row r="1921" spans="1:37" ht="18" customHeight="1" thickBot="1">
      <c r="A1921" s="312" t="str">
        <f>IF(C1919="","",C1919)</f>
        <v/>
      </c>
      <c r="B1921" s="97">
        <f>B1904</f>
        <v>22</v>
      </c>
      <c r="C1921" s="93" t="str">
        <f>IF(H1919="","",IF(D1919="USD",H1919-G1919,ROUNDUP((H1919-G1919)/T1919,2)))</f>
        <v/>
      </c>
      <c r="D1921" s="110"/>
      <c r="E1921" s="110"/>
      <c r="F1921" s="111" t="str">
        <f>IF(AND(E1919&lt;&gt;"",OR(I1919="全額",I1919="一部")=TRUE)=TRUE,E1919,"")</f>
        <v/>
      </c>
      <c r="G1921" s="112" t="str">
        <f>IF(D1919="JPY",IF(COUNTIF(F1921,"*円*")=1,I1921,ROUNDUP(I1921/T1919,2)),IF(COUNTIF(F1921,"*円*")=0,I1921,ROUNDUP(I1921*T1919,0)))</f>
        <v/>
      </c>
      <c r="H1921" s="174"/>
      <c r="I1921" s="176" t="str">
        <f>IF(I1919="","",IF(I1919="全額",H1919,IF(I1919="なし",0,"金額入力")))</f>
        <v/>
      </c>
      <c r="J1921" s="381"/>
      <c r="K1921" s="385"/>
      <c r="L1921" s="386"/>
      <c r="M1921" s="385"/>
      <c r="N1921" s="386"/>
      <c r="O1921" s="385"/>
      <c r="P1921" s="386"/>
      <c r="Q1921" s="385"/>
      <c r="R1921" s="387"/>
      <c r="S1921" s="87"/>
      <c r="T1921" s="135"/>
      <c r="U1921" s="118" t="str">
        <f>IF(G1921="","","IN_"&amp;F1921&amp;MONTH(H1921)&amp;"/"&amp;DAY(H1921))&amp;"_"&amp;COUNTIF($V$14:V1921,V1921)</f>
        <v>_334</v>
      </c>
      <c r="V1921" s="118" t="str">
        <f>"IN_"&amp;F1921&amp;H1921</f>
        <v>IN_</v>
      </c>
      <c r="W1921" s="118"/>
      <c r="X1921" s="118"/>
      <c r="Y1921" s="135" t="str">
        <f>Q1920</f>
        <v/>
      </c>
      <c r="Z1921" s="266">
        <f>Q1921</f>
        <v>0</v>
      </c>
      <c r="AA1921" s="135" t="str">
        <f>IF(AB1921="着金待ち",COUNTIF($AB$14:AB1921,"着金待ち"),"")</f>
        <v/>
      </c>
      <c r="AB1921" s="135" t="str">
        <f>IF(AND(OR(I1919="全額",I1919="一部")=TRUE,H1921="")=TRUE,"着金待ち","")</f>
        <v/>
      </c>
      <c r="AC1921" s="135" t="str">
        <f>IF(AB1921="着金待ち",C1919,"")</f>
        <v/>
      </c>
      <c r="AD1921" s="135" t="str">
        <f>IF(AB1921="着金待ち",F1921,"")</f>
        <v/>
      </c>
      <c r="AE1921" s="292" t="str">
        <f>IF(AB1921="着金待ち",G1921,"")</f>
        <v/>
      </c>
      <c r="AF1921" s="148" t="str">
        <f>IF(AB1921="着金待ち",B1921,"")</f>
        <v/>
      </c>
      <c r="AG1921" s="135" t="str">
        <f>IF(C1921="","",IF(C1921&lt;&gt;D1921+E1921,"！",""))</f>
        <v/>
      </c>
      <c r="AH1921" s="135" t="str">
        <f>IF(C1921="","",IF(C1921&lt;&gt;SUM(K1921:R1921),"！",""))</f>
        <v/>
      </c>
      <c r="AI1921" s="135" t="str">
        <f>IF(OR(AG1921="！",AH1921="！")=TRUE,"！","")</f>
        <v/>
      </c>
      <c r="AJ1921" s="135" t="str">
        <f>IF(AI1921="！",COUNTIF($AI$14:AI1921,"！"),"")</f>
        <v/>
      </c>
      <c r="AK1921" s="135">
        <v>4</v>
      </c>
    </row>
    <row r="1922" spans="1:37" ht="18" customHeight="1" thickBot="1">
      <c r="A1922" s="312"/>
      <c r="B1922" s="308" t="s">
        <v>317</v>
      </c>
      <c r="C1922" s="88"/>
      <c r="D1922" s="89"/>
      <c r="E1922" s="94" t="str">
        <f>IFERROR(ABS(C1921-(D1921+E1921)),"")</f>
        <v/>
      </c>
      <c r="F1922" s="90"/>
      <c r="G1922" s="90"/>
      <c r="H1922" s="89"/>
      <c r="I1922" s="170"/>
      <c r="J1922" s="79"/>
      <c r="K1922" s="79"/>
      <c r="L1922" s="79"/>
      <c r="M1922" s="79"/>
      <c r="N1922" s="79"/>
      <c r="O1922" s="79"/>
      <c r="P1922" s="79"/>
      <c r="Q1922" s="388" t="str">
        <f>IFERROR(ABS(C1921-SUM(K1921:R1921)),"")</f>
        <v/>
      </c>
      <c r="R1922" s="388"/>
      <c r="S1922" s="79"/>
      <c r="T1922" s="135"/>
      <c r="U1922" s="118"/>
      <c r="V1922" s="118"/>
      <c r="W1922" s="118"/>
      <c r="X1922" s="118"/>
      <c r="Y1922" s="135"/>
      <c r="Z1922" s="135"/>
      <c r="AA1922" s="135"/>
      <c r="AB1922" s="135"/>
      <c r="AC1922" s="135"/>
      <c r="AD1922" s="135"/>
      <c r="AE1922" s="135"/>
      <c r="AF1922" s="148"/>
      <c r="AG1922" s="135"/>
      <c r="AH1922" s="135"/>
      <c r="AI1922" s="135"/>
      <c r="AJ1922" s="135"/>
      <c r="AK1922" s="135"/>
    </row>
    <row r="1923" spans="1:37" ht="18" customHeight="1" thickBot="1">
      <c r="A1923" s="312"/>
      <c r="B1923" s="321">
        <f>B1918+1</f>
        <v>5</v>
      </c>
      <c r="C1923" s="81" t="s">
        <v>23</v>
      </c>
      <c r="D1923" s="82" t="s">
        <v>136</v>
      </c>
      <c r="E1923" s="82" t="s">
        <v>28</v>
      </c>
      <c r="F1923" s="82" t="s">
        <v>27</v>
      </c>
      <c r="G1923" s="82" t="s">
        <v>24</v>
      </c>
      <c r="H1923" s="171" t="s">
        <v>25</v>
      </c>
      <c r="I1923" s="91" t="s">
        <v>133</v>
      </c>
      <c r="J1923" s="372" t="s">
        <v>198</v>
      </c>
      <c r="K1923" s="374"/>
      <c r="L1923" s="375"/>
      <c r="M1923" s="375"/>
      <c r="N1923" s="375"/>
      <c r="O1923" s="375"/>
      <c r="P1923" s="375"/>
      <c r="Q1923" s="375"/>
      <c r="R1923" s="376"/>
      <c r="S1923" s="83"/>
      <c r="T1923" s="120" t="s">
        <v>31</v>
      </c>
      <c r="U1923" s="118"/>
      <c r="V1923" s="118"/>
      <c r="W1923" s="118"/>
      <c r="X1923" s="118"/>
      <c r="Y1923" s="135" t="str">
        <f>K1925</f>
        <v/>
      </c>
      <c r="Z1923" s="266">
        <f>K1926</f>
        <v>0</v>
      </c>
      <c r="AA1923" s="135"/>
      <c r="AB1923" s="135"/>
      <c r="AC1923" s="135"/>
      <c r="AD1923" s="135"/>
      <c r="AE1923" s="135"/>
      <c r="AF1923" s="148"/>
      <c r="AG1923" s="135"/>
      <c r="AH1923" s="135"/>
      <c r="AI1923" s="135"/>
      <c r="AJ1923" s="135"/>
      <c r="AK1923" s="135"/>
    </row>
    <row r="1924" spans="1:37" ht="18" customHeight="1" thickBot="1">
      <c r="A1924" s="312"/>
      <c r="B1924" s="309">
        <f>B1904</f>
        <v>22</v>
      </c>
      <c r="C1924" s="107"/>
      <c r="D1924" s="108" t="s">
        <v>30</v>
      </c>
      <c r="E1924" s="108" t="str">
        <f>IF(C1924="","",IFERROR(INDEX(リスト!$B$3:$B$32,MATCH(プレー記録!C1924,リスト!$D$3:$D$32,0),1),""))</f>
        <v/>
      </c>
      <c r="F1924" s="109"/>
      <c r="G1924" s="109" t="str">
        <f>IF(F1924="","",F1924)</f>
        <v/>
      </c>
      <c r="H1924" s="172"/>
      <c r="I1924" s="175"/>
      <c r="J1924" s="373"/>
      <c r="K1924" s="377"/>
      <c r="L1924" s="378"/>
      <c r="M1924" s="378"/>
      <c r="N1924" s="378"/>
      <c r="O1924" s="378"/>
      <c r="P1924" s="378"/>
      <c r="Q1924" s="378"/>
      <c r="R1924" s="379"/>
      <c r="S1924" s="84"/>
      <c r="T1924" s="241"/>
      <c r="U1924" s="118" t="str">
        <f>IF(F1924="","","OUT_"&amp;E1924&amp;MONTH(B1924)&amp;"/"&amp;DAY(B1924)&amp;"_"&amp;COUNTIF($V$12:V1924,V1924))</f>
        <v/>
      </c>
      <c r="V1924" s="118" t="str">
        <f>"OUT_"&amp;E1924&amp;B1924</f>
        <v>OUT_22</v>
      </c>
      <c r="W1924" s="194">
        <f>SUM(H1924)-SUM(I1926)</f>
        <v>0</v>
      </c>
      <c r="X1924" s="119" t="str">
        <f>IF(C1924="","",C1924)</f>
        <v/>
      </c>
      <c r="Y1924" s="135" t="str">
        <f>M1925</f>
        <v/>
      </c>
      <c r="Z1924" s="266">
        <f>M1926</f>
        <v>0</v>
      </c>
      <c r="AA1924" s="135"/>
      <c r="AB1924" s="135"/>
      <c r="AC1924" s="135"/>
      <c r="AD1924" s="135"/>
      <c r="AE1924" s="135"/>
      <c r="AF1924" s="148"/>
      <c r="AG1924" s="135"/>
      <c r="AH1924" s="135"/>
      <c r="AI1924" s="135"/>
      <c r="AJ1924" s="135"/>
      <c r="AK1924" s="135"/>
    </row>
    <row r="1925" spans="1:37" ht="18" customHeight="1">
      <c r="A1925" s="312"/>
      <c r="B1925" s="79"/>
      <c r="C1925" s="85" t="s">
        <v>26</v>
      </c>
      <c r="D1925" s="86" t="s">
        <v>1</v>
      </c>
      <c r="E1925" s="86" t="s">
        <v>29</v>
      </c>
      <c r="F1925" s="86" t="s">
        <v>119</v>
      </c>
      <c r="G1925" s="86" t="s">
        <v>134</v>
      </c>
      <c r="H1925" s="173" t="s">
        <v>117</v>
      </c>
      <c r="I1925" s="92" t="s">
        <v>135</v>
      </c>
      <c r="J1925" s="380" t="s">
        <v>199</v>
      </c>
      <c r="K1925" s="382" t="str">
        <f>$K$13</f>
        <v/>
      </c>
      <c r="L1925" s="383"/>
      <c r="M1925" s="382" t="str">
        <f>$M$13</f>
        <v/>
      </c>
      <c r="N1925" s="383"/>
      <c r="O1925" s="382" t="str">
        <f>$O$13</f>
        <v/>
      </c>
      <c r="P1925" s="383"/>
      <c r="Q1925" s="382" t="str">
        <f>$Q$13</f>
        <v/>
      </c>
      <c r="R1925" s="384"/>
      <c r="S1925" s="87"/>
      <c r="T1925" s="135"/>
      <c r="U1925" s="118"/>
      <c r="V1925" s="118"/>
      <c r="W1925" s="118"/>
      <c r="X1925" s="118"/>
      <c r="Y1925" s="135" t="str">
        <f>O1925</f>
        <v/>
      </c>
      <c r="Z1925" s="266">
        <f>O1926</f>
        <v>0</v>
      </c>
      <c r="AA1925" s="135"/>
      <c r="AB1925" s="135"/>
      <c r="AC1925" s="135"/>
      <c r="AD1925" s="135"/>
      <c r="AE1925" s="135"/>
      <c r="AF1925" s="148"/>
      <c r="AG1925" s="135"/>
      <c r="AH1925" s="135"/>
      <c r="AI1925" s="135"/>
      <c r="AJ1925" s="135"/>
      <c r="AK1925" s="135"/>
    </row>
    <row r="1926" spans="1:37" ht="18" customHeight="1" thickBot="1">
      <c r="A1926" s="312" t="str">
        <f>IF(C1924="","",C1924)</f>
        <v/>
      </c>
      <c r="B1926" s="97">
        <f>B1904</f>
        <v>22</v>
      </c>
      <c r="C1926" s="93" t="str">
        <f>IF(H1924="","",IF(D1924="USD",H1924-G1924,ROUNDUP((H1924-G1924)/T1924,2)))</f>
        <v/>
      </c>
      <c r="D1926" s="110"/>
      <c r="E1926" s="110"/>
      <c r="F1926" s="111" t="str">
        <f>IF(AND(E1924&lt;&gt;"",OR(I1924="全額",I1924="一部")=TRUE)=TRUE,E1924,"")</f>
        <v/>
      </c>
      <c r="G1926" s="112" t="str">
        <f>IF(D1924="JPY",IF(COUNTIF(F1926,"*円*")=1,I1926,ROUNDUP(I1926/T1924,2)),IF(COUNTIF(F1926,"*円*")=0,I1926,ROUNDUP(I1926*T1924,0)))</f>
        <v/>
      </c>
      <c r="H1926" s="174"/>
      <c r="I1926" s="176" t="str">
        <f>IF(I1924="","",IF(I1924="全額",H1924,IF(I1924="なし",0,"金額入力")))</f>
        <v/>
      </c>
      <c r="J1926" s="381"/>
      <c r="K1926" s="385"/>
      <c r="L1926" s="386"/>
      <c r="M1926" s="385"/>
      <c r="N1926" s="386"/>
      <c r="O1926" s="385"/>
      <c r="P1926" s="386"/>
      <c r="Q1926" s="385"/>
      <c r="R1926" s="387"/>
      <c r="S1926" s="87"/>
      <c r="T1926" s="135"/>
      <c r="U1926" s="118" t="str">
        <f>IF(G1926="","","IN_"&amp;F1926&amp;MONTH(H1926)&amp;"/"&amp;DAY(H1926))&amp;"_"&amp;COUNTIF($V$14:V1926,V1926)</f>
        <v>_335</v>
      </c>
      <c r="V1926" s="118" t="str">
        <f>"IN_"&amp;F1926&amp;H1926</f>
        <v>IN_</v>
      </c>
      <c r="W1926" s="118"/>
      <c r="X1926" s="118"/>
      <c r="Y1926" s="135" t="str">
        <f>Q1925</f>
        <v/>
      </c>
      <c r="Z1926" s="266">
        <f>Q1926</f>
        <v>0</v>
      </c>
      <c r="AA1926" s="135" t="str">
        <f>IF(AB1926="着金待ち",COUNTIF($AB$14:AB1926,"着金待ち"),"")</f>
        <v/>
      </c>
      <c r="AB1926" s="135" t="str">
        <f>IF(AND(OR(I1924="全額",I1924="一部")=TRUE,H1926="")=TRUE,"着金待ち","")</f>
        <v/>
      </c>
      <c r="AC1926" s="135" t="str">
        <f>IF(AB1926="着金待ち",C1924,"")</f>
        <v/>
      </c>
      <c r="AD1926" s="135" t="str">
        <f>IF(AB1926="着金待ち",F1926,"")</f>
        <v/>
      </c>
      <c r="AE1926" s="292" t="str">
        <f>IF(AB1926="着金待ち",G1926,"")</f>
        <v/>
      </c>
      <c r="AF1926" s="148" t="str">
        <f>IF(AB1926="着金待ち",B1926,"")</f>
        <v/>
      </c>
      <c r="AG1926" s="135" t="str">
        <f>IF(C1926="","",IF(C1926&lt;&gt;D1926+E1926,"！",""))</f>
        <v/>
      </c>
      <c r="AH1926" s="135" t="str">
        <f>IF(C1926="","",IF(C1926&lt;&gt;SUM(K1926:R1926),"！",""))</f>
        <v/>
      </c>
      <c r="AI1926" s="135" t="str">
        <f>IF(OR(AG1926="！",AH1926="！")=TRUE,"！","")</f>
        <v/>
      </c>
      <c r="AJ1926" s="135" t="str">
        <f>IF(AI1926="！",COUNTIF($AI$14:AI1926,"！"),"")</f>
        <v/>
      </c>
      <c r="AK1926" s="135">
        <v>5</v>
      </c>
    </row>
    <row r="1927" spans="1:37" ht="18" customHeight="1" thickBot="1">
      <c r="A1927" s="312"/>
      <c r="B1927" s="308" t="s">
        <v>317</v>
      </c>
      <c r="C1927" s="88"/>
      <c r="D1927" s="89"/>
      <c r="E1927" s="94" t="str">
        <f>IFERROR(ABS(C1926-(D1926+E1926)),"")</f>
        <v/>
      </c>
      <c r="F1927" s="90"/>
      <c r="G1927" s="90"/>
      <c r="H1927" s="89"/>
      <c r="I1927" s="170"/>
      <c r="J1927" s="79"/>
      <c r="K1927" s="79"/>
      <c r="L1927" s="79"/>
      <c r="M1927" s="79"/>
      <c r="N1927" s="79"/>
      <c r="O1927" s="79"/>
      <c r="P1927" s="79"/>
      <c r="Q1927" s="388" t="str">
        <f>IFERROR(ABS(C1926-SUM(K1926:R1926)),"")</f>
        <v/>
      </c>
      <c r="R1927" s="388"/>
      <c r="S1927" s="79"/>
      <c r="T1927" s="135"/>
      <c r="U1927" s="118"/>
      <c r="V1927" s="118"/>
      <c r="W1927" s="118"/>
      <c r="X1927" s="118"/>
      <c r="Y1927" s="135"/>
      <c r="Z1927" s="135"/>
      <c r="AA1927" s="135"/>
      <c r="AB1927" s="135"/>
      <c r="AC1927" s="135"/>
      <c r="AD1927" s="135"/>
      <c r="AE1927" s="135"/>
      <c r="AF1927" s="148"/>
      <c r="AG1927" s="135"/>
      <c r="AH1927" s="135"/>
      <c r="AI1927" s="135"/>
      <c r="AJ1927" s="135"/>
      <c r="AK1927" s="135"/>
    </row>
    <row r="1928" spans="1:37" ht="18" customHeight="1" thickBot="1">
      <c r="A1928" s="312"/>
      <c r="B1928" s="321">
        <f>B1923+1</f>
        <v>6</v>
      </c>
      <c r="C1928" s="81" t="s">
        <v>23</v>
      </c>
      <c r="D1928" s="82" t="s">
        <v>136</v>
      </c>
      <c r="E1928" s="82" t="s">
        <v>28</v>
      </c>
      <c r="F1928" s="82" t="s">
        <v>27</v>
      </c>
      <c r="G1928" s="82" t="s">
        <v>24</v>
      </c>
      <c r="H1928" s="171" t="s">
        <v>25</v>
      </c>
      <c r="I1928" s="91" t="s">
        <v>133</v>
      </c>
      <c r="J1928" s="372" t="s">
        <v>198</v>
      </c>
      <c r="K1928" s="374"/>
      <c r="L1928" s="375"/>
      <c r="M1928" s="375"/>
      <c r="N1928" s="375"/>
      <c r="O1928" s="375"/>
      <c r="P1928" s="375"/>
      <c r="Q1928" s="375"/>
      <c r="R1928" s="376"/>
      <c r="S1928" s="83"/>
      <c r="T1928" s="120" t="s">
        <v>31</v>
      </c>
      <c r="U1928" s="118"/>
      <c r="V1928" s="118"/>
      <c r="W1928" s="118"/>
      <c r="X1928" s="118"/>
      <c r="Y1928" s="135" t="str">
        <f>K1930</f>
        <v/>
      </c>
      <c r="Z1928" s="266">
        <f>K1931</f>
        <v>0</v>
      </c>
      <c r="AA1928" s="135"/>
      <c r="AB1928" s="135"/>
      <c r="AC1928" s="135"/>
      <c r="AD1928" s="135"/>
      <c r="AE1928" s="135"/>
      <c r="AF1928" s="148"/>
      <c r="AG1928" s="135"/>
      <c r="AH1928" s="135"/>
      <c r="AI1928" s="135"/>
      <c r="AJ1928" s="135"/>
      <c r="AK1928" s="135"/>
    </row>
    <row r="1929" spans="1:37" ht="18" customHeight="1" thickBot="1">
      <c r="A1929" s="312"/>
      <c r="B1929" s="309">
        <f>B1904</f>
        <v>22</v>
      </c>
      <c r="C1929" s="107"/>
      <c r="D1929" s="108" t="s">
        <v>30</v>
      </c>
      <c r="E1929" s="108" t="str">
        <f>IF(C1929="","",IFERROR(INDEX(リスト!$B$3:$B$32,MATCH(プレー記録!C1929,リスト!$D$3:$D$32,0),1),""))</f>
        <v/>
      </c>
      <c r="F1929" s="109"/>
      <c r="G1929" s="109" t="str">
        <f>IF(F1929="","",F1929)</f>
        <v/>
      </c>
      <c r="H1929" s="172"/>
      <c r="I1929" s="175"/>
      <c r="J1929" s="373"/>
      <c r="K1929" s="377"/>
      <c r="L1929" s="378"/>
      <c r="M1929" s="378"/>
      <c r="N1929" s="378"/>
      <c r="O1929" s="378"/>
      <c r="P1929" s="378"/>
      <c r="Q1929" s="378"/>
      <c r="R1929" s="379"/>
      <c r="S1929" s="84"/>
      <c r="T1929" s="241"/>
      <c r="U1929" s="118" t="str">
        <f>IF(F1929="","","OUT_"&amp;E1929&amp;MONTH(B1929)&amp;"/"&amp;DAY(B1929)&amp;"_"&amp;COUNTIF($V$12:V1929,V1929))</f>
        <v/>
      </c>
      <c r="V1929" s="118" t="str">
        <f>"OUT_"&amp;E1929&amp;B1929</f>
        <v>OUT_22</v>
      </c>
      <c r="W1929" s="194">
        <f>SUM(H1929)-SUM(I1931)</f>
        <v>0</v>
      </c>
      <c r="X1929" s="119" t="str">
        <f>IF(C1929="","",C1929)</f>
        <v/>
      </c>
      <c r="Y1929" s="135" t="str">
        <f>M1930</f>
        <v/>
      </c>
      <c r="Z1929" s="266">
        <f>M1931</f>
        <v>0</v>
      </c>
      <c r="AA1929" s="135"/>
      <c r="AB1929" s="135"/>
      <c r="AC1929" s="135"/>
      <c r="AD1929" s="135"/>
      <c r="AE1929" s="135"/>
      <c r="AF1929" s="148"/>
      <c r="AG1929" s="135"/>
      <c r="AH1929" s="135"/>
      <c r="AI1929" s="135"/>
      <c r="AJ1929" s="135"/>
      <c r="AK1929" s="135"/>
    </row>
    <row r="1930" spans="1:37" ht="18" customHeight="1">
      <c r="A1930" s="312"/>
      <c r="B1930" s="79"/>
      <c r="C1930" s="85" t="s">
        <v>26</v>
      </c>
      <c r="D1930" s="86" t="s">
        <v>1</v>
      </c>
      <c r="E1930" s="86" t="s">
        <v>29</v>
      </c>
      <c r="F1930" s="86" t="s">
        <v>119</v>
      </c>
      <c r="G1930" s="86" t="s">
        <v>134</v>
      </c>
      <c r="H1930" s="173" t="s">
        <v>117</v>
      </c>
      <c r="I1930" s="92" t="s">
        <v>135</v>
      </c>
      <c r="J1930" s="380" t="s">
        <v>199</v>
      </c>
      <c r="K1930" s="382" t="str">
        <f>$K$13</f>
        <v/>
      </c>
      <c r="L1930" s="383"/>
      <c r="M1930" s="382" t="str">
        <f>$M$13</f>
        <v/>
      </c>
      <c r="N1930" s="383"/>
      <c r="O1930" s="382" t="str">
        <f>$O$13</f>
        <v/>
      </c>
      <c r="P1930" s="383"/>
      <c r="Q1930" s="382" t="str">
        <f>$Q$13</f>
        <v/>
      </c>
      <c r="R1930" s="384"/>
      <c r="S1930" s="87"/>
      <c r="T1930" s="135"/>
      <c r="U1930" s="118"/>
      <c r="V1930" s="118"/>
      <c r="W1930" s="118"/>
      <c r="X1930" s="118"/>
      <c r="Y1930" s="135" t="str">
        <f>O1930</f>
        <v/>
      </c>
      <c r="Z1930" s="266">
        <f>O1931</f>
        <v>0</v>
      </c>
      <c r="AA1930" s="135"/>
      <c r="AB1930" s="135"/>
      <c r="AC1930" s="135"/>
      <c r="AD1930" s="135"/>
      <c r="AE1930" s="135"/>
      <c r="AF1930" s="148"/>
      <c r="AG1930" s="135"/>
      <c r="AH1930" s="135"/>
      <c r="AI1930" s="135"/>
      <c r="AJ1930" s="135"/>
      <c r="AK1930" s="135"/>
    </row>
    <row r="1931" spans="1:37" ht="18" customHeight="1" thickBot="1">
      <c r="A1931" s="312" t="str">
        <f>IF(C1929="","",C1929)</f>
        <v/>
      </c>
      <c r="B1931" s="97">
        <f>B1904</f>
        <v>22</v>
      </c>
      <c r="C1931" s="93" t="str">
        <f>IF(H1929="","",IF(D1929="USD",H1929-G1929,ROUNDUP((H1929-G1929)/T1929,2)))</f>
        <v/>
      </c>
      <c r="D1931" s="110"/>
      <c r="E1931" s="110"/>
      <c r="F1931" s="111" t="str">
        <f>IF(AND(E1929&lt;&gt;"",OR(I1929="全額",I1929="一部")=TRUE)=TRUE,E1929,"")</f>
        <v/>
      </c>
      <c r="G1931" s="112" t="str">
        <f>IF(D1929="JPY",IF(COUNTIF(F1931,"*円*")=1,I1931,ROUNDUP(I1931/T1929,2)),IF(COUNTIF(F1931,"*円*")=0,I1931,ROUNDUP(I1931*T1929,0)))</f>
        <v/>
      </c>
      <c r="H1931" s="174"/>
      <c r="I1931" s="176" t="str">
        <f>IF(I1929="","",IF(I1929="全額",H1929,IF(I1929="なし",0,"金額入力")))</f>
        <v/>
      </c>
      <c r="J1931" s="381"/>
      <c r="K1931" s="385"/>
      <c r="L1931" s="386"/>
      <c r="M1931" s="385"/>
      <c r="N1931" s="386"/>
      <c r="O1931" s="385"/>
      <c r="P1931" s="386"/>
      <c r="Q1931" s="385"/>
      <c r="R1931" s="387"/>
      <c r="S1931" s="87"/>
      <c r="T1931" s="135"/>
      <c r="U1931" s="118" t="str">
        <f>IF(G1931="","","IN_"&amp;F1931&amp;MONTH(H1931)&amp;"/"&amp;DAY(H1931))&amp;"_"&amp;COUNTIF($V$14:V1931,V1931)</f>
        <v>_336</v>
      </c>
      <c r="V1931" s="118" t="str">
        <f>"IN_"&amp;F1931&amp;H1931</f>
        <v>IN_</v>
      </c>
      <c r="W1931" s="118"/>
      <c r="X1931" s="118"/>
      <c r="Y1931" s="135" t="str">
        <f>Q1930</f>
        <v/>
      </c>
      <c r="Z1931" s="266">
        <f>Q1931</f>
        <v>0</v>
      </c>
      <c r="AA1931" s="135" t="str">
        <f>IF(AB1931="着金待ち",COUNTIF($AB$14:AB1931,"着金待ち"),"")</f>
        <v/>
      </c>
      <c r="AB1931" s="135" t="str">
        <f>IF(AND(OR(I1929="全額",I1929="一部")=TRUE,H1931="")=TRUE,"着金待ち","")</f>
        <v/>
      </c>
      <c r="AC1931" s="135" t="str">
        <f>IF(AB1931="着金待ち",C1929,"")</f>
        <v/>
      </c>
      <c r="AD1931" s="135" t="str">
        <f>IF(AB1931="着金待ち",F1931,"")</f>
        <v/>
      </c>
      <c r="AE1931" s="292" t="str">
        <f>IF(AB1931="着金待ち",G1931,"")</f>
        <v/>
      </c>
      <c r="AF1931" s="148" t="str">
        <f>IF(AB1931="着金待ち",B1931,"")</f>
        <v/>
      </c>
      <c r="AG1931" s="135" t="str">
        <f>IF(C1931="","",IF(C1931&lt;&gt;D1931+E1931,"！",""))</f>
        <v/>
      </c>
      <c r="AH1931" s="135" t="str">
        <f>IF(C1931="","",IF(C1931&lt;&gt;SUM(K1931:R1931),"！",""))</f>
        <v/>
      </c>
      <c r="AI1931" s="135" t="str">
        <f>IF(OR(AG1931="！",AH1931="！")=TRUE,"！","")</f>
        <v/>
      </c>
      <c r="AJ1931" s="135" t="str">
        <f>IF(AI1931="！",COUNTIF($AI$14:AI1931,"！"),"")</f>
        <v/>
      </c>
      <c r="AK1931" s="135">
        <v>6</v>
      </c>
    </row>
    <row r="1932" spans="1:37" ht="18" customHeight="1" thickBot="1">
      <c r="A1932" s="312"/>
      <c r="B1932" s="308" t="s">
        <v>317</v>
      </c>
      <c r="C1932" s="88"/>
      <c r="D1932" s="89"/>
      <c r="E1932" s="94" t="str">
        <f>IFERROR(ABS(C1931-(D1931+E1931)),"")</f>
        <v/>
      </c>
      <c r="F1932" s="90"/>
      <c r="G1932" s="90"/>
      <c r="H1932" s="89"/>
      <c r="I1932" s="170"/>
      <c r="J1932" s="79"/>
      <c r="K1932" s="79"/>
      <c r="L1932" s="79"/>
      <c r="M1932" s="79"/>
      <c r="N1932" s="79"/>
      <c r="O1932" s="79"/>
      <c r="P1932" s="79"/>
      <c r="Q1932" s="388" t="str">
        <f>IFERROR(ABS(C1931-SUM(K1931:R1931)),"")</f>
        <v/>
      </c>
      <c r="R1932" s="388"/>
      <c r="S1932" s="79"/>
      <c r="T1932" s="135"/>
      <c r="U1932" s="118"/>
      <c r="V1932" s="118"/>
      <c r="W1932" s="118"/>
      <c r="X1932" s="118"/>
      <c r="Y1932" s="135"/>
      <c r="Z1932" s="135"/>
      <c r="AA1932" s="135"/>
      <c r="AB1932" s="135"/>
      <c r="AC1932" s="135"/>
      <c r="AD1932" s="135"/>
      <c r="AE1932" s="135"/>
      <c r="AF1932" s="148"/>
      <c r="AG1932" s="135"/>
      <c r="AH1932" s="135"/>
      <c r="AI1932" s="135"/>
      <c r="AJ1932" s="135"/>
      <c r="AK1932" s="135"/>
    </row>
    <row r="1933" spans="1:37" ht="18" customHeight="1" thickBot="1">
      <c r="A1933" s="312"/>
      <c r="B1933" s="321">
        <f>B1928+1</f>
        <v>7</v>
      </c>
      <c r="C1933" s="81" t="s">
        <v>23</v>
      </c>
      <c r="D1933" s="82" t="s">
        <v>136</v>
      </c>
      <c r="E1933" s="82" t="s">
        <v>28</v>
      </c>
      <c r="F1933" s="82" t="s">
        <v>27</v>
      </c>
      <c r="G1933" s="82" t="s">
        <v>24</v>
      </c>
      <c r="H1933" s="171" t="s">
        <v>25</v>
      </c>
      <c r="I1933" s="91" t="s">
        <v>133</v>
      </c>
      <c r="J1933" s="372" t="s">
        <v>198</v>
      </c>
      <c r="K1933" s="374"/>
      <c r="L1933" s="375"/>
      <c r="M1933" s="375"/>
      <c r="N1933" s="375"/>
      <c r="O1933" s="375"/>
      <c r="P1933" s="375"/>
      <c r="Q1933" s="375"/>
      <c r="R1933" s="376"/>
      <c r="S1933" s="83"/>
      <c r="T1933" s="120" t="s">
        <v>31</v>
      </c>
      <c r="U1933" s="118"/>
      <c r="V1933" s="118"/>
      <c r="W1933" s="118"/>
      <c r="X1933" s="118"/>
      <c r="Y1933" s="135" t="str">
        <f>K1935</f>
        <v/>
      </c>
      <c r="Z1933" s="266">
        <f>K1936</f>
        <v>0</v>
      </c>
      <c r="AA1933" s="135"/>
      <c r="AB1933" s="135"/>
      <c r="AC1933" s="135"/>
      <c r="AD1933" s="135"/>
      <c r="AE1933" s="135"/>
      <c r="AF1933" s="148"/>
      <c r="AG1933" s="135"/>
      <c r="AH1933" s="135"/>
      <c r="AI1933" s="135"/>
      <c r="AJ1933" s="135"/>
      <c r="AK1933" s="135"/>
    </row>
    <row r="1934" spans="1:37" ht="18" customHeight="1" thickBot="1">
      <c r="A1934" s="312"/>
      <c r="B1934" s="309">
        <f>B1904</f>
        <v>22</v>
      </c>
      <c r="C1934" s="107"/>
      <c r="D1934" s="108" t="s">
        <v>30</v>
      </c>
      <c r="E1934" s="108" t="str">
        <f>IF(C1934="","",IFERROR(INDEX(リスト!$B$3:$B$32,MATCH(プレー記録!C1934,リスト!$D$3:$D$32,0),1),""))</f>
        <v/>
      </c>
      <c r="F1934" s="109"/>
      <c r="G1934" s="109" t="str">
        <f>IF(F1934="","",F1934)</f>
        <v/>
      </c>
      <c r="H1934" s="172"/>
      <c r="I1934" s="175"/>
      <c r="J1934" s="373"/>
      <c r="K1934" s="377"/>
      <c r="L1934" s="378"/>
      <c r="M1934" s="378"/>
      <c r="N1934" s="378"/>
      <c r="O1934" s="378"/>
      <c r="P1934" s="378"/>
      <c r="Q1934" s="378"/>
      <c r="R1934" s="379"/>
      <c r="S1934" s="84"/>
      <c r="T1934" s="241"/>
      <c r="U1934" s="118" t="str">
        <f>IF(F1934="","","OUT_"&amp;E1934&amp;MONTH(B1934)&amp;"/"&amp;DAY(B1934)&amp;"_"&amp;COUNTIF($V$12:V1934,V1934))</f>
        <v/>
      </c>
      <c r="V1934" s="118" t="str">
        <f>"OUT_"&amp;E1934&amp;B1934</f>
        <v>OUT_22</v>
      </c>
      <c r="W1934" s="194">
        <f>SUM(H1934)-SUM(I1936)</f>
        <v>0</v>
      </c>
      <c r="X1934" s="119" t="str">
        <f>IF(C1934="","",C1934)</f>
        <v/>
      </c>
      <c r="Y1934" s="135" t="str">
        <f>M1935</f>
        <v/>
      </c>
      <c r="Z1934" s="266">
        <f>M1936</f>
        <v>0</v>
      </c>
      <c r="AA1934" s="135"/>
      <c r="AB1934" s="135"/>
      <c r="AC1934" s="135"/>
      <c r="AD1934" s="135"/>
      <c r="AE1934" s="135"/>
      <c r="AF1934" s="148"/>
      <c r="AG1934" s="135"/>
      <c r="AH1934" s="135"/>
      <c r="AI1934" s="135"/>
      <c r="AJ1934" s="135"/>
      <c r="AK1934" s="135"/>
    </row>
    <row r="1935" spans="1:37" ht="18" customHeight="1">
      <c r="A1935" s="312"/>
      <c r="B1935" s="79"/>
      <c r="C1935" s="85" t="s">
        <v>26</v>
      </c>
      <c r="D1935" s="86" t="s">
        <v>1</v>
      </c>
      <c r="E1935" s="86" t="s">
        <v>29</v>
      </c>
      <c r="F1935" s="86" t="s">
        <v>119</v>
      </c>
      <c r="G1935" s="86" t="s">
        <v>134</v>
      </c>
      <c r="H1935" s="173" t="s">
        <v>117</v>
      </c>
      <c r="I1935" s="92" t="s">
        <v>135</v>
      </c>
      <c r="J1935" s="380" t="s">
        <v>199</v>
      </c>
      <c r="K1935" s="382" t="str">
        <f>$K$13</f>
        <v/>
      </c>
      <c r="L1935" s="383"/>
      <c r="M1935" s="382" t="str">
        <f>$M$13</f>
        <v/>
      </c>
      <c r="N1935" s="383"/>
      <c r="O1935" s="382" t="str">
        <f>$O$13</f>
        <v/>
      </c>
      <c r="P1935" s="383"/>
      <c r="Q1935" s="382" t="str">
        <f>$Q$13</f>
        <v/>
      </c>
      <c r="R1935" s="384"/>
      <c r="S1935" s="87"/>
      <c r="T1935" s="135"/>
      <c r="U1935" s="118"/>
      <c r="V1935" s="118"/>
      <c r="W1935" s="118"/>
      <c r="X1935" s="118"/>
      <c r="Y1935" s="135" t="str">
        <f>O1935</f>
        <v/>
      </c>
      <c r="Z1935" s="266">
        <f>O1936</f>
        <v>0</v>
      </c>
      <c r="AA1935" s="135"/>
      <c r="AB1935" s="135"/>
      <c r="AC1935" s="135"/>
      <c r="AD1935" s="135"/>
      <c r="AE1935" s="135"/>
      <c r="AF1935" s="148"/>
      <c r="AG1935" s="135"/>
      <c r="AH1935" s="135"/>
      <c r="AI1935" s="135"/>
      <c r="AJ1935" s="135"/>
      <c r="AK1935" s="135"/>
    </row>
    <row r="1936" spans="1:37" ht="18" customHeight="1" thickBot="1">
      <c r="A1936" s="312" t="str">
        <f>IF(C1934="","",C1934)</f>
        <v/>
      </c>
      <c r="B1936" s="97">
        <f>B1904</f>
        <v>22</v>
      </c>
      <c r="C1936" s="93" t="str">
        <f>IF(H1934="","",IF(D1934="USD",H1934-G1934,ROUNDUP((H1934-G1934)/T1934,2)))</f>
        <v/>
      </c>
      <c r="D1936" s="110"/>
      <c r="E1936" s="110"/>
      <c r="F1936" s="111" t="str">
        <f>IF(AND(E1934&lt;&gt;"",OR(I1934="全額",I1934="一部")=TRUE)=TRUE,E1934,"")</f>
        <v/>
      </c>
      <c r="G1936" s="112" t="str">
        <f>IF(D1934="JPY",IF(COUNTIF(F1936,"*円*")=1,I1936,ROUNDUP(I1936/T1934,2)),IF(COUNTIF(F1936,"*円*")=0,I1936,ROUNDUP(I1936*T1934,0)))</f>
        <v/>
      </c>
      <c r="H1936" s="174"/>
      <c r="I1936" s="176" t="str">
        <f>IF(I1934="","",IF(I1934="全額",H1934,IF(I1934="なし",0,"金額入力")))</f>
        <v/>
      </c>
      <c r="J1936" s="381"/>
      <c r="K1936" s="385"/>
      <c r="L1936" s="386"/>
      <c r="M1936" s="385"/>
      <c r="N1936" s="386"/>
      <c r="O1936" s="385"/>
      <c r="P1936" s="386"/>
      <c r="Q1936" s="385"/>
      <c r="R1936" s="387"/>
      <c r="S1936" s="87"/>
      <c r="T1936" s="135"/>
      <c r="U1936" s="118" t="str">
        <f>IF(G1936="","","IN_"&amp;F1936&amp;MONTH(H1936)&amp;"/"&amp;DAY(H1936))&amp;"_"&amp;COUNTIF($V$14:V1936,V1936)</f>
        <v>_337</v>
      </c>
      <c r="V1936" s="118" t="str">
        <f>"IN_"&amp;F1936&amp;H1936</f>
        <v>IN_</v>
      </c>
      <c r="W1936" s="118"/>
      <c r="X1936" s="118"/>
      <c r="Y1936" s="135" t="str">
        <f>Q1935</f>
        <v/>
      </c>
      <c r="Z1936" s="266">
        <f>Q1936</f>
        <v>0</v>
      </c>
      <c r="AA1936" s="135" t="str">
        <f>IF(AB1936="着金待ち",COUNTIF($AB$14:AB1936,"着金待ち"),"")</f>
        <v/>
      </c>
      <c r="AB1936" s="135" t="str">
        <f>IF(AND(OR(I1934="全額",I1934="一部")=TRUE,H1936="")=TRUE,"着金待ち","")</f>
        <v/>
      </c>
      <c r="AC1936" s="135" t="str">
        <f>IF(AB1936="着金待ち",C1934,"")</f>
        <v/>
      </c>
      <c r="AD1936" s="135" t="str">
        <f>IF(AB1936="着金待ち",F1936,"")</f>
        <v/>
      </c>
      <c r="AE1936" s="292" t="str">
        <f>IF(AB1936="着金待ち",G1936,"")</f>
        <v/>
      </c>
      <c r="AF1936" s="148" t="str">
        <f>IF(AB1936="着金待ち",B1936,"")</f>
        <v/>
      </c>
      <c r="AG1936" s="135" t="str">
        <f>IF(C1936="","",IF(C1936&lt;&gt;D1936+E1936,"！",""))</f>
        <v/>
      </c>
      <c r="AH1936" s="135" t="str">
        <f>IF(C1936="","",IF(C1936&lt;&gt;SUM(K1936:R1936),"！",""))</f>
        <v/>
      </c>
      <c r="AI1936" s="135" t="str">
        <f>IF(OR(AG1936="！",AH1936="！")=TRUE,"！","")</f>
        <v/>
      </c>
      <c r="AJ1936" s="135" t="str">
        <f>IF(AI1936="！",COUNTIF($AI$14:AI1936,"！"),"")</f>
        <v/>
      </c>
      <c r="AK1936" s="135">
        <v>7</v>
      </c>
    </row>
    <row r="1937" spans="1:37" ht="18" customHeight="1" thickBot="1">
      <c r="A1937" s="312"/>
      <c r="B1937" s="308" t="s">
        <v>317</v>
      </c>
      <c r="C1937" s="88"/>
      <c r="D1937" s="89"/>
      <c r="E1937" s="94" t="str">
        <f>IFERROR(ABS(C1936-(D1936+E1936)),"")</f>
        <v/>
      </c>
      <c r="F1937" s="90"/>
      <c r="G1937" s="90"/>
      <c r="H1937" s="89"/>
      <c r="I1937" s="170"/>
      <c r="J1937" s="79"/>
      <c r="K1937" s="79"/>
      <c r="L1937" s="79"/>
      <c r="M1937" s="79"/>
      <c r="N1937" s="79"/>
      <c r="O1937" s="79"/>
      <c r="P1937" s="79"/>
      <c r="Q1937" s="388" t="str">
        <f>IFERROR(ABS(C1936-SUM(K1936:R1936)),"")</f>
        <v/>
      </c>
      <c r="R1937" s="388"/>
      <c r="S1937" s="79"/>
      <c r="T1937" s="135"/>
      <c r="U1937" s="118"/>
      <c r="V1937" s="118"/>
      <c r="W1937" s="118"/>
      <c r="X1937" s="118"/>
      <c r="Y1937" s="135"/>
      <c r="Z1937" s="135"/>
      <c r="AA1937" s="135"/>
      <c r="AB1937" s="135"/>
      <c r="AC1937" s="135"/>
      <c r="AD1937" s="135"/>
      <c r="AE1937" s="135"/>
      <c r="AF1937" s="148"/>
      <c r="AG1937" s="135"/>
      <c r="AH1937" s="135"/>
      <c r="AI1937" s="135"/>
      <c r="AJ1937" s="135"/>
      <c r="AK1937" s="135"/>
    </row>
    <row r="1938" spans="1:37" ht="18" customHeight="1" thickBot="1">
      <c r="A1938" s="312"/>
      <c r="B1938" s="321">
        <f>B1933+1</f>
        <v>8</v>
      </c>
      <c r="C1938" s="81" t="s">
        <v>23</v>
      </c>
      <c r="D1938" s="82" t="s">
        <v>136</v>
      </c>
      <c r="E1938" s="82" t="s">
        <v>28</v>
      </c>
      <c r="F1938" s="82" t="s">
        <v>27</v>
      </c>
      <c r="G1938" s="82" t="s">
        <v>24</v>
      </c>
      <c r="H1938" s="171" t="s">
        <v>25</v>
      </c>
      <c r="I1938" s="91" t="s">
        <v>133</v>
      </c>
      <c r="J1938" s="372" t="s">
        <v>198</v>
      </c>
      <c r="K1938" s="374"/>
      <c r="L1938" s="375"/>
      <c r="M1938" s="375"/>
      <c r="N1938" s="375"/>
      <c r="O1938" s="375"/>
      <c r="P1938" s="375"/>
      <c r="Q1938" s="375"/>
      <c r="R1938" s="376"/>
      <c r="S1938" s="83"/>
      <c r="T1938" s="120" t="s">
        <v>31</v>
      </c>
      <c r="U1938" s="118"/>
      <c r="V1938" s="118"/>
      <c r="W1938" s="118"/>
      <c r="X1938" s="118"/>
      <c r="Y1938" s="135" t="str">
        <f>K1940</f>
        <v/>
      </c>
      <c r="Z1938" s="266">
        <f>K1941</f>
        <v>0</v>
      </c>
      <c r="AA1938" s="135"/>
      <c r="AB1938" s="135"/>
      <c r="AC1938" s="135"/>
      <c r="AD1938" s="135"/>
      <c r="AE1938" s="135"/>
      <c r="AF1938" s="148"/>
      <c r="AG1938" s="135"/>
      <c r="AH1938" s="135"/>
      <c r="AI1938" s="135"/>
      <c r="AJ1938" s="135"/>
      <c r="AK1938" s="135"/>
    </row>
    <row r="1939" spans="1:37" ht="18" customHeight="1" thickBot="1">
      <c r="A1939" s="312"/>
      <c r="B1939" s="309">
        <f>B1904</f>
        <v>22</v>
      </c>
      <c r="C1939" s="107"/>
      <c r="D1939" s="108" t="s">
        <v>30</v>
      </c>
      <c r="E1939" s="108" t="str">
        <f>IF(C1939="","",IFERROR(INDEX(リスト!$B$3:$B$32,MATCH(プレー記録!C1939,リスト!$D$3:$D$32,0),1),""))</f>
        <v/>
      </c>
      <c r="F1939" s="109"/>
      <c r="G1939" s="109" t="str">
        <f>IF(F1939="","",F1939)</f>
        <v/>
      </c>
      <c r="H1939" s="172"/>
      <c r="I1939" s="175"/>
      <c r="J1939" s="373"/>
      <c r="K1939" s="377"/>
      <c r="L1939" s="378"/>
      <c r="M1939" s="378"/>
      <c r="N1939" s="378"/>
      <c r="O1939" s="378"/>
      <c r="P1939" s="378"/>
      <c r="Q1939" s="378"/>
      <c r="R1939" s="379"/>
      <c r="S1939" s="84"/>
      <c r="T1939" s="241"/>
      <c r="U1939" s="118" t="str">
        <f>IF(F1939="","","OUT_"&amp;E1939&amp;MONTH(B1939)&amp;"/"&amp;DAY(B1939)&amp;"_"&amp;COUNTIF($V$12:V1939,V1939))</f>
        <v/>
      </c>
      <c r="V1939" s="118" t="str">
        <f>"OUT_"&amp;E1939&amp;B1939</f>
        <v>OUT_22</v>
      </c>
      <c r="W1939" s="194">
        <f>SUM(H1939)-SUM(I1941)</f>
        <v>0</v>
      </c>
      <c r="X1939" s="119" t="str">
        <f>IF(C1939="","",C1939)</f>
        <v/>
      </c>
      <c r="Y1939" s="135" t="str">
        <f>M1940</f>
        <v/>
      </c>
      <c r="Z1939" s="266">
        <f>M1941</f>
        <v>0</v>
      </c>
      <c r="AA1939" s="135"/>
      <c r="AB1939" s="135"/>
      <c r="AC1939" s="135"/>
      <c r="AD1939" s="135"/>
      <c r="AE1939" s="135"/>
      <c r="AF1939" s="148"/>
      <c r="AG1939" s="135"/>
      <c r="AH1939" s="135"/>
      <c r="AI1939" s="135"/>
      <c r="AJ1939" s="135"/>
      <c r="AK1939" s="135"/>
    </row>
    <row r="1940" spans="1:37" ht="18" customHeight="1">
      <c r="A1940" s="312"/>
      <c r="B1940" s="79"/>
      <c r="C1940" s="85" t="s">
        <v>26</v>
      </c>
      <c r="D1940" s="86" t="s">
        <v>1</v>
      </c>
      <c r="E1940" s="86" t="s">
        <v>29</v>
      </c>
      <c r="F1940" s="86" t="s">
        <v>119</v>
      </c>
      <c r="G1940" s="86" t="s">
        <v>134</v>
      </c>
      <c r="H1940" s="173" t="s">
        <v>117</v>
      </c>
      <c r="I1940" s="92" t="s">
        <v>135</v>
      </c>
      <c r="J1940" s="380" t="s">
        <v>199</v>
      </c>
      <c r="K1940" s="382" t="str">
        <f>$K$13</f>
        <v/>
      </c>
      <c r="L1940" s="383"/>
      <c r="M1940" s="382" t="str">
        <f>$M$13</f>
        <v/>
      </c>
      <c r="N1940" s="383"/>
      <c r="O1940" s="382" t="str">
        <f>$O$13</f>
        <v/>
      </c>
      <c r="P1940" s="383"/>
      <c r="Q1940" s="382" t="str">
        <f>$Q$13</f>
        <v/>
      </c>
      <c r="R1940" s="384"/>
      <c r="S1940" s="87"/>
      <c r="T1940" s="135"/>
      <c r="U1940" s="118"/>
      <c r="V1940" s="118"/>
      <c r="W1940" s="118"/>
      <c r="X1940" s="118"/>
      <c r="Y1940" s="135" t="str">
        <f>O1940</f>
        <v/>
      </c>
      <c r="Z1940" s="266">
        <f>O1941</f>
        <v>0</v>
      </c>
      <c r="AA1940" s="135"/>
      <c r="AB1940" s="135"/>
      <c r="AC1940" s="135"/>
      <c r="AD1940" s="135"/>
      <c r="AE1940" s="135"/>
      <c r="AF1940" s="148"/>
      <c r="AG1940" s="135"/>
      <c r="AH1940" s="135"/>
      <c r="AI1940" s="135"/>
      <c r="AJ1940" s="135"/>
      <c r="AK1940" s="135"/>
    </row>
    <row r="1941" spans="1:37" ht="18" customHeight="1" thickBot="1">
      <c r="A1941" s="312" t="str">
        <f>IF(C1939="","",C1939)</f>
        <v/>
      </c>
      <c r="B1941" s="97">
        <f>B1904</f>
        <v>22</v>
      </c>
      <c r="C1941" s="93" t="str">
        <f>IF(H1939="","",IF(D1939="USD",H1939-G1939,ROUNDUP((H1939-G1939)/T1939,2)))</f>
        <v/>
      </c>
      <c r="D1941" s="110"/>
      <c r="E1941" s="110"/>
      <c r="F1941" s="111" t="str">
        <f>IF(AND(E1939&lt;&gt;"",OR(I1939="全額",I1939="一部")=TRUE)=TRUE,E1939,"")</f>
        <v/>
      </c>
      <c r="G1941" s="112" t="str">
        <f>IF(D1939="JPY",IF(COUNTIF(F1941,"*円*")=1,I1941,ROUNDUP(I1941/T1939,2)),IF(COUNTIF(F1941,"*円*")=0,I1941,ROUNDUP(I1941*T1939,0)))</f>
        <v/>
      </c>
      <c r="H1941" s="174"/>
      <c r="I1941" s="176" t="str">
        <f>IF(I1939="","",IF(I1939="全額",H1939,IF(I1939="なし",0,"金額入力")))</f>
        <v/>
      </c>
      <c r="J1941" s="381"/>
      <c r="K1941" s="385"/>
      <c r="L1941" s="386"/>
      <c r="M1941" s="385"/>
      <c r="N1941" s="386"/>
      <c r="O1941" s="385"/>
      <c r="P1941" s="386"/>
      <c r="Q1941" s="385"/>
      <c r="R1941" s="387"/>
      <c r="S1941" s="87"/>
      <c r="T1941" s="135"/>
      <c r="U1941" s="118" t="str">
        <f>IF(G1941="","","IN_"&amp;F1941&amp;MONTH(H1941)&amp;"/"&amp;DAY(H1941))&amp;"_"&amp;COUNTIF($V$14:V1941,V1941)</f>
        <v>_338</v>
      </c>
      <c r="V1941" s="118" t="str">
        <f>"IN_"&amp;F1941&amp;H1941</f>
        <v>IN_</v>
      </c>
      <c r="W1941" s="118"/>
      <c r="X1941" s="118"/>
      <c r="Y1941" s="135" t="str">
        <f>Q1940</f>
        <v/>
      </c>
      <c r="Z1941" s="266">
        <f>Q1941</f>
        <v>0</v>
      </c>
      <c r="AA1941" s="135" t="str">
        <f>IF(AB1941="着金待ち",COUNTIF($AB$14:AB1941,"着金待ち"),"")</f>
        <v/>
      </c>
      <c r="AB1941" s="135" t="str">
        <f>IF(AND(OR(I1939="全額",I1939="一部")=TRUE,H1941="")=TRUE,"着金待ち","")</f>
        <v/>
      </c>
      <c r="AC1941" s="135" t="str">
        <f>IF(AB1941="着金待ち",C1939,"")</f>
        <v/>
      </c>
      <c r="AD1941" s="135" t="str">
        <f>IF(AB1941="着金待ち",F1941,"")</f>
        <v/>
      </c>
      <c r="AE1941" s="292" t="str">
        <f>IF(AB1941="着金待ち",G1941,"")</f>
        <v/>
      </c>
      <c r="AF1941" s="148" t="str">
        <f>IF(AB1941="着金待ち",B1941,"")</f>
        <v/>
      </c>
      <c r="AG1941" s="135" t="str">
        <f>IF(C1941="","",IF(C1941&lt;&gt;D1941+E1941,"！",""))</f>
        <v/>
      </c>
      <c r="AH1941" s="135" t="str">
        <f>IF(C1941="","",IF(C1941&lt;&gt;SUM(K1941:R1941),"！",""))</f>
        <v/>
      </c>
      <c r="AI1941" s="135" t="str">
        <f>IF(OR(AG1941="！",AH1941="！")=TRUE,"！","")</f>
        <v/>
      </c>
      <c r="AJ1941" s="135" t="str">
        <f>IF(AI1941="！",COUNTIF($AI$14:AI1941,"！"),"")</f>
        <v/>
      </c>
      <c r="AK1941" s="135">
        <v>8</v>
      </c>
    </row>
    <row r="1942" spans="1:37" ht="18" customHeight="1" thickBot="1">
      <c r="A1942" s="312"/>
      <c r="B1942" s="308" t="s">
        <v>317</v>
      </c>
      <c r="C1942" s="88"/>
      <c r="D1942" s="89"/>
      <c r="E1942" s="94" t="str">
        <f>IFERROR(ABS(C1941-(D1941+E1941)),"")</f>
        <v/>
      </c>
      <c r="F1942" s="90"/>
      <c r="G1942" s="90"/>
      <c r="H1942" s="89"/>
      <c r="I1942" s="170"/>
      <c r="J1942" s="79"/>
      <c r="K1942" s="79"/>
      <c r="L1942" s="79"/>
      <c r="M1942" s="79"/>
      <c r="N1942" s="79"/>
      <c r="O1942" s="79"/>
      <c r="P1942" s="79"/>
      <c r="Q1942" s="388" t="str">
        <f>IFERROR(ABS(C1941-SUM(K1941:R1941)),"")</f>
        <v/>
      </c>
      <c r="R1942" s="388"/>
      <c r="S1942" s="79"/>
      <c r="T1942" s="135"/>
      <c r="U1942" s="118"/>
      <c r="V1942" s="118"/>
      <c r="W1942" s="118"/>
      <c r="X1942" s="118"/>
      <c r="Y1942" s="135"/>
      <c r="Z1942" s="135"/>
      <c r="AA1942" s="135"/>
      <c r="AB1942" s="135"/>
      <c r="AC1942" s="135"/>
      <c r="AD1942" s="135"/>
      <c r="AE1942" s="135"/>
      <c r="AF1942" s="148"/>
      <c r="AG1942" s="135"/>
      <c r="AH1942" s="135"/>
      <c r="AI1942" s="135"/>
      <c r="AJ1942" s="135"/>
      <c r="AK1942" s="135"/>
    </row>
    <row r="1943" spans="1:37" ht="18" customHeight="1" thickBot="1">
      <c r="A1943" s="312"/>
      <c r="B1943" s="321">
        <f>B1938+1</f>
        <v>9</v>
      </c>
      <c r="C1943" s="81" t="s">
        <v>23</v>
      </c>
      <c r="D1943" s="82" t="s">
        <v>136</v>
      </c>
      <c r="E1943" s="82" t="s">
        <v>28</v>
      </c>
      <c r="F1943" s="82" t="s">
        <v>27</v>
      </c>
      <c r="G1943" s="82" t="s">
        <v>24</v>
      </c>
      <c r="H1943" s="171" t="s">
        <v>25</v>
      </c>
      <c r="I1943" s="91" t="s">
        <v>133</v>
      </c>
      <c r="J1943" s="372" t="s">
        <v>198</v>
      </c>
      <c r="K1943" s="374"/>
      <c r="L1943" s="375"/>
      <c r="M1943" s="375"/>
      <c r="N1943" s="375"/>
      <c r="O1943" s="375"/>
      <c r="P1943" s="375"/>
      <c r="Q1943" s="375"/>
      <c r="R1943" s="376"/>
      <c r="S1943" s="83"/>
      <c r="T1943" s="120" t="s">
        <v>31</v>
      </c>
      <c r="U1943" s="118"/>
      <c r="V1943" s="118"/>
      <c r="W1943" s="118"/>
      <c r="X1943" s="118"/>
      <c r="Y1943" s="135" t="str">
        <f>K1945</f>
        <v/>
      </c>
      <c r="Z1943" s="266">
        <f>K1946</f>
        <v>0</v>
      </c>
      <c r="AA1943" s="135"/>
      <c r="AB1943" s="135"/>
      <c r="AC1943" s="135"/>
      <c r="AD1943" s="135"/>
      <c r="AE1943" s="135"/>
      <c r="AF1943" s="148"/>
      <c r="AG1943" s="135"/>
      <c r="AH1943" s="135"/>
      <c r="AI1943" s="135"/>
      <c r="AJ1943" s="135"/>
      <c r="AK1943" s="135"/>
    </row>
    <row r="1944" spans="1:37" ht="18" customHeight="1" thickBot="1">
      <c r="A1944" s="312"/>
      <c r="B1944" s="309">
        <f>B1904</f>
        <v>22</v>
      </c>
      <c r="C1944" s="107"/>
      <c r="D1944" s="108" t="s">
        <v>30</v>
      </c>
      <c r="E1944" s="108" t="str">
        <f>IF(C1944="","",IFERROR(INDEX(リスト!$B$3:$B$32,MATCH(プレー記録!C1944,リスト!$D$3:$D$32,0),1),""))</f>
        <v/>
      </c>
      <c r="F1944" s="109"/>
      <c r="G1944" s="109" t="str">
        <f>IF(F1944="","",F1944)</f>
        <v/>
      </c>
      <c r="H1944" s="172"/>
      <c r="I1944" s="175"/>
      <c r="J1944" s="373"/>
      <c r="K1944" s="377"/>
      <c r="L1944" s="378"/>
      <c r="M1944" s="378"/>
      <c r="N1944" s="378"/>
      <c r="O1944" s="378"/>
      <c r="P1944" s="378"/>
      <c r="Q1944" s="378"/>
      <c r="R1944" s="379"/>
      <c r="S1944" s="84"/>
      <c r="T1944" s="241"/>
      <c r="U1944" s="118" t="str">
        <f>IF(F1944="","","OUT_"&amp;E1944&amp;MONTH(B1944)&amp;"/"&amp;DAY(B1944)&amp;"_"&amp;COUNTIF($V$12:V1944,V1944))</f>
        <v/>
      </c>
      <c r="V1944" s="118" t="str">
        <f>"OUT_"&amp;E1944&amp;B1944</f>
        <v>OUT_22</v>
      </c>
      <c r="W1944" s="194">
        <f>SUM(H1944)-SUM(I1946)</f>
        <v>0</v>
      </c>
      <c r="X1944" s="119" t="str">
        <f>IF(C1944="","",C1944)</f>
        <v/>
      </c>
      <c r="Y1944" s="135" t="str">
        <f>M1945</f>
        <v/>
      </c>
      <c r="Z1944" s="266">
        <f>M1946</f>
        <v>0</v>
      </c>
      <c r="AA1944" s="135"/>
      <c r="AB1944" s="135"/>
      <c r="AC1944" s="135"/>
      <c r="AD1944" s="135"/>
      <c r="AE1944" s="135"/>
      <c r="AF1944" s="148"/>
      <c r="AG1944" s="135"/>
      <c r="AH1944" s="135"/>
      <c r="AI1944" s="135"/>
      <c r="AJ1944" s="135"/>
      <c r="AK1944" s="135"/>
    </row>
    <row r="1945" spans="1:37" ht="18" customHeight="1">
      <c r="A1945" s="312"/>
      <c r="B1945" s="79"/>
      <c r="C1945" s="85" t="s">
        <v>26</v>
      </c>
      <c r="D1945" s="86" t="s">
        <v>1</v>
      </c>
      <c r="E1945" s="86" t="s">
        <v>29</v>
      </c>
      <c r="F1945" s="86" t="s">
        <v>119</v>
      </c>
      <c r="G1945" s="86" t="s">
        <v>134</v>
      </c>
      <c r="H1945" s="173" t="s">
        <v>117</v>
      </c>
      <c r="I1945" s="92" t="s">
        <v>135</v>
      </c>
      <c r="J1945" s="380" t="s">
        <v>199</v>
      </c>
      <c r="K1945" s="382" t="str">
        <f>$K$13</f>
        <v/>
      </c>
      <c r="L1945" s="383"/>
      <c r="M1945" s="382" t="str">
        <f>$M$13</f>
        <v/>
      </c>
      <c r="N1945" s="383"/>
      <c r="O1945" s="382" t="str">
        <f>$O$13</f>
        <v/>
      </c>
      <c r="P1945" s="383"/>
      <c r="Q1945" s="382" t="str">
        <f>$Q$13</f>
        <v/>
      </c>
      <c r="R1945" s="384"/>
      <c r="S1945" s="87"/>
      <c r="T1945" s="135"/>
      <c r="U1945" s="118"/>
      <c r="V1945" s="118"/>
      <c r="W1945" s="118"/>
      <c r="X1945" s="118"/>
      <c r="Y1945" s="135" t="str">
        <f>O1945</f>
        <v/>
      </c>
      <c r="Z1945" s="266">
        <f>O1946</f>
        <v>0</v>
      </c>
      <c r="AA1945" s="135"/>
      <c r="AB1945" s="135"/>
      <c r="AC1945" s="135"/>
      <c r="AD1945" s="135"/>
      <c r="AE1945" s="135"/>
      <c r="AF1945" s="148"/>
      <c r="AG1945" s="135"/>
      <c r="AH1945" s="135"/>
      <c r="AI1945" s="135"/>
      <c r="AJ1945" s="135"/>
      <c r="AK1945" s="135"/>
    </row>
    <row r="1946" spans="1:37" ht="18" customHeight="1" thickBot="1">
      <c r="A1946" s="312" t="str">
        <f>IF(C1944="","",C1944)</f>
        <v/>
      </c>
      <c r="B1946" s="97">
        <f>B1904</f>
        <v>22</v>
      </c>
      <c r="C1946" s="93" t="str">
        <f>IF(H1944="","",IF(D1944="USD",H1944-G1944,ROUNDUP((H1944-G1944)/T1944,2)))</f>
        <v/>
      </c>
      <c r="D1946" s="110"/>
      <c r="E1946" s="110"/>
      <c r="F1946" s="111" t="str">
        <f>IF(AND(E1944&lt;&gt;"",OR(I1944="全額",I1944="一部")=TRUE)=TRUE,E1944,"")</f>
        <v/>
      </c>
      <c r="G1946" s="112" t="str">
        <f>IF(D1944="JPY",IF(COUNTIF(F1946,"*円*")=1,I1946,ROUNDUP(I1946/T1944,2)),IF(COUNTIF(F1946,"*円*")=0,I1946,ROUNDUP(I1946*T1944,0)))</f>
        <v/>
      </c>
      <c r="H1946" s="174"/>
      <c r="I1946" s="176" t="str">
        <f>IF(I1944="","",IF(I1944="全額",H1944,IF(I1944="なし",0,"金額入力")))</f>
        <v/>
      </c>
      <c r="J1946" s="381"/>
      <c r="K1946" s="385"/>
      <c r="L1946" s="386"/>
      <c r="M1946" s="385"/>
      <c r="N1946" s="386"/>
      <c r="O1946" s="385"/>
      <c r="P1946" s="386"/>
      <c r="Q1946" s="385"/>
      <c r="R1946" s="387"/>
      <c r="S1946" s="87"/>
      <c r="T1946" s="135"/>
      <c r="U1946" s="118" t="str">
        <f>IF(G1946="","","IN_"&amp;F1946&amp;MONTH(H1946)&amp;"/"&amp;DAY(H1946))&amp;"_"&amp;COUNTIF($V$14:V1946,V1946)</f>
        <v>_339</v>
      </c>
      <c r="V1946" s="118" t="str">
        <f>"IN_"&amp;F1946&amp;H1946</f>
        <v>IN_</v>
      </c>
      <c r="W1946" s="118"/>
      <c r="X1946" s="118"/>
      <c r="Y1946" s="135" t="str">
        <f>Q1945</f>
        <v/>
      </c>
      <c r="Z1946" s="266">
        <f>Q1946</f>
        <v>0</v>
      </c>
      <c r="AA1946" s="135" t="str">
        <f>IF(AB1946="着金待ち",COUNTIF($AB$14:AB1946,"着金待ち"),"")</f>
        <v/>
      </c>
      <c r="AB1946" s="135" t="str">
        <f>IF(AND(OR(I1944="全額",I1944="一部")=TRUE,H1946="")=TRUE,"着金待ち","")</f>
        <v/>
      </c>
      <c r="AC1946" s="135" t="str">
        <f>IF(AB1946="着金待ち",C1944,"")</f>
        <v/>
      </c>
      <c r="AD1946" s="135" t="str">
        <f>IF(AB1946="着金待ち",F1946,"")</f>
        <v/>
      </c>
      <c r="AE1946" s="292" t="str">
        <f>IF(AB1946="着金待ち",G1946,"")</f>
        <v/>
      </c>
      <c r="AF1946" s="148" t="str">
        <f>IF(AB1946="着金待ち",B1946,"")</f>
        <v/>
      </c>
      <c r="AG1946" s="135" t="str">
        <f>IF(C1946="","",IF(C1946&lt;&gt;D1946+E1946,"！",""))</f>
        <v/>
      </c>
      <c r="AH1946" s="135" t="str">
        <f>IF(C1946="","",IF(C1946&lt;&gt;SUM(K1946:R1946),"！",""))</f>
        <v/>
      </c>
      <c r="AI1946" s="135" t="str">
        <f>IF(OR(AG1946="！",AH1946="！")=TRUE,"！","")</f>
        <v/>
      </c>
      <c r="AJ1946" s="135" t="str">
        <f>IF(AI1946="！",COUNTIF($AI$14:AI1946,"！"),"")</f>
        <v/>
      </c>
      <c r="AK1946" s="135">
        <v>9</v>
      </c>
    </row>
    <row r="1947" spans="1:37" ht="18" customHeight="1" thickBot="1">
      <c r="A1947" s="312"/>
      <c r="B1947" s="308" t="s">
        <v>317</v>
      </c>
      <c r="C1947" s="88"/>
      <c r="D1947" s="89"/>
      <c r="E1947" s="94" t="str">
        <f>IFERROR(ABS(C1946-(D1946+E1946)),"")</f>
        <v/>
      </c>
      <c r="F1947" s="90"/>
      <c r="G1947" s="90"/>
      <c r="H1947" s="89"/>
      <c r="I1947" s="170"/>
      <c r="J1947" s="79"/>
      <c r="K1947" s="79"/>
      <c r="L1947" s="79"/>
      <c r="M1947" s="79"/>
      <c r="N1947" s="79"/>
      <c r="O1947" s="79"/>
      <c r="P1947" s="79"/>
      <c r="Q1947" s="388" t="str">
        <f>IFERROR(ABS(C1946-SUM(K1946:R1946)),"")</f>
        <v/>
      </c>
      <c r="R1947" s="388"/>
      <c r="S1947" s="79"/>
      <c r="T1947" s="135"/>
      <c r="U1947" s="118"/>
      <c r="V1947" s="118"/>
      <c r="W1947" s="118"/>
      <c r="X1947" s="118"/>
      <c r="Y1947" s="135"/>
      <c r="Z1947" s="135"/>
      <c r="AA1947" s="135"/>
      <c r="AB1947" s="135"/>
      <c r="AC1947" s="135"/>
      <c r="AD1947" s="135"/>
      <c r="AE1947" s="135"/>
      <c r="AF1947" s="148"/>
      <c r="AG1947" s="135"/>
      <c r="AH1947" s="135"/>
      <c r="AI1947" s="135"/>
      <c r="AJ1947" s="135"/>
      <c r="AK1947" s="135"/>
    </row>
    <row r="1948" spans="1:37" ht="18" customHeight="1" thickBot="1">
      <c r="A1948" s="312"/>
      <c r="B1948" s="321">
        <f>B1943+1</f>
        <v>10</v>
      </c>
      <c r="C1948" s="81" t="s">
        <v>23</v>
      </c>
      <c r="D1948" s="82" t="s">
        <v>136</v>
      </c>
      <c r="E1948" s="82" t="s">
        <v>28</v>
      </c>
      <c r="F1948" s="82" t="s">
        <v>27</v>
      </c>
      <c r="G1948" s="82" t="s">
        <v>24</v>
      </c>
      <c r="H1948" s="171" t="s">
        <v>25</v>
      </c>
      <c r="I1948" s="91" t="s">
        <v>133</v>
      </c>
      <c r="J1948" s="372" t="s">
        <v>198</v>
      </c>
      <c r="K1948" s="374"/>
      <c r="L1948" s="375"/>
      <c r="M1948" s="375"/>
      <c r="N1948" s="375"/>
      <c r="O1948" s="375"/>
      <c r="P1948" s="375"/>
      <c r="Q1948" s="375"/>
      <c r="R1948" s="376"/>
      <c r="S1948" s="83"/>
      <c r="T1948" s="120" t="s">
        <v>31</v>
      </c>
      <c r="U1948" s="118"/>
      <c r="V1948" s="118"/>
      <c r="W1948" s="118"/>
      <c r="X1948" s="118"/>
      <c r="Y1948" s="135" t="str">
        <f>K1950</f>
        <v/>
      </c>
      <c r="Z1948" s="266">
        <f>K1951</f>
        <v>0</v>
      </c>
      <c r="AA1948" s="135"/>
      <c r="AB1948" s="135"/>
      <c r="AC1948" s="135"/>
      <c r="AD1948" s="135"/>
      <c r="AE1948" s="135"/>
      <c r="AF1948" s="148"/>
      <c r="AG1948" s="135"/>
      <c r="AH1948" s="135"/>
      <c r="AI1948" s="135"/>
      <c r="AJ1948" s="135"/>
      <c r="AK1948" s="135"/>
    </row>
    <row r="1949" spans="1:37" ht="18" customHeight="1" thickBot="1">
      <c r="A1949" s="312"/>
      <c r="B1949" s="309">
        <f>B1904</f>
        <v>22</v>
      </c>
      <c r="C1949" s="107"/>
      <c r="D1949" s="108" t="s">
        <v>30</v>
      </c>
      <c r="E1949" s="108" t="str">
        <f>IF(C1949="","",IFERROR(INDEX(リスト!$B$3:$B$32,MATCH(プレー記録!C1949,リスト!$D$3:$D$32,0),1),""))</f>
        <v/>
      </c>
      <c r="F1949" s="109"/>
      <c r="G1949" s="109" t="str">
        <f>IF(F1949="","",F1949)</f>
        <v/>
      </c>
      <c r="H1949" s="172"/>
      <c r="I1949" s="175"/>
      <c r="J1949" s="373"/>
      <c r="K1949" s="377"/>
      <c r="L1949" s="378"/>
      <c r="M1949" s="378"/>
      <c r="N1949" s="378"/>
      <c r="O1949" s="378"/>
      <c r="P1949" s="378"/>
      <c r="Q1949" s="378"/>
      <c r="R1949" s="379"/>
      <c r="S1949" s="84"/>
      <c r="T1949" s="241"/>
      <c r="U1949" s="118" t="str">
        <f>IF(F1949="","","OUT_"&amp;E1949&amp;MONTH(B1949)&amp;"/"&amp;DAY(B1949)&amp;"_"&amp;COUNTIF($V$12:V1949,V1949))</f>
        <v/>
      </c>
      <c r="V1949" s="118" t="str">
        <f>"OUT_"&amp;E1949&amp;B1949</f>
        <v>OUT_22</v>
      </c>
      <c r="W1949" s="194">
        <f>SUM(H1949)-SUM(I1951)</f>
        <v>0</v>
      </c>
      <c r="X1949" s="119" t="str">
        <f>IF(C1949="","",C1949)</f>
        <v/>
      </c>
      <c r="Y1949" s="135" t="str">
        <f>M1950</f>
        <v/>
      </c>
      <c r="Z1949" s="266">
        <f>M1951</f>
        <v>0</v>
      </c>
      <c r="AA1949" s="135"/>
      <c r="AB1949" s="135"/>
      <c r="AC1949" s="135"/>
      <c r="AD1949" s="135"/>
      <c r="AE1949" s="135"/>
      <c r="AF1949" s="148"/>
      <c r="AG1949" s="135"/>
      <c r="AH1949" s="135"/>
      <c r="AI1949" s="135"/>
      <c r="AJ1949" s="135"/>
      <c r="AK1949" s="135"/>
    </row>
    <row r="1950" spans="1:37" ht="18" customHeight="1">
      <c r="A1950" s="312"/>
      <c r="B1950" s="79"/>
      <c r="C1950" s="85" t="s">
        <v>26</v>
      </c>
      <c r="D1950" s="86" t="s">
        <v>1</v>
      </c>
      <c r="E1950" s="86" t="s">
        <v>29</v>
      </c>
      <c r="F1950" s="86" t="s">
        <v>119</v>
      </c>
      <c r="G1950" s="86" t="s">
        <v>134</v>
      </c>
      <c r="H1950" s="173" t="s">
        <v>117</v>
      </c>
      <c r="I1950" s="92" t="s">
        <v>135</v>
      </c>
      <c r="J1950" s="380" t="s">
        <v>199</v>
      </c>
      <c r="K1950" s="382" t="str">
        <f>$K$13</f>
        <v/>
      </c>
      <c r="L1950" s="383"/>
      <c r="M1950" s="382" t="str">
        <f>$M$13</f>
        <v/>
      </c>
      <c r="N1950" s="383"/>
      <c r="O1950" s="382" t="str">
        <f>$O$13</f>
        <v/>
      </c>
      <c r="P1950" s="383"/>
      <c r="Q1950" s="382" t="str">
        <f>$Q$13</f>
        <v/>
      </c>
      <c r="R1950" s="384"/>
      <c r="S1950" s="87"/>
      <c r="T1950" s="135"/>
      <c r="U1950" s="118"/>
      <c r="V1950" s="118"/>
      <c r="W1950" s="118"/>
      <c r="X1950" s="118"/>
      <c r="Y1950" s="135" t="str">
        <f>O1950</f>
        <v/>
      </c>
      <c r="Z1950" s="266">
        <f>O1951</f>
        <v>0</v>
      </c>
      <c r="AA1950" s="135"/>
      <c r="AB1950" s="135"/>
      <c r="AC1950" s="135"/>
      <c r="AD1950" s="135"/>
      <c r="AE1950" s="135"/>
      <c r="AF1950" s="148"/>
      <c r="AG1950" s="135"/>
      <c r="AH1950" s="135"/>
      <c r="AI1950" s="135"/>
      <c r="AJ1950" s="135"/>
      <c r="AK1950" s="135"/>
    </row>
    <row r="1951" spans="1:37" ht="18" customHeight="1" thickBot="1">
      <c r="A1951" s="312" t="str">
        <f>IF(C1949="","",C1949)</f>
        <v/>
      </c>
      <c r="B1951" s="97">
        <f>B1904</f>
        <v>22</v>
      </c>
      <c r="C1951" s="93" t="str">
        <f>IF(H1949="","",IF(D1949="USD",H1949-G1949,ROUNDUP((H1949-G1949)/T1949,2)))</f>
        <v/>
      </c>
      <c r="D1951" s="110"/>
      <c r="E1951" s="110"/>
      <c r="F1951" s="111" t="str">
        <f>IF(AND(E1949&lt;&gt;"",OR(I1949="全額",I1949="一部")=TRUE)=TRUE,E1949,"")</f>
        <v/>
      </c>
      <c r="G1951" s="112" t="str">
        <f>IF(D1949="JPY",IF(COUNTIF(F1951,"*円*")=1,I1951,ROUNDUP(I1951/T1949,2)),IF(COUNTIF(F1951,"*円*")=0,I1951,ROUNDUP(I1951*T1949,0)))</f>
        <v/>
      </c>
      <c r="H1951" s="174"/>
      <c r="I1951" s="176" t="str">
        <f>IF(I1949="","",IF(I1949="全額",H1949,IF(I1949="なし",0,"金額入力")))</f>
        <v/>
      </c>
      <c r="J1951" s="381"/>
      <c r="K1951" s="385"/>
      <c r="L1951" s="386"/>
      <c r="M1951" s="385"/>
      <c r="N1951" s="386"/>
      <c r="O1951" s="385"/>
      <c r="P1951" s="386"/>
      <c r="Q1951" s="385"/>
      <c r="R1951" s="387"/>
      <c r="S1951" s="87"/>
      <c r="T1951" s="135"/>
      <c r="U1951" s="118" t="str">
        <f>IF(G1951="","","IN_"&amp;F1951&amp;MONTH(H1951)&amp;"/"&amp;DAY(H1951))&amp;"_"&amp;COUNTIF($V$14:V1951,V1951)</f>
        <v>_340</v>
      </c>
      <c r="V1951" s="118" t="str">
        <f>"IN_"&amp;F1951&amp;H1951</f>
        <v>IN_</v>
      </c>
      <c r="W1951" s="118"/>
      <c r="X1951" s="118"/>
      <c r="Y1951" s="135" t="str">
        <f>Q1950</f>
        <v/>
      </c>
      <c r="Z1951" s="266">
        <f>Q1951</f>
        <v>0</v>
      </c>
      <c r="AA1951" s="135" t="str">
        <f>IF(AB1951="着金待ち",COUNTIF($AB$14:AB1951,"着金待ち"),"")</f>
        <v/>
      </c>
      <c r="AB1951" s="135" t="str">
        <f>IF(AND(OR(I1949="全額",I1949="一部")=TRUE,H1951="")=TRUE,"着金待ち","")</f>
        <v/>
      </c>
      <c r="AC1951" s="135" t="str">
        <f>IF(AB1951="着金待ち",C1949,"")</f>
        <v/>
      </c>
      <c r="AD1951" s="135" t="str">
        <f>IF(AB1951="着金待ち",F1951,"")</f>
        <v/>
      </c>
      <c r="AE1951" s="292" t="str">
        <f>IF(AB1951="着金待ち",G1951,"")</f>
        <v/>
      </c>
      <c r="AF1951" s="148" t="str">
        <f>IF(AB1951="着金待ち",B1951,"")</f>
        <v/>
      </c>
      <c r="AG1951" s="135" t="str">
        <f>IF(C1951="","",IF(C1951&lt;&gt;D1951+E1951,"！",""))</f>
        <v/>
      </c>
      <c r="AH1951" s="135" t="str">
        <f>IF(C1951="","",IF(C1951&lt;&gt;SUM(K1951:R1951),"！",""))</f>
        <v/>
      </c>
      <c r="AI1951" s="135" t="str">
        <f>IF(OR(AG1951="！",AH1951="！")=TRUE,"！","")</f>
        <v/>
      </c>
      <c r="AJ1951" s="135" t="str">
        <f>IF(AI1951="！",COUNTIF($AI$14:AI1951,"！"),"")</f>
        <v/>
      </c>
      <c r="AK1951" s="135">
        <v>10</v>
      </c>
    </row>
    <row r="1952" spans="1:37" ht="18" customHeight="1" thickBot="1">
      <c r="A1952" s="312"/>
      <c r="B1952" s="308" t="s">
        <v>317</v>
      </c>
      <c r="C1952" s="181"/>
      <c r="D1952" s="182"/>
      <c r="E1952" s="98" t="str">
        <f>IFERROR(ABS(C1951-(D1951+E1951)),"")</f>
        <v/>
      </c>
      <c r="F1952" s="183"/>
      <c r="G1952" s="183"/>
      <c r="H1952" s="182"/>
      <c r="I1952" s="170"/>
      <c r="J1952" s="79"/>
      <c r="K1952" s="79"/>
      <c r="L1952" s="79"/>
      <c r="M1952" s="79"/>
      <c r="N1952" s="79"/>
      <c r="O1952" s="79"/>
      <c r="P1952" s="79"/>
      <c r="Q1952" s="371" t="str">
        <f>IFERROR(ABS(C1951-SUM(K1951:R1951)),"")</f>
        <v/>
      </c>
      <c r="R1952" s="371"/>
      <c r="S1952" s="79"/>
      <c r="T1952" s="135"/>
      <c r="U1952" s="118"/>
      <c r="V1952" s="118"/>
      <c r="W1952" s="118"/>
      <c r="X1952" s="118"/>
      <c r="Y1952" s="135"/>
      <c r="Z1952" s="135"/>
      <c r="AA1952" s="135"/>
      <c r="AB1952" s="135"/>
      <c r="AC1952" s="135"/>
      <c r="AD1952" s="135"/>
      <c r="AE1952" s="135"/>
      <c r="AF1952" s="148"/>
      <c r="AG1952" s="135"/>
      <c r="AH1952" s="135"/>
      <c r="AI1952" s="135"/>
      <c r="AJ1952" s="135"/>
      <c r="AK1952" s="135"/>
    </row>
    <row r="1953" spans="1:37" ht="18" customHeight="1" thickBot="1">
      <c r="A1953" s="312"/>
      <c r="B1953" s="321">
        <f>B1948+1</f>
        <v>11</v>
      </c>
      <c r="C1953" s="81" t="s">
        <v>23</v>
      </c>
      <c r="D1953" s="82" t="s">
        <v>136</v>
      </c>
      <c r="E1953" s="82" t="s">
        <v>28</v>
      </c>
      <c r="F1953" s="82" t="s">
        <v>27</v>
      </c>
      <c r="G1953" s="82" t="s">
        <v>24</v>
      </c>
      <c r="H1953" s="171" t="s">
        <v>25</v>
      </c>
      <c r="I1953" s="91" t="s">
        <v>133</v>
      </c>
      <c r="J1953" s="372" t="s">
        <v>198</v>
      </c>
      <c r="K1953" s="374"/>
      <c r="L1953" s="375"/>
      <c r="M1953" s="375"/>
      <c r="N1953" s="375"/>
      <c r="O1953" s="375"/>
      <c r="P1953" s="375"/>
      <c r="Q1953" s="375"/>
      <c r="R1953" s="376"/>
      <c r="S1953" s="83"/>
      <c r="T1953" s="120" t="s">
        <v>31</v>
      </c>
      <c r="U1953" s="118"/>
      <c r="V1953" s="118"/>
      <c r="W1953" s="118"/>
      <c r="X1953" s="118"/>
      <c r="Y1953" s="135" t="str">
        <f>K1955</f>
        <v/>
      </c>
      <c r="Z1953" s="266">
        <f>K1956</f>
        <v>0</v>
      </c>
      <c r="AA1953" s="135"/>
      <c r="AB1953" s="135"/>
      <c r="AC1953" s="135"/>
      <c r="AD1953" s="135"/>
      <c r="AE1953" s="135"/>
      <c r="AF1953" s="148"/>
      <c r="AG1953" s="135"/>
      <c r="AH1953" s="135"/>
      <c r="AI1953" s="135"/>
      <c r="AJ1953" s="135"/>
      <c r="AK1953" s="135"/>
    </row>
    <row r="1954" spans="1:37" ht="18" customHeight="1" thickBot="1">
      <c r="A1954" s="312"/>
      <c r="B1954" s="309">
        <f>B1904</f>
        <v>22</v>
      </c>
      <c r="C1954" s="107"/>
      <c r="D1954" s="108" t="s">
        <v>30</v>
      </c>
      <c r="E1954" s="108" t="str">
        <f>IF(C1954="","",IFERROR(INDEX(リスト!$B$3:$B$32,MATCH(プレー記録!C1954,リスト!$D$3:$D$32,0),1),""))</f>
        <v/>
      </c>
      <c r="F1954" s="109"/>
      <c r="G1954" s="109" t="str">
        <f>IF(F1954="","",F1954)</f>
        <v/>
      </c>
      <c r="H1954" s="172"/>
      <c r="I1954" s="175"/>
      <c r="J1954" s="373"/>
      <c r="K1954" s="377"/>
      <c r="L1954" s="378"/>
      <c r="M1954" s="378"/>
      <c r="N1954" s="378"/>
      <c r="O1954" s="378"/>
      <c r="P1954" s="378"/>
      <c r="Q1954" s="378"/>
      <c r="R1954" s="379"/>
      <c r="S1954" s="84"/>
      <c r="T1954" s="241"/>
      <c r="U1954" s="118" t="str">
        <f>IF(F1954="","","OUT_"&amp;E1954&amp;MONTH(B1954)&amp;"/"&amp;DAY(B1954)&amp;"_"&amp;COUNTIF($V$12:V1954,V1954))</f>
        <v/>
      </c>
      <c r="V1954" s="118" t="str">
        <f>"OUT_"&amp;E1954&amp;B1954</f>
        <v>OUT_22</v>
      </c>
      <c r="W1954" s="194">
        <f>SUM(H1954)-SUM(I1956)</f>
        <v>0</v>
      </c>
      <c r="X1954" s="119" t="str">
        <f>IF(C1954="","",C1954)</f>
        <v/>
      </c>
      <c r="Y1954" s="135" t="str">
        <f>M1955</f>
        <v/>
      </c>
      <c r="Z1954" s="266">
        <f>M1956</f>
        <v>0</v>
      </c>
      <c r="AA1954" s="135"/>
      <c r="AB1954" s="135"/>
      <c r="AC1954" s="135"/>
      <c r="AD1954" s="135"/>
      <c r="AE1954" s="135"/>
      <c r="AF1954" s="148"/>
      <c r="AG1954" s="135"/>
      <c r="AH1954" s="135"/>
      <c r="AI1954" s="135"/>
      <c r="AJ1954" s="135"/>
      <c r="AK1954" s="135"/>
    </row>
    <row r="1955" spans="1:37" ht="18" customHeight="1">
      <c r="A1955" s="312"/>
      <c r="B1955" s="79"/>
      <c r="C1955" s="85" t="s">
        <v>26</v>
      </c>
      <c r="D1955" s="86" t="s">
        <v>1</v>
      </c>
      <c r="E1955" s="86" t="s">
        <v>29</v>
      </c>
      <c r="F1955" s="86" t="s">
        <v>119</v>
      </c>
      <c r="G1955" s="86" t="s">
        <v>134</v>
      </c>
      <c r="H1955" s="173" t="s">
        <v>117</v>
      </c>
      <c r="I1955" s="92" t="s">
        <v>135</v>
      </c>
      <c r="J1955" s="380" t="s">
        <v>199</v>
      </c>
      <c r="K1955" s="382" t="str">
        <f>$K$13</f>
        <v/>
      </c>
      <c r="L1955" s="383"/>
      <c r="M1955" s="382" t="str">
        <f>$M$13</f>
        <v/>
      </c>
      <c r="N1955" s="383"/>
      <c r="O1955" s="382" t="str">
        <f>$O$13</f>
        <v/>
      </c>
      <c r="P1955" s="383"/>
      <c r="Q1955" s="382" t="str">
        <f>$Q$13</f>
        <v/>
      </c>
      <c r="R1955" s="384"/>
      <c r="S1955" s="87"/>
      <c r="T1955" s="135"/>
      <c r="U1955" s="118"/>
      <c r="V1955" s="118"/>
      <c r="W1955" s="118"/>
      <c r="X1955" s="118"/>
      <c r="Y1955" s="135" t="str">
        <f>O1955</f>
        <v/>
      </c>
      <c r="Z1955" s="266">
        <f>O1956</f>
        <v>0</v>
      </c>
      <c r="AA1955" s="135"/>
      <c r="AB1955" s="135"/>
      <c r="AC1955" s="135"/>
      <c r="AD1955" s="135"/>
      <c r="AE1955" s="135"/>
      <c r="AF1955" s="148"/>
      <c r="AG1955" s="135"/>
      <c r="AH1955" s="135"/>
      <c r="AI1955" s="135"/>
      <c r="AJ1955" s="135"/>
      <c r="AK1955" s="135"/>
    </row>
    <row r="1956" spans="1:37" ht="18" customHeight="1" thickBot="1">
      <c r="A1956" s="312" t="str">
        <f>IF(C1954="","",C1954)</f>
        <v/>
      </c>
      <c r="B1956" s="97">
        <f>B1904</f>
        <v>22</v>
      </c>
      <c r="C1956" s="93" t="str">
        <f>IF(H1954="","",IF(D1954="USD",H1954-G1954,ROUNDUP((H1954-G1954)/T1954,2)))</f>
        <v/>
      </c>
      <c r="D1956" s="110"/>
      <c r="E1956" s="110"/>
      <c r="F1956" s="111" t="str">
        <f>IF(AND(E1954&lt;&gt;"",OR(I1954="全額",I1954="一部")=TRUE)=TRUE,E1954,"")</f>
        <v/>
      </c>
      <c r="G1956" s="112" t="str">
        <f>IF(D1954="JPY",IF(COUNTIF(F1956,"*円*")=1,I1956,ROUNDUP(I1956/T1954,2)),IF(COUNTIF(F1956,"*円*")=0,I1956,ROUNDUP(I1956*T1954,0)))</f>
        <v/>
      </c>
      <c r="H1956" s="174"/>
      <c r="I1956" s="176" t="str">
        <f>IF(I1954="","",IF(I1954="全額",H1954,IF(I1954="なし",0,"金額入力")))</f>
        <v/>
      </c>
      <c r="J1956" s="381"/>
      <c r="K1956" s="385"/>
      <c r="L1956" s="386"/>
      <c r="M1956" s="385"/>
      <c r="N1956" s="386"/>
      <c r="O1956" s="385"/>
      <c r="P1956" s="386"/>
      <c r="Q1956" s="385"/>
      <c r="R1956" s="387"/>
      <c r="S1956" s="87"/>
      <c r="T1956" s="135"/>
      <c r="U1956" s="118" t="str">
        <f>IF(G1956="","","IN_"&amp;F1956&amp;MONTH(H1956)&amp;"/"&amp;DAY(H1956))&amp;"_"&amp;COUNTIF($V$14:V1956,V1956)</f>
        <v>_341</v>
      </c>
      <c r="V1956" s="118" t="str">
        <f>"IN_"&amp;F1956&amp;H1956</f>
        <v>IN_</v>
      </c>
      <c r="W1956" s="118"/>
      <c r="X1956" s="118"/>
      <c r="Y1956" s="135" t="str">
        <f>Q1955</f>
        <v/>
      </c>
      <c r="Z1956" s="266">
        <f>Q1956</f>
        <v>0</v>
      </c>
      <c r="AA1956" s="135" t="str">
        <f>IF(AB1956="着金待ち",COUNTIF($AB$14:AB1956,"着金待ち"),"")</f>
        <v/>
      </c>
      <c r="AB1956" s="135" t="str">
        <f>IF(AND(OR(I1954="全額",I1954="一部")=TRUE,H1956="")=TRUE,"着金待ち","")</f>
        <v/>
      </c>
      <c r="AC1956" s="135" t="str">
        <f>IF(AB1956="着金待ち",C1954,"")</f>
        <v/>
      </c>
      <c r="AD1956" s="135" t="str">
        <f>IF(AB1956="着金待ち",F1956,"")</f>
        <v/>
      </c>
      <c r="AE1956" s="292" t="str">
        <f>IF(AB1956="着金待ち",G1956,"")</f>
        <v/>
      </c>
      <c r="AF1956" s="148" t="str">
        <f>IF(AB1956="着金待ち",B1956,"")</f>
        <v/>
      </c>
      <c r="AG1956" s="135" t="str">
        <f>IF(C1956="","",IF(C1956&lt;&gt;D1956+E1956,"！",""))</f>
        <v/>
      </c>
      <c r="AH1956" s="135" t="str">
        <f>IF(C1956="","",IF(C1956&lt;&gt;SUM(K1956:R1956),"！",""))</f>
        <v/>
      </c>
      <c r="AI1956" s="135" t="str">
        <f>IF(OR(AG1956="！",AH1956="！")=TRUE,"！","")</f>
        <v/>
      </c>
      <c r="AJ1956" s="135" t="str">
        <f>IF(AI1956="！",COUNTIF($AI$14:AI1956,"！"),"")</f>
        <v/>
      </c>
      <c r="AK1956" s="135">
        <v>11</v>
      </c>
    </row>
    <row r="1957" spans="1:37" ht="18" customHeight="1" thickBot="1">
      <c r="B1957" s="308" t="s">
        <v>317</v>
      </c>
      <c r="C1957" s="181"/>
      <c r="D1957" s="182"/>
      <c r="E1957" s="98" t="str">
        <f>IFERROR(ABS(C1956-(D1956+E1956)),"")</f>
        <v/>
      </c>
      <c r="F1957" s="183"/>
      <c r="G1957" s="183"/>
      <c r="H1957" s="182"/>
      <c r="I1957" s="170"/>
      <c r="J1957" s="79"/>
      <c r="K1957" s="79"/>
      <c r="L1957" s="79"/>
      <c r="M1957" s="79"/>
      <c r="N1957" s="79"/>
      <c r="O1957" s="79"/>
      <c r="P1957" s="79"/>
      <c r="Q1957" s="371" t="str">
        <f>IFERROR(ABS(C1956-SUM(K1956:R1956)),"")</f>
        <v/>
      </c>
      <c r="R1957" s="371"/>
      <c r="S1957" s="135"/>
      <c r="T1957" s="135"/>
      <c r="U1957" s="135"/>
      <c r="V1957" s="135"/>
      <c r="W1957" s="135"/>
      <c r="X1957" s="135"/>
      <c r="Y1957" s="135"/>
      <c r="Z1957" s="135"/>
      <c r="AA1957" s="135"/>
      <c r="AB1957" s="135"/>
      <c r="AC1957" s="135"/>
      <c r="AD1957" s="135"/>
      <c r="AE1957" s="135"/>
      <c r="AF1957" s="135"/>
      <c r="AG1957" s="135"/>
      <c r="AH1957" s="135"/>
      <c r="AI1957" s="135"/>
      <c r="AJ1957" s="135"/>
      <c r="AK1957" s="135"/>
    </row>
    <row r="1958" spans="1:37" ht="18" customHeight="1" thickBot="1">
      <c r="A1958" s="312"/>
      <c r="B1958" s="321">
        <f>B1953+1</f>
        <v>12</v>
      </c>
      <c r="C1958" s="81" t="s">
        <v>23</v>
      </c>
      <c r="D1958" s="82" t="s">
        <v>136</v>
      </c>
      <c r="E1958" s="82" t="s">
        <v>28</v>
      </c>
      <c r="F1958" s="82" t="s">
        <v>27</v>
      </c>
      <c r="G1958" s="82" t="s">
        <v>24</v>
      </c>
      <c r="H1958" s="171" t="s">
        <v>25</v>
      </c>
      <c r="I1958" s="91" t="s">
        <v>133</v>
      </c>
      <c r="J1958" s="372" t="s">
        <v>198</v>
      </c>
      <c r="K1958" s="374"/>
      <c r="L1958" s="375"/>
      <c r="M1958" s="375"/>
      <c r="N1958" s="375"/>
      <c r="O1958" s="375"/>
      <c r="P1958" s="375"/>
      <c r="Q1958" s="375"/>
      <c r="R1958" s="376"/>
      <c r="S1958" s="83"/>
      <c r="T1958" s="120" t="s">
        <v>31</v>
      </c>
      <c r="U1958" s="118"/>
      <c r="V1958" s="118"/>
      <c r="W1958" s="118"/>
      <c r="X1958" s="118"/>
      <c r="Y1958" s="135" t="str">
        <f>K1960</f>
        <v/>
      </c>
      <c r="Z1958" s="266">
        <f>K1961</f>
        <v>0</v>
      </c>
      <c r="AA1958" s="135"/>
      <c r="AB1958" s="135"/>
      <c r="AC1958" s="135"/>
      <c r="AD1958" s="135"/>
      <c r="AE1958" s="135"/>
      <c r="AF1958" s="148"/>
      <c r="AG1958" s="135"/>
      <c r="AH1958" s="135"/>
      <c r="AI1958" s="135"/>
      <c r="AJ1958" s="135"/>
      <c r="AK1958" s="135"/>
    </row>
    <row r="1959" spans="1:37" ht="18" customHeight="1" thickBot="1">
      <c r="A1959" s="312"/>
      <c r="B1959" s="309">
        <f>B1904</f>
        <v>22</v>
      </c>
      <c r="C1959" s="107"/>
      <c r="D1959" s="108" t="s">
        <v>30</v>
      </c>
      <c r="E1959" s="108" t="str">
        <f>IF(C1959="","",IFERROR(INDEX(リスト!$B$3:$B$32,MATCH(プレー記録!C1959,リスト!$D$3:$D$32,0),1),""))</f>
        <v/>
      </c>
      <c r="F1959" s="109"/>
      <c r="G1959" s="109" t="str">
        <f>IF(F1959="","",F1959)</f>
        <v/>
      </c>
      <c r="H1959" s="172"/>
      <c r="I1959" s="175"/>
      <c r="J1959" s="373"/>
      <c r="K1959" s="377"/>
      <c r="L1959" s="378"/>
      <c r="M1959" s="378"/>
      <c r="N1959" s="378"/>
      <c r="O1959" s="378"/>
      <c r="P1959" s="378"/>
      <c r="Q1959" s="378"/>
      <c r="R1959" s="379"/>
      <c r="S1959" s="84"/>
      <c r="T1959" s="241"/>
      <c r="U1959" s="118" t="str">
        <f>IF(F1959="","","OUT_"&amp;E1959&amp;MONTH(B1959)&amp;"/"&amp;DAY(B1959)&amp;"_"&amp;COUNTIF($V$12:V1959,V1959))</f>
        <v/>
      </c>
      <c r="V1959" s="118" t="str">
        <f>"OUT_"&amp;E1959&amp;B1959</f>
        <v>OUT_22</v>
      </c>
      <c r="W1959" s="194">
        <f>SUM(H1959)-SUM(I1961)</f>
        <v>0</v>
      </c>
      <c r="X1959" s="119" t="str">
        <f>IF(C1959="","",C1959)</f>
        <v/>
      </c>
      <c r="Y1959" s="135" t="str">
        <f>M1960</f>
        <v/>
      </c>
      <c r="Z1959" s="266">
        <f>M1961</f>
        <v>0</v>
      </c>
      <c r="AA1959" s="135"/>
      <c r="AB1959" s="135"/>
      <c r="AC1959" s="135"/>
      <c r="AD1959" s="135"/>
      <c r="AE1959" s="135"/>
      <c r="AF1959" s="148"/>
      <c r="AG1959" s="135"/>
      <c r="AH1959" s="135"/>
      <c r="AI1959" s="135"/>
      <c r="AJ1959" s="135"/>
      <c r="AK1959" s="135"/>
    </row>
    <row r="1960" spans="1:37" ht="18" customHeight="1">
      <c r="A1960" s="312"/>
      <c r="B1960" s="79"/>
      <c r="C1960" s="85" t="s">
        <v>26</v>
      </c>
      <c r="D1960" s="86" t="s">
        <v>1</v>
      </c>
      <c r="E1960" s="86" t="s">
        <v>29</v>
      </c>
      <c r="F1960" s="86" t="s">
        <v>119</v>
      </c>
      <c r="G1960" s="86" t="s">
        <v>134</v>
      </c>
      <c r="H1960" s="173" t="s">
        <v>117</v>
      </c>
      <c r="I1960" s="92" t="s">
        <v>135</v>
      </c>
      <c r="J1960" s="380" t="s">
        <v>199</v>
      </c>
      <c r="K1960" s="382" t="str">
        <f>$K$13</f>
        <v/>
      </c>
      <c r="L1960" s="383"/>
      <c r="M1960" s="382" t="str">
        <f>$M$13</f>
        <v/>
      </c>
      <c r="N1960" s="383"/>
      <c r="O1960" s="382" t="str">
        <f>$O$13</f>
        <v/>
      </c>
      <c r="P1960" s="383"/>
      <c r="Q1960" s="382" t="str">
        <f>$Q$13</f>
        <v/>
      </c>
      <c r="R1960" s="384"/>
      <c r="S1960" s="87"/>
      <c r="T1960" s="135"/>
      <c r="U1960" s="118"/>
      <c r="V1960" s="118"/>
      <c r="W1960" s="118"/>
      <c r="X1960" s="118"/>
      <c r="Y1960" s="135" t="str">
        <f>O1960</f>
        <v/>
      </c>
      <c r="Z1960" s="266">
        <f>O1961</f>
        <v>0</v>
      </c>
      <c r="AA1960" s="135"/>
      <c r="AB1960" s="135"/>
      <c r="AC1960" s="135"/>
      <c r="AD1960" s="135"/>
      <c r="AE1960" s="135"/>
      <c r="AF1960" s="148"/>
      <c r="AG1960" s="135"/>
      <c r="AH1960" s="135"/>
      <c r="AI1960" s="135"/>
      <c r="AJ1960" s="135"/>
      <c r="AK1960" s="135"/>
    </row>
    <row r="1961" spans="1:37" ht="18" customHeight="1" thickBot="1">
      <c r="A1961" s="312" t="str">
        <f>IF(C1959="","",C1959)</f>
        <v/>
      </c>
      <c r="B1961" s="97">
        <f>B1904</f>
        <v>22</v>
      </c>
      <c r="C1961" s="93" t="str">
        <f>IF(H1959="","",IF(D1959="USD",H1959-G1959,ROUNDUP((H1959-G1959)/T1959,2)))</f>
        <v/>
      </c>
      <c r="D1961" s="110"/>
      <c r="E1961" s="110"/>
      <c r="F1961" s="111" t="str">
        <f>IF(AND(E1959&lt;&gt;"",OR(I1959="全額",I1959="一部")=TRUE)=TRUE,E1959,"")</f>
        <v/>
      </c>
      <c r="G1961" s="112" t="str">
        <f>IF(D1959="JPY",IF(COUNTIF(F1961,"*円*")=1,I1961,ROUNDUP(I1961/T1959,2)),IF(COUNTIF(F1961,"*円*")=0,I1961,ROUNDUP(I1961*T1959,0)))</f>
        <v/>
      </c>
      <c r="H1961" s="174"/>
      <c r="I1961" s="176" t="str">
        <f>IF(I1959="","",IF(I1959="全額",H1959,IF(I1959="なし",0,"金額入力")))</f>
        <v/>
      </c>
      <c r="J1961" s="381"/>
      <c r="K1961" s="385"/>
      <c r="L1961" s="386"/>
      <c r="M1961" s="385"/>
      <c r="N1961" s="386"/>
      <c r="O1961" s="385"/>
      <c r="P1961" s="386"/>
      <c r="Q1961" s="385"/>
      <c r="R1961" s="387"/>
      <c r="S1961" s="87"/>
      <c r="T1961" s="135"/>
      <c r="U1961" s="118" t="str">
        <f>IF(G1961="","","IN_"&amp;F1961&amp;MONTH(H1961)&amp;"/"&amp;DAY(H1961))&amp;"_"&amp;COUNTIF($V$14:V1961,V1961)</f>
        <v>_342</v>
      </c>
      <c r="V1961" s="118" t="str">
        <f>"IN_"&amp;F1961&amp;H1961</f>
        <v>IN_</v>
      </c>
      <c r="W1961" s="118"/>
      <c r="X1961" s="118"/>
      <c r="Y1961" s="135" t="str">
        <f>Q1960</f>
        <v/>
      </c>
      <c r="Z1961" s="266">
        <f>Q1961</f>
        <v>0</v>
      </c>
      <c r="AA1961" s="135" t="str">
        <f>IF(AB1961="着金待ち",COUNTIF($AB$14:AB1961,"着金待ち"),"")</f>
        <v/>
      </c>
      <c r="AB1961" s="135" t="str">
        <f>IF(AND(OR(I1959="全額",I1959="一部")=TRUE,H1961="")=TRUE,"着金待ち","")</f>
        <v/>
      </c>
      <c r="AC1961" s="135" t="str">
        <f>IF(AB1961="着金待ち",C1959,"")</f>
        <v/>
      </c>
      <c r="AD1961" s="135" t="str">
        <f>IF(AB1961="着金待ち",F1961,"")</f>
        <v/>
      </c>
      <c r="AE1961" s="292" t="str">
        <f>IF(AB1961="着金待ち",G1961,"")</f>
        <v/>
      </c>
      <c r="AF1961" s="148" t="str">
        <f>IF(AB1961="着金待ち",B1961,"")</f>
        <v/>
      </c>
      <c r="AG1961" s="135" t="str">
        <f>IF(C1961="","",IF(C1961&lt;&gt;D1961+E1961,"！",""))</f>
        <v/>
      </c>
      <c r="AH1961" s="135" t="str">
        <f>IF(C1961="","",IF(C1961&lt;&gt;SUM(K1961:R1961),"！",""))</f>
        <v/>
      </c>
      <c r="AI1961" s="135" t="str">
        <f>IF(OR(AG1961="！",AH1961="！")=TRUE,"！","")</f>
        <v/>
      </c>
      <c r="AJ1961" s="135" t="str">
        <f>IF(AI1961="！",COUNTIF($AI$14:AI1961,"！"),"")</f>
        <v/>
      </c>
      <c r="AK1961" s="135">
        <v>12</v>
      </c>
    </row>
    <row r="1962" spans="1:37" ht="18" customHeight="1" thickBot="1">
      <c r="B1962" s="308" t="s">
        <v>317</v>
      </c>
      <c r="C1962" s="181"/>
      <c r="D1962" s="182"/>
      <c r="E1962" s="98" t="str">
        <f>IFERROR(ABS(C1961-(D1961+E1961)),"")</f>
        <v/>
      </c>
      <c r="F1962" s="183"/>
      <c r="G1962" s="183"/>
      <c r="H1962" s="182"/>
      <c r="I1962" s="170"/>
      <c r="J1962" s="79"/>
      <c r="K1962" s="79"/>
      <c r="L1962" s="79"/>
      <c r="M1962" s="79"/>
      <c r="N1962" s="79"/>
      <c r="O1962" s="79"/>
      <c r="P1962" s="79"/>
      <c r="Q1962" s="371" t="str">
        <f>IFERROR(ABS(C1961-SUM(K1961:R1961)),"")</f>
        <v/>
      </c>
      <c r="R1962" s="371"/>
      <c r="S1962" s="135"/>
      <c r="T1962" s="135"/>
      <c r="U1962" s="135"/>
      <c r="V1962" s="135"/>
      <c r="W1962" s="135"/>
      <c r="X1962" s="135"/>
      <c r="Y1962" s="135"/>
      <c r="Z1962" s="135"/>
      <c r="AA1962" s="135"/>
      <c r="AB1962" s="135"/>
      <c r="AC1962" s="135"/>
      <c r="AD1962" s="135"/>
      <c r="AE1962" s="135"/>
      <c r="AF1962" s="135"/>
      <c r="AG1962" s="135"/>
      <c r="AH1962" s="135"/>
      <c r="AI1962" s="135"/>
      <c r="AJ1962" s="135"/>
      <c r="AK1962" s="135"/>
    </row>
    <row r="1963" spans="1:37" ht="18" customHeight="1" thickBot="1">
      <c r="A1963" s="312"/>
      <c r="B1963" s="321">
        <f>B1958+1</f>
        <v>13</v>
      </c>
      <c r="C1963" s="81" t="s">
        <v>23</v>
      </c>
      <c r="D1963" s="82" t="s">
        <v>136</v>
      </c>
      <c r="E1963" s="82" t="s">
        <v>28</v>
      </c>
      <c r="F1963" s="82" t="s">
        <v>27</v>
      </c>
      <c r="G1963" s="82" t="s">
        <v>24</v>
      </c>
      <c r="H1963" s="171" t="s">
        <v>25</v>
      </c>
      <c r="I1963" s="91" t="s">
        <v>133</v>
      </c>
      <c r="J1963" s="372" t="s">
        <v>198</v>
      </c>
      <c r="K1963" s="374"/>
      <c r="L1963" s="375"/>
      <c r="M1963" s="375"/>
      <c r="N1963" s="375"/>
      <c r="O1963" s="375"/>
      <c r="P1963" s="375"/>
      <c r="Q1963" s="375"/>
      <c r="R1963" s="376"/>
      <c r="S1963" s="83"/>
      <c r="T1963" s="120" t="s">
        <v>31</v>
      </c>
      <c r="U1963" s="118"/>
      <c r="V1963" s="118"/>
      <c r="W1963" s="118"/>
      <c r="X1963" s="118"/>
      <c r="Y1963" s="135" t="str">
        <f>K1965</f>
        <v/>
      </c>
      <c r="Z1963" s="266">
        <f>K1966</f>
        <v>0</v>
      </c>
      <c r="AA1963" s="135"/>
      <c r="AB1963" s="135"/>
      <c r="AC1963" s="135"/>
      <c r="AD1963" s="135"/>
      <c r="AE1963" s="135"/>
      <c r="AF1963" s="148"/>
      <c r="AG1963" s="135"/>
      <c r="AH1963" s="135"/>
      <c r="AI1963" s="135"/>
      <c r="AJ1963" s="135"/>
      <c r="AK1963" s="135"/>
    </row>
    <row r="1964" spans="1:37" ht="18" customHeight="1" thickBot="1">
      <c r="A1964" s="312"/>
      <c r="B1964" s="309">
        <f>B1904</f>
        <v>22</v>
      </c>
      <c r="C1964" s="107"/>
      <c r="D1964" s="108" t="s">
        <v>30</v>
      </c>
      <c r="E1964" s="108" t="str">
        <f>IF(C1964="","",IFERROR(INDEX(リスト!$B$3:$B$32,MATCH(プレー記録!C1964,リスト!$D$3:$D$32,0),1),""))</f>
        <v/>
      </c>
      <c r="F1964" s="109"/>
      <c r="G1964" s="109" t="str">
        <f>IF(F1964="","",F1964)</f>
        <v/>
      </c>
      <c r="H1964" s="172"/>
      <c r="I1964" s="175"/>
      <c r="J1964" s="373"/>
      <c r="K1964" s="377"/>
      <c r="L1964" s="378"/>
      <c r="M1964" s="378"/>
      <c r="N1964" s="378"/>
      <c r="O1964" s="378"/>
      <c r="P1964" s="378"/>
      <c r="Q1964" s="378"/>
      <c r="R1964" s="379"/>
      <c r="S1964" s="84"/>
      <c r="T1964" s="241"/>
      <c r="U1964" s="118" t="str">
        <f>IF(F1964="","","OUT_"&amp;E1964&amp;MONTH(B1964)&amp;"/"&amp;DAY(B1964)&amp;"_"&amp;COUNTIF($V$12:V1964,V1964))</f>
        <v/>
      </c>
      <c r="V1964" s="118" t="str">
        <f>"OUT_"&amp;E1964&amp;B1964</f>
        <v>OUT_22</v>
      </c>
      <c r="W1964" s="194">
        <f>SUM(H1964)-SUM(I1966)</f>
        <v>0</v>
      </c>
      <c r="X1964" s="119" t="str">
        <f>IF(C1964="","",C1964)</f>
        <v/>
      </c>
      <c r="Y1964" s="135" t="str">
        <f>M1965</f>
        <v/>
      </c>
      <c r="Z1964" s="266">
        <f>M1966</f>
        <v>0</v>
      </c>
      <c r="AA1964" s="135"/>
      <c r="AB1964" s="135"/>
      <c r="AC1964" s="135"/>
      <c r="AD1964" s="135"/>
      <c r="AE1964" s="135"/>
      <c r="AF1964" s="148"/>
      <c r="AG1964" s="135"/>
      <c r="AH1964" s="135"/>
      <c r="AI1964" s="135"/>
      <c r="AJ1964" s="135"/>
      <c r="AK1964" s="135"/>
    </row>
    <row r="1965" spans="1:37" ht="18" customHeight="1">
      <c r="A1965" s="312"/>
      <c r="B1965" s="79"/>
      <c r="C1965" s="85" t="s">
        <v>26</v>
      </c>
      <c r="D1965" s="86" t="s">
        <v>1</v>
      </c>
      <c r="E1965" s="86" t="s">
        <v>29</v>
      </c>
      <c r="F1965" s="86" t="s">
        <v>119</v>
      </c>
      <c r="G1965" s="86" t="s">
        <v>134</v>
      </c>
      <c r="H1965" s="173" t="s">
        <v>117</v>
      </c>
      <c r="I1965" s="92" t="s">
        <v>135</v>
      </c>
      <c r="J1965" s="380" t="s">
        <v>199</v>
      </c>
      <c r="K1965" s="382" t="str">
        <f>$K$13</f>
        <v/>
      </c>
      <c r="L1965" s="383"/>
      <c r="M1965" s="382" t="str">
        <f>$M$13</f>
        <v/>
      </c>
      <c r="N1965" s="383"/>
      <c r="O1965" s="382" t="str">
        <f>$O$13</f>
        <v/>
      </c>
      <c r="P1965" s="383"/>
      <c r="Q1965" s="382" t="str">
        <f>$Q$13</f>
        <v/>
      </c>
      <c r="R1965" s="384"/>
      <c r="S1965" s="87"/>
      <c r="T1965" s="135"/>
      <c r="U1965" s="118"/>
      <c r="V1965" s="118"/>
      <c r="W1965" s="118"/>
      <c r="X1965" s="118"/>
      <c r="Y1965" s="135" t="str">
        <f>O1965</f>
        <v/>
      </c>
      <c r="Z1965" s="266">
        <f>O1966</f>
        <v>0</v>
      </c>
      <c r="AA1965" s="135"/>
      <c r="AB1965" s="135"/>
      <c r="AC1965" s="135"/>
      <c r="AD1965" s="135"/>
      <c r="AE1965" s="135"/>
      <c r="AF1965" s="148"/>
      <c r="AG1965" s="135"/>
      <c r="AH1965" s="135"/>
      <c r="AI1965" s="135"/>
      <c r="AJ1965" s="135"/>
      <c r="AK1965" s="135"/>
    </row>
    <row r="1966" spans="1:37" ht="18" customHeight="1" thickBot="1">
      <c r="A1966" s="312" t="str">
        <f>IF(C1964="","",C1964)</f>
        <v/>
      </c>
      <c r="B1966" s="97">
        <f>B1904</f>
        <v>22</v>
      </c>
      <c r="C1966" s="93" t="str">
        <f>IF(H1964="","",IF(D1964="USD",H1964-G1964,ROUNDUP((H1964-G1964)/T1964,2)))</f>
        <v/>
      </c>
      <c r="D1966" s="110"/>
      <c r="E1966" s="110"/>
      <c r="F1966" s="111" t="str">
        <f>IF(AND(E1964&lt;&gt;"",OR(I1964="全額",I1964="一部")=TRUE)=TRUE,E1964,"")</f>
        <v/>
      </c>
      <c r="G1966" s="112" t="str">
        <f>IF(D1964="JPY",IF(COUNTIF(F1966,"*円*")=1,I1966,ROUNDUP(I1966/T1964,2)),IF(COUNTIF(F1966,"*円*")=0,I1966,ROUNDUP(I1966*T1964,0)))</f>
        <v/>
      </c>
      <c r="H1966" s="174"/>
      <c r="I1966" s="176" t="str">
        <f>IF(I1964="","",IF(I1964="全額",H1964,IF(I1964="なし",0,"金額入力")))</f>
        <v/>
      </c>
      <c r="J1966" s="381"/>
      <c r="K1966" s="385"/>
      <c r="L1966" s="386"/>
      <c r="M1966" s="385"/>
      <c r="N1966" s="386"/>
      <c r="O1966" s="385"/>
      <c r="P1966" s="386"/>
      <c r="Q1966" s="385"/>
      <c r="R1966" s="387"/>
      <c r="S1966" s="87"/>
      <c r="T1966" s="135"/>
      <c r="U1966" s="118" t="str">
        <f>IF(G1966="","","IN_"&amp;F1966&amp;MONTH(H1966)&amp;"/"&amp;DAY(H1966))&amp;"_"&amp;COUNTIF($V$14:V1966,V1966)</f>
        <v>_343</v>
      </c>
      <c r="V1966" s="118" t="str">
        <f>"IN_"&amp;F1966&amp;H1966</f>
        <v>IN_</v>
      </c>
      <c r="W1966" s="118"/>
      <c r="X1966" s="118"/>
      <c r="Y1966" s="135" t="str">
        <f>Q1965</f>
        <v/>
      </c>
      <c r="Z1966" s="266">
        <f>Q1966</f>
        <v>0</v>
      </c>
      <c r="AA1966" s="135" t="str">
        <f>IF(AB1966="着金待ち",COUNTIF($AB$14:AB1966,"着金待ち"),"")</f>
        <v/>
      </c>
      <c r="AB1966" s="135" t="str">
        <f>IF(AND(OR(I1964="全額",I1964="一部")=TRUE,H1966="")=TRUE,"着金待ち","")</f>
        <v/>
      </c>
      <c r="AC1966" s="135" t="str">
        <f>IF(AB1966="着金待ち",C1964,"")</f>
        <v/>
      </c>
      <c r="AD1966" s="135" t="str">
        <f>IF(AB1966="着金待ち",F1966,"")</f>
        <v/>
      </c>
      <c r="AE1966" s="292" t="str">
        <f>IF(AB1966="着金待ち",G1966,"")</f>
        <v/>
      </c>
      <c r="AF1966" s="148" t="str">
        <f>IF(AB1966="着金待ち",B1966,"")</f>
        <v/>
      </c>
      <c r="AG1966" s="135" t="str">
        <f>IF(C1966="","",IF(C1966&lt;&gt;D1966+E1966,"！",""))</f>
        <v/>
      </c>
      <c r="AH1966" s="135" t="str">
        <f>IF(C1966="","",IF(C1966&lt;&gt;SUM(K1966:R1966),"！",""))</f>
        <v/>
      </c>
      <c r="AI1966" s="135" t="str">
        <f>IF(OR(AG1966="！",AH1966="！")=TRUE,"！","")</f>
        <v/>
      </c>
      <c r="AJ1966" s="135" t="str">
        <f>IF(AI1966="！",COUNTIF($AI$14:AI1966,"！"),"")</f>
        <v/>
      </c>
      <c r="AK1966" s="135">
        <v>13</v>
      </c>
    </row>
    <row r="1967" spans="1:37" ht="18" customHeight="1" thickBot="1">
      <c r="B1967" s="308" t="s">
        <v>317</v>
      </c>
      <c r="C1967" s="181"/>
      <c r="D1967" s="182"/>
      <c r="E1967" s="98" t="str">
        <f>IFERROR(ABS(C1966-(D1966+E1966)),"")</f>
        <v/>
      </c>
      <c r="F1967" s="183"/>
      <c r="G1967" s="183"/>
      <c r="H1967" s="182"/>
      <c r="I1967" s="170"/>
      <c r="J1967" s="79"/>
      <c r="K1967" s="79"/>
      <c r="L1967" s="79"/>
      <c r="M1967" s="79"/>
      <c r="N1967" s="79"/>
      <c r="O1967" s="79"/>
      <c r="P1967" s="79"/>
      <c r="Q1967" s="371" t="str">
        <f>IFERROR(ABS(C1966-SUM(K1966:R1966)),"")</f>
        <v/>
      </c>
      <c r="R1967" s="371"/>
      <c r="S1967" s="135"/>
      <c r="T1967" s="135"/>
      <c r="U1967" s="135"/>
      <c r="V1967" s="135"/>
      <c r="W1967" s="135"/>
      <c r="X1967" s="135"/>
      <c r="Y1967" s="135"/>
      <c r="Z1967" s="135"/>
      <c r="AA1967" s="135"/>
      <c r="AB1967" s="135"/>
      <c r="AC1967" s="135"/>
      <c r="AD1967" s="135"/>
      <c r="AE1967" s="135"/>
      <c r="AF1967" s="135"/>
      <c r="AG1967" s="135"/>
      <c r="AH1967" s="135"/>
      <c r="AI1967" s="135"/>
      <c r="AJ1967" s="135"/>
      <c r="AK1967" s="135"/>
    </row>
    <row r="1968" spans="1:37" ht="18" customHeight="1" thickBot="1">
      <c r="A1968" s="312"/>
      <c r="B1968" s="321">
        <f>B1963+1</f>
        <v>14</v>
      </c>
      <c r="C1968" s="81" t="s">
        <v>23</v>
      </c>
      <c r="D1968" s="82" t="s">
        <v>136</v>
      </c>
      <c r="E1968" s="82" t="s">
        <v>28</v>
      </c>
      <c r="F1968" s="82" t="s">
        <v>27</v>
      </c>
      <c r="G1968" s="82" t="s">
        <v>24</v>
      </c>
      <c r="H1968" s="171" t="s">
        <v>25</v>
      </c>
      <c r="I1968" s="91" t="s">
        <v>133</v>
      </c>
      <c r="J1968" s="372" t="s">
        <v>198</v>
      </c>
      <c r="K1968" s="374"/>
      <c r="L1968" s="375"/>
      <c r="M1968" s="375"/>
      <c r="N1968" s="375"/>
      <c r="O1968" s="375"/>
      <c r="P1968" s="375"/>
      <c r="Q1968" s="375"/>
      <c r="R1968" s="376"/>
      <c r="S1968" s="83"/>
      <c r="T1968" s="120" t="s">
        <v>31</v>
      </c>
      <c r="U1968" s="118"/>
      <c r="V1968" s="118"/>
      <c r="W1968" s="118"/>
      <c r="X1968" s="118"/>
      <c r="Y1968" s="135" t="str">
        <f>K1970</f>
        <v/>
      </c>
      <c r="Z1968" s="266">
        <f>K1971</f>
        <v>0</v>
      </c>
      <c r="AA1968" s="135"/>
      <c r="AB1968" s="135"/>
      <c r="AC1968" s="135"/>
      <c r="AD1968" s="135"/>
      <c r="AE1968" s="135"/>
      <c r="AF1968" s="148"/>
      <c r="AG1968" s="135"/>
      <c r="AH1968" s="135"/>
      <c r="AI1968" s="135"/>
      <c r="AJ1968" s="135"/>
      <c r="AK1968" s="135"/>
    </row>
    <row r="1969" spans="1:37" ht="18" customHeight="1" thickBot="1">
      <c r="A1969" s="312"/>
      <c r="B1969" s="309">
        <f>B1904</f>
        <v>22</v>
      </c>
      <c r="C1969" s="107"/>
      <c r="D1969" s="108" t="s">
        <v>30</v>
      </c>
      <c r="E1969" s="108" t="str">
        <f>IF(C1969="","",IFERROR(INDEX(リスト!$B$3:$B$32,MATCH(プレー記録!C1969,リスト!$D$3:$D$32,0),1),""))</f>
        <v/>
      </c>
      <c r="F1969" s="109"/>
      <c r="G1969" s="109" t="str">
        <f>IF(F1969="","",F1969)</f>
        <v/>
      </c>
      <c r="H1969" s="172"/>
      <c r="I1969" s="175"/>
      <c r="J1969" s="373"/>
      <c r="K1969" s="377"/>
      <c r="L1969" s="378"/>
      <c r="M1969" s="378"/>
      <c r="N1969" s="378"/>
      <c r="O1969" s="378"/>
      <c r="P1969" s="378"/>
      <c r="Q1969" s="378"/>
      <c r="R1969" s="379"/>
      <c r="S1969" s="84"/>
      <c r="T1969" s="241"/>
      <c r="U1969" s="118" t="str">
        <f>IF(F1969="","","OUT_"&amp;E1969&amp;MONTH(B1969)&amp;"/"&amp;DAY(B1969)&amp;"_"&amp;COUNTIF($V$12:V1969,V1969))</f>
        <v/>
      </c>
      <c r="V1969" s="118" t="str">
        <f>"OUT_"&amp;E1969&amp;B1969</f>
        <v>OUT_22</v>
      </c>
      <c r="W1969" s="194">
        <f>SUM(H1969)-SUM(I1971)</f>
        <v>0</v>
      </c>
      <c r="X1969" s="119" t="str">
        <f>IF(C1969="","",C1969)</f>
        <v/>
      </c>
      <c r="Y1969" s="135" t="str">
        <f>M1970</f>
        <v/>
      </c>
      <c r="Z1969" s="266">
        <f>M1971</f>
        <v>0</v>
      </c>
      <c r="AA1969" s="135"/>
      <c r="AB1969" s="135"/>
      <c r="AC1969" s="135"/>
      <c r="AD1969" s="135"/>
      <c r="AE1969" s="135"/>
      <c r="AF1969" s="148"/>
      <c r="AG1969" s="135"/>
      <c r="AH1969" s="135"/>
      <c r="AI1969" s="135"/>
      <c r="AJ1969" s="135"/>
      <c r="AK1969" s="135"/>
    </row>
    <row r="1970" spans="1:37" ht="18" customHeight="1">
      <c r="A1970" s="312"/>
      <c r="B1970" s="79"/>
      <c r="C1970" s="85" t="s">
        <v>26</v>
      </c>
      <c r="D1970" s="86" t="s">
        <v>1</v>
      </c>
      <c r="E1970" s="86" t="s">
        <v>29</v>
      </c>
      <c r="F1970" s="86" t="s">
        <v>119</v>
      </c>
      <c r="G1970" s="86" t="s">
        <v>134</v>
      </c>
      <c r="H1970" s="173" t="s">
        <v>117</v>
      </c>
      <c r="I1970" s="92" t="s">
        <v>135</v>
      </c>
      <c r="J1970" s="380" t="s">
        <v>199</v>
      </c>
      <c r="K1970" s="382" t="str">
        <f>$K$13</f>
        <v/>
      </c>
      <c r="L1970" s="383"/>
      <c r="M1970" s="382" t="str">
        <f>$M$13</f>
        <v/>
      </c>
      <c r="N1970" s="383"/>
      <c r="O1970" s="382" t="str">
        <f>$O$13</f>
        <v/>
      </c>
      <c r="P1970" s="383"/>
      <c r="Q1970" s="382" t="str">
        <f>$Q$13</f>
        <v/>
      </c>
      <c r="R1970" s="384"/>
      <c r="S1970" s="87"/>
      <c r="T1970" s="135"/>
      <c r="U1970" s="118"/>
      <c r="V1970" s="118"/>
      <c r="W1970" s="118"/>
      <c r="X1970" s="118"/>
      <c r="Y1970" s="135" t="str">
        <f>O1970</f>
        <v/>
      </c>
      <c r="Z1970" s="266">
        <f>O1971</f>
        <v>0</v>
      </c>
      <c r="AA1970" s="135"/>
      <c r="AB1970" s="135"/>
      <c r="AC1970" s="135"/>
      <c r="AD1970" s="135"/>
      <c r="AE1970" s="135"/>
      <c r="AF1970" s="148"/>
      <c r="AG1970" s="135"/>
      <c r="AH1970" s="135"/>
      <c r="AI1970" s="135"/>
      <c r="AJ1970" s="135"/>
      <c r="AK1970" s="135"/>
    </row>
    <row r="1971" spans="1:37" ht="18" customHeight="1" thickBot="1">
      <c r="A1971" s="312" t="str">
        <f>IF(C1969="","",C1969)</f>
        <v/>
      </c>
      <c r="B1971" s="97">
        <f>B1904</f>
        <v>22</v>
      </c>
      <c r="C1971" s="93" t="str">
        <f>IF(H1969="","",IF(D1969="USD",H1969-G1969,ROUNDUP((H1969-G1969)/T1969,2)))</f>
        <v/>
      </c>
      <c r="D1971" s="110"/>
      <c r="E1971" s="110"/>
      <c r="F1971" s="111" t="str">
        <f>IF(AND(E1969&lt;&gt;"",OR(I1969="全額",I1969="一部")=TRUE)=TRUE,E1969,"")</f>
        <v/>
      </c>
      <c r="G1971" s="112" t="str">
        <f>IF(D1969="JPY",IF(COUNTIF(F1971,"*円*")=1,I1971,ROUNDUP(I1971/T1969,2)),IF(COUNTIF(F1971,"*円*")=0,I1971,ROUNDUP(I1971*T1969,0)))</f>
        <v/>
      </c>
      <c r="H1971" s="174"/>
      <c r="I1971" s="176" t="str">
        <f>IF(I1969="","",IF(I1969="全額",H1969,IF(I1969="なし",0,"金額入力")))</f>
        <v/>
      </c>
      <c r="J1971" s="381"/>
      <c r="K1971" s="385"/>
      <c r="L1971" s="386"/>
      <c r="M1971" s="385"/>
      <c r="N1971" s="386"/>
      <c r="O1971" s="385"/>
      <c r="P1971" s="386"/>
      <c r="Q1971" s="385"/>
      <c r="R1971" s="387"/>
      <c r="S1971" s="87"/>
      <c r="T1971" s="135"/>
      <c r="U1971" s="118" t="str">
        <f>IF(G1971="","","IN_"&amp;F1971&amp;MONTH(H1971)&amp;"/"&amp;DAY(H1971))&amp;"_"&amp;COUNTIF($V$14:V1971,V1971)</f>
        <v>_344</v>
      </c>
      <c r="V1971" s="118" t="str">
        <f>"IN_"&amp;F1971&amp;H1971</f>
        <v>IN_</v>
      </c>
      <c r="W1971" s="118"/>
      <c r="X1971" s="118"/>
      <c r="Y1971" s="135" t="str">
        <f>Q1970</f>
        <v/>
      </c>
      <c r="Z1971" s="266">
        <f>Q1971</f>
        <v>0</v>
      </c>
      <c r="AA1971" s="135" t="str">
        <f>IF(AB1971="着金待ち",COUNTIF($AB$14:AB1971,"着金待ち"),"")</f>
        <v/>
      </c>
      <c r="AB1971" s="135" t="str">
        <f>IF(AND(OR(I1969="全額",I1969="一部")=TRUE,H1971="")=TRUE,"着金待ち","")</f>
        <v/>
      </c>
      <c r="AC1971" s="135" t="str">
        <f>IF(AB1971="着金待ち",C1969,"")</f>
        <v/>
      </c>
      <c r="AD1971" s="135" t="str">
        <f>IF(AB1971="着金待ち",F1971,"")</f>
        <v/>
      </c>
      <c r="AE1971" s="292" t="str">
        <f>IF(AB1971="着金待ち",G1971,"")</f>
        <v/>
      </c>
      <c r="AF1971" s="148" t="str">
        <f>IF(AB1971="着金待ち",B1971,"")</f>
        <v/>
      </c>
      <c r="AG1971" s="135" t="str">
        <f>IF(C1971="","",IF(C1971&lt;&gt;D1971+E1971,"！",""))</f>
        <v/>
      </c>
      <c r="AH1971" s="135" t="str">
        <f>IF(C1971="","",IF(C1971&lt;&gt;SUM(K1971:R1971),"！",""))</f>
        <v/>
      </c>
      <c r="AI1971" s="135" t="str">
        <f>IF(OR(AG1971="！",AH1971="！")=TRUE,"！","")</f>
        <v/>
      </c>
      <c r="AJ1971" s="135" t="str">
        <f>IF(AI1971="！",COUNTIF($AI$14:AI1971,"！"),"")</f>
        <v/>
      </c>
      <c r="AK1971" s="135">
        <v>14</v>
      </c>
    </row>
    <row r="1972" spans="1:37" ht="18" customHeight="1" thickBot="1">
      <c r="B1972" s="308" t="s">
        <v>317</v>
      </c>
      <c r="C1972" s="181"/>
      <c r="D1972" s="182"/>
      <c r="E1972" s="98" t="str">
        <f>IFERROR(ABS(C1971-(D1971+E1971)),"")</f>
        <v/>
      </c>
      <c r="F1972" s="183"/>
      <c r="G1972" s="183"/>
      <c r="H1972" s="182"/>
      <c r="I1972" s="170"/>
      <c r="J1972" s="79"/>
      <c r="K1972" s="79"/>
      <c r="L1972" s="79"/>
      <c r="M1972" s="79"/>
      <c r="N1972" s="79"/>
      <c r="O1972" s="79"/>
      <c r="P1972" s="79"/>
      <c r="Q1972" s="371" t="str">
        <f>IFERROR(ABS(C1971-SUM(K1971:R1971)),"")</f>
        <v/>
      </c>
      <c r="R1972" s="371"/>
      <c r="S1972" s="135"/>
      <c r="T1972" s="135"/>
      <c r="U1972" s="135"/>
      <c r="V1972" s="135"/>
      <c r="W1972" s="135"/>
      <c r="X1972" s="135"/>
      <c r="Y1972" s="135"/>
      <c r="Z1972" s="135"/>
      <c r="AA1972" s="135"/>
      <c r="AB1972" s="135"/>
      <c r="AC1972" s="135"/>
      <c r="AD1972" s="135"/>
      <c r="AE1972" s="135"/>
      <c r="AF1972" s="135"/>
      <c r="AG1972" s="135"/>
      <c r="AH1972" s="135"/>
      <c r="AI1972" s="135"/>
      <c r="AJ1972" s="135"/>
      <c r="AK1972" s="135"/>
    </row>
    <row r="1973" spans="1:37" ht="18" customHeight="1" thickBot="1">
      <c r="A1973" s="312"/>
      <c r="B1973" s="321">
        <f>B1968+1</f>
        <v>15</v>
      </c>
      <c r="C1973" s="81" t="s">
        <v>23</v>
      </c>
      <c r="D1973" s="82" t="s">
        <v>136</v>
      </c>
      <c r="E1973" s="82" t="s">
        <v>28</v>
      </c>
      <c r="F1973" s="82" t="s">
        <v>27</v>
      </c>
      <c r="G1973" s="82" t="s">
        <v>24</v>
      </c>
      <c r="H1973" s="171" t="s">
        <v>25</v>
      </c>
      <c r="I1973" s="91" t="s">
        <v>133</v>
      </c>
      <c r="J1973" s="372" t="s">
        <v>198</v>
      </c>
      <c r="K1973" s="374"/>
      <c r="L1973" s="375"/>
      <c r="M1973" s="375"/>
      <c r="N1973" s="375"/>
      <c r="O1973" s="375"/>
      <c r="P1973" s="375"/>
      <c r="Q1973" s="375"/>
      <c r="R1973" s="376"/>
      <c r="S1973" s="83"/>
      <c r="T1973" s="120" t="s">
        <v>31</v>
      </c>
      <c r="U1973" s="118"/>
      <c r="V1973" s="118"/>
      <c r="W1973" s="118"/>
      <c r="X1973" s="118"/>
      <c r="Y1973" s="135" t="str">
        <f>K1975</f>
        <v/>
      </c>
      <c r="Z1973" s="266">
        <f>K1976</f>
        <v>0</v>
      </c>
      <c r="AA1973" s="135"/>
      <c r="AB1973" s="135"/>
      <c r="AC1973" s="135"/>
      <c r="AD1973" s="135"/>
      <c r="AE1973" s="135"/>
      <c r="AF1973" s="148"/>
      <c r="AG1973" s="135"/>
      <c r="AH1973" s="135"/>
      <c r="AI1973" s="135"/>
      <c r="AJ1973" s="135"/>
      <c r="AK1973" s="135"/>
    </row>
    <row r="1974" spans="1:37" ht="18" customHeight="1" thickBot="1">
      <c r="A1974" s="312"/>
      <c r="B1974" s="309">
        <f>B1904</f>
        <v>22</v>
      </c>
      <c r="C1974" s="107"/>
      <c r="D1974" s="108" t="s">
        <v>30</v>
      </c>
      <c r="E1974" s="108" t="str">
        <f>IF(C1974="","",IFERROR(INDEX(リスト!$B$3:$B$32,MATCH(プレー記録!C1974,リスト!$D$3:$D$32,0),1),""))</f>
        <v/>
      </c>
      <c r="F1974" s="109"/>
      <c r="G1974" s="109" t="str">
        <f>IF(F1974="","",F1974)</f>
        <v/>
      </c>
      <c r="H1974" s="172"/>
      <c r="I1974" s="175"/>
      <c r="J1974" s="373"/>
      <c r="K1974" s="377"/>
      <c r="L1974" s="378"/>
      <c r="M1974" s="378"/>
      <c r="N1974" s="378"/>
      <c r="O1974" s="378"/>
      <c r="P1974" s="378"/>
      <c r="Q1974" s="378"/>
      <c r="R1974" s="379"/>
      <c r="S1974" s="84"/>
      <c r="T1974" s="241"/>
      <c r="U1974" s="118" t="str">
        <f>IF(F1974="","","OUT_"&amp;E1974&amp;MONTH(B1974)&amp;"/"&amp;DAY(B1974)&amp;"_"&amp;COUNTIF($V$12:V1974,V1974))</f>
        <v/>
      </c>
      <c r="V1974" s="118" t="str">
        <f>"OUT_"&amp;E1974&amp;B1974</f>
        <v>OUT_22</v>
      </c>
      <c r="W1974" s="194">
        <f>SUM(H1974)-SUM(I1976)</f>
        <v>0</v>
      </c>
      <c r="X1974" s="119" t="str">
        <f>IF(C1974="","",C1974)</f>
        <v/>
      </c>
      <c r="Y1974" s="135" t="str">
        <f>M1975</f>
        <v/>
      </c>
      <c r="Z1974" s="266">
        <f>M1976</f>
        <v>0</v>
      </c>
      <c r="AA1974" s="135"/>
      <c r="AB1974" s="135"/>
      <c r="AC1974" s="135"/>
      <c r="AD1974" s="135"/>
      <c r="AE1974" s="135"/>
      <c r="AF1974" s="148"/>
      <c r="AG1974" s="135"/>
      <c r="AH1974" s="135"/>
      <c r="AI1974" s="135"/>
      <c r="AJ1974" s="135"/>
      <c r="AK1974" s="135"/>
    </row>
    <row r="1975" spans="1:37" ht="18" customHeight="1">
      <c r="A1975" s="312"/>
      <c r="B1975" s="79"/>
      <c r="C1975" s="85" t="s">
        <v>26</v>
      </c>
      <c r="D1975" s="86" t="s">
        <v>1</v>
      </c>
      <c r="E1975" s="86" t="s">
        <v>29</v>
      </c>
      <c r="F1975" s="86" t="s">
        <v>119</v>
      </c>
      <c r="G1975" s="86" t="s">
        <v>134</v>
      </c>
      <c r="H1975" s="173" t="s">
        <v>117</v>
      </c>
      <c r="I1975" s="92" t="s">
        <v>135</v>
      </c>
      <c r="J1975" s="380" t="s">
        <v>199</v>
      </c>
      <c r="K1975" s="382" t="str">
        <f>$K$13</f>
        <v/>
      </c>
      <c r="L1975" s="383"/>
      <c r="M1975" s="382" t="str">
        <f>$M$13</f>
        <v/>
      </c>
      <c r="N1975" s="383"/>
      <c r="O1975" s="382" t="str">
        <f>$O$13</f>
        <v/>
      </c>
      <c r="P1975" s="383"/>
      <c r="Q1975" s="382" t="str">
        <f>$Q$13</f>
        <v/>
      </c>
      <c r="R1975" s="384"/>
      <c r="S1975" s="87"/>
      <c r="T1975" s="135"/>
      <c r="U1975" s="118"/>
      <c r="V1975" s="118"/>
      <c r="W1975" s="118"/>
      <c r="X1975" s="118"/>
      <c r="Y1975" s="135" t="str">
        <f>O1975</f>
        <v/>
      </c>
      <c r="Z1975" s="266">
        <f>O1976</f>
        <v>0</v>
      </c>
      <c r="AA1975" s="135"/>
      <c r="AB1975" s="135"/>
      <c r="AC1975" s="135"/>
      <c r="AD1975" s="135"/>
      <c r="AE1975" s="135"/>
      <c r="AF1975" s="148"/>
      <c r="AG1975" s="135"/>
      <c r="AH1975" s="135"/>
      <c r="AI1975" s="135"/>
      <c r="AJ1975" s="135"/>
      <c r="AK1975" s="135"/>
    </row>
    <row r="1976" spans="1:37" ht="18" customHeight="1" thickBot="1">
      <c r="A1976" s="312" t="str">
        <f>IF(C1974="","",C1974)</f>
        <v/>
      </c>
      <c r="B1976" s="97">
        <f>B1904</f>
        <v>22</v>
      </c>
      <c r="C1976" s="93" t="str">
        <f>IF(H1974="","",IF(D1974="USD",H1974-G1974,ROUNDUP((H1974-G1974)/T1974,2)))</f>
        <v/>
      </c>
      <c r="D1976" s="110"/>
      <c r="E1976" s="110"/>
      <c r="F1976" s="111" t="str">
        <f>IF(AND(E1974&lt;&gt;"",OR(I1974="全額",I1974="一部")=TRUE)=TRUE,E1974,"")</f>
        <v/>
      </c>
      <c r="G1976" s="112" t="str">
        <f>IF(D1974="JPY",IF(COUNTIF(F1976,"*円*")=1,I1976,ROUNDUP(I1976/T1974,2)),IF(COUNTIF(F1976,"*円*")=0,I1976,ROUNDUP(I1976*T1974,0)))</f>
        <v/>
      </c>
      <c r="H1976" s="174"/>
      <c r="I1976" s="176" t="str">
        <f>IF(I1974="","",IF(I1974="全額",H1974,IF(I1974="なし",0,"金額入力")))</f>
        <v/>
      </c>
      <c r="J1976" s="381"/>
      <c r="K1976" s="385"/>
      <c r="L1976" s="386"/>
      <c r="M1976" s="385"/>
      <c r="N1976" s="386"/>
      <c r="O1976" s="385"/>
      <c r="P1976" s="386"/>
      <c r="Q1976" s="385"/>
      <c r="R1976" s="387"/>
      <c r="S1976" s="87"/>
      <c r="T1976" s="135"/>
      <c r="U1976" s="118" t="str">
        <f>IF(G1976="","","IN_"&amp;F1976&amp;MONTH(H1976)&amp;"/"&amp;DAY(H1976))&amp;"_"&amp;COUNTIF($V$14:V1976,V1976)</f>
        <v>_345</v>
      </c>
      <c r="V1976" s="118" t="str">
        <f>"IN_"&amp;F1976&amp;H1976</f>
        <v>IN_</v>
      </c>
      <c r="W1976" s="118"/>
      <c r="X1976" s="118"/>
      <c r="Y1976" s="135" t="str">
        <f>Q1975</f>
        <v/>
      </c>
      <c r="Z1976" s="266">
        <f>Q1976</f>
        <v>0</v>
      </c>
      <c r="AA1976" s="135" t="str">
        <f>IF(AB1976="着金待ち",COUNTIF($AB$14:AB1976,"着金待ち"),"")</f>
        <v/>
      </c>
      <c r="AB1976" s="135" t="str">
        <f>IF(AND(OR(I1974="全額",I1974="一部")=TRUE,H1976="")=TRUE,"着金待ち","")</f>
        <v/>
      </c>
      <c r="AC1976" s="135" t="str">
        <f>IF(AB1976="着金待ち",C1974,"")</f>
        <v/>
      </c>
      <c r="AD1976" s="135" t="str">
        <f>IF(AB1976="着金待ち",F1976,"")</f>
        <v/>
      </c>
      <c r="AE1976" s="292" t="str">
        <f>IF(AB1976="着金待ち",G1976,"")</f>
        <v/>
      </c>
      <c r="AF1976" s="148" t="str">
        <f>IF(AB1976="着金待ち",B1976,"")</f>
        <v/>
      </c>
      <c r="AG1976" s="135" t="str">
        <f>IF(C1976="","",IF(C1976&lt;&gt;D1976+E1976,"！",""))</f>
        <v/>
      </c>
      <c r="AH1976" s="135" t="str">
        <f>IF(C1976="","",IF(C1976&lt;&gt;SUM(K1976:R1976),"！",""))</f>
        <v/>
      </c>
      <c r="AI1976" s="135" t="str">
        <f>IF(OR(AG1976="！",AH1976="！")=TRUE,"！","")</f>
        <v/>
      </c>
      <c r="AJ1976" s="135" t="str">
        <f>IF(AI1976="！",COUNTIF($AI$14:AI1976,"！"),"")</f>
        <v/>
      </c>
      <c r="AK1976" s="135">
        <v>15</v>
      </c>
    </row>
    <row r="1977" spans="1:37" ht="18" customHeight="1">
      <c r="B1977" s="308" t="s">
        <v>317</v>
      </c>
      <c r="C1977" s="181"/>
      <c r="D1977" s="182"/>
      <c r="E1977" s="98" t="str">
        <f>IFERROR(ABS(C1976-(D1976+E1976)),"")</f>
        <v/>
      </c>
      <c r="F1977" s="183"/>
      <c r="G1977" s="183"/>
      <c r="H1977" s="182"/>
      <c r="I1977" s="170"/>
      <c r="J1977" s="79"/>
      <c r="K1977" s="79"/>
      <c r="L1977" s="79"/>
      <c r="M1977" s="79"/>
      <c r="N1977" s="79"/>
      <c r="O1977" s="79"/>
      <c r="P1977" s="79"/>
      <c r="Q1977" s="371" t="str">
        <f>IFERROR(ABS(C1976-SUM(K1976:R1976)),"")</f>
        <v/>
      </c>
      <c r="R1977" s="371"/>
      <c r="S1977" s="135"/>
      <c r="T1977" s="135"/>
      <c r="U1977" s="135"/>
      <c r="V1977" s="135"/>
      <c r="W1977" s="135"/>
      <c r="X1977" s="135"/>
      <c r="Y1977" s="135"/>
      <c r="Z1977" s="135"/>
      <c r="AA1977" s="135"/>
      <c r="AB1977" s="135"/>
      <c r="AC1977" s="135"/>
      <c r="AD1977" s="135"/>
      <c r="AE1977" s="135"/>
      <c r="AF1977" s="135"/>
    </row>
    <row r="1979" spans="1:37" ht="18" customHeight="1">
      <c r="A1979" s="312"/>
      <c r="B1979" s="178"/>
      <c r="C1979" s="78">
        <f>C1893+1</f>
        <v>23</v>
      </c>
      <c r="D1979" s="179" t="s">
        <v>312</v>
      </c>
      <c r="E1979" s="180">
        <f>G1979+I1979</f>
        <v>0</v>
      </c>
      <c r="F1979" s="179" t="s">
        <v>1</v>
      </c>
      <c r="G1979" s="180">
        <f>D1992+D1997+D2002+D2007+D2012+D2017+D2022+D2027+D2032+D2037+D2042+D2047+D2052+D2057+D2062</f>
        <v>0</v>
      </c>
      <c r="H1979" s="179" t="s">
        <v>29</v>
      </c>
      <c r="I1979" s="180">
        <f>E1992+E1997+E2002+E2007+E2012+E2017+E2022+E2027+E2032+E2037+E2042+E2047+E2052+E2057+E2062</f>
        <v>0</v>
      </c>
      <c r="J1979" s="177"/>
      <c r="K1979" s="391" t="s">
        <v>318</v>
      </c>
      <c r="L1979" s="392"/>
      <c r="M1979" s="392"/>
      <c r="N1979" s="392"/>
      <c r="O1979" s="392"/>
      <c r="P1979" s="392"/>
      <c r="Q1979" s="392"/>
      <c r="R1979" s="393"/>
      <c r="S1979" s="79"/>
      <c r="T1979" s="118"/>
      <c r="U1979" s="118"/>
      <c r="V1979" s="118"/>
      <c r="W1979" s="118"/>
      <c r="X1979" s="118"/>
      <c r="Y1979" s="135"/>
      <c r="Z1979" s="135"/>
      <c r="AA1979" s="135"/>
      <c r="AB1979" s="135"/>
      <c r="AC1979" s="135"/>
      <c r="AD1979" s="135"/>
      <c r="AE1979" s="135"/>
      <c r="AF1979" s="135"/>
    </row>
    <row r="1980" spans="1:37" ht="18" customHeight="1">
      <c r="A1980" s="312"/>
      <c r="B1980" s="178"/>
      <c r="C1980" s="78"/>
      <c r="D1980" s="179" t="s">
        <v>313</v>
      </c>
      <c r="E1980" s="180">
        <f ca="1">IFERROR(INDEX(カレンダー・グラフ!$B$74:$AF$74,1,MATCH(プレー記録!C1979,カレンダー・グラフ!$B$72:$AF$72,0)),0)</f>
        <v>0</v>
      </c>
      <c r="F1980" s="179" t="s">
        <v>314</v>
      </c>
      <c r="G1980" s="180">
        <f>サマリー!$Q$3</f>
        <v>0</v>
      </c>
      <c r="H1980" s="179" t="s">
        <v>315</v>
      </c>
      <c r="I1980" s="180">
        <f>サマリー!$Q$7</f>
        <v>0</v>
      </c>
      <c r="J1980" s="177"/>
      <c r="K1980" s="314" t="s">
        <v>319</v>
      </c>
      <c r="L1980" s="315"/>
      <c r="M1980" s="315"/>
      <c r="N1980" s="315"/>
      <c r="O1980" s="315"/>
      <c r="P1980" s="315"/>
      <c r="Q1980" s="315"/>
      <c r="R1980" s="316"/>
      <c r="S1980" s="79"/>
      <c r="T1980" s="118"/>
      <c r="U1980" s="118"/>
      <c r="V1980" s="118"/>
      <c r="W1980" s="118"/>
      <c r="X1980" s="118"/>
      <c r="Y1980" s="135"/>
      <c r="Z1980" s="135"/>
      <c r="AA1980" s="135"/>
      <c r="AB1980" s="135"/>
      <c r="AC1980" s="135"/>
      <c r="AD1980" s="135"/>
      <c r="AE1980" s="135"/>
      <c r="AF1980" s="135"/>
    </row>
    <row r="1981" spans="1:37" ht="18" customHeight="1">
      <c r="A1981" s="312"/>
      <c r="B1981" s="243"/>
      <c r="C1981" s="389"/>
      <c r="D1981" s="389"/>
      <c r="E1981" s="389"/>
      <c r="F1981" s="389"/>
      <c r="G1981" s="389" t="str">
        <f>IFERROR(INDEX(ルール・メモ!$F$3:$F$32,MATCH(1,ルール・メモ!$E$3:$E$32,0),1),"")</f>
        <v/>
      </c>
      <c r="H1981" s="389"/>
      <c r="I1981" s="389"/>
      <c r="J1981" s="184"/>
      <c r="K1981" s="314" t="s">
        <v>320</v>
      </c>
      <c r="L1981" s="315"/>
      <c r="M1981" s="315"/>
      <c r="N1981" s="315"/>
      <c r="O1981" s="315"/>
      <c r="P1981" s="315"/>
      <c r="Q1981" s="315"/>
      <c r="R1981" s="316"/>
      <c r="S1981" s="79"/>
      <c r="T1981" s="118"/>
      <c r="U1981" s="118"/>
      <c r="V1981" s="118"/>
      <c r="W1981" s="118"/>
      <c r="X1981" s="118"/>
      <c r="Y1981" s="135"/>
      <c r="Z1981" s="135"/>
      <c r="AA1981" s="135"/>
      <c r="AB1981" s="135"/>
      <c r="AC1981" s="135"/>
      <c r="AD1981" s="135"/>
      <c r="AE1981" s="135"/>
      <c r="AF1981" s="135"/>
    </row>
    <row r="1982" spans="1:37" ht="18" customHeight="1">
      <c r="A1982" s="312"/>
      <c r="B1982" s="243"/>
      <c r="C1982" s="389"/>
      <c r="D1982" s="389"/>
      <c r="E1982" s="389"/>
      <c r="F1982" s="389"/>
      <c r="G1982" s="389" t="str">
        <f>IFERROR(INDEX(ルール・メモ!$F$3:$F$32,MATCH(2,ルール・メモ!$E$3:$E$32,0),1),"")</f>
        <v/>
      </c>
      <c r="H1982" s="389"/>
      <c r="I1982" s="389"/>
      <c r="J1982" s="184"/>
      <c r="K1982" s="317" t="s">
        <v>321</v>
      </c>
      <c r="L1982" s="276"/>
      <c r="M1982" s="276"/>
      <c r="N1982" s="276"/>
      <c r="O1982" s="276"/>
      <c r="P1982" s="276"/>
      <c r="Q1982" s="394" t="s">
        <v>322</v>
      </c>
      <c r="R1982" s="395"/>
      <c r="S1982" s="79"/>
      <c r="T1982" s="118"/>
      <c r="U1982" s="118"/>
      <c r="V1982" s="118"/>
      <c r="W1982" s="118"/>
      <c r="X1982" s="118"/>
      <c r="Y1982" s="135"/>
      <c r="Z1982" s="135"/>
      <c r="AA1982" s="135"/>
      <c r="AB1982" s="135"/>
      <c r="AC1982" s="135"/>
      <c r="AD1982" s="135"/>
      <c r="AE1982" s="135"/>
      <c r="AF1982" s="135"/>
    </row>
    <row r="1983" spans="1:37" ht="18" customHeight="1">
      <c r="A1983" s="312"/>
      <c r="B1983" s="243"/>
      <c r="C1983" s="389"/>
      <c r="D1983" s="389"/>
      <c r="E1983" s="389"/>
      <c r="F1983" s="389"/>
      <c r="G1983" s="389" t="str">
        <f>IFERROR(INDEX(ルール・メモ!$F$3:$F$32,MATCH(3,ルール・メモ!$E$3:$E$32,0),1),"")</f>
        <v/>
      </c>
      <c r="H1983" s="389"/>
      <c r="I1983" s="389"/>
      <c r="J1983" s="184"/>
      <c r="K1983" s="306">
        <f>$C$1</f>
        <v>0</v>
      </c>
      <c r="L1983" s="99">
        <f>K1983+1</f>
        <v>1</v>
      </c>
      <c r="M1983" s="99">
        <f t="shared" ref="M1983" si="179">L1983+1</f>
        <v>2</v>
      </c>
      <c r="N1983" s="99">
        <f t="shared" ref="N1983" si="180">M1983+1</f>
        <v>3</v>
      </c>
      <c r="O1983" s="99">
        <f t="shared" ref="O1983" si="181">N1983+1</f>
        <v>4</v>
      </c>
      <c r="P1983" s="99">
        <f t="shared" ref="P1983" si="182">O1983+1</f>
        <v>5</v>
      </c>
      <c r="Q1983" s="99">
        <f t="shared" ref="Q1983" si="183">P1983+1</f>
        <v>6</v>
      </c>
      <c r="R1983" s="100">
        <f t="shared" ref="R1983" si="184">Q1983+1</f>
        <v>7</v>
      </c>
      <c r="S1983" s="79"/>
      <c r="T1983" s="118"/>
      <c r="U1983" s="118"/>
      <c r="V1983" s="118"/>
      <c r="W1983" s="118"/>
      <c r="X1983" s="118"/>
      <c r="Y1983" s="135"/>
      <c r="Z1983" s="135"/>
      <c r="AA1983" s="135"/>
      <c r="AB1983" s="135"/>
      <c r="AC1983" s="135"/>
      <c r="AD1983" s="135"/>
      <c r="AE1983" s="135"/>
      <c r="AF1983" s="135"/>
    </row>
    <row r="1984" spans="1:37" ht="18" customHeight="1">
      <c r="A1984" s="312"/>
      <c r="B1984" s="243"/>
      <c r="C1984" s="389"/>
      <c r="D1984" s="389"/>
      <c r="E1984" s="389"/>
      <c r="F1984" s="389"/>
      <c r="G1984" s="389" t="str">
        <f>IFERROR(INDEX(ルール・メモ!$F$3:$F$32,MATCH(4,ルール・メモ!$E$3:$E$32,0),1),"")</f>
        <v/>
      </c>
      <c r="H1984" s="389"/>
      <c r="I1984" s="389"/>
      <c r="J1984" s="184"/>
      <c r="K1984" s="101">
        <f>K1983+8</f>
        <v>8</v>
      </c>
      <c r="L1984" s="102">
        <f t="shared" ref="L1984:R1984" si="185">L1983+8</f>
        <v>9</v>
      </c>
      <c r="M1984" s="102">
        <f t="shared" si="185"/>
        <v>10</v>
      </c>
      <c r="N1984" s="102">
        <f t="shared" si="185"/>
        <v>11</v>
      </c>
      <c r="O1984" s="102">
        <f t="shared" si="185"/>
        <v>12</v>
      </c>
      <c r="P1984" s="102">
        <f t="shared" si="185"/>
        <v>13</v>
      </c>
      <c r="Q1984" s="102">
        <f t="shared" si="185"/>
        <v>14</v>
      </c>
      <c r="R1984" s="103">
        <f t="shared" si="185"/>
        <v>15</v>
      </c>
      <c r="S1984" s="79"/>
      <c r="T1984" s="118"/>
      <c r="U1984" s="118"/>
      <c r="V1984" s="118"/>
      <c r="W1984" s="118"/>
      <c r="X1984" s="118"/>
      <c r="Y1984" s="135"/>
      <c r="Z1984" s="135"/>
      <c r="AA1984" s="135"/>
      <c r="AB1984" s="135"/>
      <c r="AC1984" s="135"/>
      <c r="AD1984" s="135"/>
      <c r="AE1984" s="135"/>
      <c r="AF1984" s="135"/>
    </row>
    <row r="1985" spans="1:37" ht="18" customHeight="1">
      <c r="A1985" s="312"/>
      <c r="B1985" s="243"/>
      <c r="C1985" s="389"/>
      <c r="D1985" s="389"/>
      <c r="E1985" s="389"/>
      <c r="F1985" s="389"/>
      <c r="G1985" s="389" t="str">
        <f>IFERROR(INDEX(ルール・メモ!$F$3:$F$32,MATCH(5,ルール・メモ!$E$3:$E$32,0),1),"")</f>
        <v/>
      </c>
      <c r="H1985" s="389"/>
      <c r="I1985" s="389"/>
      <c r="J1985" s="184"/>
      <c r="K1985" s="101">
        <f t="shared" ref="K1985:R1986" si="186">K1984+8</f>
        <v>16</v>
      </c>
      <c r="L1985" s="102">
        <f t="shared" si="186"/>
        <v>17</v>
      </c>
      <c r="M1985" s="102">
        <f t="shared" si="186"/>
        <v>18</v>
      </c>
      <c r="N1985" s="102">
        <f t="shared" si="186"/>
        <v>19</v>
      </c>
      <c r="O1985" s="102">
        <f t="shared" si="186"/>
        <v>20</v>
      </c>
      <c r="P1985" s="102">
        <f t="shared" si="186"/>
        <v>21</v>
      </c>
      <c r="Q1985" s="102">
        <f t="shared" si="186"/>
        <v>22</v>
      </c>
      <c r="R1985" s="102">
        <f t="shared" si="186"/>
        <v>23</v>
      </c>
      <c r="S1985" s="79"/>
      <c r="T1985" s="118"/>
      <c r="U1985" s="118"/>
      <c r="V1985" s="118"/>
      <c r="W1985" s="118"/>
      <c r="X1985" s="118"/>
      <c r="Y1985" s="135"/>
      <c r="Z1985" s="135"/>
      <c r="AA1985" s="135"/>
      <c r="AB1985" s="135"/>
      <c r="AC1985" s="135"/>
      <c r="AD1985" s="135"/>
      <c r="AE1985" s="135"/>
      <c r="AF1985" s="135"/>
    </row>
    <row r="1986" spans="1:37" ht="18" customHeight="1">
      <c r="A1986" s="312"/>
      <c r="B1986" s="243"/>
      <c r="C1986" s="389"/>
      <c r="D1986" s="389"/>
      <c r="E1986" s="389"/>
      <c r="F1986" s="389"/>
      <c r="G1986" s="389" t="str">
        <f>IFERROR(INDEX(ルール・メモ!$F$3:$F$32,MATCH(6,ルール・メモ!$E$3:$E$32,0),1),"")</f>
        <v/>
      </c>
      <c r="H1986" s="389"/>
      <c r="I1986" s="389"/>
      <c r="J1986" s="184"/>
      <c r="K1986" s="104">
        <f t="shared" si="186"/>
        <v>24</v>
      </c>
      <c r="L1986" s="105">
        <f t="shared" si="186"/>
        <v>25</v>
      </c>
      <c r="M1986" s="105">
        <f t="shared" si="186"/>
        <v>26</v>
      </c>
      <c r="N1986" s="105">
        <f t="shared" si="186"/>
        <v>27</v>
      </c>
      <c r="O1986" s="105">
        <f t="shared" si="186"/>
        <v>28</v>
      </c>
      <c r="P1986" s="105">
        <f t="shared" si="186"/>
        <v>29</v>
      </c>
      <c r="Q1986" s="105">
        <f t="shared" si="186"/>
        <v>30</v>
      </c>
      <c r="R1986" s="106"/>
      <c r="S1986" s="79"/>
      <c r="T1986" s="118"/>
      <c r="U1986" s="118"/>
      <c r="V1986" s="118"/>
      <c r="W1986" s="118"/>
      <c r="X1986" s="118"/>
      <c r="Y1986" s="135"/>
      <c r="Z1986" s="135"/>
      <c r="AA1986" s="135"/>
      <c r="AB1986" s="135"/>
      <c r="AC1986" s="135"/>
      <c r="AD1986" s="135"/>
      <c r="AE1986" s="135"/>
      <c r="AF1986" s="135"/>
    </row>
    <row r="1987" spans="1:37" ht="18" customHeight="1">
      <c r="A1987" s="312"/>
      <c r="B1987" s="80"/>
      <c r="C1987" s="95" t="str">
        <f>"①"&amp;IFERROR(INDEX(ルール・メモ!$C$3:$C$32,MATCH(1,ルール・メモ!$B$3:$B$32,0),1),"")</f>
        <v>①</v>
      </c>
      <c r="D1987" s="95"/>
      <c r="E1987" s="95"/>
      <c r="F1987" s="95"/>
      <c r="G1987" s="95"/>
      <c r="H1987" s="95"/>
      <c r="I1987" s="95" t="str">
        <f>"③"&amp;IFERROR(INDEX(ルール・メモ!$C$3:$C$32,MATCH(3,ルール・メモ!$B$3:$B$32,0),1),"")</f>
        <v>③</v>
      </c>
      <c r="J1987" s="80"/>
      <c r="K1987" s="96"/>
      <c r="L1987" s="96"/>
      <c r="M1987" s="96"/>
      <c r="N1987" s="96"/>
      <c r="O1987" s="96"/>
      <c r="P1987" s="96"/>
      <c r="Q1987" s="96"/>
      <c r="R1987" s="96"/>
      <c r="S1987" s="79"/>
      <c r="T1987" s="119"/>
      <c r="U1987" s="118"/>
      <c r="V1987" s="118"/>
      <c r="W1987" s="118"/>
      <c r="X1987" s="118"/>
      <c r="Y1987" s="135"/>
      <c r="Z1987" s="135"/>
      <c r="AA1987" s="135"/>
      <c r="AB1987" s="135"/>
      <c r="AC1987" s="135"/>
      <c r="AD1987" s="135"/>
      <c r="AE1987" s="135"/>
      <c r="AF1987" s="135"/>
    </row>
    <row r="1988" spans="1:37" ht="18" customHeight="1" thickBot="1">
      <c r="A1988" s="312"/>
      <c r="B1988" s="80"/>
      <c r="C1988" s="186" t="str">
        <f>"②"&amp;IFERROR(INDEX(ルール・メモ!$C$3:$C$32,MATCH(2,ルール・メモ!$B$3:$B$32,0),1),"")</f>
        <v>②</v>
      </c>
      <c r="D1988" s="186"/>
      <c r="E1988" s="186"/>
      <c r="F1988" s="186"/>
      <c r="G1988" s="186"/>
      <c r="H1988" s="186"/>
      <c r="I1988" s="186" t="str">
        <f>"④"&amp;IFERROR(INDEX(ルール・メモ!$C$3:$C$32,MATCH(4,ルール・メモ!$B$3:$B$32,0),1),"")</f>
        <v>④</v>
      </c>
      <c r="J1988" s="187"/>
      <c r="K1988" s="188"/>
      <c r="L1988" s="188"/>
      <c r="M1988" s="188"/>
      <c r="N1988" s="188"/>
      <c r="O1988" s="188"/>
      <c r="P1988" s="188"/>
      <c r="Q1988" s="188"/>
      <c r="R1988" s="188"/>
      <c r="S1988" s="79"/>
      <c r="T1988" s="118"/>
      <c r="U1988" s="118"/>
      <c r="V1988" s="118"/>
      <c r="W1988" s="118"/>
      <c r="X1988" s="118"/>
      <c r="Y1988" s="135"/>
      <c r="Z1988" s="135"/>
      <c r="AA1988" s="1"/>
      <c r="AB1988" s="1"/>
      <c r="AC1988" s="1"/>
      <c r="AD1988" s="1"/>
      <c r="AE1988" s="1"/>
      <c r="AF1988" s="1"/>
    </row>
    <row r="1989" spans="1:37" ht="18" customHeight="1" thickBot="1">
      <c r="A1989" s="312"/>
      <c r="B1989" s="321">
        <v>1</v>
      </c>
      <c r="C1989" s="81" t="s">
        <v>23</v>
      </c>
      <c r="D1989" s="82" t="s">
        <v>136</v>
      </c>
      <c r="E1989" s="82" t="s">
        <v>28</v>
      </c>
      <c r="F1989" s="82" t="s">
        <v>27</v>
      </c>
      <c r="G1989" s="82" t="s">
        <v>24</v>
      </c>
      <c r="H1989" s="171" t="s">
        <v>25</v>
      </c>
      <c r="I1989" s="91" t="s">
        <v>133</v>
      </c>
      <c r="J1989" s="372" t="s">
        <v>198</v>
      </c>
      <c r="K1989" s="374"/>
      <c r="L1989" s="375"/>
      <c r="M1989" s="375"/>
      <c r="N1989" s="375"/>
      <c r="O1989" s="375"/>
      <c r="P1989" s="375"/>
      <c r="Q1989" s="375"/>
      <c r="R1989" s="376"/>
      <c r="S1989" s="83"/>
      <c r="T1989" s="120" t="s">
        <v>31</v>
      </c>
      <c r="U1989" s="118"/>
      <c r="V1989" s="118"/>
      <c r="W1989" s="118"/>
      <c r="X1989" s="118"/>
      <c r="Y1989" s="135" t="str">
        <f>K1991</f>
        <v/>
      </c>
      <c r="Z1989" s="266">
        <f>K1992</f>
        <v>0</v>
      </c>
      <c r="AA1989" s="135"/>
      <c r="AB1989" s="135"/>
      <c r="AC1989" s="135"/>
      <c r="AD1989" s="135"/>
      <c r="AE1989" s="135"/>
      <c r="AF1989" s="148"/>
      <c r="AG1989" s="135"/>
      <c r="AH1989" s="135"/>
      <c r="AI1989" s="135"/>
      <c r="AJ1989" s="135"/>
      <c r="AK1989" s="135"/>
    </row>
    <row r="1990" spans="1:37" ht="18" customHeight="1" thickBot="1">
      <c r="A1990" s="312"/>
      <c r="B1990" s="309">
        <f>C1979</f>
        <v>23</v>
      </c>
      <c r="C1990" s="107"/>
      <c r="D1990" s="108" t="s">
        <v>30</v>
      </c>
      <c r="E1990" s="108" t="str">
        <f>IF(C1990="","",IFERROR(INDEX(リスト!$B$3:$B$32,MATCH(プレー記録!C1990,リスト!$D$3:$D$32,0),1),""))</f>
        <v/>
      </c>
      <c r="F1990" s="109"/>
      <c r="G1990" s="109" t="str">
        <f>IF(F1990="","",F1990)</f>
        <v/>
      </c>
      <c r="H1990" s="172"/>
      <c r="I1990" s="175"/>
      <c r="J1990" s="373"/>
      <c r="K1990" s="377"/>
      <c r="L1990" s="378"/>
      <c r="M1990" s="378"/>
      <c r="N1990" s="378"/>
      <c r="O1990" s="378"/>
      <c r="P1990" s="378"/>
      <c r="Q1990" s="378"/>
      <c r="R1990" s="379"/>
      <c r="S1990" s="84"/>
      <c r="T1990" s="240"/>
      <c r="U1990" s="118" t="str">
        <f>IF(F1990="","","OUT_"&amp;E1990&amp;MONTH(B1990)&amp;"/"&amp;DAY(B1990)&amp;"_"&amp;COUNTIF($V$12:V1990,V1990))</f>
        <v/>
      </c>
      <c r="V1990" s="118" t="str">
        <f>"OUT_"&amp;E1990&amp;B1990</f>
        <v>OUT_23</v>
      </c>
      <c r="W1990" s="194">
        <f>SUM(H1990)-SUM(I1992)</f>
        <v>0</v>
      </c>
      <c r="X1990" s="119" t="str">
        <f>IF(C1990="","",C1990)</f>
        <v/>
      </c>
      <c r="Y1990" s="135" t="str">
        <f>M1991</f>
        <v/>
      </c>
      <c r="Z1990" s="266">
        <f>M1992</f>
        <v>0</v>
      </c>
      <c r="AA1990" s="135"/>
      <c r="AB1990" s="135"/>
      <c r="AC1990" s="135"/>
      <c r="AD1990" s="135"/>
      <c r="AE1990" s="135"/>
      <c r="AF1990" s="148"/>
      <c r="AG1990" s="135"/>
      <c r="AH1990" s="135"/>
      <c r="AI1990" s="135"/>
      <c r="AJ1990" s="135"/>
      <c r="AK1990" s="135"/>
    </row>
    <row r="1991" spans="1:37" ht="18" customHeight="1">
      <c r="A1991" s="312"/>
      <c r="B1991" s="79"/>
      <c r="C1991" s="85" t="s">
        <v>26</v>
      </c>
      <c r="D1991" s="86" t="s">
        <v>1</v>
      </c>
      <c r="E1991" s="86" t="s">
        <v>29</v>
      </c>
      <c r="F1991" s="86" t="s">
        <v>119</v>
      </c>
      <c r="G1991" s="86" t="s">
        <v>134</v>
      </c>
      <c r="H1991" s="173" t="s">
        <v>117</v>
      </c>
      <c r="I1991" s="92" t="s">
        <v>135</v>
      </c>
      <c r="J1991" s="380" t="s">
        <v>199</v>
      </c>
      <c r="K1991" s="382" t="str">
        <f>IF(INDEX(テーブル6[プレー種別],MATCH(1,リスト!$O$3:$O$6,0),1)="","",INDEX(テーブル6[プレー種別],MATCH(1,リスト!$O$3:$O$6,0),1))</f>
        <v/>
      </c>
      <c r="L1991" s="383"/>
      <c r="M1991" s="382" t="str">
        <f>IF(INDEX(テーブル6[プレー種別],MATCH(2,リスト!$O$3:$O$6,0),1)="","",INDEX(テーブル6[プレー種別],MATCH(2,リスト!$O$3:$O$6,0),1))</f>
        <v/>
      </c>
      <c r="N1991" s="383"/>
      <c r="O1991" s="382" t="str">
        <f>IF(INDEX(テーブル6[プレー種別],MATCH(3,リスト!$O$3:$O$6,0),1)="","",INDEX(テーブル6[プレー種別],MATCH(3,リスト!$O$3:$O$6,0),1))</f>
        <v/>
      </c>
      <c r="P1991" s="383"/>
      <c r="Q1991" s="382" t="str">
        <f>IF(INDEX(テーブル6[プレー種別],MATCH(4,リスト!$O$3:$O$6,0),1)="","",INDEX(テーブル6[プレー種別],MATCH(4,リスト!$O$3:$O$6,0),1))</f>
        <v/>
      </c>
      <c r="R1991" s="384"/>
      <c r="S1991" s="87"/>
      <c r="T1991" s="118"/>
      <c r="U1991" s="118"/>
      <c r="V1991" s="118"/>
      <c r="W1991" s="118"/>
      <c r="X1991" s="118"/>
      <c r="Y1991" s="135" t="str">
        <f>O1991</f>
        <v/>
      </c>
      <c r="Z1991" s="266">
        <f>O1992</f>
        <v>0</v>
      </c>
      <c r="AA1991" s="135"/>
      <c r="AB1991" s="135"/>
      <c r="AC1991" s="135"/>
      <c r="AD1991" s="135"/>
      <c r="AE1991" s="135"/>
      <c r="AF1991" s="148"/>
      <c r="AG1991" s="135"/>
      <c r="AH1991" s="135"/>
      <c r="AI1991" s="135"/>
      <c r="AJ1991" s="135"/>
      <c r="AK1991" s="135"/>
    </row>
    <row r="1992" spans="1:37" ht="18" customHeight="1" thickBot="1">
      <c r="A1992" s="312" t="str">
        <f>IF(C1990="","",C1990)</f>
        <v/>
      </c>
      <c r="B1992" s="97">
        <f>B1990</f>
        <v>23</v>
      </c>
      <c r="C1992" s="93" t="str">
        <f>IF(H1990="","",IF(D1990="USD",H1990-G1990,ROUNDUP((H1990-G1990)/T1990,2)))</f>
        <v/>
      </c>
      <c r="D1992" s="110"/>
      <c r="E1992" s="110"/>
      <c r="F1992" s="111" t="str">
        <f>IF(AND(E1990&lt;&gt;"",OR(I1990="全額",I1990="一部")=TRUE)=TRUE,E1990,"")</f>
        <v/>
      </c>
      <c r="G1992" s="112" t="str">
        <f>IF(D1990="JPY",IF(COUNTIF(F1992,"*円*")=1,I1992,ROUNDUP(I1992/T1990,2)),IF(COUNTIF(F1992,"*円*")=0,I1992,ROUNDUP(I1992*T1990,0)))</f>
        <v/>
      </c>
      <c r="H1992" s="174"/>
      <c r="I1992" s="176" t="str">
        <f>IF(I1990="","",IF(I1990="全額",H1990,IF(I1990="なし",0,"金額入力")))</f>
        <v/>
      </c>
      <c r="J1992" s="381"/>
      <c r="K1992" s="385"/>
      <c r="L1992" s="386"/>
      <c r="M1992" s="385"/>
      <c r="N1992" s="386"/>
      <c r="O1992" s="385"/>
      <c r="P1992" s="386"/>
      <c r="Q1992" s="385"/>
      <c r="R1992" s="387"/>
      <c r="S1992" s="87"/>
      <c r="T1992" s="79"/>
      <c r="U1992" s="118" t="str">
        <f>IF(G1992="","","IN_"&amp;F1992&amp;MONTH(H1992)&amp;"/"&amp;DAY(H1992))&amp;"_"&amp;COUNTIF($V$14:V1992,V1992)</f>
        <v>_346</v>
      </c>
      <c r="V1992" s="118" t="str">
        <f>"IN_"&amp;F1992&amp;H1992</f>
        <v>IN_</v>
      </c>
      <c r="W1992" s="118"/>
      <c r="X1992" s="118"/>
      <c r="Y1992" s="135" t="str">
        <f>Q1991</f>
        <v/>
      </c>
      <c r="Z1992" s="266">
        <f>Q1992</f>
        <v>0</v>
      </c>
      <c r="AA1992" s="135" t="str">
        <f>IF(AB1992="着金待ち",COUNTIF($AB$14:AB1992,"着金待ち"),"")</f>
        <v/>
      </c>
      <c r="AB1992" s="135" t="str">
        <f>IF(AND(OR(I1990="全額",I1990="一部")=TRUE,H1992="")=TRUE,"着金待ち","")</f>
        <v/>
      </c>
      <c r="AC1992" s="135" t="str">
        <f>IF(AB1992="着金待ち",C1990,"")</f>
        <v/>
      </c>
      <c r="AD1992" s="135" t="str">
        <f>IF(AB1992="着金待ち",F1992,"")</f>
        <v/>
      </c>
      <c r="AE1992" s="292" t="str">
        <f>IF(AB1992="着金待ち",G1992,"")</f>
        <v/>
      </c>
      <c r="AF1992" s="148" t="str">
        <f>IF(AB1992="着金待ち",B1992,"")</f>
        <v/>
      </c>
      <c r="AG1992" s="135" t="str">
        <f>IF(C1992="","",IF(C1992&lt;&gt;D1992+E1992,"！",""))</f>
        <v/>
      </c>
      <c r="AH1992" s="135" t="str">
        <f>IF(C1992="","",IF(C1992&lt;&gt;SUM(K1992:R1992),"！",""))</f>
        <v/>
      </c>
      <c r="AI1992" s="135" t="str">
        <f>IF(OR(AG1992="！",AH1992="！")=TRUE,"！","")</f>
        <v/>
      </c>
      <c r="AJ1992" s="135" t="str">
        <f>IF(AI1992="！",COUNTIF($AI$14:AI1992,"！"),"")</f>
        <v/>
      </c>
      <c r="AK1992" s="135">
        <v>1</v>
      </c>
    </row>
    <row r="1993" spans="1:37" ht="18" customHeight="1" thickBot="1">
      <c r="A1993" s="312"/>
      <c r="B1993" s="79"/>
      <c r="C1993" s="88"/>
      <c r="D1993" s="89"/>
      <c r="E1993" s="94" t="str">
        <f>IFERROR(ABS(C1992-(D1992+E1992)),"")</f>
        <v/>
      </c>
      <c r="F1993" s="90"/>
      <c r="G1993" s="90"/>
      <c r="H1993" s="89"/>
      <c r="I1993" s="170"/>
      <c r="J1993" s="79"/>
      <c r="K1993" s="79"/>
      <c r="L1993" s="79"/>
      <c r="M1993" s="79"/>
      <c r="N1993" s="79"/>
      <c r="O1993" s="79"/>
      <c r="P1993" s="79"/>
      <c r="Q1993" s="388" t="str">
        <f>IFERROR(ABS(C1992-SUM(K1992:R1992)),"")</f>
        <v/>
      </c>
      <c r="R1993" s="388"/>
      <c r="S1993" s="79"/>
      <c r="T1993" s="118"/>
      <c r="U1993" s="118"/>
      <c r="V1993" s="118"/>
      <c r="W1993" s="118"/>
      <c r="X1993" s="118"/>
      <c r="Y1993" s="135"/>
      <c r="Z1993" s="135"/>
      <c r="AA1993" s="135"/>
      <c r="AB1993" s="135"/>
      <c r="AC1993" s="135"/>
      <c r="AD1993" s="135"/>
      <c r="AE1993" s="135"/>
      <c r="AF1993" s="148"/>
      <c r="AG1993" s="135"/>
      <c r="AH1993" s="135"/>
      <c r="AI1993" s="135"/>
      <c r="AJ1993" s="135"/>
      <c r="AK1993" s="135"/>
    </row>
    <row r="1994" spans="1:37" ht="18" customHeight="1" thickBot="1">
      <c r="A1994" s="312"/>
      <c r="B1994" s="321">
        <f>B1989+1</f>
        <v>2</v>
      </c>
      <c r="C1994" s="81" t="s">
        <v>23</v>
      </c>
      <c r="D1994" s="82" t="s">
        <v>136</v>
      </c>
      <c r="E1994" s="82" t="s">
        <v>28</v>
      </c>
      <c r="F1994" s="82" t="s">
        <v>27</v>
      </c>
      <c r="G1994" s="82" t="s">
        <v>24</v>
      </c>
      <c r="H1994" s="171" t="s">
        <v>25</v>
      </c>
      <c r="I1994" s="91" t="s">
        <v>133</v>
      </c>
      <c r="J1994" s="372" t="s">
        <v>198</v>
      </c>
      <c r="K1994" s="374"/>
      <c r="L1994" s="375"/>
      <c r="M1994" s="375"/>
      <c r="N1994" s="375"/>
      <c r="O1994" s="375"/>
      <c r="P1994" s="375"/>
      <c r="Q1994" s="375"/>
      <c r="R1994" s="376"/>
      <c r="S1994" s="83"/>
      <c r="T1994" s="120" t="s">
        <v>31</v>
      </c>
      <c r="U1994" s="118"/>
      <c r="V1994" s="118"/>
      <c r="W1994" s="118"/>
      <c r="X1994" s="118"/>
      <c r="Y1994" s="135" t="str">
        <f>K1996</f>
        <v/>
      </c>
      <c r="Z1994" s="266">
        <f>K1997</f>
        <v>0</v>
      </c>
      <c r="AA1994" s="135"/>
      <c r="AB1994" s="135"/>
      <c r="AC1994" s="135"/>
      <c r="AD1994" s="135"/>
      <c r="AE1994" s="135"/>
      <c r="AF1994" s="148"/>
      <c r="AG1994" s="135"/>
      <c r="AH1994" s="135"/>
      <c r="AI1994" s="135"/>
      <c r="AJ1994" s="135"/>
      <c r="AK1994" s="135"/>
    </row>
    <row r="1995" spans="1:37" ht="18" customHeight="1" thickBot="1">
      <c r="A1995" s="312"/>
      <c r="B1995" s="309">
        <f>B1990</f>
        <v>23</v>
      </c>
      <c r="C1995" s="107"/>
      <c r="D1995" s="108" t="s">
        <v>30</v>
      </c>
      <c r="E1995" s="108" t="str">
        <f>IF(C1995="","",IFERROR(INDEX(リスト!$B$3:$B$32,MATCH(プレー記録!C1995,リスト!$D$3:$D$32,0),1),""))</f>
        <v/>
      </c>
      <c r="F1995" s="109"/>
      <c r="G1995" s="109" t="str">
        <f>IF(F1995="","",F1995)</f>
        <v/>
      </c>
      <c r="H1995" s="172"/>
      <c r="I1995" s="175"/>
      <c r="J1995" s="373"/>
      <c r="K1995" s="377"/>
      <c r="L1995" s="378"/>
      <c r="M1995" s="378"/>
      <c r="N1995" s="378"/>
      <c r="O1995" s="378"/>
      <c r="P1995" s="378"/>
      <c r="Q1995" s="378"/>
      <c r="R1995" s="379"/>
      <c r="S1995" s="84"/>
      <c r="T1995" s="241"/>
      <c r="U1995" s="118" t="str">
        <f>IF(F1995="","","OUT_"&amp;E1995&amp;MONTH(B1995)&amp;"/"&amp;DAY(B1995)&amp;"_"&amp;COUNTIF($V$12:V1995,V1995))</f>
        <v/>
      </c>
      <c r="V1995" s="118" t="str">
        <f>"OUT_"&amp;E1995&amp;B1995</f>
        <v>OUT_23</v>
      </c>
      <c r="W1995" s="194">
        <f>SUM(H1995)-SUM(I1997)</f>
        <v>0</v>
      </c>
      <c r="X1995" s="119" t="str">
        <f>IF(C1995="","",C1995)</f>
        <v/>
      </c>
      <c r="Y1995" s="135" t="str">
        <f>M1996</f>
        <v/>
      </c>
      <c r="Z1995" s="266">
        <f>M1997</f>
        <v>0</v>
      </c>
      <c r="AA1995" s="135"/>
      <c r="AB1995" s="135"/>
      <c r="AC1995" s="135"/>
      <c r="AD1995" s="135"/>
      <c r="AE1995" s="135"/>
      <c r="AF1995" s="148"/>
      <c r="AG1995" s="135"/>
      <c r="AH1995" s="135"/>
      <c r="AI1995" s="135"/>
      <c r="AJ1995" s="135"/>
      <c r="AK1995" s="135"/>
    </row>
    <row r="1996" spans="1:37" ht="18" customHeight="1">
      <c r="A1996" s="312"/>
      <c r="B1996" s="79"/>
      <c r="C1996" s="85" t="s">
        <v>26</v>
      </c>
      <c r="D1996" s="86" t="s">
        <v>1</v>
      </c>
      <c r="E1996" s="86" t="s">
        <v>29</v>
      </c>
      <c r="F1996" s="86" t="s">
        <v>119</v>
      </c>
      <c r="G1996" s="86" t="s">
        <v>134</v>
      </c>
      <c r="H1996" s="173" t="s">
        <v>117</v>
      </c>
      <c r="I1996" s="92" t="s">
        <v>135</v>
      </c>
      <c r="J1996" s="380" t="s">
        <v>199</v>
      </c>
      <c r="K1996" s="382" t="str">
        <f>$K$13</f>
        <v/>
      </c>
      <c r="L1996" s="383"/>
      <c r="M1996" s="382" t="str">
        <f>$M$13</f>
        <v/>
      </c>
      <c r="N1996" s="383"/>
      <c r="O1996" s="382" t="str">
        <f>$O$13</f>
        <v/>
      </c>
      <c r="P1996" s="383"/>
      <c r="Q1996" s="382" t="str">
        <f>$Q$13</f>
        <v/>
      </c>
      <c r="R1996" s="384"/>
      <c r="S1996" s="87"/>
      <c r="T1996" s="118"/>
      <c r="U1996" s="118"/>
      <c r="V1996" s="118"/>
      <c r="W1996" s="118"/>
      <c r="X1996" s="118"/>
      <c r="Y1996" s="135" t="str">
        <f>O1996</f>
        <v/>
      </c>
      <c r="Z1996" s="266">
        <f>O1997</f>
        <v>0</v>
      </c>
      <c r="AA1996" s="135"/>
      <c r="AB1996" s="135"/>
      <c r="AC1996" s="135"/>
      <c r="AD1996" s="135"/>
      <c r="AE1996" s="135"/>
      <c r="AF1996" s="148"/>
      <c r="AG1996" s="135"/>
      <c r="AH1996" s="135"/>
      <c r="AI1996" s="135"/>
      <c r="AJ1996" s="135"/>
      <c r="AK1996" s="135"/>
    </row>
    <row r="1997" spans="1:37" ht="18" customHeight="1" thickBot="1">
      <c r="A1997" s="312" t="str">
        <f>IF(C1995="","",C1995)</f>
        <v/>
      </c>
      <c r="B1997" s="97">
        <f>B1990</f>
        <v>23</v>
      </c>
      <c r="C1997" s="93" t="str">
        <f>IF(H1995="","",IF(D1995="USD",H1995-G1995,ROUNDUP((H1995-G1995)/T1995,2)))</f>
        <v/>
      </c>
      <c r="D1997" s="110"/>
      <c r="E1997" s="110"/>
      <c r="F1997" s="111" t="str">
        <f>IF(AND(E1995&lt;&gt;"",OR(I1995="全額",I1995="一部")=TRUE)=TRUE,E1995,"")</f>
        <v/>
      </c>
      <c r="G1997" s="112" t="str">
        <f>IF(D1995="JPY",IF(COUNTIF(F1997,"*円*")=1,I1997,ROUNDUP(I1997/T1995,2)),IF(COUNTIF(F1997,"*円*")=0,I1997,ROUNDUP(I1997*T1995,0)))</f>
        <v/>
      </c>
      <c r="H1997" s="174"/>
      <c r="I1997" s="176" t="str">
        <f>IF(I1995="","",IF(I1995="全額",H1995,IF(I1995="なし",0,"金額入力")))</f>
        <v/>
      </c>
      <c r="J1997" s="381"/>
      <c r="K1997" s="385"/>
      <c r="L1997" s="386"/>
      <c r="M1997" s="385"/>
      <c r="N1997" s="386"/>
      <c r="O1997" s="385"/>
      <c r="P1997" s="386"/>
      <c r="Q1997" s="385"/>
      <c r="R1997" s="387"/>
      <c r="S1997" s="87"/>
      <c r="T1997" s="79"/>
      <c r="U1997" s="118" t="str">
        <f>IF(G1997="","","IN_"&amp;F1997&amp;MONTH(H1997)&amp;"/"&amp;DAY(H1997))&amp;"_"&amp;COUNTIF($V$14:V1997,V1997)</f>
        <v>_347</v>
      </c>
      <c r="V1997" s="118" t="str">
        <f>"IN_"&amp;F1997&amp;H1997</f>
        <v>IN_</v>
      </c>
      <c r="W1997" s="118"/>
      <c r="X1997" s="118"/>
      <c r="Y1997" s="135" t="str">
        <f>Q1996</f>
        <v/>
      </c>
      <c r="Z1997" s="266">
        <f>Q1997</f>
        <v>0</v>
      </c>
      <c r="AA1997" s="135" t="str">
        <f>IF(AB1997="着金待ち",COUNTIF($AB$14:AB1997,"着金待ち"),"")</f>
        <v/>
      </c>
      <c r="AB1997" s="135" t="str">
        <f>IF(AND(OR(I1995="全額",I1995="一部")=TRUE,H1997="")=TRUE,"着金待ち","")</f>
        <v/>
      </c>
      <c r="AC1997" s="135" t="str">
        <f>IF(AB1997="着金待ち",C1995,"")</f>
        <v/>
      </c>
      <c r="AD1997" s="135" t="str">
        <f>IF(AB1997="着金待ち",F1997,"")</f>
        <v/>
      </c>
      <c r="AE1997" s="292" t="str">
        <f>IF(AB1997="着金待ち",G1997,"")</f>
        <v/>
      </c>
      <c r="AF1997" s="148" t="str">
        <f>IF(AB1997="着金待ち",B1997,"")</f>
        <v/>
      </c>
      <c r="AG1997" s="135" t="str">
        <f>IF(C1997="","",IF(C1997&lt;&gt;D1997+E1997,"！",""))</f>
        <v/>
      </c>
      <c r="AH1997" s="135" t="str">
        <f>IF(C1997="","",IF(C1997&lt;&gt;SUM(K1997:R1997),"！",""))</f>
        <v/>
      </c>
      <c r="AI1997" s="135" t="str">
        <f>IF(OR(AG1997="！",AH1997="！")=TRUE,"！","")</f>
        <v/>
      </c>
      <c r="AJ1997" s="135" t="str">
        <f>IF(AI1997="！",COUNTIF($AI$14:AI1997,"！"),"")</f>
        <v/>
      </c>
      <c r="AK1997" s="135">
        <v>2</v>
      </c>
    </row>
    <row r="1998" spans="1:37" ht="18" customHeight="1" thickBot="1">
      <c r="A1998" s="312"/>
      <c r="B1998" s="79"/>
      <c r="C1998" s="88"/>
      <c r="D1998" s="89"/>
      <c r="E1998" s="94" t="str">
        <f>IFERROR(ABS(C1997-(D1997+E1997)),"")</f>
        <v/>
      </c>
      <c r="F1998" s="90"/>
      <c r="G1998" s="90"/>
      <c r="H1998" s="89"/>
      <c r="I1998" s="170"/>
      <c r="J1998" s="79"/>
      <c r="K1998" s="79"/>
      <c r="L1998" s="79"/>
      <c r="M1998" s="79"/>
      <c r="N1998" s="79"/>
      <c r="O1998" s="79"/>
      <c r="P1998" s="79"/>
      <c r="Q1998" s="388" t="str">
        <f>IFERROR(ABS(C1997-SUM(K1997:R1997)),"")</f>
        <v/>
      </c>
      <c r="R1998" s="388"/>
      <c r="S1998" s="79"/>
      <c r="T1998" s="118"/>
      <c r="U1998" s="118"/>
      <c r="V1998" s="118"/>
      <c r="W1998" s="118"/>
      <c r="X1998" s="118"/>
      <c r="Y1998" s="135"/>
      <c r="Z1998" s="135"/>
      <c r="AA1998" s="135"/>
      <c r="AB1998" s="135"/>
      <c r="AC1998" s="135"/>
      <c r="AD1998" s="135"/>
      <c r="AE1998" s="135"/>
      <c r="AF1998" s="148"/>
      <c r="AG1998" s="135"/>
      <c r="AH1998" s="135"/>
      <c r="AI1998" s="135"/>
      <c r="AJ1998" s="135"/>
      <c r="AK1998" s="135"/>
    </row>
    <row r="1999" spans="1:37" ht="18" customHeight="1" thickBot="1">
      <c r="A1999" s="312"/>
      <c r="B1999" s="321">
        <f>B1994+1</f>
        <v>3</v>
      </c>
      <c r="C1999" s="81" t="s">
        <v>23</v>
      </c>
      <c r="D1999" s="82" t="s">
        <v>136</v>
      </c>
      <c r="E1999" s="82" t="s">
        <v>28</v>
      </c>
      <c r="F1999" s="82" t="s">
        <v>27</v>
      </c>
      <c r="G1999" s="82" t="s">
        <v>24</v>
      </c>
      <c r="H1999" s="171" t="s">
        <v>25</v>
      </c>
      <c r="I1999" s="91" t="s">
        <v>133</v>
      </c>
      <c r="J1999" s="372" t="s">
        <v>198</v>
      </c>
      <c r="K1999" s="374"/>
      <c r="L1999" s="375"/>
      <c r="M1999" s="375"/>
      <c r="N1999" s="375"/>
      <c r="O1999" s="375"/>
      <c r="P1999" s="375"/>
      <c r="Q1999" s="375"/>
      <c r="R1999" s="376"/>
      <c r="S1999" s="83"/>
      <c r="T1999" s="120" t="s">
        <v>31</v>
      </c>
      <c r="U1999" s="118"/>
      <c r="V1999" s="118"/>
      <c r="W1999" s="118"/>
      <c r="X1999" s="118"/>
      <c r="Y1999" s="135" t="str">
        <f>K2001</f>
        <v/>
      </c>
      <c r="Z1999" s="266">
        <f>K2002</f>
        <v>0</v>
      </c>
      <c r="AA1999" s="135"/>
      <c r="AB1999" s="135"/>
      <c r="AC1999" s="135"/>
      <c r="AD1999" s="135"/>
      <c r="AE1999" s="135"/>
      <c r="AF1999" s="148"/>
      <c r="AG1999" s="135"/>
      <c r="AH1999" s="135"/>
      <c r="AI1999" s="135"/>
      <c r="AJ1999" s="135"/>
      <c r="AK1999" s="135"/>
    </row>
    <row r="2000" spans="1:37" ht="18" customHeight="1" thickBot="1">
      <c r="A2000" s="312"/>
      <c r="B2000" s="309">
        <f>B1990</f>
        <v>23</v>
      </c>
      <c r="C2000" s="107"/>
      <c r="D2000" s="108" t="s">
        <v>30</v>
      </c>
      <c r="E2000" s="108" t="str">
        <f>IF(C2000="","",IFERROR(INDEX(リスト!$B$3:$B$32,MATCH(プレー記録!C2000,リスト!$D$3:$D$32,0),1),""))</f>
        <v/>
      </c>
      <c r="F2000" s="109"/>
      <c r="G2000" s="109" t="str">
        <f>IF(F2000="","",F2000)</f>
        <v/>
      </c>
      <c r="H2000" s="172"/>
      <c r="I2000" s="175"/>
      <c r="J2000" s="373"/>
      <c r="K2000" s="377"/>
      <c r="L2000" s="378"/>
      <c r="M2000" s="378"/>
      <c r="N2000" s="378"/>
      <c r="O2000" s="378"/>
      <c r="P2000" s="378"/>
      <c r="Q2000" s="378"/>
      <c r="R2000" s="379"/>
      <c r="S2000" s="84"/>
      <c r="T2000" s="241"/>
      <c r="U2000" s="118" t="str">
        <f>IF(F2000="","","OUT_"&amp;E2000&amp;MONTH(B2000)&amp;"/"&amp;DAY(B2000)&amp;"_"&amp;COUNTIF($V$12:V2000,V2000))</f>
        <v/>
      </c>
      <c r="V2000" s="118" t="str">
        <f>"OUT_"&amp;E2000&amp;B2000</f>
        <v>OUT_23</v>
      </c>
      <c r="W2000" s="194">
        <f>SUM(H2000)-SUM(I2002)</f>
        <v>0</v>
      </c>
      <c r="X2000" s="119" t="str">
        <f>IF(C2000="","",C2000)</f>
        <v/>
      </c>
      <c r="Y2000" s="135" t="str">
        <f>M2001</f>
        <v/>
      </c>
      <c r="Z2000" s="266">
        <f>M2002</f>
        <v>0</v>
      </c>
      <c r="AA2000" s="135"/>
      <c r="AB2000" s="135"/>
      <c r="AC2000" s="135"/>
      <c r="AD2000" s="135"/>
      <c r="AE2000" s="135"/>
      <c r="AF2000" s="148"/>
      <c r="AG2000" s="135"/>
      <c r="AH2000" s="135"/>
      <c r="AI2000" s="135"/>
      <c r="AJ2000" s="135"/>
      <c r="AK2000" s="135"/>
    </row>
    <row r="2001" spans="1:37" ht="18" customHeight="1">
      <c r="A2001" s="312"/>
      <c r="B2001" s="79"/>
      <c r="C2001" s="85" t="s">
        <v>26</v>
      </c>
      <c r="D2001" s="86" t="s">
        <v>1</v>
      </c>
      <c r="E2001" s="86" t="s">
        <v>29</v>
      </c>
      <c r="F2001" s="86" t="s">
        <v>119</v>
      </c>
      <c r="G2001" s="86" t="s">
        <v>134</v>
      </c>
      <c r="H2001" s="173" t="s">
        <v>117</v>
      </c>
      <c r="I2001" s="92" t="s">
        <v>135</v>
      </c>
      <c r="J2001" s="380" t="s">
        <v>199</v>
      </c>
      <c r="K2001" s="382" t="str">
        <f>$K$13</f>
        <v/>
      </c>
      <c r="L2001" s="383"/>
      <c r="M2001" s="382" t="str">
        <f>$M$13</f>
        <v/>
      </c>
      <c r="N2001" s="383"/>
      <c r="O2001" s="382" t="str">
        <f>$O$13</f>
        <v/>
      </c>
      <c r="P2001" s="383"/>
      <c r="Q2001" s="382" t="str">
        <f>$Q$13</f>
        <v/>
      </c>
      <c r="R2001" s="384"/>
      <c r="S2001" s="87"/>
      <c r="T2001" s="135"/>
      <c r="U2001" s="118"/>
      <c r="V2001" s="118"/>
      <c r="W2001" s="118"/>
      <c r="X2001" s="118"/>
      <c r="Y2001" s="135" t="str">
        <f>O2001</f>
        <v/>
      </c>
      <c r="Z2001" s="266">
        <f>O2002</f>
        <v>0</v>
      </c>
      <c r="AA2001" s="135"/>
      <c r="AB2001" s="135"/>
      <c r="AC2001" s="135"/>
      <c r="AD2001" s="135"/>
      <c r="AE2001" s="135"/>
      <c r="AF2001" s="148"/>
      <c r="AG2001" s="135"/>
      <c r="AH2001" s="135"/>
      <c r="AI2001" s="135"/>
      <c r="AJ2001" s="135"/>
      <c r="AK2001" s="135"/>
    </row>
    <row r="2002" spans="1:37" ht="18" customHeight="1" thickBot="1">
      <c r="A2002" s="312" t="str">
        <f>IF(C2000="","",C2000)</f>
        <v/>
      </c>
      <c r="B2002" s="97">
        <f>B1990</f>
        <v>23</v>
      </c>
      <c r="C2002" s="93" t="str">
        <f>IF(H2000="","",IF(D2000="USD",H2000-G2000,ROUNDUP((H2000-G2000)/T2000,2)))</f>
        <v/>
      </c>
      <c r="D2002" s="110"/>
      <c r="E2002" s="110"/>
      <c r="F2002" s="111" t="str">
        <f>IF(AND(E2000&lt;&gt;"",OR(I2000="全額",I2000="一部")=TRUE)=TRUE,E2000,"")</f>
        <v/>
      </c>
      <c r="G2002" s="112" t="str">
        <f>IF(D2000="JPY",IF(COUNTIF(F2002,"*円*")=1,I2002,ROUNDUP(I2002/T2000,2)),IF(COUNTIF(F2002,"*円*")=0,I2002,ROUNDUP(I2002*T2000,0)))</f>
        <v/>
      </c>
      <c r="H2002" s="174"/>
      <c r="I2002" s="176" t="str">
        <f>IF(I2000="","",IF(I2000="全額",H2000,IF(I2000="なし",0,"金額入力")))</f>
        <v/>
      </c>
      <c r="J2002" s="381"/>
      <c r="K2002" s="385"/>
      <c r="L2002" s="386"/>
      <c r="M2002" s="385"/>
      <c r="N2002" s="386"/>
      <c r="O2002" s="385"/>
      <c r="P2002" s="386"/>
      <c r="Q2002" s="385"/>
      <c r="R2002" s="387"/>
      <c r="S2002" s="87"/>
      <c r="T2002" s="135"/>
      <c r="U2002" s="118" t="str">
        <f>IF(G2002="","","IN_"&amp;F2002&amp;MONTH(H2002)&amp;"/"&amp;DAY(H2002))&amp;"_"&amp;COUNTIF($V$14:V2002,V2002)</f>
        <v>_348</v>
      </c>
      <c r="V2002" s="118" t="str">
        <f>"IN_"&amp;F2002&amp;H2002</f>
        <v>IN_</v>
      </c>
      <c r="W2002" s="118"/>
      <c r="X2002" s="118"/>
      <c r="Y2002" s="135" t="str">
        <f>Q2001</f>
        <v/>
      </c>
      <c r="Z2002" s="266">
        <f>Q2002</f>
        <v>0</v>
      </c>
      <c r="AA2002" s="135" t="str">
        <f>IF(AB2002="着金待ち",COUNTIF($AB$14:AB2002,"着金待ち"),"")</f>
        <v/>
      </c>
      <c r="AB2002" s="135" t="str">
        <f>IF(AND(OR(I2000="全額",I2000="一部")=TRUE,H2002="")=TRUE,"着金待ち","")</f>
        <v/>
      </c>
      <c r="AC2002" s="135" t="str">
        <f>IF(AB2002="着金待ち",C2000,"")</f>
        <v/>
      </c>
      <c r="AD2002" s="135" t="str">
        <f>IF(AB2002="着金待ち",F2002,"")</f>
        <v/>
      </c>
      <c r="AE2002" s="292" t="str">
        <f>IF(AB2002="着金待ち",G2002,"")</f>
        <v/>
      </c>
      <c r="AF2002" s="148" t="str">
        <f>IF(AB2002="着金待ち",B2002,"")</f>
        <v/>
      </c>
      <c r="AG2002" s="135" t="str">
        <f>IF(C2002="","",IF(C2002&lt;&gt;D2002+E2002,"！",""))</f>
        <v/>
      </c>
      <c r="AH2002" s="135" t="str">
        <f>IF(C2002="","",IF(C2002&lt;&gt;SUM(K2002:R2002),"！",""))</f>
        <v/>
      </c>
      <c r="AI2002" s="135" t="str">
        <f>IF(OR(AG2002="！",AH2002="！")=TRUE,"！","")</f>
        <v/>
      </c>
      <c r="AJ2002" s="135" t="str">
        <f>IF(AI2002="！",COUNTIF($AI$14:AI2002,"！"),"")</f>
        <v/>
      </c>
      <c r="AK2002" s="135">
        <v>3</v>
      </c>
    </row>
    <row r="2003" spans="1:37" ht="18" customHeight="1" thickBot="1">
      <c r="A2003" s="312"/>
      <c r="B2003" s="308" t="s">
        <v>317</v>
      </c>
      <c r="C2003" s="88"/>
      <c r="D2003" s="89"/>
      <c r="E2003" s="94" t="str">
        <f>IFERROR(ABS(C2002-(D2002+E2002)),"")</f>
        <v/>
      </c>
      <c r="F2003" s="90"/>
      <c r="G2003" s="90"/>
      <c r="H2003" s="89"/>
      <c r="I2003" s="170"/>
      <c r="J2003" s="79"/>
      <c r="K2003" s="79"/>
      <c r="L2003" s="79"/>
      <c r="M2003" s="79"/>
      <c r="N2003" s="79"/>
      <c r="O2003" s="79"/>
      <c r="P2003" s="79"/>
      <c r="Q2003" s="388" t="str">
        <f>IFERROR(ABS(C2002-SUM(K2002:R2002)),"")</f>
        <v/>
      </c>
      <c r="R2003" s="388"/>
      <c r="S2003" s="79"/>
      <c r="T2003" s="135"/>
      <c r="U2003" s="118"/>
      <c r="V2003" s="118"/>
      <c r="W2003" s="118"/>
      <c r="X2003" s="118"/>
      <c r="Y2003" s="135"/>
      <c r="Z2003" s="135"/>
      <c r="AA2003" s="135"/>
      <c r="AB2003" s="135"/>
      <c r="AC2003" s="135"/>
      <c r="AD2003" s="135"/>
      <c r="AE2003" s="135"/>
      <c r="AF2003" s="148"/>
      <c r="AG2003" s="135"/>
      <c r="AH2003" s="135"/>
      <c r="AI2003" s="135"/>
      <c r="AJ2003" s="135"/>
      <c r="AK2003" s="135"/>
    </row>
    <row r="2004" spans="1:37" ht="18" customHeight="1" thickBot="1">
      <c r="A2004" s="312"/>
      <c r="B2004" s="321">
        <f>B1999+1</f>
        <v>4</v>
      </c>
      <c r="C2004" s="81" t="s">
        <v>23</v>
      </c>
      <c r="D2004" s="82" t="s">
        <v>136</v>
      </c>
      <c r="E2004" s="82" t="s">
        <v>28</v>
      </c>
      <c r="F2004" s="82" t="s">
        <v>27</v>
      </c>
      <c r="G2004" s="82" t="s">
        <v>24</v>
      </c>
      <c r="H2004" s="171" t="s">
        <v>25</v>
      </c>
      <c r="I2004" s="91" t="s">
        <v>133</v>
      </c>
      <c r="J2004" s="372" t="s">
        <v>198</v>
      </c>
      <c r="K2004" s="374"/>
      <c r="L2004" s="375"/>
      <c r="M2004" s="375"/>
      <c r="N2004" s="375"/>
      <c r="O2004" s="375"/>
      <c r="P2004" s="375"/>
      <c r="Q2004" s="375"/>
      <c r="R2004" s="376"/>
      <c r="S2004" s="83"/>
      <c r="T2004" s="120" t="s">
        <v>31</v>
      </c>
      <c r="U2004" s="118"/>
      <c r="V2004" s="118"/>
      <c r="W2004" s="118"/>
      <c r="X2004" s="118"/>
      <c r="Y2004" s="135" t="str">
        <f>K2006</f>
        <v/>
      </c>
      <c r="Z2004" s="266">
        <f>K2007</f>
        <v>0</v>
      </c>
      <c r="AA2004" s="135"/>
      <c r="AB2004" s="135"/>
      <c r="AC2004" s="135"/>
      <c r="AD2004" s="135"/>
      <c r="AE2004" s="135"/>
      <c r="AF2004" s="148"/>
      <c r="AG2004" s="135"/>
      <c r="AH2004" s="135"/>
      <c r="AI2004" s="135"/>
      <c r="AJ2004" s="135"/>
      <c r="AK2004" s="135"/>
    </row>
    <row r="2005" spans="1:37" ht="18" customHeight="1" thickBot="1">
      <c r="A2005" s="312"/>
      <c r="B2005" s="309">
        <f>B1990</f>
        <v>23</v>
      </c>
      <c r="C2005" s="107"/>
      <c r="D2005" s="108" t="s">
        <v>30</v>
      </c>
      <c r="E2005" s="108" t="str">
        <f>IF(C2005="","",IFERROR(INDEX(リスト!$B$3:$B$32,MATCH(プレー記録!C2005,リスト!$D$3:$D$32,0),1),""))</f>
        <v/>
      </c>
      <c r="F2005" s="109"/>
      <c r="G2005" s="109" t="str">
        <f>IF(F2005="","",F2005)</f>
        <v/>
      </c>
      <c r="H2005" s="172"/>
      <c r="I2005" s="175"/>
      <c r="J2005" s="373"/>
      <c r="K2005" s="377"/>
      <c r="L2005" s="378"/>
      <c r="M2005" s="378"/>
      <c r="N2005" s="378"/>
      <c r="O2005" s="378"/>
      <c r="P2005" s="378"/>
      <c r="Q2005" s="378"/>
      <c r="R2005" s="379"/>
      <c r="S2005" s="84"/>
      <c r="T2005" s="241"/>
      <c r="U2005" s="118" t="str">
        <f>IF(F2005="","","OUT_"&amp;E2005&amp;MONTH(B2005)&amp;"/"&amp;DAY(B2005)&amp;"_"&amp;COUNTIF($V$12:V2005,V2005))</f>
        <v/>
      </c>
      <c r="V2005" s="118" t="str">
        <f>"OUT_"&amp;E2005&amp;B2005</f>
        <v>OUT_23</v>
      </c>
      <c r="W2005" s="194">
        <f>SUM(H2005)-SUM(I2007)</f>
        <v>0</v>
      </c>
      <c r="X2005" s="119" t="str">
        <f>IF(C2005="","",C2005)</f>
        <v/>
      </c>
      <c r="Y2005" s="135" t="str">
        <f>M2006</f>
        <v/>
      </c>
      <c r="Z2005" s="266">
        <f>M2007</f>
        <v>0</v>
      </c>
      <c r="AA2005" s="135"/>
      <c r="AB2005" s="135"/>
      <c r="AC2005" s="135"/>
      <c r="AD2005" s="135"/>
      <c r="AE2005" s="135"/>
      <c r="AF2005" s="148"/>
      <c r="AG2005" s="135"/>
      <c r="AH2005" s="135"/>
      <c r="AI2005" s="135"/>
      <c r="AJ2005" s="135"/>
      <c r="AK2005" s="135"/>
    </row>
    <row r="2006" spans="1:37" ht="18" customHeight="1">
      <c r="A2006" s="312"/>
      <c r="B2006" s="79"/>
      <c r="C2006" s="85" t="s">
        <v>26</v>
      </c>
      <c r="D2006" s="86" t="s">
        <v>1</v>
      </c>
      <c r="E2006" s="86" t="s">
        <v>29</v>
      </c>
      <c r="F2006" s="86" t="s">
        <v>119</v>
      </c>
      <c r="G2006" s="86" t="s">
        <v>134</v>
      </c>
      <c r="H2006" s="173" t="s">
        <v>117</v>
      </c>
      <c r="I2006" s="92" t="s">
        <v>135</v>
      </c>
      <c r="J2006" s="380" t="s">
        <v>199</v>
      </c>
      <c r="K2006" s="382" t="str">
        <f>$K$13</f>
        <v/>
      </c>
      <c r="L2006" s="383"/>
      <c r="M2006" s="382" t="str">
        <f>$M$13</f>
        <v/>
      </c>
      <c r="N2006" s="383"/>
      <c r="O2006" s="382" t="str">
        <f>$O$13</f>
        <v/>
      </c>
      <c r="P2006" s="383"/>
      <c r="Q2006" s="382" t="str">
        <f>$Q$13</f>
        <v/>
      </c>
      <c r="R2006" s="384"/>
      <c r="S2006" s="87"/>
      <c r="T2006" s="135"/>
      <c r="U2006" s="118"/>
      <c r="V2006" s="118"/>
      <c r="W2006" s="118"/>
      <c r="X2006" s="118"/>
      <c r="Y2006" s="135" t="str">
        <f>O2006</f>
        <v/>
      </c>
      <c r="Z2006" s="266">
        <f>O2007</f>
        <v>0</v>
      </c>
      <c r="AA2006" s="135"/>
      <c r="AB2006" s="135"/>
      <c r="AC2006" s="135"/>
      <c r="AD2006" s="135"/>
      <c r="AE2006" s="135"/>
      <c r="AF2006" s="148"/>
      <c r="AG2006" s="135"/>
      <c r="AH2006" s="135"/>
      <c r="AI2006" s="135"/>
      <c r="AJ2006" s="135"/>
      <c r="AK2006" s="135"/>
    </row>
    <row r="2007" spans="1:37" ht="18" customHeight="1" thickBot="1">
      <c r="A2007" s="312" t="str">
        <f>IF(C2005="","",C2005)</f>
        <v/>
      </c>
      <c r="B2007" s="97">
        <f>B1990</f>
        <v>23</v>
      </c>
      <c r="C2007" s="93" t="str">
        <f>IF(H2005="","",IF(D2005="USD",H2005-G2005,ROUNDUP((H2005-G2005)/T2005,2)))</f>
        <v/>
      </c>
      <c r="D2007" s="110"/>
      <c r="E2007" s="110"/>
      <c r="F2007" s="111" t="str">
        <f>IF(AND(E2005&lt;&gt;"",OR(I2005="全額",I2005="一部")=TRUE)=TRUE,E2005,"")</f>
        <v/>
      </c>
      <c r="G2007" s="112" t="str">
        <f>IF(D2005="JPY",IF(COUNTIF(F2007,"*円*")=1,I2007,ROUNDUP(I2007/T2005,2)),IF(COUNTIF(F2007,"*円*")=0,I2007,ROUNDUP(I2007*T2005,0)))</f>
        <v/>
      </c>
      <c r="H2007" s="174"/>
      <c r="I2007" s="176" t="str">
        <f>IF(I2005="","",IF(I2005="全額",H2005,IF(I2005="なし",0,"金額入力")))</f>
        <v/>
      </c>
      <c r="J2007" s="381"/>
      <c r="K2007" s="385"/>
      <c r="L2007" s="386"/>
      <c r="M2007" s="385"/>
      <c r="N2007" s="386"/>
      <c r="O2007" s="385"/>
      <c r="P2007" s="386"/>
      <c r="Q2007" s="385"/>
      <c r="R2007" s="387"/>
      <c r="S2007" s="87"/>
      <c r="T2007" s="135"/>
      <c r="U2007" s="118" t="str">
        <f>IF(G2007="","","IN_"&amp;F2007&amp;MONTH(H2007)&amp;"/"&amp;DAY(H2007))&amp;"_"&amp;COUNTIF($V$14:V2007,V2007)</f>
        <v>_349</v>
      </c>
      <c r="V2007" s="118" t="str">
        <f>"IN_"&amp;F2007&amp;H2007</f>
        <v>IN_</v>
      </c>
      <c r="W2007" s="118"/>
      <c r="X2007" s="118"/>
      <c r="Y2007" s="135" t="str">
        <f>Q2006</f>
        <v/>
      </c>
      <c r="Z2007" s="266">
        <f>Q2007</f>
        <v>0</v>
      </c>
      <c r="AA2007" s="135" t="str">
        <f>IF(AB2007="着金待ち",COUNTIF($AB$14:AB2007,"着金待ち"),"")</f>
        <v/>
      </c>
      <c r="AB2007" s="135" t="str">
        <f>IF(AND(OR(I2005="全額",I2005="一部")=TRUE,H2007="")=TRUE,"着金待ち","")</f>
        <v/>
      </c>
      <c r="AC2007" s="135" t="str">
        <f>IF(AB2007="着金待ち",C2005,"")</f>
        <v/>
      </c>
      <c r="AD2007" s="135" t="str">
        <f>IF(AB2007="着金待ち",F2007,"")</f>
        <v/>
      </c>
      <c r="AE2007" s="292" t="str">
        <f>IF(AB2007="着金待ち",G2007,"")</f>
        <v/>
      </c>
      <c r="AF2007" s="148" t="str">
        <f>IF(AB2007="着金待ち",B2007,"")</f>
        <v/>
      </c>
      <c r="AG2007" s="135" t="str">
        <f>IF(C2007="","",IF(C2007&lt;&gt;D2007+E2007,"！",""))</f>
        <v/>
      </c>
      <c r="AH2007" s="135" t="str">
        <f>IF(C2007="","",IF(C2007&lt;&gt;SUM(K2007:R2007),"！",""))</f>
        <v/>
      </c>
      <c r="AI2007" s="135" t="str">
        <f>IF(OR(AG2007="！",AH2007="！")=TRUE,"！","")</f>
        <v/>
      </c>
      <c r="AJ2007" s="135" t="str">
        <f>IF(AI2007="！",COUNTIF($AI$14:AI2007,"！"),"")</f>
        <v/>
      </c>
      <c r="AK2007" s="135">
        <v>4</v>
      </c>
    </row>
    <row r="2008" spans="1:37" ht="18" customHeight="1" thickBot="1">
      <c r="A2008" s="312"/>
      <c r="B2008" s="308" t="s">
        <v>317</v>
      </c>
      <c r="C2008" s="88"/>
      <c r="D2008" s="89"/>
      <c r="E2008" s="94" t="str">
        <f>IFERROR(ABS(C2007-(D2007+E2007)),"")</f>
        <v/>
      </c>
      <c r="F2008" s="90"/>
      <c r="G2008" s="90"/>
      <c r="H2008" s="89"/>
      <c r="I2008" s="170"/>
      <c r="J2008" s="79"/>
      <c r="K2008" s="79"/>
      <c r="L2008" s="79"/>
      <c r="M2008" s="79"/>
      <c r="N2008" s="79"/>
      <c r="O2008" s="79"/>
      <c r="P2008" s="79"/>
      <c r="Q2008" s="388" t="str">
        <f>IFERROR(ABS(C2007-SUM(K2007:R2007)),"")</f>
        <v/>
      </c>
      <c r="R2008" s="388"/>
      <c r="S2008" s="79"/>
      <c r="T2008" s="135"/>
      <c r="U2008" s="118"/>
      <c r="V2008" s="118"/>
      <c r="W2008" s="118"/>
      <c r="X2008" s="118"/>
      <c r="Y2008" s="135"/>
      <c r="Z2008" s="135"/>
      <c r="AA2008" s="135"/>
      <c r="AB2008" s="135"/>
      <c r="AC2008" s="135"/>
      <c r="AD2008" s="135"/>
      <c r="AE2008" s="135"/>
      <c r="AF2008" s="148"/>
      <c r="AG2008" s="135"/>
      <c r="AH2008" s="135"/>
      <c r="AI2008" s="135"/>
      <c r="AJ2008" s="135"/>
      <c r="AK2008" s="135"/>
    </row>
    <row r="2009" spans="1:37" ht="18" customHeight="1" thickBot="1">
      <c r="A2009" s="312"/>
      <c r="B2009" s="321">
        <f>B2004+1</f>
        <v>5</v>
      </c>
      <c r="C2009" s="81" t="s">
        <v>23</v>
      </c>
      <c r="D2009" s="82" t="s">
        <v>136</v>
      </c>
      <c r="E2009" s="82" t="s">
        <v>28</v>
      </c>
      <c r="F2009" s="82" t="s">
        <v>27</v>
      </c>
      <c r="G2009" s="82" t="s">
        <v>24</v>
      </c>
      <c r="H2009" s="171" t="s">
        <v>25</v>
      </c>
      <c r="I2009" s="91" t="s">
        <v>133</v>
      </c>
      <c r="J2009" s="372" t="s">
        <v>198</v>
      </c>
      <c r="K2009" s="374"/>
      <c r="L2009" s="375"/>
      <c r="M2009" s="375"/>
      <c r="N2009" s="375"/>
      <c r="O2009" s="375"/>
      <c r="P2009" s="375"/>
      <c r="Q2009" s="375"/>
      <c r="R2009" s="376"/>
      <c r="S2009" s="83"/>
      <c r="T2009" s="120" t="s">
        <v>31</v>
      </c>
      <c r="U2009" s="118"/>
      <c r="V2009" s="118"/>
      <c r="W2009" s="118"/>
      <c r="X2009" s="118"/>
      <c r="Y2009" s="135" t="str">
        <f>K2011</f>
        <v/>
      </c>
      <c r="Z2009" s="266">
        <f>K2012</f>
        <v>0</v>
      </c>
      <c r="AA2009" s="135"/>
      <c r="AB2009" s="135"/>
      <c r="AC2009" s="135"/>
      <c r="AD2009" s="135"/>
      <c r="AE2009" s="135"/>
      <c r="AF2009" s="148"/>
      <c r="AG2009" s="135"/>
      <c r="AH2009" s="135"/>
      <c r="AI2009" s="135"/>
      <c r="AJ2009" s="135"/>
      <c r="AK2009" s="135"/>
    </row>
    <row r="2010" spans="1:37" ht="18" customHeight="1" thickBot="1">
      <c r="A2010" s="312"/>
      <c r="B2010" s="309">
        <f>B1990</f>
        <v>23</v>
      </c>
      <c r="C2010" s="107"/>
      <c r="D2010" s="108" t="s">
        <v>30</v>
      </c>
      <c r="E2010" s="108" t="str">
        <f>IF(C2010="","",IFERROR(INDEX(リスト!$B$3:$B$32,MATCH(プレー記録!C2010,リスト!$D$3:$D$32,0),1),""))</f>
        <v/>
      </c>
      <c r="F2010" s="109"/>
      <c r="G2010" s="109" t="str">
        <f>IF(F2010="","",F2010)</f>
        <v/>
      </c>
      <c r="H2010" s="172"/>
      <c r="I2010" s="175"/>
      <c r="J2010" s="373"/>
      <c r="K2010" s="377"/>
      <c r="L2010" s="378"/>
      <c r="M2010" s="378"/>
      <c r="N2010" s="378"/>
      <c r="O2010" s="378"/>
      <c r="P2010" s="378"/>
      <c r="Q2010" s="378"/>
      <c r="R2010" s="379"/>
      <c r="S2010" s="84"/>
      <c r="T2010" s="241"/>
      <c r="U2010" s="118" t="str">
        <f>IF(F2010="","","OUT_"&amp;E2010&amp;MONTH(B2010)&amp;"/"&amp;DAY(B2010)&amp;"_"&amp;COUNTIF($V$12:V2010,V2010))</f>
        <v/>
      </c>
      <c r="V2010" s="118" t="str">
        <f>"OUT_"&amp;E2010&amp;B2010</f>
        <v>OUT_23</v>
      </c>
      <c r="W2010" s="194">
        <f>SUM(H2010)-SUM(I2012)</f>
        <v>0</v>
      </c>
      <c r="X2010" s="119" t="str">
        <f>IF(C2010="","",C2010)</f>
        <v/>
      </c>
      <c r="Y2010" s="135" t="str">
        <f>M2011</f>
        <v/>
      </c>
      <c r="Z2010" s="266">
        <f>M2012</f>
        <v>0</v>
      </c>
      <c r="AA2010" s="135"/>
      <c r="AB2010" s="135"/>
      <c r="AC2010" s="135"/>
      <c r="AD2010" s="135"/>
      <c r="AE2010" s="135"/>
      <c r="AF2010" s="148"/>
      <c r="AG2010" s="135"/>
      <c r="AH2010" s="135"/>
      <c r="AI2010" s="135"/>
      <c r="AJ2010" s="135"/>
      <c r="AK2010" s="135"/>
    </row>
    <row r="2011" spans="1:37" ht="18" customHeight="1">
      <c r="A2011" s="312"/>
      <c r="B2011" s="79"/>
      <c r="C2011" s="85" t="s">
        <v>26</v>
      </c>
      <c r="D2011" s="86" t="s">
        <v>1</v>
      </c>
      <c r="E2011" s="86" t="s">
        <v>29</v>
      </c>
      <c r="F2011" s="86" t="s">
        <v>119</v>
      </c>
      <c r="G2011" s="86" t="s">
        <v>134</v>
      </c>
      <c r="H2011" s="173" t="s">
        <v>117</v>
      </c>
      <c r="I2011" s="92" t="s">
        <v>135</v>
      </c>
      <c r="J2011" s="380" t="s">
        <v>199</v>
      </c>
      <c r="K2011" s="382" t="str">
        <f>$K$13</f>
        <v/>
      </c>
      <c r="L2011" s="383"/>
      <c r="M2011" s="382" t="str">
        <f>$M$13</f>
        <v/>
      </c>
      <c r="N2011" s="383"/>
      <c r="O2011" s="382" t="str">
        <f>$O$13</f>
        <v/>
      </c>
      <c r="P2011" s="383"/>
      <c r="Q2011" s="382" t="str">
        <f>$Q$13</f>
        <v/>
      </c>
      <c r="R2011" s="384"/>
      <c r="S2011" s="87"/>
      <c r="T2011" s="135"/>
      <c r="U2011" s="118"/>
      <c r="V2011" s="118"/>
      <c r="W2011" s="118"/>
      <c r="X2011" s="118"/>
      <c r="Y2011" s="135" t="str">
        <f>O2011</f>
        <v/>
      </c>
      <c r="Z2011" s="266">
        <f>O2012</f>
        <v>0</v>
      </c>
      <c r="AA2011" s="135"/>
      <c r="AB2011" s="135"/>
      <c r="AC2011" s="135"/>
      <c r="AD2011" s="135"/>
      <c r="AE2011" s="135"/>
      <c r="AF2011" s="148"/>
      <c r="AG2011" s="135"/>
      <c r="AH2011" s="135"/>
      <c r="AI2011" s="135"/>
      <c r="AJ2011" s="135"/>
      <c r="AK2011" s="135"/>
    </row>
    <row r="2012" spans="1:37" ht="18" customHeight="1" thickBot="1">
      <c r="A2012" s="312" t="str">
        <f>IF(C2010="","",C2010)</f>
        <v/>
      </c>
      <c r="B2012" s="97">
        <f>B1990</f>
        <v>23</v>
      </c>
      <c r="C2012" s="93" t="str">
        <f>IF(H2010="","",IF(D2010="USD",H2010-G2010,ROUNDUP((H2010-G2010)/T2010,2)))</f>
        <v/>
      </c>
      <c r="D2012" s="110"/>
      <c r="E2012" s="110"/>
      <c r="F2012" s="111" t="str">
        <f>IF(AND(E2010&lt;&gt;"",OR(I2010="全額",I2010="一部")=TRUE)=TRUE,E2010,"")</f>
        <v/>
      </c>
      <c r="G2012" s="112" t="str">
        <f>IF(D2010="JPY",IF(COUNTIF(F2012,"*円*")=1,I2012,ROUNDUP(I2012/T2010,2)),IF(COUNTIF(F2012,"*円*")=0,I2012,ROUNDUP(I2012*T2010,0)))</f>
        <v/>
      </c>
      <c r="H2012" s="174"/>
      <c r="I2012" s="176" t="str">
        <f>IF(I2010="","",IF(I2010="全額",H2010,IF(I2010="なし",0,"金額入力")))</f>
        <v/>
      </c>
      <c r="J2012" s="381"/>
      <c r="K2012" s="385"/>
      <c r="L2012" s="386"/>
      <c r="M2012" s="385"/>
      <c r="N2012" s="386"/>
      <c r="O2012" s="385"/>
      <c r="P2012" s="386"/>
      <c r="Q2012" s="385"/>
      <c r="R2012" s="387"/>
      <c r="S2012" s="87"/>
      <c r="T2012" s="135"/>
      <c r="U2012" s="118" t="str">
        <f>IF(G2012="","","IN_"&amp;F2012&amp;MONTH(H2012)&amp;"/"&amp;DAY(H2012))&amp;"_"&amp;COUNTIF($V$14:V2012,V2012)</f>
        <v>_350</v>
      </c>
      <c r="V2012" s="118" t="str">
        <f>"IN_"&amp;F2012&amp;H2012</f>
        <v>IN_</v>
      </c>
      <c r="W2012" s="118"/>
      <c r="X2012" s="118"/>
      <c r="Y2012" s="135" t="str">
        <f>Q2011</f>
        <v/>
      </c>
      <c r="Z2012" s="266">
        <f>Q2012</f>
        <v>0</v>
      </c>
      <c r="AA2012" s="135" t="str">
        <f>IF(AB2012="着金待ち",COUNTIF($AB$14:AB2012,"着金待ち"),"")</f>
        <v/>
      </c>
      <c r="AB2012" s="135" t="str">
        <f>IF(AND(OR(I2010="全額",I2010="一部")=TRUE,H2012="")=TRUE,"着金待ち","")</f>
        <v/>
      </c>
      <c r="AC2012" s="135" t="str">
        <f>IF(AB2012="着金待ち",C2010,"")</f>
        <v/>
      </c>
      <c r="AD2012" s="135" t="str">
        <f>IF(AB2012="着金待ち",F2012,"")</f>
        <v/>
      </c>
      <c r="AE2012" s="292" t="str">
        <f>IF(AB2012="着金待ち",G2012,"")</f>
        <v/>
      </c>
      <c r="AF2012" s="148" t="str">
        <f>IF(AB2012="着金待ち",B2012,"")</f>
        <v/>
      </c>
      <c r="AG2012" s="135" t="str">
        <f>IF(C2012="","",IF(C2012&lt;&gt;D2012+E2012,"！",""))</f>
        <v/>
      </c>
      <c r="AH2012" s="135" t="str">
        <f>IF(C2012="","",IF(C2012&lt;&gt;SUM(K2012:R2012),"！",""))</f>
        <v/>
      </c>
      <c r="AI2012" s="135" t="str">
        <f>IF(OR(AG2012="！",AH2012="！")=TRUE,"！","")</f>
        <v/>
      </c>
      <c r="AJ2012" s="135" t="str">
        <f>IF(AI2012="！",COUNTIF($AI$14:AI2012,"！"),"")</f>
        <v/>
      </c>
      <c r="AK2012" s="135">
        <v>5</v>
      </c>
    </row>
    <row r="2013" spans="1:37" ht="18" customHeight="1" thickBot="1">
      <c r="A2013" s="312"/>
      <c r="B2013" s="308" t="s">
        <v>317</v>
      </c>
      <c r="C2013" s="88"/>
      <c r="D2013" s="89"/>
      <c r="E2013" s="94" t="str">
        <f>IFERROR(ABS(C2012-(D2012+E2012)),"")</f>
        <v/>
      </c>
      <c r="F2013" s="90"/>
      <c r="G2013" s="90"/>
      <c r="H2013" s="89"/>
      <c r="I2013" s="170"/>
      <c r="J2013" s="79"/>
      <c r="K2013" s="79"/>
      <c r="L2013" s="79"/>
      <c r="M2013" s="79"/>
      <c r="N2013" s="79"/>
      <c r="O2013" s="79"/>
      <c r="P2013" s="79"/>
      <c r="Q2013" s="388" t="str">
        <f>IFERROR(ABS(C2012-SUM(K2012:R2012)),"")</f>
        <v/>
      </c>
      <c r="R2013" s="388"/>
      <c r="S2013" s="79"/>
      <c r="T2013" s="135"/>
      <c r="U2013" s="118"/>
      <c r="V2013" s="118"/>
      <c r="W2013" s="118"/>
      <c r="X2013" s="118"/>
      <c r="Y2013" s="135"/>
      <c r="Z2013" s="135"/>
      <c r="AA2013" s="135"/>
      <c r="AB2013" s="135"/>
      <c r="AC2013" s="135"/>
      <c r="AD2013" s="135"/>
      <c r="AE2013" s="135"/>
      <c r="AF2013" s="148"/>
      <c r="AG2013" s="135"/>
      <c r="AH2013" s="135"/>
      <c r="AI2013" s="135"/>
      <c r="AJ2013" s="135"/>
      <c r="AK2013" s="135"/>
    </row>
    <row r="2014" spans="1:37" ht="18" customHeight="1" thickBot="1">
      <c r="A2014" s="312"/>
      <c r="B2014" s="321">
        <f>B2009+1</f>
        <v>6</v>
      </c>
      <c r="C2014" s="81" t="s">
        <v>23</v>
      </c>
      <c r="D2014" s="82" t="s">
        <v>136</v>
      </c>
      <c r="E2014" s="82" t="s">
        <v>28</v>
      </c>
      <c r="F2014" s="82" t="s">
        <v>27</v>
      </c>
      <c r="G2014" s="82" t="s">
        <v>24</v>
      </c>
      <c r="H2014" s="171" t="s">
        <v>25</v>
      </c>
      <c r="I2014" s="91" t="s">
        <v>133</v>
      </c>
      <c r="J2014" s="372" t="s">
        <v>198</v>
      </c>
      <c r="K2014" s="374"/>
      <c r="L2014" s="375"/>
      <c r="M2014" s="375"/>
      <c r="N2014" s="375"/>
      <c r="O2014" s="375"/>
      <c r="P2014" s="375"/>
      <c r="Q2014" s="375"/>
      <c r="R2014" s="376"/>
      <c r="S2014" s="83"/>
      <c r="T2014" s="120" t="s">
        <v>31</v>
      </c>
      <c r="U2014" s="118"/>
      <c r="V2014" s="118"/>
      <c r="W2014" s="118"/>
      <c r="X2014" s="118"/>
      <c r="Y2014" s="135" t="str">
        <f>K2016</f>
        <v/>
      </c>
      <c r="Z2014" s="266">
        <f>K2017</f>
        <v>0</v>
      </c>
      <c r="AA2014" s="135"/>
      <c r="AB2014" s="135"/>
      <c r="AC2014" s="135"/>
      <c r="AD2014" s="135"/>
      <c r="AE2014" s="135"/>
      <c r="AF2014" s="148"/>
      <c r="AG2014" s="135"/>
      <c r="AH2014" s="135"/>
      <c r="AI2014" s="135"/>
      <c r="AJ2014" s="135"/>
      <c r="AK2014" s="135"/>
    </row>
    <row r="2015" spans="1:37" ht="18" customHeight="1" thickBot="1">
      <c r="A2015" s="312"/>
      <c r="B2015" s="309">
        <f>B1990</f>
        <v>23</v>
      </c>
      <c r="C2015" s="107"/>
      <c r="D2015" s="108" t="s">
        <v>30</v>
      </c>
      <c r="E2015" s="108" t="str">
        <f>IF(C2015="","",IFERROR(INDEX(リスト!$B$3:$B$32,MATCH(プレー記録!C2015,リスト!$D$3:$D$32,0),1),""))</f>
        <v/>
      </c>
      <c r="F2015" s="109"/>
      <c r="G2015" s="109" t="str">
        <f>IF(F2015="","",F2015)</f>
        <v/>
      </c>
      <c r="H2015" s="172"/>
      <c r="I2015" s="175"/>
      <c r="J2015" s="373"/>
      <c r="K2015" s="377"/>
      <c r="L2015" s="378"/>
      <c r="M2015" s="378"/>
      <c r="N2015" s="378"/>
      <c r="O2015" s="378"/>
      <c r="P2015" s="378"/>
      <c r="Q2015" s="378"/>
      <c r="R2015" s="379"/>
      <c r="S2015" s="84"/>
      <c r="T2015" s="241"/>
      <c r="U2015" s="118" t="str">
        <f>IF(F2015="","","OUT_"&amp;E2015&amp;MONTH(B2015)&amp;"/"&amp;DAY(B2015)&amp;"_"&amp;COUNTIF($V$12:V2015,V2015))</f>
        <v/>
      </c>
      <c r="V2015" s="118" t="str">
        <f>"OUT_"&amp;E2015&amp;B2015</f>
        <v>OUT_23</v>
      </c>
      <c r="W2015" s="194">
        <f>SUM(H2015)-SUM(I2017)</f>
        <v>0</v>
      </c>
      <c r="X2015" s="119" t="str">
        <f>IF(C2015="","",C2015)</f>
        <v/>
      </c>
      <c r="Y2015" s="135" t="str">
        <f>M2016</f>
        <v/>
      </c>
      <c r="Z2015" s="266">
        <f>M2017</f>
        <v>0</v>
      </c>
      <c r="AA2015" s="135"/>
      <c r="AB2015" s="135"/>
      <c r="AC2015" s="135"/>
      <c r="AD2015" s="135"/>
      <c r="AE2015" s="135"/>
      <c r="AF2015" s="148"/>
      <c r="AG2015" s="135"/>
      <c r="AH2015" s="135"/>
      <c r="AI2015" s="135"/>
      <c r="AJ2015" s="135"/>
      <c r="AK2015" s="135"/>
    </row>
    <row r="2016" spans="1:37" ht="18" customHeight="1">
      <c r="A2016" s="312"/>
      <c r="B2016" s="79"/>
      <c r="C2016" s="85" t="s">
        <v>26</v>
      </c>
      <c r="D2016" s="86" t="s">
        <v>1</v>
      </c>
      <c r="E2016" s="86" t="s">
        <v>29</v>
      </c>
      <c r="F2016" s="86" t="s">
        <v>119</v>
      </c>
      <c r="G2016" s="86" t="s">
        <v>134</v>
      </c>
      <c r="H2016" s="173" t="s">
        <v>117</v>
      </c>
      <c r="I2016" s="92" t="s">
        <v>135</v>
      </c>
      <c r="J2016" s="380" t="s">
        <v>199</v>
      </c>
      <c r="K2016" s="382" t="str">
        <f>$K$13</f>
        <v/>
      </c>
      <c r="L2016" s="383"/>
      <c r="M2016" s="382" t="str">
        <f>$M$13</f>
        <v/>
      </c>
      <c r="N2016" s="383"/>
      <c r="O2016" s="382" t="str">
        <f>$O$13</f>
        <v/>
      </c>
      <c r="P2016" s="383"/>
      <c r="Q2016" s="382" t="str">
        <f>$Q$13</f>
        <v/>
      </c>
      <c r="R2016" s="384"/>
      <c r="S2016" s="87"/>
      <c r="T2016" s="135"/>
      <c r="U2016" s="118"/>
      <c r="V2016" s="118"/>
      <c r="W2016" s="118"/>
      <c r="X2016" s="118"/>
      <c r="Y2016" s="135" t="str">
        <f>O2016</f>
        <v/>
      </c>
      <c r="Z2016" s="266">
        <f>O2017</f>
        <v>0</v>
      </c>
      <c r="AA2016" s="135"/>
      <c r="AB2016" s="135"/>
      <c r="AC2016" s="135"/>
      <c r="AD2016" s="135"/>
      <c r="AE2016" s="135"/>
      <c r="AF2016" s="148"/>
      <c r="AG2016" s="135"/>
      <c r="AH2016" s="135"/>
      <c r="AI2016" s="135"/>
      <c r="AJ2016" s="135"/>
      <c r="AK2016" s="135"/>
    </row>
    <row r="2017" spans="1:37" ht="18" customHeight="1" thickBot="1">
      <c r="A2017" s="312" t="str">
        <f>IF(C2015="","",C2015)</f>
        <v/>
      </c>
      <c r="B2017" s="97">
        <f>B1990</f>
        <v>23</v>
      </c>
      <c r="C2017" s="93" t="str">
        <f>IF(H2015="","",IF(D2015="USD",H2015-G2015,ROUNDUP((H2015-G2015)/T2015,2)))</f>
        <v/>
      </c>
      <c r="D2017" s="110"/>
      <c r="E2017" s="110"/>
      <c r="F2017" s="111" t="str">
        <f>IF(AND(E2015&lt;&gt;"",OR(I2015="全額",I2015="一部")=TRUE)=TRUE,E2015,"")</f>
        <v/>
      </c>
      <c r="G2017" s="112" t="str">
        <f>IF(D2015="JPY",IF(COUNTIF(F2017,"*円*")=1,I2017,ROUNDUP(I2017/T2015,2)),IF(COUNTIF(F2017,"*円*")=0,I2017,ROUNDUP(I2017*T2015,0)))</f>
        <v/>
      </c>
      <c r="H2017" s="174"/>
      <c r="I2017" s="176" t="str">
        <f>IF(I2015="","",IF(I2015="全額",H2015,IF(I2015="なし",0,"金額入力")))</f>
        <v/>
      </c>
      <c r="J2017" s="381"/>
      <c r="K2017" s="385"/>
      <c r="L2017" s="386"/>
      <c r="M2017" s="385"/>
      <c r="N2017" s="386"/>
      <c r="O2017" s="385"/>
      <c r="P2017" s="386"/>
      <c r="Q2017" s="385"/>
      <c r="R2017" s="387"/>
      <c r="S2017" s="87"/>
      <c r="T2017" s="135"/>
      <c r="U2017" s="118" t="str">
        <f>IF(G2017="","","IN_"&amp;F2017&amp;MONTH(H2017)&amp;"/"&amp;DAY(H2017))&amp;"_"&amp;COUNTIF($V$14:V2017,V2017)</f>
        <v>_351</v>
      </c>
      <c r="V2017" s="118" t="str">
        <f>"IN_"&amp;F2017&amp;H2017</f>
        <v>IN_</v>
      </c>
      <c r="W2017" s="118"/>
      <c r="X2017" s="118"/>
      <c r="Y2017" s="135" t="str">
        <f>Q2016</f>
        <v/>
      </c>
      <c r="Z2017" s="266">
        <f>Q2017</f>
        <v>0</v>
      </c>
      <c r="AA2017" s="135" t="str">
        <f>IF(AB2017="着金待ち",COUNTIF($AB$14:AB2017,"着金待ち"),"")</f>
        <v/>
      </c>
      <c r="AB2017" s="135" t="str">
        <f>IF(AND(OR(I2015="全額",I2015="一部")=TRUE,H2017="")=TRUE,"着金待ち","")</f>
        <v/>
      </c>
      <c r="AC2017" s="135" t="str">
        <f>IF(AB2017="着金待ち",C2015,"")</f>
        <v/>
      </c>
      <c r="AD2017" s="135" t="str">
        <f>IF(AB2017="着金待ち",F2017,"")</f>
        <v/>
      </c>
      <c r="AE2017" s="292" t="str">
        <f>IF(AB2017="着金待ち",G2017,"")</f>
        <v/>
      </c>
      <c r="AF2017" s="148" t="str">
        <f>IF(AB2017="着金待ち",B2017,"")</f>
        <v/>
      </c>
      <c r="AG2017" s="135" t="str">
        <f>IF(C2017="","",IF(C2017&lt;&gt;D2017+E2017,"！",""))</f>
        <v/>
      </c>
      <c r="AH2017" s="135" t="str">
        <f>IF(C2017="","",IF(C2017&lt;&gt;SUM(K2017:R2017),"！",""))</f>
        <v/>
      </c>
      <c r="AI2017" s="135" t="str">
        <f>IF(OR(AG2017="！",AH2017="！")=TRUE,"！","")</f>
        <v/>
      </c>
      <c r="AJ2017" s="135" t="str">
        <f>IF(AI2017="！",COUNTIF($AI$14:AI2017,"！"),"")</f>
        <v/>
      </c>
      <c r="AK2017" s="135">
        <v>6</v>
      </c>
    </row>
    <row r="2018" spans="1:37" ht="18" customHeight="1" thickBot="1">
      <c r="A2018" s="312"/>
      <c r="B2018" s="308" t="s">
        <v>317</v>
      </c>
      <c r="C2018" s="88"/>
      <c r="D2018" s="89"/>
      <c r="E2018" s="94" t="str">
        <f>IFERROR(ABS(C2017-(D2017+E2017)),"")</f>
        <v/>
      </c>
      <c r="F2018" s="90"/>
      <c r="G2018" s="90"/>
      <c r="H2018" s="89"/>
      <c r="I2018" s="170"/>
      <c r="J2018" s="79"/>
      <c r="K2018" s="79"/>
      <c r="L2018" s="79"/>
      <c r="M2018" s="79"/>
      <c r="N2018" s="79"/>
      <c r="O2018" s="79"/>
      <c r="P2018" s="79"/>
      <c r="Q2018" s="388" t="str">
        <f>IFERROR(ABS(C2017-SUM(K2017:R2017)),"")</f>
        <v/>
      </c>
      <c r="R2018" s="388"/>
      <c r="S2018" s="79"/>
      <c r="T2018" s="135"/>
      <c r="U2018" s="118"/>
      <c r="V2018" s="118"/>
      <c r="W2018" s="118"/>
      <c r="X2018" s="118"/>
      <c r="Y2018" s="135"/>
      <c r="Z2018" s="135"/>
      <c r="AA2018" s="135"/>
      <c r="AB2018" s="135"/>
      <c r="AC2018" s="135"/>
      <c r="AD2018" s="135"/>
      <c r="AE2018" s="135"/>
      <c r="AF2018" s="148"/>
      <c r="AG2018" s="135"/>
      <c r="AH2018" s="135"/>
      <c r="AI2018" s="135"/>
      <c r="AJ2018" s="135"/>
      <c r="AK2018" s="135"/>
    </row>
    <row r="2019" spans="1:37" ht="18" customHeight="1" thickBot="1">
      <c r="A2019" s="312"/>
      <c r="B2019" s="321">
        <f>B2014+1</f>
        <v>7</v>
      </c>
      <c r="C2019" s="81" t="s">
        <v>23</v>
      </c>
      <c r="D2019" s="82" t="s">
        <v>136</v>
      </c>
      <c r="E2019" s="82" t="s">
        <v>28</v>
      </c>
      <c r="F2019" s="82" t="s">
        <v>27</v>
      </c>
      <c r="G2019" s="82" t="s">
        <v>24</v>
      </c>
      <c r="H2019" s="171" t="s">
        <v>25</v>
      </c>
      <c r="I2019" s="91" t="s">
        <v>133</v>
      </c>
      <c r="J2019" s="372" t="s">
        <v>198</v>
      </c>
      <c r="K2019" s="374"/>
      <c r="L2019" s="375"/>
      <c r="M2019" s="375"/>
      <c r="N2019" s="375"/>
      <c r="O2019" s="375"/>
      <c r="P2019" s="375"/>
      <c r="Q2019" s="375"/>
      <c r="R2019" s="376"/>
      <c r="S2019" s="83"/>
      <c r="T2019" s="120" t="s">
        <v>31</v>
      </c>
      <c r="U2019" s="118"/>
      <c r="V2019" s="118"/>
      <c r="W2019" s="118"/>
      <c r="X2019" s="118"/>
      <c r="Y2019" s="135" t="str">
        <f>K2021</f>
        <v/>
      </c>
      <c r="Z2019" s="266">
        <f>K2022</f>
        <v>0</v>
      </c>
      <c r="AA2019" s="135"/>
      <c r="AB2019" s="135"/>
      <c r="AC2019" s="135"/>
      <c r="AD2019" s="135"/>
      <c r="AE2019" s="135"/>
      <c r="AF2019" s="148"/>
      <c r="AG2019" s="135"/>
      <c r="AH2019" s="135"/>
      <c r="AI2019" s="135"/>
      <c r="AJ2019" s="135"/>
      <c r="AK2019" s="135"/>
    </row>
    <row r="2020" spans="1:37" ht="18" customHeight="1" thickBot="1">
      <c r="A2020" s="312"/>
      <c r="B2020" s="309">
        <f>B1990</f>
        <v>23</v>
      </c>
      <c r="C2020" s="107"/>
      <c r="D2020" s="108" t="s">
        <v>30</v>
      </c>
      <c r="E2020" s="108" t="str">
        <f>IF(C2020="","",IFERROR(INDEX(リスト!$B$3:$B$32,MATCH(プレー記録!C2020,リスト!$D$3:$D$32,0),1),""))</f>
        <v/>
      </c>
      <c r="F2020" s="109"/>
      <c r="G2020" s="109" t="str">
        <f>IF(F2020="","",F2020)</f>
        <v/>
      </c>
      <c r="H2020" s="172"/>
      <c r="I2020" s="175"/>
      <c r="J2020" s="373"/>
      <c r="K2020" s="377"/>
      <c r="L2020" s="378"/>
      <c r="M2020" s="378"/>
      <c r="N2020" s="378"/>
      <c r="O2020" s="378"/>
      <c r="P2020" s="378"/>
      <c r="Q2020" s="378"/>
      <c r="R2020" s="379"/>
      <c r="S2020" s="84"/>
      <c r="T2020" s="241"/>
      <c r="U2020" s="118" t="str">
        <f>IF(F2020="","","OUT_"&amp;E2020&amp;MONTH(B2020)&amp;"/"&amp;DAY(B2020)&amp;"_"&amp;COUNTIF($V$12:V2020,V2020))</f>
        <v/>
      </c>
      <c r="V2020" s="118" t="str">
        <f>"OUT_"&amp;E2020&amp;B2020</f>
        <v>OUT_23</v>
      </c>
      <c r="W2020" s="194">
        <f>SUM(H2020)-SUM(I2022)</f>
        <v>0</v>
      </c>
      <c r="X2020" s="119" t="str">
        <f>IF(C2020="","",C2020)</f>
        <v/>
      </c>
      <c r="Y2020" s="135" t="str">
        <f>M2021</f>
        <v/>
      </c>
      <c r="Z2020" s="266">
        <f>M2022</f>
        <v>0</v>
      </c>
      <c r="AA2020" s="135"/>
      <c r="AB2020" s="135"/>
      <c r="AC2020" s="135"/>
      <c r="AD2020" s="135"/>
      <c r="AE2020" s="135"/>
      <c r="AF2020" s="148"/>
      <c r="AG2020" s="135"/>
      <c r="AH2020" s="135"/>
      <c r="AI2020" s="135"/>
      <c r="AJ2020" s="135"/>
      <c r="AK2020" s="135"/>
    </row>
    <row r="2021" spans="1:37" ht="18" customHeight="1">
      <c r="A2021" s="312"/>
      <c r="B2021" s="79"/>
      <c r="C2021" s="85" t="s">
        <v>26</v>
      </c>
      <c r="D2021" s="86" t="s">
        <v>1</v>
      </c>
      <c r="E2021" s="86" t="s">
        <v>29</v>
      </c>
      <c r="F2021" s="86" t="s">
        <v>119</v>
      </c>
      <c r="G2021" s="86" t="s">
        <v>134</v>
      </c>
      <c r="H2021" s="173" t="s">
        <v>117</v>
      </c>
      <c r="I2021" s="92" t="s">
        <v>135</v>
      </c>
      <c r="J2021" s="380" t="s">
        <v>199</v>
      </c>
      <c r="K2021" s="382" t="str">
        <f>$K$13</f>
        <v/>
      </c>
      <c r="L2021" s="383"/>
      <c r="M2021" s="382" t="str">
        <f>$M$13</f>
        <v/>
      </c>
      <c r="N2021" s="383"/>
      <c r="O2021" s="382" t="str">
        <f>$O$13</f>
        <v/>
      </c>
      <c r="P2021" s="383"/>
      <c r="Q2021" s="382" t="str">
        <f>$Q$13</f>
        <v/>
      </c>
      <c r="R2021" s="384"/>
      <c r="S2021" s="87"/>
      <c r="T2021" s="135"/>
      <c r="U2021" s="118"/>
      <c r="V2021" s="118"/>
      <c r="W2021" s="118"/>
      <c r="X2021" s="118"/>
      <c r="Y2021" s="135" t="str">
        <f>O2021</f>
        <v/>
      </c>
      <c r="Z2021" s="266">
        <f>O2022</f>
        <v>0</v>
      </c>
      <c r="AA2021" s="135"/>
      <c r="AB2021" s="135"/>
      <c r="AC2021" s="135"/>
      <c r="AD2021" s="135"/>
      <c r="AE2021" s="135"/>
      <c r="AF2021" s="148"/>
      <c r="AG2021" s="135"/>
      <c r="AH2021" s="135"/>
      <c r="AI2021" s="135"/>
      <c r="AJ2021" s="135"/>
      <c r="AK2021" s="135"/>
    </row>
    <row r="2022" spans="1:37" ht="18" customHeight="1" thickBot="1">
      <c r="A2022" s="312" t="str">
        <f>IF(C2020="","",C2020)</f>
        <v/>
      </c>
      <c r="B2022" s="97">
        <f>B1990</f>
        <v>23</v>
      </c>
      <c r="C2022" s="93" t="str">
        <f>IF(H2020="","",IF(D2020="USD",H2020-G2020,ROUNDUP((H2020-G2020)/T2020,2)))</f>
        <v/>
      </c>
      <c r="D2022" s="110"/>
      <c r="E2022" s="110"/>
      <c r="F2022" s="111" t="str">
        <f>IF(AND(E2020&lt;&gt;"",OR(I2020="全額",I2020="一部")=TRUE)=TRUE,E2020,"")</f>
        <v/>
      </c>
      <c r="G2022" s="112" t="str">
        <f>IF(D2020="JPY",IF(COUNTIF(F2022,"*円*")=1,I2022,ROUNDUP(I2022/T2020,2)),IF(COUNTIF(F2022,"*円*")=0,I2022,ROUNDUP(I2022*T2020,0)))</f>
        <v/>
      </c>
      <c r="H2022" s="174"/>
      <c r="I2022" s="176" t="str">
        <f>IF(I2020="","",IF(I2020="全額",H2020,IF(I2020="なし",0,"金額入力")))</f>
        <v/>
      </c>
      <c r="J2022" s="381"/>
      <c r="K2022" s="385"/>
      <c r="L2022" s="386"/>
      <c r="M2022" s="385"/>
      <c r="N2022" s="386"/>
      <c r="O2022" s="385"/>
      <c r="P2022" s="386"/>
      <c r="Q2022" s="385"/>
      <c r="R2022" s="387"/>
      <c r="S2022" s="87"/>
      <c r="T2022" s="135"/>
      <c r="U2022" s="118" t="str">
        <f>IF(G2022="","","IN_"&amp;F2022&amp;MONTH(H2022)&amp;"/"&amp;DAY(H2022))&amp;"_"&amp;COUNTIF($V$14:V2022,V2022)</f>
        <v>_352</v>
      </c>
      <c r="V2022" s="118" t="str">
        <f>"IN_"&amp;F2022&amp;H2022</f>
        <v>IN_</v>
      </c>
      <c r="W2022" s="118"/>
      <c r="X2022" s="118"/>
      <c r="Y2022" s="135" t="str">
        <f>Q2021</f>
        <v/>
      </c>
      <c r="Z2022" s="266">
        <f>Q2022</f>
        <v>0</v>
      </c>
      <c r="AA2022" s="135" t="str">
        <f>IF(AB2022="着金待ち",COUNTIF($AB$14:AB2022,"着金待ち"),"")</f>
        <v/>
      </c>
      <c r="AB2022" s="135" t="str">
        <f>IF(AND(OR(I2020="全額",I2020="一部")=TRUE,H2022="")=TRUE,"着金待ち","")</f>
        <v/>
      </c>
      <c r="AC2022" s="135" t="str">
        <f>IF(AB2022="着金待ち",C2020,"")</f>
        <v/>
      </c>
      <c r="AD2022" s="135" t="str">
        <f>IF(AB2022="着金待ち",F2022,"")</f>
        <v/>
      </c>
      <c r="AE2022" s="292" t="str">
        <f>IF(AB2022="着金待ち",G2022,"")</f>
        <v/>
      </c>
      <c r="AF2022" s="148" t="str">
        <f>IF(AB2022="着金待ち",B2022,"")</f>
        <v/>
      </c>
      <c r="AG2022" s="135" t="str">
        <f>IF(C2022="","",IF(C2022&lt;&gt;D2022+E2022,"！",""))</f>
        <v/>
      </c>
      <c r="AH2022" s="135" t="str">
        <f>IF(C2022="","",IF(C2022&lt;&gt;SUM(K2022:R2022),"！",""))</f>
        <v/>
      </c>
      <c r="AI2022" s="135" t="str">
        <f>IF(OR(AG2022="！",AH2022="！")=TRUE,"！","")</f>
        <v/>
      </c>
      <c r="AJ2022" s="135" t="str">
        <f>IF(AI2022="！",COUNTIF($AI$14:AI2022,"！"),"")</f>
        <v/>
      </c>
      <c r="AK2022" s="135">
        <v>7</v>
      </c>
    </row>
    <row r="2023" spans="1:37" ht="18" customHeight="1" thickBot="1">
      <c r="A2023" s="312"/>
      <c r="B2023" s="308" t="s">
        <v>317</v>
      </c>
      <c r="C2023" s="88"/>
      <c r="D2023" s="89"/>
      <c r="E2023" s="94" t="str">
        <f>IFERROR(ABS(C2022-(D2022+E2022)),"")</f>
        <v/>
      </c>
      <c r="F2023" s="90"/>
      <c r="G2023" s="90"/>
      <c r="H2023" s="89"/>
      <c r="I2023" s="170"/>
      <c r="J2023" s="79"/>
      <c r="K2023" s="79"/>
      <c r="L2023" s="79"/>
      <c r="M2023" s="79"/>
      <c r="N2023" s="79"/>
      <c r="O2023" s="79"/>
      <c r="P2023" s="79"/>
      <c r="Q2023" s="388" t="str">
        <f>IFERROR(ABS(C2022-SUM(K2022:R2022)),"")</f>
        <v/>
      </c>
      <c r="R2023" s="388"/>
      <c r="S2023" s="79"/>
      <c r="T2023" s="135"/>
      <c r="U2023" s="118"/>
      <c r="V2023" s="118"/>
      <c r="W2023" s="118"/>
      <c r="X2023" s="118"/>
      <c r="Y2023" s="135"/>
      <c r="Z2023" s="135"/>
      <c r="AA2023" s="135"/>
      <c r="AB2023" s="135"/>
      <c r="AC2023" s="135"/>
      <c r="AD2023" s="135"/>
      <c r="AE2023" s="135"/>
      <c r="AF2023" s="148"/>
      <c r="AG2023" s="135"/>
      <c r="AH2023" s="135"/>
      <c r="AI2023" s="135"/>
      <c r="AJ2023" s="135"/>
      <c r="AK2023" s="135"/>
    </row>
    <row r="2024" spans="1:37" ht="18" customHeight="1" thickBot="1">
      <c r="A2024" s="312"/>
      <c r="B2024" s="321">
        <f>B2019+1</f>
        <v>8</v>
      </c>
      <c r="C2024" s="81" t="s">
        <v>23</v>
      </c>
      <c r="D2024" s="82" t="s">
        <v>136</v>
      </c>
      <c r="E2024" s="82" t="s">
        <v>28</v>
      </c>
      <c r="F2024" s="82" t="s">
        <v>27</v>
      </c>
      <c r="G2024" s="82" t="s">
        <v>24</v>
      </c>
      <c r="H2024" s="171" t="s">
        <v>25</v>
      </c>
      <c r="I2024" s="91" t="s">
        <v>133</v>
      </c>
      <c r="J2024" s="372" t="s">
        <v>198</v>
      </c>
      <c r="K2024" s="374"/>
      <c r="L2024" s="375"/>
      <c r="M2024" s="375"/>
      <c r="N2024" s="375"/>
      <c r="O2024" s="375"/>
      <c r="P2024" s="375"/>
      <c r="Q2024" s="375"/>
      <c r="R2024" s="376"/>
      <c r="S2024" s="83"/>
      <c r="T2024" s="120" t="s">
        <v>31</v>
      </c>
      <c r="U2024" s="118"/>
      <c r="V2024" s="118"/>
      <c r="W2024" s="118"/>
      <c r="X2024" s="118"/>
      <c r="Y2024" s="135" t="str">
        <f>K2026</f>
        <v/>
      </c>
      <c r="Z2024" s="266">
        <f>K2027</f>
        <v>0</v>
      </c>
      <c r="AA2024" s="135"/>
      <c r="AB2024" s="135"/>
      <c r="AC2024" s="135"/>
      <c r="AD2024" s="135"/>
      <c r="AE2024" s="135"/>
      <c r="AF2024" s="148"/>
      <c r="AG2024" s="135"/>
      <c r="AH2024" s="135"/>
      <c r="AI2024" s="135"/>
      <c r="AJ2024" s="135"/>
      <c r="AK2024" s="135"/>
    </row>
    <row r="2025" spans="1:37" ht="18" customHeight="1" thickBot="1">
      <c r="A2025" s="312"/>
      <c r="B2025" s="309">
        <f>B1990</f>
        <v>23</v>
      </c>
      <c r="C2025" s="107"/>
      <c r="D2025" s="108" t="s">
        <v>30</v>
      </c>
      <c r="E2025" s="108" t="str">
        <f>IF(C2025="","",IFERROR(INDEX(リスト!$B$3:$B$32,MATCH(プレー記録!C2025,リスト!$D$3:$D$32,0),1),""))</f>
        <v/>
      </c>
      <c r="F2025" s="109"/>
      <c r="G2025" s="109" t="str">
        <f>IF(F2025="","",F2025)</f>
        <v/>
      </c>
      <c r="H2025" s="172"/>
      <c r="I2025" s="175"/>
      <c r="J2025" s="373"/>
      <c r="K2025" s="377"/>
      <c r="L2025" s="378"/>
      <c r="M2025" s="378"/>
      <c r="N2025" s="378"/>
      <c r="O2025" s="378"/>
      <c r="P2025" s="378"/>
      <c r="Q2025" s="378"/>
      <c r="R2025" s="379"/>
      <c r="S2025" s="84"/>
      <c r="T2025" s="241"/>
      <c r="U2025" s="118" t="str">
        <f>IF(F2025="","","OUT_"&amp;E2025&amp;MONTH(B2025)&amp;"/"&amp;DAY(B2025)&amp;"_"&amp;COUNTIF($V$12:V2025,V2025))</f>
        <v/>
      </c>
      <c r="V2025" s="118" t="str">
        <f>"OUT_"&amp;E2025&amp;B2025</f>
        <v>OUT_23</v>
      </c>
      <c r="W2025" s="194">
        <f>SUM(H2025)-SUM(I2027)</f>
        <v>0</v>
      </c>
      <c r="X2025" s="119" t="str">
        <f>IF(C2025="","",C2025)</f>
        <v/>
      </c>
      <c r="Y2025" s="135" t="str">
        <f>M2026</f>
        <v/>
      </c>
      <c r="Z2025" s="266">
        <f>M2027</f>
        <v>0</v>
      </c>
      <c r="AA2025" s="135"/>
      <c r="AB2025" s="135"/>
      <c r="AC2025" s="135"/>
      <c r="AD2025" s="135"/>
      <c r="AE2025" s="135"/>
      <c r="AF2025" s="148"/>
      <c r="AG2025" s="135"/>
      <c r="AH2025" s="135"/>
      <c r="AI2025" s="135"/>
      <c r="AJ2025" s="135"/>
      <c r="AK2025" s="135"/>
    </row>
    <row r="2026" spans="1:37" ht="18" customHeight="1">
      <c r="A2026" s="312"/>
      <c r="B2026" s="79"/>
      <c r="C2026" s="85" t="s">
        <v>26</v>
      </c>
      <c r="D2026" s="86" t="s">
        <v>1</v>
      </c>
      <c r="E2026" s="86" t="s">
        <v>29</v>
      </c>
      <c r="F2026" s="86" t="s">
        <v>119</v>
      </c>
      <c r="G2026" s="86" t="s">
        <v>134</v>
      </c>
      <c r="H2026" s="173" t="s">
        <v>117</v>
      </c>
      <c r="I2026" s="92" t="s">
        <v>135</v>
      </c>
      <c r="J2026" s="380" t="s">
        <v>199</v>
      </c>
      <c r="K2026" s="382" t="str">
        <f>$K$13</f>
        <v/>
      </c>
      <c r="L2026" s="383"/>
      <c r="M2026" s="382" t="str">
        <f>$M$13</f>
        <v/>
      </c>
      <c r="N2026" s="383"/>
      <c r="O2026" s="382" t="str">
        <f>$O$13</f>
        <v/>
      </c>
      <c r="P2026" s="383"/>
      <c r="Q2026" s="382" t="str">
        <f>$Q$13</f>
        <v/>
      </c>
      <c r="R2026" s="384"/>
      <c r="S2026" s="87"/>
      <c r="T2026" s="135"/>
      <c r="U2026" s="118"/>
      <c r="V2026" s="118"/>
      <c r="W2026" s="118"/>
      <c r="X2026" s="118"/>
      <c r="Y2026" s="135" t="str">
        <f>O2026</f>
        <v/>
      </c>
      <c r="Z2026" s="266">
        <f>O2027</f>
        <v>0</v>
      </c>
      <c r="AA2026" s="135"/>
      <c r="AB2026" s="135"/>
      <c r="AC2026" s="135"/>
      <c r="AD2026" s="135"/>
      <c r="AE2026" s="135"/>
      <c r="AF2026" s="148"/>
      <c r="AG2026" s="135"/>
      <c r="AH2026" s="135"/>
      <c r="AI2026" s="135"/>
      <c r="AJ2026" s="135"/>
      <c r="AK2026" s="135"/>
    </row>
    <row r="2027" spans="1:37" ht="18" customHeight="1" thickBot="1">
      <c r="A2027" s="312" t="str">
        <f>IF(C2025="","",C2025)</f>
        <v/>
      </c>
      <c r="B2027" s="97">
        <f>B1990</f>
        <v>23</v>
      </c>
      <c r="C2027" s="93" t="str">
        <f>IF(H2025="","",IF(D2025="USD",H2025-G2025,ROUNDUP((H2025-G2025)/T2025,2)))</f>
        <v/>
      </c>
      <c r="D2027" s="110"/>
      <c r="E2027" s="110"/>
      <c r="F2027" s="111" t="str">
        <f>IF(AND(E2025&lt;&gt;"",OR(I2025="全額",I2025="一部")=TRUE)=TRUE,E2025,"")</f>
        <v/>
      </c>
      <c r="G2027" s="112" t="str">
        <f>IF(D2025="JPY",IF(COUNTIF(F2027,"*円*")=1,I2027,ROUNDUP(I2027/T2025,2)),IF(COUNTIF(F2027,"*円*")=0,I2027,ROUNDUP(I2027*T2025,0)))</f>
        <v/>
      </c>
      <c r="H2027" s="174"/>
      <c r="I2027" s="176" t="str">
        <f>IF(I2025="","",IF(I2025="全額",H2025,IF(I2025="なし",0,"金額入力")))</f>
        <v/>
      </c>
      <c r="J2027" s="381"/>
      <c r="K2027" s="385"/>
      <c r="L2027" s="386"/>
      <c r="M2027" s="385"/>
      <c r="N2027" s="386"/>
      <c r="O2027" s="385"/>
      <c r="P2027" s="386"/>
      <c r="Q2027" s="385"/>
      <c r="R2027" s="387"/>
      <c r="S2027" s="87"/>
      <c r="T2027" s="135"/>
      <c r="U2027" s="118" t="str">
        <f>IF(G2027="","","IN_"&amp;F2027&amp;MONTH(H2027)&amp;"/"&amp;DAY(H2027))&amp;"_"&amp;COUNTIF($V$14:V2027,V2027)</f>
        <v>_353</v>
      </c>
      <c r="V2027" s="118" t="str">
        <f>"IN_"&amp;F2027&amp;H2027</f>
        <v>IN_</v>
      </c>
      <c r="W2027" s="118"/>
      <c r="X2027" s="118"/>
      <c r="Y2027" s="135" t="str">
        <f>Q2026</f>
        <v/>
      </c>
      <c r="Z2027" s="266">
        <f>Q2027</f>
        <v>0</v>
      </c>
      <c r="AA2027" s="135" t="str">
        <f>IF(AB2027="着金待ち",COUNTIF($AB$14:AB2027,"着金待ち"),"")</f>
        <v/>
      </c>
      <c r="AB2027" s="135" t="str">
        <f>IF(AND(OR(I2025="全額",I2025="一部")=TRUE,H2027="")=TRUE,"着金待ち","")</f>
        <v/>
      </c>
      <c r="AC2027" s="135" t="str">
        <f>IF(AB2027="着金待ち",C2025,"")</f>
        <v/>
      </c>
      <c r="AD2027" s="135" t="str">
        <f>IF(AB2027="着金待ち",F2027,"")</f>
        <v/>
      </c>
      <c r="AE2027" s="292" t="str">
        <f>IF(AB2027="着金待ち",G2027,"")</f>
        <v/>
      </c>
      <c r="AF2027" s="148" t="str">
        <f>IF(AB2027="着金待ち",B2027,"")</f>
        <v/>
      </c>
      <c r="AG2027" s="135" t="str">
        <f>IF(C2027="","",IF(C2027&lt;&gt;D2027+E2027,"！",""))</f>
        <v/>
      </c>
      <c r="AH2027" s="135" t="str">
        <f>IF(C2027="","",IF(C2027&lt;&gt;SUM(K2027:R2027),"！",""))</f>
        <v/>
      </c>
      <c r="AI2027" s="135" t="str">
        <f>IF(OR(AG2027="！",AH2027="！")=TRUE,"！","")</f>
        <v/>
      </c>
      <c r="AJ2027" s="135" t="str">
        <f>IF(AI2027="！",COUNTIF($AI$14:AI2027,"！"),"")</f>
        <v/>
      </c>
      <c r="AK2027" s="135">
        <v>8</v>
      </c>
    </row>
    <row r="2028" spans="1:37" ht="18" customHeight="1" thickBot="1">
      <c r="A2028" s="312"/>
      <c r="B2028" s="308" t="s">
        <v>317</v>
      </c>
      <c r="C2028" s="88"/>
      <c r="D2028" s="89"/>
      <c r="E2028" s="94" t="str">
        <f>IFERROR(ABS(C2027-(D2027+E2027)),"")</f>
        <v/>
      </c>
      <c r="F2028" s="90"/>
      <c r="G2028" s="90"/>
      <c r="H2028" s="89"/>
      <c r="I2028" s="170"/>
      <c r="J2028" s="79"/>
      <c r="K2028" s="79"/>
      <c r="L2028" s="79"/>
      <c r="M2028" s="79"/>
      <c r="N2028" s="79"/>
      <c r="O2028" s="79"/>
      <c r="P2028" s="79"/>
      <c r="Q2028" s="388" t="str">
        <f>IFERROR(ABS(C2027-SUM(K2027:R2027)),"")</f>
        <v/>
      </c>
      <c r="R2028" s="388"/>
      <c r="S2028" s="79"/>
      <c r="T2028" s="135"/>
      <c r="U2028" s="118"/>
      <c r="V2028" s="118"/>
      <c r="W2028" s="118"/>
      <c r="X2028" s="118"/>
      <c r="Y2028" s="135"/>
      <c r="Z2028" s="135"/>
      <c r="AA2028" s="135"/>
      <c r="AB2028" s="135"/>
      <c r="AC2028" s="135"/>
      <c r="AD2028" s="135"/>
      <c r="AE2028" s="135"/>
      <c r="AF2028" s="148"/>
      <c r="AG2028" s="135"/>
      <c r="AH2028" s="135"/>
      <c r="AI2028" s="135"/>
      <c r="AJ2028" s="135"/>
      <c r="AK2028" s="135"/>
    </row>
    <row r="2029" spans="1:37" ht="18" customHeight="1" thickBot="1">
      <c r="A2029" s="312"/>
      <c r="B2029" s="321">
        <f>B2024+1</f>
        <v>9</v>
      </c>
      <c r="C2029" s="81" t="s">
        <v>23</v>
      </c>
      <c r="D2029" s="82" t="s">
        <v>136</v>
      </c>
      <c r="E2029" s="82" t="s">
        <v>28</v>
      </c>
      <c r="F2029" s="82" t="s">
        <v>27</v>
      </c>
      <c r="G2029" s="82" t="s">
        <v>24</v>
      </c>
      <c r="H2029" s="171" t="s">
        <v>25</v>
      </c>
      <c r="I2029" s="91" t="s">
        <v>133</v>
      </c>
      <c r="J2029" s="372" t="s">
        <v>198</v>
      </c>
      <c r="K2029" s="374"/>
      <c r="L2029" s="375"/>
      <c r="M2029" s="375"/>
      <c r="N2029" s="375"/>
      <c r="O2029" s="375"/>
      <c r="P2029" s="375"/>
      <c r="Q2029" s="375"/>
      <c r="R2029" s="376"/>
      <c r="S2029" s="83"/>
      <c r="T2029" s="120" t="s">
        <v>31</v>
      </c>
      <c r="U2029" s="118"/>
      <c r="V2029" s="118"/>
      <c r="W2029" s="118"/>
      <c r="X2029" s="118"/>
      <c r="Y2029" s="135" t="str">
        <f>K2031</f>
        <v/>
      </c>
      <c r="Z2029" s="266">
        <f>K2032</f>
        <v>0</v>
      </c>
      <c r="AA2029" s="135"/>
      <c r="AB2029" s="135"/>
      <c r="AC2029" s="135"/>
      <c r="AD2029" s="135"/>
      <c r="AE2029" s="135"/>
      <c r="AF2029" s="148"/>
      <c r="AG2029" s="135"/>
      <c r="AH2029" s="135"/>
      <c r="AI2029" s="135"/>
      <c r="AJ2029" s="135"/>
      <c r="AK2029" s="135"/>
    </row>
    <row r="2030" spans="1:37" ht="18" customHeight="1" thickBot="1">
      <c r="A2030" s="312"/>
      <c r="B2030" s="309">
        <f>B1990</f>
        <v>23</v>
      </c>
      <c r="C2030" s="107"/>
      <c r="D2030" s="108" t="s">
        <v>30</v>
      </c>
      <c r="E2030" s="108" t="str">
        <f>IF(C2030="","",IFERROR(INDEX(リスト!$B$3:$B$32,MATCH(プレー記録!C2030,リスト!$D$3:$D$32,0),1),""))</f>
        <v/>
      </c>
      <c r="F2030" s="109"/>
      <c r="G2030" s="109" t="str">
        <f>IF(F2030="","",F2030)</f>
        <v/>
      </c>
      <c r="H2030" s="172"/>
      <c r="I2030" s="175"/>
      <c r="J2030" s="373"/>
      <c r="K2030" s="377"/>
      <c r="L2030" s="378"/>
      <c r="M2030" s="378"/>
      <c r="N2030" s="378"/>
      <c r="O2030" s="378"/>
      <c r="P2030" s="378"/>
      <c r="Q2030" s="378"/>
      <c r="R2030" s="379"/>
      <c r="S2030" s="84"/>
      <c r="T2030" s="241"/>
      <c r="U2030" s="118" t="str">
        <f>IF(F2030="","","OUT_"&amp;E2030&amp;MONTH(B2030)&amp;"/"&amp;DAY(B2030)&amp;"_"&amp;COUNTIF($V$12:V2030,V2030))</f>
        <v/>
      </c>
      <c r="V2030" s="118" t="str">
        <f>"OUT_"&amp;E2030&amp;B2030</f>
        <v>OUT_23</v>
      </c>
      <c r="W2030" s="194">
        <f>SUM(H2030)-SUM(I2032)</f>
        <v>0</v>
      </c>
      <c r="X2030" s="119" t="str">
        <f>IF(C2030="","",C2030)</f>
        <v/>
      </c>
      <c r="Y2030" s="135" t="str">
        <f>M2031</f>
        <v/>
      </c>
      <c r="Z2030" s="266">
        <f>M2032</f>
        <v>0</v>
      </c>
      <c r="AA2030" s="135"/>
      <c r="AB2030" s="135"/>
      <c r="AC2030" s="135"/>
      <c r="AD2030" s="135"/>
      <c r="AE2030" s="135"/>
      <c r="AF2030" s="148"/>
      <c r="AG2030" s="135"/>
      <c r="AH2030" s="135"/>
      <c r="AI2030" s="135"/>
      <c r="AJ2030" s="135"/>
      <c r="AK2030" s="135"/>
    </row>
    <row r="2031" spans="1:37" ht="18" customHeight="1">
      <c r="A2031" s="312"/>
      <c r="B2031" s="79"/>
      <c r="C2031" s="85" t="s">
        <v>26</v>
      </c>
      <c r="D2031" s="86" t="s">
        <v>1</v>
      </c>
      <c r="E2031" s="86" t="s">
        <v>29</v>
      </c>
      <c r="F2031" s="86" t="s">
        <v>119</v>
      </c>
      <c r="G2031" s="86" t="s">
        <v>134</v>
      </c>
      <c r="H2031" s="173" t="s">
        <v>117</v>
      </c>
      <c r="I2031" s="92" t="s">
        <v>135</v>
      </c>
      <c r="J2031" s="380" t="s">
        <v>199</v>
      </c>
      <c r="K2031" s="382" t="str">
        <f>$K$13</f>
        <v/>
      </c>
      <c r="L2031" s="383"/>
      <c r="M2031" s="382" t="str">
        <f>$M$13</f>
        <v/>
      </c>
      <c r="N2031" s="383"/>
      <c r="O2031" s="382" t="str">
        <f>$O$13</f>
        <v/>
      </c>
      <c r="P2031" s="383"/>
      <c r="Q2031" s="382" t="str">
        <f>$Q$13</f>
        <v/>
      </c>
      <c r="R2031" s="384"/>
      <c r="S2031" s="87"/>
      <c r="T2031" s="135"/>
      <c r="U2031" s="118"/>
      <c r="V2031" s="118"/>
      <c r="W2031" s="118"/>
      <c r="X2031" s="118"/>
      <c r="Y2031" s="135" t="str">
        <f>O2031</f>
        <v/>
      </c>
      <c r="Z2031" s="266">
        <f>O2032</f>
        <v>0</v>
      </c>
      <c r="AA2031" s="135"/>
      <c r="AB2031" s="135"/>
      <c r="AC2031" s="135"/>
      <c r="AD2031" s="135"/>
      <c r="AE2031" s="135"/>
      <c r="AF2031" s="148"/>
      <c r="AG2031" s="135"/>
      <c r="AH2031" s="135"/>
      <c r="AI2031" s="135"/>
      <c r="AJ2031" s="135"/>
      <c r="AK2031" s="135"/>
    </row>
    <row r="2032" spans="1:37" ht="18" customHeight="1" thickBot="1">
      <c r="A2032" s="312" t="str">
        <f>IF(C2030="","",C2030)</f>
        <v/>
      </c>
      <c r="B2032" s="97">
        <f>B1990</f>
        <v>23</v>
      </c>
      <c r="C2032" s="93" t="str">
        <f>IF(H2030="","",IF(D2030="USD",H2030-G2030,ROUNDUP((H2030-G2030)/T2030,2)))</f>
        <v/>
      </c>
      <c r="D2032" s="110"/>
      <c r="E2032" s="110"/>
      <c r="F2032" s="111" t="str">
        <f>IF(AND(E2030&lt;&gt;"",OR(I2030="全額",I2030="一部")=TRUE)=TRUE,E2030,"")</f>
        <v/>
      </c>
      <c r="G2032" s="112" t="str">
        <f>IF(D2030="JPY",IF(COUNTIF(F2032,"*円*")=1,I2032,ROUNDUP(I2032/T2030,2)),IF(COUNTIF(F2032,"*円*")=0,I2032,ROUNDUP(I2032*T2030,0)))</f>
        <v/>
      </c>
      <c r="H2032" s="174"/>
      <c r="I2032" s="176" t="str">
        <f>IF(I2030="","",IF(I2030="全額",H2030,IF(I2030="なし",0,"金額入力")))</f>
        <v/>
      </c>
      <c r="J2032" s="381"/>
      <c r="K2032" s="385"/>
      <c r="L2032" s="386"/>
      <c r="M2032" s="385"/>
      <c r="N2032" s="386"/>
      <c r="O2032" s="385"/>
      <c r="P2032" s="386"/>
      <c r="Q2032" s="385"/>
      <c r="R2032" s="387"/>
      <c r="S2032" s="87"/>
      <c r="T2032" s="135"/>
      <c r="U2032" s="118" t="str">
        <f>IF(G2032="","","IN_"&amp;F2032&amp;MONTH(H2032)&amp;"/"&amp;DAY(H2032))&amp;"_"&amp;COUNTIF($V$14:V2032,V2032)</f>
        <v>_354</v>
      </c>
      <c r="V2032" s="118" t="str">
        <f>"IN_"&amp;F2032&amp;H2032</f>
        <v>IN_</v>
      </c>
      <c r="W2032" s="118"/>
      <c r="X2032" s="118"/>
      <c r="Y2032" s="135" t="str">
        <f>Q2031</f>
        <v/>
      </c>
      <c r="Z2032" s="266">
        <f>Q2032</f>
        <v>0</v>
      </c>
      <c r="AA2032" s="135" t="str">
        <f>IF(AB2032="着金待ち",COUNTIF($AB$14:AB2032,"着金待ち"),"")</f>
        <v/>
      </c>
      <c r="AB2032" s="135" t="str">
        <f>IF(AND(OR(I2030="全額",I2030="一部")=TRUE,H2032="")=TRUE,"着金待ち","")</f>
        <v/>
      </c>
      <c r="AC2032" s="135" t="str">
        <f>IF(AB2032="着金待ち",C2030,"")</f>
        <v/>
      </c>
      <c r="AD2032" s="135" t="str">
        <f>IF(AB2032="着金待ち",F2032,"")</f>
        <v/>
      </c>
      <c r="AE2032" s="292" t="str">
        <f>IF(AB2032="着金待ち",G2032,"")</f>
        <v/>
      </c>
      <c r="AF2032" s="148" t="str">
        <f>IF(AB2032="着金待ち",B2032,"")</f>
        <v/>
      </c>
      <c r="AG2032" s="135" t="str">
        <f>IF(C2032="","",IF(C2032&lt;&gt;D2032+E2032,"！",""))</f>
        <v/>
      </c>
      <c r="AH2032" s="135" t="str">
        <f>IF(C2032="","",IF(C2032&lt;&gt;SUM(K2032:R2032),"！",""))</f>
        <v/>
      </c>
      <c r="AI2032" s="135" t="str">
        <f>IF(OR(AG2032="！",AH2032="！")=TRUE,"！","")</f>
        <v/>
      </c>
      <c r="AJ2032" s="135" t="str">
        <f>IF(AI2032="！",COUNTIF($AI$14:AI2032,"！"),"")</f>
        <v/>
      </c>
      <c r="AK2032" s="135">
        <v>9</v>
      </c>
    </row>
    <row r="2033" spans="1:37" ht="18" customHeight="1" thickBot="1">
      <c r="A2033" s="312"/>
      <c r="B2033" s="308" t="s">
        <v>317</v>
      </c>
      <c r="C2033" s="88"/>
      <c r="D2033" s="89"/>
      <c r="E2033" s="94" t="str">
        <f>IFERROR(ABS(C2032-(D2032+E2032)),"")</f>
        <v/>
      </c>
      <c r="F2033" s="90"/>
      <c r="G2033" s="90"/>
      <c r="H2033" s="89"/>
      <c r="I2033" s="170"/>
      <c r="J2033" s="79"/>
      <c r="K2033" s="79"/>
      <c r="L2033" s="79"/>
      <c r="M2033" s="79"/>
      <c r="N2033" s="79"/>
      <c r="O2033" s="79"/>
      <c r="P2033" s="79"/>
      <c r="Q2033" s="388" t="str">
        <f>IFERROR(ABS(C2032-SUM(K2032:R2032)),"")</f>
        <v/>
      </c>
      <c r="R2033" s="388"/>
      <c r="S2033" s="79"/>
      <c r="T2033" s="135"/>
      <c r="U2033" s="118"/>
      <c r="V2033" s="118"/>
      <c r="W2033" s="118"/>
      <c r="X2033" s="118"/>
      <c r="Y2033" s="135"/>
      <c r="Z2033" s="135"/>
      <c r="AA2033" s="135"/>
      <c r="AB2033" s="135"/>
      <c r="AC2033" s="135"/>
      <c r="AD2033" s="135"/>
      <c r="AE2033" s="135"/>
      <c r="AF2033" s="148"/>
      <c r="AG2033" s="135"/>
      <c r="AH2033" s="135"/>
      <c r="AI2033" s="135"/>
      <c r="AJ2033" s="135"/>
      <c r="AK2033" s="135"/>
    </row>
    <row r="2034" spans="1:37" ht="18" customHeight="1" thickBot="1">
      <c r="A2034" s="312"/>
      <c r="B2034" s="321">
        <f>B2029+1</f>
        <v>10</v>
      </c>
      <c r="C2034" s="81" t="s">
        <v>23</v>
      </c>
      <c r="D2034" s="82" t="s">
        <v>136</v>
      </c>
      <c r="E2034" s="82" t="s">
        <v>28</v>
      </c>
      <c r="F2034" s="82" t="s">
        <v>27</v>
      </c>
      <c r="G2034" s="82" t="s">
        <v>24</v>
      </c>
      <c r="H2034" s="171" t="s">
        <v>25</v>
      </c>
      <c r="I2034" s="91" t="s">
        <v>133</v>
      </c>
      <c r="J2034" s="372" t="s">
        <v>198</v>
      </c>
      <c r="K2034" s="374"/>
      <c r="L2034" s="375"/>
      <c r="M2034" s="375"/>
      <c r="N2034" s="375"/>
      <c r="O2034" s="375"/>
      <c r="P2034" s="375"/>
      <c r="Q2034" s="375"/>
      <c r="R2034" s="376"/>
      <c r="S2034" s="83"/>
      <c r="T2034" s="120" t="s">
        <v>31</v>
      </c>
      <c r="U2034" s="118"/>
      <c r="V2034" s="118"/>
      <c r="W2034" s="118"/>
      <c r="X2034" s="118"/>
      <c r="Y2034" s="135" t="str">
        <f>K2036</f>
        <v/>
      </c>
      <c r="Z2034" s="266">
        <f>K2037</f>
        <v>0</v>
      </c>
      <c r="AA2034" s="135"/>
      <c r="AB2034" s="135"/>
      <c r="AC2034" s="135"/>
      <c r="AD2034" s="135"/>
      <c r="AE2034" s="135"/>
      <c r="AF2034" s="148"/>
      <c r="AG2034" s="135"/>
      <c r="AH2034" s="135"/>
      <c r="AI2034" s="135"/>
      <c r="AJ2034" s="135"/>
      <c r="AK2034" s="135"/>
    </row>
    <row r="2035" spans="1:37" ht="18" customHeight="1" thickBot="1">
      <c r="A2035" s="312"/>
      <c r="B2035" s="309">
        <f>B1990</f>
        <v>23</v>
      </c>
      <c r="C2035" s="107"/>
      <c r="D2035" s="108" t="s">
        <v>30</v>
      </c>
      <c r="E2035" s="108" t="str">
        <f>IF(C2035="","",IFERROR(INDEX(リスト!$B$3:$B$32,MATCH(プレー記録!C2035,リスト!$D$3:$D$32,0),1),""))</f>
        <v/>
      </c>
      <c r="F2035" s="109"/>
      <c r="G2035" s="109" t="str">
        <f>IF(F2035="","",F2035)</f>
        <v/>
      </c>
      <c r="H2035" s="172"/>
      <c r="I2035" s="175"/>
      <c r="J2035" s="373"/>
      <c r="K2035" s="377"/>
      <c r="L2035" s="378"/>
      <c r="M2035" s="378"/>
      <c r="N2035" s="378"/>
      <c r="O2035" s="378"/>
      <c r="P2035" s="378"/>
      <c r="Q2035" s="378"/>
      <c r="R2035" s="379"/>
      <c r="S2035" s="84"/>
      <c r="T2035" s="241"/>
      <c r="U2035" s="118" t="str">
        <f>IF(F2035="","","OUT_"&amp;E2035&amp;MONTH(B2035)&amp;"/"&amp;DAY(B2035)&amp;"_"&amp;COUNTIF($V$12:V2035,V2035))</f>
        <v/>
      </c>
      <c r="V2035" s="118" t="str">
        <f>"OUT_"&amp;E2035&amp;B2035</f>
        <v>OUT_23</v>
      </c>
      <c r="W2035" s="194">
        <f>SUM(H2035)-SUM(I2037)</f>
        <v>0</v>
      </c>
      <c r="X2035" s="119" t="str">
        <f>IF(C2035="","",C2035)</f>
        <v/>
      </c>
      <c r="Y2035" s="135" t="str">
        <f>M2036</f>
        <v/>
      </c>
      <c r="Z2035" s="266">
        <f>M2037</f>
        <v>0</v>
      </c>
      <c r="AA2035" s="135"/>
      <c r="AB2035" s="135"/>
      <c r="AC2035" s="135"/>
      <c r="AD2035" s="135"/>
      <c r="AE2035" s="135"/>
      <c r="AF2035" s="148"/>
      <c r="AG2035" s="135"/>
      <c r="AH2035" s="135"/>
      <c r="AI2035" s="135"/>
      <c r="AJ2035" s="135"/>
      <c r="AK2035" s="135"/>
    </row>
    <row r="2036" spans="1:37" ht="18" customHeight="1">
      <c r="A2036" s="312"/>
      <c r="B2036" s="79"/>
      <c r="C2036" s="85" t="s">
        <v>26</v>
      </c>
      <c r="D2036" s="86" t="s">
        <v>1</v>
      </c>
      <c r="E2036" s="86" t="s">
        <v>29</v>
      </c>
      <c r="F2036" s="86" t="s">
        <v>119</v>
      </c>
      <c r="G2036" s="86" t="s">
        <v>134</v>
      </c>
      <c r="H2036" s="173" t="s">
        <v>117</v>
      </c>
      <c r="I2036" s="92" t="s">
        <v>135</v>
      </c>
      <c r="J2036" s="380" t="s">
        <v>199</v>
      </c>
      <c r="K2036" s="382" t="str">
        <f>$K$13</f>
        <v/>
      </c>
      <c r="L2036" s="383"/>
      <c r="M2036" s="382" t="str">
        <f>$M$13</f>
        <v/>
      </c>
      <c r="N2036" s="383"/>
      <c r="O2036" s="382" t="str">
        <f>$O$13</f>
        <v/>
      </c>
      <c r="P2036" s="383"/>
      <c r="Q2036" s="382" t="str">
        <f>$Q$13</f>
        <v/>
      </c>
      <c r="R2036" s="384"/>
      <c r="S2036" s="87"/>
      <c r="T2036" s="135"/>
      <c r="U2036" s="118"/>
      <c r="V2036" s="118"/>
      <c r="W2036" s="118"/>
      <c r="X2036" s="118"/>
      <c r="Y2036" s="135" t="str">
        <f>O2036</f>
        <v/>
      </c>
      <c r="Z2036" s="266">
        <f>O2037</f>
        <v>0</v>
      </c>
      <c r="AA2036" s="135"/>
      <c r="AB2036" s="135"/>
      <c r="AC2036" s="135"/>
      <c r="AD2036" s="135"/>
      <c r="AE2036" s="135"/>
      <c r="AF2036" s="148"/>
      <c r="AG2036" s="135"/>
      <c r="AH2036" s="135"/>
      <c r="AI2036" s="135"/>
      <c r="AJ2036" s="135"/>
      <c r="AK2036" s="135"/>
    </row>
    <row r="2037" spans="1:37" ht="18" customHeight="1" thickBot="1">
      <c r="A2037" s="312" t="str">
        <f>IF(C2035="","",C2035)</f>
        <v/>
      </c>
      <c r="B2037" s="97">
        <f>B1990</f>
        <v>23</v>
      </c>
      <c r="C2037" s="93" t="str">
        <f>IF(H2035="","",IF(D2035="USD",H2035-G2035,ROUNDUP((H2035-G2035)/T2035,2)))</f>
        <v/>
      </c>
      <c r="D2037" s="110"/>
      <c r="E2037" s="110"/>
      <c r="F2037" s="111" t="str">
        <f>IF(AND(E2035&lt;&gt;"",OR(I2035="全額",I2035="一部")=TRUE)=TRUE,E2035,"")</f>
        <v/>
      </c>
      <c r="G2037" s="112" t="str">
        <f>IF(D2035="JPY",IF(COUNTIF(F2037,"*円*")=1,I2037,ROUNDUP(I2037/T2035,2)),IF(COUNTIF(F2037,"*円*")=0,I2037,ROUNDUP(I2037*T2035,0)))</f>
        <v/>
      </c>
      <c r="H2037" s="174"/>
      <c r="I2037" s="176" t="str">
        <f>IF(I2035="","",IF(I2035="全額",H2035,IF(I2035="なし",0,"金額入力")))</f>
        <v/>
      </c>
      <c r="J2037" s="381"/>
      <c r="K2037" s="385"/>
      <c r="L2037" s="386"/>
      <c r="M2037" s="385"/>
      <c r="N2037" s="386"/>
      <c r="O2037" s="385"/>
      <c r="P2037" s="386"/>
      <c r="Q2037" s="385"/>
      <c r="R2037" s="387"/>
      <c r="S2037" s="87"/>
      <c r="T2037" s="135"/>
      <c r="U2037" s="118" t="str">
        <f>IF(G2037="","","IN_"&amp;F2037&amp;MONTH(H2037)&amp;"/"&amp;DAY(H2037))&amp;"_"&amp;COUNTIF($V$14:V2037,V2037)</f>
        <v>_355</v>
      </c>
      <c r="V2037" s="118" t="str">
        <f>"IN_"&amp;F2037&amp;H2037</f>
        <v>IN_</v>
      </c>
      <c r="W2037" s="118"/>
      <c r="X2037" s="118"/>
      <c r="Y2037" s="135" t="str">
        <f>Q2036</f>
        <v/>
      </c>
      <c r="Z2037" s="266">
        <f>Q2037</f>
        <v>0</v>
      </c>
      <c r="AA2037" s="135" t="str">
        <f>IF(AB2037="着金待ち",COUNTIF($AB$14:AB2037,"着金待ち"),"")</f>
        <v/>
      </c>
      <c r="AB2037" s="135" t="str">
        <f>IF(AND(OR(I2035="全額",I2035="一部")=TRUE,H2037="")=TRUE,"着金待ち","")</f>
        <v/>
      </c>
      <c r="AC2037" s="135" t="str">
        <f>IF(AB2037="着金待ち",C2035,"")</f>
        <v/>
      </c>
      <c r="AD2037" s="135" t="str">
        <f>IF(AB2037="着金待ち",F2037,"")</f>
        <v/>
      </c>
      <c r="AE2037" s="292" t="str">
        <f>IF(AB2037="着金待ち",G2037,"")</f>
        <v/>
      </c>
      <c r="AF2037" s="148" t="str">
        <f>IF(AB2037="着金待ち",B2037,"")</f>
        <v/>
      </c>
      <c r="AG2037" s="135" t="str">
        <f>IF(C2037="","",IF(C2037&lt;&gt;D2037+E2037,"！",""))</f>
        <v/>
      </c>
      <c r="AH2037" s="135" t="str">
        <f>IF(C2037="","",IF(C2037&lt;&gt;SUM(K2037:R2037),"！",""))</f>
        <v/>
      </c>
      <c r="AI2037" s="135" t="str">
        <f>IF(OR(AG2037="！",AH2037="！")=TRUE,"！","")</f>
        <v/>
      </c>
      <c r="AJ2037" s="135" t="str">
        <f>IF(AI2037="！",COUNTIF($AI$14:AI2037,"！"),"")</f>
        <v/>
      </c>
      <c r="AK2037" s="135">
        <v>10</v>
      </c>
    </row>
    <row r="2038" spans="1:37" ht="18" customHeight="1" thickBot="1">
      <c r="A2038" s="312"/>
      <c r="B2038" s="308" t="s">
        <v>317</v>
      </c>
      <c r="C2038" s="181"/>
      <c r="D2038" s="182"/>
      <c r="E2038" s="98" t="str">
        <f>IFERROR(ABS(C2037-(D2037+E2037)),"")</f>
        <v/>
      </c>
      <c r="F2038" s="183"/>
      <c r="G2038" s="183"/>
      <c r="H2038" s="182"/>
      <c r="I2038" s="170"/>
      <c r="J2038" s="79"/>
      <c r="K2038" s="79"/>
      <c r="L2038" s="79"/>
      <c r="M2038" s="79"/>
      <c r="N2038" s="79"/>
      <c r="O2038" s="79"/>
      <c r="P2038" s="79"/>
      <c r="Q2038" s="371" t="str">
        <f>IFERROR(ABS(C2037-SUM(K2037:R2037)),"")</f>
        <v/>
      </c>
      <c r="R2038" s="371"/>
      <c r="S2038" s="79"/>
      <c r="T2038" s="135"/>
      <c r="U2038" s="118"/>
      <c r="V2038" s="118"/>
      <c r="W2038" s="118"/>
      <c r="X2038" s="118"/>
      <c r="Y2038" s="135"/>
      <c r="Z2038" s="135"/>
      <c r="AA2038" s="135"/>
      <c r="AB2038" s="135"/>
      <c r="AC2038" s="135"/>
      <c r="AD2038" s="135"/>
      <c r="AE2038" s="135"/>
      <c r="AF2038" s="148"/>
      <c r="AG2038" s="135"/>
      <c r="AH2038" s="135"/>
      <c r="AI2038" s="135"/>
      <c r="AJ2038" s="135"/>
      <c r="AK2038" s="135"/>
    </row>
    <row r="2039" spans="1:37" ht="18" customHeight="1" thickBot="1">
      <c r="A2039" s="312"/>
      <c r="B2039" s="321">
        <f>B2034+1</f>
        <v>11</v>
      </c>
      <c r="C2039" s="81" t="s">
        <v>23</v>
      </c>
      <c r="D2039" s="82" t="s">
        <v>136</v>
      </c>
      <c r="E2039" s="82" t="s">
        <v>28</v>
      </c>
      <c r="F2039" s="82" t="s">
        <v>27</v>
      </c>
      <c r="G2039" s="82" t="s">
        <v>24</v>
      </c>
      <c r="H2039" s="171" t="s">
        <v>25</v>
      </c>
      <c r="I2039" s="91" t="s">
        <v>133</v>
      </c>
      <c r="J2039" s="372" t="s">
        <v>198</v>
      </c>
      <c r="K2039" s="374"/>
      <c r="L2039" s="375"/>
      <c r="M2039" s="375"/>
      <c r="N2039" s="375"/>
      <c r="O2039" s="375"/>
      <c r="P2039" s="375"/>
      <c r="Q2039" s="375"/>
      <c r="R2039" s="376"/>
      <c r="S2039" s="83"/>
      <c r="T2039" s="120" t="s">
        <v>31</v>
      </c>
      <c r="U2039" s="118"/>
      <c r="V2039" s="118"/>
      <c r="W2039" s="118"/>
      <c r="X2039" s="118"/>
      <c r="Y2039" s="135" t="str">
        <f>K2041</f>
        <v/>
      </c>
      <c r="Z2039" s="266">
        <f>K2042</f>
        <v>0</v>
      </c>
      <c r="AA2039" s="135"/>
      <c r="AB2039" s="135"/>
      <c r="AC2039" s="135"/>
      <c r="AD2039" s="135"/>
      <c r="AE2039" s="135"/>
      <c r="AF2039" s="148"/>
      <c r="AG2039" s="135"/>
      <c r="AH2039" s="135"/>
      <c r="AI2039" s="135"/>
      <c r="AJ2039" s="135"/>
      <c r="AK2039" s="135"/>
    </row>
    <row r="2040" spans="1:37" ht="18" customHeight="1" thickBot="1">
      <c r="A2040" s="312"/>
      <c r="B2040" s="309">
        <f>B1990</f>
        <v>23</v>
      </c>
      <c r="C2040" s="107"/>
      <c r="D2040" s="108" t="s">
        <v>30</v>
      </c>
      <c r="E2040" s="108" t="str">
        <f>IF(C2040="","",IFERROR(INDEX(リスト!$B$3:$B$32,MATCH(プレー記録!C2040,リスト!$D$3:$D$32,0),1),""))</f>
        <v/>
      </c>
      <c r="F2040" s="109"/>
      <c r="G2040" s="109" t="str">
        <f>IF(F2040="","",F2040)</f>
        <v/>
      </c>
      <c r="H2040" s="172"/>
      <c r="I2040" s="175"/>
      <c r="J2040" s="373"/>
      <c r="K2040" s="377"/>
      <c r="L2040" s="378"/>
      <c r="M2040" s="378"/>
      <c r="N2040" s="378"/>
      <c r="O2040" s="378"/>
      <c r="P2040" s="378"/>
      <c r="Q2040" s="378"/>
      <c r="R2040" s="379"/>
      <c r="S2040" s="84"/>
      <c r="T2040" s="241"/>
      <c r="U2040" s="118" t="str">
        <f>IF(F2040="","","OUT_"&amp;E2040&amp;MONTH(B2040)&amp;"/"&amp;DAY(B2040)&amp;"_"&amp;COUNTIF($V$12:V2040,V2040))</f>
        <v/>
      </c>
      <c r="V2040" s="118" t="str">
        <f>"OUT_"&amp;E2040&amp;B2040</f>
        <v>OUT_23</v>
      </c>
      <c r="W2040" s="194">
        <f>SUM(H2040)-SUM(I2042)</f>
        <v>0</v>
      </c>
      <c r="X2040" s="119" t="str">
        <f>IF(C2040="","",C2040)</f>
        <v/>
      </c>
      <c r="Y2040" s="135" t="str">
        <f>M2041</f>
        <v/>
      </c>
      <c r="Z2040" s="266">
        <f>M2042</f>
        <v>0</v>
      </c>
      <c r="AA2040" s="135"/>
      <c r="AB2040" s="135"/>
      <c r="AC2040" s="135"/>
      <c r="AD2040" s="135"/>
      <c r="AE2040" s="135"/>
      <c r="AF2040" s="148"/>
      <c r="AG2040" s="135"/>
      <c r="AH2040" s="135"/>
      <c r="AI2040" s="135"/>
      <c r="AJ2040" s="135"/>
      <c r="AK2040" s="135"/>
    </row>
    <row r="2041" spans="1:37" ht="18" customHeight="1">
      <c r="A2041" s="312"/>
      <c r="B2041" s="79"/>
      <c r="C2041" s="85" t="s">
        <v>26</v>
      </c>
      <c r="D2041" s="86" t="s">
        <v>1</v>
      </c>
      <c r="E2041" s="86" t="s">
        <v>29</v>
      </c>
      <c r="F2041" s="86" t="s">
        <v>119</v>
      </c>
      <c r="G2041" s="86" t="s">
        <v>134</v>
      </c>
      <c r="H2041" s="173" t="s">
        <v>117</v>
      </c>
      <c r="I2041" s="92" t="s">
        <v>135</v>
      </c>
      <c r="J2041" s="380" t="s">
        <v>199</v>
      </c>
      <c r="K2041" s="382" t="str">
        <f>$K$13</f>
        <v/>
      </c>
      <c r="L2041" s="383"/>
      <c r="M2041" s="382" t="str">
        <f>$M$13</f>
        <v/>
      </c>
      <c r="N2041" s="383"/>
      <c r="O2041" s="382" t="str">
        <f>$O$13</f>
        <v/>
      </c>
      <c r="P2041" s="383"/>
      <c r="Q2041" s="382" t="str">
        <f>$Q$13</f>
        <v/>
      </c>
      <c r="R2041" s="384"/>
      <c r="S2041" s="87"/>
      <c r="T2041" s="135"/>
      <c r="U2041" s="118"/>
      <c r="V2041" s="118"/>
      <c r="W2041" s="118"/>
      <c r="X2041" s="118"/>
      <c r="Y2041" s="135" t="str">
        <f>O2041</f>
        <v/>
      </c>
      <c r="Z2041" s="266">
        <f>O2042</f>
        <v>0</v>
      </c>
      <c r="AA2041" s="135"/>
      <c r="AB2041" s="135"/>
      <c r="AC2041" s="135"/>
      <c r="AD2041" s="135"/>
      <c r="AE2041" s="135"/>
      <c r="AF2041" s="148"/>
      <c r="AG2041" s="135"/>
      <c r="AH2041" s="135"/>
      <c r="AI2041" s="135"/>
      <c r="AJ2041" s="135"/>
      <c r="AK2041" s="135"/>
    </row>
    <row r="2042" spans="1:37" ht="18" customHeight="1" thickBot="1">
      <c r="A2042" s="312" t="str">
        <f>IF(C2040="","",C2040)</f>
        <v/>
      </c>
      <c r="B2042" s="97">
        <f>B1990</f>
        <v>23</v>
      </c>
      <c r="C2042" s="93" t="str">
        <f>IF(H2040="","",IF(D2040="USD",H2040-G2040,ROUNDUP((H2040-G2040)/T2040,2)))</f>
        <v/>
      </c>
      <c r="D2042" s="110"/>
      <c r="E2042" s="110"/>
      <c r="F2042" s="111" t="str">
        <f>IF(AND(E2040&lt;&gt;"",OR(I2040="全額",I2040="一部")=TRUE)=TRUE,E2040,"")</f>
        <v/>
      </c>
      <c r="G2042" s="112" t="str">
        <f>IF(D2040="JPY",IF(COUNTIF(F2042,"*円*")=1,I2042,ROUNDUP(I2042/T2040,2)),IF(COUNTIF(F2042,"*円*")=0,I2042,ROUNDUP(I2042*T2040,0)))</f>
        <v/>
      </c>
      <c r="H2042" s="174"/>
      <c r="I2042" s="176" t="str">
        <f>IF(I2040="","",IF(I2040="全額",H2040,IF(I2040="なし",0,"金額入力")))</f>
        <v/>
      </c>
      <c r="J2042" s="381"/>
      <c r="K2042" s="385"/>
      <c r="L2042" s="386"/>
      <c r="M2042" s="385"/>
      <c r="N2042" s="386"/>
      <c r="O2042" s="385"/>
      <c r="P2042" s="386"/>
      <c r="Q2042" s="385"/>
      <c r="R2042" s="387"/>
      <c r="S2042" s="87"/>
      <c r="T2042" s="135"/>
      <c r="U2042" s="118" t="str">
        <f>IF(G2042="","","IN_"&amp;F2042&amp;MONTH(H2042)&amp;"/"&amp;DAY(H2042))&amp;"_"&amp;COUNTIF($V$14:V2042,V2042)</f>
        <v>_356</v>
      </c>
      <c r="V2042" s="118" t="str">
        <f>"IN_"&amp;F2042&amp;H2042</f>
        <v>IN_</v>
      </c>
      <c r="W2042" s="118"/>
      <c r="X2042" s="118"/>
      <c r="Y2042" s="135" t="str">
        <f>Q2041</f>
        <v/>
      </c>
      <c r="Z2042" s="266">
        <f>Q2042</f>
        <v>0</v>
      </c>
      <c r="AA2042" s="135" t="str">
        <f>IF(AB2042="着金待ち",COUNTIF($AB$14:AB2042,"着金待ち"),"")</f>
        <v/>
      </c>
      <c r="AB2042" s="135" t="str">
        <f>IF(AND(OR(I2040="全額",I2040="一部")=TRUE,H2042="")=TRUE,"着金待ち","")</f>
        <v/>
      </c>
      <c r="AC2042" s="135" t="str">
        <f>IF(AB2042="着金待ち",C2040,"")</f>
        <v/>
      </c>
      <c r="AD2042" s="135" t="str">
        <f>IF(AB2042="着金待ち",F2042,"")</f>
        <v/>
      </c>
      <c r="AE2042" s="292" t="str">
        <f>IF(AB2042="着金待ち",G2042,"")</f>
        <v/>
      </c>
      <c r="AF2042" s="148" t="str">
        <f>IF(AB2042="着金待ち",B2042,"")</f>
        <v/>
      </c>
      <c r="AG2042" s="135" t="str">
        <f>IF(C2042="","",IF(C2042&lt;&gt;D2042+E2042,"！",""))</f>
        <v/>
      </c>
      <c r="AH2042" s="135" t="str">
        <f>IF(C2042="","",IF(C2042&lt;&gt;SUM(K2042:R2042),"！",""))</f>
        <v/>
      </c>
      <c r="AI2042" s="135" t="str">
        <f>IF(OR(AG2042="！",AH2042="！")=TRUE,"！","")</f>
        <v/>
      </c>
      <c r="AJ2042" s="135" t="str">
        <f>IF(AI2042="！",COUNTIF($AI$14:AI2042,"！"),"")</f>
        <v/>
      </c>
      <c r="AK2042" s="135">
        <v>11</v>
      </c>
    </row>
    <row r="2043" spans="1:37" ht="18" customHeight="1" thickBot="1">
      <c r="B2043" s="308" t="s">
        <v>317</v>
      </c>
      <c r="C2043" s="181"/>
      <c r="D2043" s="182"/>
      <c r="E2043" s="98" t="str">
        <f>IFERROR(ABS(C2042-(D2042+E2042)),"")</f>
        <v/>
      </c>
      <c r="F2043" s="183"/>
      <c r="G2043" s="183"/>
      <c r="H2043" s="182"/>
      <c r="I2043" s="170"/>
      <c r="J2043" s="79"/>
      <c r="K2043" s="79"/>
      <c r="L2043" s="79"/>
      <c r="M2043" s="79"/>
      <c r="N2043" s="79"/>
      <c r="O2043" s="79"/>
      <c r="P2043" s="79"/>
      <c r="Q2043" s="371" t="str">
        <f>IFERROR(ABS(C2042-SUM(K2042:R2042)),"")</f>
        <v/>
      </c>
      <c r="R2043" s="371"/>
      <c r="S2043" s="135"/>
      <c r="T2043" s="135"/>
      <c r="U2043" s="135"/>
      <c r="V2043" s="135"/>
      <c r="W2043" s="135"/>
      <c r="X2043" s="135"/>
      <c r="Y2043" s="135"/>
      <c r="Z2043" s="135"/>
      <c r="AA2043" s="135"/>
      <c r="AB2043" s="135"/>
      <c r="AC2043" s="135"/>
      <c r="AD2043" s="135"/>
      <c r="AE2043" s="135"/>
      <c r="AF2043" s="135"/>
      <c r="AG2043" s="135"/>
      <c r="AH2043" s="135"/>
      <c r="AI2043" s="135"/>
      <c r="AJ2043" s="135"/>
      <c r="AK2043" s="135"/>
    </row>
    <row r="2044" spans="1:37" ht="18" customHeight="1" thickBot="1">
      <c r="A2044" s="312"/>
      <c r="B2044" s="321">
        <f>B2039+1</f>
        <v>12</v>
      </c>
      <c r="C2044" s="81" t="s">
        <v>23</v>
      </c>
      <c r="D2044" s="82" t="s">
        <v>136</v>
      </c>
      <c r="E2044" s="82" t="s">
        <v>28</v>
      </c>
      <c r="F2044" s="82" t="s">
        <v>27</v>
      </c>
      <c r="G2044" s="82" t="s">
        <v>24</v>
      </c>
      <c r="H2044" s="171" t="s">
        <v>25</v>
      </c>
      <c r="I2044" s="91" t="s">
        <v>133</v>
      </c>
      <c r="J2044" s="372" t="s">
        <v>198</v>
      </c>
      <c r="K2044" s="374"/>
      <c r="L2044" s="375"/>
      <c r="M2044" s="375"/>
      <c r="N2044" s="375"/>
      <c r="O2044" s="375"/>
      <c r="P2044" s="375"/>
      <c r="Q2044" s="375"/>
      <c r="R2044" s="376"/>
      <c r="S2044" s="83"/>
      <c r="T2044" s="120" t="s">
        <v>31</v>
      </c>
      <c r="U2044" s="118"/>
      <c r="V2044" s="118"/>
      <c r="W2044" s="118"/>
      <c r="X2044" s="118"/>
      <c r="Y2044" s="135" t="str">
        <f>K2046</f>
        <v/>
      </c>
      <c r="Z2044" s="266">
        <f>K2047</f>
        <v>0</v>
      </c>
      <c r="AA2044" s="135"/>
      <c r="AB2044" s="135"/>
      <c r="AC2044" s="135"/>
      <c r="AD2044" s="135"/>
      <c r="AE2044" s="135"/>
      <c r="AF2044" s="148"/>
      <c r="AG2044" s="135"/>
      <c r="AH2044" s="135"/>
      <c r="AI2044" s="135"/>
      <c r="AJ2044" s="135"/>
      <c r="AK2044" s="135"/>
    </row>
    <row r="2045" spans="1:37" ht="18" customHeight="1" thickBot="1">
      <c r="A2045" s="312"/>
      <c r="B2045" s="309">
        <f>B1990</f>
        <v>23</v>
      </c>
      <c r="C2045" s="107"/>
      <c r="D2045" s="108" t="s">
        <v>30</v>
      </c>
      <c r="E2045" s="108" t="str">
        <f>IF(C2045="","",IFERROR(INDEX(リスト!$B$3:$B$32,MATCH(プレー記録!C2045,リスト!$D$3:$D$32,0),1),""))</f>
        <v/>
      </c>
      <c r="F2045" s="109"/>
      <c r="G2045" s="109" t="str">
        <f>IF(F2045="","",F2045)</f>
        <v/>
      </c>
      <c r="H2045" s="172"/>
      <c r="I2045" s="175"/>
      <c r="J2045" s="373"/>
      <c r="K2045" s="377"/>
      <c r="L2045" s="378"/>
      <c r="M2045" s="378"/>
      <c r="N2045" s="378"/>
      <c r="O2045" s="378"/>
      <c r="P2045" s="378"/>
      <c r="Q2045" s="378"/>
      <c r="R2045" s="379"/>
      <c r="S2045" s="84"/>
      <c r="T2045" s="241"/>
      <c r="U2045" s="118" t="str">
        <f>IF(F2045="","","OUT_"&amp;E2045&amp;MONTH(B2045)&amp;"/"&amp;DAY(B2045)&amp;"_"&amp;COUNTIF($V$12:V2045,V2045))</f>
        <v/>
      </c>
      <c r="V2045" s="118" t="str">
        <f>"OUT_"&amp;E2045&amp;B2045</f>
        <v>OUT_23</v>
      </c>
      <c r="W2045" s="194">
        <f>SUM(H2045)-SUM(I2047)</f>
        <v>0</v>
      </c>
      <c r="X2045" s="119" t="str">
        <f>IF(C2045="","",C2045)</f>
        <v/>
      </c>
      <c r="Y2045" s="135" t="str">
        <f>M2046</f>
        <v/>
      </c>
      <c r="Z2045" s="266">
        <f>M2047</f>
        <v>0</v>
      </c>
      <c r="AA2045" s="135"/>
      <c r="AB2045" s="135"/>
      <c r="AC2045" s="135"/>
      <c r="AD2045" s="135"/>
      <c r="AE2045" s="135"/>
      <c r="AF2045" s="148"/>
      <c r="AG2045" s="135"/>
      <c r="AH2045" s="135"/>
      <c r="AI2045" s="135"/>
      <c r="AJ2045" s="135"/>
      <c r="AK2045" s="135"/>
    </row>
    <row r="2046" spans="1:37" ht="18" customHeight="1">
      <c r="A2046" s="312"/>
      <c r="B2046" s="79"/>
      <c r="C2046" s="85" t="s">
        <v>26</v>
      </c>
      <c r="D2046" s="86" t="s">
        <v>1</v>
      </c>
      <c r="E2046" s="86" t="s">
        <v>29</v>
      </c>
      <c r="F2046" s="86" t="s">
        <v>119</v>
      </c>
      <c r="G2046" s="86" t="s">
        <v>134</v>
      </c>
      <c r="H2046" s="173" t="s">
        <v>117</v>
      </c>
      <c r="I2046" s="92" t="s">
        <v>135</v>
      </c>
      <c r="J2046" s="380" t="s">
        <v>199</v>
      </c>
      <c r="K2046" s="382" t="str">
        <f>$K$13</f>
        <v/>
      </c>
      <c r="L2046" s="383"/>
      <c r="M2046" s="382" t="str">
        <f>$M$13</f>
        <v/>
      </c>
      <c r="N2046" s="383"/>
      <c r="O2046" s="382" t="str">
        <f>$O$13</f>
        <v/>
      </c>
      <c r="P2046" s="383"/>
      <c r="Q2046" s="382" t="str">
        <f>$Q$13</f>
        <v/>
      </c>
      <c r="R2046" s="384"/>
      <c r="S2046" s="87"/>
      <c r="T2046" s="135"/>
      <c r="U2046" s="118"/>
      <c r="V2046" s="118"/>
      <c r="W2046" s="118"/>
      <c r="X2046" s="118"/>
      <c r="Y2046" s="135" t="str">
        <f>O2046</f>
        <v/>
      </c>
      <c r="Z2046" s="266">
        <f>O2047</f>
        <v>0</v>
      </c>
      <c r="AA2046" s="135"/>
      <c r="AB2046" s="135"/>
      <c r="AC2046" s="135"/>
      <c r="AD2046" s="135"/>
      <c r="AE2046" s="135"/>
      <c r="AF2046" s="148"/>
      <c r="AG2046" s="135"/>
      <c r="AH2046" s="135"/>
      <c r="AI2046" s="135"/>
      <c r="AJ2046" s="135"/>
      <c r="AK2046" s="135"/>
    </row>
    <row r="2047" spans="1:37" ht="18" customHeight="1" thickBot="1">
      <c r="A2047" s="312" t="str">
        <f>IF(C2045="","",C2045)</f>
        <v/>
      </c>
      <c r="B2047" s="97">
        <f>B1990</f>
        <v>23</v>
      </c>
      <c r="C2047" s="93" t="str">
        <f>IF(H2045="","",IF(D2045="USD",H2045-G2045,ROUNDUP((H2045-G2045)/T2045,2)))</f>
        <v/>
      </c>
      <c r="D2047" s="110"/>
      <c r="E2047" s="110"/>
      <c r="F2047" s="111" t="str">
        <f>IF(AND(E2045&lt;&gt;"",OR(I2045="全額",I2045="一部")=TRUE)=TRUE,E2045,"")</f>
        <v/>
      </c>
      <c r="G2047" s="112" t="str">
        <f>IF(D2045="JPY",IF(COUNTIF(F2047,"*円*")=1,I2047,ROUNDUP(I2047/T2045,2)),IF(COUNTIF(F2047,"*円*")=0,I2047,ROUNDUP(I2047*T2045,0)))</f>
        <v/>
      </c>
      <c r="H2047" s="174"/>
      <c r="I2047" s="176" t="str">
        <f>IF(I2045="","",IF(I2045="全額",H2045,IF(I2045="なし",0,"金額入力")))</f>
        <v/>
      </c>
      <c r="J2047" s="381"/>
      <c r="K2047" s="385"/>
      <c r="L2047" s="386"/>
      <c r="M2047" s="385"/>
      <c r="N2047" s="386"/>
      <c r="O2047" s="385"/>
      <c r="P2047" s="386"/>
      <c r="Q2047" s="385"/>
      <c r="R2047" s="387"/>
      <c r="S2047" s="87"/>
      <c r="T2047" s="135"/>
      <c r="U2047" s="118" t="str">
        <f>IF(G2047="","","IN_"&amp;F2047&amp;MONTH(H2047)&amp;"/"&amp;DAY(H2047))&amp;"_"&amp;COUNTIF($V$14:V2047,V2047)</f>
        <v>_357</v>
      </c>
      <c r="V2047" s="118" t="str">
        <f>"IN_"&amp;F2047&amp;H2047</f>
        <v>IN_</v>
      </c>
      <c r="W2047" s="118"/>
      <c r="X2047" s="118"/>
      <c r="Y2047" s="135" t="str">
        <f>Q2046</f>
        <v/>
      </c>
      <c r="Z2047" s="266">
        <f>Q2047</f>
        <v>0</v>
      </c>
      <c r="AA2047" s="135" t="str">
        <f>IF(AB2047="着金待ち",COUNTIF($AB$14:AB2047,"着金待ち"),"")</f>
        <v/>
      </c>
      <c r="AB2047" s="135" t="str">
        <f>IF(AND(OR(I2045="全額",I2045="一部")=TRUE,H2047="")=TRUE,"着金待ち","")</f>
        <v/>
      </c>
      <c r="AC2047" s="135" t="str">
        <f>IF(AB2047="着金待ち",C2045,"")</f>
        <v/>
      </c>
      <c r="AD2047" s="135" t="str">
        <f>IF(AB2047="着金待ち",F2047,"")</f>
        <v/>
      </c>
      <c r="AE2047" s="292" t="str">
        <f>IF(AB2047="着金待ち",G2047,"")</f>
        <v/>
      </c>
      <c r="AF2047" s="148" t="str">
        <f>IF(AB2047="着金待ち",B2047,"")</f>
        <v/>
      </c>
      <c r="AG2047" s="135" t="str">
        <f>IF(C2047="","",IF(C2047&lt;&gt;D2047+E2047,"！",""))</f>
        <v/>
      </c>
      <c r="AH2047" s="135" t="str">
        <f>IF(C2047="","",IF(C2047&lt;&gt;SUM(K2047:R2047),"！",""))</f>
        <v/>
      </c>
      <c r="AI2047" s="135" t="str">
        <f>IF(OR(AG2047="！",AH2047="！")=TRUE,"！","")</f>
        <v/>
      </c>
      <c r="AJ2047" s="135" t="str">
        <f>IF(AI2047="！",COUNTIF($AI$14:AI2047,"！"),"")</f>
        <v/>
      </c>
      <c r="AK2047" s="135">
        <v>12</v>
      </c>
    </row>
    <row r="2048" spans="1:37" ht="18" customHeight="1" thickBot="1">
      <c r="B2048" s="308" t="s">
        <v>317</v>
      </c>
      <c r="C2048" s="181"/>
      <c r="D2048" s="182"/>
      <c r="E2048" s="98" t="str">
        <f>IFERROR(ABS(C2047-(D2047+E2047)),"")</f>
        <v/>
      </c>
      <c r="F2048" s="183"/>
      <c r="G2048" s="183"/>
      <c r="H2048" s="182"/>
      <c r="I2048" s="170"/>
      <c r="J2048" s="79"/>
      <c r="K2048" s="79"/>
      <c r="L2048" s="79"/>
      <c r="M2048" s="79"/>
      <c r="N2048" s="79"/>
      <c r="O2048" s="79"/>
      <c r="P2048" s="79"/>
      <c r="Q2048" s="371" t="str">
        <f>IFERROR(ABS(C2047-SUM(K2047:R2047)),"")</f>
        <v/>
      </c>
      <c r="R2048" s="371"/>
      <c r="S2048" s="135"/>
      <c r="T2048" s="135"/>
      <c r="U2048" s="135"/>
      <c r="V2048" s="135"/>
      <c r="W2048" s="135"/>
      <c r="X2048" s="135"/>
      <c r="Y2048" s="135"/>
      <c r="Z2048" s="135"/>
      <c r="AA2048" s="135"/>
      <c r="AB2048" s="135"/>
      <c r="AC2048" s="135"/>
      <c r="AD2048" s="135"/>
      <c r="AE2048" s="135"/>
      <c r="AF2048" s="135"/>
      <c r="AG2048" s="135"/>
      <c r="AH2048" s="135"/>
      <c r="AI2048" s="135"/>
      <c r="AJ2048" s="135"/>
      <c r="AK2048" s="135"/>
    </row>
    <row r="2049" spans="1:37" ht="18" customHeight="1" thickBot="1">
      <c r="A2049" s="312"/>
      <c r="B2049" s="321">
        <f>B2044+1</f>
        <v>13</v>
      </c>
      <c r="C2049" s="81" t="s">
        <v>23</v>
      </c>
      <c r="D2049" s="82" t="s">
        <v>136</v>
      </c>
      <c r="E2049" s="82" t="s">
        <v>28</v>
      </c>
      <c r="F2049" s="82" t="s">
        <v>27</v>
      </c>
      <c r="G2049" s="82" t="s">
        <v>24</v>
      </c>
      <c r="H2049" s="171" t="s">
        <v>25</v>
      </c>
      <c r="I2049" s="91" t="s">
        <v>133</v>
      </c>
      <c r="J2049" s="372" t="s">
        <v>198</v>
      </c>
      <c r="K2049" s="374"/>
      <c r="L2049" s="375"/>
      <c r="M2049" s="375"/>
      <c r="N2049" s="375"/>
      <c r="O2049" s="375"/>
      <c r="P2049" s="375"/>
      <c r="Q2049" s="375"/>
      <c r="R2049" s="376"/>
      <c r="S2049" s="83"/>
      <c r="T2049" s="120" t="s">
        <v>31</v>
      </c>
      <c r="U2049" s="118"/>
      <c r="V2049" s="118"/>
      <c r="W2049" s="118"/>
      <c r="X2049" s="118"/>
      <c r="Y2049" s="135" t="str">
        <f>K2051</f>
        <v/>
      </c>
      <c r="Z2049" s="266">
        <f>K2052</f>
        <v>0</v>
      </c>
      <c r="AA2049" s="135"/>
      <c r="AB2049" s="135"/>
      <c r="AC2049" s="135"/>
      <c r="AD2049" s="135"/>
      <c r="AE2049" s="135"/>
      <c r="AF2049" s="148"/>
      <c r="AG2049" s="135"/>
      <c r="AH2049" s="135"/>
      <c r="AI2049" s="135"/>
      <c r="AJ2049" s="135"/>
      <c r="AK2049" s="135"/>
    </row>
    <row r="2050" spans="1:37" ht="18" customHeight="1" thickBot="1">
      <c r="A2050" s="312"/>
      <c r="B2050" s="309">
        <f>B1990</f>
        <v>23</v>
      </c>
      <c r="C2050" s="107"/>
      <c r="D2050" s="108" t="s">
        <v>30</v>
      </c>
      <c r="E2050" s="108" t="str">
        <f>IF(C2050="","",IFERROR(INDEX(リスト!$B$3:$B$32,MATCH(プレー記録!C2050,リスト!$D$3:$D$32,0),1),""))</f>
        <v/>
      </c>
      <c r="F2050" s="109"/>
      <c r="G2050" s="109" t="str">
        <f>IF(F2050="","",F2050)</f>
        <v/>
      </c>
      <c r="H2050" s="172"/>
      <c r="I2050" s="175"/>
      <c r="J2050" s="373"/>
      <c r="K2050" s="377"/>
      <c r="L2050" s="378"/>
      <c r="M2050" s="378"/>
      <c r="N2050" s="378"/>
      <c r="O2050" s="378"/>
      <c r="P2050" s="378"/>
      <c r="Q2050" s="378"/>
      <c r="R2050" s="379"/>
      <c r="S2050" s="84"/>
      <c r="T2050" s="241"/>
      <c r="U2050" s="118" t="str">
        <f>IF(F2050="","","OUT_"&amp;E2050&amp;MONTH(B2050)&amp;"/"&amp;DAY(B2050)&amp;"_"&amp;COUNTIF($V$12:V2050,V2050))</f>
        <v/>
      </c>
      <c r="V2050" s="118" t="str">
        <f>"OUT_"&amp;E2050&amp;B2050</f>
        <v>OUT_23</v>
      </c>
      <c r="W2050" s="194">
        <f>SUM(H2050)-SUM(I2052)</f>
        <v>0</v>
      </c>
      <c r="X2050" s="119" t="str">
        <f>IF(C2050="","",C2050)</f>
        <v/>
      </c>
      <c r="Y2050" s="135" t="str">
        <f>M2051</f>
        <v/>
      </c>
      <c r="Z2050" s="266">
        <f>M2052</f>
        <v>0</v>
      </c>
      <c r="AA2050" s="135"/>
      <c r="AB2050" s="135"/>
      <c r="AC2050" s="135"/>
      <c r="AD2050" s="135"/>
      <c r="AE2050" s="135"/>
      <c r="AF2050" s="148"/>
      <c r="AG2050" s="135"/>
      <c r="AH2050" s="135"/>
      <c r="AI2050" s="135"/>
      <c r="AJ2050" s="135"/>
      <c r="AK2050" s="135"/>
    </row>
    <row r="2051" spans="1:37" ht="18" customHeight="1">
      <c r="A2051" s="312"/>
      <c r="B2051" s="79"/>
      <c r="C2051" s="85" t="s">
        <v>26</v>
      </c>
      <c r="D2051" s="86" t="s">
        <v>1</v>
      </c>
      <c r="E2051" s="86" t="s">
        <v>29</v>
      </c>
      <c r="F2051" s="86" t="s">
        <v>119</v>
      </c>
      <c r="G2051" s="86" t="s">
        <v>134</v>
      </c>
      <c r="H2051" s="173" t="s">
        <v>117</v>
      </c>
      <c r="I2051" s="92" t="s">
        <v>135</v>
      </c>
      <c r="J2051" s="380" t="s">
        <v>199</v>
      </c>
      <c r="K2051" s="382" t="str">
        <f>$K$13</f>
        <v/>
      </c>
      <c r="L2051" s="383"/>
      <c r="M2051" s="382" t="str">
        <f>$M$13</f>
        <v/>
      </c>
      <c r="N2051" s="383"/>
      <c r="O2051" s="382" t="str">
        <f>$O$13</f>
        <v/>
      </c>
      <c r="P2051" s="383"/>
      <c r="Q2051" s="382" t="str">
        <f>$Q$13</f>
        <v/>
      </c>
      <c r="R2051" s="384"/>
      <c r="S2051" s="87"/>
      <c r="T2051" s="135"/>
      <c r="U2051" s="118"/>
      <c r="V2051" s="118"/>
      <c r="W2051" s="118"/>
      <c r="X2051" s="118"/>
      <c r="Y2051" s="135" t="str">
        <f>O2051</f>
        <v/>
      </c>
      <c r="Z2051" s="266">
        <f>O2052</f>
        <v>0</v>
      </c>
      <c r="AA2051" s="135"/>
      <c r="AB2051" s="135"/>
      <c r="AC2051" s="135"/>
      <c r="AD2051" s="135"/>
      <c r="AE2051" s="135"/>
      <c r="AF2051" s="148"/>
      <c r="AG2051" s="135"/>
      <c r="AH2051" s="135"/>
      <c r="AI2051" s="135"/>
      <c r="AJ2051" s="135"/>
      <c r="AK2051" s="135"/>
    </row>
    <row r="2052" spans="1:37" ht="18" customHeight="1" thickBot="1">
      <c r="A2052" s="312" t="str">
        <f>IF(C2050="","",C2050)</f>
        <v/>
      </c>
      <c r="B2052" s="97">
        <f>B1990</f>
        <v>23</v>
      </c>
      <c r="C2052" s="93" t="str">
        <f>IF(H2050="","",IF(D2050="USD",H2050-G2050,ROUNDUP((H2050-G2050)/T2050,2)))</f>
        <v/>
      </c>
      <c r="D2052" s="110"/>
      <c r="E2052" s="110"/>
      <c r="F2052" s="111" t="str">
        <f>IF(AND(E2050&lt;&gt;"",OR(I2050="全額",I2050="一部")=TRUE)=TRUE,E2050,"")</f>
        <v/>
      </c>
      <c r="G2052" s="112" t="str">
        <f>IF(D2050="JPY",IF(COUNTIF(F2052,"*円*")=1,I2052,ROUNDUP(I2052/T2050,2)),IF(COUNTIF(F2052,"*円*")=0,I2052,ROUNDUP(I2052*T2050,0)))</f>
        <v/>
      </c>
      <c r="H2052" s="174"/>
      <c r="I2052" s="176" t="str">
        <f>IF(I2050="","",IF(I2050="全額",H2050,IF(I2050="なし",0,"金額入力")))</f>
        <v/>
      </c>
      <c r="J2052" s="381"/>
      <c r="K2052" s="385"/>
      <c r="L2052" s="386"/>
      <c r="M2052" s="385"/>
      <c r="N2052" s="386"/>
      <c r="O2052" s="385"/>
      <c r="P2052" s="386"/>
      <c r="Q2052" s="385"/>
      <c r="R2052" s="387"/>
      <c r="S2052" s="87"/>
      <c r="T2052" s="135"/>
      <c r="U2052" s="118" t="str">
        <f>IF(G2052="","","IN_"&amp;F2052&amp;MONTH(H2052)&amp;"/"&amp;DAY(H2052))&amp;"_"&amp;COUNTIF($V$14:V2052,V2052)</f>
        <v>_358</v>
      </c>
      <c r="V2052" s="118" t="str">
        <f>"IN_"&amp;F2052&amp;H2052</f>
        <v>IN_</v>
      </c>
      <c r="W2052" s="118"/>
      <c r="X2052" s="118"/>
      <c r="Y2052" s="135" t="str">
        <f>Q2051</f>
        <v/>
      </c>
      <c r="Z2052" s="266">
        <f>Q2052</f>
        <v>0</v>
      </c>
      <c r="AA2052" s="135" t="str">
        <f>IF(AB2052="着金待ち",COUNTIF($AB$14:AB2052,"着金待ち"),"")</f>
        <v/>
      </c>
      <c r="AB2052" s="135" t="str">
        <f>IF(AND(OR(I2050="全額",I2050="一部")=TRUE,H2052="")=TRUE,"着金待ち","")</f>
        <v/>
      </c>
      <c r="AC2052" s="135" t="str">
        <f>IF(AB2052="着金待ち",C2050,"")</f>
        <v/>
      </c>
      <c r="AD2052" s="135" t="str">
        <f>IF(AB2052="着金待ち",F2052,"")</f>
        <v/>
      </c>
      <c r="AE2052" s="292" t="str">
        <f>IF(AB2052="着金待ち",G2052,"")</f>
        <v/>
      </c>
      <c r="AF2052" s="148" t="str">
        <f>IF(AB2052="着金待ち",B2052,"")</f>
        <v/>
      </c>
      <c r="AG2052" s="135" t="str">
        <f>IF(C2052="","",IF(C2052&lt;&gt;D2052+E2052,"！",""))</f>
        <v/>
      </c>
      <c r="AH2052" s="135" t="str">
        <f>IF(C2052="","",IF(C2052&lt;&gt;SUM(K2052:R2052),"！",""))</f>
        <v/>
      </c>
      <c r="AI2052" s="135" t="str">
        <f>IF(OR(AG2052="！",AH2052="！")=TRUE,"！","")</f>
        <v/>
      </c>
      <c r="AJ2052" s="135" t="str">
        <f>IF(AI2052="！",COUNTIF($AI$14:AI2052,"！"),"")</f>
        <v/>
      </c>
      <c r="AK2052" s="135">
        <v>13</v>
      </c>
    </row>
    <row r="2053" spans="1:37" ht="18" customHeight="1" thickBot="1">
      <c r="B2053" s="308" t="s">
        <v>317</v>
      </c>
      <c r="C2053" s="181"/>
      <c r="D2053" s="182"/>
      <c r="E2053" s="98" t="str">
        <f>IFERROR(ABS(C2052-(D2052+E2052)),"")</f>
        <v/>
      </c>
      <c r="F2053" s="183"/>
      <c r="G2053" s="183"/>
      <c r="H2053" s="182"/>
      <c r="I2053" s="170"/>
      <c r="J2053" s="79"/>
      <c r="K2053" s="79"/>
      <c r="L2053" s="79"/>
      <c r="M2053" s="79"/>
      <c r="N2053" s="79"/>
      <c r="O2053" s="79"/>
      <c r="P2053" s="79"/>
      <c r="Q2053" s="371" t="str">
        <f>IFERROR(ABS(C2052-SUM(K2052:R2052)),"")</f>
        <v/>
      </c>
      <c r="R2053" s="371"/>
      <c r="S2053" s="135"/>
      <c r="T2053" s="135"/>
      <c r="U2053" s="135"/>
      <c r="V2053" s="135"/>
      <c r="W2053" s="135"/>
      <c r="X2053" s="135"/>
      <c r="Y2053" s="135"/>
      <c r="Z2053" s="135"/>
      <c r="AA2053" s="135"/>
      <c r="AB2053" s="135"/>
      <c r="AC2053" s="135"/>
      <c r="AD2053" s="135"/>
      <c r="AE2053" s="135"/>
      <c r="AF2053" s="135"/>
      <c r="AG2053" s="135"/>
      <c r="AH2053" s="135"/>
      <c r="AI2053" s="135"/>
      <c r="AJ2053" s="135"/>
      <c r="AK2053" s="135"/>
    </row>
    <row r="2054" spans="1:37" ht="18" customHeight="1" thickBot="1">
      <c r="A2054" s="312"/>
      <c r="B2054" s="321">
        <f>B2049+1</f>
        <v>14</v>
      </c>
      <c r="C2054" s="81" t="s">
        <v>23</v>
      </c>
      <c r="D2054" s="82" t="s">
        <v>136</v>
      </c>
      <c r="E2054" s="82" t="s">
        <v>28</v>
      </c>
      <c r="F2054" s="82" t="s">
        <v>27</v>
      </c>
      <c r="G2054" s="82" t="s">
        <v>24</v>
      </c>
      <c r="H2054" s="171" t="s">
        <v>25</v>
      </c>
      <c r="I2054" s="91" t="s">
        <v>133</v>
      </c>
      <c r="J2054" s="372" t="s">
        <v>198</v>
      </c>
      <c r="K2054" s="374"/>
      <c r="L2054" s="375"/>
      <c r="M2054" s="375"/>
      <c r="N2054" s="375"/>
      <c r="O2054" s="375"/>
      <c r="P2054" s="375"/>
      <c r="Q2054" s="375"/>
      <c r="R2054" s="376"/>
      <c r="S2054" s="83"/>
      <c r="T2054" s="120" t="s">
        <v>31</v>
      </c>
      <c r="U2054" s="118"/>
      <c r="V2054" s="118"/>
      <c r="W2054" s="118"/>
      <c r="X2054" s="118"/>
      <c r="Y2054" s="135" t="str">
        <f>K2056</f>
        <v/>
      </c>
      <c r="Z2054" s="266">
        <f>K2057</f>
        <v>0</v>
      </c>
      <c r="AA2054" s="135"/>
      <c r="AB2054" s="135"/>
      <c r="AC2054" s="135"/>
      <c r="AD2054" s="135"/>
      <c r="AE2054" s="135"/>
      <c r="AF2054" s="148"/>
      <c r="AG2054" s="135"/>
      <c r="AH2054" s="135"/>
      <c r="AI2054" s="135"/>
      <c r="AJ2054" s="135"/>
      <c r="AK2054" s="135"/>
    </row>
    <row r="2055" spans="1:37" ht="18" customHeight="1" thickBot="1">
      <c r="A2055" s="312"/>
      <c r="B2055" s="309">
        <f>B1990</f>
        <v>23</v>
      </c>
      <c r="C2055" s="107"/>
      <c r="D2055" s="108" t="s">
        <v>30</v>
      </c>
      <c r="E2055" s="108" t="str">
        <f>IF(C2055="","",IFERROR(INDEX(リスト!$B$3:$B$32,MATCH(プレー記録!C2055,リスト!$D$3:$D$32,0),1),""))</f>
        <v/>
      </c>
      <c r="F2055" s="109"/>
      <c r="G2055" s="109" t="str">
        <f>IF(F2055="","",F2055)</f>
        <v/>
      </c>
      <c r="H2055" s="172"/>
      <c r="I2055" s="175"/>
      <c r="J2055" s="373"/>
      <c r="K2055" s="377"/>
      <c r="L2055" s="378"/>
      <c r="M2055" s="378"/>
      <c r="N2055" s="378"/>
      <c r="O2055" s="378"/>
      <c r="P2055" s="378"/>
      <c r="Q2055" s="378"/>
      <c r="R2055" s="379"/>
      <c r="S2055" s="84"/>
      <c r="T2055" s="241"/>
      <c r="U2055" s="118" t="str">
        <f>IF(F2055="","","OUT_"&amp;E2055&amp;MONTH(B2055)&amp;"/"&amp;DAY(B2055)&amp;"_"&amp;COUNTIF($V$12:V2055,V2055))</f>
        <v/>
      </c>
      <c r="V2055" s="118" t="str">
        <f>"OUT_"&amp;E2055&amp;B2055</f>
        <v>OUT_23</v>
      </c>
      <c r="W2055" s="194">
        <f>SUM(H2055)-SUM(I2057)</f>
        <v>0</v>
      </c>
      <c r="X2055" s="119" t="str">
        <f>IF(C2055="","",C2055)</f>
        <v/>
      </c>
      <c r="Y2055" s="135" t="str">
        <f>M2056</f>
        <v/>
      </c>
      <c r="Z2055" s="266">
        <f>M2057</f>
        <v>0</v>
      </c>
      <c r="AA2055" s="135"/>
      <c r="AB2055" s="135"/>
      <c r="AC2055" s="135"/>
      <c r="AD2055" s="135"/>
      <c r="AE2055" s="135"/>
      <c r="AF2055" s="148"/>
      <c r="AG2055" s="135"/>
      <c r="AH2055" s="135"/>
      <c r="AI2055" s="135"/>
      <c r="AJ2055" s="135"/>
      <c r="AK2055" s="135"/>
    </row>
    <row r="2056" spans="1:37" ht="18" customHeight="1">
      <c r="A2056" s="312"/>
      <c r="B2056" s="79"/>
      <c r="C2056" s="85" t="s">
        <v>26</v>
      </c>
      <c r="D2056" s="86" t="s">
        <v>1</v>
      </c>
      <c r="E2056" s="86" t="s">
        <v>29</v>
      </c>
      <c r="F2056" s="86" t="s">
        <v>119</v>
      </c>
      <c r="G2056" s="86" t="s">
        <v>134</v>
      </c>
      <c r="H2056" s="173" t="s">
        <v>117</v>
      </c>
      <c r="I2056" s="92" t="s">
        <v>135</v>
      </c>
      <c r="J2056" s="380" t="s">
        <v>199</v>
      </c>
      <c r="K2056" s="382" t="str">
        <f>$K$13</f>
        <v/>
      </c>
      <c r="L2056" s="383"/>
      <c r="M2056" s="382" t="str">
        <f>$M$13</f>
        <v/>
      </c>
      <c r="N2056" s="383"/>
      <c r="O2056" s="382" t="str">
        <f>$O$13</f>
        <v/>
      </c>
      <c r="P2056" s="383"/>
      <c r="Q2056" s="382" t="str">
        <f>$Q$13</f>
        <v/>
      </c>
      <c r="R2056" s="384"/>
      <c r="S2056" s="87"/>
      <c r="T2056" s="135"/>
      <c r="U2056" s="118"/>
      <c r="V2056" s="118"/>
      <c r="W2056" s="118"/>
      <c r="X2056" s="118"/>
      <c r="Y2056" s="135" t="str">
        <f>O2056</f>
        <v/>
      </c>
      <c r="Z2056" s="266">
        <f>O2057</f>
        <v>0</v>
      </c>
      <c r="AA2056" s="135"/>
      <c r="AB2056" s="135"/>
      <c r="AC2056" s="135"/>
      <c r="AD2056" s="135"/>
      <c r="AE2056" s="135"/>
      <c r="AF2056" s="148"/>
      <c r="AG2056" s="135"/>
      <c r="AH2056" s="135"/>
      <c r="AI2056" s="135"/>
      <c r="AJ2056" s="135"/>
      <c r="AK2056" s="135"/>
    </row>
    <row r="2057" spans="1:37" ht="18" customHeight="1" thickBot="1">
      <c r="A2057" s="312" t="str">
        <f>IF(C2055="","",C2055)</f>
        <v/>
      </c>
      <c r="B2057" s="97">
        <f>B1990</f>
        <v>23</v>
      </c>
      <c r="C2057" s="93" t="str">
        <f>IF(H2055="","",IF(D2055="USD",H2055-G2055,ROUNDUP((H2055-G2055)/T2055,2)))</f>
        <v/>
      </c>
      <c r="D2057" s="110"/>
      <c r="E2057" s="110"/>
      <c r="F2057" s="111" t="str">
        <f>IF(AND(E2055&lt;&gt;"",OR(I2055="全額",I2055="一部")=TRUE)=TRUE,E2055,"")</f>
        <v/>
      </c>
      <c r="G2057" s="112" t="str">
        <f>IF(D2055="JPY",IF(COUNTIF(F2057,"*円*")=1,I2057,ROUNDUP(I2057/T2055,2)),IF(COUNTIF(F2057,"*円*")=0,I2057,ROUNDUP(I2057*T2055,0)))</f>
        <v/>
      </c>
      <c r="H2057" s="174"/>
      <c r="I2057" s="176" t="str">
        <f>IF(I2055="","",IF(I2055="全額",H2055,IF(I2055="なし",0,"金額入力")))</f>
        <v/>
      </c>
      <c r="J2057" s="381"/>
      <c r="K2057" s="385"/>
      <c r="L2057" s="386"/>
      <c r="M2057" s="385"/>
      <c r="N2057" s="386"/>
      <c r="O2057" s="385"/>
      <c r="P2057" s="386"/>
      <c r="Q2057" s="385"/>
      <c r="R2057" s="387"/>
      <c r="S2057" s="87"/>
      <c r="T2057" s="135"/>
      <c r="U2057" s="118" t="str">
        <f>IF(G2057="","","IN_"&amp;F2057&amp;MONTH(H2057)&amp;"/"&amp;DAY(H2057))&amp;"_"&amp;COUNTIF($V$14:V2057,V2057)</f>
        <v>_359</v>
      </c>
      <c r="V2057" s="118" t="str">
        <f>"IN_"&amp;F2057&amp;H2057</f>
        <v>IN_</v>
      </c>
      <c r="W2057" s="118"/>
      <c r="X2057" s="118"/>
      <c r="Y2057" s="135" t="str">
        <f>Q2056</f>
        <v/>
      </c>
      <c r="Z2057" s="266">
        <f>Q2057</f>
        <v>0</v>
      </c>
      <c r="AA2057" s="135" t="str">
        <f>IF(AB2057="着金待ち",COUNTIF($AB$14:AB2057,"着金待ち"),"")</f>
        <v/>
      </c>
      <c r="AB2057" s="135" t="str">
        <f>IF(AND(OR(I2055="全額",I2055="一部")=TRUE,H2057="")=TRUE,"着金待ち","")</f>
        <v/>
      </c>
      <c r="AC2057" s="135" t="str">
        <f>IF(AB2057="着金待ち",C2055,"")</f>
        <v/>
      </c>
      <c r="AD2057" s="135" t="str">
        <f>IF(AB2057="着金待ち",F2057,"")</f>
        <v/>
      </c>
      <c r="AE2057" s="292" t="str">
        <f>IF(AB2057="着金待ち",G2057,"")</f>
        <v/>
      </c>
      <c r="AF2057" s="148" t="str">
        <f>IF(AB2057="着金待ち",B2057,"")</f>
        <v/>
      </c>
      <c r="AG2057" s="135" t="str">
        <f>IF(C2057="","",IF(C2057&lt;&gt;D2057+E2057,"！",""))</f>
        <v/>
      </c>
      <c r="AH2057" s="135" t="str">
        <f>IF(C2057="","",IF(C2057&lt;&gt;SUM(K2057:R2057),"！",""))</f>
        <v/>
      </c>
      <c r="AI2057" s="135" t="str">
        <f>IF(OR(AG2057="！",AH2057="！")=TRUE,"！","")</f>
        <v/>
      </c>
      <c r="AJ2057" s="135" t="str">
        <f>IF(AI2057="！",COUNTIF($AI$14:AI2057,"！"),"")</f>
        <v/>
      </c>
      <c r="AK2057" s="135">
        <v>14</v>
      </c>
    </row>
    <row r="2058" spans="1:37" ht="18" customHeight="1" thickBot="1">
      <c r="B2058" s="308" t="s">
        <v>317</v>
      </c>
      <c r="C2058" s="181"/>
      <c r="D2058" s="182"/>
      <c r="E2058" s="98" t="str">
        <f>IFERROR(ABS(C2057-(D2057+E2057)),"")</f>
        <v/>
      </c>
      <c r="F2058" s="183"/>
      <c r="G2058" s="183"/>
      <c r="H2058" s="182"/>
      <c r="I2058" s="170"/>
      <c r="J2058" s="79"/>
      <c r="K2058" s="79"/>
      <c r="L2058" s="79"/>
      <c r="M2058" s="79"/>
      <c r="N2058" s="79"/>
      <c r="O2058" s="79"/>
      <c r="P2058" s="79"/>
      <c r="Q2058" s="371" t="str">
        <f>IFERROR(ABS(C2057-SUM(K2057:R2057)),"")</f>
        <v/>
      </c>
      <c r="R2058" s="371"/>
      <c r="S2058" s="135"/>
      <c r="T2058" s="135"/>
      <c r="U2058" s="135"/>
      <c r="V2058" s="135"/>
      <c r="W2058" s="135"/>
      <c r="X2058" s="135"/>
      <c r="Y2058" s="135"/>
      <c r="Z2058" s="135"/>
      <c r="AA2058" s="135"/>
      <c r="AB2058" s="135"/>
      <c r="AC2058" s="135"/>
      <c r="AD2058" s="135"/>
      <c r="AE2058" s="135"/>
      <c r="AF2058" s="135"/>
      <c r="AG2058" s="135"/>
      <c r="AH2058" s="135"/>
      <c r="AI2058" s="135"/>
      <c r="AJ2058" s="135"/>
      <c r="AK2058" s="135"/>
    </row>
    <row r="2059" spans="1:37" ht="18" customHeight="1" thickBot="1">
      <c r="A2059" s="312"/>
      <c r="B2059" s="321">
        <f>B2054+1</f>
        <v>15</v>
      </c>
      <c r="C2059" s="81" t="s">
        <v>23</v>
      </c>
      <c r="D2059" s="82" t="s">
        <v>136</v>
      </c>
      <c r="E2059" s="82" t="s">
        <v>28</v>
      </c>
      <c r="F2059" s="82" t="s">
        <v>27</v>
      </c>
      <c r="G2059" s="82" t="s">
        <v>24</v>
      </c>
      <c r="H2059" s="171" t="s">
        <v>25</v>
      </c>
      <c r="I2059" s="91" t="s">
        <v>133</v>
      </c>
      <c r="J2059" s="372" t="s">
        <v>198</v>
      </c>
      <c r="K2059" s="374"/>
      <c r="L2059" s="375"/>
      <c r="M2059" s="375"/>
      <c r="N2059" s="375"/>
      <c r="O2059" s="375"/>
      <c r="P2059" s="375"/>
      <c r="Q2059" s="375"/>
      <c r="R2059" s="376"/>
      <c r="S2059" s="83"/>
      <c r="T2059" s="120" t="s">
        <v>31</v>
      </c>
      <c r="U2059" s="118"/>
      <c r="V2059" s="118"/>
      <c r="W2059" s="118"/>
      <c r="X2059" s="118"/>
      <c r="Y2059" s="135" t="str">
        <f>K2061</f>
        <v/>
      </c>
      <c r="Z2059" s="266">
        <f>K2062</f>
        <v>0</v>
      </c>
      <c r="AA2059" s="135"/>
      <c r="AB2059" s="135"/>
      <c r="AC2059" s="135"/>
      <c r="AD2059" s="135"/>
      <c r="AE2059" s="135"/>
      <c r="AF2059" s="148"/>
      <c r="AG2059" s="135"/>
      <c r="AH2059" s="135"/>
      <c r="AI2059" s="135"/>
      <c r="AJ2059" s="135"/>
      <c r="AK2059" s="135"/>
    </row>
    <row r="2060" spans="1:37" ht="18" customHeight="1" thickBot="1">
      <c r="A2060" s="312"/>
      <c r="B2060" s="309">
        <f>B1990</f>
        <v>23</v>
      </c>
      <c r="C2060" s="107"/>
      <c r="D2060" s="108" t="s">
        <v>30</v>
      </c>
      <c r="E2060" s="108" t="str">
        <f>IF(C2060="","",IFERROR(INDEX(リスト!$B$3:$B$32,MATCH(プレー記録!C2060,リスト!$D$3:$D$32,0),1),""))</f>
        <v/>
      </c>
      <c r="F2060" s="109"/>
      <c r="G2060" s="109" t="str">
        <f>IF(F2060="","",F2060)</f>
        <v/>
      </c>
      <c r="H2060" s="172"/>
      <c r="I2060" s="175"/>
      <c r="J2060" s="373"/>
      <c r="K2060" s="377"/>
      <c r="L2060" s="378"/>
      <c r="M2060" s="378"/>
      <c r="N2060" s="378"/>
      <c r="O2060" s="378"/>
      <c r="P2060" s="378"/>
      <c r="Q2060" s="378"/>
      <c r="R2060" s="379"/>
      <c r="S2060" s="84"/>
      <c r="T2060" s="241"/>
      <c r="U2060" s="118" t="str">
        <f>IF(F2060="","","OUT_"&amp;E2060&amp;MONTH(B2060)&amp;"/"&amp;DAY(B2060)&amp;"_"&amp;COUNTIF($V$12:V2060,V2060))</f>
        <v/>
      </c>
      <c r="V2060" s="118" t="str">
        <f>"OUT_"&amp;E2060&amp;B2060</f>
        <v>OUT_23</v>
      </c>
      <c r="W2060" s="194">
        <f>SUM(H2060)-SUM(I2062)</f>
        <v>0</v>
      </c>
      <c r="X2060" s="119" t="str">
        <f>IF(C2060="","",C2060)</f>
        <v/>
      </c>
      <c r="Y2060" s="135" t="str">
        <f>M2061</f>
        <v/>
      </c>
      <c r="Z2060" s="266">
        <f>M2062</f>
        <v>0</v>
      </c>
      <c r="AA2060" s="135"/>
      <c r="AB2060" s="135"/>
      <c r="AC2060" s="135"/>
      <c r="AD2060" s="135"/>
      <c r="AE2060" s="135"/>
      <c r="AF2060" s="148"/>
      <c r="AG2060" s="135"/>
      <c r="AH2060" s="135"/>
      <c r="AI2060" s="135"/>
      <c r="AJ2060" s="135"/>
      <c r="AK2060" s="135"/>
    </row>
    <row r="2061" spans="1:37" ht="18" customHeight="1">
      <c r="A2061" s="312"/>
      <c r="B2061" s="79"/>
      <c r="C2061" s="85" t="s">
        <v>26</v>
      </c>
      <c r="D2061" s="86" t="s">
        <v>1</v>
      </c>
      <c r="E2061" s="86" t="s">
        <v>29</v>
      </c>
      <c r="F2061" s="86" t="s">
        <v>119</v>
      </c>
      <c r="G2061" s="86" t="s">
        <v>134</v>
      </c>
      <c r="H2061" s="173" t="s">
        <v>117</v>
      </c>
      <c r="I2061" s="92" t="s">
        <v>135</v>
      </c>
      <c r="J2061" s="380" t="s">
        <v>199</v>
      </c>
      <c r="K2061" s="382" t="str">
        <f>$K$13</f>
        <v/>
      </c>
      <c r="L2061" s="383"/>
      <c r="M2061" s="382" t="str">
        <f>$M$13</f>
        <v/>
      </c>
      <c r="N2061" s="383"/>
      <c r="O2061" s="382" t="str">
        <f>$O$13</f>
        <v/>
      </c>
      <c r="P2061" s="383"/>
      <c r="Q2061" s="382" t="str">
        <f>$Q$13</f>
        <v/>
      </c>
      <c r="R2061" s="384"/>
      <c r="S2061" s="87"/>
      <c r="T2061" s="135"/>
      <c r="U2061" s="118"/>
      <c r="V2061" s="118"/>
      <c r="W2061" s="118"/>
      <c r="X2061" s="118"/>
      <c r="Y2061" s="135" t="str">
        <f>O2061</f>
        <v/>
      </c>
      <c r="Z2061" s="266">
        <f>O2062</f>
        <v>0</v>
      </c>
      <c r="AA2061" s="135"/>
      <c r="AB2061" s="135"/>
      <c r="AC2061" s="135"/>
      <c r="AD2061" s="135"/>
      <c r="AE2061" s="135"/>
      <c r="AF2061" s="148"/>
      <c r="AG2061" s="135"/>
      <c r="AH2061" s="135"/>
      <c r="AI2061" s="135"/>
      <c r="AJ2061" s="135"/>
      <c r="AK2061" s="135"/>
    </row>
    <row r="2062" spans="1:37" ht="18" customHeight="1" thickBot="1">
      <c r="A2062" s="312" t="str">
        <f>IF(C2060="","",C2060)</f>
        <v/>
      </c>
      <c r="B2062" s="97">
        <f>B1990</f>
        <v>23</v>
      </c>
      <c r="C2062" s="93" t="str">
        <f>IF(H2060="","",IF(D2060="USD",H2060-G2060,ROUNDUP((H2060-G2060)/T2060,2)))</f>
        <v/>
      </c>
      <c r="D2062" s="110"/>
      <c r="E2062" s="110"/>
      <c r="F2062" s="111" t="str">
        <f>IF(AND(E2060&lt;&gt;"",OR(I2060="全額",I2060="一部")=TRUE)=TRUE,E2060,"")</f>
        <v/>
      </c>
      <c r="G2062" s="112" t="str">
        <f>IF(D2060="JPY",IF(COUNTIF(F2062,"*円*")=1,I2062,ROUNDUP(I2062/T2060,2)),IF(COUNTIF(F2062,"*円*")=0,I2062,ROUNDUP(I2062*T2060,0)))</f>
        <v/>
      </c>
      <c r="H2062" s="174"/>
      <c r="I2062" s="176" t="str">
        <f>IF(I2060="","",IF(I2060="全額",H2060,IF(I2060="なし",0,"金額入力")))</f>
        <v/>
      </c>
      <c r="J2062" s="381"/>
      <c r="K2062" s="385"/>
      <c r="L2062" s="386"/>
      <c r="M2062" s="385"/>
      <c r="N2062" s="386"/>
      <c r="O2062" s="385"/>
      <c r="P2062" s="386"/>
      <c r="Q2062" s="385"/>
      <c r="R2062" s="387"/>
      <c r="S2062" s="87"/>
      <c r="T2062" s="135"/>
      <c r="U2062" s="118" t="str">
        <f>IF(G2062="","","IN_"&amp;F2062&amp;MONTH(H2062)&amp;"/"&amp;DAY(H2062))&amp;"_"&amp;COUNTIF($V$14:V2062,V2062)</f>
        <v>_360</v>
      </c>
      <c r="V2062" s="118" t="str">
        <f>"IN_"&amp;F2062&amp;H2062</f>
        <v>IN_</v>
      </c>
      <c r="W2062" s="118"/>
      <c r="X2062" s="118"/>
      <c r="Y2062" s="135" t="str">
        <f>Q2061</f>
        <v/>
      </c>
      <c r="Z2062" s="266">
        <f>Q2062</f>
        <v>0</v>
      </c>
      <c r="AA2062" s="135" t="str">
        <f>IF(AB2062="着金待ち",COUNTIF($AB$14:AB2062,"着金待ち"),"")</f>
        <v/>
      </c>
      <c r="AB2062" s="135" t="str">
        <f>IF(AND(OR(I2060="全額",I2060="一部")=TRUE,H2062="")=TRUE,"着金待ち","")</f>
        <v/>
      </c>
      <c r="AC2062" s="135" t="str">
        <f>IF(AB2062="着金待ち",C2060,"")</f>
        <v/>
      </c>
      <c r="AD2062" s="135" t="str">
        <f>IF(AB2062="着金待ち",F2062,"")</f>
        <v/>
      </c>
      <c r="AE2062" s="292" t="str">
        <f>IF(AB2062="着金待ち",G2062,"")</f>
        <v/>
      </c>
      <c r="AF2062" s="148" t="str">
        <f>IF(AB2062="着金待ち",B2062,"")</f>
        <v/>
      </c>
      <c r="AG2062" s="135" t="str">
        <f>IF(C2062="","",IF(C2062&lt;&gt;D2062+E2062,"！",""))</f>
        <v/>
      </c>
      <c r="AH2062" s="135" t="str">
        <f>IF(C2062="","",IF(C2062&lt;&gt;SUM(K2062:R2062),"！",""))</f>
        <v/>
      </c>
      <c r="AI2062" s="135" t="str">
        <f>IF(OR(AG2062="！",AH2062="！")=TRUE,"！","")</f>
        <v/>
      </c>
      <c r="AJ2062" s="135" t="str">
        <f>IF(AI2062="！",COUNTIF($AI$14:AI2062,"！"),"")</f>
        <v/>
      </c>
      <c r="AK2062" s="135">
        <v>15</v>
      </c>
    </row>
    <row r="2063" spans="1:37" ht="18" customHeight="1">
      <c r="B2063" s="308" t="s">
        <v>317</v>
      </c>
      <c r="C2063" s="181"/>
      <c r="D2063" s="182"/>
      <c r="E2063" s="98" t="str">
        <f>IFERROR(ABS(C2062-(D2062+E2062)),"")</f>
        <v/>
      </c>
      <c r="F2063" s="183"/>
      <c r="G2063" s="183"/>
      <c r="H2063" s="182"/>
      <c r="I2063" s="170"/>
      <c r="J2063" s="79"/>
      <c r="K2063" s="79"/>
      <c r="L2063" s="79"/>
      <c r="M2063" s="79"/>
      <c r="N2063" s="79"/>
      <c r="O2063" s="79"/>
      <c r="P2063" s="79"/>
      <c r="Q2063" s="371" t="str">
        <f>IFERROR(ABS(C2062-SUM(K2062:R2062)),"")</f>
        <v/>
      </c>
      <c r="R2063" s="371"/>
      <c r="S2063" s="135"/>
      <c r="T2063" s="135"/>
      <c r="U2063" s="135"/>
      <c r="V2063" s="135"/>
      <c r="W2063" s="135"/>
      <c r="X2063" s="135"/>
      <c r="Y2063" s="135"/>
      <c r="Z2063" s="135"/>
      <c r="AA2063" s="135"/>
      <c r="AB2063" s="135"/>
      <c r="AC2063" s="135"/>
      <c r="AD2063" s="135"/>
      <c r="AE2063" s="135"/>
      <c r="AF2063" s="135"/>
    </row>
    <row r="2065" spans="1:37" ht="18" customHeight="1">
      <c r="A2065" s="312"/>
      <c r="B2065" s="178"/>
      <c r="C2065" s="78">
        <f>C1979+1</f>
        <v>24</v>
      </c>
      <c r="D2065" s="179" t="s">
        <v>312</v>
      </c>
      <c r="E2065" s="180">
        <f>G2065+I2065</f>
        <v>0</v>
      </c>
      <c r="F2065" s="179" t="s">
        <v>1</v>
      </c>
      <c r="G2065" s="180">
        <f>D2078+D2083+D2088+D2093+D2098+D2103+D2108+D2113+D2118+D2123+D2128+D2133+D2138+D2143+D2148</f>
        <v>0</v>
      </c>
      <c r="H2065" s="179" t="s">
        <v>29</v>
      </c>
      <c r="I2065" s="180">
        <f>E2078+E2083+E2088+E2093+E2098+E2103+E2108+E2113+E2118+E2123+E2128+E2133+E2138+E2143+E2148</f>
        <v>0</v>
      </c>
      <c r="J2065" s="177"/>
      <c r="K2065" s="390" t="s">
        <v>318</v>
      </c>
      <c r="L2065" s="390"/>
      <c r="M2065" s="390"/>
      <c r="N2065" s="390"/>
      <c r="O2065" s="390"/>
      <c r="P2065" s="390"/>
      <c r="Q2065" s="390"/>
      <c r="R2065" s="390"/>
      <c r="S2065" s="79"/>
      <c r="T2065" s="118"/>
      <c r="U2065" s="118"/>
      <c r="V2065" s="118"/>
      <c r="W2065" s="118"/>
      <c r="X2065" s="118"/>
      <c r="Y2065" s="135"/>
      <c r="Z2065" s="135"/>
      <c r="AA2065" s="135"/>
      <c r="AB2065" s="135"/>
      <c r="AC2065" s="135"/>
      <c r="AD2065" s="135"/>
      <c r="AE2065" s="135"/>
      <c r="AF2065" s="135"/>
    </row>
    <row r="2066" spans="1:37" ht="18" customHeight="1">
      <c r="A2066" s="312"/>
      <c r="B2066" s="178"/>
      <c r="C2066" s="78"/>
      <c r="D2066" s="179" t="s">
        <v>313</v>
      </c>
      <c r="E2066" s="180">
        <f ca="1">IFERROR(INDEX(カレンダー・グラフ!$B$74:$AF$74,1,MATCH(プレー記録!C2065,カレンダー・グラフ!$B$72:$AF$72,0)),0)</f>
        <v>0</v>
      </c>
      <c r="F2066" s="179" t="s">
        <v>314</v>
      </c>
      <c r="G2066" s="180">
        <f>サマリー!$Q$3</f>
        <v>0</v>
      </c>
      <c r="H2066" s="179" t="s">
        <v>315</v>
      </c>
      <c r="I2066" s="180">
        <f>サマリー!$Q$7</f>
        <v>0</v>
      </c>
      <c r="J2066" s="177"/>
      <c r="K2066" s="79"/>
      <c r="L2066" s="79"/>
      <c r="M2066" s="79"/>
      <c r="N2066" s="79"/>
      <c r="O2066" s="79"/>
      <c r="P2066" s="79"/>
      <c r="Q2066" s="79"/>
      <c r="R2066" s="79"/>
      <c r="S2066" s="79"/>
      <c r="T2066" s="118"/>
      <c r="U2066" s="118"/>
      <c r="V2066" s="118"/>
      <c r="W2066" s="118"/>
      <c r="X2066" s="118"/>
      <c r="Y2066" s="135"/>
      <c r="Z2066" s="135"/>
      <c r="AA2066" s="135"/>
      <c r="AB2066" s="135"/>
      <c r="AC2066" s="135"/>
      <c r="AD2066" s="135"/>
      <c r="AE2066" s="135"/>
      <c r="AF2066" s="135"/>
    </row>
    <row r="2067" spans="1:37" ht="18" customHeight="1">
      <c r="A2067" s="312"/>
      <c r="B2067" s="243"/>
      <c r="C2067" s="389"/>
      <c r="D2067" s="389"/>
      <c r="E2067" s="389"/>
      <c r="F2067" s="389"/>
      <c r="G2067" s="389" t="str">
        <f>IFERROR(INDEX(ルール・メモ!$F$3:$F$32,MATCH(1,ルール・メモ!$E$3:$E$32,0),1),"")</f>
        <v/>
      </c>
      <c r="H2067" s="389"/>
      <c r="I2067" s="389"/>
      <c r="J2067" s="184"/>
      <c r="K2067" s="79"/>
      <c r="L2067" s="79"/>
      <c r="M2067" s="79"/>
      <c r="N2067" s="79"/>
      <c r="O2067" s="79"/>
      <c r="P2067" s="79"/>
      <c r="Q2067" s="79"/>
      <c r="R2067" s="79"/>
      <c r="S2067" s="79"/>
      <c r="T2067" s="118"/>
      <c r="U2067" s="118"/>
      <c r="V2067" s="118"/>
      <c r="W2067" s="118"/>
      <c r="X2067" s="118"/>
      <c r="Y2067" s="135"/>
      <c r="Z2067" s="135"/>
      <c r="AA2067" s="135"/>
      <c r="AB2067" s="135"/>
      <c r="AC2067" s="135"/>
      <c r="AD2067" s="135"/>
      <c r="AE2067" s="135"/>
      <c r="AF2067" s="135"/>
    </row>
    <row r="2068" spans="1:37" ht="18" customHeight="1">
      <c r="A2068" s="312"/>
      <c r="B2068" s="243"/>
      <c r="C2068" s="389"/>
      <c r="D2068" s="389"/>
      <c r="E2068" s="389"/>
      <c r="F2068" s="389"/>
      <c r="G2068" s="389" t="str">
        <f>IFERROR(INDEX(ルール・メモ!$F$3:$F$32,MATCH(2,ルール・メモ!$E$3:$E$32,0),1),"")</f>
        <v/>
      </c>
      <c r="H2068" s="389"/>
      <c r="I2068" s="389"/>
      <c r="J2068" s="184"/>
      <c r="K2068" s="135"/>
      <c r="L2068" s="135"/>
      <c r="M2068" s="135"/>
      <c r="N2068" s="135"/>
      <c r="O2068" s="135"/>
      <c r="P2068" s="135"/>
      <c r="Q2068" s="135"/>
      <c r="R2068" s="135"/>
      <c r="S2068" s="79"/>
      <c r="T2068" s="118"/>
      <c r="U2068" s="118"/>
      <c r="V2068" s="118"/>
      <c r="W2068" s="118"/>
      <c r="X2068" s="118"/>
      <c r="Y2068" s="135"/>
      <c r="Z2068" s="135"/>
      <c r="AA2068" s="135"/>
      <c r="AB2068" s="135"/>
      <c r="AC2068" s="135"/>
      <c r="AD2068" s="135"/>
      <c r="AE2068" s="135"/>
      <c r="AF2068" s="135"/>
    </row>
    <row r="2069" spans="1:37" ht="18" customHeight="1">
      <c r="A2069" s="312"/>
      <c r="B2069" s="243"/>
      <c r="C2069" s="389"/>
      <c r="D2069" s="389"/>
      <c r="E2069" s="389"/>
      <c r="F2069" s="389"/>
      <c r="G2069" s="389" t="str">
        <f>IFERROR(INDEX(ルール・メモ!$F$3:$F$32,MATCH(3,ルール・メモ!$E$3:$E$32,0),1),"")</f>
        <v/>
      </c>
      <c r="H2069" s="389"/>
      <c r="I2069" s="389"/>
      <c r="J2069" s="184"/>
      <c r="K2069" s="306">
        <f>$C$1</f>
        <v>0</v>
      </c>
      <c r="L2069" s="99">
        <f>K2069+1</f>
        <v>1</v>
      </c>
      <c r="M2069" s="99">
        <f t="shared" ref="M2069" si="187">L2069+1</f>
        <v>2</v>
      </c>
      <c r="N2069" s="99">
        <f t="shared" ref="N2069" si="188">M2069+1</f>
        <v>3</v>
      </c>
      <c r="O2069" s="99">
        <f t="shared" ref="O2069" si="189">N2069+1</f>
        <v>4</v>
      </c>
      <c r="P2069" s="99">
        <f t="shared" ref="P2069" si="190">O2069+1</f>
        <v>5</v>
      </c>
      <c r="Q2069" s="99">
        <f t="shared" ref="Q2069" si="191">P2069+1</f>
        <v>6</v>
      </c>
      <c r="R2069" s="100">
        <f t="shared" ref="R2069" si="192">Q2069+1</f>
        <v>7</v>
      </c>
      <c r="S2069" s="79"/>
      <c r="T2069" s="118"/>
      <c r="U2069" s="118"/>
      <c r="V2069" s="118"/>
      <c r="W2069" s="118"/>
      <c r="X2069" s="118"/>
      <c r="Y2069" s="135"/>
      <c r="Z2069" s="135"/>
      <c r="AA2069" s="135"/>
      <c r="AB2069" s="135"/>
      <c r="AC2069" s="135"/>
      <c r="AD2069" s="135"/>
      <c r="AE2069" s="135"/>
      <c r="AF2069" s="135"/>
    </row>
    <row r="2070" spans="1:37" ht="18" customHeight="1">
      <c r="A2070" s="312"/>
      <c r="B2070" s="243"/>
      <c r="C2070" s="389"/>
      <c r="D2070" s="389"/>
      <c r="E2070" s="389"/>
      <c r="F2070" s="389"/>
      <c r="G2070" s="389" t="str">
        <f>IFERROR(INDEX(ルール・メモ!$F$3:$F$32,MATCH(4,ルール・メモ!$E$3:$E$32,0),1),"")</f>
        <v/>
      </c>
      <c r="H2070" s="389"/>
      <c r="I2070" s="389"/>
      <c r="J2070" s="184"/>
      <c r="K2070" s="101">
        <f>K2069+8</f>
        <v>8</v>
      </c>
      <c r="L2070" s="102">
        <f t="shared" ref="L2070:R2070" si="193">L2069+8</f>
        <v>9</v>
      </c>
      <c r="M2070" s="102">
        <f t="shared" si="193"/>
        <v>10</v>
      </c>
      <c r="N2070" s="102">
        <f t="shared" si="193"/>
        <v>11</v>
      </c>
      <c r="O2070" s="102">
        <f t="shared" si="193"/>
        <v>12</v>
      </c>
      <c r="P2070" s="102">
        <f t="shared" si="193"/>
        <v>13</v>
      </c>
      <c r="Q2070" s="102">
        <f t="shared" si="193"/>
        <v>14</v>
      </c>
      <c r="R2070" s="103">
        <f t="shared" si="193"/>
        <v>15</v>
      </c>
      <c r="S2070" s="79"/>
      <c r="T2070" s="118"/>
      <c r="U2070" s="118"/>
      <c r="V2070" s="118"/>
      <c r="W2070" s="118"/>
      <c r="X2070" s="118"/>
      <c r="Y2070" s="135"/>
      <c r="Z2070" s="135"/>
      <c r="AA2070" s="135"/>
      <c r="AB2070" s="135"/>
      <c r="AC2070" s="135"/>
      <c r="AD2070" s="135"/>
      <c r="AE2070" s="135"/>
      <c r="AF2070" s="135"/>
    </row>
    <row r="2071" spans="1:37" ht="18" customHeight="1">
      <c r="A2071" s="312"/>
      <c r="B2071" s="243"/>
      <c r="C2071" s="389"/>
      <c r="D2071" s="389"/>
      <c r="E2071" s="389"/>
      <c r="F2071" s="389"/>
      <c r="G2071" s="389" t="str">
        <f>IFERROR(INDEX(ルール・メモ!$F$3:$F$32,MATCH(5,ルール・メモ!$E$3:$E$32,0),1),"")</f>
        <v/>
      </c>
      <c r="H2071" s="389"/>
      <c r="I2071" s="389"/>
      <c r="J2071" s="184"/>
      <c r="K2071" s="101">
        <f t="shared" ref="K2071:R2072" si="194">K2070+8</f>
        <v>16</v>
      </c>
      <c r="L2071" s="102">
        <f t="shared" si="194"/>
        <v>17</v>
      </c>
      <c r="M2071" s="102">
        <f t="shared" si="194"/>
        <v>18</v>
      </c>
      <c r="N2071" s="102">
        <f t="shared" si="194"/>
        <v>19</v>
      </c>
      <c r="O2071" s="102">
        <f t="shared" si="194"/>
        <v>20</v>
      </c>
      <c r="P2071" s="102">
        <f t="shared" si="194"/>
        <v>21</v>
      </c>
      <c r="Q2071" s="102">
        <f t="shared" si="194"/>
        <v>22</v>
      </c>
      <c r="R2071" s="103">
        <f t="shared" si="194"/>
        <v>23</v>
      </c>
      <c r="S2071" s="79"/>
      <c r="T2071" s="118"/>
      <c r="U2071" s="118"/>
      <c r="V2071" s="118"/>
      <c r="W2071" s="118"/>
      <c r="X2071" s="118"/>
      <c r="Y2071" s="135"/>
      <c r="Z2071" s="135"/>
      <c r="AA2071" s="135"/>
      <c r="AB2071" s="135"/>
      <c r="AC2071" s="135"/>
      <c r="AD2071" s="135"/>
      <c r="AE2071" s="135"/>
      <c r="AF2071" s="135"/>
    </row>
    <row r="2072" spans="1:37" ht="18" customHeight="1">
      <c r="A2072" s="312"/>
      <c r="B2072" s="243"/>
      <c r="C2072" s="389"/>
      <c r="D2072" s="389"/>
      <c r="E2072" s="389"/>
      <c r="F2072" s="389"/>
      <c r="G2072" s="389" t="str">
        <f>IFERROR(INDEX(ルール・メモ!$F$3:$F$32,MATCH(6,ルール・メモ!$E$3:$E$32,0),1),"")</f>
        <v/>
      </c>
      <c r="H2072" s="389"/>
      <c r="I2072" s="389"/>
      <c r="J2072" s="184"/>
      <c r="K2072" s="105">
        <f t="shared" si="194"/>
        <v>24</v>
      </c>
      <c r="L2072" s="105">
        <f t="shared" si="194"/>
        <v>25</v>
      </c>
      <c r="M2072" s="105">
        <f t="shared" si="194"/>
        <v>26</v>
      </c>
      <c r="N2072" s="105">
        <f t="shared" si="194"/>
        <v>27</v>
      </c>
      <c r="O2072" s="105">
        <f t="shared" si="194"/>
        <v>28</v>
      </c>
      <c r="P2072" s="105">
        <f t="shared" si="194"/>
        <v>29</v>
      </c>
      <c r="Q2072" s="105">
        <f t="shared" si="194"/>
        <v>30</v>
      </c>
      <c r="R2072" s="106"/>
      <c r="S2072" s="79"/>
      <c r="T2072" s="118"/>
      <c r="U2072" s="118"/>
      <c r="V2072" s="118"/>
      <c r="W2072" s="118"/>
      <c r="X2072" s="118"/>
      <c r="Y2072" s="135"/>
      <c r="Z2072" s="135"/>
      <c r="AA2072" s="135"/>
      <c r="AB2072" s="135"/>
      <c r="AC2072" s="135"/>
      <c r="AD2072" s="135"/>
      <c r="AE2072" s="135"/>
      <c r="AF2072" s="135"/>
    </row>
    <row r="2073" spans="1:37" ht="18" customHeight="1">
      <c r="A2073" s="312"/>
      <c r="B2073" s="80"/>
      <c r="C2073" s="95" t="str">
        <f>"①"&amp;IFERROR(INDEX(ルール・メモ!$C$3:$C$32,MATCH(1,ルール・メモ!$B$3:$B$32,0),1),"")</f>
        <v>①</v>
      </c>
      <c r="D2073" s="95"/>
      <c r="E2073" s="95"/>
      <c r="F2073" s="95"/>
      <c r="G2073" s="95"/>
      <c r="H2073" s="95"/>
      <c r="I2073" s="95" t="str">
        <f>"③"&amp;IFERROR(INDEX(ルール・メモ!$C$3:$C$32,MATCH(3,ルール・メモ!$B$3:$B$32,0),1),"")</f>
        <v>③</v>
      </c>
      <c r="J2073" s="80"/>
      <c r="K2073" s="96"/>
      <c r="L2073" s="96"/>
      <c r="M2073" s="96"/>
      <c r="N2073" s="96"/>
      <c r="O2073" s="96"/>
      <c r="P2073" s="96"/>
      <c r="Q2073" s="96"/>
      <c r="R2073" s="96"/>
      <c r="S2073" s="79"/>
      <c r="T2073" s="119"/>
      <c r="U2073" s="118"/>
      <c r="V2073" s="118"/>
      <c r="W2073" s="118"/>
      <c r="X2073" s="118"/>
      <c r="Y2073" s="135"/>
      <c r="Z2073" s="135"/>
      <c r="AA2073" s="135"/>
      <c r="AB2073" s="135"/>
      <c r="AC2073" s="135"/>
      <c r="AD2073" s="135"/>
      <c r="AE2073" s="135"/>
      <c r="AF2073" s="135"/>
    </row>
    <row r="2074" spans="1:37" ht="18" customHeight="1" thickBot="1">
      <c r="A2074" s="312"/>
      <c r="B2074" s="80"/>
      <c r="C2074" s="186" t="str">
        <f>"②"&amp;IFERROR(INDEX(ルール・メモ!$C$3:$C$32,MATCH(2,ルール・メモ!$B$3:$B$32,0),1),"")</f>
        <v>②</v>
      </c>
      <c r="D2074" s="186"/>
      <c r="E2074" s="186"/>
      <c r="F2074" s="186"/>
      <c r="G2074" s="186"/>
      <c r="H2074" s="186"/>
      <c r="I2074" s="186" t="str">
        <f>"④"&amp;IFERROR(INDEX(ルール・メモ!$C$3:$C$32,MATCH(4,ルール・メモ!$B$3:$B$32,0),1),"")</f>
        <v>④</v>
      </c>
      <c r="J2074" s="187"/>
      <c r="K2074" s="188"/>
      <c r="L2074" s="188"/>
      <c r="M2074" s="188"/>
      <c r="N2074" s="188"/>
      <c r="O2074" s="188"/>
      <c r="P2074" s="188"/>
      <c r="Q2074" s="188"/>
      <c r="R2074" s="188"/>
      <c r="S2074" s="79"/>
      <c r="T2074" s="118"/>
      <c r="U2074" s="118"/>
      <c r="V2074" s="118"/>
      <c r="W2074" s="118"/>
      <c r="X2074" s="118"/>
      <c r="Y2074" s="135"/>
      <c r="Z2074" s="135"/>
      <c r="AA2074" s="1"/>
      <c r="AB2074" s="1"/>
      <c r="AC2074" s="1"/>
      <c r="AD2074" s="1"/>
      <c r="AE2074" s="1"/>
      <c r="AF2074" s="1"/>
    </row>
    <row r="2075" spans="1:37" ht="18" customHeight="1" thickBot="1">
      <c r="A2075" s="312"/>
      <c r="B2075" s="321">
        <v>1</v>
      </c>
      <c r="C2075" s="81" t="s">
        <v>23</v>
      </c>
      <c r="D2075" s="82" t="s">
        <v>136</v>
      </c>
      <c r="E2075" s="82" t="s">
        <v>28</v>
      </c>
      <c r="F2075" s="82" t="s">
        <v>27</v>
      </c>
      <c r="G2075" s="82" t="s">
        <v>24</v>
      </c>
      <c r="H2075" s="171" t="s">
        <v>25</v>
      </c>
      <c r="I2075" s="91" t="s">
        <v>133</v>
      </c>
      <c r="J2075" s="372" t="s">
        <v>198</v>
      </c>
      <c r="K2075" s="374"/>
      <c r="L2075" s="375"/>
      <c r="M2075" s="375"/>
      <c r="N2075" s="375"/>
      <c r="O2075" s="375"/>
      <c r="P2075" s="375"/>
      <c r="Q2075" s="375"/>
      <c r="R2075" s="376"/>
      <c r="S2075" s="83"/>
      <c r="T2075" s="120" t="s">
        <v>31</v>
      </c>
      <c r="U2075" s="118"/>
      <c r="V2075" s="118"/>
      <c r="W2075" s="118"/>
      <c r="X2075" s="118"/>
      <c r="Y2075" s="135" t="str">
        <f>K2077</f>
        <v/>
      </c>
      <c r="Z2075" s="266">
        <f>K2078</f>
        <v>0</v>
      </c>
      <c r="AA2075" s="135"/>
      <c r="AB2075" s="135"/>
      <c r="AC2075" s="135"/>
      <c r="AD2075" s="135"/>
      <c r="AE2075" s="135"/>
      <c r="AF2075" s="148"/>
      <c r="AG2075" s="135"/>
      <c r="AH2075" s="135"/>
      <c r="AI2075" s="135"/>
      <c r="AJ2075" s="135"/>
      <c r="AK2075" s="135"/>
    </row>
    <row r="2076" spans="1:37" ht="18" customHeight="1" thickBot="1">
      <c r="A2076" s="312"/>
      <c r="B2076" s="309">
        <f>C2065</f>
        <v>24</v>
      </c>
      <c r="C2076" s="107"/>
      <c r="D2076" s="108" t="s">
        <v>30</v>
      </c>
      <c r="E2076" s="108" t="str">
        <f>IF(C2076="","",IFERROR(INDEX(リスト!$B$3:$B$32,MATCH(プレー記録!C2076,リスト!$D$3:$D$32,0),1),""))</f>
        <v/>
      </c>
      <c r="F2076" s="109"/>
      <c r="G2076" s="109" t="str">
        <f>IF(F2076="","",F2076)</f>
        <v/>
      </c>
      <c r="H2076" s="172"/>
      <c r="I2076" s="175"/>
      <c r="J2076" s="373"/>
      <c r="K2076" s="377"/>
      <c r="L2076" s="378"/>
      <c r="M2076" s="378"/>
      <c r="N2076" s="378"/>
      <c r="O2076" s="378"/>
      <c r="P2076" s="378"/>
      <c r="Q2076" s="378"/>
      <c r="R2076" s="379"/>
      <c r="S2076" s="84"/>
      <c r="T2076" s="240"/>
      <c r="U2076" s="118" t="str">
        <f>IF(F2076="","","OUT_"&amp;E2076&amp;MONTH(B2076)&amp;"/"&amp;DAY(B2076)&amp;"_"&amp;COUNTIF($V$12:V2076,V2076))</f>
        <v/>
      </c>
      <c r="V2076" s="118" t="str">
        <f>"OUT_"&amp;E2076&amp;B2076</f>
        <v>OUT_24</v>
      </c>
      <c r="W2076" s="194">
        <f>SUM(H2076)-SUM(I2078)</f>
        <v>0</v>
      </c>
      <c r="X2076" s="119" t="str">
        <f>IF(C2076="","",C2076)</f>
        <v/>
      </c>
      <c r="Y2076" s="135" t="str">
        <f>M2077</f>
        <v/>
      </c>
      <c r="Z2076" s="266">
        <f>M2078</f>
        <v>0</v>
      </c>
      <c r="AA2076" s="135"/>
      <c r="AB2076" s="135"/>
      <c r="AC2076" s="135"/>
      <c r="AD2076" s="135"/>
      <c r="AE2076" s="135"/>
      <c r="AF2076" s="148"/>
      <c r="AG2076" s="135"/>
      <c r="AH2076" s="135"/>
      <c r="AI2076" s="135"/>
      <c r="AJ2076" s="135"/>
      <c r="AK2076" s="135"/>
    </row>
    <row r="2077" spans="1:37" ht="18" customHeight="1">
      <c r="A2077" s="312"/>
      <c r="B2077" s="79"/>
      <c r="C2077" s="85" t="s">
        <v>26</v>
      </c>
      <c r="D2077" s="86" t="s">
        <v>1</v>
      </c>
      <c r="E2077" s="86" t="s">
        <v>29</v>
      </c>
      <c r="F2077" s="86" t="s">
        <v>119</v>
      </c>
      <c r="G2077" s="86" t="s">
        <v>134</v>
      </c>
      <c r="H2077" s="173" t="s">
        <v>117</v>
      </c>
      <c r="I2077" s="92" t="s">
        <v>135</v>
      </c>
      <c r="J2077" s="380" t="s">
        <v>199</v>
      </c>
      <c r="K2077" s="382" t="str">
        <f>IF(INDEX(テーブル6[プレー種別],MATCH(1,リスト!$O$3:$O$6,0),1)="","",INDEX(テーブル6[プレー種別],MATCH(1,リスト!$O$3:$O$6,0),1))</f>
        <v/>
      </c>
      <c r="L2077" s="383"/>
      <c r="M2077" s="382" t="str">
        <f>IF(INDEX(テーブル6[プレー種別],MATCH(2,リスト!$O$3:$O$6,0),1)="","",INDEX(テーブル6[プレー種別],MATCH(2,リスト!$O$3:$O$6,0),1))</f>
        <v/>
      </c>
      <c r="N2077" s="383"/>
      <c r="O2077" s="382" t="str">
        <f>IF(INDEX(テーブル6[プレー種別],MATCH(3,リスト!$O$3:$O$6,0),1)="","",INDEX(テーブル6[プレー種別],MATCH(3,リスト!$O$3:$O$6,0),1))</f>
        <v/>
      </c>
      <c r="P2077" s="383"/>
      <c r="Q2077" s="382" t="str">
        <f>IF(INDEX(テーブル6[プレー種別],MATCH(4,リスト!$O$3:$O$6,0),1)="","",INDEX(テーブル6[プレー種別],MATCH(4,リスト!$O$3:$O$6,0),1))</f>
        <v/>
      </c>
      <c r="R2077" s="384"/>
      <c r="S2077" s="87"/>
      <c r="T2077" s="118"/>
      <c r="U2077" s="118"/>
      <c r="V2077" s="118"/>
      <c r="W2077" s="118"/>
      <c r="X2077" s="118"/>
      <c r="Y2077" s="135" t="str">
        <f>O2077</f>
        <v/>
      </c>
      <c r="Z2077" s="266">
        <f>O2078</f>
        <v>0</v>
      </c>
      <c r="AA2077" s="135"/>
      <c r="AB2077" s="135"/>
      <c r="AC2077" s="135"/>
      <c r="AD2077" s="135"/>
      <c r="AE2077" s="135"/>
      <c r="AF2077" s="148"/>
      <c r="AG2077" s="135"/>
      <c r="AH2077" s="135"/>
      <c r="AI2077" s="135"/>
      <c r="AJ2077" s="135"/>
      <c r="AK2077" s="135"/>
    </row>
    <row r="2078" spans="1:37" ht="18" customHeight="1" thickBot="1">
      <c r="A2078" s="312" t="str">
        <f>IF(C2076="","",C2076)</f>
        <v/>
      </c>
      <c r="B2078" s="97">
        <f>B2076</f>
        <v>24</v>
      </c>
      <c r="C2078" s="93" t="str">
        <f>IF(H2076="","",IF(D2076="USD",H2076-G2076,ROUNDUP((H2076-G2076)/T2076,2)))</f>
        <v/>
      </c>
      <c r="D2078" s="110"/>
      <c r="E2078" s="110"/>
      <c r="F2078" s="111" t="str">
        <f>IF(AND(E2076&lt;&gt;"",OR(I2076="全額",I2076="一部")=TRUE)=TRUE,E2076,"")</f>
        <v/>
      </c>
      <c r="G2078" s="112" t="str">
        <f>IF(D2076="JPY",IF(COUNTIF(F2078,"*円*")=1,I2078,ROUNDUP(I2078/T2076,2)),IF(COUNTIF(F2078,"*円*")=0,I2078,ROUNDUP(I2078*T2076,0)))</f>
        <v/>
      </c>
      <c r="H2078" s="174"/>
      <c r="I2078" s="176" t="str">
        <f>IF(I2076="","",IF(I2076="全額",H2076,IF(I2076="なし",0,"金額入力")))</f>
        <v/>
      </c>
      <c r="J2078" s="381"/>
      <c r="K2078" s="385"/>
      <c r="L2078" s="386"/>
      <c r="M2078" s="385"/>
      <c r="N2078" s="386"/>
      <c r="O2078" s="385"/>
      <c r="P2078" s="386"/>
      <c r="Q2078" s="385"/>
      <c r="R2078" s="387"/>
      <c r="S2078" s="87"/>
      <c r="T2078" s="79"/>
      <c r="U2078" s="118" t="str">
        <f>IF(G2078="","","IN_"&amp;F2078&amp;MONTH(H2078)&amp;"/"&amp;DAY(H2078))&amp;"_"&amp;COUNTIF($V$14:V2078,V2078)</f>
        <v>_361</v>
      </c>
      <c r="V2078" s="118" t="str">
        <f>"IN_"&amp;F2078&amp;H2078</f>
        <v>IN_</v>
      </c>
      <c r="W2078" s="118"/>
      <c r="X2078" s="118"/>
      <c r="Y2078" s="135" t="str">
        <f>Q2077</f>
        <v/>
      </c>
      <c r="Z2078" s="266">
        <f>Q2078</f>
        <v>0</v>
      </c>
      <c r="AA2078" s="135" t="str">
        <f>IF(AB2078="着金待ち",COUNTIF($AB$14:AB2078,"着金待ち"),"")</f>
        <v/>
      </c>
      <c r="AB2078" s="135" t="str">
        <f>IF(AND(OR(I2076="全額",I2076="一部")=TRUE,H2078="")=TRUE,"着金待ち","")</f>
        <v/>
      </c>
      <c r="AC2078" s="135" t="str">
        <f>IF(AB2078="着金待ち",C2076,"")</f>
        <v/>
      </c>
      <c r="AD2078" s="135" t="str">
        <f>IF(AB2078="着金待ち",F2078,"")</f>
        <v/>
      </c>
      <c r="AE2078" s="292" t="str">
        <f>IF(AB2078="着金待ち",G2078,"")</f>
        <v/>
      </c>
      <c r="AF2078" s="148" t="str">
        <f>IF(AB2078="着金待ち",B2078,"")</f>
        <v/>
      </c>
      <c r="AG2078" s="135" t="str">
        <f>IF(C2078="","",IF(C2078&lt;&gt;D2078+E2078,"！",""))</f>
        <v/>
      </c>
      <c r="AH2078" s="135" t="str">
        <f>IF(C2078="","",IF(C2078&lt;&gt;SUM(K2078:R2078),"！",""))</f>
        <v/>
      </c>
      <c r="AI2078" s="135" t="str">
        <f>IF(OR(AG2078="！",AH2078="！")=TRUE,"！","")</f>
        <v/>
      </c>
      <c r="AJ2078" s="135" t="str">
        <f>IF(AI2078="！",COUNTIF($AI$14:AI2078,"！"),"")</f>
        <v/>
      </c>
      <c r="AK2078" s="135">
        <v>1</v>
      </c>
    </row>
    <row r="2079" spans="1:37" ht="18" customHeight="1" thickBot="1">
      <c r="A2079" s="312"/>
      <c r="B2079" s="79"/>
      <c r="C2079" s="88"/>
      <c r="D2079" s="89"/>
      <c r="E2079" s="94" t="str">
        <f>IFERROR(ABS(C2078-(D2078+E2078)),"")</f>
        <v/>
      </c>
      <c r="F2079" s="90"/>
      <c r="G2079" s="90"/>
      <c r="H2079" s="89"/>
      <c r="I2079" s="170"/>
      <c r="J2079" s="79"/>
      <c r="K2079" s="79"/>
      <c r="L2079" s="79"/>
      <c r="M2079" s="79"/>
      <c r="N2079" s="79"/>
      <c r="O2079" s="79"/>
      <c r="P2079" s="79"/>
      <c r="Q2079" s="388" t="str">
        <f>IFERROR(ABS(C2078-SUM(K2078:R2078)),"")</f>
        <v/>
      </c>
      <c r="R2079" s="388"/>
      <c r="S2079" s="79"/>
      <c r="T2079" s="118"/>
      <c r="U2079" s="118"/>
      <c r="V2079" s="118"/>
      <c r="W2079" s="118"/>
      <c r="X2079" s="118"/>
      <c r="Y2079" s="135"/>
      <c r="Z2079" s="135"/>
      <c r="AA2079" s="135"/>
      <c r="AB2079" s="135"/>
      <c r="AC2079" s="135"/>
      <c r="AD2079" s="135"/>
      <c r="AE2079" s="135"/>
      <c r="AF2079" s="148"/>
      <c r="AG2079" s="135"/>
      <c r="AH2079" s="135"/>
      <c r="AI2079" s="135"/>
      <c r="AJ2079" s="135"/>
      <c r="AK2079" s="135"/>
    </row>
    <row r="2080" spans="1:37" ht="18" customHeight="1" thickBot="1">
      <c r="A2080" s="312"/>
      <c r="B2080" s="321">
        <f>B2075+1</f>
        <v>2</v>
      </c>
      <c r="C2080" s="81" t="s">
        <v>23</v>
      </c>
      <c r="D2080" s="82" t="s">
        <v>136</v>
      </c>
      <c r="E2080" s="82" t="s">
        <v>28</v>
      </c>
      <c r="F2080" s="82" t="s">
        <v>27</v>
      </c>
      <c r="G2080" s="82" t="s">
        <v>24</v>
      </c>
      <c r="H2080" s="171" t="s">
        <v>25</v>
      </c>
      <c r="I2080" s="91" t="s">
        <v>133</v>
      </c>
      <c r="J2080" s="372" t="s">
        <v>198</v>
      </c>
      <c r="K2080" s="374"/>
      <c r="L2080" s="375"/>
      <c r="M2080" s="375"/>
      <c r="N2080" s="375"/>
      <c r="O2080" s="375"/>
      <c r="P2080" s="375"/>
      <c r="Q2080" s="375"/>
      <c r="R2080" s="376"/>
      <c r="S2080" s="83"/>
      <c r="T2080" s="120" t="s">
        <v>31</v>
      </c>
      <c r="U2080" s="118"/>
      <c r="V2080" s="118"/>
      <c r="W2080" s="118"/>
      <c r="X2080" s="118"/>
      <c r="Y2080" s="135" t="str">
        <f>K2082</f>
        <v/>
      </c>
      <c r="Z2080" s="266">
        <f>K2083</f>
        <v>0</v>
      </c>
      <c r="AA2080" s="135"/>
      <c r="AB2080" s="135"/>
      <c r="AC2080" s="135"/>
      <c r="AD2080" s="135"/>
      <c r="AE2080" s="135"/>
      <c r="AF2080" s="148"/>
      <c r="AG2080" s="135"/>
      <c r="AH2080" s="135"/>
      <c r="AI2080" s="135"/>
      <c r="AJ2080" s="135"/>
      <c r="AK2080" s="135"/>
    </row>
    <row r="2081" spans="1:37" ht="18" customHeight="1" thickBot="1">
      <c r="A2081" s="312"/>
      <c r="B2081" s="309">
        <f>B2076</f>
        <v>24</v>
      </c>
      <c r="C2081" s="107"/>
      <c r="D2081" s="108" t="s">
        <v>30</v>
      </c>
      <c r="E2081" s="108" t="str">
        <f>IF(C2081="","",IFERROR(INDEX(リスト!$B$3:$B$32,MATCH(プレー記録!C2081,リスト!$D$3:$D$32,0),1),""))</f>
        <v/>
      </c>
      <c r="F2081" s="109"/>
      <c r="G2081" s="109" t="str">
        <f>IF(F2081="","",F2081)</f>
        <v/>
      </c>
      <c r="H2081" s="172"/>
      <c r="I2081" s="175"/>
      <c r="J2081" s="373"/>
      <c r="K2081" s="377"/>
      <c r="L2081" s="378"/>
      <c r="M2081" s="378"/>
      <c r="N2081" s="378"/>
      <c r="O2081" s="378"/>
      <c r="P2081" s="378"/>
      <c r="Q2081" s="378"/>
      <c r="R2081" s="379"/>
      <c r="S2081" s="84"/>
      <c r="T2081" s="241"/>
      <c r="U2081" s="118" t="str">
        <f>IF(F2081="","","OUT_"&amp;E2081&amp;MONTH(B2081)&amp;"/"&amp;DAY(B2081)&amp;"_"&amp;COUNTIF($V$12:V2081,V2081))</f>
        <v/>
      </c>
      <c r="V2081" s="118" t="str">
        <f>"OUT_"&amp;E2081&amp;B2081</f>
        <v>OUT_24</v>
      </c>
      <c r="W2081" s="194">
        <f>SUM(H2081)-SUM(I2083)</f>
        <v>0</v>
      </c>
      <c r="X2081" s="119" t="str">
        <f>IF(C2081="","",C2081)</f>
        <v/>
      </c>
      <c r="Y2081" s="135" t="str">
        <f>M2082</f>
        <v/>
      </c>
      <c r="Z2081" s="266">
        <f>M2083</f>
        <v>0</v>
      </c>
      <c r="AA2081" s="135"/>
      <c r="AB2081" s="135"/>
      <c r="AC2081" s="135"/>
      <c r="AD2081" s="135"/>
      <c r="AE2081" s="135"/>
      <c r="AF2081" s="148"/>
      <c r="AG2081" s="135"/>
      <c r="AH2081" s="135"/>
      <c r="AI2081" s="135"/>
      <c r="AJ2081" s="135"/>
      <c r="AK2081" s="135"/>
    </row>
    <row r="2082" spans="1:37" ht="18" customHeight="1">
      <c r="A2082" s="312"/>
      <c r="B2082" s="79"/>
      <c r="C2082" s="85" t="s">
        <v>26</v>
      </c>
      <c r="D2082" s="86" t="s">
        <v>1</v>
      </c>
      <c r="E2082" s="86" t="s">
        <v>29</v>
      </c>
      <c r="F2082" s="86" t="s">
        <v>119</v>
      </c>
      <c r="G2082" s="86" t="s">
        <v>134</v>
      </c>
      <c r="H2082" s="173" t="s">
        <v>117</v>
      </c>
      <c r="I2082" s="92" t="s">
        <v>135</v>
      </c>
      <c r="J2082" s="380" t="s">
        <v>199</v>
      </c>
      <c r="K2082" s="382" t="str">
        <f>$K$13</f>
        <v/>
      </c>
      <c r="L2082" s="383"/>
      <c r="M2082" s="382" t="str">
        <f>$M$13</f>
        <v/>
      </c>
      <c r="N2082" s="383"/>
      <c r="O2082" s="382" t="str">
        <f>$O$13</f>
        <v/>
      </c>
      <c r="P2082" s="383"/>
      <c r="Q2082" s="382" t="str">
        <f>$Q$13</f>
        <v/>
      </c>
      <c r="R2082" s="384"/>
      <c r="S2082" s="87"/>
      <c r="T2082" s="118"/>
      <c r="U2082" s="118"/>
      <c r="V2082" s="118"/>
      <c r="W2082" s="118"/>
      <c r="X2082" s="118"/>
      <c r="Y2082" s="135" t="str">
        <f>O2082</f>
        <v/>
      </c>
      <c r="Z2082" s="266">
        <f>O2083</f>
        <v>0</v>
      </c>
      <c r="AA2082" s="135"/>
      <c r="AB2082" s="135"/>
      <c r="AC2082" s="135"/>
      <c r="AD2082" s="135"/>
      <c r="AE2082" s="135"/>
      <c r="AF2082" s="148"/>
      <c r="AG2082" s="135"/>
      <c r="AH2082" s="135"/>
      <c r="AI2082" s="135"/>
      <c r="AJ2082" s="135"/>
      <c r="AK2082" s="135"/>
    </row>
    <row r="2083" spans="1:37" ht="18" customHeight="1" thickBot="1">
      <c r="A2083" s="312" t="str">
        <f>IF(C2081="","",C2081)</f>
        <v/>
      </c>
      <c r="B2083" s="97">
        <f>B2076</f>
        <v>24</v>
      </c>
      <c r="C2083" s="93" t="str">
        <f>IF(H2081="","",IF(D2081="USD",H2081-G2081,ROUNDUP((H2081-G2081)/T2081,2)))</f>
        <v/>
      </c>
      <c r="D2083" s="110"/>
      <c r="E2083" s="110"/>
      <c r="F2083" s="111" t="str">
        <f>IF(AND(E2081&lt;&gt;"",OR(I2081="全額",I2081="一部")=TRUE)=TRUE,E2081,"")</f>
        <v/>
      </c>
      <c r="G2083" s="112" t="str">
        <f>IF(D2081="JPY",IF(COUNTIF(F2083,"*円*")=1,I2083,ROUNDUP(I2083/T2081,2)),IF(COUNTIF(F2083,"*円*")=0,I2083,ROUNDUP(I2083*T2081,0)))</f>
        <v/>
      </c>
      <c r="H2083" s="174"/>
      <c r="I2083" s="176" t="str">
        <f>IF(I2081="","",IF(I2081="全額",H2081,IF(I2081="なし",0,"金額入力")))</f>
        <v/>
      </c>
      <c r="J2083" s="381"/>
      <c r="K2083" s="385"/>
      <c r="L2083" s="386"/>
      <c r="M2083" s="385"/>
      <c r="N2083" s="386"/>
      <c r="O2083" s="385"/>
      <c r="P2083" s="386"/>
      <c r="Q2083" s="385"/>
      <c r="R2083" s="387"/>
      <c r="S2083" s="87"/>
      <c r="T2083" s="79"/>
      <c r="U2083" s="118" t="str">
        <f>IF(G2083="","","IN_"&amp;F2083&amp;MONTH(H2083)&amp;"/"&amp;DAY(H2083))&amp;"_"&amp;COUNTIF($V$14:V2083,V2083)</f>
        <v>_362</v>
      </c>
      <c r="V2083" s="118" t="str">
        <f>"IN_"&amp;F2083&amp;H2083</f>
        <v>IN_</v>
      </c>
      <c r="W2083" s="118"/>
      <c r="X2083" s="118"/>
      <c r="Y2083" s="135" t="str">
        <f>Q2082</f>
        <v/>
      </c>
      <c r="Z2083" s="266">
        <f>Q2083</f>
        <v>0</v>
      </c>
      <c r="AA2083" s="135" t="str">
        <f>IF(AB2083="着金待ち",COUNTIF($AB$14:AB2083,"着金待ち"),"")</f>
        <v/>
      </c>
      <c r="AB2083" s="135" t="str">
        <f>IF(AND(OR(I2081="全額",I2081="一部")=TRUE,H2083="")=TRUE,"着金待ち","")</f>
        <v/>
      </c>
      <c r="AC2083" s="135" t="str">
        <f>IF(AB2083="着金待ち",C2081,"")</f>
        <v/>
      </c>
      <c r="AD2083" s="135" t="str">
        <f>IF(AB2083="着金待ち",F2083,"")</f>
        <v/>
      </c>
      <c r="AE2083" s="292" t="str">
        <f>IF(AB2083="着金待ち",G2083,"")</f>
        <v/>
      </c>
      <c r="AF2083" s="148" t="str">
        <f>IF(AB2083="着金待ち",B2083,"")</f>
        <v/>
      </c>
      <c r="AG2083" s="135" t="str">
        <f>IF(C2083="","",IF(C2083&lt;&gt;D2083+E2083,"！",""))</f>
        <v/>
      </c>
      <c r="AH2083" s="135" t="str">
        <f>IF(C2083="","",IF(C2083&lt;&gt;SUM(K2083:R2083),"！",""))</f>
        <v/>
      </c>
      <c r="AI2083" s="135" t="str">
        <f>IF(OR(AG2083="！",AH2083="！")=TRUE,"！","")</f>
        <v/>
      </c>
      <c r="AJ2083" s="135" t="str">
        <f>IF(AI2083="！",COUNTIF($AI$14:AI2083,"！"),"")</f>
        <v/>
      </c>
      <c r="AK2083" s="135">
        <v>2</v>
      </c>
    </row>
    <row r="2084" spans="1:37" ht="18" customHeight="1" thickBot="1">
      <c r="A2084" s="312"/>
      <c r="B2084" s="79"/>
      <c r="C2084" s="88"/>
      <c r="D2084" s="89"/>
      <c r="E2084" s="94" t="str">
        <f>IFERROR(ABS(C2083-(D2083+E2083)),"")</f>
        <v/>
      </c>
      <c r="F2084" s="90"/>
      <c r="G2084" s="90"/>
      <c r="H2084" s="89"/>
      <c r="I2084" s="170"/>
      <c r="J2084" s="79"/>
      <c r="K2084" s="79"/>
      <c r="L2084" s="79"/>
      <c r="M2084" s="79"/>
      <c r="N2084" s="79"/>
      <c r="O2084" s="79"/>
      <c r="P2084" s="79"/>
      <c r="Q2084" s="388" t="str">
        <f>IFERROR(ABS(C2083-SUM(K2083:R2083)),"")</f>
        <v/>
      </c>
      <c r="R2084" s="388"/>
      <c r="S2084" s="79"/>
      <c r="T2084" s="118"/>
      <c r="U2084" s="118"/>
      <c r="V2084" s="118"/>
      <c r="W2084" s="118"/>
      <c r="X2084" s="118"/>
      <c r="Y2084" s="135"/>
      <c r="Z2084" s="135"/>
      <c r="AA2084" s="135"/>
      <c r="AB2084" s="135"/>
      <c r="AC2084" s="135"/>
      <c r="AD2084" s="135"/>
      <c r="AE2084" s="135"/>
      <c r="AF2084" s="148"/>
      <c r="AG2084" s="135"/>
      <c r="AH2084" s="135"/>
      <c r="AI2084" s="135"/>
      <c r="AJ2084" s="135"/>
      <c r="AK2084" s="135"/>
    </row>
    <row r="2085" spans="1:37" ht="18" customHeight="1" thickBot="1">
      <c r="A2085" s="312"/>
      <c r="B2085" s="321">
        <f>B2080+1</f>
        <v>3</v>
      </c>
      <c r="C2085" s="81" t="s">
        <v>23</v>
      </c>
      <c r="D2085" s="82" t="s">
        <v>136</v>
      </c>
      <c r="E2085" s="82" t="s">
        <v>28</v>
      </c>
      <c r="F2085" s="82" t="s">
        <v>27</v>
      </c>
      <c r="G2085" s="82" t="s">
        <v>24</v>
      </c>
      <c r="H2085" s="171" t="s">
        <v>25</v>
      </c>
      <c r="I2085" s="91" t="s">
        <v>133</v>
      </c>
      <c r="J2085" s="372" t="s">
        <v>198</v>
      </c>
      <c r="K2085" s="374"/>
      <c r="L2085" s="375"/>
      <c r="M2085" s="375"/>
      <c r="N2085" s="375"/>
      <c r="O2085" s="375"/>
      <c r="P2085" s="375"/>
      <c r="Q2085" s="375"/>
      <c r="R2085" s="376"/>
      <c r="S2085" s="83"/>
      <c r="T2085" s="120" t="s">
        <v>31</v>
      </c>
      <c r="U2085" s="118"/>
      <c r="V2085" s="118"/>
      <c r="W2085" s="118"/>
      <c r="X2085" s="118"/>
      <c r="Y2085" s="135" t="str">
        <f>K2087</f>
        <v/>
      </c>
      <c r="Z2085" s="266">
        <f>K2088</f>
        <v>0</v>
      </c>
      <c r="AA2085" s="135"/>
      <c r="AB2085" s="135"/>
      <c r="AC2085" s="135"/>
      <c r="AD2085" s="135"/>
      <c r="AE2085" s="135"/>
      <c r="AF2085" s="148"/>
      <c r="AG2085" s="135"/>
      <c r="AH2085" s="135"/>
      <c r="AI2085" s="135"/>
      <c r="AJ2085" s="135"/>
      <c r="AK2085" s="135"/>
    </row>
    <row r="2086" spans="1:37" ht="18" customHeight="1" thickBot="1">
      <c r="A2086" s="312"/>
      <c r="B2086" s="309">
        <f>B2076</f>
        <v>24</v>
      </c>
      <c r="C2086" s="107"/>
      <c r="D2086" s="108" t="s">
        <v>30</v>
      </c>
      <c r="E2086" s="108" t="str">
        <f>IF(C2086="","",IFERROR(INDEX(リスト!$B$3:$B$32,MATCH(プレー記録!C2086,リスト!$D$3:$D$32,0),1),""))</f>
        <v/>
      </c>
      <c r="F2086" s="109"/>
      <c r="G2086" s="109" t="str">
        <f>IF(F2086="","",F2086)</f>
        <v/>
      </c>
      <c r="H2086" s="172"/>
      <c r="I2086" s="175"/>
      <c r="J2086" s="373"/>
      <c r="K2086" s="377"/>
      <c r="L2086" s="378"/>
      <c r="M2086" s="378"/>
      <c r="N2086" s="378"/>
      <c r="O2086" s="378"/>
      <c r="P2086" s="378"/>
      <c r="Q2086" s="378"/>
      <c r="R2086" s="379"/>
      <c r="S2086" s="84"/>
      <c r="T2086" s="241"/>
      <c r="U2086" s="118" t="str">
        <f>IF(F2086="","","OUT_"&amp;E2086&amp;MONTH(B2086)&amp;"/"&amp;DAY(B2086)&amp;"_"&amp;COUNTIF($V$12:V2086,V2086))</f>
        <v/>
      </c>
      <c r="V2086" s="118" t="str">
        <f>"OUT_"&amp;E2086&amp;B2086</f>
        <v>OUT_24</v>
      </c>
      <c r="W2086" s="194">
        <f>SUM(H2086)-SUM(I2088)</f>
        <v>0</v>
      </c>
      <c r="X2086" s="119" t="str">
        <f>IF(C2086="","",C2086)</f>
        <v/>
      </c>
      <c r="Y2086" s="135" t="str">
        <f>M2087</f>
        <v/>
      </c>
      <c r="Z2086" s="266">
        <f>M2088</f>
        <v>0</v>
      </c>
      <c r="AA2086" s="135"/>
      <c r="AB2086" s="135"/>
      <c r="AC2086" s="135"/>
      <c r="AD2086" s="135"/>
      <c r="AE2086" s="135"/>
      <c r="AF2086" s="148"/>
      <c r="AG2086" s="135"/>
      <c r="AH2086" s="135"/>
      <c r="AI2086" s="135"/>
      <c r="AJ2086" s="135"/>
      <c r="AK2086" s="135"/>
    </row>
    <row r="2087" spans="1:37" ht="18" customHeight="1">
      <c r="A2087" s="312"/>
      <c r="B2087" s="79"/>
      <c r="C2087" s="85" t="s">
        <v>26</v>
      </c>
      <c r="D2087" s="86" t="s">
        <v>1</v>
      </c>
      <c r="E2087" s="86" t="s">
        <v>29</v>
      </c>
      <c r="F2087" s="86" t="s">
        <v>119</v>
      </c>
      <c r="G2087" s="86" t="s">
        <v>134</v>
      </c>
      <c r="H2087" s="173" t="s">
        <v>117</v>
      </c>
      <c r="I2087" s="92" t="s">
        <v>135</v>
      </c>
      <c r="J2087" s="380" t="s">
        <v>199</v>
      </c>
      <c r="K2087" s="382" t="str">
        <f>$K$13</f>
        <v/>
      </c>
      <c r="L2087" s="383"/>
      <c r="M2087" s="382" t="str">
        <f>$M$13</f>
        <v/>
      </c>
      <c r="N2087" s="383"/>
      <c r="O2087" s="382" t="str">
        <f>$O$13</f>
        <v/>
      </c>
      <c r="P2087" s="383"/>
      <c r="Q2087" s="382" t="str">
        <f>$Q$13</f>
        <v/>
      </c>
      <c r="R2087" s="384"/>
      <c r="S2087" s="87"/>
      <c r="T2087" s="135"/>
      <c r="U2087" s="118"/>
      <c r="V2087" s="118"/>
      <c r="W2087" s="118"/>
      <c r="X2087" s="118"/>
      <c r="Y2087" s="135" t="str">
        <f>O2087</f>
        <v/>
      </c>
      <c r="Z2087" s="266">
        <f>O2088</f>
        <v>0</v>
      </c>
      <c r="AA2087" s="135"/>
      <c r="AB2087" s="135"/>
      <c r="AC2087" s="135"/>
      <c r="AD2087" s="135"/>
      <c r="AE2087" s="135"/>
      <c r="AF2087" s="148"/>
      <c r="AG2087" s="135"/>
      <c r="AH2087" s="135"/>
      <c r="AI2087" s="135"/>
      <c r="AJ2087" s="135"/>
      <c r="AK2087" s="135"/>
    </row>
    <row r="2088" spans="1:37" ht="18" customHeight="1" thickBot="1">
      <c r="A2088" s="312" t="str">
        <f>IF(C2086="","",C2086)</f>
        <v/>
      </c>
      <c r="B2088" s="97">
        <f>B2076</f>
        <v>24</v>
      </c>
      <c r="C2088" s="93" t="str">
        <f>IF(H2086="","",IF(D2086="USD",H2086-G2086,ROUNDUP((H2086-G2086)/T2086,2)))</f>
        <v/>
      </c>
      <c r="D2088" s="110"/>
      <c r="E2088" s="110"/>
      <c r="F2088" s="111" t="str">
        <f>IF(AND(E2086&lt;&gt;"",OR(I2086="全額",I2086="一部")=TRUE)=TRUE,E2086,"")</f>
        <v/>
      </c>
      <c r="G2088" s="112" t="str">
        <f>IF(D2086="JPY",IF(COUNTIF(F2088,"*円*")=1,I2088,ROUNDUP(I2088/T2086,2)),IF(COUNTIF(F2088,"*円*")=0,I2088,ROUNDUP(I2088*T2086,0)))</f>
        <v/>
      </c>
      <c r="H2088" s="174"/>
      <c r="I2088" s="176" t="str">
        <f>IF(I2086="","",IF(I2086="全額",H2086,IF(I2086="なし",0,"金額入力")))</f>
        <v/>
      </c>
      <c r="J2088" s="381"/>
      <c r="K2088" s="385"/>
      <c r="L2088" s="386"/>
      <c r="M2088" s="385"/>
      <c r="N2088" s="386"/>
      <c r="O2088" s="385"/>
      <c r="P2088" s="386"/>
      <c r="Q2088" s="385"/>
      <c r="R2088" s="387"/>
      <c r="S2088" s="87"/>
      <c r="T2088" s="135"/>
      <c r="U2088" s="118" t="str">
        <f>IF(G2088="","","IN_"&amp;F2088&amp;MONTH(H2088)&amp;"/"&amp;DAY(H2088))&amp;"_"&amp;COUNTIF($V$14:V2088,V2088)</f>
        <v>_363</v>
      </c>
      <c r="V2088" s="118" t="str">
        <f>"IN_"&amp;F2088&amp;H2088</f>
        <v>IN_</v>
      </c>
      <c r="W2088" s="118"/>
      <c r="X2088" s="118"/>
      <c r="Y2088" s="135" t="str">
        <f>Q2087</f>
        <v/>
      </c>
      <c r="Z2088" s="266">
        <f>Q2088</f>
        <v>0</v>
      </c>
      <c r="AA2088" s="135" t="str">
        <f>IF(AB2088="着金待ち",COUNTIF($AB$14:AB2088,"着金待ち"),"")</f>
        <v/>
      </c>
      <c r="AB2088" s="135" t="str">
        <f>IF(AND(OR(I2086="全額",I2086="一部")=TRUE,H2088="")=TRUE,"着金待ち","")</f>
        <v/>
      </c>
      <c r="AC2088" s="135" t="str">
        <f>IF(AB2088="着金待ち",C2086,"")</f>
        <v/>
      </c>
      <c r="AD2088" s="135" t="str">
        <f>IF(AB2088="着金待ち",F2088,"")</f>
        <v/>
      </c>
      <c r="AE2088" s="292" t="str">
        <f>IF(AB2088="着金待ち",G2088,"")</f>
        <v/>
      </c>
      <c r="AF2088" s="148" t="str">
        <f>IF(AB2088="着金待ち",B2088,"")</f>
        <v/>
      </c>
      <c r="AG2088" s="135" t="str">
        <f>IF(C2088="","",IF(C2088&lt;&gt;D2088+E2088,"！",""))</f>
        <v/>
      </c>
      <c r="AH2088" s="135" t="str">
        <f>IF(C2088="","",IF(C2088&lt;&gt;SUM(K2088:R2088),"！",""))</f>
        <v/>
      </c>
      <c r="AI2088" s="135" t="str">
        <f>IF(OR(AG2088="！",AH2088="！")=TRUE,"！","")</f>
        <v/>
      </c>
      <c r="AJ2088" s="135" t="str">
        <f>IF(AI2088="！",COUNTIF($AI$14:AI2088,"！"),"")</f>
        <v/>
      </c>
      <c r="AK2088" s="135">
        <v>3</v>
      </c>
    </row>
    <row r="2089" spans="1:37" ht="18" customHeight="1" thickBot="1">
      <c r="A2089" s="312"/>
      <c r="B2089" s="308" t="s">
        <v>317</v>
      </c>
      <c r="C2089" s="88"/>
      <c r="D2089" s="89"/>
      <c r="E2089" s="94" t="str">
        <f>IFERROR(ABS(C2088-(D2088+E2088)),"")</f>
        <v/>
      </c>
      <c r="F2089" s="90"/>
      <c r="G2089" s="90"/>
      <c r="H2089" s="89"/>
      <c r="I2089" s="170"/>
      <c r="J2089" s="79"/>
      <c r="K2089" s="79"/>
      <c r="L2089" s="79"/>
      <c r="M2089" s="79"/>
      <c r="N2089" s="79"/>
      <c r="O2089" s="79"/>
      <c r="P2089" s="79"/>
      <c r="Q2089" s="388" t="str">
        <f>IFERROR(ABS(C2088-SUM(K2088:R2088)),"")</f>
        <v/>
      </c>
      <c r="R2089" s="388"/>
      <c r="S2089" s="79"/>
      <c r="T2089" s="135"/>
      <c r="U2089" s="118"/>
      <c r="V2089" s="118"/>
      <c r="W2089" s="118"/>
      <c r="X2089" s="118"/>
      <c r="Y2089" s="135"/>
      <c r="Z2089" s="135"/>
      <c r="AA2089" s="135"/>
      <c r="AB2089" s="135"/>
      <c r="AC2089" s="135"/>
      <c r="AD2089" s="135"/>
      <c r="AE2089" s="135"/>
      <c r="AF2089" s="148"/>
      <c r="AG2089" s="135"/>
      <c r="AH2089" s="135"/>
      <c r="AI2089" s="135"/>
      <c r="AJ2089" s="135"/>
      <c r="AK2089" s="135"/>
    </row>
    <row r="2090" spans="1:37" ht="18" customHeight="1" thickBot="1">
      <c r="A2090" s="312"/>
      <c r="B2090" s="321">
        <f>B2085+1</f>
        <v>4</v>
      </c>
      <c r="C2090" s="81" t="s">
        <v>23</v>
      </c>
      <c r="D2090" s="82" t="s">
        <v>136</v>
      </c>
      <c r="E2090" s="82" t="s">
        <v>28</v>
      </c>
      <c r="F2090" s="82" t="s">
        <v>27</v>
      </c>
      <c r="G2090" s="82" t="s">
        <v>24</v>
      </c>
      <c r="H2090" s="171" t="s">
        <v>25</v>
      </c>
      <c r="I2090" s="91" t="s">
        <v>133</v>
      </c>
      <c r="J2090" s="372" t="s">
        <v>198</v>
      </c>
      <c r="K2090" s="374"/>
      <c r="L2090" s="375"/>
      <c r="M2090" s="375"/>
      <c r="N2090" s="375"/>
      <c r="O2090" s="375"/>
      <c r="P2090" s="375"/>
      <c r="Q2090" s="375"/>
      <c r="R2090" s="376"/>
      <c r="S2090" s="83"/>
      <c r="T2090" s="120" t="s">
        <v>31</v>
      </c>
      <c r="U2090" s="118"/>
      <c r="V2090" s="118"/>
      <c r="W2090" s="118"/>
      <c r="X2090" s="118"/>
      <c r="Y2090" s="135" t="str">
        <f>K2092</f>
        <v/>
      </c>
      <c r="Z2090" s="266">
        <f>K2093</f>
        <v>0</v>
      </c>
      <c r="AA2090" s="135"/>
      <c r="AB2090" s="135"/>
      <c r="AC2090" s="135"/>
      <c r="AD2090" s="135"/>
      <c r="AE2090" s="135"/>
      <c r="AF2090" s="148"/>
      <c r="AG2090" s="135"/>
      <c r="AH2090" s="135"/>
      <c r="AI2090" s="135"/>
      <c r="AJ2090" s="135"/>
      <c r="AK2090" s="135"/>
    </row>
    <row r="2091" spans="1:37" ht="18" customHeight="1" thickBot="1">
      <c r="A2091" s="312"/>
      <c r="B2091" s="309">
        <f>B2076</f>
        <v>24</v>
      </c>
      <c r="C2091" s="107"/>
      <c r="D2091" s="108" t="s">
        <v>30</v>
      </c>
      <c r="E2091" s="108" t="str">
        <f>IF(C2091="","",IFERROR(INDEX(リスト!$B$3:$B$32,MATCH(プレー記録!C2091,リスト!$D$3:$D$32,0),1),""))</f>
        <v/>
      </c>
      <c r="F2091" s="109"/>
      <c r="G2091" s="109" t="str">
        <f>IF(F2091="","",F2091)</f>
        <v/>
      </c>
      <c r="H2091" s="172"/>
      <c r="I2091" s="175"/>
      <c r="J2091" s="373"/>
      <c r="K2091" s="377"/>
      <c r="L2091" s="378"/>
      <c r="M2091" s="378"/>
      <c r="N2091" s="378"/>
      <c r="O2091" s="378"/>
      <c r="P2091" s="378"/>
      <c r="Q2091" s="378"/>
      <c r="R2091" s="379"/>
      <c r="S2091" s="84"/>
      <c r="T2091" s="241"/>
      <c r="U2091" s="118" t="str">
        <f>IF(F2091="","","OUT_"&amp;E2091&amp;MONTH(B2091)&amp;"/"&amp;DAY(B2091)&amp;"_"&amp;COUNTIF($V$12:V2091,V2091))</f>
        <v/>
      </c>
      <c r="V2091" s="118" t="str">
        <f>"OUT_"&amp;E2091&amp;B2091</f>
        <v>OUT_24</v>
      </c>
      <c r="W2091" s="194">
        <f>SUM(H2091)-SUM(I2093)</f>
        <v>0</v>
      </c>
      <c r="X2091" s="119" t="str">
        <f>IF(C2091="","",C2091)</f>
        <v/>
      </c>
      <c r="Y2091" s="135" t="str">
        <f>M2092</f>
        <v/>
      </c>
      <c r="Z2091" s="266">
        <f>M2093</f>
        <v>0</v>
      </c>
      <c r="AA2091" s="135"/>
      <c r="AB2091" s="135"/>
      <c r="AC2091" s="135"/>
      <c r="AD2091" s="135"/>
      <c r="AE2091" s="135"/>
      <c r="AF2091" s="148"/>
      <c r="AG2091" s="135"/>
      <c r="AH2091" s="135"/>
      <c r="AI2091" s="135"/>
      <c r="AJ2091" s="135"/>
      <c r="AK2091" s="135"/>
    </row>
    <row r="2092" spans="1:37" ht="18" customHeight="1">
      <c r="A2092" s="312"/>
      <c r="B2092" s="79"/>
      <c r="C2092" s="85" t="s">
        <v>26</v>
      </c>
      <c r="D2092" s="86" t="s">
        <v>1</v>
      </c>
      <c r="E2092" s="86" t="s">
        <v>29</v>
      </c>
      <c r="F2092" s="86" t="s">
        <v>119</v>
      </c>
      <c r="G2092" s="86" t="s">
        <v>134</v>
      </c>
      <c r="H2092" s="173" t="s">
        <v>117</v>
      </c>
      <c r="I2092" s="92" t="s">
        <v>135</v>
      </c>
      <c r="J2092" s="380" t="s">
        <v>199</v>
      </c>
      <c r="K2092" s="382" t="str">
        <f>$K$13</f>
        <v/>
      </c>
      <c r="L2092" s="383"/>
      <c r="M2092" s="382" t="str">
        <f>$M$13</f>
        <v/>
      </c>
      <c r="N2092" s="383"/>
      <c r="O2092" s="382" t="str">
        <f>$O$13</f>
        <v/>
      </c>
      <c r="P2092" s="383"/>
      <c r="Q2092" s="382" t="str">
        <f>$Q$13</f>
        <v/>
      </c>
      <c r="R2092" s="384"/>
      <c r="S2092" s="87"/>
      <c r="T2092" s="135"/>
      <c r="U2092" s="118"/>
      <c r="V2092" s="118"/>
      <c r="W2092" s="118"/>
      <c r="X2092" s="118"/>
      <c r="Y2092" s="135" t="str">
        <f>O2092</f>
        <v/>
      </c>
      <c r="Z2092" s="266">
        <f>O2093</f>
        <v>0</v>
      </c>
      <c r="AA2092" s="135"/>
      <c r="AB2092" s="135"/>
      <c r="AC2092" s="135"/>
      <c r="AD2092" s="135"/>
      <c r="AE2092" s="135"/>
      <c r="AF2092" s="148"/>
      <c r="AG2092" s="135"/>
      <c r="AH2092" s="135"/>
      <c r="AI2092" s="135"/>
      <c r="AJ2092" s="135"/>
      <c r="AK2092" s="135"/>
    </row>
    <row r="2093" spans="1:37" ht="18" customHeight="1" thickBot="1">
      <c r="A2093" s="312" t="str">
        <f>IF(C2091="","",C2091)</f>
        <v/>
      </c>
      <c r="B2093" s="97">
        <f>B2076</f>
        <v>24</v>
      </c>
      <c r="C2093" s="93" t="str">
        <f>IF(H2091="","",IF(D2091="USD",H2091-G2091,ROUNDUP((H2091-G2091)/T2091,2)))</f>
        <v/>
      </c>
      <c r="D2093" s="110"/>
      <c r="E2093" s="110"/>
      <c r="F2093" s="111" t="str">
        <f>IF(AND(E2091&lt;&gt;"",OR(I2091="全額",I2091="一部")=TRUE)=TRUE,E2091,"")</f>
        <v/>
      </c>
      <c r="G2093" s="112" t="str">
        <f>IF(D2091="JPY",IF(COUNTIF(F2093,"*円*")=1,I2093,ROUNDUP(I2093/T2091,2)),IF(COUNTIF(F2093,"*円*")=0,I2093,ROUNDUP(I2093*T2091,0)))</f>
        <v/>
      </c>
      <c r="H2093" s="174"/>
      <c r="I2093" s="176" t="str">
        <f>IF(I2091="","",IF(I2091="全額",H2091,IF(I2091="なし",0,"金額入力")))</f>
        <v/>
      </c>
      <c r="J2093" s="381"/>
      <c r="K2093" s="385"/>
      <c r="L2093" s="386"/>
      <c r="M2093" s="385"/>
      <c r="N2093" s="386"/>
      <c r="O2093" s="385"/>
      <c r="P2093" s="386"/>
      <c r="Q2093" s="385"/>
      <c r="R2093" s="387"/>
      <c r="S2093" s="87"/>
      <c r="T2093" s="135"/>
      <c r="U2093" s="118" t="str">
        <f>IF(G2093="","","IN_"&amp;F2093&amp;MONTH(H2093)&amp;"/"&amp;DAY(H2093))&amp;"_"&amp;COUNTIF($V$14:V2093,V2093)</f>
        <v>_364</v>
      </c>
      <c r="V2093" s="118" t="str">
        <f>"IN_"&amp;F2093&amp;H2093</f>
        <v>IN_</v>
      </c>
      <c r="W2093" s="118"/>
      <c r="X2093" s="118"/>
      <c r="Y2093" s="135" t="str">
        <f>Q2092</f>
        <v/>
      </c>
      <c r="Z2093" s="266">
        <f>Q2093</f>
        <v>0</v>
      </c>
      <c r="AA2093" s="135" t="str">
        <f>IF(AB2093="着金待ち",COUNTIF($AB$14:AB2093,"着金待ち"),"")</f>
        <v/>
      </c>
      <c r="AB2093" s="135" t="str">
        <f>IF(AND(OR(I2091="全額",I2091="一部")=TRUE,H2093="")=TRUE,"着金待ち","")</f>
        <v/>
      </c>
      <c r="AC2093" s="135" t="str">
        <f>IF(AB2093="着金待ち",C2091,"")</f>
        <v/>
      </c>
      <c r="AD2093" s="135" t="str">
        <f>IF(AB2093="着金待ち",F2093,"")</f>
        <v/>
      </c>
      <c r="AE2093" s="292" t="str">
        <f>IF(AB2093="着金待ち",G2093,"")</f>
        <v/>
      </c>
      <c r="AF2093" s="148" t="str">
        <f>IF(AB2093="着金待ち",B2093,"")</f>
        <v/>
      </c>
      <c r="AG2093" s="135" t="str">
        <f>IF(C2093="","",IF(C2093&lt;&gt;D2093+E2093,"！",""))</f>
        <v/>
      </c>
      <c r="AH2093" s="135" t="str">
        <f>IF(C2093="","",IF(C2093&lt;&gt;SUM(K2093:R2093),"！",""))</f>
        <v/>
      </c>
      <c r="AI2093" s="135" t="str">
        <f>IF(OR(AG2093="！",AH2093="！")=TRUE,"！","")</f>
        <v/>
      </c>
      <c r="AJ2093" s="135" t="str">
        <f>IF(AI2093="！",COUNTIF($AI$14:AI2093,"！"),"")</f>
        <v/>
      </c>
      <c r="AK2093" s="135">
        <v>4</v>
      </c>
    </row>
    <row r="2094" spans="1:37" ht="18" customHeight="1" thickBot="1">
      <c r="A2094" s="312"/>
      <c r="B2094" s="308" t="s">
        <v>317</v>
      </c>
      <c r="C2094" s="88"/>
      <c r="D2094" s="89"/>
      <c r="E2094" s="94" t="str">
        <f>IFERROR(ABS(C2093-(D2093+E2093)),"")</f>
        <v/>
      </c>
      <c r="F2094" s="90"/>
      <c r="G2094" s="90"/>
      <c r="H2094" s="89"/>
      <c r="I2094" s="170"/>
      <c r="J2094" s="79"/>
      <c r="K2094" s="79"/>
      <c r="L2094" s="79"/>
      <c r="M2094" s="79"/>
      <c r="N2094" s="79"/>
      <c r="O2094" s="79"/>
      <c r="P2094" s="79"/>
      <c r="Q2094" s="388" t="str">
        <f>IFERROR(ABS(C2093-SUM(K2093:R2093)),"")</f>
        <v/>
      </c>
      <c r="R2094" s="388"/>
      <c r="S2094" s="79"/>
      <c r="T2094" s="135"/>
      <c r="U2094" s="118"/>
      <c r="V2094" s="118"/>
      <c r="W2094" s="118"/>
      <c r="X2094" s="118"/>
      <c r="Y2094" s="135"/>
      <c r="Z2094" s="135"/>
      <c r="AA2094" s="135"/>
      <c r="AB2094" s="135"/>
      <c r="AC2094" s="135"/>
      <c r="AD2094" s="135"/>
      <c r="AE2094" s="135"/>
      <c r="AF2094" s="148"/>
      <c r="AG2094" s="135"/>
      <c r="AH2094" s="135"/>
      <c r="AI2094" s="135"/>
      <c r="AJ2094" s="135"/>
      <c r="AK2094" s="135"/>
    </row>
    <row r="2095" spans="1:37" ht="18" customHeight="1" thickBot="1">
      <c r="A2095" s="312"/>
      <c r="B2095" s="321">
        <f>B2090+1</f>
        <v>5</v>
      </c>
      <c r="C2095" s="81" t="s">
        <v>23</v>
      </c>
      <c r="D2095" s="82" t="s">
        <v>136</v>
      </c>
      <c r="E2095" s="82" t="s">
        <v>28</v>
      </c>
      <c r="F2095" s="82" t="s">
        <v>27</v>
      </c>
      <c r="G2095" s="82" t="s">
        <v>24</v>
      </c>
      <c r="H2095" s="171" t="s">
        <v>25</v>
      </c>
      <c r="I2095" s="91" t="s">
        <v>133</v>
      </c>
      <c r="J2095" s="372" t="s">
        <v>198</v>
      </c>
      <c r="K2095" s="374"/>
      <c r="L2095" s="375"/>
      <c r="M2095" s="375"/>
      <c r="N2095" s="375"/>
      <c r="O2095" s="375"/>
      <c r="P2095" s="375"/>
      <c r="Q2095" s="375"/>
      <c r="R2095" s="376"/>
      <c r="S2095" s="83"/>
      <c r="T2095" s="120" t="s">
        <v>31</v>
      </c>
      <c r="U2095" s="118"/>
      <c r="V2095" s="118"/>
      <c r="W2095" s="118"/>
      <c r="X2095" s="118"/>
      <c r="Y2095" s="135" t="str">
        <f>K2097</f>
        <v/>
      </c>
      <c r="Z2095" s="266">
        <f>K2098</f>
        <v>0</v>
      </c>
      <c r="AA2095" s="135"/>
      <c r="AB2095" s="135"/>
      <c r="AC2095" s="135"/>
      <c r="AD2095" s="135"/>
      <c r="AE2095" s="135"/>
      <c r="AF2095" s="148"/>
      <c r="AG2095" s="135"/>
      <c r="AH2095" s="135"/>
      <c r="AI2095" s="135"/>
      <c r="AJ2095" s="135"/>
      <c r="AK2095" s="135"/>
    </row>
    <row r="2096" spans="1:37" ht="18" customHeight="1" thickBot="1">
      <c r="A2096" s="312"/>
      <c r="B2096" s="309">
        <f>B2076</f>
        <v>24</v>
      </c>
      <c r="C2096" s="107"/>
      <c r="D2096" s="108" t="s">
        <v>30</v>
      </c>
      <c r="E2096" s="108" t="str">
        <f>IF(C2096="","",IFERROR(INDEX(リスト!$B$3:$B$32,MATCH(プレー記録!C2096,リスト!$D$3:$D$32,0),1),""))</f>
        <v/>
      </c>
      <c r="F2096" s="109"/>
      <c r="G2096" s="109" t="str">
        <f>IF(F2096="","",F2096)</f>
        <v/>
      </c>
      <c r="H2096" s="172"/>
      <c r="I2096" s="175"/>
      <c r="J2096" s="373"/>
      <c r="K2096" s="377"/>
      <c r="L2096" s="378"/>
      <c r="M2096" s="378"/>
      <c r="N2096" s="378"/>
      <c r="O2096" s="378"/>
      <c r="P2096" s="378"/>
      <c r="Q2096" s="378"/>
      <c r="R2096" s="379"/>
      <c r="S2096" s="84"/>
      <c r="T2096" s="241"/>
      <c r="U2096" s="118" t="str">
        <f>IF(F2096="","","OUT_"&amp;E2096&amp;MONTH(B2096)&amp;"/"&amp;DAY(B2096)&amp;"_"&amp;COUNTIF($V$12:V2096,V2096))</f>
        <v/>
      </c>
      <c r="V2096" s="118" t="str">
        <f>"OUT_"&amp;E2096&amp;B2096</f>
        <v>OUT_24</v>
      </c>
      <c r="W2096" s="194">
        <f>SUM(H2096)-SUM(I2098)</f>
        <v>0</v>
      </c>
      <c r="X2096" s="119" t="str">
        <f>IF(C2096="","",C2096)</f>
        <v/>
      </c>
      <c r="Y2096" s="135" t="str">
        <f>M2097</f>
        <v/>
      </c>
      <c r="Z2096" s="266">
        <f>M2098</f>
        <v>0</v>
      </c>
      <c r="AA2096" s="135"/>
      <c r="AB2096" s="135"/>
      <c r="AC2096" s="135"/>
      <c r="AD2096" s="135"/>
      <c r="AE2096" s="135"/>
      <c r="AF2096" s="148"/>
      <c r="AG2096" s="135"/>
      <c r="AH2096" s="135"/>
      <c r="AI2096" s="135"/>
      <c r="AJ2096" s="135"/>
      <c r="AK2096" s="135"/>
    </row>
    <row r="2097" spans="1:37" ht="18" customHeight="1">
      <c r="A2097" s="312"/>
      <c r="B2097" s="79"/>
      <c r="C2097" s="85" t="s">
        <v>26</v>
      </c>
      <c r="D2097" s="86" t="s">
        <v>1</v>
      </c>
      <c r="E2097" s="86" t="s">
        <v>29</v>
      </c>
      <c r="F2097" s="86" t="s">
        <v>119</v>
      </c>
      <c r="G2097" s="86" t="s">
        <v>134</v>
      </c>
      <c r="H2097" s="173" t="s">
        <v>117</v>
      </c>
      <c r="I2097" s="92" t="s">
        <v>135</v>
      </c>
      <c r="J2097" s="380" t="s">
        <v>199</v>
      </c>
      <c r="K2097" s="382" t="str">
        <f>$K$13</f>
        <v/>
      </c>
      <c r="L2097" s="383"/>
      <c r="M2097" s="382" t="str">
        <f>$M$13</f>
        <v/>
      </c>
      <c r="N2097" s="383"/>
      <c r="O2097" s="382" t="str">
        <f>$O$13</f>
        <v/>
      </c>
      <c r="P2097" s="383"/>
      <c r="Q2097" s="382" t="str">
        <f>$Q$13</f>
        <v/>
      </c>
      <c r="R2097" s="384"/>
      <c r="S2097" s="87"/>
      <c r="T2097" s="135"/>
      <c r="U2097" s="118"/>
      <c r="V2097" s="118"/>
      <c r="W2097" s="118"/>
      <c r="X2097" s="118"/>
      <c r="Y2097" s="135" t="str">
        <f>O2097</f>
        <v/>
      </c>
      <c r="Z2097" s="266">
        <f>O2098</f>
        <v>0</v>
      </c>
      <c r="AA2097" s="135"/>
      <c r="AB2097" s="135"/>
      <c r="AC2097" s="135"/>
      <c r="AD2097" s="135"/>
      <c r="AE2097" s="135"/>
      <c r="AF2097" s="148"/>
      <c r="AG2097" s="135"/>
      <c r="AH2097" s="135"/>
      <c r="AI2097" s="135"/>
      <c r="AJ2097" s="135"/>
      <c r="AK2097" s="135"/>
    </row>
    <row r="2098" spans="1:37" ht="18" customHeight="1" thickBot="1">
      <c r="A2098" s="312" t="str">
        <f>IF(C2096="","",C2096)</f>
        <v/>
      </c>
      <c r="B2098" s="97">
        <f>B2076</f>
        <v>24</v>
      </c>
      <c r="C2098" s="93" t="str">
        <f>IF(H2096="","",IF(D2096="USD",H2096-G2096,ROUNDUP((H2096-G2096)/T2096,2)))</f>
        <v/>
      </c>
      <c r="D2098" s="110"/>
      <c r="E2098" s="110"/>
      <c r="F2098" s="111" t="str">
        <f>IF(AND(E2096&lt;&gt;"",OR(I2096="全額",I2096="一部")=TRUE)=TRUE,E2096,"")</f>
        <v/>
      </c>
      <c r="G2098" s="112" t="str">
        <f>IF(D2096="JPY",IF(COUNTIF(F2098,"*円*")=1,I2098,ROUNDUP(I2098/T2096,2)),IF(COUNTIF(F2098,"*円*")=0,I2098,ROUNDUP(I2098*T2096,0)))</f>
        <v/>
      </c>
      <c r="H2098" s="174"/>
      <c r="I2098" s="176" t="str">
        <f>IF(I2096="","",IF(I2096="全額",H2096,IF(I2096="なし",0,"金額入力")))</f>
        <v/>
      </c>
      <c r="J2098" s="381"/>
      <c r="K2098" s="385"/>
      <c r="L2098" s="386"/>
      <c r="M2098" s="385"/>
      <c r="N2098" s="386"/>
      <c r="O2098" s="385"/>
      <c r="P2098" s="386"/>
      <c r="Q2098" s="385"/>
      <c r="R2098" s="387"/>
      <c r="S2098" s="87"/>
      <c r="T2098" s="135"/>
      <c r="U2098" s="118" t="str">
        <f>IF(G2098="","","IN_"&amp;F2098&amp;MONTH(H2098)&amp;"/"&amp;DAY(H2098))&amp;"_"&amp;COUNTIF($V$14:V2098,V2098)</f>
        <v>_365</v>
      </c>
      <c r="V2098" s="118" t="str">
        <f>"IN_"&amp;F2098&amp;H2098</f>
        <v>IN_</v>
      </c>
      <c r="W2098" s="118"/>
      <c r="X2098" s="118"/>
      <c r="Y2098" s="135" t="str">
        <f>Q2097</f>
        <v/>
      </c>
      <c r="Z2098" s="266">
        <f>Q2098</f>
        <v>0</v>
      </c>
      <c r="AA2098" s="135" t="str">
        <f>IF(AB2098="着金待ち",COUNTIF($AB$14:AB2098,"着金待ち"),"")</f>
        <v/>
      </c>
      <c r="AB2098" s="135" t="str">
        <f>IF(AND(OR(I2096="全額",I2096="一部")=TRUE,H2098="")=TRUE,"着金待ち","")</f>
        <v/>
      </c>
      <c r="AC2098" s="135" t="str">
        <f>IF(AB2098="着金待ち",C2096,"")</f>
        <v/>
      </c>
      <c r="AD2098" s="135" t="str">
        <f>IF(AB2098="着金待ち",F2098,"")</f>
        <v/>
      </c>
      <c r="AE2098" s="292" t="str">
        <f>IF(AB2098="着金待ち",G2098,"")</f>
        <v/>
      </c>
      <c r="AF2098" s="148" t="str">
        <f>IF(AB2098="着金待ち",B2098,"")</f>
        <v/>
      </c>
      <c r="AG2098" s="135" t="str">
        <f>IF(C2098="","",IF(C2098&lt;&gt;D2098+E2098,"！",""))</f>
        <v/>
      </c>
      <c r="AH2098" s="135" t="str">
        <f>IF(C2098="","",IF(C2098&lt;&gt;SUM(K2098:R2098),"！",""))</f>
        <v/>
      </c>
      <c r="AI2098" s="135" t="str">
        <f>IF(OR(AG2098="！",AH2098="！")=TRUE,"！","")</f>
        <v/>
      </c>
      <c r="AJ2098" s="135" t="str">
        <f>IF(AI2098="！",COUNTIF($AI$14:AI2098,"！"),"")</f>
        <v/>
      </c>
      <c r="AK2098" s="135">
        <v>5</v>
      </c>
    </row>
    <row r="2099" spans="1:37" ht="18" customHeight="1" thickBot="1">
      <c r="A2099" s="312"/>
      <c r="B2099" s="308" t="s">
        <v>317</v>
      </c>
      <c r="C2099" s="88"/>
      <c r="D2099" s="89"/>
      <c r="E2099" s="94" t="str">
        <f>IFERROR(ABS(C2098-(D2098+E2098)),"")</f>
        <v/>
      </c>
      <c r="F2099" s="90"/>
      <c r="G2099" s="90"/>
      <c r="H2099" s="89"/>
      <c r="I2099" s="170"/>
      <c r="J2099" s="79"/>
      <c r="K2099" s="79"/>
      <c r="L2099" s="79"/>
      <c r="M2099" s="79"/>
      <c r="N2099" s="79"/>
      <c r="O2099" s="79"/>
      <c r="P2099" s="79"/>
      <c r="Q2099" s="388" t="str">
        <f>IFERROR(ABS(C2098-SUM(K2098:R2098)),"")</f>
        <v/>
      </c>
      <c r="R2099" s="388"/>
      <c r="S2099" s="79"/>
      <c r="T2099" s="135"/>
      <c r="U2099" s="118"/>
      <c r="V2099" s="118"/>
      <c r="W2099" s="118"/>
      <c r="X2099" s="118"/>
      <c r="Y2099" s="135"/>
      <c r="Z2099" s="135"/>
      <c r="AA2099" s="135"/>
      <c r="AB2099" s="135"/>
      <c r="AC2099" s="135"/>
      <c r="AD2099" s="135"/>
      <c r="AE2099" s="135"/>
      <c r="AF2099" s="148"/>
      <c r="AG2099" s="135"/>
      <c r="AH2099" s="135"/>
      <c r="AI2099" s="135"/>
      <c r="AJ2099" s="135"/>
      <c r="AK2099" s="135"/>
    </row>
    <row r="2100" spans="1:37" ht="18" customHeight="1" thickBot="1">
      <c r="A2100" s="312"/>
      <c r="B2100" s="321">
        <f>B2095+1</f>
        <v>6</v>
      </c>
      <c r="C2100" s="81" t="s">
        <v>23</v>
      </c>
      <c r="D2100" s="82" t="s">
        <v>136</v>
      </c>
      <c r="E2100" s="82" t="s">
        <v>28</v>
      </c>
      <c r="F2100" s="82" t="s">
        <v>27</v>
      </c>
      <c r="G2100" s="82" t="s">
        <v>24</v>
      </c>
      <c r="H2100" s="171" t="s">
        <v>25</v>
      </c>
      <c r="I2100" s="91" t="s">
        <v>133</v>
      </c>
      <c r="J2100" s="372" t="s">
        <v>198</v>
      </c>
      <c r="K2100" s="374"/>
      <c r="L2100" s="375"/>
      <c r="M2100" s="375"/>
      <c r="N2100" s="375"/>
      <c r="O2100" s="375"/>
      <c r="P2100" s="375"/>
      <c r="Q2100" s="375"/>
      <c r="R2100" s="376"/>
      <c r="S2100" s="83"/>
      <c r="T2100" s="120" t="s">
        <v>31</v>
      </c>
      <c r="U2100" s="118"/>
      <c r="V2100" s="118"/>
      <c r="W2100" s="118"/>
      <c r="X2100" s="118"/>
      <c r="Y2100" s="135" t="str">
        <f>K2102</f>
        <v/>
      </c>
      <c r="Z2100" s="266">
        <f>K2103</f>
        <v>0</v>
      </c>
      <c r="AA2100" s="135"/>
      <c r="AB2100" s="135"/>
      <c r="AC2100" s="135"/>
      <c r="AD2100" s="135"/>
      <c r="AE2100" s="135"/>
      <c r="AF2100" s="148"/>
      <c r="AG2100" s="135"/>
      <c r="AH2100" s="135"/>
      <c r="AI2100" s="135"/>
      <c r="AJ2100" s="135"/>
      <c r="AK2100" s="135"/>
    </row>
    <row r="2101" spans="1:37" ht="18" customHeight="1" thickBot="1">
      <c r="A2101" s="312"/>
      <c r="B2101" s="309">
        <f>B2076</f>
        <v>24</v>
      </c>
      <c r="C2101" s="107"/>
      <c r="D2101" s="108" t="s">
        <v>30</v>
      </c>
      <c r="E2101" s="108" t="str">
        <f>IF(C2101="","",IFERROR(INDEX(リスト!$B$3:$B$32,MATCH(プレー記録!C2101,リスト!$D$3:$D$32,0),1),""))</f>
        <v/>
      </c>
      <c r="F2101" s="109"/>
      <c r="G2101" s="109" t="str">
        <f>IF(F2101="","",F2101)</f>
        <v/>
      </c>
      <c r="H2101" s="172"/>
      <c r="I2101" s="175"/>
      <c r="J2101" s="373"/>
      <c r="K2101" s="377"/>
      <c r="L2101" s="378"/>
      <c r="M2101" s="378"/>
      <c r="N2101" s="378"/>
      <c r="O2101" s="378"/>
      <c r="P2101" s="378"/>
      <c r="Q2101" s="378"/>
      <c r="R2101" s="379"/>
      <c r="S2101" s="84"/>
      <c r="T2101" s="241"/>
      <c r="U2101" s="118" t="str">
        <f>IF(F2101="","","OUT_"&amp;E2101&amp;MONTH(B2101)&amp;"/"&amp;DAY(B2101)&amp;"_"&amp;COUNTIF($V$12:V2101,V2101))</f>
        <v/>
      </c>
      <c r="V2101" s="118" t="str">
        <f>"OUT_"&amp;E2101&amp;B2101</f>
        <v>OUT_24</v>
      </c>
      <c r="W2101" s="194">
        <f>SUM(H2101)-SUM(I2103)</f>
        <v>0</v>
      </c>
      <c r="X2101" s="119" t="str">
        <f>IF(C2101="","",C2101)</f>
        <v/>
      </c>
      <c r="Y2101" s="135" t="str">
        <f>M2102</f>
        <v/>
      </c>
      <c r="Z2101" s="266">
        <f>M2103</f>
        <v>0</v>
      </c>
      <c r="AA2101" s="135"/>
      <c r="AB2101" s="135"/>
      <c r="AC2101" s="135"/>
      <c r="AD2101" s="135"/>
      <c r="AE2101" s="135"/>
      <c r="AF2101" s="148"/>
      <c r="AG2101" s="135"/>
      <c r="AH2101" s="135"/>
      <c r="AI2101" s="135"/>
      <c r="AJ2101" s="135"/>
      <c r="AK2101" s="135"/>
    </row>
    <row r="2102" spans="1:37" ht="18" customHeight="1">
      <c r="A2102" s="312"/>
      <c r="B2102" s="79"/>
      <c r="C2102" s="85" t="s">
        <v>26</v>
      </c>
      <c r="D2102" s="86" t="s">
        <v>1</v>
      </c>
      <c r="E2102" s="86" t="s">
        <v>29</v>
      </c>
      <c r="F2102" s="86" t="s">
        <v>119</v>
      </c>
      <c r="G2102" s="86" t="s">
        <v>134</v>
      </c>
      <c r="H2102" s="173" t="s">
        <v>117</v>
      </c>
      <c r="I2102" s="92" t="s">
        <v>135</v>
      </c>
      <c r="J2102" s="380" t="s">
        <v>199</v>
      </c>
      <c r="K2102" s="382" t="str">
        <f>$K$13</f>
        <v/>
      </c>
      <c r="L2102" s="383"/>
      <c r="M2102" s="382" t="str">
        <f>$M$13</f>
        <v/>
      </c>
      <c r="N2102" s="383"/>
      <c r="O2102" s="382" t="str">
        <f>$O$13</f>
        <v/>
      </c>
      <c r="P2102" s="383"/>
      <c r="Q2102" s="382" t="str">
        <f>$Q$13</f>
        <v/>
      </c>
      <c r="R2102" s="384"/>
      <c r="S2102" s="87"/>
      <c r="T2102" s="135"/>
      <c r="U2102" s="118"/>
      <c r="V2102" s="118"/>
      <c r="W2102" s="118"/>
      <c r="X2102" s="118"/>
      <c r="Y2102" s="135" t="str">
        <f>O2102</f>
        <v/>
      </c>
      <c r="Z2102" s="266">
        <f>O2103</f>
        <v>0</v>
      </c>
      <c r="AA2102" s="135"/>
      <c r="AB2102" s="135"/>
      <c r="AC2102" s="135"/>
      <c r="AD2102" s="135"/>
      <c r="AE2102" s="135"/>
      <c r="AF2102" s="148"/>
      <c r="AG2102" s="135"/>
      <c r="AH2102" s="135"/>
      <c r="AI2102" s="135"/>
      <c r="AJ2102" s="135"/>
      <c r="AK2102" s="135"/>
    </row>
    <row r="2103" spans="1:37" ht="18" customHeight="1" thickBot="1">
      <c r="A2103" s="312" t="str">
        <f>IF(C2101="","",C2101)</f>
        <v/>
      </c>
      <c r="B2103" s="97">
        <f>B2076</f>
        <v>24</v>
      </c>
      <c r="C2103" s="93" t="str">
        <f>IF(H2101="","",IF(D2101="USD",H2101-G2101,ROUNDUP((H2101-G2101)/T2101,2)))</f>
        <v/>
      </c>
      <c r="D2103" s="110"/>
      <c r="E2103" s="110"/>
      <c r="F2103" s="111" t="str">
        <f>IF(AND(E2101&lt;&gt;"",OR(I2101="全額",I2101="一部")=TRUE)=TRUE,E2101,"")</f>
        <v/>
      </c>
      <c r="G2103" s="112" t="str">
        <f>IF(D2101="JPY",IF(COUNTIF(F2103,"*円*")=1,I2103,ROUNDUP(I2103/T2101,2)),IF(COUNTIF(F2103,"*円*")=0,I2103,ROUNDUP(I2103*T2101,0)))</f>
        <v/>
      </c>
      <c r="H2103" s="174"/>
      <c r="I2103" s="176" t="str">
        <f>IF(I2101="","",IF(I2101="全額",H2101,IF(I2101="なし",0,"金額入力")))</f>
        <v/>
      </c>
      <c r="J2103" s="381"/>
      <c r="K2103" s="385"/>
      <c r="L2103" s="386"/>
      <c r="M2103" s="385"/>
      <c r="N2103" s="386"/>
      <c r="O2103" s="385"/>
      <c r="P2103" s="386"/>
      <c r="Q2103" s="385"/>
      <c r="R2103" s="387"/>
      <c r="S2103" s="87"/>
      <c r="T2103" s="135"/>
      <c r="U2103" s="118" t="str">
        <f>IF(G2103="","","IN_"&amp;F2103&amp;MONTH(H2103)&amp;"/"&amp;DAY(H2103))&amp;"_"&amp;COUNTIF($V$14:V2103,V2103)</f>
        <v>_366</v>
      </c>
      <c r="V2103" s="118" t="str">
        <f>"IN_"&amp;F2103&amp;H2103</f>
        <v>IN_</v>
      </c>
      <c r="W2103" s="118"/>
      <c r="X2103" s="118"/>
      <c r="Y2103" s="135" t="str">
        <f>Q2102</f>
        <v/>
      </c>
      <c r="Z2103" s="266">
        <f>Q2103</f>
        <v>0</v>
      </c>
      <c r="AA2103" s="135" t="str">
        <f>IF(AB2103="着金待ち",COUNTIF($AB$14:AB2103,"着金待ち"),"")</f>
        <v/>
      </c>
      <c r="AB2103" s="135" t="str">
        <f>IF(AND(OR(I2101="全額",I2101="一部")=TRUE,H2103="")=TRUE,"着金待ち","")</f>
        <v/>
      </c>
      <c r="AC2103" s="135" t="str">
        <f>IF(AB2103="着金待ち",C2101,"")</f>
        <v/>
      </c>
      <c r="AD2103" s="135" t="str">
        <f>IF(AB2103="着金待ち",F2103,"")</f>
        <v/>
      </c>
      <c r="AE2103" s="292" t="str">
        <f>IF(AB2103="着金待ち",G2103,"")</f>
        <v/>
      </c>
      <c r="AF2103" s="148" t="str">
        <f>IF(AB2103="着金待ち",B2103,"")</f>
        <v/>
      </c>
      <c r="AG2103" s="135" t="str">
        <f>IF(C2103="","",IF(C2103&lt;&gt;D2103+E2103,"！",""))</f>
        <v/>
      </c>
      <c r="AH2103" s="135" t="str">
        <f>IF(C2103="","",IF(C2103&lt;&gt;SUM(K2103:R2103),"！",""))</f>
        <v/>
      </c>
      <c r="AI2103" s="135" t="str">
        <f>IF(OR(AG2103="！",AH2103="！")=TRUE,"！","")</f>
        <v/>
      </c>
      <c r="AJ2103" s="135" t="str">
        <f>IF(AI2103="！",COUNTIF($AI$14:AI2103,"！"),"")</f>
        <v/>
      </c>
      <c r="AK2103" s="135">
        <v>6</v>
      </c>
    </row>
    <row r="2104" spans="1:37" ht="18" customHeight="1" thickBot="1">
      <c r="A2104" s="312"/>
      <c r="B2104" s="308" t="s">
        <v>317</v>
      </c>
      <c r="C2104" s="88"/>
      <c r="D2104" s="89"/>
      <c r="E2104" s="94" t="str">
        <f>IFERROR(ABS(C2103-(D2103+E2103)),"")</f>
        <v/>
      </c>
      <c r="F2104" s="90"/>
      <c r="G2104" s="90"/>
      <c r="H2104" s="89"/>
      <c r="I2104" s="170"/>
      <c r="J2104" s="79"/>
      <c r="K2104" s="79"/>
      <c r="L2104" s="79"/>
      <c r="M2104" s="79"/>
      <c r="N2104" s="79"/>
      <c r="O2104" s="79"/>
      <c r="P2104" s="79"/>
      <c r="Q2104" s="388" t="str">
        <f>IFERROR(ABS(C2103-SUM(K2103:R2103)),"")</f>
        <v/>
      </c>
      <c r="R2104" s="388"/>
      <c r="S2104" s="79"/>
      <c r="T2104" s="135"/>
      <c r="U2104" s="118"/>
      <c r="V2104" s="118"/>
      <c r="W2104" s="118"/>
      <c r="X2104" s="118"/>
      <c r="Y2104" s="135"/>
      <c r="Z2104" s="135"/>
      <c r="AA2104" s="135"/>
      <c r="AB2104" s="135"/>
      <c r="AC2104" s="135"/>
      <c r="AD2104" s="135"/>
      <c r="AE2104" s="135"/>
      <c r="AF2104" s="148"/>
      <c r="AG2104" s="135"/>
      <c r="AH2104" s="135"/>
      <c r="AI2104" s="135"/>
      <c r="AJ2104" s="135"/>
      <c r="AK2104" s="135"/>
    </row>
    <row r="2105" spans="1:37" ht="18" customHeight="1" thickBot="1">
      <c r="A2105" s="312"/>
      <c r="B2105" s="321">
        <f>B2100+1</f>
        <v>7</v>
      </c>
      <c r="C2105" s="81" t="s">
        <v>23</v>
      </c>
      <c r="D2105" s="82" t="s">
        <v>136</v>
      </c>
      <c r="E2105" s="82" t="s">
        <v>28</v>
      </c>
      <c r="F2105" s="82" t="s">
        <v>27</v>
      </c>
      <c r="G2105" s="82" t="s">
        <v>24</v>
      </c>
      <c r="H2105" s="171" t="s">
        <v>25</v>
      </c>
      <c r="I2105" s="91" t="s">
        <v>133</v>
      </c>
      <c r="J2105" s="372" t="s">
        <v>198</v>
      </c>
      <c r="K2105" s="374"/>
      <c r="L2105" s="375"/>
      <c r="M2105" s="375"/>
      <c r="N2105" s="375"/>
      <c r="O2105" s="375"/>
      <c r="P2105" s="375"/>
      <c r="Q2105" s="375"/>
      <c r="R2105" s="376"/>
      <c r="S2105" s="83"/>
      <c r="T2105" s="120" t="s">
        <v>31</v>
      </c>
      <c r="U2105" s="118"/>
      <c r="V2105" s="118"/>
      <c r="W2105" s="118"/>
      <c r="X2105" s="118"/>
      <c r="Y2105" s="135" t="str">
        <f>K2107</f>
        <v/>
      </c>
      <c r="Z2105" s="266">
        <f>K2108</f>
        <v>0</v>
      </c>
      <c r="AA2105" s="135"/>
      <c r="AB2105" s="135"/>
      <c r="AC2105" s="135"/>
      <c r="AD2105" s="135"/>
      <c r="AE2105" s="135"/>
      <c r="AF2105" s="148"/>
      <c r="AG2105" s="135"/>
      <c r="AH2105" s="135"/>
      <c r="AI2105" s="135"/>
      <c r="AJ2105" s="135"/>
      <c r="AK2105" s="135"/>
    </row>
    <row r="2106" spans="1:37" ht="18" customHeight="1" thickBot="1">
      <c r="A2106" s="312"/>
      <c r="B2106" s="309">
        <f>B2076</f>
        <v>24</v>
      </c>
      <c r="C2106" s="107"/>
      <c r="D2106" s="108" t="s">
        <v>30</v>
      </c>
      <c r="E2106" s="108" t="str">
        <f>IF(C2106="","",IFERROR(INDEX(リスト!$B$3:$B$32,MATCH(プレー記録!C2106,リスト!$D$3:$D$32,0),1),""))</f>
        <v/>
      </c>
      <c r="F2106" s="109"/>
      <c r="G2106" s="109" t="str">
        <f>IF(F2106="","",F2106)</f>
        <v/>
      </c>
      <c r="H2106" s="172"/>
      <c r="I2106" s="175"/>
      <c r="J2106" s="373"/>
      <c r="K2106" s="377"/>
      <c r="L2106" s="378"/>
      <c r="M2106" s="378"/>
      <c r="N2106" s="378"/>
      <c r="O2106" s="378"/>
      <c r="P2106" s="378"/>
      <c r="Q2106" s="378"/>
      <c r="R2106" s="379"/>
      <c r="S2106" s="84"/>
      <c r="T2106" s="241"/>
      <c r="U2106" s="118" t="str">
        <f>IF(F2106="","","OUT_"&amp;E2106&amp;MONTH(B2106)&amp;"/"&amp;DAY(B2106)&amp;"_"&amp;COUNTIF($V$12:V2106,V2106))</f>
        <v/>
      </c>
      <c r="V2106" s="118" t="str">
        <f>"OUT_"&amp;E2106&amp;B2106</f>
        <v>OUT_24</v>
      </c>
      <c r="W2106" s="194">
        <f>SUM(H2106)-SUM(I2108)</f>
        <v>0</v>
      </c>
      <c r="X2106" s="119" t="str">
        <f>IF(C2106="","",C2106)</f>
        <v/>
      </c>
      <c r="Y2106" s="135" t="str">
        <f>M2107</f>
        <v/>
      </c>
      <c r="Z2106" s="266">
        <f>M2108</f>
        <v>0</v>
      </c>
      <c r="AA2106" s="135"/>
      <c r="AB2106" s="135"/>
      <c r="AC2106" s="135"/>
      <c r="AD2106" s="135"/>
      <c r="AE2106" s="135"/>
      <c r="AF2106" s="148"/>
      <c r="AG2106" s="135"/>
      <c r="AH2106" s="135"/>
      <c r="AI2106" s="135"/>
      <c r="AJ2106" s="135"/>
      <c r="AK2106" s="135"/>
    </row>
    <row r="2107" spans="1:37" ht="18" customHeight="1">
      <c r="A2107" s="312"/>
      <c r="B2107" s="79"/>
      <c r="C2107" s="85" t="s">
        <v>26</v>
      </c>
      <c r="D2107" s="86" t="s">
        <v>1</v>
      </c>
      <c r="E2107" s="86" t="s">
        <v>29</v>
      </c>
      <c r="F2107" s="86" t="s">
        <v>119</v>
      </c>
      <c r="G2107" s="86" t="s">
        <v>134</v>
      </c>
      <c r="H2107" s="173" t="s">
        <v>117</v>
      </c>
      <c r="I2107" s="92" t="s">
        <v>135</v>
      </c>
      <c r="J2107" s="380" t="s">
        <v>199</v>
      </c>
      <c r="K2107" s="382" t="str">
        <f>$K$13</f>
        <v/>
      </c>
      <c r="L2107" s="383"/>
      <c r="M2107" s="382" t="str">
        <f>$M$13</f>
        <v/>
      </c>
      <c r="N2107" s="383"/>
      <c r="O2107" s="382" t="str">
        <f>$O$13</f>
        <v/>
      </c>
      <c r="P2107" s="383"/>
      <c r="Q2107" s="382" t="str">
        <f>$Q$13</f>
        <v/>
      </c>
      <c r="R2107" s="384"/>
      <c r="S2107" s="87"/>
      <c r="T2107" s="135"/>
      <c r="U2107" s="118"/>
      <c r="V2107" s="118"/>
      <c r="W2107" s="118"/>
      <c r="X2107" s="118"/>
      <c r="Y2107" s="135" t="str">
        <f>O2107</f>
        <v/>
      </c>
      <c r="Z2107" s="266">
        <f>O2108</f>
        <v>0</v>
      </c>
      <c r="AA2107" s="135"/>
      <c r="AB2107" s="135"/>
      <c r="AC2107" s="135"/>
      <c r="AD2107" s="135"/>
      <c r="AE2107" s="135"/>
      <c r="AF2107" s="148"/>
      <c r="AG2107" s="135"/>
      <c r="AH2107" s="135"/>
      <c r="AI2107" s="135"/>
      <c r="AJ2107" s="135"/>
      <c r="AK2107" s="135"/>
    </row>
    <row r="2108" spans="1:37" ht="18" customHeight="1" thickBot="1">
      <c r="A2108" s="312" t="str">
        <f>IF(C2106="","",C2106)</f>
        <v/>
      </c>
      <c r="B2108" s="97">
        <f>B2076</f>
        <v>24</v>
      </c>
      <c r="C2108" s="93" t="str">
        <f>IF(H2106="","",IF(D2106="USD",H2106-G2106,ROUNDUP((H2106-G2106)/T2106,2)))</f>
        <v/>
      </c>
      <c r="D2108" s="110"/>
      <c r="E2108" s="110"/>
      <c r="F2108" s="111" t="str">
        <f>IF(AND(E2106&lt;&gt;"",OR(I2106="全額",I2106="一部")=TRUE)=TRUE,E2106,"")</f>
        <v/>
      </c>
      <c r="G2108" s="112" t="str">
        <f>IF(D2106="JPY",IF(COUNTIF(F2108,"*円*")=1,I2108,ROUNDUP(I2108/T2106,2)),IF(COUNTIF(F2108,"*円*")=0,I2108,ROUNDUP(I2108*T2106,0)))</f>
        <v/>
      </c>
      <c r="H2108" s="174"/>
      <c r="I2108" s="176" t="str">
        <f>IF(I2106="","",IF(I2106="全額",H2106,IF(I2106="なし",0,"金額入力")))</f>
        <v/>
      </c>
      <c r="J2108" s="381"/>
      <c r="K2108" s="385"/>
      <c r="L2108" s="386"/>
      <c r="M2108" s="385"/>
      <c r="N2108" s="386"/>
      <c r="O2108" s="385"/>
      <c r="P2108" s="386"/>
      <c r="Q2108" s="385"/>
      <c r="R2108" s="387"/>
      <c r="S2108" s="87"/>
      <c r="T2108" s="135"/>
      <c r="U2108" s="118" t="str">
        <f>IF(G2108="","","IN_"&amp;F2108&amp;MONTH(H2108)&amp;"/"&amp;DAY(H2108))&amp;"_"&amp;COUNTIF($V$14:V2108,V2108)</f>
        <v>_367</v>
      </c>
      <c r="V2108" s="118" t="str">
        <f>"IN_"&amp;F2108&amp;H2108</f>
        <v>IN_</v>
      </c>
      <c r="W2108" s="118"/>
      <c r="X2108" s="118"/>
      <c r="Y2108" s="135" t="str">
        <f>Q2107</f>
        <v/>
      </c>
      <c r="Z2108" s="266">
        <f>Q2108</f>
        <v>0</v>
      </c>
      <c r="AA2108" s="135" t="str">
        <f>IF(AB2108="着金待ち",COUNTIF($AB$14:AB2108,"着金待ち"),"")</f>
        <v/>
      </c>
      <c r="AB2108" s="135" t="str">
        <f>IF(AND(OR(I2106="全額",I2106="一部")=TRUE,H2108="")=TRUE,"着金待ち","")</f>
        <v/>
      </c>
      <c r="AC2108" s="135" t="str">
        <f>IF(AB2108="着金待ち",C2106,"")</f>
        <v/>
      </c>
      <c r="AD2108" s="135" t="str">
        <f>IF(AB2108="着金待ち",F2108,"")</f>
        <v/>
      </c>
      <c r="AE2108" s="292" t="str">
        <f>IF(AB2108="着金待ち",G2108,"")</f>
        <v/>
      </c>
      <c r="AF2108" s="148" t="str">
        <f>IF(AB2108="着金待ち",B2108,"")</f>
        <v/>
      </c>
      <c r="AG2108" s="135" t="str">
        <f>IF(C2108="","",IF(C2108&lt;&gt;D2108+E2108,"！",""))</f>
        <v/>
      </c>
      <c r="AH2108" s="135" t="str">
        <f>IF(C2108="","",IF(C2108&lt;&gt;SUM(K2108:R2108),"！",""))</f>
        <v/>
      </c>
      <c r="AI2108" s="135" t="str">
        <f>IF(OR(AG2108="！",AH2108="！")=TRUE,"！","")</f>
        <v/>
      </c>
      <c r="AJ2108" s="135" t="str">
        <f>IF(AI2108="！",COUNTIF($AI$14:AI2108,"！"),"")</f>
        <v/>
      </c>
      <c r="AK2108" s="135">
        <v>7</v>
      </c>
    </row>
    <row r="2109" spans="1:37" ht="18" customHeight="1" thickBot="1">
      <c r="A2109" s="312"/>
      <c r="B2109" s="308" t="s">
        <v>317</v>
      </c>
      <c r="C2109" s="88"/>
      <c r="D2109" s="89"/>
      <c r="E2109" s="94" t="str">
        <f>IFERROR(ABS(C2108-(D2108+E2108)),"")</f>
        <v/>
      </c>
      <c r="F2109" s="90"/>
      <c r="G2109" s="90"/>
      <c r="H2109" s="89"/>
      <c r="I2109" s="170"/>
      <c r="J2109" s="79"/>
      <c r="K2109" s="79"/>
      <c r="L2109" s="79"/>
      <c r="M2109" s="79"/>
      <c r="N2109" s="79"/>
      <c r="O2109" s="79"/>
      <c r="P2109" s="79"/>
      <c r="Q2109" s="388" t="str">
        <f>IFERROR(ABS(C2108-SUM(K2108:R2108)),"")</f>
        <v/>
      </c>
      <c r="R2109" s="388"/>
      <c r="S2109" s="79"/>
      <c r="T2109" s="135"/>
      <c r="U2109" s="118"/>
      <c r="V2109" s="118"/>
      <c r="W2109" s="118"/>
      <c r="X2109" s="118"/>
      <c r="Y2109" s="135"/>
      <c r="Z2109" s="135"/>
      <c r="AA2109" s="135"/>
      <c r="AB2109" s="135"/>
      <c r="AC2109" s="135"/>
      <c r="AD2109" s="135"/>
      <c r="AE2109" s="135"/>
      <c r="AF2109" s="148"/>
      <c r="AG2109" s="135"/>
      <c r="AH2109" s="135"/>
      <c r="AI2109" s="135"/>
      <c r="AJ2109" s="135"/>
      <c r="AK2109" s="135"/>
    </row>
    <row r="2110" spans="1:37" ht="18" customHeight="1" thickBot="1">
      <c r="A2110" s="312"/>
      <c r="B2110" s="321">
        <f>B2105+1</f>
        <v>8</v>
      </c>
      <c r="C2110" s="81" t="s">
        <v>23</v>
      </c>
      <c r="D2110" s="82" t="s">
        <v>136</v>
      </c>
      <c r="E2110" s="82" t="s">
        <v>28</v>
      </c>
      <c r="F2110" s="82" t="s">
        <v>27</v>
      </c>
      <c r="G2110" s="82" t="s">
        <v>24</v>
      </c>
      <c r="H2110" s="171" t="s">
        <v>25</v>
      </c>
      <c r="I2110" s="91" t="s">
        <v>133</v>
      </c>
      <c r="J2110" s="372" t="s">
        <v>198</v>
      </c>
      <c r="K2110" s="374"/>
      <c r="L2110" s="375"/>
      <c r="M2110" s="375"/>
      <c r="N2110" s="375"/>
      <c r="O2110" s="375"/>
      <c r="P2110" s="375"/>
      <c r="Q2110" s="375"/>
      <c r="R2110" s="376"/>
      <c r="S2110" s="83"/>
      <c r="T2110" s="120" t="s">
        <v>31</v>
      </c>
      <c r="U2110" s="118"/>
      <c r="V2110" s="118"/>
      <c r="W2110" s="118"/>
      <c r="X2110" s="118"/>
      <c r="Y2110" s="135" t="str">
        <f>K2112</f>
        <v/>
      </c>
      <c r="Z2110" s="266">
        <f>K2113</f>
        <v>0</v>
      </c>
      <c r="AA2110" s="135"/>
      <c r="AB2110" s="135"/>
      <c r="AC2110" s="135"/>
      <c r="AD2110" s="135"/>
      <c r="AE2110" s="135"/>
      <c r="AF2110" s="148"/>
      <c r="AG2110" s="135"/>
      <c r="AH2110" s="135"/>
      <c r="AI2110" s="135"/>
      <c r="AJ2110" s="135"/>
      <c r="AK2110" s="135"/>
    </row>
    <row r="2111" spans="1:37" ht="18" customHeight="1" thickBot="1">
      <c r="A2111" s="312"/>
      <c r="B2111" s="309">
        <f>B2076</f>
        <v>24</v>
      </c>
      <c r="C2111" s="107"/>
      <c r="D2111" s="108" t="s">
        <v>30</v>
      </c>
      <c r="E2111" s="108" t="str">
        <f>IF(C2111="","",IFERROR(INDEX(リスト!$B$3:$B$32,MATCH(プレー記録!C2111,リスト!$D$3:$D$32,0),1),""))</f>
        <v/>
      </c>
      <c r="F2111" s="109"/>
      <c r="G2111" s="109" t="str">
        <f>IF(F2111="","",F2111)</f>
        <v/>
      </c>
      <c r="H2111" s="172"/>
      <c r="I2111" s="175"/>
      <c r="J2111" s="373"/>
      <c r="K2111" s="377"/>
      <c r="L2111" s="378"/>
      <c r="M2111" s="378"/>
      <c r="N2111" s="378"/>
      <c r="O2111" s="378"/>
      <c r="P2111" s="378"/>
      <c r="Q2111" s="378"/>
      <c r="R2111" s="379"/>
      <c r="S2111" s="84"/>
      <c r="T2111" s="241"/>
      <c r="U2111" s="118" t="str">
        <f>IF(F2111="","","OUT_"&amp;E2111&amp;MONTH(B2111)&amp;"/"&amp;DAY(B2111)&amp;"_"&amp;COUNTIF($V$12:V2111,V2111))</f>
        <v/>
      </c>
      <c r="V2111" s="118" t="str">
        <f>"OUT_"&amp;E2111&amp;B2111</f>
        <v>OUT_24</v>
      </c>
      <c r="W2111" s="194">
        <f>SUM(H2111)-SUM(I2113)</f>
        <v>0</v>
      </c>
      <c r="X2111" s="119" t="str">
        <f>IF(C2111="","",C2111)</f>
        <v/>
      </c>
      <c r="Y2111" s="135" t="str">
        <f>M2112</f>
        <v/>
      </c>
      <c r="Z2111" s="266">
        <f>M2113</f>
        <v>0</v>
      </c>
      <c r="AA2111" s="135"/>
      <c r="AB2111" s="135"/>
      <c r="AC2111" s="135"/>
      <c r="AD2111" s="135"/>
      <c r="AE2111" s="135"/>
      <c r="AF2111" s="148"/>
      <c r="AG2111" s="135"/>
      <c r="AH2111" s="135"/>
      <c r="AI2111" s="135"/>
      <c r="AJ2111" s="135"/>
      <c r="AK2111" s="135"/>
    </row>
    <row r="2112" spans="1:37" ht="18" customHeight="1">
      <c r="A2112" s="312"/>
      <c r="B2112" s="79"/>
      <c r="C2112" s="85" t="s">
        <v>26</v>
      </c>
      <c r="D2112" s="86" t="s">
        <v>1</v>
      </c>
      <c r="E2112" s="86" t="s">
        <v>29</v>
      </c>
      <c r="F2112" s="86" t="s">
        <v>119</v>
      </c>
      <c r="G2112" s="86" t="s">
        <v>134</v>
      </c>
      <c r="H2112" s="173" t="s">
        <v>117</v>
      </c>
      <c r="I2112" s="92" t="s">
        <v>135</v>
      </c>
      <c r="J2112" s="380" t="s">
        <v>199</v>
      </c>
      <c r="K2112" s="382" t="str">
        <f>$K$13</f>
        <v/>
      </c>
      <c r="L2112" s="383"/>
      <c r="M2112" s="382" t="str">
        <f>$M$13</f>
        <v/>
      </c>
      <c r="N2112" s="383"/>
      <c r="O2112" s="382" t="str">
        <f>$O$13</f>
        <v/>
      </c>
      <c r="P2112" s="383"/>
      <c r="Q2112" s="382" t="str">
        <f>$Q$13</f>
        <v/>
      </c>
      <c r="R2112" s="384"/>
      <c r="S2112" s="87"/>
      <c r="T2112" s="135"/>
      <c r="U2112" s="118"/>
      <c r="V2112" s="118"/>
      <c r="W2112" s="118"/>
      <c r="X2112" s="118"/>
      <c r="Y2112" s="135" t="str">
        <f>O2112</f>
        <v/>
      </c>
      <c r="Z2112" s="266">
        <f>O2113</f>
        <v>0</v>
      </c>
      <c r="AA2112" s="135"/>
      <c r="AB2112" s="135"/>
      <c r="AC2112" s="135"/>
      <c r="AD2112" s="135"/>
      <c r="AE2112" s="135"/>
      <c r="AF2112" s="148"/>
      <c r="AG2112" s="135"/>
      <c r="AH2112" s="135"/>
      <c r="AI2112" s="135"/>
      <c r="AJ2112" s="135"/>
      <c r="AK2112" s="135"/>
    </row>
    <row r="2113" spans="1:37" ht="18" customHeight="1" thickBot="1">
      <c r="A2113" s="312" t="str">
        <f>IF(C2111="","",C2111)</f>
        <v/>
      </c>
      <c r="B2113" s="97">
        <f>B2076</f>
        <v>24</v>
      </c>
      <c r="C2113" s="93" t="str">
        <f>IF(H2111="","",IF(D2111="USD",H2111-G2111,ROUNDUP((H2111-G2111)/T2111,2)))</f>
        <v/>
      </c>
      <c r="D2113" s="110"/>
      <c r="E2113" s="110"/>
      <c r="F2113" s="111" t="str">
        <f>IF(AND(E2111&lt;&gt;"",OR(I2111="全額",I2111="一部")=TRUE)=TRUE,E2111,"")</f>
        <v/>
      </c>
      <c r="G2113" s="112" t="str">
        <f>IF(D2111="JPY",IF(COUNTIF(F2113,"*円*")=1,I2113,ROUNDUP(I2113/T2111,2)),IF(COUNTIF(F2113,"*円*")=0,I2113,ROUNDUP(I2113*T2111,0)))</f>
        <v/>
      </c>
      <c r="H2113" s="174"/>
      <c r="I2113" s="176" t="str">
        <f>IF(I2111="","",IF(I2111="全額",H2111,IF(I2111="なし",0,"金額入力")))</f>
        <v/>
      </c>
      <c r="J2113" s="381"/>
      <c r="K2113" s="385"/>
      <c r="L2113" s="386"/>
      <c r="M2113" s="385"/>
      <c r="N2113" s="386"/>
      <c r="O2113" s="385"/>
      <c r="P2113" s="386"/>
      <c r="Q2113" s="385"/>
      <c r="R2113" s="387"/>
      <c r="S2113" s="87"/>
      <c r="T2113" s="135"/>
      <c r="U2113" s="118" t="str">
        <f>IF(G2113="","","IN_"&amp;F2113&amp;MONTH(H2113)&amp;"/"&amp;DAY(H2113))&amp;"_"&amp;COUNTIF($V$14:V2113,V2113)</f>
        <v>_368</v>
      </c>
      <c r="V2113" s="118" t="str">
        <f>"IN_"&amp;F2113&amp;H2113</f>
        <v>IN_</v>
      </c>
      <c r="W2113" s="118"/>
      <c r="X2113" s="118"/>
      <c r="Y2113" s="135" t="str">
        <f>Q2112</f>
        <v/>
      </c>
      <c r="Z2113" s="266">
        <f>Q2113</f>
        <v>0</v>
      </c>
      <c r="AA2113" s="135" t="str">
        <f>IF(AB2113="着金待ち",COUNTIF($AB$14:AB2113,"着金待ち"),"")</f>
        <v/>
      </c>
      <c r="AB2113" s="135" t="str">
        <f>IF(AND(OR(I2111="全額",I2111="一部")=TRUE,H2113="")=TRUE,"着金待ち","")</f>
        <v/>
      </c>
      <c r="AC2113" s="135" t="str">
        <f>IF(AB2113="着金待ち",C2111,"")</f>
        <v/>
      </c>
      <c r="AD2113" s="135" t="str">
        <f>IF(AB2113="着金待ち",F2113,"")</f>
        <v/>
      </c>
      <c r="AE2113" s="292" t="str">
        <f>IF(AB2113="着金待ち",G2113,"")</f>
        <v/>
      </c>
      <c r="AF2113" s="148" t="str">
        <f>IF(AB2113="着金待ち",B2113,"")</f>
        <v/>
      </c>
      <c r="AG2113" s="135" t="str">
        <f>IF(C2113="","",IF(C2113&lt;&gt;D2113+E2113,"！",""))</f>
        <v/>
      </c>
      <c r="AH2113" s="135" t="str">
        <f>IF(C2113="","",IF(C2113&lt;&gt;SUM(K2113:R2113),"！",""))</f>
        <v/>
      </c>
      <c r="AI2113" s="135" t="str">
        <f>IF(OR(AG2113="！",AH2113="！")=TRUE,"！","")</f>
        <v/>
      </c>
      <c r="AJ2113" s="135" t="str">
        <f>IF(AI2113="！",COUNTIF($AI$14:AI2113,"！"),"")</f>
        <v/>
      </c>
      <c r="AK2113" s="135">
        <v>8</v>
      </c>
    </row>
    <row r="2114" spans="1:37" ht="18" customHeight="1" thickBot="1">
      <c r="A2114" s="312"/>
      <c r="B2114" s="308" t="s">
        <v>317</v>
      </c>
      <c r="C2114" s="88"/>
      <c r="D2114" s="89"/>
      <c r="E2114" s="94" t="str">
        <f>IFERROR(ABS(C2113-(D2113+E2113)),"")</f>
        <v/>
      </c>
      <c r="F2114" s="90"/>
      <c r="G2114" s="90"/>
      <c r="H2114" s="89"/>
      <c r="I2114" s="170"/>
      <c r="J2114" s="79"/>
      <c r="K2114" s="79"/>
      <c r="L2114" s="79"/>
      <c r="M2114" s="79"/>
      <c r="N2114" s="79"/>
      <c r="O2114" s="79"/>
      <c r="P2114" s="79"/>
      <c r="Q2114" s="388" t="str">
        <f>IFERROR(ABS(C2113-SUM(K2113:R2113)),"")</f>
        <v/>
      </c>
      <c r="R2114" s="388"/>
      <c r="S2114" s="79"/>
      <c r="T2114" s="135"/>
      <c r="U2114" s="118"/>
      <c r="V2114" s="118"/>
      <c r="W2114" s="118"/>
      <c r="X2114" s="118"/>
      <c r="Y2114" s="135"/>
      <c r="Z2114" s="135"/>
      <c r="AA2114" s="135"/>
      <c r="AB2114" s="135"/>
      <c r="AC2114" s="135"/>
      <c r="AD2114" s="135"/>
      <c r="AE2114" s="135"/>
      <c r="AF2114" s="148"/>
      <c r="AG2114" s="135"/>
      <c r="AH2114" s="135"/>
      <c r="AI2114" s="135"/>
      <c r="AJ2114" s="135"/>
      <c r="AK2114" s="135"/>
    </row>
    <row r="2115" spans="1:37" ht="18" customHeight="1" thickBot="1">
      <c r="A2115" s="312"/>
      <c r="B2115" s="321">
        <f>B2110+1</f>
        <v>9</v>
      </c>
      <c r="C2115" s="81" t="s">
        <v>23</v>
      </c>
      <c r="D2115" s="82" t="s">
        <v>136</v>
      </c>
      <c r="E2115" s="82" t="s">
        <v>28</v>
      </c>
      <c r="F2115" s="82" t="s">
        <v>27</v>
      </c>
      <c r="G2115" s="82" t="s">
        <v>24</v>
      </c>
      <c r="H2115" s="171" t="s">
        <v>25</v>
      </c>
      <c r="I2115" s="91" t="s">
        <v>133</v>
      </c>
      <c r="J2115" s="372" t="s">
        <v>198</v>
      </c>
      <c r="K2115" s="374"/>
      <c r="L2115" s="375"/>
      <c r="M2115" s="375"/>
      <c r="N2115" s="375"/>
      <c r="O2115" s="375"/>
      <c r="P2115" s="375"/>
      <c r="Q2115" s="375"/>
      <c r="R2115" s="376"/>
      <c r="S2115" s="83"/>
      <c r="T2115" s="120" t="s">
        <v>31</v>
      </c>
      <c r="U2115" s="118"/>
      <c r="V2115" s="118"/>
      <c r="W2115" s="118"/>
      <c r="X2115" s="118"/>
      <c r="Y2115" s="135" t="str">
        <f>K2117</f>
        <v/>
      </c>
      <c r="Z2115" s="266">
        <f>K2118</f>
        <v>0</v>
      </c>
      <c r="AA2115" s="135"/>
      <c r="AB2115" s="135"/>
      <c r="AC2115" s="135"/>
      <c r="AD2115" s="135"/>
      <c r="AE2115" s="135"/>
      <c r="AF2115" s="148"/>
      <c r="AG2115" s="135"/>
      <c r="AH2115" s="135"/>
      <c r="AI2115" s="135"/>
      <c r="AJ2115" s="135"/>
      <c r="AK2115" s="135"/>
    </row>
    <row r="2116" spans="1:37" ht="18" customHeight="1" thickBot="1">
      <c r="A2116" s="312"/>
      <c r="B2116" s="309">
        <f>B2076</f>
        <v>24</v>
      </c>
      <c r="C2116" s="107"/>
      <c r="D2116" s="108" t="s">
        <v>30</v>
      </c>
      <c r="E2116" s="108" t="str">
        <f>IF(C2116="","",IFERROR(INDEX(リスト!$B$3:$B$32,MATCH(プレー記録!C2116,リスト!$D$3:$D$32,0),1),""))</f>
        <v/>
      </c>
      <c r="F2116" s="109"/>
      <c r="G2116" s="109" t="str">
        <f>IF(F2116="","",F2116)</f>
        <v/>
      </c>
      <c r="H2116" s="172"/>
      <c r="I2116" s="175"/>
      <c r="J2116" s="373"/>
      <c r="K2116" s="377"/>
      <c r="L2116" s="378"/>
      <c r="M2116" s="378"/>
      <c r="N2116" s="378"/>
      <c r="O2116" s="378"/>
      <c r="P2116" s="378"/>
      <c r="Q2116" s="378"/>
      <c r="R2116" s="379"/>
      <c r="S2116" s="84"/>
      <c r="T2116" s="241"/>
      <c r="U2116" s="118" t="str">
        <f>IF(F2116="","","OUT_"&amp;E2116&amp;MONTH(B2116)&amp;"/"&amp;DAY(B2116)&amp;"_"&amp;COUNTIF($V$12:V2116,V2116))</f>
        <v/>
      </c>
      <c r="V2116" s="118" t="str">
        <f>"OUT_"&amp;E2116&amp;B2116</f>
        <v>OUT_24</v>
      </c>
      <c r="W2116" s="194">
        <f>SUM(H2116)-SUM(I2118)</f>
        <v>0</v>
      </c>
      <c r="X2116" s="119" t="str">
        <f>IF(C2116="","",C2116)</f>
        <v/>
      </c>
      <c r="Y2116" s="135" t="str">
        <f>M2117</f>
        <v/>
      </c>
      <c r="Z2116" s="266">
        <f>M2118</f>
        <v>0</v>
      </c>
      <c r="AA2116" s="135"/>
      <c r="AB2116" s="135"/>
      <c r="AC2116" s="135"/>
      <c r="AD2116" s="135"/>
      <c r="AE2116" s="135"/>
      <c r="AF2116" s="148"/>
      <c r="AG2116" s="135"/>
      <c r="AH2116" s="135"/>
      <c r="AI2116" s="135"/>
      <c r="AJ2116" s="135"/>
      <c r="AK2116" s="135"/>
    </row>
    <row r="2117" spans="1:37" ht="18" customHeight="1">
      <c r="A2117" s="312"/>
      <c r="B2117" s="79"/>
      <c r="C2117" s="85" t="s">
        <v>26</v>
      </c>
      <c r="D2117" s="86" t="s">
        <v>1</v>
      </c>
      <c r="E2117" s="86" t="s">
        <v>29</v>
      </c>
      <c r="F2117" s="86" t="s">
        <v>119</v>
      </c>
      <c r="G2117" s="86" t="s">
        <v>134</v>
      </c>
      <c r="H2117" s="173" t="s">
        <v>117</v>
      </c>
      <c r="I2117" s="92" t="s">
        <v>135</v>
      </c>
      <c r="J2117" s="380" t="s">
        <v>199</v>
      </c>
      <c r="K2117" s="382" t="str">
        <f>$K$13</f>
        <v/>
      </c>
      <c r="L2117" s="383"/>
      <c r="M2117" s="382" t="str">
        <f>$M$13</f>
        <v/>
      </c>
      <c r="N2117" s="383"/>
      <c r="O2117" s="382" t="str">
        <f>$O$13</f>
        <v/>
      </c>
      <c r="P2117" s="383"/>
      <c r="Q2117" s="382" t="str">
        <f>$Q$13</f>
        <v/>
      </c>
      <c r="R2117" s="384"/>
      <c r="S2117" s="87"/>
      <c r="T2117" s="135"/>
      <c r="U2117" s="118"/>
      <c r="V2117" s="118"/>
      <c r="W2117" s="118"/>
      <c r="X2117" s="118"/>
      <c r="Y2117" s="135" t="str">
        <f>O2117</f>
        <v/>
      </c>
      <c r="Z2117" s="266">
        <f>O2118</f>
        <v>0</v>
      </c>
      <c r="AA2117" s="135"/>
      <c r="AB2117" s="135"/>
      <c r="AC2117" s="135"/>
      <c r="AD2117" s="135"/>
      <c r="AE2117" s="135"/>
      <c r="AF2117" s="148"/>
      <c r="AG2117" s="135"/>
      <c r="AH2117" s="135"/>
      <c r="AI2117" s="135"/>
      <c r="AJ2117" s="135"/>
      <c r="AK2117" s="135"/>
    </row>
    <row r="2118" spans="1:37" ht="18" customHeight="1" thickBot="1">
      <c r="A2118" s="312" t="str">
        <f>IF(C2116="","",C2116)</f>
        <v/>
      </c>
      <c r="B2118" s="97">
        <f>B2076</f>
        <v>24</v>
      </c>
      <c r="C2118" s="93" t="str">
        <f>IF(H2116="","",IF(D2116="USD",H2116-G2116,ROUNDUP((H2116-G2116)/T2116,2)))</f>
        <v/>
      </c>
      <c r="D2118" s="110"/>
      <c r="E2118" s="110"/>
      <c r="F2118" s="111" t="str">
        <f>IF(AND(E2116&lt;&gt;"",OR(I2116="全額",I2116="一部")=TRUE)=TRUE,E2116,"")</f>
        <v/>
      </c>
      <c r="G2118" s="112" t="str">
        <f>IF(D2116="JPY",IF(COUNTIF(F2118,"*円*")=1,I2118,ROUNDUP(I2118/T2116,2)),IF(COUNTIF(F2118,"*円*")=0,I2118,ROUNDUP(I2118*T2116,0)))</f>
        <v/>
      </c>
      <c r="H2118" s="174"/>
      <c r="I2118" s="176" t="str">
        <f>IF(I2116="","",IF(I2116="全額",H2116,IF(I2116="なし",0,"金額入力")))</f>
        <v/>
      </c>
      <c r="J2118" s="381"/>
      <c r="K2118" s="385"/>
      <c r="L2118" s="386"/>
      <c r="M2118" s="385"/>
      <c r="N2118" s="386"/>
      <c r="O2118" s="385"/>
      <c r="P2118" s="386"/>
      <c r="Q2118" s="385"/>
      <c r="R2118" s="387"/>
      <c r="S2118" s="87"/>
      <c r="T2118" s="135"/>
      <c r="U2118" s="118" t="str">
        <f>IF(G2118="","","IN_"&amp;F2118&amp;MONTH(H2118)&amp;"/"&amp;DAY(H2118))&amp;"_"&amp;COUNTIF($V$14:V2118,V2118)</f>
        <v>_369</v>
      </c>
      <c r="V2118" s="118" t="str">
        <f>"IN_"&amp;F2118&amp;H2118</f>
        <v>IN_</v>
      </c>
      <c r="W2118" s="118"/>
      <c r="X2118" s="118"/>
      <c r="Y2118" s="135" t="str">
        <f>Q2117</f>
        <v/>
      </c>
      <c r="Z2118" s="266">
        <f>Q2118</f>
        <v>0</v>
      </c>
      <c r="AA2118" s="135" t="str">
        <f>IF(AB2118="着金待ち",COUNTIF($AB$14:AB2118,"着金待ち"),"")</f>
        <v/>
      </c>
      <c r="AB2118" s="135" t="str">
        <f>IF(AND(OR(I2116="全額",I2116="一部")=TRUE,H2118="")=TRUE,"着金待ち","")</f>
        <v/>
      </c>
      <c r="AC2118" s="135" t="str">
        <f>IF(AB2118="着金待ち",C2116,"")</f>
        <v/>
      </c>
      <c r="AD2118" s="135" t="str">
        <f>IF(AB2118="着金待ち",F2118,"")</f>
        <v/>
      </c>
      <c r="AE2118" s="292" t="str">
        <f>IF(AB2118="着金待ち",G2118,"")</f>
        <v/>
      </c>
      <c r="AF2118" s="148" t="str">
        <f>IF(AB2118="着金待ち",B2118,"")</f>
        <v/>
      </c>
      <c r="AG2118" s="135" t="str">
        <f>IF(C2118="","",IF(C2118&lt;&gt;D2118+E2118,"！",""))</f>
        <v/>
      </c>
      <c r="AH2118" s="135" t="str">
        <f>IF(C2118="","",IF(C2118&lt;&gt;SUM(K2118:R2118),"！",""))</f>
        <v/>
      </c>
      <c r="AI2118" s="135" t="str">
        <f>IF(OR(AG2118="！",AH2118="！")=TRUE,"！","")</f>
        <v/>
      </c>
      <c r="AJ2118" s="135" t="str">
        <f>IF(AI2118="！",COUNTIF($AI$14:AI2118,"！"),"")</f>
        <v/>
      </c>
      <c r="AK2118" s="135">
        <v>9</v>
      </c>
    </row>
    <row r="2119" spans="1:37" ht="18" customHeight="1" thickBot="1">
      <c r="A2119" s="312"/>
      <c r="B2119" s="308" t="s">
        <v>317</v>
      </c>
      <c r="C2119" s="88"/>
      <c r="D2119" s="89"/>
      <c r="E2119" s="94" t="str">
        <f>IFERROR(ABS(C2118-(D2118+E2118)),"")</f>
        <v/>
      </c>
      <c r="F2119" s="90"/>
      <c r="G2119" s="90"/>
      <c r="H2119" s="89"/>
      <c r="I2119" s="170"/>
      <c r="J2119" s="79"/>
      <c r="K2119" s="79"/>
      <c r="L2119" s="79"/>
      <c r="M2119" s="79"/>
      <c r="N2119" s="79"/>
      <c r="O2119" s="79"/>
      <c r="P2119" s="79"/>
      <c r="Q2119" s="388" t="str">
        <f>IFERROR(ABS(C2118-SUM(K2118:R2118)),"")</f>
        <v/>
      </c>
      <c r="R2119" s="388"/>
      <c r="S2119" s="79"/>
      <c r="T2119" s="135"/>
      <c r="U2119" s="118"/>
      <c r="V2119" s="118"/>
      <c r="W2119" s="118"/>
      <c r="X2119" s="118"/>
      <c r="Y2119" s="135"/>
      <c r="Z2119" s="135"/>
      <c r="AA2119" s="135"/>
      <c r="AB2119" s="135"/>
      <c r="AC2119" s="135"/>
      <c r="AD2119" s="135"/>
      <c r="AE2119" s="135"/>
      <c r="AF2119" s="148"/>
      <c r="AG2119" s="135"/>
      <c r="AH2119" s="135"/>
      <c r="AI2119" s="135"/>
      <c r="AJ2119" s="135"/>
      <c r="AK2119" s="135"/>
    </row>
    <row r="2120" spans="1:37" ht="18" customHeight="1" thickBot="1">
      <c r="A2120" s="312"/>
      <c r="B2120" s="321">
        <f>B2115+1</f>
        <v>10</v>
      </c>
      <c r="C2120" s="81" t="s">
        <v>23</v>
      </c>
      <c r="D2120" s="82" t="s">
        <v>136</v>
      </c>
      <c r="E2120" s="82" t="s">
        <v>28</v>
      </c>
      <c r="F2120" s="82" t="s">
        <v>27</v>
      </c>
      <c r="G2120" s="82" t="s">
        <v>24</v>
      </c>
      <c r="H2120" s="171" t="s">
        <v>25</v>
      </c>
      <c r="I2120" s="91" t="s">
        <v>133</v>
      </c>
      <c r="J2120" s="372" t="s">
        <v>198</v>
      </c>
      <c r="K2120" s="374"/>
      <c r="L2120" s="375"/>
      <c r="M2120" s="375"/>
      <c r="N2120" s="375"/>
      <c r="O2120" s="375"/>
      <c r="P2120" s="375"/>
      <c r="Q2120" s="375"/>
      <c r="R2120" s="376"/>
      <c r="S2120" s="83"/>
      <c r="T2120" s="120" t="s">
        <v>31</v>
      </c>
      <c r="U2120" s="118"/>
      <c r="V2120" s="118"/>
      <c r="W2120" s="118"/>
      <c r="X2120" s="118"/>
      <c r="Y2120" s="135" t="str">
        <f>K2122</f>
        <v/>
      </c>
      <c r="Z2120" s="266">
        <f>K2123</f>
        <v>0</v>
      </c>
      <c r="AA2120" s="135"/>
      <c r="AB2120" s="135"/>
      <c r="AC2120" s="135"/>
      <c r="AD2120" s="135"/>
      <c r="AE2120" s="135"/>
      <c r="AF2120" s="148"/>
      <c r="AG2120" s="135"/>
      <c r="AH2120" s="135"/>
      <c r="AI2120" s="135"/>
      <c r="AJ2120" s="135"/>
      <c r="AK2120" s="135"/>
    </row>
    <row r="2121" spans="1:37" ht="18" customHeight="1" thickBot="1">
      <c r="A2121" s="312"/>
      <c r="B2121" s="309">
        <f>B2076</f>
        <v>24</v>
      </c>
      <c r="C2121" s="107"/>
      <c r="D2121" s="108" t="s">
        <v>30</v>
      </c>
      <c r="E2121" s="108" t="str">
        <f>IF(C2121="","",IFERROR(INDEX(リスト!$B$3:$B$32,MATCH(プレー記録!C2121,リスト!$D$3:$D$32,0),1),""))</f>
        <v/>
      </c>
      <c r="F2121" s="109"/>
      <c r="G2121" s="109" t="str">
        <f>IF(F2121="","",F2121)</f>
        <v/>
      </c>
      <c r="H2121" s="172"/>
      <c r="I2121" s="175"/>
      <c r="J2121" s="373"/>
      <c r="K2121" s="377"/>
      <c r="L2121" s="378"/>
      <c r="M2121" s="378"/>
      <c r="N2121" s="378"/>
      <c r="O2121" s="378"/>
      <c r="P2121" s="378"/>
      <c r="Q2121" s="378"/>
      <c r="R2121" s="379"/>
      <c r="S2121" s="84"/>
      <c r="T2121" s="241"/>
      <c r="U2121" s="118" t="str">
        <f>IF(F2121="","","OUT_"&amp;E2121&amp;MONTH(B2121)&amp;"/"&amp;DAY(B2121)&amp;"_"&amp;COUNTIF($V$12:V2121,V2121))</f>
        <v/>
      </c>
      <c r="V2121" s="118" t="str">
        <f>"OUT_"&amp;E2121&amp;B2121</f>
        <v>OUT_24</v>
      </c>
      <c r="W2121" s="194">
        <f>SUM(H2121)-SUM(I2123)</f>
        <v>0</v>
      </c>
      <c r="X2121" s="119" t="str">
        <f>IF(C2121="","",C2121)</f>
        <v/>
      </c>
      <c r="Y2121" s="135" t="str">
        <f>M2122</f>
        <v/>
      </c>
      <c r="Z2121" s="266">
        <f>M2123</f>
        <v>0</v>
      </c>
      <c r="AA2121" s="135"/>
      <c r="AB2121" s="135"/>
      <c r="AC2121" s="135"/>
      <c r="AD2121" s="135"/>
      <c r="AE2121" s="135"/>
      <c r="AF2121" s="148"/>
      <c r="AG2121" s="135"/>
      <c r="AH2121" s="135"/>
      <c r="AI2121" s="135"/>
      <c r="AJ2121" s="135"/>
      <c r="AK2121" s="135"/>
    </row>
    <row r="2122" spans="1:37" ht="18" customHeight="1">
      <c r="A2122" s="312"/>
      <c r="B2122" s="79"/>
      <c r="C2122" s="85" t="s">
        <v>26</v>
      </c>
      <c r="D2122" s="86" t="s">
        <v>1</v>
      </c>
      <c r="E2122" s="86" t="s">
        <v>29</v>
      </c>
      <c r="F2122" s="86" t="s">
        <v>119</v>
      </c>
      <c r="G2122" s="86" t="s">
        <v>134</v>
      </c>
      <c r="H2122" s="173" t="s">
        <v>117</v>
      </c>
      <c r="I2122" s="92" t="s">
        <v>135</v>
      </c>
      <c r="J2122" s="380" t="s">
        <v>199</v>
      </c>
      <c r="K2122" s="382" t="str">
        <f>$K$13</f>
        <v/>
      </c>
      <c r="L2122" s="383"/>
      <c r="M2122" s="382" t="str">
        <f>$M$13</f>
        <v/>
      </c>
      <c r="N2122" s="383"/>
      <c r="O2122" s="382" t="str">
        <f>$O$13</f>
        <v/>
      </c>
      <c r="P2122" s="383"/>
      <c r="Q2122" s="382" t="str">
        <f>$Q$13</f>
        <v/>
      </c>
      <c r="R2122" s="384"/>
      <c r="S2122" s="87"/>
      <c r="T2122" s="135"/>
      <c r="U2122" s="118"/>
      <c r="V2122" s="118"/>
      <c r="W2122" s="118"/>
      <c r="X2122" s="118"/>
      <c r="Y2122" s="135" t="str">
        <f>O2122</f>
        <v/>
      </c>
      <c r="Z2122" s="266">
        <f>O2123</f>
        <v>0</v>
      </c>
      <c r="AA2122" s="135"/>
      <c r="AB2122" s="135"/>
      <c r="AC2122" s="135"/>
      <c r="AD2122" s="135"/>
      <c r="AE2122" s="135"/>
      <c r="AF2122" s="148"/>
      <c r="AG2122" s="135"/>
      <c r="AH2122" s="135"/>
      <c r="AI2122" s="135"/>
      <c r="AJ2122" s="135"/>
      <c r="AK2122" s="135"/>
    </row>
    <row r="2123" spans="1:37" ht="18" customHeight="1" thickBot="1">
      <c r="A2123" s="312" t="str">
        <f>IF(C2121="","",C2121)</f>
        <v/>
      </c>
      <c r="B2123" s="97">
        <f>B2076</f>
        <v>24</v>
      </c>
      <c r="C2123" s="93" t="str">
        <f>IF(H2121="","",IF(D2121="USD",H2121-G2121,ROUNDUP((H2121-G2121)/T2121,2)))</f>
        <v/>
      </c>
      <c r="D2123" s="110"/>
      <c r="E2123" s="110"/>
      <c r="F2123" s="111" t="str">
        <f>IF(AND(E2121&lt;&gt;"",OR(I2121="全額",I2121="一部")=TRUE)=TRUE,E2121,"")</f>
        <v/>
      </c>
      <c r="G2123" s="112" t="str">
        <f>IF(D2121="JPY",IF(COUNTIF(F2123,"*円*")=1,I2123,ROUNDUP(I2123/T2121,2)),IF(COUNTIF(F2123,"*円*")=0,I2123,ROUNDUP(I2123*T2121,0)))</f>
        <v/>
      </c>
      <c r="H2123" s="174"/>
      <c r="I2123" s="176" t="str">
        <f>IF(I2121="","",IF(I2121="全額",H2121,IF(I2121="なし",0,"金額入力")))</f>
        <v/>
      </c>
      <c r="J2123" s="381"/>
      <c r="K2123" s="385"/>
      <c r="L2123" s="386"/>
      <c r="M2123" s="385"/>
      <c r="N2123" s="386"/>
      <c r="O2123" s="385"/>
      <c r="P2123" s="386"/>
      <c r="Q2123" s="385"/>
      <c r="R2123" s="387"/>
      <c r="S2123" s="87"/>
      <c r="T2123" s="135"/>
      <c r="U2123" s="118" t="str">
        <f>IF(G2123="","","IN_"&amp;F2123&amp;MONTH(H2123)&amp;"/"&amp;DAY(H2123))&amp;"_"&amp;COUNTIF($V$14:V2123,V2123)</f>
        <v>_370</v>
      </c>
      <c r="V2123" s="118" t="str">
        <f>"IN_"&amp;F2123&amp;H2123</f>
        <v>IN_</v>
      </c>
      <c r="W2123" s="118"/>
      <c r="X2123" s="118"/>
      <c r="Y2123" s="135" t="str">
        <f>Q2122</f>
        <v/>
      </c>
      <c r="Z2123" s="266">
        <f>Q2123</f>
        <v>0</v>
      </c>
      <c r="AA2123" s="135" t="str">
        <f>IF(AB2123="着金待ち",COUNTIF($AB$14:AB2123,"着金待ち"),"")</f>
        <v/>
      </c>
      <c r="AB2123" s="135" t="str">
        <f>IF(AND(OR(I2121="全額",I2121="一部")=TRUE,H2123="")=TRUE,"着金待ち","")</f>
        <v/>
      </c>
      <c r="AC2123" s="135" t="str">
        <f>IF(AB2123="着金待ち",C2121,"")</f>
        <v/>
      </c>
      <c r="AD2123" s="135" t="str">
        <f>IF(AB2123="着金待ち",F2123,"")</f>
        <v/>
      </c>
      <c r="AE2123" s="292" t="str">
        <f>IF(AB2123="着金待ち",G2123,"")</f>
        <v/>
      </c>
      <c r="AF2123" s="148" t="str">
        <f>IF(AB2123="着金待ち",B2123,"")</f>
        <v/>
      </c>
      <c r="AG2123" s="135" t="str">
        <f>IF(C2123="","",IF(C2123&lt;&gt;D2123+E2123,"！",""))</f>
        <v/>
      </c>
      <c r="AH2123" s="135" t="str">
        <f>IF(C2123="","",IF(C2123&lt;&gt;SUM(K2123:R2123),"！",""))</f>
        <v/>
      </c>
      <c r="AI2123" s="135" t="str">
        <f>IF(OR(AG2123="！",AH2123="！")=TRUE,"！","")</f>
        <v/>
      </c>
      <c r="AJ2123" s="135" t="str">
        <f>IF(AI2123="！",COUNTIF($AI$14:AI2123,"！"),"")</f>
        <v/>
      </c>
      <c r="AK2123" s="135">
        <v>10</v>
      </c>
    </row>
    <row r="2124" spans="1:37" ht="18" customHeight="1" thickBot="1">
      <c r="A2124" s="312"/>
      <c r="B2124" s="308" t="s">
        <v>317</v>
      </c>
      <c r="C2124" s="181"/>
      <c r="D2124" s="182"/>
      <c r="E2124" s="98" t="str">
        <f>IFERROR(ABS(C2123-(D2123+E2123)),"")</f>
        <v/>
      </c>
      <c r="F2124" s="183"/>
      <c r="G2124" s="183"/>
      <c r="H2124" s="182"/>
      <c r="I2124" s="170"/>
      <c r="J2124" s="79"/>
      <c r="K2124" s="79"/>
      <c r="L2124" s="79"/>
      <c r="M2124" s="79"/>
      <c r="N2124" s="79"/>
      <c r="O2124" s="79"/>
      <c r="P2124" s="79"/>
      <c r="Q2124" s="371" t="str">
        <f>IFERROR(ABS(C2123-SUM(K2123:R2123)),"")</f>
        <v/>
      </c>
      <c r="R2124" s="371"/>
      <c r="S2124" s="79"/>
      <c r="T2124" s="135"/>
      <c r="U2124" s="118"/>
      <c r="V2124" s="118"/>
      <c r="W2124" s="118"/>
      <c r="X2124" s="118"/>
      <c r="Y2124" s="135"/>
      <c r="Z2124" s="135"/>
      <c r="AA2124" s="135"/>
      <c r="AB2124" s="135"/>
      <c r="AC2124" s="135"/>
      <c r="AD2124" s="135"/>
      <c r="AE2124" s="135"/>
      <c r="AF2124" s="148"/>
      <c r="AG2124" s="135"/>
      <c r="AH2124" s="135"/>
      <c r="AI2124" s="135"/>
      <c r="AJ2124" s="135"/>
      <c r="AK2124" s="135"/>
    </row>
    <row r="2125" spans="1:37" ht="18" customHeight="1" thickBot="1">
      <c r="A2125" s="312"/>
      <c r="B2125" s="321">
        <f>B2120+1</f>
        <v>11</v>
      </c>
      <c r="C2125" s="81" t="s">
        <v>23</v>
      </c>
      <c r="D2125" s="82" t="s">
        <v>136</v>
      </c>
      <c r="E2125" s="82" t="s">
        <v>28</v>
      </c>
      <c r="F2125" s="82" t="s">
        <v>27</v>
      </c>
      <c r="G2125" s="82" t="s">
        <v>24</v>
      </c>
      <c r="H2125" s="171" t="s">
        <v>25</v>
      </c>
      <c r="I2125" s="91" t="s">
        <v>133</v>
      </c>
      <c r="J2125" s="372" t="s">
        <v>198</v>
      </c>
      <c r="K2125" s="374"/>
      <c r="L2125" s="375"/>
      <c r="M2125" s="375"/>
      <c r="N2125" s="375"/>
      <c r="O2125" s="375"/>
      <c r="P2125" s="375"/>
      <c r="Q2125" s="375"/>
      <c r="R2125" s="376"/>
      <c r="S2125" s="83"/>
      <c r="T2125" s="120" t="s">
        <v>31</v>
      </c>
      <c r="U2125" s="118"/>
      <c r="V2125" s="118"/>
      <c r="W2125" s="118"/>
      <c r="X2125" s="118"/>
      <c r="Y2125" s="135" t="str">
        <f>K2127</f>
        <v/>
      </c>
      <c r="Z2125" s="266">
        <f>K2128</f>
        <v>0</v>
      </c>
      <c r="AA2125" s="135"/>
      <c r="AB2125" s="135"/>
      <c r="AC2125" s="135"/>
      <c r="AD2125" s="135"/>
      <c r="AE2125" s="135"/>
      <c r="AF2125" s="148"/>
      <c r="AG2125" s="135"/>
      <c r="AH2125" s="135"/>
      <c r="AI2125" s="135"/>
      <c r="AJ2125" s="135"/>
      <c r="AK2125" s="135"/>
    </row>
    <row r="2126" spans="1:37" ht="18" customHeight="1" thickBot="1">
      <c r="A2126" s="312"/>
      <c r="B2126" s="309">
        <f>B2076</f>
        <v>24</v>
      </c>
      <c r="C2126" s="107"/>
      <c r="D2126" s="108" t="s">
        <v>30</v>
      </c>
      <c r="E2126" s="108" t="str">
        <f>IF(C2126="","",IFERROR(INDEX(リスト!$B$3:$B$32,MATCH(プレー記録!C2126,リスト!$D$3:$D$32,0),1),""))</f>
        <v/>
      </c>
      <c r="F2126" s="109"/>
      <c r="G2126" s="109" t="str">
        <f>IF(F2126="","",F2126)</f>
        <v/>
      </c>
      <c r="H2126" s="172"/>
      <c r="I2126" s="175"/>
      <c r="J2126" s="373"/>
      <c r="K2126" s="377"/>
      <c r="L2126" s="378"/>
      <c r="M2126" s="378"/>
      <c r="N2126" s="378"/>
      <c r="O2126" s="378"/>
      <c r="P2126" s="378"/>
      <c r="Q2126" s="378"/>
      <c r="R2126" s="379"/>
      <c r="S2126" s="84"/>
      <c r="T2126" s="241"/>
      <c r="U2126" s="118" t="str">
        <f>IF(F2126="","","OUT_"&amp;E2126&amp;MONTH(B2126)&amp;"/"&amp;DAY(B2126)&amp;"_"&amp;COUNTIF($V$12:V2126,V2126))</f>
        <v/>
      </c>
      <c r="V2126" s="118" t="str">
        <f>"OUT_"&amp;E2126&amp;B2126</f>
        <v>OUT_24</v>
      </c>
      <c r="W2126" s="194">
        <f>SUM(H2126)-SUM(I2128)</f>
        <v>0</v>
      </c>
      <c r="X2126" s="119" t="str">
        <f>IF(C2126="","",C2126)</f>
        <v/>
      </c>
      <c r="Y2126" s="135" t="str">
        <f>M2127</f>
        <v/>
      </c>
      <c r="Z2126" s="266">
        <f>M2128</f>
        <v>0</v>
      </c>
      <c r="AA2126" s="135"/>
      <c r="AB2126" s="135"/>
      <c r="AC2126" s="135"/>
      <c r="AD2126" s="135"/>
      <c r="AE2126" s="135"/>
      <c r="AF2126" s="148"/>
      <c r="AG2126" s="135"/>
      <c r="AH2126" s="135"/>
      <c r="AI2126" s="135"/>
      <c r="AJ2126" s="135"/>
      <c r="AK2126" s="135"/>
    </row>
    <row r="2127" spans="1:37" ht="18" customHeight="1">
      <c r="A2127" s="312"/>
      <c r="B2127" s="79"/>
      <c r="C2127" s="85" t="s">
        <v>26</v>
      </c>
      <c r="D2127" s="86" t="s">
        <v>1</v>
      </c>
      <c r="E2127" s="86" t="s">
        <v>29</v>
      </c>
      <c r="F2127" s="86" t="s">
        <v>119</v>
      </c>
      <c r="G2127" s="86" t="s">
        <v>134</v>
      </c>
      <c r="H2127" s="173" t="s">
        <v>117</v>
      </c>
      <c r="I2127" s="92" t="s">
        <v>135</v>
      </c>
      <c r="J2127" s="380" t="s">
        <v>199</v>
      </c>
      <c r="K2127" s="382" t="str">
        <f>$K$13</f>
        <v/>
      </c>
      <c r="L2127" s="383"/>
      <c r="M2127" s="382" t="str">
        <f>$M$13</f>
        <v/>
      </c>
      <c r="N2127" s="383"/>
      <c r="O2127" s="382" t="str">
        <f>$O$13</f>
        <v/>
      </c>
      <c r="P2127" s="383"/>
      <c r="Q2127" s="382" t="str">
        <f>$Q$13</f>
        <v/>
      </c>
      <c r="R2127" s="384"/>
      <c r="S2127" s="87"/>
      <c r="T2127" s="135"/>
      <c r="U2127" s="118"/>
      <c r="V2127" s="118"/>
      <c r="W2127" s="118"/>
      <c r="X2127" s="118"/>
      <c r="Y2127" s="135" t="str">
        <f>O2127</f>
        <v/>
      </c>
      <c r="Z2127" s="266">
        <f>O2128</f>
        <v>0</v>
      </c>
      <c r="AA2127" s="135"/>
      <c r="AB2127" s="135"/>
      <c r="AC2127" s="135"/>
      <c r="AD2127" s="135"/>
      <c r="AE2127" s="135"/>
      <c r="AF2127" s="148"/>
      <c r="AG2127" s="135"/>
      <c r="AH2127" s="135"/>
      <c r="AI2127" s="135"/>
      <c r="AJ2127" s="135"/>
      <c r="AK2127" s="135"/>
    </row>
    <row r="2128" spans="1:37" ht="18" customHeight="1" thickBot="1">
      <c r="A2128" s="312" t="str">
        <f>IF(C2126="","",C2126)</f>
        <v/>
      </c>
      <c r="B2128" s="97">
        <f>B2076</f>
        <v>24</v>
      </c>
      <c r="C2128" s="93" t="str">
        <f>IF(H2126="","",IF(D2126="USD",H2126-G2126,ROUNDUP((H2126-G2126)/T2126,2)))</f>
        <v/>
      </c>
      <c r="D2128" s="110"/>
      <c r="E2128" s="110"/>
      <c r="F2128" s="111" t="str">
        <f>IF(AND(E2126&lt;&gt;"",OR(I2126="全額",I2126="一部")=TRUE)=TRUE,E2126,"")</f>
        <v/>
      </c>
      <c r="G2128" s="112" t="str">
        <f>IF(D2126="JPY",IF(COUNTIF(F2128,"*円*")=1,I2128,ROUNDUP(I2128/T2126,2)),IF(COUNTIF(F2128,"*円*")=0,I2128,ROUNDUP(I2128*T2126,0)))</f>
        <v/>
      </c>
      <c r="H2128" s="174"/>
      <c r="I2128" s="176" t="str">
        <f>IF(I2126="","",IF(I2126="全額",H2126,IF(I2126="なし",0,"金額入力")))</f>
        <v/>
      </c>
      <c r="J2128" s="381"/>
      <c r="K2128" s="385"/>
      <c r="L2128" s="386"/>
      <c r="M2128" s="385"/>
      <c r="N2128" s="386"/>
      <c r="O2128" s="385"/>
      <c r="P2128" s="386"/>
      <c r="Q2128" s="385"/>
      <c r="R2128" s="387"/>
      <c r="S2128" s="87"/>
      <c r="T2128" s="135"/>
      <c r="U2128" s="118" t="str">
        <f>IF(G2128="","","IN_"&amp;F2128&amp;MONTH(H2128)&amp;"/"&amp;DAY(H2128))&amp;"_"&amp;COUNTIF($V$14:V2128,V2128)</f>
        <v>_371</v>
      </c>
      <c r="V2128" s="118" t="str">
        <f>"IN_"&amp;F2128&amp;H2128</f>
        <v>IN_</v>
      </c>
      <c r="W2128" s="118"/>
      <c r="X2128" s="118"/>
      <c r="Y2128" s="135" t="str">
        <f>Q2127</f>
        <v/>
      </c>
      <c r="Z2128" s="266">
        <f>Q2128</f>
        <v>0</v>
      </c>
      <c r="AA2128" s="135" t="str">
        <f>IF(AB2128="着金待ち",COUNTIF($AB$14:AB2128,"着金待ち"),"")</f>
        <v/>
      </c>
      <c r="AB2128" s="135" t="str">
        <f>IF(AND(OR(I2126="全額",I2126="一部")=TRUE,H2128="")=TRUE,"着金待ち","")</f>
        <v/>
      </c>
      <c r="AC2128" s="135" t="str">
        <f>IF(AB2128="着金待ち",C2126,"")</f>
        <v/>
      </c>
      <c r="AD2128" s="135" t="str">
        <f>IF(AB2128="着金待ち",F2128,"")</f>
        <v/>
      </c>
      <c r="AE2128" s="292" t="str">
        <f>IF(AB2128="着金待ち",G2128,"")</f>
        <v/>
      </c>
      <c r="AF2128" s="148" t="str">
        <f>IF(AB2128="着金待ち",B2128,"")</f>
        <v/>
      </c>
      <c r="AG2128" s="135" t="str">
        <f>IF(C2128="","",IF(C2128&lt;&gt;D2128+E2128,"！",""))</f>
        <v/>
      </c>
      <c r="AH2128" s="135" t="str">
        <f>IF(C2128="","",IF(C2128&lt;&gt;SUM(K2128:R2128),"！",""))</f>
        <v/>
      </c>
      <c r="AI2128" s="135" t="str">
        <f>IF(OR(AG2128="！",AH2128="！")=TRUE,"！","")</f>
        <v/>
      </c>
      <c r="AJ2128" s="135" t="str">
        <f>IF(AI2128="！",COUNTIF($AI$14:AI2128,"！"),"")</f>
        <v/>
      </c>
      <c r="AK2128" s="135">
        <v>11</v>
      </c>
    </row>
    <row r="2129" spans="1:37" ht="18" customHeight="1" thickBot="1">
      <c r="B2129" s="308" t="s">
        <v>317</v>
      </c>
      <c r="C2129" s="181"/>
      <c r="D2129" s="182"/>
      <c r="E2129" s="98" t="str">
        <f>IFERROR(ABS(C2128-(D2128+E2128)),"")</f>
        <v/>
      </c>
      <c r="F2129" s="183"/>
      <c r="G2129" s="183"/>
      <c r="H2129" s="182"/>
      <c r="I2129" s="170"/>
      <c r="J2129" s="79"/>
      <c r="K2129" s="79"/>
      <c r="L2129" s="79"/>
      <c r="M2129" s="79"/>
      <c r="N2129" s="79"/>
      <c r="O2129" s="79"/>
      <c r="P2129" s="79"/>
      <c r="Q2129" s="371" t="str">
        <f>IFERROR(ABS(C2128-SUM(K2128:R2128)),"")</f>
        <v/>
      </c>
      <c r="R2129" s="371"/>
      <c r="S2129" s="135"/>
      <c r="T2129" s="135"/>
      <c r="U2129" s="135"/>
      <c r="V2129" s="135"/>
      <c r="W2129" s="135"/>
      <c r="X2129" s="135"/>
      <c r="Y2129" s="135"/>
      <c r="Z2129" s="135"/>
      <c r="AA2129" s="135"/>
      <c r="AB2129" s="135"/>
      <c r="AC2129" s="135"/>
      <c r="AD2129" s="135"/>
      <c r="AE2129" s="135"/>
      <c r="AF2129" s="135"/>
      <c r="AG2129" s="135"/>
      <c r="AH2129" s="135"/>
      <c r="AI2129" s="135"/>
      <c r="AJ2129" s="135"/>
      <c r="AK2129" s="135"/>
    </row>
    <row r="2130" spans="1:37" ht="18" customHeight="1" thickBot="1">
      <c r="A2130" s="312"/>
      <c r="B2130" s="321">
        <f>B2125+1</f>
        <v>12</v>
      </c>
      <c r="C2130" s="81" t="s">
        <v>23</v>
      </c>
      <c r="D2130" s="82" t="s">
        <v>136</v>
      </c>
      <c r="E2130" s="82" t="s">
        <v>28</v>
      </c>
      <c r="F2130" s="82" t="s">
        <v>27</v>
      </c>
      <c r="G2130" s="82" t="s">
        <v>24</v>
      </c>
      <c r="H2130" s="171" t="s">
        <v>25</v>
      </c>
      <c r="I2130" s="91" t="s">
        <v>133</v>
      </c>
      <c r="J2130" s="372" t="s">
        <v>198</v>
      </c>
      <c r="K2130" s="374"/>
      <c r="L2130" s="375"/>
      <c r="M2130" s="375"/>
      <c r="N2130" s="375"/>
      <c r="O2130" s="375"/>
      <c r="P2130" s="375"/>
      <c r="Q2130" s="375"/>
      <c r="R2130" s="376"/>
      <c r="S2130" s="83"/>
      <c r="T2130" s="120" t="s">
        <v>31</v>
      </c>
      <c r="U2130" s="118"/>
      <c r="V2130" s="118"/>
      <c r="W2130" s="118"/>
      <c r="X2130" s="118"/>
      <c r="Y2130" s="135" t="str">
        <f>K2132</f>
        <v/>
      </c>
      <c r="Z2130" s="266">
        <f>K2133</f>
        <v>0</v>
      </c>
      <c r="AA2130" s="135"/>
      <c r="AB2130" s="135"/>
      <c r="AC2130" s="135"/>
      <c r="AD2130" s="135"/>
      <c r="AE2130" s="135"/>
      <c r="AF2130" s="148"/>
      <c r="AG2130" s="135"/>
      <c r="AH2130" s="135"/>
      <c r="AI2130" s="135"/>
      <c r="AJ2130" s="135"/>
      <c r="AK2130" s="135"/>
    </row>
    <row r="2131" spans="1:37" ht="18" customHeight="1" thickBot="1">
      <c r="A2131" s="312"/>
      <c r="B2131" s="309">
        <f>B2076</f>
        <v>24</v>
      </c>
      <c r="C2131" s="107"/>
      <c r="D2131" s="108" t="s">
        <v>30</v>
      </c>
      <c r="E2131" s="108" t="str">
        <f>IF(C2131="","",IFERROR(INDEX(リスト!$B$3:$B$32,MATCH(プレー記録!C2131,リスト!$D$3:$D$32,0),1),""))</f>
        <v/>
      </c>
      <c r="F2131" s="109"/>
      <c r="G2131" s="109" t="str">
        <f>IF(F2131="","",F2131)</f>
        <v/>
      </c>
      <c r="H2131" s="172"/>
      <c r="I2131" s="175"/>
      <c r="J2131" s="373"/>
      <c r="K2131" s="377"/>
      <c r="L2131" s="378"/>
      <c r="M2131" s="378"/>
      <c r="N2131" s="378"/>
      <c r="O2131" s="378"/>
      <c r="P2131" s="378"/>
      <c r="Q2131" s="378"/>
      <c r="R2131" s="379"/>
      <c r="S2131" s="84"/>
      <c r="T2131" s="241"/>
      <c r="U2131" s="118" t="str">
        <f>IF(F2131="","","OUT_"&amp;E2131&amp;MONTH(B2131)&amp;"/"&amp;DAY(B2131)&amp;"_"&amp;COUNTIF($V$12:V2131,V2131))</f>
        <v/>
      </c>
      <c r="V2131" s="118" t="str">
        <f>"OUT_"&amp;E2131&amp;B2131</f>
        <v>OUT_24</v>
      </c>
      <c r="W2131" s="194">
        <f>SUM(H2131)-SUM(I2133)</f>
        <v>0</v>
      </c>
      <c r="X2131" s="119" t="str">
        <f>IF(C2131="","",C2131)</f>
        <v/>
      </c>
      <c r="Y2131" s="135" t="str">
        <f>M2132</f>
        <v/>
      </c>
      <c r="Z2131" s="266">
        <f>M2133</f>
        <v>0</v>
      </c>
      <c r="AA2131" s="135"/>
      <c r="AB2131" s="135"/>
      <c r="AC2131" s="135"/>
      <c r="AD2131" s="135"/>
      <c r="AE2131" s="135"/>
      <c r="AF2131" s="148"/>
      <c r="AG2131" s="135"/>
      <c r="AH2131" s="135"/>
      <c r="AI2131" s="135"/>
      <c r="AJ2131" s="135"/>
      <c r="AK2131" s="135"/>
    </row>
    <row r="2132" spans="1:37" ht="18" customHeight="1">
      <c r="A2132" s="312"/>
      <c r="B2132" s="79"/>
      <c r="C2132" s="85" t="s">
        <v>26</v>
      </c>
      <c r="D2132" s="86" t="s">
        <v>1</v>
      </c>
      <c r="E2132" s="86" t="s">
        <v>29</v>
      </c>
      <c r="F2132" s="86" t="s">
        <v>119</v>
      </c>
      <c r="G2132" s="86" t="s">
        <v>134</v>
      </c>
      <c r="H2132" s="173" t="s">
        <v>117</v>
      </c>
      <c r="I2132" s="92" t="s">
        <v>135</v>
      </c>
      <c r="J2132" s="380" t="s">
        <v>199</v>
      </c>
      <c r="K2132" s="382" t="str">
        <f>$K$13</f>
        <v/>
      </c>
      <c r="L2132" s="383"/>
      <c r="M2132" s="382" t="str">
        <f>$M$13</f>
        <v/>
      </c>
      <c r="N2132" s="383"/>
      <c r="O2132" s="382" t="str">
        <f>$O$13</f>
        <v/>
      </c>
      <c r="P2132" s="383"/>
      <c r="Q2132" s="382" t="str">
        <f>$Q$13</f>
        <v/>
      </c>
      <c r="R2132" s="384"/>
      <c r="S2132" s="87"/>
      <c r="T2132" s="135"/>
      <c r="U2132" s="118"/>
      <c r="V2132" s="118"/>
      <c r="W2132" s="118"/>
      <c r="X2132" s="118"/>
      <c r="Y2132" s="135" t="str">
        <f>O2132</f>
        <v/>
      </c>
      <c r="Z2132" s="266">
        <f>O2133</f>
        <v>0</v>
      </c>
      <c r="AA2132" s="135"/>
      <c r="AB2132" s="135"/>
      <c r="AC2132" s="135"/>
      <c r="AD2132" s="135"/>
      <c r="AE2132" s="135"/>
      <c r="AF2132" s="148"/>
      <c r="AG2132" s="135"/>
      <c r="AH2132" s="135"/>
      <c r="AI2132" s="135"/>
      <c r="AJ2132" s="135"/>
      <c r="AK2132" s="135"/>
    </row>
    <row r="2133" spans="1:37" ht="18" customHeight="1" thickBot="1">
      <c r="A2133" s="312" t="str">
        <f>IF(C2131="","",C2131)</f>
        <v/>
      </c>
      <c r="B2133" s="97">
        <f>B2076</f>
        <v>24</v>
      </c>
      <c r="C2133" s="93" t="str">
        <f>IF(H2131="","",IF(D2131="USD",H2131-G2131,ROUNDUP((H2131-G2131)/T2131,2)))</f>
        <v/>
      </c>
      <c r="D2133" s="110"/>
      <c r="E2133" s="110"/>
      <c r="F2133" s="111" t="str">
        <f>IF(AND(E2131&lt;&gt;"",OR(I2131="全額",I2131="一部")=TRUE)=TRUE,E2131,"")</f>
        <v/>
      </c>
      <c r="G2133" s="112" t="str">
        <f>IF(D2131="JPY",IF(COUNTIF(F2133,"*円*")=1,I2133,ROUNDUP(I2133/T2131,2)),IF(COUNTIF(F2133,"*円*")=0,I2133,ROUNDUP(I2133*T2131,0)))</f>
        <v/>
      </c>
      <c r="H2133" s="174"/>
      <c r="I2133" s="176" t="str">
        <f>IF(I2131="","",IF(I2131="全額",H2131,IF(I2131="なし",0,"金額入力")))</f>
        <v/>
      </c>
      <c r="J2133" s="381"/>
      <c r="K2133" s="385"/>
      <c r="L2133" s="386"/>
      <c r="M2133" s="385"/>
      <c r="N2133" s="386"/>
      <c r="O2133" s="385"/>
      <c r="P2133" s="386"/>
      <c r="Q2133" s="385"/>
      <c r="R2133" s="387"/>
      <c r="S2133" s="87"/>
      <c r="T2133" s="135"/>
      <c r="U2133" s="118" t="str">
        <f>IF(G2133="","","IN_"&amp;F2133&amp;MONTH(H2133)&amp;"/"&amp;DAY(H2133))&amp;"_"&amp;COUNTIF($V$14:V2133,V2133)</f>
        <v>_372</v>
      </c>
      <c r="V2133" s="118" t="str">
        <f>"IN_"&amp;F2133&amp;H2133</f>
        <v>IN_</v>
      </c>
      <c r="W2133" s="118"/>
      <c r="X2133" s="118"/>
      <c r="Y2133" s="135" t="str">
        <f>Q2132</f>
        <v/>
      </c>
      <c r="Z2133" s="266">
        <f>Q2133</f>
        <v>0</v>
      </c>
      <c r="AA2133" s="135" t="str">
        <f>IF(AB2133="着金待ち",COUNTIF($AB$14:AB2133,"着金待ち"),"")</f>
        <v/>
      </c>
      <c r="AB2133" s="135" t="str">
        <f>IF(AND(OR(I2131="全額",I2131="一部")=TRUE,H2133="")=TRUE,"着金待ち","")</f>
        <v/>
      </c>
      <c r="AC2133" s="135" t="str">
        <f>IF(AB2133="着金待ち",C2131,"")</f>
        <v/>
      </c>
      <c r="AD2133" s="135" t="str">
        <f>IF(AB2133="着金待ち",F2133,"")</f>
        <v/>
      </c>
      <c r="AE2133" s="292" t="str">
        <f>IF(AB2133="着金待ち",G2133,"")</f>
        <v/>
      </c>
      <c r="AF2133" s="148" t="str">
        <f>IF(AB2133="着金待ち",B2133,"")</f>
        <v/>
      </c>
      <c r="AG2133" s="135" t="str">
        <f>IF(C2133="","",IF(C2133&lt;&gt;D2133+E2133,"！",""))</f>
        <v/>
      </c>
      <c r="AH2133" s="135" t="str">
        <f>IF(C2133="","",IF(C2133&lt;&gt;SUM(K2133:R2133),"！",""))</f>
        <v/>
      </c>
      <c r="AI2133" s="135" t="str">
        <f>IF(OR(AG2133="！",AH2133="！")=TRUE,"！","")</f>
        <v/>
      </c>
      <c r="AJ2133" s="135" t="str">
        <f>IF(AI2133="！",COUNTIF($AI$14:AI2133,"！"),"")</f>
        <v/>
      </c>
      <c r="AK2133" s="135">
        <v>12</v>
      </c>
    </row>
    <row r="2134" spans="1:37" ht="18" customHeight="1" thickBot="1">
      <c r="B2134" s="308" t="s">
        <v>317</v>
      </c>
      <c r="C2134" s="181"/>
      <c r="D2134" s="182"/>
      <c r="E2134" s="98" t="str">
        <f>IFERROR(ABS(C2133-(D2133+E2133)),"")</f>
        <v/>
      </c>
      <c r="F2134" s="183"/>
      <c r="G2134" s="183"/>
      <c r="H2134" s="182"/>
      <c r="I2134" s="170"/>
      <c r="J2134" s="79"/>
      <c r="K2134" s="79"/>
      <c r="L2134" s="79"/>
      <c r="M2134" s="79"/>
      <c r="N2134" s="79"/>
      <c r="O2134" s="79"/>
      <c r="P2134" s="79"/>
      <c r="Q2134" s="371" t="str">
        <f>IFERROR(ABS(C2133-SUM(K2133:R2133)),"")</f>
        <v/>
      </c>
      <c r="R2134" s="371"/>
      <c r="S2134" s="135"/>
      <c r="T2134" s="135"/>
      <c r="U2134" s="135"/>
      <c r="V2134" s="135"/>
      <c r="W2134" s="135"/>
      <c r="X2134" s="135"/>
      <c r="Y2134" s="135"/>
      <c r="Z2134" s="135"/>
      <c r="AA2134" s="135"/>
      <c r="AB2134" s="135"/>
      <c r="AC2134" s="135"/>
      <c r="AD2134" s="135"/>
      <c r="AE2134" s="135"/>
      <c r="AF2134" s="135"/>
      <c r="AG2134" s="135"/>
      <c r="AH2134" s="135"/>
      <c r="AI2134" s="135"/>
      <c r="AJ2134" s="135"/>
      <c r="AK2134" s="135"/>
    </row>
    <row r="2135" spans="1:37" ht="18" customHeight="1" thickBot="1">
      <c r="A2135" s="312"/>
      <c r="B2135" s="321">
        <f>B2130+1</f>
        <v>13</v>
      </c>
      <c r="C2135" s="81" t="s">
        <v>23</v>
      </c>
      <c r="D2135" s="82" t="s">
        <v>136</v>
      </c>
      <c r="E2135" s="82" t="s">
        <v>28</v>
      </c>
      <c r="F2135" s="82" t="s">
        <v>27</v>
      </c>
      <c r="G2135" s="82" t="s">
        <v>24</v>
      </c>
      <c r="H2135" s="171" t="s">
        <v>25</v>
      </c>
      <c r="I2135" s="91" t="s">
        <v>133</v>
      </c>
      <c r="J2135" s="372" t="s">
        <v>198</v>
      </c>
      <c r="K2135" s="374"/>
      <c r="L2135" s="375"/>
      <c r="M2135" s="375"/>
      <c r="N2135" s="375"/>
      <c r="O2135" s="375"/>
      <c r="P2135" s="375"/>
      <c r="Q2135" s="375"/>
      <c r="R2135" s="376"/>
      <c r="S2135" s="83"/>
      <c r="T2135" s="120" t="s">
        <v>31</v>
      </c>
      <c r="U2135" s="118"/>
      <c r="V2135" s="118"/>
      <c r="W2135" s="118"/>
      <c r="X2135" s="118"/>
      <c r="Y2135" s="135" t="str">
        <f>K2137</f>
        <v/>
      </c>
      <c r="Z2135" s="266">
        <f>K2138</f>
        <v>0</v>
      </c>
      <c r="AA2135" s="135"/>
      <c r="AB2135" s="135"/>
      <c r="AC2135" s="135"/>
      <c r="AD2135" s="135"/>
      <c r="AE2135" s="135"/>
      <c r="AF2135" s="148"/>
      <c r="AG2135" s="135"/>
      <c r="AH2135" s="135"/>
      <c r="AI2135" s="135"/>
      <c r="AJ2135" s="135"/>
      <c r="AK2135" s="135"/>
    </row>
    <row r="2136" spans="1:37" ht="18" customHeight="1" thickBot="1">
      <c r="A2136" s="312"/>
      <c r="B2136" s="309">
        <f>B2076</f>
        <v>24</v>
      </c>
      <c r="C2136" s="107"/>
      <c r="D2136" s="108" t="s">
        <v>30</v>
      </c>
      <c r="E2136" s="108" t="str">
        <f>IF(C2136="","",IFERROR(INDEX(リスト!$B$3:$B$32,MATCH(プレー記録!C2136,リスト!$D$3:$D$32,0),1),""))</f>
        <v/>
      </c>
      <c r="F2136" s="109"/>
      <c r="G2136" s="109" t="str">
        <f>IF(F2136="","",F2136)</f>
        <v/>
      </c>
      <c r="H2136" s="172"/>
      <c r="I2136" s="175"/>
      <c r="J2136" s="373"/>
      <c r="K2136" s="377"/>
      <c r="L2136" s="378"/>
      <c r="M2136" s="378"/>
      <c r="N2136" s="378"/>
      <c r="O2136" s="378"/>
      <c r="P2136" s="378"/>
      <c r="Q2136" s="378"/>
      <c r="R2136" s="379"/>
      <c r="S2136" s="84"/>
      <c r="T2136" s="241"/>
      <c r="U2136" s="118" t="str">
        <f>IF(F2136="","","OUT_"&amp;E2136&amp;MONTH(B2136)&amp;"/"&amp;DAY(B2136)&amp;"_"&amp;COUNTIF($V$12:V2136,V2136))</f>
        <v/>
      </c>
      <c r="V2136" s="118" t="str">
        <f>"OUT_"&amp;E2136&amp;B2136</f>
        <v>OUT_24</v>
      </c>
      <c r="W2136" s="194">
        <f>SUM(H2136)-SUM(I2138)</f>
        <v>0</v>
      </c>
      <c r="X2136" s="119" t="str">
        <f>IF(C2136="","",C2136)</f>
        <v/>
      </c>
      <c r="Y2136" s="135" t="str">
        <f>M2137</f>
        <v/>
      </c>
      <c r="Z2136" s="266">
        <f>M2138</f>
        <v>0</v>
      </c>
      <c r="AA2136" s="135"/>
      <c r="AB2136" s="135"/>
      <c r="AC2136" s="135"/>
      <c r="AD2136" s="135"/>
      <c r="AE2136" s="135"/>
      <c r="AF2136" s="148"/>
      <c r="AG2136" s="135"/>
      <c r="AH2136" s="135"/>
      <c r="AI2136" s="135"/>
      <c r="AJ2136" s="135"/>
      <c r="AK2136" s="135"/>
    </row>
    <row r="2137" spans="1:37" ht="18" customHeight="1">
      <c r="A2137" s="312"/>
      <c r="B2137" s="79"/>
      <c r="C2137" s="85" t="s">
        <v>26</v>
      </c>
      <c r="D2137" s="86" t="s">
        <v>1</v>
      </c>
      <c r="E2137" s="86" t="s">
        <v>29</v>
      </c>
      <c r="F2137" s="86" t="s">
        <v>119</v>
      </c>
      <c r="G2137" s="86" t="s">
        <v>134</v>
      </c>
      <c r="H2137" s="173" t="s">
        <v>117</v>
      </c>
      <c r="I2137" s="92" t="s">
        <v>135</v>
      </c>
      <c r="J2137" s="380" t="s">
        <v>199</v>
      </c>
      <c r="K2137" s="382" t="str">
        <f>$K$13</f>
        <v/>
      </c>
      <c r="L2137" s="383"/>
      <c r="M2137" s="382" t="str">
        <f>$M$13</f>
        <v/>
      </c>
      <c r="N2137" s="383"/>
      <c r="O2137" s="382" t="str">
        <f>$O$13</f>
        <v/>
      </c>
      <c r="P2137" s="383"/>
      <c r="Q2137" s="382" t="str">
        <f>$Q$13</f>
        <v/>
      </c>
      <c r="R2137" s="384"/>
      <c r="S2137" s="87"/>
      <c r="T2137" s="135"/>
      <c r="U2137" s="118"/>
      <c r="V2137" s="118"/>
      <c r="W2137" s="118"/>
      <c r="X2137" s="118"/>
      <c r="Y2137" s="135" t="str">
        <f>O2137</f>
        <v/>
      </c>
      <c r="Z2137" s="266">
        <f>O2138</f>
        <v>0</v>
      </c>
      <c r="AA2137" s="135"/>
      <c r="AB2137" s="135"/>
      <c r="AC2137" s="135"/>
      <c r="AD2137" s="135"/>
      <c r="AE2137" s="135"/>
      <c r="AF2137" s="148"/>
      <c r="AG2137" s="135"/>
      <c r="AH2137" s="135"/>
      <c r="AI2137" s="135"/>
      <c r="AJ2137" s="135"/>
      <c r="AK2137" s="135"/>
    </row>
    <row r="2138" spans="1:37" ht="18" customHeight="1" thickBot="1">
      <c r="A2138" s="312" t="str">
        <f>IF(C2136="","",C2136)</f>
        <v/>
      </c>
      <c r="B2138" s="97">
        <f>B2076</f>
        <v>24</v>
      </c>
      <c r="C2138" s="93" t="str">
        <f>IF(H2136="","",IF(D2136="USD",H2136-G2136,ROUNDUP((H2136-G2136)/T2136,2)))</f>
        <v/>
      </c>
      <c r="D2138" s="110"/>
      <c r="E2138" s="110"/>
      <c r="F2138" s="111" t="str">
        <f>IF(AND(E2136&lt;&gt;"",OR(I2136="全額",I2136="一部")=TRUE)=TRUE,E2136,"")</f>
        <v/>
      </c>
      <c r="G2138" s="112" t="str">
        <f>IF(D2136="JPY",IF(COUNTIF(F2138,"*円*")=1,I2138,ROUNDUP(I2138/T2136,2)),IF(COUNTIF(F2138,"*円*")=0,I2138,ROUNDUP(I2138*T2136,0)))</f>
        <v/>
      </c>
      <c r="H2138" s="174"/>
      <c r="I2138" s="176" t="str">
        <f>IF(I2136="","",IF(I2136="全額",H2136,IF(I2136="なし",0,"金額入力")))</f>
        <v/>
      </c>
      <c r="J2138" s="381"/>
      <c r="K2138" s="385"/>
      <c r="L2138" s="386"/>
      <c r="M2138" s="385"/>
      <c r="N2138" s="386"/>
      <c r="O2138" s="385"/>
      <c r="P2138" s="386"/>
      <c r="Q2138" s="385"/>
      <c r="R2138" s="387"/>
      <c r="S2138" s="87"/>
      <c r="T2138" s="135"/>
      <c r="U2138" s="118" t="str">
        <f>IF(G2138="","","IN_"&amp;F2138&amp;MONTH(H2138)&amp;"/"&amp;DAY(H2138))&amp;"_"&amp;COUNTIF($V$14:V2138,V2138)</f>
        <v>_373</v>
      </c>
      <c r="V2138" s="118" t="str">
        <f>"IN_"&amp;F2138&amp;H2138</f>
        <v>IN_</v>
      </c>
      <c r="W2138" s="118"/>
      <c r="X2138" s="118"/>
      <c r="Y2138" s="135" t="str">
        <f>Q2137</f>
        <v/>
      </c>
      <c r="Z2138" s="266">
        <f>Q2138</f>
        <v>0</v>
      </c>
      <c r="AA2138" s="135" t="str">
        <f>IF(AB2138="着金待ち",COUNTIF($AB$14:AB2138,"着金待ち"),"")</f>
        <v/>
      </c>
      <c r="AB2138" s="135" t="str">
        <f>IF(AND(OR(I2136="全額",I2136="一部")=TRUE,H2138="")=TRUE,"着金待ち","")</f>
        <v/>
      </c>
      <c r="AC2138" s="135" t="str">
        <f>IF(AB2138="着金待ち",C2136,"")</f>
        <v/>
      </c>
      <c r="AD2138" s="135" t="str">
        <f>IF(AB2138="着金待ち",F2138,"")</f>
        <v/>
      </c>
      <c r="AE2138" s="292" t="str">
        <f>IF(AB2138="着金待ち",G2138,"")</f>
        <v/>
      </c>
      <c r="AF2138" s="148" t="str">
        <f>IF(AB2138="着金待ち",B2138,"")</f>
        <v/>
      </c>
      <c r="AG2138" s="135" t="str">
        <f>IF(C2138="","",IF(C2138&lt;&gt;D2138+E2138,"！",""))</f>
        <v/>
      </c>
      <c r="AH2138" s="135" t="str">
        <f>IF(C2138="","",IF(C2138&lt;&gt;SUM(K2138:R2138),"！",""))</f>
        <v/>
      </c>
      <c r="AI2138" s="135" t="str">
        <f>IF(OR(AG2138="！",AH2138="！")=TRUE,"！","")</f>
        <v/>
      </c>
      <c r="AJ2138" s="135" t="str">
        <f>IF(AI2138="！",COUNTIF($AI$14:AI2138,"！"),"")</f>
        <v/>
      </c>
      <c r="AK2138" s="135">
        <v>13</v>
      </c>
    </row>
    <row r="2139" spans="1:37" ht="18" customHeight="1" thickBot="1">
      <c r="B2139" s="308" t="s">
        <v>317</v>
      </c>
      <c r="C2139" s="181"/>
      <c r="D2139" s="182"/>
      <c r="E2139" s="98" t="str">
        <f>IFERROR(ABS(C2138-(D2138+E2138)),"")</f>
        <v/>
      </c>
      <c r="F2139" s="183"/>
      <c r="G2139" s="183"/>
      <c r="H2139" s="182"/>
      <c r="I2139" s="170"/>
      <c r="J2139" s="79"/>
      <c r="K2139" s="79"/>
      <c r="L2139" s="79"/>
      <c r="M2139" s="79"/>
      <c r="N2139" s="79"/>
      <c r="O2139" s="79"/>
      <c r="P2139" s="79"/>
      <c r="Q2139" s="371" t="str">
        <f>IFERROR(ABS(C2138-SUM(K2138:R2138)),"")</f>
        <v/>
      </c>
      <c r="R2139" s="371"/>
      <c r="S2139" s="135"/>
      <c r="T2139" s="135"/>
      <c r="U2139" s="135"/>
      <c r="V2139" s="135"/>
      <c r="W2139" s="135"/>
      <c r="X2139" s="135"/>
      <c r="Y2139" s="135"/>
      <c r="Z2139" s="135"/>
      <c r="AA2139" s="135"/>
      <c r="AB2139" s="135"/>
      <c r="AC2139" s="135"/>
      <c r="AD2139" s="135"/>
      <c r="AE2139" s="135"/>
      <c r="AF2139" s="135"/>
      <c r="AG2139" s="135"/>
      <c r="AH2139" s="135"/>
      <c r="AI2139" s="135"/>
      <c r="AJ2139" s="135"/>
      <c r="AK2139" s="135"/>
    </row>
    <row r="2140" spans="1:37" ht="18" customHeight="1" thickBot="1">
      <c r="A2140" s="312"/>
      <c r="B2140" s="321">
        <f>B2135+1</f>
        <v>14</v>
      </c>
      <c r="C2140" s="81" t="s">
        <v>23</v>
      </c>
      <c r="D2140" s="82" t="s">
        <v>136</v>
      </c>
      <c r="E2140" s="82" t="s">
        <v>28</v>
      </c>
      <c r="F2140" s="82" t="s">
        <v>27</v>
      </c>
      <c r="G2140" s="82" t="s">
        <v>24</v>
      </c>
      <c r="H2140" s="171" t="s">
        <v>25</v>
      </c>
      <c r="I2140" s="91" t="s">
        <v>133</v>
      </c>
      <c r="J2140" s="372" t="s">
        <v>198</v>
      </c>
      <c r="K2140" s="374"/>
      <c r="L2140" s="375"/>
      <c r="M2140" s="375"/>
      <c r="N2140" s="375"/>
      <c r="O2140" s="375"/>
      <c r="P2140" s="375"/>
      <c r="Q2140" s="375"/>
      <c r="R2140" s="376"/>
      <c r="S2140" s="83"/>
      <c r="T2140" s="120" t="s">
        <v>31</v>
      </c>
      <c r="U2140" s="118"/>
      <c r="V2140" s="118"/>
      <c r="W2140" s="118"/>
      <c r="X2140" s="118"/>
      <c r="Y2140" s="135" t="str">
        <f>K2142</f>
        <v/>
      </c>
      <c r="Z2140" s="266">
        <f>K2143</f>
        <v>0</v>
      </c>
      <c r="AA2140" s="135"/>
      <c r="AB2140" s="135"/>
      <c r="AC2140" s="135"/>
      <c r="AD2140" s="135"/>
      <c r="AE2140" s="135"/>
      <c r="AF2140" s="148"/>
      <c r="AG2140" s="135"/>
      <c r="AH2140" s="135"/>
      <c r="AI2140" s="135"/>
      <c r="AJ2140" s="135"/>
      <c r="AK2140" s="135"/>
    </row>
    <row r="2141" spans="1:37" ht="18" customHeight="1" thickBot="1">
      <c r="A2141" s="312"/>
      <c r="B2141" s="309">
        <f>B2076</f>
        <v>24</v>
      </c>
      <c r="C2141" s="107"/>
      <c r="D2141" s="108" t="s">
        <v>30</v>
      </c>
      <c r="E2141" s="108" t="str">
        <f>IF(C2141="","",IFERROR(INDEX(リスト!$B$3:$B$32,MATCH(プレー記録!C2141,リスト!$D$3:$D$32,0),1),""))</f>
        <v/>
      </c>
      <c r="F2141" s="109"/>
      <c r="G2141" s="109" t="str">
        <f>IF(F2141="","",F2141)</f>
        <v/>
      </c>
      <c r="H2141" s="172"/>
      <c r="I2141" s="175"/>
      <c r="J2141" s="373"/>
      <c r="K2141" s="377"/>
      <c r="L2141" s="378"/>
      <c r="M2141" s="378"/>
      <c r="N2141" s="378"/>
      <c r="O2141" s="378"/>
      <c r="P2141" s="378"/>
      <c r="Q2141" s="378"/>
      <c r="R2141" s="379"/>
      <c r="S2141" s="84"/>
      <c r="T2141" s="241"/>
      <c r="U2141" s="118" t="str">
        <f>IF(F2141="","","OUT_"&amp;E2141&amp;MONTH(B2141)&amp;"/"&amp;DAY(B2141)&amp;"_"&amp;COUNTIF($V$12:V2141,V2141))</f>
        <v/>
      </c>
      <c r="V2141" s="118" t="str">
        <f>"OUT_"&amp;E2141&amp;B2141</f>
        <v>OUT_24</v>
      </c>
      <c r="W2141" s="194">
        <f>SUM(H2141)-SUM(I2143)</f>
        <v>0</v>
      </c>
      <c r="X2141" s="119" t="str">
        <f>IF(C2141="","",C2141)</f>
        <v/>
      </c>
      <c r="Y2141" s="135" t="str">
        <f>M2142</f>
        <v/>
      </c>
      <c r="Z2141" s="266">
        <f>M2143</f>
        <v>0</v>
      </c>
      <c r="AA2141" s="135"/>
      <c r="AB2141" s="135"/>
      <c r="AC2141" s="135"/>
      <c r="AD2141" s="135"/>
      <c r="AE2141" s="135"/>
      <c r="AF2141" s="148"/>
      <c r="AG2141" s="135"/>
      <c r="AH2141" s="135"/>
      <c r="AI2141" s="135"/>
      <c r="AJ2141" s="135"/>
      <c r="AK2141" s="135"/>
    </row>
    <row r="2142" spans="1:37" ht="18" customHeight="1">
      <c r="A2142" s="312"/>
      <c r="B2142" s="79"/>
      <c r="C2142" s="85" t="s">
        <v>26</v>
      </c>
      <c r="D2142" s="86" t="s">
        <v>1</v>
      </c>
      <c r="E2142" s="86" t="s">
        <v>29</v>
      </c>
      <c r="F2142" s="86" t="s">
        <v>119</v>
      </c>
      <c r="G2142" s="86" t="s">
        <v>134</v>
      </c>
      <c r="H2142" s="173" t="s">
        <v>117</v>
      </c>
      <c r="I2142" s="92" t="s">
        <v>135</v>
      </c>
      <c r="J2142" s="380" t="s">
        <v>199</v>
      </c>
      <c r="K2142" s="382" t="str">
        <f>$K$13</f>
        <v/>
      </c>
      <c r="L2142" s="383"/>
      <c r="M2142" s="382" t="str">
        <f>$M$13</f>
        <v/>
      </c>
      <c r="N2142" s="383"/>
      <c r="O2142" s="382" t="str">
        <f>$O$13</f>
        <v/>
      </c>
      <c r="P2142" s="383"/>
      <c r="Q2142" s="382" t="str">
        <f>$Q$13</f>
        <v/>
      </c>
      <c r="R2142" s="384"/>
      <c r="S2142" s="87"/>
      <c r="T2142" s="135"/>
      <c r="U2142" s="118"/>
      <c r="V2142" s="118"/>
      <c r="W2142" s="118"/>
      <c r="X2142" s="118"/>
      <c r="Y2142" s="135" t="str">
        <f>O2142</f>
        <v/>
      </c>
      <c r="Z2142" s="266">
        <f>O2143</f>
        <v>0</v>
      </c>
      <c r="AA2142" s="135"/>
      <c r="AB2142" s="135"/>
      <c r="AC2142" s="135"/>
      <c r="AD2142" s="135"/>
      <c r="AE2142" s="135"/>
      <c r="AF2142" s="148"/>
      <c r="AG2142" s="135"/>
      <c r="AH2142" s="135"/>
      <c r="AI2142" s="135"/>
      <c r="AJ2142" s="135"/>
      <c r="AK2142" s="135"/>
    </row>
    <row r="2143" spans="1:37" ht="18" customHeight="1" thickBot="1">
      <c r="A2143" s="312" t="str">
        <f>IF(C2141="","",C2141)</f>
        <v/>
      </c>
      <c r="B2143" s="97">
        <f>B2076</f>
        <v>24</v>
      </c>
      <c r="C2143" s="93" t="str">
        <f>IF(H2141="","",IF(D2141="USD",H2141-G2141,ROUNDUP((H2141-G2141)/T2141,2)))</f>
        <v/>
      </c>
      <c r="D2143" s="110"/>
      <c r="E2143" s="110"/>
      <c r="F2143" s="111" t="str">
        <f>IF(AND(E2141&lt;&gt;"",OR(I2141="全額",I2141="一部")=TRUE)=TRUE,E2141,"")</f>
        <v/>
      </c>
      <c r="G2143" s="112" t="str">
        <f>IF(D2141="JPY",IF(COUNTIF(F2143,"*円*")=1,I2143,ROUNDUP(I2143/T2141,2)),IF(COUNTIF(F2143,"*円*")=0,I2143,ROUNDUP(I2143*T2141,0)))</f>
        <v/>
      </c>
      <c r="H2143" s="174"/>
      <c r="I2143" s="176" t="str">
        <f>IF(I2141="","",IF(I2141="全額",H2141,IF(I2141="なし",0,"金額入力")))</f>
        <v/>
      </c>
      <c r="J2143" s="381"/>
      <c r="K2143" s="385"/>
      <c r="L2143" s="386"/>
      <c r="M2143" s="385"/>
      <c r="N2143" s="386"/>
      <c r="O2143" s="385"/>
      <c r="P2143" s="386"/>
      <c r="Q2143" s="385"/>
      <c r="R2143" s="387"/>
      <c r="S2143" s="87"/>
      <c r="T2143" s="135"/>
      <c r="U2143" s="118" t="str">
        <f>IF(G2143="","","IN_"&amp;F2143&amp;MONTH(H2143)&amp;"/"&amp;DAY(H2143))&amp;"_"&amp;COUNTIF($V$14:V2143,V2143)</f>
        <v>_374</v>
      </c>
      <c r="V2143" s="118" t="str">
        <f>"IN_"&amp;F2143&amp;H2143</f>
        <v>IN_</v>
      </c>
      <c r="W2143" s="118"/>
      <c r="X2143" s="118"/>
      <c r="Y2143" s="135" t="str">
        <f>Q2142</f>
        <v/>
      </c>
      <c r="Z2143" s="266">
        <f>Q2143</f>
        <v>0</v>
      </c>
      <c r="AA2143" s="135" t="str">
        <f>IF(AB2143="着金待ち",COUNTIF($AB$14:AB2143,"着金待ち"),"")</f>
        <v/>
      </c>
      <c r="AB2143" s="135" t="str">
        <f>IF(AND(OR(I2141="全額",I2141="一部")=TRUE,H2143="")=TRUE,"着金待ち","")</f>
        <v/>
      </c>
      <c r="AC2143" s="135" t="str">
        <f>IF(AB2143="着金待ち",C2141,"")</f>
        <v/>
      </c>
      <c r="AD2143" s="135" t="str">
        <f>IF(AB2143="着金待ち",F2143,"")</f>
        <v/>
      </c>
      <c r="AE2143" s="292" t="str">
        <f>IF(AB2143="着金待ち",G2143,"")</f>
        <v/>
      </c>
      <c r="AF2143" s="148" t="str">
        <f>IF(AB2143="着金待ち",B2143,"")</f>
        <v/>
      </c>
      <c r="AG2143" s="135" t="str">
        <f>IF(C2143="","",IF(C2143&lt;&gt;D2143+E2143,"！",""))</f>
        <v/>
      </c>
      <c r="AH2143" s="135" t="str">
        <f>IF(C2143="","",IF(C2143&lt;&gt;SUM(K2143:R2143),"！",""))</f>
        <v/>
      </c>
      <c r="AI2143" s="135" t="str">
        <f>IF(OR(AG2143="！",AH2143="！")=TRUE,"！","")</f>
        <v/>
      </c>
      <c r="AJ2143" s="135" t="str">
        <f>IF(AI2143="！",COUNTIF($AI$14:AI2143,"！"),"")</f>
        <v/>
      </c>
      <c r="AK2143" s="135">
        <v>14</v>
      </c>
    </row>
    <row r="2144" spans="1:37" ht="18" customHeight="1" thickBot="1">
      <c r="B2144" s="308" t="s">
        <v>317</v>
      </c>
      <c r="C2144" s="181"/>
      <c r="D2144" s="182"/>
      <c r="E2144" s="98" t="str">
        <f>IFERROR(ABS(C2143-(D2143+E2143)),"")</f>
        <v/>
      </c>
      <c r="F2144" s="183"/>
      <c r="G2144" s="183"/>
      <c r="H2144" s="182"/>
      <c r="I2144" s="170"/>
      <c r="J2144" s="79"/>
      <c r="K2144" s="79"/>
      <c r="L2144" s="79"/>
      <c r="M2144" s="79"/>
      <c r="N2144" s="79"/>
      <c r="O2144" s="79"/>
      <c r="P2144" s="79"/>
      <c r="Q2144" s="371" t="str">
        <f>IFERROR(ABS(C2143-SUM(K2143:R2143)),"")</f>
        <v/>
      </c>
      <c r="R2144" s="371"/>
      <c r="S2144" s="135"/>
      <c r="T2144" s="135"/>
      <c r="U2144" s="135"/>
      <c r="V2144" s="135"/>
      <c r="W2144" s="135"/>
      <c r="X2144" s="135"/>
      <c r="Y2144" s="135"/>
      <c r="Z2144" s="135"/>
      <c r="AA2144" s="135"/>
      <c r="AB2144" s="135"/>
      <c r="AC2144" s="135"/>
      <c r="AD2144" s="135"/>
      <c r="AE2144" s="135"/>
      <c r="AF2144" s="135"/>
      <c r="AG2144" s="135"/>
      <c r="AH2144" s="135"/>
      <c r="AI2144" s="135"/>
      <c r="AJ2144" s="135"/>
      <c r="AK2144" s="135"/>
    </row>
    <row r="2145" spans="1:37" ht="18" customHeight="1" thickBot="1">
      <c r="A2145" s="312"/>
      <c r="B2145" s="321">
        <f>B2140+1</f>
        <v>15</v>
      </c>
      <c r="C2145" s="81" t="s">
        <v>23</v>
      </c>
      <c r="D2145" s="82" t="s">
        <v>136</v>
      </c>
      <c r="E2145" s="82" t="s">
        <v>28</v>
      </c>
      <c r="F2145" s="82" t="s">
        <v>27</v>
      </c>
      <c r="G2145" s="82" t="s">
        <v>24</v>
      </c>
      <c r="H2145" s="171" t="s">
        <v>25</v>
      </c>
      <c r="I2145" s="91" t="s">
        <v>133</v>
      </c>
      <c r="J2145" s="372" t="s">
        <v>198</v>
      </c>
      <c r="K2145" s="374"/>
      <c r="L2145" s="375"/>
      <c r="M2145" s="375"/>
      <c r="N2145" s="375"/>
      <c r="O2145" s="375"/>
      <c r="P2145" s="375"/>
      <c r="Q2145" s="375"/>
      <c r="R2145" s="376"/>
      <c r="S2145" s="83"/>
      <c r="T2145" s="120" t="s">
        <v>31</v>
      </c>
      <c r="U2145" s="118"/>
      <c r="V2145" s="118"/>
      <c r="W2145" s="118"/>
      <c r="X2145" s="118"/>
      <c r="Y2145" s="135" t="str">
        <f>K2147</f>
        <v/>
      </c>
      <c r="Z2145" s="266">
        <f>K2148</f>
        <v>0</v>
      </c>
      <c r="AA2145" s="135"/>
      <c r="AB2145" s="135"/>
      <c r="AC2145" s="135"/>
      <c r="AD2145" s="135"/>
      <c r="AE2145" s="135"/>
      <c r="AF2145" s="148"/>
      <c r="AG2145" s="135"/>
      <c r="AH2145" s="135"/>
      <c r="AI2145" s="135"/>
      <c r="AJ2145" s="135"/>
      <c r="AK2145" s="135"/>
    </row>
    <row r="2146" spans="1:37" ht="18" customHeight="1" thickBot="1">
      <c r="A2146" s="312"/>
      <c r="B2146" s="309">
        <f>B2076</f>
        <v>24</v>
      </c>
      <c r="C2146" s="107"/>
      <c r="D2146" s="108" t="s">
        <v>30</v>
      </c>
      <c r="E2146" s="108" t="str">
        <f>IF(C2146="","",IFERROR(INDEX(リスト!$B$3:$B$32,MATCH(プレー記録!C2146,リスト!$D$3:$D$32,0),1),""))</f>
        <v/>
      </c>
      <c r="F2146" s="109"/>
      <c r="G2146" s="109" t="str">
        <f>IF(F2146="","",F2146)</f>
        <v/>
      </c>
      <c r="H2146" s="172"/>
      <c r="I2146" s="175"/>
      <c r="J2146" s="373"/>
      <c r="K2146" s="377"/>
      <c r="L2146" s="378"/>
      <c r="M2146" s="378"/>
      <c r="N2146" s="378"/>
      <c r="O2146" s="378"/>
      <c r="P2146" s="378"/>
      <c r="Q2146" s="378"/>
      <c r="R2146" s="379"/>
      <c r="S2146" s="84"/>
      <c r="T2146" s="241"/>
      <c r="U2146" s="118" t="str">
        <f>IF(F2146="","","OUT_"&amp;E2146&amp;MONTH(B2146)&amp;"/"&amp;DAY(B2146)&amp;"_"&amp;COUNTIF($V$12:V2146,V2146))</f>
        <v/>
      </c>
      <c r="V2146" s="118" t="str">
        <f>"OUT_"&amp;E2146&amp;B2146</f>
        <v>OUT_24</v>
      </c>
      <c r="W2146" s="194">
        <f>SUM(H2146)-SUM(I2148)</f>
        <v>0</v>
      </c>
      <c r="X2146" s="119" t="str">
        <f>IF(C2146="","",C2146)</f>
        <v/>
      </c>
      <c r="Y2146" s="135" t="str">
        <f>M2147</f>
        <v/>
      </c>
      <c r="Z2146" s="266">
        <f>M2148</f>
        <v>0</v>
      </c>
      <c r="AA2146" s="135"/>
      <c r="AB2146" s="135"/>
      <c r="AC2146" s="135"/>
      <c r="AD2146" s="135"/>
      <c r="AE2146" s="135"/>
      <c r="AF2146" s="148"/>
      <c r="AG2146" s="135"/>
      <c r="AH2146" s="135"/>
      <c r="AI2146" s="135"/>
      <c r="AJ2146" s="135"/>
      <c r="AK2146" s="135"/>
    </row>
    <row r="2147" spans="1:37" ht="18" customHeight="1">
      <c r="A2147" s="312"/>
      <c r="B2147" s="79"/>
      <c r="C2147" s="85" t="s">
        <v>26</v>
      </c>
      <c r="D2147" s="86" t="s">
        <v>1</v>
      </c>
      <c r="E2147" s="86" t="s">
        <v>29</v>
      </c>
      <c r="F2147" s="86" t="s">
        <v>119</v>
      </c>
      <c r="G2147" s="86" t="s">
        <v>134</v>
      </c>
      <c r="H2147" s="173" t="s">
        <v>117</v>
      </c>
      <c r="I2147" s="92" t="s">
        <v>135</v>
      </c>
      <c r="J2147" s="380" t="s">
        <v>199</v>
      </c>
      <c r="K2147" s="382" t="str">
        <f>$K$13</f>
        <v/>
      </c>
      <c r="L2147" s="383"/>
      <c r="M2147" s="382" t="str">
        <f>$M$13</f>
        <v/>
      </c>
      <c r="N2147" s="383"/>
      <c r="O2147" s="382" t="str">
        <f>$O$13</f>
        <v/>
      </c>
      <c r="P2147" s="383"/>
      <c r="Q2147" s="382" t="str">
        <f>$Q$13</f>
        <v/>
      </c>
      <c r="R2147" s="384"/>
      <c r="S2147" s="87"/>
      <c r="T2147" s="135"/>
      <c r="U2147" s="118"/>
      <c r="V2147" s="118"/>
      <c r="W2147" s="118"/>
      <c r="X2147" s="118"/>
      <c r="Y2147" s="135" t="str">
        <f>O2147</f>
        <v/>
      </c>
      <c r="Z2147" s="266">
        <f>O2148</f>
        <v>0</v>
      </c>
      <c r="AA2147" s="135"/>
      <c r="AB2147" s="135"/>
      <c r="AC2147" s="135"/>
      <c r="AD2147" s="135"/>
      <c r="AE2147" s="135"/>
      <c r="AF2147" s="148"/>
      <c r="AG2147" s="135"/>
      <c r="AH2147" s="135"/>
      <c r="AI2147" s="135"/>
      <c r="AJ2147" s="135"/>
      <c r="AK2147" s="135"/>
    </row>
    <row r="2148" spans="1:37" ht="18" customHeight="1" thickBot="1">
      <c r="A2148" s="312" t="str">
        <f>IF(C2146="","",C2146)</f>
        <v/>
      </c>
      <c r="B2148" s="97">
        <f>B2076</f>
        <v>24</v>
      </c>
      <c r="C2148" s="93" t="str">
        <f>IF(H2146="","",IF(D2146="USD",H2146-G2146,ROUNDUP((H2146-G2146)/T2146,2)))</f>
        <v/>
      </c>
      <c r="D2148" s="110"/>
      <c r="E2148" s="110"/>
      <c r="F2148" s="111" t="str">
        <f>IF(AND(E2146&lt;&gt;"",OR(I2146="全額",I2146="一部")=TRUE)=TRUE,E2146,"")</f>
        <v/>
      </c>
      <c r="G2148" s="112" t="str">
        <f>IF(D2146="JPY",IF(COUNTIF(F2148,"*円*")=1,I2148,ROUNDUP(I2148/T2146,2)),IF(COUNTIF(F2148,"*円*")=0,I2148,ROUNDUP(I2148*T2146,0)))</f>
        <v/>
      </c>
      <c r="H2148" s="174"/>
      <c r="I2148" s="176" t="str">
        <f>IF(I2146="","",IF(I2146="全額",H2146,IF(I2146="なし",0,"金額入力")))</f>
        <v/>
      </c>
      <c r="J2148" s="381"/>
      <c r="K2148" s="385"/>
      <c r="L2148" s="386"/>
      <c r="M2148" s="385"/>
      <c r="N2148" s="386"/>
      <c r="O2148" s="385"/>
      <c r="P2148" s="386"/>
      <c r="Q2148" s="385"/>
      <c r="R2148" s="387"/>
      <c r="S2148" s="87"/>
      <c r="T2148" s="135"/>
      <c r="U2148" s="118" t="str">
        <f>IF(G2148="","","IN_"&amp;F2148&amp;MONTH(H2148)&amp;"/"&amp;DAY(H2148))&amp;"_"&amp;COUNTIF($V$14:V2148,V2148)</f>
        <v>_375</v>
      </c>
      <c r="V2148" s="118" t="str">
        <f>"IN_"&amp;F2148&amp;H2148</f>
        <v>IN_</v>
      </c>
      <c r="W2148" s="118"/>
      <c r="X2148" s="118"/>
      <c r="Y2148" s="135" t="str">
        <f>Q2147</f>
        <v/>
      </c>
      <c r="Z2148" s="266">
        <f>Q2148</f>
        <v>0</v>
      </c>
      <c r="AA2148" s="135" t="str">
        <f>IF(AB2148="着金待ち",COUNTIF($AB$14:AB2148,"着金待ち"),"")</f>
        <v/>
      </c>
      <c r="AB2148" s="135" t="str">
        <f>IF(AND(OR(I2146="全額",I2146="一部")=TRUE,H2148="")=TRUE,"着金待ち","")</f>
        <v/>
      </c>
      <c r="AC2148" s="135" t="str">
        <f>IF(AB2148="着金待ち",C2146,"")</f>
        <v/>
      </c>
      <c r="AD2148" s="135" t="str">
        <f>IF(AB2148="着金待ち",F2148,"")</f>
        <v/>
      </c>
      <c r="AE2148" s="292" t="str">
        <f>IF(AB2148="着金待ち",G2148,"")</f>
        <v/>
      </c>
      <c r="AF2148" s="148" t="str">
        <f>IF(AB2148="着金待ち",B2148,"")</f>
        <v/>
      </c>
      <c r="AG2148" s="135" t="str">
        <f>IF(C2148="","",IF(C2148&lt;&gt;D2148+E2148,"！",""))</f>
        <v/>
      </c>
      <c r="AH2148" s="135" t="str">
        <f>IF(C2148="","",IF(C2148&lt;&gt;SUM(K2148:R2148),"！",""))</f>
        <v/>
      </c>
      <c r="AI2148" s="135" t="str">
        <f>IF(OR(AG2148="！",AH2148="！")=TRUE,"！","")</f>
        <v/>
      </c>
      <c r="AJ2148" s="135" t="str">
        <f>IF(AI2148="！",COUNTIF($AI$14:AI2148,"！"),"")</f>
        <v/>
      </c>
      <c r="AK2148" s="135">
        <v>15</v>
      </c>
    </row>
    <row r="2149" spans="1:37" ht="18" customHeight="1">
      <c r="B2149" s="308" t="s">
        <v>317</v>
      </c>
      <c r="C2149" s="181"/>
      <c r="D2149" s="182"/>
      <c r="E2149" s="98" t="str">
        <f>IFERROR(ABS(C2148-(D2148+E2148)),"")</f>
        <v/>
      </c>
      <c r="F2149" s="183"/>
      <c r="G2149" s="183"/>
      <c r="H2149" s="182"/>
      <c r="I2149" s="170"/>
      <c r="J2149" s="79"/>
      <c r="K2149" s="79"/>
      <c r="L2149" s="79"/>
      <c r="M2149" s="79"/>
      <c r="N2149" s="79"/>
      <c r="O2149" s="79"/>
      <c r="P2149" s="79"/>
      <c r="Q2149" s="371" t="str">
        <f>IFERROR(ABS(C2148-SUM(K2148:R2148)),"")</f>
        <v/>
      </c>
      <c r="R2149" s="371"/>
      <c r="S2149" s="135"/>
      <c r="T2149" s="135"/>
      <c r="U2149" s="135"/>
      <c r="V2149" s="135"/>
      <c r="W2149" s="135"/>
      <c r="X2149" s="135"/>
      <c r="Y2149" s="135"/>
      <c r="Z2149" s="135"/>
      <c r="AA2149" s="135"/>
      <c r="AB2149" s="135"/>
      <c r="AC2149" s="135"/>
      <c r="AD2149" s="135"/>
      <c r="AE2149" s="135"/>
      <c r="AF2149" s="135"/>
    </row>
    <row r="2151" spans="1:37" ht="18" customHeight="1">
      <c r="A2151" s="312"/>
      <c r="B2151" s="178"/>
      <c r="C2151" s="78">
        <f>C2065+1</f>
        <v>25</v>
      </c>
      <c r="D2151" s="179" t="s">
        <v>312</v>
      </c>
      <c r="E2151" s="180">
        <f>G2151+I2151</f>
        <v>0</v>
      </c>
      <c r="F2151" s="179" t="s">
        <v>1</v>
      </c>
      <c r="G2151" s="180">
        <f>D2164+D2169+D2174+D2179+D2184+D2189+D2194+D2199+D2204+D2209+D2214+D2219+D2224+D2229+D2234</f>
        <v>0</v>
      </c>
      <c r="H2151" s="179" t="s">
        <v>29</v>
      </c>
      <c r="I2151" s="180">
        <f>E2164+E2169+E2174+E2179+E2184+E2189+E2194+E2199+E2204+E2209+E2214+E2219+E2224+E2229+E2234</f>
        <v>0</v>
      </c>
      <c r="J2151" s="177"/>
      <c r="K2151" s="391" t="s">
        <v>318</v>
      </c>
      <c r="L2151" s="392"/>
      <c r="M2151" s="392"/>
      <c r="N2151" s="392"/>
      <c r="O2151" s="392"/>
      <c r="P2151" s="392"/>
      <c r="Q2151" s="392"/>
      <c r="R2151" s="393"/>
      <c r="S2151" s="79"/>
      <c r="T2151" s="118"/>
      <c r="U2151" s="118"/>
      <c r="V2151" s="118"/>
      <c r="W2151" s="118"/>
      <c r="X2151" s="118"/>
      <c r="Y2151" s="135"/>
      <c r="Z2151" s="135"/>
      <c r="AA2151" s="135"/>
      <c r="AB2151" s="135"/>
      <c r="AC2151" s="135"/>
      <c r="AD2151" s="135"/>
      <c r="AE2151" s="135"/>
      <c r="AF2151" s="135"/>
    </row>
    <row r="2152" spans="1:37" ht="18" customHeight="1">
      <c r="A2152" s="312"/>
      <c r="B2152" s="178"/>
      <c r="C2152" s="78"/>
      <c r="D2152" s="179" t="s">
        <v>313</v>
      </c>
      <c r="E2152" s="180">
        <f ca="1">IFERROR(INDEX(カレンダー・グラフ!$B$74:$AF$74,1,MATCH(プレー記録!C2151,カレンダー・グラフ!$B$72:$AF$72,0)),0)</f>
        <v>0</v>
      </c>
      <c r="F2152" s="179" t="s">
        <v>314</v>
      </c>
      <c r="G2152" s="180">
        <f>サマリー!$Q$3</f>
        <v>0</v>
      </c>
      <c r="H2152" s="179" t="s">
        <v>315</v>
      </c>
      <c r="I2152" s="180">
        <f>サマリー!$Q$7</f>
        <v>0</v>
      </c>
      <c r="J2152" s="177"/>
      <c r="K2152" s="314" t="s">
        <v>319</v>
      </c>
      <c r="L2152" s="315"/>
      <c r="M2152" s="315"/>
      <c r="N2152" s="315"/>
      <c r="O2152" s="315"/>
      <c r="P2152" s="315"/>
      <c r="Q2152" s="315"/>
      <c r="R2152" s="316"/>
      <c r="S2152" s="79"/>
      <c r="T2152" s="118"/>
      <c r="U2152" s="118"/>
      <c r="V2152" s="118"/>
      <c r="W2152" s="118"/>
      <c r="X2152" s="118"/>
      <c r="Y2152" s="135"/>
      <c r="Z2152" s="135"/>
      <c r="AA2152" s="135"/>
      <c r="AB2152" s="135"/>
      <c r="AC2152" s="135"/>
      <c r="AD2152" s="135"/>
      <c r="AE2152" s="135"/>
      <c r="AF2152" s="135"/>
    </row>
    <row r="2153" spans="1:37" ht="18" customHeight="1">
      <c r="A2153" s="312"/>
      <c r="B2153" s="243"/>
      <c r="C2153" s="389"/>
      <c r="D2153" s="389"/>
      <c r="E2153" s="389"/>
      <c r="F2153" s="389"/>
      <c r="G2153" s="389" t="str">
        <f>IFERROR(INDEX(ルール・メモ!$F$3:$F$32,MATCH(1,ルール・メモ!$E$3:$E$32,0),1),"")</f>
        <v/>
      </c>
      <c r="H2153" s="389"/>
      <c r="I2153" s="389"/>
      <c r="J2153" s="184"/>
      <c r="K2153" s="314" t="s">
        <v>342</v>
      </c>
      <c r="L2153" s="315"/>
      <c r="M2153" s="315"/>
      <c r="N2153" s="315"/>
      <c r="O2153" s="315"/>
      <c r="P2153" s="315"/>
      <c r="Q2153" s="315"/>
      <c r="R2153" s="316"/>
      <c r="S2153" s="79"/>
      <c r="T2153" s="118"/>
      <c r="U2153" s="118"/>
      <c r="V2153" s="118"/>
      <c r="W2153" s="118"/>
      <c r="X2153" s="118"/>
      <c r="Y2153" s="135"/>
      <c r="Z2153" s="135"/>
      <c r="AA2153" s="135"/>
      <c r="AB2153" s="135"/>
      <c r="AC2153" s="135"/>
      <c r="AD2153" s="135"/>
      <c r="AE2153" s="135"/>
      <c r="AF2153" s="135"/>
    </row>
    <row r="2154" spans="1:37" ht="18" customHeight="1">
      <c r="A2154" s="312"/>
      <c r="B2154" s="243"/>
      <c r="C2154" s="389"/>
      <c r="D2154" s="389"/>
      <c r="E2154" s="389"/>
      <c r="F2154" s="389"/>
      <c r="G2154" s="389" t="str">
        <f>IFERROR(INDEX(ルール・メモ!$F$3:$F$32,MATCH(2,ルール・メモ!$E$3:$E$32,0),1),"")</f>
        <v/>
      </c>
      <c r="H2154" s="389"/>
      <c r="I2154" s="389"/>
      <c r="J2154" s="184"/>
      <c r="K2154" s="317" t="s">
        <v>343</v>
      </c>
      <c r="L2154" s="276"/>
      <c r="M2154" s="276"/>
      <c r="N2154" s="276"/>
      <c r="O2154" s="276"/>
      <c r="P2154" s="276"/>
      <c r="Q2154" s="394" t="s">
        <v>322</v>
      </c>
      <c r="R2154" s="395"/>
      <c r="S2154" s="79"/>
      <c r="T2154" s="118"/>
      <c r="U2154" s="118"/>
      <c r="V2154" s="118"/>
      <c r="W2154" s="118"/>
      <c r="X2154" s="118"/>
      <c r="Y2154" s="135"/>
      <c r="Z2154" s="135"/>
      <c r="AA2154" s="135"/>
      <c r="AB2154" s="135"/>
      <c r="AC2154" s="135"/>
      <c r="AD2154" s="135"/>
      <c r="AE2154" s="135"/>
      <c r="AF2154" s="135"/>
    </row>
    <row r="2155" spans="1:37" ht="18" customHeight="1">
      <c r="A2155" s="312"/>
      <c r="B2155" s="243"/>
      <c r="C2155" s="389"/>
      <c r="D2155" s="389"/>
      <c r="E2155" s="389"/>
      <c r="F2155" s="389"/>
      <c r="G2155" s="389" t="str">
        <f>IFERROR(INDEX(ルール・メモ!$F$3:$F$32,MATCH(3,ルール・メモ!$E$3:$E$32,0),1),"")</f>
        <v/>
      </c>
      <c r="H2155" s="389"/>
      <c r="I2155" s="389"/>
      <c r="J2155" s="184"/>
      <c r="K2155" s="306">
        <f>$C$1</f>
        <v>0</v>
      </c>
      <c r="L2155" s="99">
        <f>K2155+1</f>
        <v>1</v>
      </c>
      <c r="M2155" s="99">
        <f t="shared" ref="M2155" si="195">L2155+1</f>
        <v>2</v>
      </c>
      <c r="N2155" s="99">
        <f t="shared" ref="N2155" si="196">M2155+1</f>
        <v>3</v>
      </c>
      <c r="O2155" s="99">
        <f t="shared" ref="O2155" si="197">N2155+1</f>
        <v>4</v>
      </c>
      <c r="P2155" s="99">
        <f t="shared" ref="P2155" si="198">O2155+1</f>
        <v>5</v>
      </c>
      <c r="Q2155" s="99">
        <f t="shared" ref="Q2155" si="199">P2155+1</f>
        <v>6</v>
      </c>
      <c r="R2155" s="100">
        <f t="shared" ref="R2155" si="200">Q2155+1</f>
        <v>7</v>
      </c>
      <c r="S2155" s="79"/>
      <c r="T2155" s="118"/>
      <c r="U2155" s="118"/>
      <c r="V2155" s="118"/>
      <c r="W2155" s="118"/>
      <c r="X2155" s="118"/>
      <c r="Y2155" s="135"/>
      <c r="Z2155" s="135"/>
      <c r="AA2155" s="135"/>
      <c r="AB2155" s="135"/>
      <c r="AC2155" s="135"/>
      <c r="AD2155" s="135"/>
      <c r="AE2155" s="135"/>
      <c r="AF2155" s="135"/>
    </row>
    <row r="2156" spans="1:37" ht="18" customHeight="1">
      <c r="A2156" s="312"/>
      <c r="B2156" s="243"/>
      <c r="C2156" s="389"/>
      <c r="D2156" s="389"/>
      <c r="E2156" s="389"/>
      <c r="F2156" s="389"/>
      <c r="G2156" s="389" t="str">
        <f>IFERROR(INDEX(ルール・メモ!$F$3:$F$32,MATCH(4,ルール・メモ!$E$3:$E$32,0),1),"")</f>
        <v/>
      </c>
      <c r="H2156" s="389"/>
      <c r="I2156" s="389"/>
      <c r="J2156" s="184"/>
      <c r="K2156" s="101">
        <f>K2155+8</f>
        <v>8</v>
      </c>
      <c r="L2156" s="102">
        <f t="shared" ref="L2156:R2156" si="201">L2155+8</f>
        <v>9</v>
      </c>
      <c r="M2156" s="102">
        <f t="shared" si="201"/>
        <v>10</v>
      </c>
      <c r="N2156" s="102">
        <f t="shared" si="201"/>
        <v>11</v>
      </c>
      <c r="O2156" s="102">
        <f t="shared" si="201"/>
        <v>12</v>
      </c>
      <c r="P2156" s="102">
        <f t="shared" si="201"/>
        <v>13</v>
      </c>
      <c r="Q2156" s="102">
        <f t="shared" si="201"/>
        <v>14</v>
      </c>
      <c r="R2156" s="103">
        <f t="shared" si="201"/>
        <v>15</v>
      </c>
      <c r="S2156" s="79"/>
      <c r="T2156" s="118"/>
      <c r="U2156" s="118"/>
      <c r="V2156" s="118"/>
      <c r="W2156" s="118"/>
      <c r="X2156" s="118"/>
      <c r="Y2156" s="135"/>
      <c r="Z2156" s="135"/>
      <c r="AA2156" s="135"/>
      <c r="AB2156" s="135"/>
      <c r="AC2156" s="135"/>
      <c r="AD2156" s="135"/>
      <c r="AE2156" s="135"/>
      <c r="AF2156" s="135"/>
    </row>
    <row r="2157" spans="1:37" ht="18" customHeight="1">
      <c r="A2157" s="312"/>
      <c r="B2157" s="243"/>
      <c r="C2157" s="389"/>
      <c r="D2157" s="389"/>
      <c r="E2157" s="389"/>
      <c r="F2157" s="389"/>
      <c r="G2157" s="389" t="str">
        <f>IFERROR(INDEX(ルール・メモ!$F$3:$F$32,MATCH(5,ルール・メモ!$E$3:$E$32,0),1),"")</f>
        <v/>
      </c>
      <c r="H2157" s="389"/>
      <c r="I2157" s="389"/>
      <c r="J2157" s="184"/>
      <c r="K2157" s="101">
        <f t="shared" ref="K2157:R2158" si="202">K2156+8</f>
        <v>16</v>
      </c>
      <c r="L2157" s="102">
        <f t="shared" si="202"/>
        <v>17</v>
      </c>
      <c r="M2157" s="102">
        <f t="shared" si="202"/>
        <v>18</v>
      </c>
      <c r="N2157" s="102">
        <f t="shared" si="202"/>
        <v>19</v>
      </c>
      <c r="O2157" s="102">
        <f t="shared" si="202"/>
        <v>20</v>
      </c>
      <c r="P2157" s="102">
        <f t="shared" si="202"/>
        <v>21</v>
      </c>
      <c r="Q2157" s="102">
        <f t="shared" si="202"/>
        <v>22</v>
      </c>
      <c r="R2157" s="103">
        <f t="shared" si="202"/>
        <v>23</v>
      </c>
      <c r="S2157" s="79"/>
      <c r="T2157" s="118"/>
      <c r="U2157" s="118"/>
      <c r="V2157" s="118"/>
      <c r="W2157" s="118"/>
      <c r="X2157" s="118"/>
      <c r="Y2157" s="135"/>
      <c r="Z2157" s="135"/>
      <c r="AA2157" s="135"/>
      <c r="AB2157" s="135"/>
      <c r="AC2157" s="135"/>
      <c r="AD2157" s="135"/>
      <c r="AE2157" s="135"/>
      <c r="AF2157" s="135"/>
    </row>
    <row r="2158" spans="1:37" ht="18" customHeight="1">
      <c r="A2158" s="312"/>
      <c r="B2158" s="243"/>
      <c r="C2158" s="389"/>
      <c r="D2158" s="389"/>
      <c r="E2158" s="389"/>
      <c r="F2158" s="389"/>
      <c r="G2158" s="389" t="str">
        <f>IFERROR(INDEX(ルール・メモ!$F$3:$F$32,MATCH(6,ルール・メモ!$E$3:$E$32,0),1),"")</f>
        <v/>
      </c>
      <c r="H2158" s="389"/>
      <c r="I2158" s="389"/>
      <c r="J2158" s="184"/>
      <c r="K2158" s="104">
        <f t="shared" si="202"/>
        <v>24</v>
      </c>
      <c r="L2158" s="104">
        <f t="shared" si="202"/>
        <v>25</v>
      </c>
      <c r="M2158" s="105">
        <f t="shared" si="202"/>
        <v>26</v>
      </c>
      <c r="N2158" s="105">
        <f t="shared" si="202"/>
        <v>27</v>
      </c>
      <c r="O2158" s="105">
        <f t="shared" si="202"/>
        <v>28</v>
      </c>
      <c r="P2158" s="105">
        <f t="shared" si="202"/>
        <v>29</v>
      </c>
      <c r="Q2158" s="105">
        <f t="shared" si="202"/>
        <v>30</v>
      </c>
      <c r="R2158" s="106"/>
      <c r="S2158" s="79"/>
      <c r="T2158" s="118"/>
      <c r="U2158" s="118"/>
      <c r="V2158" s="118"/>
      <c r="W2158" s="118"/>
      <c r="X2158" s="118"/>
      <c r="Y2158" s="135"/>
      <c r="Z2158" s="135"/>
      <c r="AA2158" s="135"/>
      <c r="AB2158" s="135"/>
      <c r="AC2158" s="135"/>
      <c r="AD2158" s="135"/>
      <c r="AE2158" s="135"/>
      <c r="AF2158" s="135"/>
    </row>
    <row r="2159" spans="1:37" ht="18" customHeight="1">
      <c r="A2159" s="312"/>
      <c r="B2159" s="80"/>
      <c r="C2159" s="95" t="str">
        <f>"①"&amp;IFERROR(INDEX(ルール・メモ!$C$3:$C$32,MATCH(1,ルール・メモ!$B$3:$B$32,0),1),"")</f>
        <v>①</v>
      </c>
      <c r="D2159" s="95"/>
      <c r="E2159" s="95"/>
      <c r="F2159" s="95"/>
      <c r="G2159" s="95"/>
      <c r="H2159" s="95"/>
      <c r="I2159" s="95" t="str">
        <f>"③"&amp;IFERROR(INDEX(ルール・メモ!$C$3:$C$32,MATCH(3,ルール・メモ!$B$3:$B$32,0),1),"")</f>
        <v>③</v>
      </c>
      <c r="J2159" s="80"/>
      <c r="K2159" s="96"/>
      <c r="L2159" s="96"/>
      <c r="M2159" s="96"/>
      <c r="N2159" s="96"/>
      <c r="O2159" s="96"/>
      <c r="P2159" s="96"/>
      <c r="Q2159" s="96"/>
      <c r="R2159" s="96"/>
      <c r="S2159" s="79"/>
      <c r="T2159" s="119"/>
      <c r="U2159" s="118"/>
      <c r="V2159" s="118"/>
      <c r="W2159" s="118"/>
      <c r="X2159" s="118"/>
      <c r="Y2159" s="135"/>
      <c r="Z2159" s="135"/>
      <c r="AA2159" s="135"/>
      <c r="AB2159" s="135"/>
      <c r="AC2159" s="135"/>
      <c r="AD2159" s="135"/>
      <c r="AE2159" s="135"/>
      <c r="AF2159" s="135"/>
    </row>
    <row r="2160" spans="1:37" ht="18" customHeight="1" thickBot="1">
      <c r="A2160" s="312"/>
      <c r="B2160" s="80"/>
      <c r="C2160" s="186" t="str">
        <f>"②"&amp;IFERROR(INDEX(ルール・メモ!$C$3:$C$32,MATCH(2,ルール・メモ!$B$3:$B$32,0),1),"")</f>
        <v>②</v>
      </c>
      <c r="D2160" s="186"/>
      <c r="E2160" s="186"/>
      <c r="F2160" s="186"/>
      <c r="G2160" s="186"/>
      <c r="H2160" s="186"/>
      <c r="I2160" s="186" t="str">
        <f>"④"&amp;IFERROR(INDEX(ルール・メモ!$C$3:$C$32,MATCH(4,ルール・メモ!$B$3:$B$32,0),1),"")</f>
        <v>④</v>
      </c>
      <c r="J2160" s="187"/>
      <c r="K2160" s="188"/>
      <c r="L2160" s="188"/>
      <c r="M2160" s="188"/>
      <c r="N2160" s="188"/>
      <c r="O2160" s="188"/>
      <c r="P2160" s="188"/>
      <c r="Q2160" s="188"/>
      <c r="R2160" s="188"/>
      <c r="S2160" s="79"/>
      <c r="T2160" s="118"/>
      <c r="U2160" s="118"/>
      <c r="V2160" s="118"/>
      <c r="W2160" s="118"/>
      <c r="X2160" s="118"/>
      <c r="Y2160" s="135"/>
      <c r="Z2160" s="135"/>
      <c r="AA2160" s="1"/>
      <c r="AB2160" s="1"/>
      <c r="AC2160" s="1"/>
      <c r="AD2160" s="1"/>
      <c r="AE2160" s="1"/>
      <c r="AF2160" s="1"/>
    </row>
    <row r="2161" spans="1:37" ht="18" customHeight="1" thickBot="1">
      <c r="A2161" s="312"/>
      <c r="B2161" s="321">
        <v>1</v>
      </c>
      <c r="C2161" s="81" t="s">
        <v>23</v>
      </c>
      <c r="D2161" s="82" t="s">
        <v>136</v>
      </c>
      <c r="E2161" s="82" t="s">
        <v>28</v>
      </c>
      <c r="F2161" s="82" t="s">
        <v>27</v>
      </c>
      <c r="G2161" s="82" t="s">
        <v>24</v>
      </c>
      <c r="H2161" s="171" t="s">
        <v>25</v>
      </c>
      <c r="I2161" s="91" t="s">
        <v>133</v>
      </c>
      <c r="J2161" s="372" t="s">
        <v>198</v>
      </c>
      <c r="K2161" s="374"/>
      <c r="L2161" s="375"/>
      <c r="M2161" s="375"/>
      <c r="N2161" s="375"/>
      <c r="O2161" s="375"/>
      <c r="P2161" s="375"/>
      <c r="Q2161" s="375"/>
      <c r="R2161" s="376"/>
      <c r="S2161" s="83"/>
      <c r="T2161" s="120" t="s">
        <v>31</v>
      </c>
      <c r="U2161" s="118"/>
      <c r="V2161" s="118"/>
      <c r="W2161" s="118"/>
      <c r="X2161" s="118"/>
      <c r="Y2161" s="135" t="str">
        <f>K2163</f>
        <v/>
      </c>
      <c r="Z2161" s="266">
        <f>K2164</f>
        <v>0</v>
      </c>
      <c r="AA2161" s="135"/>
      <c r="AB2161" s="135"/>
      <c r="AC2161" s="135"/>
      <c r="AD2161" s="135"/>
      <c r="AE2161" s="135"/>
      <c r="AF2161" s="148"/>
      <c r="AG2161" s="135"/>
      <c r="AH2161" s="135"/>
      <c r="AI2161" s="135"/>
      <c r="AJ2161" s="135"/>
      <c r="AK2161" s="135"/>
    </row>
    <row r="2162" spans="1:37" ht="18" customHeight="1" thickBot="1">
      <c r="A2162" s="312"/>
      <c r="B2162" s="309">
        <f>C2151</f>
        <v>25</v>
      </c>
      <c r="C2162" s="107"/>
      <c r="D2162" s="108" t="s">
        <v>30</v>
      </c>
      <c r="E2162" s="108" t="str">
        <f>IF(C2162="","",IFERROR(INDEX(リスト!$B$3:$B$32,MATCH(プレー記録!C2162,リスト!$D$3:$D$32,0),1),""))</f>
        <v/>
      </c>
      <c r="F2162" s="109"/>
      <c r="G2162" s="109" t="str">
        <f>IF(F2162="","",F2162)</f>
        <v/>
      </c>
      <c r="H2162" s="172"/>
      <c r="I2162" s="175"/>
      <c r="J2162" s="373"/>
      <c r="K2162" s="377"/>
      <c r="L2162" s="378"/>
      <c r="M2162" s="378"/>
      <c r="N2162" s="378"/>
      <c r="O2162" s="378"/>
      <c r="P2162" s="378"/>
      <c r="Q2162" s="378"/>
      <c r="R2162" s="379"/>
      <c r="S2162" s="84"/>
      <c r="T2162" s="240"/>
      <c r="U2162" s="118" t="str">
        <f>IF(F2162="","","OUT_"&amp;E2162&amp;MONTH(B2162)&amp;"/"&amp;DAY(B2162)&amp;"_"&amp;COUNTIF($V$12:V2162,V2162))</f>
        <v/>
      </c>
      <c r="V2162" s="118" t="str">
        <f>"OUT_"&amp;E2162&amp;B2162</f>
        <v>OUT_25</v>
      </c>
      <c r="W2162" s="194">
        <f>SUM(H2162)-SUM(I2164)</f>
        <v>0</v>
      </c>
      <c r="X2162" s="119" t="str">
        <f>IF(C2162="","",C2162)</f>
        <v/>
      </c>
      <c r="Y2162" s="135" t="str">
        <f>M2163</f>
        <v/>
      </c>
      <c r="Z2162" s="266">
        <f>M2164</f>
        <v>0</v>
      </c>
      <c r="AA2162" s="135"/>
      <c r="AB2162" s="135"/>
      <c r="AC2162" s="135"/>
      <c r="AD2162" s="135"/>
      <c r="AE2162" s="135"/>
      <c r="AF2162" s="148"/>
      <c r="AG2162" s="135"/>
      <c r="AH2162" s="135"/>
      <c r="AI2162" s="135"/>
      <c r="AJ2162" s="135"/>
      <c r="AK2162" s="135"/>
    </row>
    <row r="2163" spans="1:37" ht="18" customHeight="1">
      <c r="A2163" s="312"/>
      <c r="B2163" s="79"/>
      <c r="C2163" s="85" t="s">
        <v>26</v>
      </c>
      <c r="D2163" s="86" t="s">
        <v>1</v>
      </c>
      <c r="E2163" s="86" t="s">
        <v>29</v>
      </c>
      <c r="F2163" s="86" t="s">
        <v>119</v>
      </c>
      <c r="G2163" s="86" t="s">
        <v>134</v>
      </c>
      <c r="H2163" s="173" t="s">
        <v>117</v>
      </c>
      <c r="I2163" s="92" t="s">
        <v>135</v>
      </c>
      <c r="J2163" s="380" t="s">
        <v>199</v>
      </c>
      <c r="K2163" s="382" t="str">
        <f>IF(INDEX(テーブル6[プレー種別],MATCH(1,リスト!$O$3:$O$6,0),1)="","",INDEX(テーブル6[プレー種別],MATCH(1,リスト!$O$3:$O$6,0),1))</f>
        <v/>
      </c>
      <c r="L2163" s="383"/>
      <c r="M2163" s="382" t="str">
        <f>IF(INDEX(テーブル6[プレー種別],MATCH(2,リスト!$O$3:$O$6,0),1)="","",INDEX(テーブル6[プレー種別],MATCH(2,リスト!$O$3:$O$6,0),1))</f>
        <v/>
      </c>
      <c r="N2163" s="383"/>
      <c r="O2163" s="382" t="str">
        <f>IF(INDEX(テーブル6[プレー種別],MATCH(3,リスト!$O$3:$O$6,0),1)="","",INDEX(テーブル6[プレー種別],MATCH(3,リスト!$O$3:$O$6,0),1))</f>
        <v/>
      </c>
      <c r="P2163" s="383"/>
      <c r="Q2163" s="382" t="str">
        <f>IF(INDEX(テーブル6[プレー種別],MATCH(4,リスト!$O$3:$O$6,0),1)="","",INDEX(テーブル6[プレー種別],MATCH(4,リスト!$O$3:$O$6,0),1))</f>
        <v/>
      </c>
      <c r="R2163" s="384"/>
      <c r="S2163" s="87"/>
      <c r="T2163" s="118"/>
      <c r="U2163" s="118"/>
      <c r="V2163" s="118"/>
      <c r="W2163" s="118"/>
      <c r="X2163" s="118"/>
      <c r="Y2163" s="135" t="str">
        <f>O2163</f>
        <v/>
      </c>
      <c r="Z2163" s="266">
        <f>O2164</f>
        <v>0</v>
      </c>
      <c r="AA2163" s="135"/>
      <c r="AB2163" s="135"/>
      <c r="AC2163" s="135"/>
      <c r="AD2163" s="135"/>
      <c r="AE2163" s="135"/>
      <c r="AF2163" s="148"/>
      <c r="AG2163" s="135"/>
      <c r="AH2163" s="135"/>
      <c r="AI2163" s="135"/>
      <c r="AJ2163" s="135"/>
      <c r="AK2163" s="135"/>
    </row>
    <row r="2164" spans="1:37" ht="18" customHeight="1" thickBot="1">
      <c r="A2164" s="312" t="str">
        <f>IF(C2162="","",C2162)</f>
        <v/>
      </c>
      <c r="B2164" s="97">
        <f>B2162</f>
        <v>25</v>
      </c>
      <c r="C2164" s="93" t="str">
        <f>IF(H2162="","",IF(D2162="USD",H2162-G2162,ROUNDUP((H2162-G2162)/T2162,2)))</f>
        <v/>
      </c>
      <c r="D2164" s="110"/>
      <c r="E2164" s="110"/>
      <c r="F2164" s="111" t="str">
        <f>IF(AND(E2162&lt;&gt;"",OR(I2162="全額",I2162="一部")=TRUE)=TRUE,E2162,"")</f>
        <v/>
      </c>
      <c r="G2164" s="112" t="str">
        <f>IF(D2162="JPY",IF(COUNTIF(F2164,"*円*")=1,I2164,ROUNDUP(I2164/T2162,2)),IF(COUNTIF(F2164,"*円*")=0,I2164,ROUNDUP(I2164*T2162,0)))</f>
        <v/>
      </c>
      <c r="H2164" s="174"/>
      <c r="I2164" s="176" t="str">
        <f>IF(I2162="","",IF(I2162="全額",H2162,IF(I2162="なし",0,"金額入力")))</f>
        <v/>
      </c>
      <c r="J2164" s="381"/>
      <c r="K2164" s="385"/>
      <c r="L2164" s="386"/>
      <c r="M2164" s="385"/>
      <c r="N2164" s="386"/>
      <c r="O2164" s="385"/>
      <c r="P2164" s="386"/>
      <c r="Q2164" s="385"/>
      <c r="R2164" s="387"/>
      <c r="S2164" s="87"/>
      <c r="T2164" s="79"/>
      <c r="U2164" s="118" t="str">
        <f>IF(G2164="","","IN_"&amp;F2164&amp;MONTH(H2164)&amp;"/"&amp;DAY(H2164))&amp;"_"&amp;COUNTIF($V$14:V2164,V2164)</f>
        <v>_376</v>
      </c>
      <c r="V2164" s="118" t="str">
        <f>"IN_"&amp;F2164&amp;H2164</f>
        <v>IN_</v>
      </c>
      <c r="W2164" s="118"/>
      <c r="X2164" s="118"/>
      <c r="Y2164" s="135" t="str">
        <f>Q2163</f>
        <v/>
      </c>
      <c r="Z2164" s="266">
        <f>Q2164</f>
        <v>0</v>
      </c>
      <c r="AA2164" s="135" t="str">
        <f>IF(AB2164="着金待ち",COUNTIF($AB$14:AB2164,"着金待ち"),"")</f>
        <v/>
      </c>
      <c r="AB2164" s="135" t="str">
        <f>IF(AND(OR(I2162="全額",I2162="一部")=TRUE,H2164="")=TRUE,"着金待ち","")</f>
        <v/>
      </c>
      <c r="AC2164" s="135" t="str">
        <f>IF(AB2164="着金待ち",C2162,"")</f>
        <v/>
      </c>
      <c r="AD2164" s="135" t="str">
        <f>IF(AB2164="着金待ち",F2164,"")</f>
        <v/>
      </c>
      <c r="AE2164" s="292" t="str">
        <f>IF(AB2164="着金待ち",G2164,"")</f>
        <v/>
      </c>
      <c r="AF2164" s="148" t="str">
        <f>IF(AB2164="着金待ち",B2164,"")</f>
        <v/>
      </c>
      <c r="AG2164" s="135" t="str">
        <f>IF(C2164="","",IF(C2164&lt;&gt;D2164+E2164,"！",""))</f>
        <v/>
      </c>
      <c r="AH2164" s="135" t="str">
        <f>IF(C2164="","",IF(C2164&lt;&gt;SUM(K2164:R2164),"！",""))</f>
        <v/>
      </c>
      <c r="AI2164" s="135" t="str">
        <f>IF(OR(AG2164="！",AH2164="！")=TRUE,"！","")</f>
        <v/>
      </c>
      <c r="AJ2164" s="135" t="str">
        <f>IF(AI2164="！",COUNTIF($AI$14:AI2164,"！"),"")</f>
        <v/>
      </c>
      <c r="AK2164" s="135">
        <v>1</v>
      </c>
    </row>
    <row r="2165" spans="1:37" ht="18" customHeight="1" thickBot="1">
      <c r="A2165" s="312"/>
      <c r="B2165" s="79"/>
      <c r="C2165" s="88"/>
      <c r="D2165" s="89"/>
      <c r="E2165" s="94" t="str">
        <f>IFERROR(ABS(C2164-(D2164+E2164)),"")</f>
        <v/>
      </c>
      <c r="F2165" s="90"/>
      <c r="G2165" s="90"/>
      <c r="H2165" s="89"/>
      <c r="I2165" s="170"/>
      <c r="J2165" s="79"/>
      <c r="K2165" s="79"/>
      <c r="L2165" s="79"/>
      <c r="M2165" s="79"/>
      <c r="N2165" s="79"/>
      <c r="O2165" s="79"/>
      <c r="P2165" s="79"/>
      <c r="Q2165" s="388" t="str">
        <f>IFERROR(ABS(C2164-SUM(K2164:R2164)),"")</f>
        <v/>
      </c>
      <c r="R2165" s="388"/>
      <c r="S2165" s="79"/>
      <c r="T2165" s="118"/>
      <c r="U2165" s="118"/>
      <c r="V2165" s="118"/>
      <c r="W2165" s="118"/>
      <c r="X2165" s="118"/>
      <c r="Y2165" s="135"/>
      <c r="Z2165" s="135"/>
      <c r="AA2165" s="135"/>
      <c r="AB2165" s="135"/>
      <c r="AC2165" s="135"/>
      <c r="AD2165" s="135"/>
      <c r="AE2165" s="135"/>
      <c r="AF2165" s="148"/>
      <c r="AG2165" s="135"/>
      <c r="AH2165" s="135"/>
      <c r="AI2165" s="135"/>
      <c r="AJ2165" s="135"/>
      <c r="AK2165" s="135"/>
    </row>
    <row r="2166" spans="1:37" ht="18" customHeight="1" thickBot="1">
      <c r="A2166" s="312"/>
      <c r="B2166" s="321">
        <f>B2161+1</f>
        <v>2</v>
      </c>
      <c r="C2166" s="81" t="s">
        <v>23</v>
      </c>
      <c r="D2166" s="82" t="s">
        <v>136</v>
      </c>
      <c r="E2166" s="82" t="s">
        <v>28</v>
      </c>
      <c r="F2166" s="82" t="s">
        <v>27</v>
      </c>
      <c r="G2166" s="82" t="s">
        <v>24</v>
      </c>
      <c r="H2166" s="171" t="s">
        <v>25</v>
      </c>
      <c r="I2166" s="91" t="s">
        <v>133</v>
      </c>
      <c r="J2166" s="372" t="s">
        <v>198</v>
      </c>
      <c r="K2166" s="374"/>
      <c r="L2166" s="375"/>
      <c r="M2166" s="375"/>
      <c r="N2166" s="375"/>
      <c r="O2166" s="375"/>
      <c r="P2166" s="375"/>
      <c r="Q2166" s="375"/>
      <c r="R2166" s="376"/>
      <c r="S2166" s="83"/>
      <c r="T2166" s="120" t="s">
        <v>31</v>
      </c>
      <c r="U2166" s="118"/>
      <c r="V2166" s="118"/>
      <c r="W2166" s="118"/>
      <c r="X2166" s="118"/>
      <c r="Y2166" s="135" t="str">
        <f>K2168</f>
        <v/>
      </c>
      <c r="Z2166" s="266">
        <f>K2169</f>
        <v>0</v>
      </c>
      <c r="AA2166" s="135"/>
      <c r="AB2166" s="135"/>
      <c r="AC2166" s="135"/>
      <c r="AD2166" s="135"/>
      <c r="AE2166" s="135"/>
      <c r="AF2166" s="148"/>
      <c r="AG2166" s="135"/>
      <c r="AH2166" s="135"/>
      <c r="AI2166" s="135"/>
      <c r="AJ2166" s="135"/>
      <c r="AK2166" s="135"/>
    </row>
    <row r="2167" spans="1:37" ht="18" customHeight="1" thickBot="1">
      <c r="A2167" s="312"/>
      <c r="B2167" s="309">
        <f>B2162</f>
        <v>25</v>
      </c>
      <c r="C2167" s="107"/>
      <c r="D2167" s="108" t="s">
        <v>30</v>
      </c>
      <c r="E2167" s="108" t="str">
        <f>IF(C2167="","",IFERROR(INDEX(リスト!$B$3:$B$32,MATCH(プレー記録!C2167,リスト!$D$3:$D$32,0),1),""))</f>
        <v/>
      </c>
      <c r="F2167" s="109"/>
      <c r="G2167" s="109" t="str">
        <f>IF(F2167="","",F2167)</f>
        <v/>
      </c>
      <c r="H2167" s="172"/>
      <c r="I2167" s="175"/>
      <c r="J2167" s="373"/>
      <c r="K2167" s="377"/>
      <c r="L2167" s="378"/>
      <c r="M2167" s="378"/>
      <c r="N2167" s="378"/>
      <c r="O2167" s="378"/>
      <c r="P2167" s="378"/>
      <c r="Q2167" s="378"/>
      <c r="R2167" s="379"/>
      <c r="S2167" s="84"/>
      <c r="T2167" s="241"/>
      <c r="U2167" s="118" t="str">
        <f>IF(F2167="","","OUT_"&amp;E2167&amp;MONTH(B2167)&amp;"/"&amp;DAY(B2167)&amp;"_"&amp;COUNTIF($V$12:V2167,V2167))</f>
        <v/>
      </c>
      <c r="V2167" s="118" t="str">
        <f>"OUT_"&amp;E2167&amp;B2167</f>
        <v>OUT_25</v>
      </c>
      <c r="W2167" s="194">
        <f>SUM(H2167)-SUM(I2169)</f>
        <v>0</v>
      </c>
      <c r="X2167" s="119" t="str">
        <f>IF(C2167="","",C2167)</f>
        <v/>
      </c>
      <c r="Y2167" s="135" t="str">
        <f>M2168</f>
        <v/>
      </c>
      <c r="Z2167" s="266">
        <f>M2169</f>
        <v>0</v>
      </c>
      <c r="AA2167" s="135"/>
      <c r="AB2167" s="135"/>
      <c r="AC2167" s="135"/>
      <c r="AD2167" s="135"/>
      <c r="AE2167" s="135"/>
      <c r="AF2167" s="148"/>
      <c r="AG2167" s="135"/>
      <c r="AH2167" s="135"/>
      <c r="AI2167" s="135"/>
      <c r="AJ2167" s="135"/>
      <c r="AK2167" s="135"/>
    </row>
    <row r="2168" spans="1:37" ht="18" customHeight="1">
      <c r="A2168" s="312"/>
      <c r="B2168" s="79"/>
      <c r="C2168" s="85" t="s">
        <v>26</v>
      </c>
      <c r="D2168" s="86" t="s">
        <v>1</v>
      </c>
      <c r="E2168" s="86" t="s">
        <v>29</v>
      </c>
      <c r="F2168" s="86" t="s">
        <v>119</v>
      </c>
      <c r="G2168" s="86" t="s">
        <v>134</v>
      </c>
      <c r="H2168" s="173" t="s">
        <v>117</v>
      </c>
      <c r="I2168" s="92" t="s">
        <v>135</v>
      </c>
      <c r="J2168" s="380" t="s">
        <v>199</v>
      </c>
      <c r="K2168" s="382" t="str">
        <f>$K$13</f>
        <v/>
      </c>
      <c r="L2168" s="383"/>
      <c r="M2168" s="382" t="str">
        <f>$M$13</f>
        <v/>
      </c>
      <c r="N2168" s="383"/>
      <c r="O2168" s="382" t="str">
        <f>$O$13</f>
        <v/>
      </c>
      <c r="P2168" s="383"/>
      <c r="Q2168" s="382" t="str">
        <f>$Q$13</f>
        <v/>
      </c>
      <c r="R2168" s="384"/>
      <c r="S2168" s="87"/>
      <c r="T2168" s="118"/>
      <c r="U2168" s="118"/>
      <c r="V2168" s="118"/>
      <c r="W2168" s="118"/>
      <c r="X2168" s="118"/>
      <c r="Y2168" s="135" t="str">
        <f>O2168</f>
        <v/>
      </c>
      <c r="Z2168" s="266">
        <f>O2169</f>
        <v>0</v>
      </c>
      <c r="AA2168" s="135"/>
      <c r="AB2168" s="135"/>
      <c r="AC2168" s="135"/>
      <c r="AD2168" s="135"/>
      <c r="AE2168" s="135"/>
      <c r="AF2168" s="148"/>
      <c r="AG2168" s="135"/>
      <c r="AH2168" s="135"/>
      <c r="AI2168" s="135"/>
      <c r="AJ2168" s="135"/>
      <c r="AK2168" s="135"/>
    </row>
    <row r="2169" spans="1:37" ht="18" customHeight="1" thickBot="1">
      <c r="A2169" s="312" t="str">
        <f>IF(C2167="","",C2167)</f>
        <v/>
      </c>
      <c r="B2169" s="97">
        <f>B2162</f>
        <v>25</v>
      </c>
      <c r="C2169" s="93" t="str">
        <f>IF(H2167="","",IF(D2167="USD",H2167-G2167,ROUNDUP((H2167-G2167)/T2167,2)))</f>
        <v/>
      </c>
      <c r="D2169" s="110"/>
      <c r="E2169" s="110"/>
      <c r="F2169" s="111" t="str">
        <f>IF(AND(E2167&lt;&gt;"",OR(I2167="全額",I2167="一部")=TRUE)=TRUE,E2167,"")</f>
        <v/>
      </c>
      <c r="G2169" s="112" t="str">
        <f>IF(D2167="JPY",IF(COUNTIF(F2169,"*円*")=1,I2169,ROUNDUP(I2169/T2167,2)),IF(COUNTIF(F2169,"*円*")=0,I2169,ROUNDUP(I2169*T2167,0)))</f>
        <v/>
      </c>
      <c r="H2169" s="174"/>
      <c r="I2169" s="176" t="str">
        <f>IF(I2167="","",IF(I2167="全額",H2167,IF(I2167="なし",0,"金額入力")))</f>
        <v/>
      </c>
      <c r="J2169" s="381"/>
      <c r="K2169" s="385"/>
      <c r="L2169" s="386"/>
      <c r="M2169" s="385"/>
      <c r="N2169" s="386"/>
      <c r="O2169" s="385"/>
      <c r="P2169" s="386"/>
      <c r="Q2169" s="385"/>
      <c r="R2169" s="387"/>
      <c r="S2169" s="87"/>
      <c r="T2169" s="79"/>
      <c r="U2169" s="118" t="str">
        <f>IF(G2169="","","IN_"&amp;F2169&amp;MONTH(H2169)&amp;"/"&amp;DAY(H2169))&amp;"_"&amp;COUNTIF($V$14:V2169,V2169)</f>
        <v>_377</v>
      </c>
      <c r="V2169" s="118" t="str">
        <f>"IN_"&amp;F2169&amp;H2169</f>
        <v>IN_</v>
      </c>
      <c r="W2169" s="118"/>
      <c r="X2169" s="118"/>
      <c r="Y2169" s="135" t="str">
        <f>Q2168</f>
        <v/>
      </c>
      <c r="Z2169" s="266">
        <f>Q2169</f>
        <v>0</v>
      </c>
      <c r="AA2169" s="135" t="str">
        <f>IF(AB2169="着金待ち",COUNTIF($AB$14:AB2169,"着金待ち"),"")</f>
        <v/>
      </c>
      <c r="AB2169" s="135" t="str">
        <f>IF(AND(OR(I2167="全額",I2167="一部")=TRUE,H2169="")=TRUE,"着金待ち","")</f>
        <v/>
      </c>
      <c r="AC2169" s="135" t="str">
        <f>IF(AB2169="着金待ち",C2167,"")</f>
        <v/>
      </c>
      <c r="AD2169" s="135" t="str">
        <f>IF(AB2169="着金待ち",F2169,"")</f>
        <v/>
      </c>
      <c r="AE2169" s="292" t="str">
        <f>IF(AB2169="着金待ち",G2169,"")</f>
        <v/>
      </c>
      <c r="AF2169" s="148" t="str">
        <f>IF(AB2169="着金待ち",B2169,"")</f>
        <v/>
      </c>
      <c r="AG2169" s="135" t="str">
        <f>IF(C2169="","",IF(C2169&lt;&gt;D2169+E2169,"！",""))</f>
        <v/>
      </c>
      <c r="AH2169" s="135" t="str">
        <f>IF(C2169="","",IF(C2169&lt;&gt;SUM(K2169:R2169),"！",""))</f>
        <v/>
      </c>
      <c r="AI2169" s="135" t="str">
        <f>IF(OR(AG2169="！",AH2169="！")=TRUE,"！","")</f>
        <v/>
      </c>
      <c r="AJ2169" s="135" t="str">
        <f>IF(AI2169="！",COUNTIF($AI$14:AI2169,"！"),"")</f>
        <v/>
      </c>
      <c r="AK2169" s="135">
        <v>2</v>
      </c>
    </row>
    <row r="2170" spans="1:37" ht="18" customHeight="1" thickBot="1">
      <c r="A2170" s="312"/>
      <c r="B2170" s="79"/>
      <c r="C2170" s="88"/>
      <c r="D2170" s="89"/>
      <c r="E2170" s="94" t="str">
        <f>IFERROR(ABS(C2169-(D2169+E2169)),"")</f>
        <v/>
      </c>
      <c r="F2170" s="90"/>
      <c r="G2170" s="90"/>
      <c r="H2170" s="89"/>
      <c r="I2170" s="170"/>
      <c r="J2170" s="79"/>
      <c r="K2170" s="79"/>
      <c r="L2170" s="79"/>
      <c r="M2170" s="79"/>
      <c r="N2170" s="79"/>
      <c r="O2170" s="79"/>
      <c r="P2170" s="79"/>
      <c r="Q2170" s="388" t="str">
        <f>IFERROR(ABS(C2169-SUM(K2169:R2169)),"")</f>
        <v/>
      </c>
      <c r="R2170" s="388"/>
      <c r="S2170" s="79"/>
      <c r="T2170" s="118"/>
      <c r="U2170" s="118"/>
      <c r="V2170" s="118"/>
      <c r="W2170" s="118"/>
      <c r="X2170" s="118"/>
      <c r="Y2170" s="135"/>
      <c r="Z2170" s="135"/>
      <c r="AA2170" s="135"/>
      <c r="AB2170" s="135"/>
      <c r="AC2170" s="135"/>
      <c r="AD2170" s="135"/>
      <c r="AE2170" s="135"/>
      <c r="AF2170" s="148"/>
      <c r="AG2170" s="135"/>
      <c r="AH2170" s="135"/>
      <c r="AI2170" s="135"/>
      <c r="AJ2170" s="135"/>
      <c r="AK2170" s="135"/>
    </row>
    <row r="2171" spans="1:37" ht="18" customHeight="1" thickBot="1">
      <c r="A2171" s="312"/>
      <c r="B2171" s="321">
        <f>B2166+1</f>
        <v>3</v>
      </c>
      <c r="C2171" s="81" t="s">
        <v>23</v>
      </c>
      <c r="D2171" s="82" t="s">
        <v>136</v>
      </c>
      <c r="E2171" s="82" t="s">
        <v>28</v>
      </c>
      <c r="F2171" s="82" t="s">
        <v>27</v>
      </c>
      <c r="G2171" s="82" t="s">
        <v>24</v>
      </c>
      <c r="H2171" s="171" t="s">
        <v>25</v>
      </c>
      <c r="I2171" s="91" t="s">
        <v>133</v>
      </c>
      <c r="J2171" s="372" t="s">
        <v>198</v>
      </c>
      <c r="K2171" s="374"/>
      <c r="L2171" s="375"/>
      <c r="M2171" s="375"/>
      <c r="N2171" s="375"/>
      <c r="O2171" s="375"/>
      <c r="P2171" s="375"/>
      <c r="Q2171" s="375"/>
      <c r="R2171" s="376"/>
      <c r="S2171" s="83"/>
      <c r="T2171" s="120" t="s">
        <v>31</v>
      </c>
      <c r="U2171" s="118"/>
      <c r="V2171" s="118"/>
      <c r="W2171" s="118"/>
      <c r="X2171" s="118"/>
      <c r="Y2171" s="135" t="str">
        <f>K2173</f>
        <v/>
      </c>
      <c r="Z2171" s="266">
        <f>K2174</f>
        <v>0</v>
      </c>
      <c r="AA2171" s="135"/>
      <c r="AB2171" s="135"/>
      <c r="AC2171" s="135"/>
      <c r="AD2171" s="135"/>
      <c r="AE2171" s="135"/>
      <c r="AF2171" s="148"/>
      <c r="AG2171" s="135"/>
      <c r="AH2171" s="135"/>
      <c r="AI2171" s="135"/>
      <c r="AJ2171" s="135"/>
      <c r="AK2171" s="135"/>
    </row>
    <row r="2172" spans="1:37" ht="18" customHeight="1" thickBot="1">
      <c r="A2172" s="312"/>
      <c r="B2172" s="309">
        <f>B2162</f>
        <v>25</v>
      </c>
      <c r="C2172" s="107"/>
      <c r="D2172" s="108" t="s">
        <v>30</v>
      </c>
      <c r="E2172" s="108" t="str">
        <f>IF(C2172="","",IFERROR(INDEX(リスト!$B$3:$B$32,MATCH(プレー記録!C2172,リスト!$D$3:$D$32,0),1),""))</f>
        <v/>
      </c>
      <c r="F2172" s="109"/>
      <c r="G2172" s="109" t="str">
        <f>IF(F2172="","",F2172)</f>
        <v/>
      </c>
      <c r="H2172" s="172"/>
      <c r="I2172" s="175"/>
      <c r="J2172" s="373"/>
      <c r="K2172" s="377"/>
      <c r="L2172" s="378"/>
      <c r="M2172" s="378"/>
      <c r="N2172" s="378"/>
      <c r="O2172" s="378"/>
      <c r="P2172" s="378"/>
      <c r="Q2172" s="378"/>
      <c r="R2172" s="379"/>
      <c r="S2172" s="84"/>
      <c r="T2172" s="241"/>
      <c r="U2172" s="118" t="str">
        <f>IF(F2172="","","OUT_"&amp;E2172&amp;MONTH(B2172)&amp;"/"&amp;DAY(B2172)&amp;"_"&amp;COUNTIF($V$12:V2172,V2172))</f>
        <v/>
      </c>
      <c r="V2172" s="118" t="str">
        <f>"OUT_"&amp;E2172&amp;B2172</f>
        <v>OUT_25</v>
      </c>
      <c r="W2172" s="194">
        <f>SUM(H2172)-SUM(I2174)</f>
        <v>0</v>
      </c>
      <c r="X2172" s="119" t="str">
        <f>IF(C2172="","",C2172)</f>
        <v/>
      </c>
      <c r="Y2172" s="135" t="str">
        <f>M2173</f>
        <v/>
      </c>
      <c r="Z2172" s="266">
        <f>M2174</f>
        <v>0</v>
      </c>
      <c r="AA2172" s="135"/>
      <c r="AB2172" s="135"/>
      <c r="AC2172" s="135"/>
      <c r="AD2172" s="135"/>
      <c r="AE2172" s="135"/>
      <c r="AF2172" s="148"/>
      <c r="AG2172" s="135"/>
      <c r="AH2172" s="135"/>
      <c r="AI2172" s="135"/>
      <c r="AJ2172" s="135"/>
      <c r="AK2172" s="135"/>
    </row>
    <row r="2173" spans="1:37" ht="18" customHeight="1">
      <c r="A2173" s="312"/>
      <c r="B2173" s="79"/>
      <c r="C2173" s="85" t="s">
        <v>26</v>
      </c>
      <c r="D2173" s="86" t="s">
        <v>1</v>
      </c>
      <c r="E2173" s="86" t="s">
        <v>29</v>
      </c>
      <c r="F2173" s="86" t="s">
        <v>119</v>
      </c>
      <c r="G2173" s="86" t="s">
        <v>134</v>
      </c>
      <c r="H2173" s="173" t="s">
        <v>117</v>
      </c>
      <c r="I2173" s="92" t="s">
        <v>135</v>
      </c>
      <c r="J2173" s="380" t="s">
        <v>199</v>
      </c>
      <c r="K2173" s="382" t="str">
        <f>$K$13</f>
        <v/>
      </c>
      <c r="L2173" s="383"/>
      <c r="M2173" s="382" t="str">
        <f>$M$13</f>
        <v/>
      </c>
      <c r="N2173" s="383"/>
      <c r="O2173" s="382" t="str">
        <f>$O$13</f>
        <v/>
      </c>
      <c r="P2173" s="383"/>
      <c r="Q2173" s="382" t="str">
        <f>$Q$13</f>
        <v/>
      </c>
      <c r="R2173" s="384"/>
      <c r="S2173" s="87"/>
      <c r="T2173" s="135"/>
      <c r="U2173" s="118"/>
      <c r="V2173" s="118"/>
      <c r="W2173" s="118"/>
      <c r="X2173" s="118"/>
      <c r="Y2173" s="135" t="str">
        <f>O2173</f>
        <v/>
      </c>
      <c r="Z2173" s="266">
        <f>O2174</f>
        <v>0</v>
      </c>
      <c r="AA2173" s="135"/>
      <c r="AB2173" s="135"/>
      <c r="AC2173" s="135"/>
      <c r="AD2173" s="135"/>
      <c r="AE2173" s="135"/>
      <c r="AF2173" s="148"/>
      <c r="AG2173" s="135"/>
      <c r="AH2173" s="135"/>
      <c r="AI2173" s="135"/>
      <c r="AJ2173" s="135"/>
      <c r="AK2173" s="135"/>
    </row>
    <row r="2174" spans="1:37" ht="18" customHeight="1" thickBot="1">
      <c r="A2174" s="312" t="str">
        <f>IF(C2172="","",C2172)</f>
        <v/>
      </c>
      <c r="B2174" s="97">
        <f>B2162</f>
        <v>25</v>
      </c>
      <c r="C2174" s="93" t="str">
        <f>IF(H2172="","",IF(D2172="USD",H2172-G2172,ROUNDUP((H2172-G2172)/T2172,2)))</f>
        <v/>
      </c>
      <c r="D2174" s="110"/>
      <c r="E2174" s="110"/>
      <c r="F2174" s="111" t="str">
        <f>IF(AND(E2172&lt;&gt;"",OR(I2172="全額",I2172="一部")=TRUE)=TRUE,E2172,"")</f>
        <v/>
      </c>
      <c r="G2174" s="112" t="str">
        <f>IF(D2172="JPY",IF(COUNTIF(F2174,"*円*")=1,I2174,ROUNDUP(I2174/T2172,2)),IF(COUNTIF(F2174,"*円*")=0,I2174,ROUNDUP(I2174*T2172,0)))</f>
        <v/>
      </c>
      <c r="H2174" s="174"/>
      <c r="I2174" s="176" t="str">
        <f>IF(I2172="","",IF(I2172="全額",H2172,IF(I2172="なし",0,"金額入力")))</f>
        <v/>
      </c>
      <c r="J2174" s="381"/>
      <c r="K2174" s="385"/>
      <c r="L2174" s="386"/>
      <c r="M2174" s="385"/>
      <c r="N2174" s="386"/>
      <c r="O2174" s="385"/>
      <c r="P2174" s="386"/>
      <c r="Q2174" s="385"/>
      <c r="R2174" s="387"/>
      <c r="S2174" s="87"/>
      <c r="T2174" s="135"/>
      <c r="U2174" s="118" t="str">
        <f>IF(G2174="","","IN_"&amp;F2174&amp;MONTH(H2174)&amp;"/"&amp;DAY(H2174))&amp;"_"&amp;COUNTIF($V$14:V2174,V2174)</f>
        <v>_378</v>
      </c>
      <c r="V2174" s="118" t="str">
        <f>"IN_"&amp;F2174&amp;H2174</f>
        <v>IN_</v>
      </c>
      <c r="W2174" s="118"/>
      <c r="X2174" s="118"/>
      <c r="Y2174" s="135" t="str">
        <f>Q2173</f>
        <v/>
      </c>
      <c r="Z2174" s="266">
        <f>Q2174</f>
        <v>0</v>
      </c>
      <c r="AA2174" s="135" t="str">
        <f>IF(AB2174="着金待ち",COUNTIF($AB$14:AB2174,"着金待ち"),"")</f>
        <v/>
      </c>
      <c r="AB2174" s="135" t="str">
        <f>IF(AND(OR(I2172="全額",I2172="一部")=TRUE,H2174="")=TRUE,"着金待ち","")</f>
        <v/>
      </c>
      <c r="AC2174" s="135" t="str">
        <f>IF(AB2174="着金待ち",C2172,"")</f>
        <v/>
      </c>
      <c r="AD2174" s="135" t="str">
        <f>IF(AB2174="着金待ち",F2174,"")</f>
        <v/>
      </c>
      <c r="AE2174" s="292" t="str">
        <f>IF(AB2174="着金待ち",G2174,"")</f>
        <v/>
      </c>
      <c r="AF2174" s="148" t="str">
        <f>IF(AB2174="着金待ち",B2174,"")</f>
        <v/>
      </c>
      <c r="AG2174" s="135" t="str">
        <f>IF(C2174="","",IF(C2174&lt;&gt;D2174+E2174,"！",""))</f>
        <v/>
      </c>
      <c r="AH2174" s="135" t="str">
        <f>IF(C2174="","",IF(C2174&lt;&gt;SUM(K2174:R2174),"！",""))</f>
        <v/>
      </c>
      <c r="AI2174" s="135" t="str">
        <f>IF(OR(AG2174="！",AH2174="！")=TRUE,"！","")</f>
        <v/>
      </c>
      <c r="AJ2174" s="135" t="str">
        <f>IF(AI2174="！",COUNTIF($AI$14:AI2174,"！"),"")</f>
        <v/>
      </c>
      <c r="AK2174" s="135">
        <v>3</v>
      </c>
    </row>
    <row r="2175" spans="1:37" ht="18" customHeight="1" thickBot="1">
      <c r="A2175" s="312"/>
      <c r="B2175" s="308" t="s">
        <v>317</v>
      </c>
      <c r="C2175" s="88"/>
      <c r="D2175" s="89"/>
      <c r="E2175" s="94" t="str">
        <f>IFERROR(ABS(C2174-(D2174+E2174)),"")</f>
        <v/>
      </c>
      <c r="F2175" s="90"/>
      <c r="G2175" s="90"/>
      <c r="H2175" s="89"/>
      <c r="I2175" s="170"/>
      <c r="J2175" s="79"/>
      <c r="K2175" s="79"/>
      <c r="L2175" s="79"/>
      <c r="M2175" s="79"/>
      <c r="N2175" s="79"/>
      <c r="O2175" s="79"/>
      <c r="P2175" s="79"/>
      <c r="Q2175" s="388" t="str">
        <f>IFERROR(ABS(C2174-SUM(K2174:R2174)),"")</f>
        <v/>
      </c>
      <c r="R2175" s="388"/>
      <c r="S2175" s="79"/>
      <c r="T2175" s="135"/>
      <c r="U2175" s="118"/>
      <c r="V2175" s="118"/>
      <c r="W2175" s="118"/>
      <c r="X2175" s="118"/>
      <c r="Y2175" s="135"/>
      <c r="Z2175" s="135"/>
      <c r="AA2175" s="135"/>
      <c r="AB2175" s="135"/>
      <c r="AC2175" s="135"/>
      <c r="AD2175" s="135"/>
      <c r="AE2175" s="135"/>
      <c r="AF2175" s="148"/>
      <c r="AG2175" s="135"/>
      <c r="AH2175" s="135"/>
      <c r="AI2175" s="135"/>
      <c r="AJ2175" s="135"/>
      <c r="AK2175" s="135"/>
    </row>
    <row r="2176" spans="1:37" ht="18" customHeight="1" thickBot="1">
      <c r="A2176" s="312"/>
      <c r="B2176" s="321">
        <f>B2171+1</f>
        <v>4</v>
      </c>
      <c r="C2176" s="81" t="s">
        <v>23</v>
      </c>
      <c r="D2176" s="82" t="s">
        <v>136</v>
      </c>
      <c r="E2176" s="82" t="s">
        <v>28</v>
      </c>
      <c r="F2176" s="82" t="s">
        <v>27</v>
      </c>
      <c r="G2176" s="82" t="s">
        <v>24</v>
      </c>
      <c r="H2176" s="171" t="s">
        <v>25</v>
      </c>
      <c r="I2176" s="91" t="s">
        <v>133</v>
      </c>
      <c r="J2176" s="372" t="s">
        <v>198</v>
      </c>
      <c r="K2176" s="374"/>
      <c r="L2176" s="375"/>
      <c r="M2176" s="375"/>
      <c r="N2176" s="375"/>
      <c r="O2176" s="375"/>
      <c r="P2176" s="375"/>
      <c r="Q2176" s="375"/>
      <c r="R2176" s="376"/>
      <c r="S2176" s="83"/>
      <c r="T2176" s="120" t="s">
        <v>31</v>
      </c>
      <c r="U2176" s="118"/>
      <c r="V2176" s="118"/>
      <c r="W2176" s="118"/>
      <c r="X2176" s="118"/>
      <c r="Y2176" s="135" t="str">
        <f>K2178</f>
        <v/>
      </c>
      <c r="Z2176" s="266">
        <f>K2179</f>
        <v>0</v>
      </c>
      <c r="AA2176" s="135"/>
      <c r="AB2176" s="135"/>
      <c r="AC2176" s="135"/>
      <c r="AD2176" s="135"/>
      <c r="AE2176" s="135"/>
      <c r="AF2176" s="148"/>
      <c r="AG2176" s="135"/>
      <c r="AH2176" s="135"/>
      <c r="AI2176" s="135"/>
      <c r="AJ2176" s="135"/>
      <c r="AK2176" s="135"/>
    </row>
    <row r="2177" spans="1:37" ht="18" customHeight="1" thickBot="1">
      <c r="A2177" s="312"/>
      <c r="B2177" s="309">
        <f>B2162</f>
        <v>25</v>
      </c>
      <c r="C2177" s="107"/>
      <c r="D2177" s="108" t="s">
        <v>30</v>
      </c>
      <c r="E2177" s="108" t="str">
        <f>IF(C2177="","",IFERROR(INDEX(リスト!$B$3:$B$32,MATCH(プレー記録!C2177,リスト!$D$3:$D$32,0),1),""))</f>
        <v/>
      </c>
      <c r="F2177" s="109"/>
      <c r="G2177" s="109" t="str">
        <f>IF(F2177="","",F2177)</f>
        <v/>
      </c>
      <c r="H2177" s="172"/>
      <c r="I2177" s="175"/>
      <c r="J2177" s="373"/>
      <c r="K2177" s="377"/>
      <c r="L2177" s="378"/>
      <c r="M2177" s="378"/>
      <c r="N2177" s="378"/>
      <c r="O2177" s="378"/>
      <c r="P2177" s="378"/>
      <c r="Q2177" s="378"/>
      <c r="R2177" s="379"/>
      <c r="S2177" s="84"/>
      <c r="T2177" s="241"/>
      <c r="U2177" s="118" t="str">
        <f>IF(F2177="","","OUT_"&amp;E2177&amp;MONTH(B2177)&amp;"/"&amp;DAY(B2177)&amp;"_"&amp;COUNTIF($V$12:V2177,V2177))</f>
        <v/>
      </c>
      <c r="V2177" s="118" t="str">
        <f>"OUT_"&amp;E2177&amp;B2177</f>
        <v>OUT_25</v>
      </c>
      <c r="W2177" s="194">
        <f>SUM(H2177)-SUM(I2179)</f>
        <v>0</v>
      </c>
      <c r="X2177" s="119" t="str">
        <f>IF(C2177="","",C2177)</f>
        <v/>
      </c>
      <c r="Y2177" s="135" t="str">
        <f>M2178</f>
        <v/>
      </c>
      <c r="Z2177" s="266">
        <f>M2179</f>
        <v>0</v>
      </c>
      <c r="AA2177" s="135"/>
      <c r="AB2177" s="135"/>
      <c r="AC2177" s="135"/>
      <c r="AD2177" s="135"/>
      <c r="AE2177" s="135"/>
      <c r="AF2177" s="148"/>
      <c r="AG2177" s="135"/>
      <c r="AH2177" s="135"/>
      <c r="AI2177" s="135"/>
      <c r="AJ2177" s="135"/>
      <c r="AK2177" s="135"/>
    </row>
    <row r="2178" spans="1:37" ht="18" customHeight="1">
      <c r="A2178" s="312"/>
      <c r="B2178" s="79"/>
      <c r="C2178" s="85" t="s">
        <v>26</v>
      </c>
      <c r="D2178" s="86" t="s">
        <v>1</v>
      </c>
      <c r="E2178" s="86" t="s">
        <v>29</v>
      </c>
      <c r="F2178" s="86" t="s">
        <v>119</v>
      </c>
      <c r="G2178" s="86" t="s">
        <v>134</v>
      </c>
      <c r="H2178" s="173" t="s">
        <v>117</v>
      </c>
      <c r="I2178" s="92" t="s">
        <v>135</v>
      </c>
      <c r="J2178" s="380" t="s">
        <v>199</v>
      </c>
      <c r="K2178" s="382" t="str">
        <f>$K$13</f>
        <v/>
      </c>
      <c r="L2178" s="383"/>
      <c r="M2178" s="382" t="str">
        <f>$M$13</f>
        <v/>
      </c>
      <c r="N2178" s="383"/>
      <c r="O2178" s="382" t="str">
        <f>$O$13</f>
        <v/>
      </c>
      <c r="P2178" s="383"/>
      <c r="Q2178" s="382" t="str">
        <f>$Q$13</f>
        <v/>
      </c>
      <c r="R2178" s="384"/>
      <c r="S2178" s="87"/>
      <c r="T2178" s="135"/>
      <c r="U2178" s="118"/>
      <c r="V2178" s="118"/>
      <c r="W2178" s="118"/>
      <c r="X2178" s="118"/>
      <c r="Y2178" s="135" t="str">
        <f>O2178</f>
        <v/>
      </c>
      <c r="Z2178" s="266">
        <f>O2179</f>
        <v>0</v>
      </c>
      <c r="AA2178" s="135"/>
      <c r="AB2178" s="135"/>
      <c r="AC2178" s="135"/>
      <c r="AD2178" s="135"/>
      <c r="AE2178" s="135"/>
      <c r="AF2178" s="148"/>
      <c r="AG2178" s="135"/>
      <c r="AH2178" s="135"/>
      <c r="AI2178" s="135"/>
      <c r="AJ2178" s="135"/>
      <c r="AK2178" s="135"/>
    </row>
    <row r="2179" spans="1:37" ht="18" customHeight="1" thickBot="1">
      <c r="A2179" s="312" t="str">
        <f>IF(C2177="","",C2177)</f>
        <v/>
      </c>
      <c r="B2179" s="97">
        <f>B2162</f>
        <v>25</v>
      </c>
      <c r="C2179" s="93" t="str">
        <f>IF(H2177="","",IF(D2177="USD",H2177-G2177,ROUNDUP((H2177-G2177)/T2177,2)))</f>
        <v/>
      </c>
      <c r="D2179" s="110"/>
      <c r="E2179" s="110"/>
      <c r="F2179" s="111" t="str">
        <f>IF(AND(E2177&lt;&gt;"",OR(I2177="全額",I2177="一部")=TRUE)=TRUE,E2177,"")</f>
        <v/>
      </c>
      <c r="G2179" s="112" t="str">
        <f>IF(D2177="JPY",IF(COUNTIF(F2179,"*円*")=1,I2179,ROUNDUP(I2179/T2177,2)),IF(COUNTIF(F2179,"*円*")=0,I2179,ROUNDUP(I2179*T2177,0)))</f>
        <v/>
      </c>
      <c r="H2179" s="174"/>
      <c r="I2179" s="176" t="str">
        <f>IF(I2177="","",IF(I2177="全額",H2177,IF(I2177="なし",0,"金額入力")))</f>
        <v/>
      </c>
      <c r="J2179" s="381"/>
      <c r="K2179" s="385"/>
      <c r="L2179" s="386"/>
      <c r="M2179" s="385"/>
      <c r="N2179" s="386"/>
      <c r="O2179" s="385"/>
      <c r="P2179" s="386"/>
      <c r="Q2179" s="385"/>
      <c r="R2179" s="387"/>
      <c r="S2179" s="87"/>
      <c r="T2179" s="135"/>
      <c r="U2179" s="118" t="str">
        <f>IF(G2179="","","IN_"&amp;F2179&amp;MONTH(H2179)&amp;"/"&amp;DAY(H2179))&amp;"_"&amp;COUNTIF($V$14:V2179,V2179)</f>
        <v>_379</v>
      </c>
      <c r="V2179" s="118" t="str">
        <f>"IN_"&amp;F2179&amp;H2179</f>
        <v>IN_</v>
      </c>
      <c r="W2179" s="118"/>
      <c r="X2179" s="118"/>
      <c r="Y2179" s="135" t="str">
        <f>Q2178</f>
        <v/>
      </c>
      <c r="Z2179" s="266">
        <f>Q2179</f>
        <v>0</v>
      </c>
      <c r="AA2179" s="135" t="str">
        <f>IF(AB2179="着金待ち",COUNTIF($AB$14:AB2179,"着金待ち"),"")</f>
        <v/>
      </c>
      <c r="AB2179" s="135" t="str">
        <f>IF(AND(OR(I2177="全額",I2177="一部")=TRUE,H2179="")=TRUE,"着金待ち","")</f>
        <v/>
      </c>
      <c r="AC2179" s="135" t="str">
        <f>IF(AB2179="着金待ち",C2177,"")</f>
        <v/>
      </c>
      <c r="AD2179" s="135" t="str">
        <f>IF(AB2179="着金待ち",F2179,"")</f>
        <v/>
      </c>
      <c r="AE2179" s="292" t="str">
        <f>IF(AB2179="着金待ち",G2179,"")</f>
        <v/>
      </c>
      <c r="AF2179" s="148" t="str">
        <f>IF(AB2179="着金待ち",B2179,"")</f>
        <v/>
      </c>
      <c r="AG2179" s="135" t="str">
        <f>IF(C2179="","",IF(C2179&lt;&gt;D2179+E2179,"！",""))</f>
        <v/>
      </c>
      <c r="AH2179" s="135" t="str">
        <f>IF(C2179="","",IF(C2179&lt;&gt;SUM(K2179:R2179),"！",""))</f>
        <v/>
      </c>
      <c r="AI2179" s="135" t="str">
        <f>IF(OR(AG2179="！",AH2179="！")=TRUE,"！","")</f>
        <v/>
      </c>
      <c r="AJ2179" s="135" t="str">
        <f>IF(AI2179="！",COUNTIF($AI$14:AI2179,"！"),"")</f>
        <v/>
      </c>
      <c r="AK2179" s="135">
        <v>4</v>
      </c>
    </row>
    <row r="2180" spans="1:37" ht="18" customHeight="1" thickBot="1">
      <c r="A2180" s="312"/>
      <c r="B2180" s="308" t="s">
        <v>317</v>
      </c>
      <c r="C2180" s="88"/>
      <c r="D2180" s="89"/>
      <c r="E2180" s="94" t="str">
        <f>IFERROR(ABS(C2179-(D2179+E2179)),"")</f>
        <v/>
      </c>
      <c r="F2180" s="90"/>
      <c r="G2180" s="90"/>
      <c r="H2180" s="89"/>
      <c r="I2180" s="170"/>
      <c r="J2180" s="79"/>
      <c r="K2180" s="79"/>
      <c r="L2180" s="79"/>
      <c r="M2180" s="79"/>
      <c r="N2180" s="79"/>
      <c r="O2180" s="79"/>
      <c r="P2180" s="79"/>
      <c r="Q2180" s="388" t="str">
        <f>IFERROR(ABS(C2179-SUM(K2179:R2179)),"")</f>
        <v/>
      </c>
      <c r="R2180" s="388"/>
      <c r="S2180" s="79"/>
      <c r="T2180" s="135"/>
      <c r="U2180" s="118"/>
      <c r="V2180" s="118"/>
      <c r="W2180" s="118"/>
      <c r="X2180" s="118"/>
      <c r="Y2180" s="135"/>
      <c r="Z2180" s="135"/>
      <c r="AA2180" s="135"/>
      <c r="AB2180" s="135"/>
      <c r="AC2180" s="135"/>
      <c r="AD2180" s="135"/>
      <c r="AE2180" s="135"/>
      <c r="AF2180" s="148"/>
      <c r="AG2180" s="135"/>
      <c r="AH2180" s="135"/>
      <c r="AI2180" s="135"/>
      <c r="AJ2180" s="135"/>
      <c r="AK2180" s="135"/>
    </row>
    <row r="2181" spans="1:37" ht="18" customHeight="1" thickBot="1">
      <c r="A2181" s="312"/>
      <c r="B2181" s="321">
        <f>B2176+1</f>
        <v>5</v>
      </c>
      <c r="C2181" s="81" t="s">
        <v>23</v>
      </c>
      <c r="D2181" s="82" t="s">
        <v>136</v>
      </c>
      <c r="E2181" s="82" t="s">
        <v>28</v>
      </c>
      <c r="F2181" s="82" t="s">
        <v>27</v>
      </c>
      <c r="G2181" s="82" t="s">
        <v>24</v>
      </c>
      <c r="H2181" s="171" t="s">
        <v>25</v>
      </c>
      <c r="I2181" s="91" t="s">
        <v>133</v>
      </c>
      <c r="J2181" s="372" t="s">
        <v>198</v>
      </c>
      <c r="K2181" s="374"/>
      <c r="L2181" s="375"/>
      <c r="M2181" s="375"/>
      <c r="N2181" s="375"/>
      <c r="O2181" s="375"/>
      <c r="P2181" s="375"/>
      <c r="Q2181" s="375"/>
      <c r="R2181" s="376"/>
      <c r="S2181" s="83"/>
      <c r="T2181" s="120" t="s">
        <v>31</v>
      </c>
      <c r="U2181" s="118"/>
      <c r="V2181" s="118"/>
      <c r="W2181" s="118"/>
      <c r="X2181" s="118"/>
      <c r="Y2181" s="135" t="str">
        <f>K2183</f>
        <v/>
      </c>
      <c r="Z2181" s="266">
        <f>K2184</f>
        <v>0</v>
      </c>
      <c r="AA2181" s="135"/>
      <c r="AB2181" s="135"/>
      <c r="AC2181" s="135"/>
      <c r="AD2181" s="135"/>
      <c r="AE2181" s="135"/>
      <c r="AF2181" s="148"/>
      <c r="AG2181" s="135"/>
      <c r="AH2181" s="135"/>
      <c r="AI2181" s="135"/>
      <c r="AJ2181" s="135"/>
      <c r="AK2181" s="135"/>
    </row>
    <row r="2182" spans="1:37" ht="18" customHeight="1" thickBot="1">
      <c r="A2182" s="312"/>
      <c r="B2182" s="309">
        <f>B2162</f>
        <v>25</v>
      </c>
      <c r="C2182" s="107"/>
      <c r="D2182" s="108" t="s">
        <v>30</v>
      </c>
      <c r="E2182" s="108" t="str">
        <f>IF(C2182="","",IFERROR(INDEX(リスト!$B$3:$B$32,MATCH(プレー記録!C2182,リスト!$D$3:$D$32,0),1),""))</f>
        <v/>
      </c>
      <c r="F2182" s="109"/>
      <c r="G2182" s="109" t="str">
        <f>IF(F2182="","",F2182)</f>
        <v/>
      </c>
      <c r="H2182" s="172"/>
      <c r="I2182" s="175"/>
      <c r="J2182" s="373"/>
      <c r="K2182" s="377"/>
      <c r="L2182" s="378"/>
      <c r="M2182" s="378"/>
      <c r="N2182" s="378"/>
      <c r="O2182" s="378"/>
      <c r="P2182" s="378"/>
      <c r="Q2182" s="378"/>
      <c r="R2182" s="379"/>
      <c r="S2182" s="84"/>
      <c r="T2182" s="241"/>
      <c r="U2182" s="118" t="str">
        <f>IF(F2182="","","OUT_"&amp;E2182&amp;MONTH(B2182)&amp;"/"&amp;DAY(B2182)&amp;"_"&amp;COUNTIF($V$12:V2182,V2182))</f>
        <v/>
      </c>
      <c r="V2182" s="118" t="str">
        <f>"OUT_"&amp;E2182&amp;B2182</f>
        <v>OUT_25</v>
      </c>
      <c r="W2182" s="194">
        <f>SUM(H2182)-SUM(I2184)</f>
        <v>0</v>
      </c>
      <c r="X2182" s="119" t="str">
        <f>IF(C2182="","",C2182)</f>
        <v/>
      </c>
      <c r="Y2182" s="135" t="str">
        <f>M2183</f>
        <v/>
      </c>
      <c r="Z2182" s="266">
        <f>M2184</f>
        <v>0</v>
      </c>
      <c r="AA2182" s="135"/>
      <c r="AB2182" s="135"/>
      <c r="AC2182" s="135"/>
      <c r="AD2182" s="135"/>
      <c r="AE2182" s="135"/>
      <c r="AF2182" s="148"/>
      <c r="AG2182" s="135"/>
      <c r="AH2182" s="135"/>
      <c r="AI2182" s="135"/>
      <c r="AJ2182" s="135"/>
      <c r="AK2182" s="135"/>
    </row>
    <row r="2183" spans="1:37" ht="18" customHeight="1">
      <c r="A2183" s="312"/>
      <c r="B2183" s="79"/>
      <c r="C2183" s="85" t="s">
        <v>26</v>
      </c>
      <c r="D2183" s="86" t="s">
        <v>1</v>
      </c>
      <c r="E2183" s="86" t="s">
        <v>29</v>
      </c>
      <c r="F2183" s="86" t="s">
        <v>119</v>
      </c>
      <c r="G2183" s="86" t="s">
        <v>134</v>
      </c>
      <c r="H2183" s="173" t="s">
        <v>117</v>
      </c>
      <c r="I2183" s="92" t="s">
        <v>135</v>
      </c>
      <c r="J2183" s="380" t="s">
        <v>199</v>
      </c>
      <c r="K2183" s="382" t="str">
        <f>$K$13</f>
        <v/>
      </c>
      <c r="L2183" s="383"/>
      <c r="M2183" s="382" t="str">
        <f>$M$13</f>
        <v/>
      </c>
      <c r="N2183" s="383"/>
      <c r="O2183" s="382" t="str">
        <f>$O$13</f>
        <v/>
      </c>
      <c r="P2183" s="383"/>
      <c r="Q2183" s="382" t="str">
        <f>$Q$13</f>
        <v/>
      </c>
      <c r="R2183" s="384"/>
      <c r="S2183" s="87"/>
      <c r="T2183" s="135"/>
      <c r="U2183" s="118"/>
      <c r="V2183" s="118"/>
      <c r="W2183" s="118"/>
      <c r="X2183" s="118"/>
      <c r="Y2183" s="135" t="str">
        <f>O2183</f>
        <v/>
      </c>
      <c r="Z2183" s="266">
        <f>O2184</f>
        <v>0</v>
      </c>
      <c r="AA2183" s="135"/>
      <c r="AB2183" s="135"/>
      <c r="AC2183" s="135"/>
      <c r="AD2183" s="135"/>
      <c r="AE2183" s="135"/>
      <c r="AF2183" s="148"/>
      <c r="AG2183" s="135"/>
      <c r="AH2183" s="135"/>
      <c r="AI2183" s="135"/>
      <c r="AJ2183" s="135"/>
      <c r="AK2183" s="135"/>
    </row>
    <row r="2184" spans="1:37" ht="18" customHeight="1" thickBot="1">
      <c r="A2184" s="312" t="str">
        <f>IF(C2182="","",C2182)</f>
        <v/>
      </c>
      <c r="B2184" s="97">
        <f>B2162</f>
        <v>25</v>
      </c>
      <c r="C2184" s="93" t="str">
        <f>IF(H2182="","",IF(D2182="USD",H2182-G2182,ROUNDUP((H2182-G2182)/T2182,2)))</f>
        <v/>
      </c>
      <c r="D2184" s="110"/>
      <c r="E2184" s="110"/>
      <c r="F2184" s="111" t="str">
        <f>IF(AND(E2182&lt;&gt;"",OR(I2182="全額",I2182="一部")=TRUE)=TRUE,E2182,"")</f>
        <v/>
      </c>
      <c r="G2184" s="112" t="str">
        <f>IF(D2182="JPY",IF(COUNTIF(F2184,"*円*")=1,I2184,ROUNDUP(I2184/T2182,2)),IF(COUNTIF(F2184,"*円*")=0,I2184,ROUNDUP(I2184*T2182,0)))</f>
        <v/>
      </c>
      <c r="H2184" s="174"/>
      <c r="I2184" s="176" t="str">
        <f>IF(I2182="","",IF(I2182="全額",H2182,IF(I2182="なし",0,"金額入力")))</f>
        <v/>
      </c>
      <c r="J2184" s="381"/>
      <c r="K2184" s="385"/>
      <c r="L2184" s="386"/>
      <c r="M2184" s="385"/>
      <c r="N2184" s="386"/>
      <c r="O2184" s="385"/>
      <c r="P2184" s="386"/>
      <c r="Q2184" s="385"/>
      <c r="R2184" s="387"/>
      <c r="S2184" s="87"/>
      <c r="T2184" s="135"/>
      <c r="U2184" s="118" t="str">
        <f>IF(G2184="","","IN_"&amp;F2184&amp;MONTH(H2184)&amp;"/"&amp;DAY(H2184))&amp;"_"&amp;COUNTIF($V$14:V2184,V2184)</f>
        <v>_380</v>
      </c>
      <c r="V2184" s="118" t="str">
        <f>"IN_"&amp;F2184&amp;H2184</f>
        <v>IN_</v>
      </c>
      <c r="W2184" s="118"/>
      <c r="X2184" s="118"/>
      <c r="Y2184" s="135" t="str">
        <f>Q2183</f>
        <v/>
      </c>
      <c r="Z2184" s="266">
        <f>Q2184</f>
        <v>0</v>
      </c>
      <c r="AA2184" s="135" t="str">
        <f>IF(AB2184="着金待ち",COUNTIF($AB$14:AB2184,"着金待ち"),"")</f>
        <v/>
      </c>
      <c r="AB2184" s="135" t="str">
        <f>IF(AND(OR(I2182="全額",I2182="一部")=TRUE,H2184="")=TRUE,"着金待ち","")</f>
        <v/>
      </c>
      <c r="AC2184" s="135" t="str">
        <f>IF(AB2184="着金待ち",C2182,"")</f>
        <v/>
      </c>
      <c r="AD2184" s="135" t="str">
        <f>IF(AB2184="着金待ち",F2184,"")</f>
        <v/>
      </c>
      <c r="AE2184" s="292" t="str">
        <f>IF(AB2184="着金待ち",G2184,"")</f>
        <v/>
      </c>
      <c r="AF2184" s="148" t="str">
        <f>IF(AB2184="着金待ち",B2184,"")</f>
        <v/>
      </c>
      <c r="AG2184" s="135" t="str">
        <f>IF(C2184="","",IF(C2184&lt;&gt;D2184+E2184,"！",""))</f>
        <v/>
      </c>
      <c r="AH2184" s="135" t="str">
        <f>IF(C2184="","",IF(C2184&lt;&gt;SUM(K2184:R2184),"！",""))</f>
        <v/>
      </c>
      <c r="AI2184" s="135" t="str">
        <f>IF(OR(AG2184="！",AH2184="！")=TRUE,"！","")</f>
        <v/>
      </c>
      <c r="AJ2184" s="135" t="str">
        <f>IF(AI2184="！",COUNTIF($AI$14:AI2184,"！"),"")</f>
        <v/>
      </c>
      <c r="AK2184" s="135">
        <v>5</v>
      </c>
    </row>
    <row r="2185" spans="1:37" ht="18" customHeight="1" thickBot="1">
      <c r="A2185" s="312"/>
      <c r="B2185" s="308" t="s">
        <v>317</v>
      </c>
      <c r="C2185" s="88"/>
      <c r="D2185" s="89"/>
      <c r="E2185" s="94" t="str">
        <f>IFERROR(ABS(C2184-(D2184+E2184)),"")</f>
        <v/>
      </c>
      <c r="F2185" s="90"/>
      <c r="G2185" s="90"/>
      <c r="H2185" s="89"/>
      <c r="I2185" s="170"/>
      <c r="J2185" s="79"/>
      <c r="K2185" s="79"/>
      <c r="L2185" s="79"/>
      <c r="M2185" s="79"/>
      <c r="N2185" s="79"/>
      <c r="O2185" s="79"/>
      <c r="P2185" s="79"/>
      <c r="Q2185" s="388" t="str">
        <f>IFERROR(ABS(C2184-SUM(K2184:R2184)),"")</f>
        <v/>
      </c>
      <c r="R2185" s="388"/>
      <c r="S2185" s="79"/>
      <c r="T2185" s="135"/>
      <c r="U2185" s="118"/>
      <c r="V2185" s="118"/>
      <c r="W2185" s="118"/>
      <c r="X2185" s="118"/>
      <c r="Y2185" s="135"/>
      <c r="Z2185" s="135"/>
      <c r="AA2185" s="135"/>
      <c r="AB2185" s="135"/>
      <c r="AC2185" s="135"/>
      <c r="AD2185" s="135"/>
      <c r="AE2185" s="135"/>
      <c r="AF2185" s="148"/>
      <c r="AG2185" s="135"/>
      <c r="AH2185" s="135"/>
      <c r="AI2185" s="135"/>
      <c r="AJ2185" s="135"/>
      <c r="AK2185" s="135"/>
    </row>
    <row r="2186" spans="1:37" ht="18" customHeight="1" thickBot="1">
      <c r="A2186" s="312"/>
      <c r="B2186" s="321">
        <f>B2181+1</f>
        <v>6</v>
      </c>
      <c r="C2186" s="81" t="s">
        <v>23</v>
      </c>
      <c r="D2186" s="82" t="s">
        <v>136</v>
      </c>
      <c r="E2186" s="82" t="s">
        <v>28</v>
      </c>
      <c r="F2186" s="82" t="s">
        <v>27</v>
      </c>
      <c r="G2186" s="82" t="s">
        <v>24</v>
      </c>
      <c r="H2186" s="171" t="s">
        <v>25</v>
      </c>
      <c r="I2186" s="91" t="s">
        <v>133</v>
      </c>
      <c r="J2186" s="372" t="s">
        <v>198</v>
      </c>
      <c r="K2186" s="374"/>
      <c r="L2186" s="375"/>
      <c r="M2186" s="375"/>
      <c r="N2186" s="375"/>
      <c r="O2186" s="375"/>
      <c r="P2186" s="375"/>
      <c r="Q2186" s="375"/>
      <c r="R2186" s="376"/>
      <c r="S2186" s="83"/>
      <c r="T2186" s="120" t="s">
        <v>31</v>
      </c>
      <c r="U2186" s="118"/>
      <c r="V2186" s="118"/>
      <c r="W2186" s="118"/>
      <c r="X2186" s="118"/>
      <c r="Y2186" s="135" t="str">
        <f>K2188</f>
        <v/>
      </c>
      <c r="Z2186" s="266">
        <f>K2189</f>
        <v>0</v>
      </c>
      <c r="AA2186" s="135"/>
      <c r="AB2186" s="135"/>
      <c r="AC2186" s="135"/>
      <c r="AD2186" s="135"/>
      <c r="AE2186" s="135"/>
      <c r="AF2186" s="148"/>
      <c r="AG2186" s="135"/>
      <c r="AH2186" s="135"/>
      <c r="AI2186" s="135"/>
      <c r="AJ2186" s="135"/>
      <c r="AK2186" s="135"/>
    </row>
    <row r="2187" spans="1:37" ht="18" customHeight="1" thickBot="1">
      <c r="A2187" s="312"/>
      <c r="B2187" s="309">
        <f>B2162</f>
        <v>25</v>
      </c>
      <c r="C2187" s="107"/>
      <c r="D2187" s="108" t="s">
        <v>30</v>
      </c>
      <c r="E2187" s="108" t="str">
        <f>IF(C2187="","",IFERROR(INDEX(リスト!$B$3:$B$32,MATCH(プレー記録!C2187,リスト!$D$3:$D$32,0),1),""))</f>
        <v/>
      </c>
      <c r="F2187" s="109"/>
      <c r="G2187" s="109" t="str">
        <f>IF(F2187="","",F2187)</f>
        <v/>
      </c>
      <c r="H2187" s="172"/>
      <c r="I2187" s="175"/>
      <c r="J2187" s="373"/>
      <c r="K2187" s="377"/>
      <c r="L2187" s="378"/>
      <c r="M2187" s="378"/>
      <c r="N2187" s="378"/>
      <c r="O2187" s="378"/>
      <c r="P2187" s="378"/>
      <c r="Q2187" s="378"/>
      <c r="R2187" s="379"/>
      <c r="S2187" s="84"/>
      <c r="T2187" s="241"/>
      <c r="U2187" s="118" t="str">
        <f>IF(F2187="","","OUT_"&amp;E2187&amp;MONTH(B2187)&amp;"/"&amp;DAY(B2187)&amp;"_"&amp;COUNTIF($V$12:V2187,V2187))</f>
        <v/>
      </c>
      <c r="V2187" s="118" t="str">
        <f>"OUT_"&amp;E2187&amp;B2187</f>
        <v>OUT_25</v>
      </c>
      <c r="W2187" s="194">
        <f>SUM(H2187)-SUM(I2189)</f>
        <v>0</v>
      </c>
      <c r="X2187" s="119" t="str">
        <f>IF(C2187="","",C2187)</f>
        <v/>
      </c>
      <c r="Y2187" s="135" t="str">
        <f>M2188</f>
        <v/>
      </c>
      <c r="Z2187" s="266">
        <f>M2189</f>
        <v>0</v>
      </c>
      <c r="AA2187" s="135"/>
      <c r="AB2187" s="135"/>
      <c r="AC2187" s="135"/>
      <c r="AD2187" s="135"/>
      <c r="AE2187" s="135"/>
      <c r="AF2187" s="148"/>
      <c r="AG2187" s="135"/>
      <c r="AH2187" s="135"/>
      <c r="AI2187" s="135"/>
      <c r="AJ2187" s="135"/>
      <c r="AK2187" s="135"/>
    </row>
    <row r="2188" spans="1:37" ht="18" customHeight="1">
      <c r="A2188" s="312"/>
      <c r="B2188" s="79"/>
      <c r="C2188" s="85" t="s">
        <v>26</v>
      </c>
      <c r="D2188" s="86" t="s">
        <v>1</v>
      </c>
      <c r="E2188" s="86" t="s">
        <v>29</v>
      </c>
      <c r="F2188" s="86" t="s">
        <v>119</v>
      </c>
      <c r="G2188" s="86" t="s">
        <v>134</v>
      </c>
      <c r="H2188" s="173" t="s">
        <v>117</v>
      </c>
      <c r="I2188" s="92" t="s">
        <v>135</v>
      </c>
      <c r="J2188" s="380" t="s">
        <v>199</v>
      </c>
      <c r="K2188" s="382" t="str">
        <f>$K$13</f>
        <v/>
      </c>
      <c r="L2188" s="383"/>
      <c r="M2188" s="382" t="str">
        <f>$M$13</f>
        <v/>
      </c>
      <c r="N2188" s="383"/>
      <c r="O2188" s="382" t="str">
        <f>$O$13</f>
        <v/>
      </c>
      <c r="P2188" s="383"/>
      <c r="Q2188" s="382" t="str">
        <f>$Q$13</f>
        <v/>
      </c>
      <c r="R2188" s="384"/>
      <c r="S2188" s="87"/>
      <c r="T2188" s="135"/>
      <c r="U2188" s="118"/>
      <c r="V2188" s="118"/>
      <c r="W2188" s="118"/>
      <c r="X2188" s="118"/>
      <c r="Y2188" s="135" t="str">
        <f>O2188</f>
        <v/>
      </c>
      <c r="Z2188" s="266">
        <f>O2189</f>
        <v>0</v>
      </c>
      <c r="AA2188" s="135"/>
      <c r="AB2188" s="135"/>
      <c r="AC2188" s="135"/>
      <c r="AD2188" s="135"/>
      <c r="AE2188" s="135"/>
      <c r="AF2188" s="148"/>
      <c r="AG2188" s="135"/>
      <c r="AH2188" s="135"/>
      <c r="AI2188" s="135"/>
      <c r="AJ2188" s="135"/>
      <c r="AK2188" s="135"/>
    </row>
    <row r="2189" spans="1:37" ht="18" customHeight="1" thickBot="1">
      <c r="A2189" s="312" t="str">
        <f>IF(C2187="","",C2187)</f>
        <v/>
      </c>
      <c r="B2189" s="97">
        <f>B2162</f>
        <v>25</v>
      </c>
      <c r="C2189" s="93" t="str">
        <f>IF(H2187="","",IF(D2187="USD",H2187-G2187,ROUNDUP((H2187-G2187)/T2187,2)))</f>
        <v/>
      </c>
      <c r="D2189" s="110"/>
      <c r="E2189" s="110"/>
      <c r="F2189" s="111" t="str">
        <f>IF(AND(E2187&lt;&gt;"",OR(I2187="全額",I2187="一部")=TRUE)=TRUE,E2187,"")</f>
        <v/>
      </c>
      <c r="G2189" s="112" t="str">
        <f>IF(D2187="JPY",IF(COUNTIF(F2189,"*円*")=1,I2189,ROUNDUP(I2189/T2187,2)),IF(COUNTIF(F2189,"*円*")=0,I2189,ROUNDUP(I2189*T2187,0)))</f>
        <v/>
      </c>
      <c r="H2189" s="174"/>
      <c r="I2189" s="176" t="str">
        <f>IF(I2187="","",IF(I2187="全額",H2187,IF(I2187="なし",0,"金額入力")))</f>
        <v/>
      </c>
      <c r="J2189" s="381"/>
      <c r="K2189" s="385"/>
      <c r="L2189" s="386"/>
      <c r="M2189" s="385"/>
      <c r="N2189" s="386"/>
      <c r="O2189" s="385"/>
      <c r="P2189" s="386"/>
      <c r="Q2189" s="385"/>
      <c r="R2189" s="387"/>
      <c r="S2189" s="87"/>
      <c r="T2189" s="135"/>
      <c r="U2189" s="118" t="str">
        <f>IF(G2189="","","IN_"&amp;F2189&amp;MONTH(H2189)&amp;"/"&amp;DAY(H2189))&amp;"_"&amp;COUNTIF($V$14:V2189,V2189)</f>
        <v>_381</v>
      </c>
      <c r="V2189" s="118" t="str">
        <f>"IN_"&amp;F2189&amp;H2189</f>
        <v>IN_</v>
      </c>
      <c r="W2189" s="118"/>
      <c r="X2189" s="118"/>
      <c r="Y2189" s="135" t="str">
        <f>Q2188</f>
        <v/>
      </c>
      <c r="Z2189" s="266">
        <f>Q2189</f>
        <v>0</v>
      </c>
      <c r="AA2189" s="135" t="str">
        <f>IF(AB2189="着金待ち",COUNTIF($AB$14:AB2189,"着金待ち"),"")</f>
        <v/>
      </c>
      <c r="AB2189" s="135" t="str">
        <f>IF(AND(OR(I2187="全額",I2187="一部")=TRUE,H2189="")=TRUE,"着金待ち","")</f>
        <v/>
      </c>
      <c r="AC2189" s="135" t="str">
        <f>IF(AB2189="着金待ち",C2187,"")</f>
        <v/>
      </c>
      <c r="AD2189" s="135" t="str">
        <f>IF(AB2189="着金待ち",F2189,"")</f>
        <v/>
      </c>
      <c r="AE2189" s="292" t="str">
        <f>IF(AB2189="着金待ち",G2189,"")</f>
        <v/>
      </c>
      <c r="AF2189" s="148" t="str">
        <f>IF(AB2189="着金待ち",B2189,"")</f>
        <v/>
      </c>
      <c r="AG2189" s="135" t="str">
        <f>IF(C2189="","",IF(C2189&lt;&gt;D2189+E2189,"！",""))</f>
        <v/>
      </c>
      <c r="AH2189" s="135" t="str">
        <f>IF(C2189="","",IF(C2189&lt;&gt;SUM(K2189:R2189),"！",""))</f>
        <v/>
      </c>
      <c r="AI2189" s="135" t="str">
        <f>IF(OR(AG2189="！",AH2189="！")=TRUE,"！","")</f>
        <v/>
      </c>
      <c r="AJ2189" s="135" t="str">
        <f>IF(AI2189="！",COUNTIF($AI$14:AI2189,"！"),"")</f>
        <v/>
      </c>
      <c r="AK2189" s="135">
        <v>6</v>
      </c>
    </row>
    <row r="2190" spans="1:37" ht="18" customHeight="1" thickBot="1">
      <c r="A2190" s="312"/>
      <c r="B2190" s="308" t="s">
        <v>317</v>
      </c>
      <c r="C2190" s="88"/>
      <c r="D2190" s="89"/>
      <c r="E2190" s="94" t="str">
        <f>IFERROR(ABS(C2189-(D2189+E2189)),"")</f>
        <v/>
      </c>
      <c r="F2190" s="90"/>
      <c r="G2190" s="90"/>
      <c r="H2190" s="89"/>
      <c r="I2190" s="170"/>
      <c r="J2190" s="79"/>
      <c r="K2190" s="79"/>
      <c r="L2190" s="79"/>
      <c r="M2190" s="79"/>
      <c r="N2190" s="79"/>
      <c r="O2190" s="79"/>
      <c r="P2190" s="79"/>
      <c r="Q2190" s="388" t="str">
        <f>IFERROR(ABS(C2189-SUM(K2189:R2189)),"")</f>
        <v/>
      </c>
      <c r="R2190" s="388"/>
      <c r="S2190" s="79"/>
      <c r="T2190" s="135"/>
      <c r="U2190" s="118"/>
      <c r="V2190" s="118"/>
      <c r="W2190" s="118"/>
      <c r="X2190" s="118"/>
      <c r="Y2190" s="135"/>
      <c r="Z2190" s="135"/>
      <c r="AA2190" s="135"/>
      <c r="AB2190" s="135"/>
      <c r="AC2190" s="135"/>
      <c r="AD2190" s="135"/>
      <c r="AE2190" s="135"/>
      <c r="AF2190" s="148"/>
      <c r="AG2190" s="135"/>
      <c r="AH2190" s="135"/>
      <c r="AI2190" s="135"/>
      <c r="AJ2190" s="135"/>
      <c r="AK2190" s="135"/>
    </row>
    <row r="2191" spans="1:37" ht="18" customHeight="1" thickBot="1">
      <c r="A2191" s="312"/>
      <c r="B2191" s="321">
        <f>B2186+1</f>
        <v>7</v>
      </c>
      <c r="C2191" s="81" t="s">
        <v>23</v>
      </c>
      <c r="D2191" s="82" t="s">
        <v>136</v>
      </c>
      <c r="E2191" s="82" t="s">
        <v>28</v>
      </c>
      <c r="F2191" s="82" t="s">
        <v>27</v>
      </c>
      <c r="G2191" s="82" t="s">
        <v>24</v>
      </c>
      <c r="H2191" s="171" t="s">
        <v>25</v>
      </c>
      <c r="I2191" s="91" t="s">
        <v>133</v>
      </c>
      <c r="J2191" s="372" t="s">
        <v>198</v>
      </c>
      <c r="K2191" s="374"/>
      <c r="L2191" s="375"/>
      <c r="M2191" s="375"/>
      <c r="N2191" s="375"/>
      <c r="O2191" s="375"/>
      <c r="P2191" s="375"/>
      <c r="Q2191" s="375"/>
      <c r="R2191" s="376"/>
      <c r="S2191" s="83"/>
      <c r="T2191" s="120" t="s">
        <v>31</v>
      </c>
      <c r="U2191" s="118"/>
      <c r="V2191" s="118"/>
      <c r="W2191" s="118"/>
      <c r="X2191" s="118"/>
      <c r="Y2191" s="135" t="str">
        <f>K2193</f>
        <v/>
      </c>
      <c r="Z2191" s="266">
        <f>K2194</f>
        <v>0</v>
      </c>
      <c r="AA2191" s="135"/>
      <c r="AB2191" s="135"/>
      <c r="AC2191" s="135"/>
      <c r="AD2191" s="135"/>
      <c r="AE2191" s="135"/>
      <c r="AF2191" s="148"/>
      <c r="AG2191" s="135"/>
      <c r="AH2191" s="135"/>
      <c r="AI2191" s="135"/>
      <c r="AJ2191" s="135"/>
      <c r="AK2191" s="135"/>
    </row>
    <row r="2192" spans="1:37" ht="18" customHeight="1" thickBot="1">
      <c r="A2192" s="312"/>
      <c r="B2192" s="309">
        <f>B2162</f>
        <v>25</v>
      </c>
      <c r="C2192" s="107"/>
      <c r="D2192" s="108" t="s">
        <v>30</v>
      </c>
      <c r="E2192" s="108" t="str">
        <f>IF(C2192="","",IFERROR(INDEX(リスト!$B$3:$B$32,MATCH(プレー記録!C2192,リスト!$D$3:$D$32,0),1),""))</f>
        <v/>
      </c>
      <c r="F2192" s="109"/>
      <c r="G2192" s="109" t="str">
        <f>IF(F2192="","",F2192)</f>
        <v/>
      </c>
      <c r="H2192" s="172"/>
      <c r="I2192" s="175"/>
      <c r="J2192" s="373"/>
      <c r="K2192" s="377"/>
      <c r="L2192" s="378"/>
      <c r="M2192" s="378"/>
      <c r="N2192" s="378"/>
      <c r="O2192" s="378"/>
      <c r="P2192" s="378"/>
      <c r="Q2192" s="378"/>
      <c r="R2192" s="379"/>
      <c r="S2192" s="84"/>
      <c r="T2192" s="241"/>
      <c r="U2192" s="118" t="str">
        <f>IF(F2192="","","OUT_"&amp;E2192&amp;MONTH(B2192)&amp;"/"&amp;DAY(B2192)&amp;"_"&amp;COUNTIF($V$12:V2192,V2192))</f>
        <v/>
      </c>
      <c r="V2192" s="118" t="str">
        <f>"OUT_"&amp;E2192&amp;B2192</f>
        <v>OUT_25</v>
      </c>
      <c r="W2192" s="194">
        <f>SUM(H2192)-SUM(I2194)</f>
        <v>0</v>
      </c>
      <c r="X2192" s="119" t="str">
        <f>IF(C2192="","",C2192)</f>
        <v/>
      </c>
      <c r="Y2192" s="135" t="str">
        <f>M2193</f>
        <v/>
      </c>
      <c r="Z2192" s="266">
        <f>M2194</f>
        <v>0</v>
      </c>
      <c r="AA2192" s="135"/>
      <c r="AB2192" s="135"/>
      <c r="AC2192" s="135"/>
      <c r="AD2192" s="135"/>
      <c r="AE2192" s="135"/>
      <c r="AF2192" s="148"/>
      <c r="AG2192" s="135"/>
      <c r="AH2192" s="135"/>
      <c r="AI2192" s="135"/>
      <c r="AJ2192" s="135"/>
      <c r="AK2192" s="135"/>
    </row>
    <row r="2193" spans="1:37" ht="18" customHeight="1">
      <c r="A2193" s="312"/>
      <c r="B2193" s="79"/>
      <c r="C2193" s="85" t="s">
        <v>26</v>
      </c>
      <c r="D2193" s="86" t="s">
        <v>1</v>
      </c>
      <c r="E2193" s="86" t="s">
        <v>29</v>
      </c>
      <c r="F2193" s="86" t="s">
        <v>119</v>
      </c>
      <c r="G2193" s="86" t="s">
        <v>134</v>
      </c>
      <c r="H2193" s="173" t="s">
        <v>117</v>
      </c>
      <c r="I2193" s="92" t="s">
        <v>135</v>
      </c>
      <c r="J2193" s="380" t="s">
        <v>199</v>
      </c>
      <c r="K2193" s="382" t="str">
        <f>$K$13</f>
        <v/>
      </c>
      <c r="L2193" s="383"/>
      <c r="M2193" s="382" t="str">
        <f>$M$13</f>
        <v/>
      </c>
      <c r="N2193" s="383"/>
      <c r="O2193" s="382" t="str">
        <f>$O$13</f>
        <v/>
      </c>
      <c r="P2193" s="383"/>
      <c r="Q2193" s="382" t="str">
        <f>$Q$13</f>
        <v/>
      </c>
      <c r="R2193" s="384"/>
      <c r="S2193" s="87"/>
      <c r="T2193" s="135"/>
      <c r="U2193" s="118"/>
      <c r="V2193" s="118"/>
      <c r="W2193" s="118"/>
      <c r="X2193" s="118"/>
      <c r="Y2193" s="135" t="str">
        <f>O2193</f>
        <v/>
      </c>
      <c r="Z2193" s="266">
        <f>O2194</f>
        <v>0</v>
      </c>
      <c r="AA2193" s="135"/>
      <c r="AB2193" s="135"/>
      <c r="AC2193" s="135"/>
      <c r="AD2193" s="135"/>
      <c r="AE2193" s="135"/>
      <c r="AF2193" s="148"/>
      <c r="AG2193" s="135"/>
      <c r="AH2193" s="135"/>
      <c r="AI2193" s="135"/>
      <c r="AJ2193" s="135"/>
      <c r="AK2193" s="135"/>
    </row>
    <row r="2194" spans="1:37" ht="18" customHeight="1" thickBot="1">
      <c r="A2194" s="312" t="str">
        <f>IF(C2192="","",C2192)</f>
        <v/>
      </c>
      <c r="B2194" s="97">
        <f>B2162</f>
        <v>25</v>
      </c>
      <c r="C2194" s="93" t="str">
        <f>IF(H2192="","",IF(D2192="USD",H2192-G2192,ROUNDUP((H2192-G2192)/T2192,2)))</f>
        <v/>
      </c>
      <c r="D2194" s="110"/>
      <c r="E2194" s="110"/>
      <c r="F2194" s="111" t="str">
        <f>IF(AND(E2192&lt;&gt;"",OR(I2192="全額",I2192="一部")=TRUE)=TRUE,E2192,"")</f>
        <v/>
      </c>
      <c r="G2194" s="112" t="str">
        <f>IF(D2192="JPY",IF(COUNTIF(F2194,"*円*")=1,I2194,ROUNDUP(I2194/T2192,2)),IF(COUNTIF(F2194,"*円*")=0,I2194,ROUNDUP(I2194*T2192,0)))</f>
        <v/>
      </c>
      <c r="H2194" s="174"/>
      <c r="I2194" s="176" t="str">
        <f>IF(I2192="","",IF(I2192="全額",H2192,IF(I2192="なし",0,"金額入力")))</f>
        <v/>
      </c>
      <c r="J2194" s="381"/>
      <c r="K2194" s="385"/>
      <c r="L2194" s="386"/>
      <c r="M2194" s="385"/>
      <c r="N2194" s="386"/>
      <c r="O2194" s="385"/>
      <c r="P2194" s="386"/>
      <c r="Q2194" s="385"/>
      <c r="R2194" s="387"/>
      <c r="S2194" s="87"/>
      <c r="T2194" s="135"/>
      <c r="U2194" s="118" t="str">
        <f>IF(G2194="","","IN_"&amp;F2194&amp;MONTH(H2194)&amp;"/"&amp;DAY(H2194))&amp;"_"&amp;COUNTIF($V$14:V2194,V2194)</f>
        <v>_382</v>
      </c>
      <c r="V2194" s="118" t="str">
        <f>"IN_"&amp;F2194&amp;H2194</f>
        <v>IN_</v>
      </c>
      <c r="W2194" s="118"/>
      <c r="X2194" s="118"/>
      <c r="Y2194" s="135" t="str">
        <f>Q2193</f>
        <v/>
      </c>
      <c r="Z2194" s="266">
        <f>Q2194</f>
        <v>0</v>
      </c>
      <c r="AA2194" s="135" t="str">
        <f>IF(AB2194="着金待ち",COUNTIF($AB$14:AB2194,"着金待ち"),"")</f>
        <v/>
      </c>
      <c r="AB2194" s="135" t="str">
        <f>IF(AND(OR(I2192="全額",I2192="一部")=TRUE,H2194="")=TRUE,"着金待ち","")</f>
        <v/>
      </c>
      <c r="AC2194" s="135" t="str">
        <f>IF(AB2194="着金待ち",C2192,"")</f>
        <v/>
      </c>
      <c r="AD2194" s="135" t="str">
        <f>IF(AB2194="着金待ち",F2194,"")</f>
        <v/>
      </c>
      <c r="AE2194" s="292" t="str">
        <f>IF(AB2194="着金待ち",G2194,"")</f>
        <v/>
      </c>
      <c r="AF2194" s="148" t="str">
        <f>IF(AB2194="着金待ち",B2194,"")</f>
        <v/>
      </c>
      <c r="AG2194" s="135" t="str">
        <f>IF(C2194="","",IF(C2194&lt;&gt;D2194+E2194,"！",""))</f>
        <v/>
      </c>
      <c r="AH2194" s="135" t="str">
        <f>IF(C2194="","",IF(C2194&lt;&gt;SUM(K2194:R2194),"！",""))</f>
        <v/>
      </c>
      <c r="AI2194" s="135" t="str">
        <f>IF(OR(AG2194="！",AH2194="！")=TRUE,"！","")</f>
        <v/>
      </c>
      <c r="AJ2194" s="135" t="str">
        <f>IF(AI2194="！",COUNTIF($AI$14:AI2194,"！"),"")</f>
        <v/>
      </c>
      <c r="AK2194" s="135">
        <v>7</v>
      </c>
    </row>
    <row r="2195" spans="1:37" ht="18" customHeight="1" thickBot="1">
      <c r="A2195" s="312"/>
      <c r="B2195" s="308" t="s">
        <v>317</v>
      </c>
      <c r="C2195" s="88"/>
      <c r="D2195" s="89"/>
      <c r="E2195" s="94" t="str">
        <f>IFERROR(ABS(C2194-(D2194+E2194)),"")</f>
        <v/>
      </c>
      <c r="F2195" s="90"/>
      <c r="G2195" s="90"/>
      <c r="H2195" s="89"/>
      <c r="I2195" s="170"/>
      <c r="J2195" s="79"/>
      <c r="K2195" s="79"/>
      <c r="L2195" s="79"/>
      <c r="M2195" s="79"/>
      <c r="N2195" s="79"/>
      <c r="O2195" s="79"/>
      <c r="P2195" s="79"/>
      <c r="Q2195" s="388" t="str">
        <f>IFERROR(ABS(C2194-SUM(K2194:R2194)),"")</f>
        <v/>
      </c>
      <c r="R2195" s="388"/>
      <c r="S2195" s="79"/>
      <c r="T2195" s="135"/>
      <c r="U2195" s="118"/>
      <c r="V2195" s="118"/>
      <c r="W2195" s="118"/>
      <c r="X2195" s="118"/>
      <c r="Y2195" s="135"/>
      <c r="Z2195" s="135"/>
      <c r="AA2195" s="135"/>
      <c r="AB2195" s="135"/>
      <c r="AC2195" s="135"/>
      <c r="AD2195" s="135"/>
      <c r="AE2195" s="135"/>
      <c r="AF2195" s="148"/>
      <c r="AG2195" s="135"/>
      <c r="AH2195" s="135"/>
      <c r="AI2195" s="135"/>
      <c r="AJ2195" s="135"/>
      <c r="AK2195" s="135"/>
    </row>
    <row r="2196" spans="1:37" ht="18" customHeight="1" thickBot="1">
      <c r="A2196" s="312"/>
      <c r="B2196" s="321">
        <f>B2191+1</f>
        <v>8</v>
      </c>
      <c r="C2196" s="81" t="s">
        <v>23</v>
      </c>
      <c r="D2196" s="82" t="s">
        <v>136</v>
      </c>
      <c r="E2196" s="82" t="s">
        <v>28</v>
      </c>
      <c r="F2196" s="82" t="s">
        <v>27</v>
      </c>
      <c r="G2196" s="82" t="s">
        <v>24</v>
      </c>
      <c r="H2196" s="171" t="s">
        <v>25</v>
      </c>
      <c r="I2196" s="91" t="s">
        <v>133</v>
      </c>
      <c r="J2196" s="372" t="s">
        <v>198</v>
      </c>
      <c r="K2196" s="374"/>
      <c r="L2196" s="375"/>
      <c r="M2196" s="375"/>
      <c r="N2196" s="375"/>
      <c r="O2196" s="375"/>
      <c r="P2196" s="375"/>
      <c r="Q2196" s="375"/>
      <c r="R2196" s="376"/>
      <c r="S2196" s="83"/>
      <c r="T2196" s="120" t="s">
        <v>31</v>
      </c>
      <c r="U2196" s="118"/>
      <c r="V2196" s="118"/>
      <c r="W2196" s="118"/>
      <c r="X2196" s="118"/>
      <c r="Y2196" s="135" t="str">
        <f>K2198</f>
        <v/>
      </c>
      <c r="Z2196" s="266">
        <f>K2199</f>
        <v>0</v>
      </c>
      <c r="AA2196" s="135"/>
      <c r="AB2196" s="135"/>
      <c r="AC2196" s="135"/>
      <c r="AD2196" s="135"/>
      <c r="AE2196" s="135"/>
      <c r="AF2196" s="148"/>
      <c r="AG2196" s="135"/>
      <c r="AH2196" s="135"/>
      <c r="AI2196" s="135"/>
      <c r="AJ2196" s="135"/>
      <c r="AK2196" s="135"/>
    </row>
    <row r="2197" spans="1:37" ht="18" customHeight="1" thickBot="1">
      <c r="A2197" s="312"/>
      <c r="B2197" s="309">
        <f>B2162</f>
        <v>25</v>
      </c>
      <c r="C2197" s="107"/>
      <c r="D2197" s="108" t="s">
        <v>30</v>
      </c>
      <c r="E2197" s="108" t="str">
        <f>IF(C2197="","",IFERROR(INDEX(リスト!$B$3:$B$32,MATCH(プレー記録!C2197,リスト!$D$3:$D$32,0),1),""))</f>
        <v/>
      </c>
      <c r="F2197" s="109"/>
      <c r="G2197" s="109" t="str">
        <f>IF(F2197="","",F2197)</f>
        <v/>
      </c>
      <c r="H2197" s="172"/>
      <c r="I2197" s="175"/>
      <c r="J2197" s="373"/>
      <c r="K2197" s="377"/>
      <c r="L2197" s="378"/>
      <c r="M2197" s="378"/>
      <c r="N2197" s="378"/>
      <c r="O2197" s="378"/>
      <c r="P2197" s="378"/>
      <c r="Q2197" s="378"/>
      <c r="R2197" s="379"/>
      <c r="S2197" s="84"/>
      <c r="T2197" s="241"/>
      <c r="U2197" s="118" t="str">
        <f>IF(F2197="","","OUT_"&amp;E2197&amp;MONTH(B2197)&amp;"/"&amp;DAY(B2197)&amp;"_"&amp;COUNTIF($V$12:V2197,V2197))</f>
        <v/>
      </c>
      <c r="V2197" s="118" t="str">
        <f>"OUT_"&amp;E2197&amp;B2197</f>
        <v>OUT_25</v>
      </c>
      <c r="W2197" s="194">
        <f>SUM(H2197)-SUM(I2199)</f>
        <v>0</v>
      </c>
      <c r="X2197" s="119" t="str">
        <f>IF(C2197="","",C2197)</f>
        <v/>
      </c>
      <c r="Y2197" s="135" t="str">
        <f>M2198</f>
        <v/>
      </c>
      <c r="Z2197" s="266">
        <f>M2199</f>
        <v>0</v>
      </c>
      <c r="AA2197" s="135"/>
      <c r="AB2197" s="135"/>
      <c r="AC2197" s="135"/>
      <c r="AD2197" s="135"/>
      <c r="AE2197" s="135"/>
      <c r="AF2197" s="148"/>
      <c r="AG2197" s="135"/>
      <c r="AH2197" s="135"/>
      <c r="AI2197" s="135"/>
      <c r="AJ2197" s="135"/>
      <c r="AK2197" s="135"/>
    </row>
    <row r="2198" spans="1:37" ht="18" customHeight="1">
      <c r="A2198" s="312"/>
      <c r="B2198" s="79"/>
      <c r="C2198" s="85" t="s">
        <v>26</v>
      </c>
      <c r="D2198" s="86" t="s">
        <v>1</v>
      </c>
      <c r="E2198" s="86" t="s">
        <v>29</v>
      </c>
      <c r="F2198" s="86" t="s">
        <v>119</v>
      </c>
      <c r="G2198" s="86" t="s">
        <v>134</v>
      </c>
      <c r="H2198" s="173" t="s">
        <v>117</v>
      </c>
      <c r="I2198" s="92" t="s">
        <v>135</v>
      </c>
      <c r="J2198" s="380" t="s">
        <v>199</v>
      </c>
      <c r="K2198" s="382" t="str">
        <f>$K$13</f>
        <v/>
      </c>
      <c r="L2198" s="383"/>
      <c r="M2198" s="382" t="str">
        <f>$M$13</f>
        <v/>
      </c>
      <c r="N2198" s="383"/>
      <c r="O2198" s="382" t="str">
        <f>$O$13</f>
        <v/>
      </c>
      <c r="P2198" s="383"/>
      <c r="Q2198" s="382" t="str">
        <f>$Q$13</f>
        <v/>
      </c>
      <c r="R2198" s="384"/>
      <c r="S2198" s="87"/>
      <c r="T2198" s="135"/>
      <c r="U2198" s="118"/>
      <c r="V2198" s="118"/>
      <c r="W2198" s="118"/>
      <c r="X2198" s="118"/>
      <c r="Y2198" s="135" t="str">
        <f>O2198</f>
        <v/>
      </c>
      <c r="Z2198" s="266">
        <f>O2199</f>
        <v>0</v>
      </c>
      <c r="AA2198" s="135"/>
      <c r="AB2198" s="135"/>
      <c r="AC2198" s="135"/>
      <c r="AD2198" s="135"/>
      <c r="AE2198" s="135"/>
      <c r="AF2198" s="148"/>
      <c r="AG2198" s="135"/>
      <c r="AH2198" s="135"/>
      <c r="AI2198" s="135"/>
      <c r="AJ2198" s="135"/>
      <c r="AK2198" s="135"/>
    </row>
    <row r="2199" spans="1:37" ht="18" customHeight="1" thickBot="1">
      <c r="A2199" s="312" t="str">
        <f>IF(C2197="","",C2197)</f>
        <v/>
      </c>
      <c r="B2199" s="97">
        <f>B2162</f>
        <v>25</v>
      </c>
      <c r="C2199" s="93" t="str">
        <f>IF(H2197="","",IF(D2197="USD",H2197-G2197,ROUNDUP((H2197-G2197)/T2197,2)))</f>
        <v/>
      </c>
      <c r="D2199" s="110"/>
      <c r="E2199" s="110"/>
      <c r="F2199" s="111" t="str">
        <f>IF(AND(E2197&lt;&gt;"",OR(I2197="全額",I2197="一部")=TRUE)=TRUE,E2197,"")</f>
        <v/>
      </c>
      <c r="G2199" s="112" t="str">
        <f>IF(D2197="JPY",IF(COUNTIF(F2199,"*円*")=1,I2199,ROUNDUP(I2199/T2197,2)),IF(COUNTIF(F2199,"*円*")=0,I2199,ROUNDUP(I2199*T2197,0)))</f>
        <v/>
      </c>
      <c r="H2199" s="174"/>
      <c r="I2199" s="176" t="str">
        <f>IF(I2197="","",IF(I2197="全額",H2197,IF(I2197="なし",0,"金額入力")))</f>
        <v/>
      </c>
      <c r="J2199" s="381"/>
      <c r="K2199" s="385"/>
      <c r="L2199" s="386"/>
      <c r="M2199" s="385"/>
      <c r="N2199" s="386"/>
      <c r="O2199" s="385"/>
      <c r="P2199" s="386"/>
      <c r="Q2199" s="385"/>
      <c r="R2199" s="387"/>
      <c r="S2199" s="87"/>
      <c r="T2199" s="135"/>
      <c r="U2199" s="118" t="str">
        <f>IF(G2199="","","IN_"&amp;F2199&amp;MONTH(H2199)&amp;"/"&amp;DAY(H2199))&amp;"_"&amp;COUNTIF($V$14:V2199,V2199)</f>
        <v>_383</v>
      </c>
      <c r="V2199" s="118" t="str">
        <f>"IN_"&amp;F2199&amp;H2199</f>
        <v>IN_</v>
      </c>
      <c r="W2199" s="118"/>
      <c r="X2199" s="118"/>
      <c r="Y2199" s="135" t="str">
        <f>Q2198</f>
        <v/>
      </c>
      <c r="Z2199" s="266">
        <f>Q2199</f>
        <v>0</v>
      </c>
      <c r="AA2199" s="135" t="str">
        <f>IF(AB2199="着金待ち",COUNTIF($AB$14:AB2199,"着金待ち"),"")</f>
        <v/>
      </c>
      <c r="AB2199" s="135" t="str">
        <f>IF(AND(OR(I2197="全額",I2197="一部")=TRUE,H2199="")=TRUE,"着金待ち","")</f>
        <v/>
      </c>
      <c r="AC2199" s="135" t="str">
        <f>IF(AB2199="着金待ち",C2197,"")</f>
        <v/>
      </c>
      <c r="AD2199" s="135" t="str">
        <f>IF(AB2199="着金待ち",F2199,"")</f>
        <v/>
      </c>
      <c r="AE2199" s="292" t="str">
        <f>IF(AB2199="着金待ち",G2199,"")</f>
        <v/>
      </c>
      <c r="AF2199" s="148" t="str">
        <f>IF(AB2199="着金待ち",B2199,"")</f>
        <v/>
      </c>
      <c r="AG2199" s="135" t="str">
        <f>IF(C2199="","",IF(C2199&lt;&gt;D2199+E2199,"！",""))</f>
        <v/>
      </c>
      <c r="AH2199" s="135" t="str">
        <f>IF(C2199="","",IF(C2199&lt;&gt;SUM(K2199:R2199),"！",""))</f>
        <v/>
      </c>
      <c r="AI2199" s="135" t="str">
        <f>IF(OR(AG2199="！",AH2199="！")=TRUE,"！","")</f>
        <v/>
      </c>
      <c r="AJ2199" s="135" t="str">
        <f>IF(AI2199="！",COUNTIF($AI$14:AI2199,"！"),"")</f>
        <v/>
      </c>
      <c r="AK2199" s="135">
        <v>8</v>
      </c>
    </row>
    <row r="2200" spans="1:37" ht="18" customHeight="1" thickBot="1">
      <c r="A2200" s="312"/>
      <c r="B2200" s="308" t="s">
        <v>317</v>
      </c>
      <c r="C2200" s="88"/>
      <c r="D2200" s="89"/>
      <c r="E2200" s="94" t="str">
        <f>IFERROR(ABS(C2199-(D2199+E2199)),"")</f>
        <v/>
      </c>
      <c r="F2200" s="90"/>
      <c r="G2200" s="90"/>
      <c r="H2200" s="89"/>
      <c r="I2200" s="170"/>
      <c r="J2200" s="79"/>
      <c r="K2200" s="79"/>
      <c r="L2200" s="79"/>
      <c r="M2200" s="79"/>
      <c r="N2200" s="79"/>
      <c r="O2200" s="79"/>
      <c r="P2200" s="79"/>
      <c r="Q2200" s="388" t="str">
        <f>IFERROR(ABS(C2199-SUM(K2199:R2199)),"")</f>
        <v/>
      </c>
      <c r="R2200" s="388"/>
      <c r="S2200" s="79"/>
      <c r="T2200" s="135"/>
      <c r="U2200" s="118"/>
      <c r="V2200" s="118"/>
      <c r="W2200" s="118"/>
      <c r="X2200" s="118"/>
      <c r="Y2200" s="135"/>
      <c r="Z2200" s="135"/>
      <c r="AA2200" s="135"/>
      <c r="AB2200" s="135"/>
      <c r="AC2200" s="135"/>
      <c r="AD2200" s="135"/>
      <c r="AE2200" s="135"/>
      <c r="AF2200" s="148"/>
      <c r="AG2200" s="135"/>
      <c r="AH2200" s="135"/>
      <c r="AI2200" s="135"/>
      <c r="AJ2200" s="135"/>
      <c r="AK2200" s="135"/>
    </row>
    <row r="2201" spans="1:37" ht="18" customHeight="1" thickBot="1">
      <c r="A2201" s="312"/>
      <c r="B2201" s="321">
        <f>B2196+1</f>
        <v>9</v>
      </c>
      <c r="C2201" s="81" t="s">
        <v>23</v>
      </c>
      <c r="D2201" s="82" t="s">
        <v>136</v>
      </c>
      <c r="E2201" s="82" t="s">
        <v>28</v>
      </c>
      <c r="F2201" s="82" t="s">
        <v>27</v>
      </c>
      <c r="G2201" s="82" t="s">
        <v>24</v>
      </c>
      <c r="H2201" s="171" t="s">
        <v>25</v>
      </c>
      <c r="I2201" s="91" t="s">
        <v>133</v>
      </c>
      <c r="J2201" s="372" t="s">
        <v>198</v>
      </c>
      <c r="K2201" s="374"/>
      <c r="L2201" s="375"/>
      <c r="M2201" s="375"/>
      <c r="N2201" s="375"/>
      <c r="O2201" s="375"/>
      <c r="P2201" s="375"/>
      <c r="Q2201" s="375"/>
      <c r="R2201" s="376"/>
      <c r="S2201" s="83"/>
      <c r="T2201" s="120" t="s">
        <v>31</v>
      </c>
      <c r="U2201" s="118"/>
      <c r="V2201" s="118"/>
      <c r="W2201" s="118"/>
      <c r="X2201" s="118"/>
      <c r="Y2201" s="135" t="str">
        <f>K2203</f>
        <v/>
      </c>
      <c r="Z2201" s="266">
        <f>K2204</f>
        <v>0</v>
      </c>
      <c r="AA2201" s="135"/>
      <c r="AB2201" s="135"/>
      <c r="AC2201" s="135"/>
      <c r="AD2201" s="135"/>
      <c r="AE2201" s="135"/>
      <c r="AF2201" s="148"/>
      <c r="AG2201" s="135"/>
      <c r="AH2201" s="135"/>
      <c r="AI2201" s="135"/>
      <c r="AJ2201" s="135"/>
      <c r="AK2201" s="135"/>
    </row>
    <row r="2202" spans="1:37" ht="18" customHeight="1" thickBot="1">
      <c r="A2202" s="312"/>
      <c r="B2202" s="309">
        <f>B2162</f>
        <v>25</v>
      </c>
      <c r="C2202" s="107"/>
      <c r="D2202" s="108" t="s">
        <v>30</v>
      </c>
      <c r="E2202" s="108" t="str">
        <f>IF(C2202="","",IFERROR(INDEX(リスト!$B$3:$B$32,MATCH(プレー記録!C2202,リスト!$D$3:$D$32,0),1),""))</f>
        <v/>
      </c>
      <c r="F2202" s="109"/>
      <c r="G2202" s="109" t="str">
        <f>IF(F2202="","",F2202)</f>
        <v/>
      </c>
      <c r="H2202" s="172"/>
      <c r="I2202" s="175"/>
      <c r="J2202" s="373"/>
      <c r="K2202" s="377"/>
      <c r="L2202" s="378"/>
      <c r="M2202" s="378"/>
      <c r="N2202" s="378"/>
      <c r="O2202" s="378"/>
      <c r="P2202" s="378"/>
      <c r="Q2202" s="378"/>
      <c r="R2202" s="379"/>
      <c r="S2202" s="84"/>
      <c r="T2202" s="241"/>
      <c r="U2202" s="118" t="str">
        <f>IF(F2202="","","OUT_"&amp;E2202&amp;MONTH(B2202)&amp;"/"&amp;DAY(B2202)&amp;"_"&amp;COUNTIF($V$12:V2202,V2202))</f>
        <v/>
      </c>
      <c r="V2202" s="118" t="str">
        <f>"OUT_"&amp;E2202&amp;B2202</f>
        <v>OUT_25</v>
      </c>
      <c r="W2202" s="194">
        <f>SUM(H2202)-SUM(I2204)</f>
        <v>0</v>
      </c>
      <c r="X2202" s="119" t="str">
        <f>IF(C2202="","",C2202)</f>
        <v/>
      </c>
      <c r="Y2202" s="135" t="str">
        <f>M2203</f>
        <v/>
      </c>
      <c r="Z2202" s="266">
        <f>M2204</f>
        <v>0</v>
      </c>
      <c r="AA2202" s="135"/>
      <c r="AB2202" s="135"/>
      <c r="AC2202" s="135"/>
      <c r="AD2202" s="135"/>
      <c r="AE2202" s="135"/>
      <c r="AF2202" s="148"/>
      <c r="AG2202" s="135"/>
      <c r="AH2202" s="135"/>
      <c r="AI2202" s="135"/>
      <c r="AJ2202" s="135"/>
      <c r="AK2202" s="135"/>
    </row>
    <row r="2203" spans="1:37" ht="18" customHeight="1">
      <c r="A2203" s="312"/>
      <c r="B2203" s="79"/>
      <c r="C2203" s="85" t="s">
        <v>26</v>
      </c>
      <c r="D2203" s="86" t="s">
        <v>1</v>
      </c>
      <c r="E2203" s="86" t="s">
        <v>29</v>
      </c>
      <c r="F2203" s="86" t="s">
        <v>119</v>
      </c>
      <c r="G2203" s="86" t="s">
        <v>134</v>
      </c>
      <c r="H2203" s="173" t="s">
        <v>117</v>
      </c>
      <c r="I2203" s="92" t="s">
        <v>135</v>
      </c>
      <c r="J2203" s="380" t="s">
        <v>199</v>
      </c>
      <c r="K2203" s="382" t="str">
        <f>$K$13</f>
        <v/>
      </c>
      <c r="L2203" s="383"/>
      <c r="M2203" s="382" t="str">
        <f>$M$13</f>
        <v/>
      </c>
      <c r="N2203" s="383"/>
      <c r="O2203" s="382" t="str">
        <f>$O$13</f>
        <v/>
      </c>
      <c r="P2203" s="383"/>
      <c r="Q2203" s="382" t="str">
        <f>$Q$13</f>
        <v/>
      </c>
      <c r="R2203" s="384"/>
      <c r="S2203" s="87"/>
      <c r="T2203" s="135"/>
      <c r="U2203" s="118"/>
      <c r="V2203" s="118"/>
      <c r="W2203" s="118"/>
      <c r="X2203" s="118"/>
      <c r="Y2203" s="135" t="str">
        <f>O2203</f>
        <v/>
      </c>
      <c r="Z2203" s="266">
        <f>O2204</f>
        <v>0</v>
      </c>
      <c r="AA2203" s="135"/>
      <c r="AB2203" s="135"/>
      <c r="AC2203" s="135"/>
      <c r="AD2203" s="135"/>
      <c r="AE2203" s="135"/>
      <c r="AF2203" s="148"/>
      <c r="AG2203" s="135"/>
      <c r="AH2203" s="135"/>
      <c r="AI2203" s="135"/>
      <c r="AJ2203" s="135"/>
      <c r="AK2203" s="135"/>
    </row>
    <row r="2204" spans="1:37" ht="18" customHeight="1" thickBot="1">
      <c r="A2204" s="312" t="str">
        <f>IF(C2202="","",C2202)</f>
        <v/>
      </c>
      <c r="B2204" s="97">
        <f>B2162</f>
        <v>25</v>
      </c>
      <c r="C2204" s="93" t="str">
        <f>IF(H2202="","",IF(D2202="USD",H2202-G2202,ROUNDUP((H2202-G2202)/T2202,2)))</f>
        <v/>
      </c>
      <c r="D2204" s="110"/>
      <c r="E2204" s="110"/>
      <c r="F2204" s="111" t="str">
        <f>IF(AND(E2202&lt;&gt;"",OR(I2202="全額",I2202="一部")=TRUE)=TRUE,E2202,"")</f>
        <v/>
      </c>
      <c r="G2204" s="112" t="str">
        <f>IF(D2202="JPY",IF(COUNTIF(F2204,"*円*")=1,I2204,ROUNDUP(I2204/T2202,2)),IF(COUNTIF(F2204,"*円*")=0,I2204,ROUNDUP(I2204*T2202,0)))</f>
        <v/>
      </c>
      <c r="H2204" s="174"/>
      <c r="I2204" s="176" t="str">
        <f>IF(I2202="","",IF(I2202="全額",H2202,IF(I2202="なし",0,"金額入力")))</f>
        <v/>
      </c>
      <c r="J2204" s="381"/>
      <c r="K2204" s="385"/>
      <c r="L2204" s="386"/>
      <c r="M2204" s="385"/>
      <c r="N2204" s="386"/>
      <c r="O2204" s="385"/>
      <c r="P2204" s="386"/>
      <c r="Q2204" s="385"/>
      <c r="R2204" s="387"/>
      <c r="S2204" s="87"/>
      <c r="T2204" s="135"/>
      <c r="U2204" s="118" t="str">
        <f>IF(G2204="","","IN_"&amp;F2204&amp;MONTH(H2204)&amp;"/"&amp;DAY(H2204))&amp;"_"&amp;COUNTIF($V$14:V2204,V2204)</f>
        <v>_384</v>
      </c>
      <c r="V2204" s="118" t="str">
        <f>"IN_"&amp;F2204&amp;H2204</f>
        <v>IN_</v>
      </c>
      <c r="W2204" s="118"/>
      <c r="X2204" s="118"/>
      <c r="Y2204" s="135" t="str">
        <f>Q2203</f>
        <v/>
      </c>
      <c r="Z2204" s="266">
        <f>Q2204</f>
        <v>0</v>
      </c>
      <c r="AA2204" s="135" t="str">
        <f>IF(AB2204="着金待ち",COUNTIF($AB$14:AB2204,"着金待ち"),"")</f>
        <v/>
      </c>
      <c r="AB2204" s="135" t="str">
        <f>IF(AND(OR(I2202="全額",I2202="一部")=TRUE,H2204="")=TRUE,"着金待ち","")</f>
        <v/>
      </c>
      <c r="AC2204" s="135" t="str">
        <f>IF(AB2204="着金待ち",C2202,"")</f>
        <v/>
      </c>
      <c r="AD2204" s="135" t="str">
        <f>IF(AB2204="着金待ち",F2204,"")</f>
        <v/>
      </c>
      <c r="AE2204" s="292" t="str">
        <f>IF(AB2204="着金待ち",G2204,"")</f>
        <v/>
      </c>
      <c r="AF2204" s="148" t="str">
        <f>IF(AB2204="着金待ち",B2204,"")</f>
        <v/>
      </c>
      <c r="AG2204" s="135" t="str">
        <f>IF(C2204="","",IF(C2204&lt;&gt;D2204+E2204,"！",""))</f>
        <v/>
      </c>
      <c r="AH2204" s="135" t="str">
        <f>IF(C2204="","",IF(C2204&lt;&gt;SUM(K2204:R2204),"！",""))</f>
        <v/>
      </c>
      <c r="AI2204" s="135" t="str">
        <f>IF(OR(AG2204="！",AH2204="！")=TRUE,"！","")</f>
        <v/>
      </c>
      <c r="AJ2204" s="135" t="str">
        <f>IF(AI2204="！",COUNTIF($AI$14:AI2204,"！"),"")</f>
        <v/>
      </c>
      <c r="AK2204" s="135">
        <v>9</v>
      </c>
    </row>
    <row r="2205" spans="1:37" ht="18" customHeight="1" thickBot="1">
      <c r="A2205" s="312"/>
      <c r="B2205" s="308" t="s">
        <v>317</v>
      </c>
      <c r="C2205" s="88"/>
      <c r="D2205" s="89"/>
      <c r="E2205" s="94" t="str">
        <f>IFERROR(ABS(C2204-(D2204+E2204)),"")</f>
        <v/>
      </c>
      <c r="F2205" s="90"/>
      <c r="G2205" s="90"/>
      <c r="H2205" s="89"/>
      <c r="I2205" s="170"/>
      <c r="J2205" s="79"/>
      <c r="K2205" s="79"/>
      <c r="L2205" s="79"/>
      <c r="M2205" s="79"/>
      <c r="N2205" s="79"/>
      <c r="O2205" s="79"/>
      <c r="P2205" s="79"/>
      <c r="Q2205" s="388" t="str">
        <f>IFERROR(ABS(C2204-SUM(K2204:R2204)),"")</f>
        <v/>
      </c>
      <c r="R2205" s="388"/>
      <c r="S2205" s="79"/>
      <c r="T2205" s="135"/>
      <c r="U2205" s="118"/>
      <c r="V2205" s="118"/>
      <c r="W2205" s="118"/>
      <c r="X2205" s="118"/>
      <c r="Y2205" s="135"/>
      <c r="Z2205" s="135"/>
      <c r="AA2205" s="135"/>
      <c r="AB2205" s="135"/>
      <c r="AC2205" s="135"/>
      <c r="AD2205" s="135"/>
      <c r="AE2205" s="135"/>
      <c r="AF2205" s="148"/>
      <c r="AG2205" s="135"/>
      <c r="AH2205" s="135"/>
      <c r="AI2205" s="135"/>
      <c r="AJ2205" s="135"/>
      <c r="AK2205" s="135"/>
    </row>
    <row r="2206" spans="1:37" ht="18" customHeight="1" thickBot="1">
      <c r="A2206" s="312"/>
      <c r="B2206" s="321">
        <f>B2201+1</f>
        <v>10</v>
      </c>
      <c r="C2206" s="81" t="s">
        <v>23</v>
      </c>
      <c r="D2206" s="82" t="s">
        <v>136</v>
      </c>
      <c r="E2206" s="82" t="s">
        <v>28</v>
      </c>
      <c r="F2206" s="82" t="s">
        <v>27</v>
      </c>
      <c r="G2206" s="82" t="s">
        <v>24</v>
      </c>
      <c r="H2206" s="171" t="s">
        <v>25</v>
      </c>
      <c r="I2206" s="91" t="s">
        <v>133</v>
      </c>
      <c r="J2206" s="372" t="s">
        <v>198</v>
      </c>
      <c r="K2206" s="374"/>
      <c r="L2206" s="375"/>
      <c r="M2206" s="375"/>
      <c r="N2206" s="375"/>
      <c r="O2206" s="375"/>
      <c r="P2206" s="375"/>
      <c r="Q2206" s="375"/>
      <c r="R2206" s="376"/>
      <c r="S2206" s="83"/>
      <c r="T2206" s="120" t="s">
        <v>31</v>
      </c>
      <c r="U2206" s="118"/>
      <c r="V2206" s="118"/>
      <c r="W2206" s="118"/>
      <c r="X2206" s="118"/>
      <c r="Y2206" s="135" t="str">
        <f>K2208</f>
        <v/>
      </c>
      <c r="Z2206" s="266">
        <f>K2209</f>
        <v>0</v>
      </c>
      <c r="AA2206" s="135"/>
      <c r="AB2206" s="135"/>
      <c r="AC2206" s="135"/>
      <c r="AD2206" s="135"/>
      <c r="AE2206" s="135"/>
      <c r="AF2206" s="148"/>
      <c r="AG2206" s="135"/>
      <c r="AH2206" s="135"/>
      <c r="AI2206" s="135"/>
      <c r="AJ2206" s="135"/>
      <c r="AK2206" s="135"/>
    </row>
    <row r="2207" spans="1:37" ht="18" customHeight="1" thickBot="1">
      <c r="A2207" s="312"/>
      <c r="B2207" s="309">
        <f>B2162</f>
        <v>25</v>
      </c>
      <c r="C2207" s="107"/>
      <c r="D2207" s="108" t="s">
        <v>30</v>
      </c>
      <c r="E2207" s="108" t="str">
        <f>IF(C2207="","",IFERROR(INDEX(リスト!$B$3:$B$32,MATCH(プレー記録!C2207,リスト!$D$3:$D$32,0),1),""))</f>
        <v/>
      </c>
      <c r="F2207" s="109"/>
      <c r="G2207" s="109" t="str">
        <f>IF(F2207="","",F2207)</f>
        <v/>
      </c>
      <c r="H2207" s="172"/>
      <c r="I2207" s="175"/>
      <c r="J2207" s="373"/>
      <c r="K2207" s="377"/>
      <c r="L2207" s="378"/>
      <c r="M2207" s="378"/>
      <c r="N2207" s="378"/>
      <c r="O2207" s="378"/>
      <c r="P2207" s="378"/>
      <c r="Q2207" s="378"/>
      <c r="R2207" s="379"/>
      <c r="S2207" s="84"/>
      <c r="T2207" s="241"/>
      <c r="U2207" s="118" t="str">
        <f>IF(F2207="","","OUT_"&amp;E2207&amp;MONTH(B2207)&amp;"/"&amp;DAY(B2207)&amp;"_"&amp;COUNTIF($V$12:V2207,V2207))</f>
        <v/>
      </c>
      <c r="V2207" s="118" t="str">
        <f>"OUT_"&amp;E2207&amp;B2207</f>
        <v>OUT_25</v>
      </c>
      <c r="W2207" s="194">
        <f>SUM(H2207)-SUM(I2209)</f>
        <v>0</v>
      </c>
      <c r="X2207" s="119" t="str">
        <f>IF(C2207="","",C2207)</f>
        <v/>
      </c>
      <c r="Y2207" s="135" t="str">
        <f>M2208</f>
        <v/>
      </c>
      <c r="Z2207" s="266">
        <f>M2209</f>
        <v>0</v>
      </c>
      <c r="AA2207" s="135"/>
      <c r="AB2207" s="135"/>
      <c r="AC2207" s="135"/>
      <c r="AD2207" s="135"/>
      <c r="AE2207" s="135"/>
      <c r="AF2207" s="148"/>
      <c r="AG2207" s="135"/>
      <c r="AH2207" s="135"/>
      <c r="AI2207" s="135"/>
      <c r="AJ2207" s="135"/>
      <c r="AK2207" s="135"/>
    </row>
    <row r="2208" spans="1:37" ht="18" customHeight="1">
      <c r="A2208" s="312"/>
      <c r="B2208" s="79"/>
      <c r="C2208" s="85" t="s">
        <v>26</v>
      </c>
      <c r="D2208" s="86" t="s">
        <v>1</v>
      </c>
      <c r="E2208" s="86" t="s">
        <v>29</v>
      </c>
      <c r="F2208" s="86" t="s">
        <v>119</v>
      </c>
      <c r="G2208" s="86" t="s">
        <v>134</v>
      </c>
      <c r="H2208" s="173" t="s">
        <v>117</v>
      </c>
      <c r="I2208" s="92" t="s">
        <v>135</v>
      </c>
      <c r="J2208" s="380" t="s">
        <v>199</v>
      </c>
      <c r="K2208" s="382" t="str">
        <f>$K$13</f>
        <v/>
      </c>
      <c r="L2208" s="383"/>
      <c r="M2208" s="382" t="str">
        <f>$M$13</f>
        <v/>
      </c>
      <c r="N2208" s="383"/>
      <c r="O2208" s="382" t="str">
        <f>$O$13</f>
        <v/>
      </c>
      <c r="P2208" s="383"/>
      <c r="Q2208" s="382" t="str">
        <f>$Q$13</f>
        <v/>
      </c>
      <c r="R2208" s="384"/>
      <c r="S2208" s="87"/>
      <c r="T2208" s="135"/>
      <c r="U2208" s="118"/>
      <c r="V2208" s="118"/>
      <c r="W2208" s="118"/>
      <c r="X2208" s="118"/>
      <c r="Y2208" s="135" t="str">
        <f>O2208</f>
        <v/>
      </c>
      <c r="Z2208" s="266">
        <f>O2209</f>
        <v>0</v>
      </c>
      <c r="AA2208" s="135"/>
      <c r="AB2208" s="135"/>
      <c r="AC2208" s="135"/>
      <c r="AD2208" s="135"/>
      <c r="AE2208" s="135"/>
      <c r="AF2208" s="148"/>
      <c r="AG2208" s="135"/>
      <c r="AH2208" s="135"/>
      <c r="AI2208" s="135"/>
      <c r="AJ2208" s="135"/>
      <c r="AK2208" s="135"/>
    </row>
    <row r="2209" spans="1:37" ht="18" customHeight="1" thickBot="1">
      <c r="A2209" s="312" t="str">
        <f>IF(C2207="","",C2207)</f>
        <v/>
      </c>
      <c r="B2209" s="97">
        <f>B2162</f>
        <v>25</v>
      </c>
      <c r="C2209" s="93" t="str">
        <f>IF(H2207="","",IF(D2207="USD",H2207-G2207,ROUNDUP((H2207-G2207)/T2207,2)))</f>
        <v/>
      </c>
      <c r="D2209" s="110"/>
      <c r="E2209" s="110"/>
      <c r="F2209" s="111" t="str">
        <f>IF(AND(E2207&lt;&gt;"",OR(I2207="全額",I2207="一部")=TRUE)=TRUE,E2207,"")</f>
        <v/>
      </c>
      <c r="G2209" s="112" t="str">
        <f>IF(D2207="JPY",IF(COUNTIF(F2209,"*円*")=1,I2209,ROUNDUP(I2209/T2207,2)),IF(COUNTIF(F2209,"*円*")=0,I2209,ROUNDUP(I2209*T2207,0)))</f>
        <v/>
      </c>
      <c r="H2209" s="174"/>
      <c r="I2209" s="176" t="str">
        <f>IF(I2207="","",IF(I2207="全額",H2207,IF(I2207="なし",0,"金額入力")))</f>
        <v/>
      </c>
      <c r="J2209" s="381"/>
      <c r="K2209" s="385"/>
      <c r="L2209" s="386"/>
      <c r="M2209" s="385"/>
      <c r="N2209" s="386"/>
      <c r="O2209" s="385"/>
      <c r="P2209" s="386"/>
      <c r="Q2209" s="385"/>
      <c r="R2209" s="387"/>
      <c r="S2209" s="87"/>
      <c r="T2209" s="135"/>
      <c r="U2209" s="118" t="str">
        <f>IF(G2209="","","IN_"&amp;F2209&amp;MONTH(H2209)&amp;"/"&amp;DAY(H2209))&amp;"_"&amp;COUNTIF($V$14:V2209,V2209)</f>
        <v>_385</v>
      </c>
      <c r="V2209" s="118" t="str">
        <f>"IN_"&amp;F2209&amp;H2209</f>
        <v>IN_</v>
      </c>
      <c r="W2209" s="118"/>
      <c r="X2209" s="118"/>
      <c r="Y2209" s="135" t="str">
        <f>Q2208</f>
        <v/>
      </c>
      <c r="Z2209" s="266">
        <f>Q2209</f>
        <v>0</v>
      </c>
      <c r="AA2209" s="135" t="str">
        <f>IF(AB2209="着金待ち",COUNTIF($AB$14:AB2209,"着金待ち"),"")</f>
        <v/>
      </c>
      <c r="AB2209" s="135" t="str">
        <f>IF(AND(OR(I2207="全額",I2207="一部")=TRUE,H2209="")=TRUE,"着金待ち","")</f>
        <v/>
      </c>
      <c r="AC2209" s="135" t="str">
        <f>IF(AB2209="着金待ち",C2207,"")</f>
        <v/>
      </c>
      <c r="AD2209" s="135" t="str">
        <f>IF(AB2209="着金待ち",F2209,"")</f>
        <v/>
      </c>
      <c r="AE2209" s="292" t="str">
        <f>IF(AB2209="着金待ち",G2209,"")</f>
        <v/>
      </c>
      <c r="AF2209" s="148" t="str">
        <f>IF(AB2209="着金待ち",B2209,"")</f>
        <v/>
      </c>
      <c r="AG2209" s="135" t="str">
        <f>IF(C2209="","",IF(C2209&lt;&gt;D2209+E2209,"！",""))</f>
        <v/>
      </c>
      <c r="AH2209" s="135" t="str">
        <f>IF(C2209="","",IF(C2209&lt;&gt;SUM(K2209:R2209),"！",""))</f>
        <v/>
      </c>
      <c r="AI2209" s="135" t="str">
        <f>IF(OR(AG2209="！",AH2209="！")=TRUE,"！","")</f>
        <v/>
      </c>
      <c r="AJ2209" s="135" t="str">
        <f>IF(AI2209="！",COUNTIF($AI$14:AI2209,"！"),"")</f>
        <v/>
      </c>
      <c r="AK2209" s="135">
        <v>10</v>
      </c>
    </row>
    <row r="2210" spans="1:37" ht="18" customHeight="1" thickBot="1">
      <c r="A2210" s="312"/>
      <c r="B2210" s="308" t="s">
        <v>317</v>
      </c>
      <c r="C2210" s="181"/>
      <c r="D2210" s="182"/>
      <c r="E2210" s="98" t="str">
        <f>IFERROR(ABS(C2209-(D2209+E2209)),"")</f>
        <v/>
      </c>
      <c r="F2210" s="183"/>
      <c r="G2210" s="183"/>
      <c r="H2210" s="182"/>
      <c r="I2210" s="170"/>
      <c r="J2210" s="79"/>
      <c r="K2210" s="79"/>
      <c r="L2210" s="79"/>
      <c r="M2210" s="79"/>
      <c r="N2210" s="79"/>
      <c r="O2210" s="79"/>
      <c r="P2210" s="79"/>
      <c r="Q2210" s="371" t="str">
        <f>IFERROR(ABS(C2209-SUM(K2209:R2209)),"")</f>
        <v/>
      </c>
      <c r="R2210" s="371"/>
      <c r="S2210" s="79"/>
      <c r="T2210" s="135"/>
      <c r="U2210" s="118"/>
      <c r="V2210" s="118"/>
      <c r="W2210" s="118"/>
      <c r="X2210" s="118"/>
      <c r="Y2210" s="135"/>
      <c r="Z2210" s="135"/>
      <c r="AA2210" s="135"/>
      <c r="AB2210" s="135"/>
      <c r="AC2210" s="135"/>
      <c r="AD2210" s="135"/>
      <c r="AE2210" s="135"/>
      <c r="AF2210" s="148"/>
      <c r="AG2210" s="135"/>
      <c r="AH2210" s="135"/>
      <c r="AI2210" s="135"/>
      <c r="AJ2210" s="135"/>
      <c r="AK2210" s="135"/>
    </row>
    <row r="2211" spans="1:37" ht="18" customHeight="1" thickBot="1">
      <c r="A2211" s="312"/>
      <c r="B2211" s="321">
        <f>B2206+1</f>
        <v>11</v>
      </c>
      <c r="C2211" s="81" t="s">
        <v>23</v>
      </c>
      <c r="D2211" s="82" t="s">
        <v>136</v>
      </c>
      <c r="E2211" s="82" t="s">
        <v>28</v>
      </c>
      <c r="F2211" s="82" t="s">
        <v>27</v>
      </c>
      <c r="G2211" s="82" t="s">
        <v>24</v>
      </c>
      <c r="H2211" s="171" t="s">
        <v>25</v>
      </c>
      <c r="I2211" s="91" t="s">
        <v>133</v>
      </c>
      <c r="J2211" s="372" t="s">
        <v>198</v>
      </c>
      <c r="K2211" s="374"/>
      <c r="L2211" s="375"/>
      <c r="M2211" s="375"/>
      <c r="N2211" s="375"/>
      <c r="O2211" s="375"/>
      <c r="P2211" s="375"/>
      <c r="Q2211" s="375"/>
      <c r="R2211" s="376"/>
      <c r="S2211" s="83"/>
      <c r="T2211" s="120" t="s">
        <v>31</v>
      </c>
      <c r="U2211" s="118"/>
      <c r="V2211" s="118"/>
      <c r="W2211" s="118"/>
      <c r="X2211" s="118"/>
      <c r="Y2211" s="135" t="str">
        <f>K2213</f>
        <v/>
      </c>
      <c r="Z2211" s="266">
        <f>K2214</f>
        <v>0</v>
      </c>
      <c r="AA2211" s="135"/>
      <c r="AB2211" s="135"/>
      <c r="AC2211" s="135"/>
      <c r="AD2211" s="135"/>
      <c r="AE2211" s="135"/>
      <c r="AF2211" s="148"/>
      <c r="AG2211" s="135"/>
      <c r="AH2211" s="135"/>
      <c r="AI2211" s="135"/>
      <c r="AJ2211" s="135"/>
      <c r="AK2211" s="135"/>
    </row>
    <row r="2212" spans="1:37" ht="18" customHeight="1" thickBot="1">
      <c r="A2212" s="312"/>
      <c r="B2212" s="309">
        <f>B2162</f>
        <v>25</v>
      </c>
      <c r="C2212" s="107"/>
      <c r="D2212" s="108" t="s">
        <v>30</v>
      </c>
      <c r="E2212" s="108" t="str">
        <f>IF(C2212="","",IFERROR(INDEX(リスト!$B$3:$B$32,MATCH(プレー記録!C2212,リスト!$D$3:$D$32,0),1),""))</f>
        <v/>
      </c>
      <c r="F2212" s="109"/>
      <c r="G2212" s="109" t="str">
        <f>IF(F2212="","",F2212)</f>
        <v/>
      </c>
      <c r="H2212" s="172"/>
      <c r="I2212" s="175"/>
      <c r="J2212" s="373"/>
      <c r="K2212" s="377"/>
      <c r="L2212" s="378"/>
      <c r="M2212" s="378"/>
      <c r="N2212" s="378"/>
      <c r="O2212" s="378"/>
      <c r="P2212" s="378"/>
      <c r="Q2212" s="378"/>
      <c r="R2212" s="379"/>
      <c r="S2212" s="84"/>
      <c r="T2212" s="241"/>
      <c r="U2212" s="118" t="str">
        <f>IF(F2212="","","OUT_"&amp;E2212&amp;MONTH(B2212)&amp;"/"&amp;DAY(B2212)&amp;"_"&amp;COUNTIF($V$12:V2212,V2212))</f>
        <v/>
      </c>
      <c r="V2212" s="118" t="str">
        <f>"OUT_"&amp;E2212&amp;B2212</f>
        <v>OUT_25</v>
      </c>
      <c r="W2212" s="194">
        <f>SUM(H2212)-SUM(I2214)</f>
        <v>0</v>
      </c>
      <c r="X2212" s="119" t="str">
        <f>IF(C2212="","",C2212)</f>
        <v/>
      </c>
      <c r="Y2212" s="135" t="str">
        <f>M2213</f>
        <v/>
      </c>
      <c r="Z2212" s="266">
        <f>M2214</f>
        <v>0</v>
      </c>
      <c r="AA2212" s="135"/>
      <c r="AB2212" s="135"/>
      <c r="AC2212" s="135"/>
      <c r="AD2212" s="135"/>
      <c r="AE2212" s="135"/>
      <c r="AF2212" s="148"/>
      <c r="AG2212" s="135"/>
      <c r="AH2212" s="135"/>
      <c r="AI2212" s="135"/>
      <c r="AJ2212" s="135"/>
      <c r="AK2212" s="135"/>
    </row>
    <row r="2213" spans="1:37" ht="18" customHeight="1">
      <c r="A2213" s="312"/>
      <c r="B2213" s="79"/>
      <c r="C2213" s="85" t="s">
        <v>26</v>
      </c>
      <c r="D2213" s="86" t="s">
        <v>1</v>
      </c>
      <c r="E2213" s="86" t="s">
        <v>29</v>
      </c>
      <c r="F2213" s="86" t="s">
        <v>119</v>
      </c>
      <c r="G2213" s="86" t="s">
        <v>134</v>
      </c>
      <c r="H2213" s="173" t="s">
        <v>117</v>
      </c>
      <c r="I2213" s="92" t="s">
        <v>135</v>
      </c>
      <c r="J2213" s="380" t="s">
        <v>199</v>
      </c>
      <c r="K2213" s="382" t="str">
        <f>$K$13</f>
        <v/>
      </c>
      <c r="L2213" s="383"/>
      <c r="M2213" s="382" t="str">
        <f>$M$13</f>
        <v/>
      </c>
      <c r="N2213" s="383"/>
      <c r="O2213" s="382" t="str">
        <f>$O$13</f>
        <v/>
      </c>
      <c r="P2213" s="383"/>
      <c r="Q2213" s="382" t="str">
        <f>$Q$13</f>
        <v/>
      </c>
      <c r="R2213" s="384"/>
      <c r="S2213" s="87"/>
      <c r="T2213" s="135"/>
      <c r="U2213" s="118"/>
      <c r="V2213" s="118"/>
      <c r="W2213" s="118"/>
      <c r="X2213" s="118"/>
      <c r="Y2213" s="135" t="str">
        <f>O2213</f>
        <v/>
      </c>
      <c r="Z2213" s="266">
        <f>O2214</f>
        <v>0</v>
      </c>
      <c r="AA2213" s="135"/>
      <c r="AB2213" s="135"/>
      <c r="AC2213" s="135"/>
      <c r="AD2213" s="135"/>
      <c r="AE2213" s="135"/>
      <c r="AF2213" s="148"/>
      <c r="AG2213" s="135"/>
      <c r="AH2213" s="135"/>
      <c r="AI2213" s="135"/>
      <c r="AJ2213" s="135"/>
      <c r="AK2213" s="135"/>
    </row>
    <row r="2214" spans="1:37" ht="18" customHeight="1" thickBot="1">
      <c r="A2214" s="312" t="str">
        <f>IF(C2212="","",C2212)</f>
        <v/>
      </c>
      <c r="B2214" s="97">
        <f>B2162</f>
        <v>25</v>
      </c>
      <c r="C2214" s="93" t="str">
        <f>IF(H2212="","",IF(D2212="USD",H2212-G2212,ROUNDUP((H2212-G2212)/T2212,2)))</f>
        <v/>
      </c>
      <c r="D2214" s="110"/>
      <c r="E2214" s="110"/>
      <c r="F2214" s="111" t="str">
        <f>IF(AND(E2212&lt;&gt;"",OR(I2212="全額",I2212="一部")=TRUE)=TRUE,E2212,"")</f>
        <v/>
      </c>
      <c r="G2214" s="112" t="str">
        <f>IF(D2212="JPY",IF(COUNTIF(F2214,"*円*")=1,I2214,ROUNDUP(I2214/T2212,2)),IF(COUNTIF(F2214,"*円*")=0,I2214,ROUNDUP(I2214*T2212,0)))</f>
        <v/>
      </c>
      <c r="H2214" s="174"/>
      <c r="I2214" s="176" t="str">
        <f>IF(I2212="","",IF(I2212="全額",H2212,IF(I2212="なし",0,"金額入力")))</f>
        <v/>
      </c>
      <c r="J2214" s="381"/>
      <c r="K2214" s="385"/>
      <c r="L2214" s="386"/>
      <c r="M2214" s="385"/>
      <c r="N2214" s="386"/>
      <c r="O2214" s="385"/>
      <c r="P2214" s="386"/>
      <c r="Q2214" s="385"/>
      <c r="R2214" s="387"/>
      <c r="S2214" s="87"/>
      <c r="T2214" s="135"/>
      <c r="U2214" s="118" t="str">
        <f>IF(G2214="","","IN_"&amp;F2214&amp;MONTH(H2214)&amp;"/"&amp;DAY(H2214))&amp;"_"&amp;COUNTIF($V$14:V2214,V2214)</f>
        <v>_386</v>
      </c>
      <c r="V2214" s="118" t="str">
        <f>"IN_"&amp;F2214&amp;H2214</f>
        <v>IN_</v>
      </c>
      <c r="W2214" s="118"/>
      <c r="X2214" s="118"/>
      <c r="Y2214" s="135" t="str">
        <f>Q2213</f>
        <v/>
      </c>
      <c r="Z2214" s="266">
        <f>Q2214</f>
        <v>0</v>
      </c>
      <c r="AA2214" s="135" t="str">
        <f>IF(AB2214="着金待ち",COUNTIF($AB$14:AB2214,"着金待ち"),"")</f>
        <v/>
      </c>
      <c r="AB2214" s="135" t="str">
        <f>IF(AND(OR(I2212="全額",I2212="一部")=TRUE,H2214="")=TRUE,"着金待ち","")</f>
        <v/>
      </c>
      <c r="AC2214" s="135" t="str">
        <f>IF(AB2214="着金待ち",C2212,"")</f>
        <v/>
      </c>
      <c r="AD2214" s="135" t="str">
        <f>IF(AB2214="着金待ち",F2214,"")</f>
        <v/>
      </c>
      <c r="AE2214" s="292" t="str">
        <f>IF(AB2214="着金待ち",G2214,"")</f>
        <v/>
      </c>
      <c r="AF2214" s="148" t="str">
        <f>IF(AB2214="着金待ち",B2214,"")</f>
        <v/>
      </c>
      <c r="AG2214" s="135" t="str">
        <f>IF(C2214="","",IF(C2214&lt;&gt;D2214+E2214,"！",""))</f>
        <v/>
      </c>
      <c r="AH2214" s="135" t="str">
        <f>IF(C2214="","",IF(C2214&lt;&gt;SUM(K2214:R2214),"！",""))</f>
        <v/>
      </c>
      <c r="AI2214" s="135" t="str">
        <f>IF(OR(AG2214="！",AH2214="！")=TRUE,"！","")</f>
        <v/>
      </c>
      <c r="AJ2214" s="135" t="str">
        <f>IF(AI2214="！",COUNTIF($AI$14:AI2214,"！"),"")</f>
        <v/>
      </c>
      <c r="AK2214" s="135">
        <v>11</v>
      </c>
    </row>
    <row r="2215" spans="1:37" ht="18" customHeight="1" thickBot="1">
      <c r="B2215" s="308" t="s">
        <v>317</v>
      </c>
      <c r="C2215" s="181"/>
      <c r="D2215" s="182"/>
      <c r="E2215" s="98" t="str">
        <f>IFERROR(ABS(C2214-(D2214+E2214)),"")</f>
        <v/>
      </c>
      <c r="F2215" s="183"/>
      <c r="G2215" s="183"/>
      <c r="H2215" s="182"/>
      <c r="I2215" s="170"/>
      <c r="J2215" s="79"/>
      <c r="K2215" s="79"/>
      <c r="L2215" s="79"/>
      <c r="M2215" s="79"/>
      <c r="N2215" s="79"/>
      <c r="O2215" s="79"/>
      <c r="P2215" s="79"/>
      <c r="Q2215" s="371" t="str">
        <f>IFERROR(ABS(C2214-SUM(K2214:R2214)),"")</f>
        <v/>
      </c>
      <c r="R2215" s="371"/>
      <c r="S2215" s="135"/>
      <c r="T2215" s="135"/>
      <c r="U2215" s="135"/>
      <c r="V2215" s="135"/>
      <c r="W2215" s="135"/>
      <c r="X2215" s="135"/>
      <c r="Y2215" s="135"/>
      <c r="Z2215" s="135"/>
      <c r="AA2215" s="135"/>
      <c r="AB2215" s="135"/>
      <c r="AC2215" s="135"/>
      <c r="AD2215" s="135"/>
      <c r="AE2215" s="135"/>
      <c r="AF2215" s="135"/>
      <c r="AG2215" s="135"/>
      <c r="AH2215" s="135"/>
      <c r="AI2215" s="135"/>
      <c r="AJ2215" s="135"/>
      <c r="AK2215" s="135"/>
    </row>
    <row r="2216" spans="1:37" ht="18" customHeight="1" thickBot="1">
      <c r="A2216" s="312"/>
      <c r="B2216" s="321">
        <f>B2211+1</f>
        <v>12</v>
      </c>
      <c r="C2216" s="81" t="s">
        <v>23</v>
      </c>
      <c r="D2216" s="82" t="s">
        <v>136</v>
      </c>
      <c r="E2216" s="82" t="s">
        <v>28</v>
      </c>
      <c r="F2216" s="82" t="s">
        <v>27</v>
      </c>
      <c r="G2216" s="82" t="s">
        <v>24</v>
      </c>
      <c r="H2216" s="171" t="s">
        <v>25</v>
      </c>
      <c r="I2216" s="91" t="s">
        <v>133</v>
      </c>
      <c r="J2216" s="372" t="s">
        <v>198</v>
      </c>
      <c r="K2216" s="374"/>
      <c r="L2216" s="375"/>
      <c r="M2216" s="375"/>
      <c r="N2216" s="375"/>
      <c r="O2216" s="375"/>
      <c r="P2216" s="375"/>
      <c r="Q2216" s="375"/>
      <c r="R2216" s="376"/>
      <c r="S2216" s="83"/>
      <c r="T2216" s="120" t="s">
        <v>31</v>
      </c>
      <c r="U2216" s="118"/>
      <c r="V2216" s="118"/>
      <c r="W2216" s="118"/>
      <c r="X2216" s="118"/>
      <c r="Y2216" s="135" t="str">
        <f>K2218</f>
        <v/>
      </c>
      <c r="Z2216" s="266">
        <f>K2219</f>
        <v>0</v>
      </c>
      <c r="AA2216" s="135"/>
      <c r="AB2216" s="135"/>
      <c r="AC2216" s="135"/>
      <c r="AD2216" s="135"/>
      <c r="AE2216" s="135"/>
      <c r="AF2216" s="148"/>
      <c r="AG2216" s="135"/>
      <c r="AH2216" s="135"/>
      <c r="AI2216" s="135"/>
      <c r="AJ2216" s="135"/>
      <c r="AK2216" s="135"/>
    </row>
    <row r="2217" spans="1:37" ht="18" customHeight="1" thickBot="1">
      <c r="A2217" s="312"/>
      <c r="B2217" s="309">
        <f>B2162</f>
        <v>25</v>
      </c>
      <c r="C2217" s="107"/>
      <c r="D2217" s="108" t="s">
        <v>30</v>
      </c>
      <c r="E2217" s="108" t="str">
        <f>IF(C2217="","",IFERROR(INDEX(リスト!$B$3:$B$32,MATCH(プレー記録!C2217,リスト!$D$3:$D$32,0),1),""))</f>
        <v/>
      </c>
      <c r="F2217" s="109"/>
      <c r="G2217" s="109" t="str">
        <f>IF(F2217="","",F2217)</f>
        <v/>
      </c>
      <c r="H2217" s="172"/>
      <c r="I2217" s="175"/>
      <c r="J2217" s="373"/>
      <c r="K2217" s="377"/>
      <c r="L2217" s="378"/>
      <c r="M2217" s="378"/>
      <c r="N2217" s="378"/>
      <c r="O2217" s="378"/>
      <c r="P2217" s="378"/>
      <c r="Q2217" s="378"/>
      <c r="R2217" s="379"/>
      <c r="S2217" s="84"/>
      <c r="T2217" s="241"/>
      <c r="U2217" s="118" t="str">
        <f>IF(F2217="","","OUT_"&amp;E2217&amp;MONTH(B2217)&amp;"/"&amp;DAY(B2217)&amp;"_"&amp;COUNTIF($V$12:V2217,V2217))</f>
        <v/>
      </c>
      <c r="V2217" s="118" t="str">
        <f>"OUT_"&amp;E2217&amp;B2217</f>
        <v>OUT_25</v>
      </c>
      <c r="W2217" s="194">
        <f>SUM(H2217)-SUM(I2219)</f>
        <v>0</v>
      </c>
      <c r="X2217" s="119" t="str">
        <f>IF(C2217="","",C2217)</f>
        <v/>
      </c>
      <c r="Y2217" s="135" t="str">
        <f>M2218</f>
        <v/>
      </c>
      <c r="Z2217" s="266">
        <f>M2219</f>
        <v>0</v>
      </c>
      <c r="AA2217" s="135"/>
      <c r="AB2217" s="135"/>
      <c r="AC2217" s="135"/>
      <c r="AD2217" s="135"/>
      <c r="AE2217" s="135"/>
      <c r="AF2217" s="148"/>
      <c r="AG2217" s="135"/>
      <c r="AH2217" s="135"/>
      <c r="AI2217" s="135"/>
      <c r="AJ2217" s="135"/>
      <c r="AK2217" s="135"/>
    </row>
    <row r="2218" spans="1:37" ht="18" customHeight="1">
      <c r="A2218" s="312"/>
      <c r="B2218" s="79"/>
      <c r="C2218" s="85" t="s">
        <v>26</v>
      </c>
      <c r="D2218" s="86" t="s">
        <v>1</v>
      </c>
      <c r="E2218" s="86" t="s">
        <v>29</v>
      </c>
      <c r="F2218" s="86" t="s">
        <v>119</v>
      </c>
      <c r="G2218" s="86" t="s">
        <v>134</v>
      </c>
      <c r="H2218" s="173" t="s">
        <v>117</v>
      </c>
      <c r="I2218" s="92" t="s">
        <v>135</v>
      </c>
      <c r="J2218" s="380" t="s">
        <v>199</v>
      </c>
      <c r="K2218" s="382" t="str">
        <f>$K$13</f>
        <v/>
      </c>
      <c r="L2218" s="383"/>
      <c r="M2218" s="382" t="str">
        <f>$M$13</f>
        <v/>
      </c>
      <c r="N2218" s="383"/>
      <c r="O2218" s="382" t="str">
        <f>$O$13</f>
        <v/>
      </c>
      <c r="P2218" s="383"/>
      <c r="Q2218" s="382" t="str">
        <f>$Q$13</f>
        <v/>
      </c>
      <c r="R2218" s="384"/>
      <c r="S2218" s="87"/>
      <c r="T2218" s="135"/>
      <c r="U2218" s="118"/>
      <c r="V2218" s="118"/>
      <c r="W2218" s="118"/>
      <c r="X2218" s="118"/>
      <c r="Y2218" s="135" t="str">
        <f>O2218</f>
        <v/>
      </c>
      <c r="Z2218" s="266">
        <f>O2219</f>
        <v>0</v>
      </c>
      <c r="AA2218" s="135"/>
      <c r="AB2218" s="135"/>
      <c r="AC2218" s="135"/>
      <c r="AD2218" s="135"/>
      <c r="AE2218" s="135"/>
      <c r="AF2218" s="148"/>
      <c r="AG2218" s="135"/>
      <c r="AH2218" s="135"/>
      <c r="AI2218" s="135"/>
      <c r="AJ2218" s="135"/>
      <c r="AK2218" s="135"/>
    </row>
    <row r="2219" spans="1:37" ht="18" customHeight="1" thickBot="1">
      <c r="A2219" s="312" t="str">
        <f>IF(C2217="","",C2217)</f>
        <v/>
      </c>
      <c r="B2219" s="97">
        <f>B2162</f>
        <v>25</v>
      </c>
      <c r="C2219" s="93" t="str">
        <f>IF(H2217="","",IF(D2217="USD",H2217-G2217,ROUNDUP((H2217-G2217)/T2217,2)))</f>
        <v/>
      </c>
      <c r="D2219" s="110"/>
      <c r="E2219" s="110"/>
      <c r="F2219" s="111" t="str">
        <f>IF(AND(E2217&lt;&gt;"",OR(I2217="全額",I2217="一部")=TRUE)=TRUE,E2217,"")</f>
        <v/>
      </c>
      <c r="G2219" s="112" t="str">
        <f>IF(D2217="JPY",IF(COUNTIF(F2219,"*円*")=1,I2219,ROUNDUP(I2219/T2217,2)),IF(COUNTIF(F2219,"*円*")=0,I2219,ROUNDUP(I2219*T2217,0)))</f>
        <v/>
      </c>
      <c r="H2219" s="174"/>
      <c r="I2219" s="176" t="str">
        <f>IF(I2217="","",IF(I2217="全額",H2217,IF(I2217="なし",0,"金額入力")))</f>
        <v/>
      </c>
      <c r="J2219" s="381"/>
      <c r="K2219" s="385"/>
      <c r="L2219" s="386"/>
      <c r="M2219" s="385"/>
      <c r="N2219" s="386"/>
      <c r="O2219" s="385"/>
      <c r="P2219" s="386"/>
      <c r="Q2219" s="385"/>
      <c r="R2219" s="387"/>
      <c r="S2219" s="87"/>
      <c r="T2219" s="135"/>
      <c r="U2219" s="118" t="str">
        <f>IF(G2219="","","IN_"&amp;F2219&amp;MONTH(H2219)&amp;"/"&amp;DAY(H2219))&amp;"_"&amp;COUNTIF($V$14:V2219,V2219)</f>
        <v>_387</v>
      </c>
      <c r="V2219" s="118" t="str">
        <f>"IN_"&amp;F2219&amp;H2219</f>
        <v>IN_</v>
      </c>
      <c r="W2219" s="118"/>
      <c r="X2219" s="118"/>
      <c r="Y2219" s="135" t="str">
        <f>Q2218</f>
        <v/>
      </c>
      <c r="Z2219" s="266">
        <f>Q2219</f>
        <v>0</v>
      </c>
      <c r="AA2219" s="135" t="str">
        <f>IF(AB2219="着金待ち",COUNTIF($AB$14:AB2219,"着金待ち"),"")</f>
        <v/>
      </c>
      <c r="AB2219" s="135" t="str">
        <f>IF(AND(OR(I2217="全額",I2217="一部")=TRUE,H2219="")=TRUE,"着金待ち","")</f>
        <v/>
      </c>
      <c r="AC2219" s="135" t="str">
        <f>IF(AB2219="着金待ち",C2217,"")</f>
        <v/>
      </c>
      <c r="AD2219" s="135" t="str">
        <f>IF(AB2219="着金待ち",F2219,"")</f>
        <v/>
      </c>
      <c r="AE2219" s="292" t="str">
        <f>IF(AB2219="着金待ち",G2219,"")</f>
        <v/>
      </c>
      <c r="AF2219" s="148" t="str">
        <f>IF(AB2219="着金待ち",B2219,"")</f>
        <v/>
      </c>
      <c r="AG2219" s="135" t="str">
        <f>IF(C2219="","",IF(C2219&lt;&gt;D2219+E2219,"！",""))</f>
        <v/>
      </c>
      <c r="AH2219" s="135" t="str">
        <f>IF(C2219="","",IF(C2219&lt;&gt;SUM(K2219:R2219),"！",""))</f>
        <v/>
      </c>
      <c r="AI2219" s="135" t="str">
        <f>IF(OR(AG2219="！",AH2219="！")=TRUE,"！","")</f>
        <v/>
      </c>
      <c r="AJ2219" s="135" t="str">
        <f>IF(AI2219="！",COUNTIF($AI$14:AI2219,"！"),"")</f>
        <v/>
      </c>
      <c r="AK2219" s="135">
        <v>12</v>
      </c>
    </row>
    <row r="2220" spans="1:37" ht="18" customHeight="1" thickBot="1">
      <c r="B2220" s="308" t="s">
        <v>317</v>
      </c>
      <c r="C2220" s="181"/>
      <c r="D2220" s="182"/>
      <c r="E2220" s="98" t="str">
        <f>IFERROR(ABS(C2219-(D2219+E2219)),"")</f>
        <v/>
      </c>
      <c r="F2220" s="183"/>
      <c r="G2220" s="183"/>
      <c r="H2220" s="182"/>
      <c r="I2220" s="170"/>
      <c r="J2220" s="79"/>
      <c r="K2220" s="79"/>
      <c r="L2220" s="79"/>
      <c r="M2220" s="79"/>
      <c r="N2220" s="79"/>
      <c r="O2220" s="79"/>
      <c r="P2220" s="79"/>
      <c r="Q2220" s="371" t="str">
        <f>IFERROR(ABS(C2219-SUM(K2219:R2219)),"")</f>
        <v/>
      </c>
      <c r="R2220" s="371"/>
      <c r="S2220" s="135"/>
      <c r="T2220" s="135"/>
      <c r="U2220" s="135"/>
      <c r="V2220" s="135"/>
      <c r="W2220" s="135"/>
      <c r="X2220" s="135"/>
      <c r="Y2220" s="135"/>
      <c r="Z2220" s="135"/>
      <c r="AA2220" s="135"/>
      <c r="AB2220" s="135"/>
      <c r="AC2220" s="135"/>
      <c r="AD2220" s="135"/>
      <c r="AE2220" s="135"/>
      <c r="AF2220" s="135"/>
      <c r="AG2220" s="135"/>
      <c r="AH2220" s="135"/>
      <c r="AI2220" s="135"/>
      <c r="AJ2220" s="135"/>
      <c r="AK2220" s="135"/>
    </row>
    <row r="2221" spans="1:37" ht="18" customHeight="1" thickBot="1">
      <c r="A2221" s="312"/>
      <c r="B2221" s="321">
        <f>B2216+1</f>
        <v>13</v>
      </c>
      <c r="C2221" s="81" t="s">
        <v>23</v>
      </c>
      <c r="D2221" s="82" t="s">
        <v>136</v>
      </c>
      <c r="E2221" s="82" t="s">
        <v>28</v>
      </c>
      <c r="F2221" s="82" t="s">
        <v>27</v>
      </c>
      <c r="G2221" s="82" t="s">
        <v>24</v>
      </c>
      <c r="H2221" s="171" t="s">
        <v>25</v>
      </c>
      <c r="I2221" s="91" t="s">
        <v>133</v>
      </c>
      <c r="J2221" s="372" t="s">
        <v>198</v>
      </c>
      <c r="K2221" s="374"/>
      <c r="L2221" s="375"/>
      <c r="M2221" s="375"/>
      <c r="N2221" s="375"/>
      <c r="O2221" s="375"/>
      <c r="P2221" s="375"/>
      <c r="Q2221" s="375"/>
      <c r="R2221" s="376"/>
      <c r="S2221" s="83"/>
      <c r="T2221" s="120" t="s">
        <v>31</v>
      </c>
      <c r="U2221" s="118"/>
      <c r="V2221" s="118"/>
      <c r="W2221" s="118"/>
      <c r="X2221" s="118"/>
      <c r="Y2221" s="135" t="str">
        <f>K2223</f>
        <v/>
      </c>
      <c r="Z2221" s="266">
        <f>K2224</f>
        <v>0</v>
      </c>
      <c r="AA2221" s="135"/>
      <c r="AB2221" s="135"/>
      <c r="AC2221" s="135"/>
      <c r="AD2221" s="135"/>
      <c r="AE2221" s="135"/>
      <c r="AF2221" s="148"/>
      <c r="AG2221" s="135"/>
      <c r="AH2221" s="135"/>
      <c r="AI2221" s="135"/>
      <c r="AJ2221" s="135"/>
      <c r="AK2221" s="135"/>
    </row>
    <row r="2222" spans="1:37" ht="18" customHeight="1" thickBot="1">
      <c r="A2222" s="312"/>
      <c r="B2222" s="309">
        <f>B2162</f>
        <v>25</v>
      </c>
      <c r="C2222" s="107"/>
      <c r="D2222" s="108" t="s">
        <v>30</v>
      </c>
      <c r="E2222" s="108" t="str">
        <f>IF(C2222="","",IFERROR(INDEX(リスト!$B$3:$B$32,MATCH(プレー記録!C2222,リスト!$D$3:$D$32,0),1),""))</f>
        <v/>
      </c>
      <c r="F2222" s="109"/>
      <c r="G2222" s="109" t="str">
        <f>IF(F2222="","",F2222)</f>
        <v/>
      </c>
      <c r="H2222" s="172"/>
      <c r="I2222" s="175"/>
      <c r="J2222" s="373"/>
      <c r="K2222" s="377"/>
      <c r="L2222" s="378"/>
      <c r="M2222" s="378"/>
      <c r="N2222" s="378"/>
      <c r="O2222" s="378"/>
      <c r="P2222" s="378"/>
      <c r="Q2222" s="378"/>
      <c r="R2222" s="379"/>
      <c r="S2222" s="84"/>
      <c r="T2222" s="241"/>
      <c r="U2222" s="118" t="str">
        <f>IF(F2222="","","OUT_"&amp;E2222&amp;MONTH(B2222)&amp;"/"&amp;DAY(B2222)&amp;"_"&amp;COUNTIF($V$12:V2222,V2222))</f>
        <v/>
      </c>
      <c r="V2222" s="118" t="str">
        <f>"OUT_"&amp;E2222&amp;B2222</f>
        <v>OUT_25</v>
      </c>
      <c r="W2222" s="194">
        <f>SUM(H2222)-SUM(I2224)</f>
        <v>0</v>
      </c>
      <c r="X2222" s="119" t="str">
        <f>IF(C2222="","",C2222)</f>
        <v/>
      </c>
      <c r="Y2222" s="135" t="str">
        <f>M2223</f>
        <v/>
      </c>
      <c r="Z2222" s="266">
        <f>M2224</f>
        <v>0</v>
      </c>
      <c r="AA2222" s="135"/>
      <c r="AB2222" s="135"/>
      <c r="AC2222" s="135"/>
      <c r="AD2222" s="135"/>
      <c r="AE2222" s="135"/>
      <c r="AF2222" s="148"/>
      <c r="AG2222" s="135"/>
      <c r="AH2222" s="135"/>
      <c r="AI2222" s="135"/>
      <c r="AJ2222" s="135"/>
      <c r="AK2222" s="135"/>
    </row>
    <row r="2223" spans="1:37" ht="18" customHeight="1">
      <c r="A2223" s="312"/>
      <c r="B2223" s="79"/>
      <c r="C2223" s="85" t="s">
        <v>26</v>
      </c>
      <c r="D2223" s="86" t="s">
        <v>1</v>
      </c>
      <c r="E2223" s="86" t="s">
        <v>29</v>
      </c>
      <c r="F2223" s="86" t="s">
        <v>119</v>
      </c>
      <c r="G2223" s="86" t="s">
        <v>134</v>
      </c>
      <c r="H2223" s="173" t="s">
        <v>117</v>
      </c>
      <c r="I2223" s="92" t="s">
        <v>135</v>
      </c>
      <c r="J2223" s="380" t="s">
        <v>199</v>
      </c>
      <c r="K2223" s="382" t="str">
        <f>$K$13</f>
        <v/>
      </c>
      <c r="L2223" s="383"/>
      <c r="M2223" s="382" t="str">
        <f>$M$13</f>
        <v/>
      </c>
      <c r="N2223" s="383"/>
      <c r="O2223" s="382" t="str">
        <f>$O$13</f>
        <v/>
      </c>
      <c r="P2223" s="383"/>
      <c r="Q2223" s="382" t="str">
        <f>$Q$13</f>
        <v/>
      </c>
      <c r="R2223" s="384"/>
      <c r="S2223" s="87"/>
      <c r="T2223" s="135"/>
      <c r="U2223" s="118"/>
      <c r="V2223" s="118"/>
      <c r="W2223" s="118"/>
      <c r="X2223" s="118"/>
      <c r="Y2223" s="135" t="str">
        <f>O2223</f>
        <v/>
      </c>
      <c r="Z2223" s="266">
        <f>O2224</f>
        <v>0</v>
      </c>
      <c r="AA2223" s="135"/>
      <c r="AB2223" s="135"/>
      <c r="AC2223" s="135"/>
      <c r="AD2223" s="135"/>
      <c r="AE2223" s="135"/>
      <c r="AF2223" s="148"/>
      <c r="AG2223" s="135"/>
      <c r="AH2223" s="135"/>
      <c r="AI2223" s="135"/>
      <c r="AJ2223" s="135"/>
      <c r="AK2223" s="135"/>
    </row>
    <row r="2224" spans="1:37" ht="18" customHeight="1" thickBot="1">
      <c r="A2224" s="312" t="str">
        <f>IF(C2222="","",C2222)</f>
        <v/>
      </c>
      <c r="B2224" s="97">
        <f>B2162</f>
        <v>25</v>
      </c>
      <c r="C2224" s="93" t="str">
        <f>IF(H2222="","",IF(D2222="USD",H2222-G2222,ROUNDUP((H2222-G2222)/T2222,2)))</f>
        <v/>
      </c>
      <c r="D2224" s="110"/>
      <c r="E2224" s="110"/>
      <c r="F2224" s="111" t="str">
        <f>IF(AND(E2222&lt;&gt;"",OR(I2222="全額",I2222="一部")=TRUE)=TRUE,E2222,"")</f>
        <v/>
      </c>
      <c r="G2224" s="112" t="str">
        <f>IF(D2222="JPY",IF(COUNTIF(F2224,"*円*")=1,I2224,ROUNDUP(I2224/T2222,2)),IF(COUNTIF(F2224,"*円*")=0,I2224,ROUNDUP(I2224*T2222,0)))</f>
        <v/>
      </c>
      <c r="H2224" s="174"/>
      <c r="I2224" s="176" t="str">
        <f>IF(I2222="","",IF(I2222="全額",H2222,IF(I2222="なし",0,"金額入力")))</f>
        <v/>
      </c>
      <c r="J2224" s="381"/>
      <c r="K2224" s="385"/>
      <c r="L2224" s="386"/>
      <c r="M2224" s="385"/>
      <c r="N2224" s="386"/>
      <c r="O2224" s="385"/>
      <c r="P2224" s="386"/>
      <c r="Q2224" s="385"/>
      <c r="R2224" s="387"/>
      <c r="S2224" s="87"/>
      <c r="T2224" s="135"/>
      <c r="U2224" s="118" t="str">
        <f>IF(G2224="","","IN_"&amp;F2224&amp;MONTH(H2224)&amp;"/"&amp;DAY(H2224))&amp;"_"&amp;COUNTIF($V$14:V2224,V2224)</f>
        <v>_388</v>
      </c>
      <c r="V2224" s="118" t="str">
        <f>"IN_"&amp;F2224&amp;H2224</f>
        <v>IN_</v>
      </c>
      <c r="W2224" s="118"/>
      <c r="X2224" s="118"/>
      <c r="Y2224" s="135" t="str">
        <f>Q2223</f>
        <v/>
      </c>
      <c r="Z2224" s="266">
        <f>Q2224</f>
        <v>0</v>
      </c>
      <c r="AA2224" s="135" t="str">
        <f>IF(AB2224="着金待ち",COUNTIF($AB$14:AB2224,"着金待ち"),"")</f>
        <v/>
      </c>
      <c r="AB2224" s="135" t="str">
        <f>IF(AND(OR(I2222="全額",I2222="一部")=TRUE,H2224="")=TRUE,"着金待ち","")</f>
        <v/>
      </c>
      <c r="AC2224" s="135" t="str">
        <f>IF(AB2224="着金待ち",C2222,"")</f>
        <v/>
      </c>
      <c r="AD2224" s="135" t="str">
        <f>IF(AB2224="着金待ち",F2224,"")</f>
        <v/>
      </c>
      <c r="AE2224" s="292" t="str">
        <f>IF(AB2224="着金待ち",G2224,"")</f>
        <v/>
      </c>
      <c r="AF2224" s="148" t="str">
        <f>IF(AB2224="着金待ち",B2224,"")</f>
        <v/>
      </c>
      <c r="AG2224" s="135" t="str">
        <f>IF(C2224="","",IF(C2224&lt;&gt;D2224+E2224,"！",""))</f>
        <v/>
      </c>
      <c r="AH2224" s="135" t="str">
        <f>IF(C2224="","",IF(C2224&lt;&gt;SUM(K2224:R2224),"！",""))</f>
        <v/>
      </c>
      <c r="AI2224" s="135" t="str">
        <f>IF(OR(AG2224="！",AH2224="！")=TRUE,"！","")</f>
        <v/>
      </c>
      <c r="AJ2224" s="135" t="str">
        <f>IF(AI2224="！",COUNTIF($AI$14:AI2224,"！"),"")</f>
        <v/>
      </c>
      <c r="AK2224" s="135">
        <v>13</v>
      </c>
    </row>
    <row r="2225" spans="1:37" ht="18" customHeight="1" thickBot="1">
      <c r="B2225" s="308" t="s">
        <v>317</v>
      </c>
      <c r="C2225" s="181"/>
      <c r="D2225" s="182"/>
      <c r="E2225" s="98" t="str">
        <f>IFERROR(ABS(C2224-(D2224+E2224)),"")</f>
        <v/>
      </c>
      <c r="F2225" s="183"/>
      <c r="G2225" s="183"/>
      <c r="H2225" s="182"/>
      <c r="I2225" s="170"/>
      <c r="J2225" s="79"/>
      <c r="K2225" s="79"/>
      <c r="L2225" s="79"/>
      <c r="M2225" s="79"/>
      <c r="N2225" s="79"/>
      <c r="O2225" s="79"/>
      <c r="P2225" s="79"/>
      <c r="Q2225" s="371" t="str">
        <f>IFERROR(ABS(C2224-SUM(K2224:R2224)),"")</f>
        <v/>
      </c>
      <c r="R2225" s="371"/>
      <c r="S2225" s="135"/>
      <c r="T2225" s="135"/>
      <c r="U2225" s="135"/>
      <c r="V2225" s="135"/>
      <c r="W2225" s="135"/>
      <c r="X2225" s="135"/>
      <c r="Y2225" s="135"/>
      <c r="Z2225" s="135"/>
      <c r="AA2225" s="135"/>
      <c r="AB2225" s="135"/>
      <c r="AC2225" s="135"/>
      <c r="AD2225" s="135"/>
      <c r="AE2225" s="135"/>
      <c r="AF2225" s="135"/>
      <c r="AG2225" s="135"/>
      <c r="AH2225" s="135"/>
      <c r="AI2225" s="135"/>
      <c r="AJ2225" s="135"/>
      <c r="AK2225" s="135"/>
    </row>
    <row r="2226" spans="1:37" ht="18" customHeight="1" thickBot="1">
      <c r="A2226" s="312"/>
      <c r="B2226" s="321">
        <f>B2221+1</f>
        <v>14</v>
      </c>
      <c r="C2226" s="81" t="s">
        <v>23</v>
      </c>
      <c r="D2226" s="82" t="s">
        <v>136</v>
      </c>
      <c r="E2226" s="82" t="s">
        <v>28</v>
      </c>
      <c r="F2226" s="82" t="s">
        <v>27</v>
      </c>
      <c r="G2226" s="82" t="s">
        <v>24</v>
      </c>
      <c r="H2226" s="171" t="s">
        <v>25</v>
      </c>
      <c r="I2226" s="91" t="s">
        <v>133</v>
      </c>
      <c r="J2226" s="372" t="s">
        <v>198</v>
      </c>
      <c r="K2226" s="374"/>
      <c r="L2226" s="375"/>
      <c r="M2226" s="375"/>
      <c r="N2226" s="375"/>
      <c r="O2226" s="375"/>
      <c r="P2226" s="375"/>
      <c r="Q2226" s="375"/>
      <c r="R2226" s="376"/>
      <c r="S2226" s="83"/>
      <c r="T2226" s="120" t="s">
        <v>31</v>
      </c>
      <c r="U2226" s="118"/>
      <c r="V2226" s="118"/>
      <c r="W2226" s="118"/>
      <c r="X2226" s="118"/>
      <c r="Y2226" s="135" t="str">
        <f>K2228</f>
        <v/>
      </c>
      <c r="Z2226" s="266">
        <f>K2229</f>
        <v>0</v>
      </c>
      <c r="AA2226" s="135"/>
      <c r="AB2226" s="135"/>
      <c r="AC2226" s="135"/>
      <c r="AD2226" s="135"/>
      <c r="AE2226" s="135"/>
      <c r="AF2226" s="148"/>
      <c r="AG2226" s="135"/>
      <c r="AH2226" s="135"/>
      <c r="AI2226" s="135"/>
      <c r="AJ2226" s="135"/>
      <c r="AK2226" s="135"/>
    </row>
    <row r="2227" spans="1:37" ht="18" customHeight="1" thickBot="1">
      <c r="A2227" s="312"/>
      <c r="B2227" s="309">
        <f>B2162</f>
        <v>25</v>
      </c>
      <c r="C2227" s="107"/>
      <c r="D2227" s="108" t="s">
        <v>30</v>
      </c>
      <c r="E2227" s="108" t="str">
        <f>IF(C2227="","",IFERROR(INDEX(リスト!$B$3:$B$32,MATCH(プレー記録!C2227,リスト!$D$3:$D$32,0),1),""))</f>
        <v/>
      </c>
      <c r="F2227" s="109"/>
      <c r="G2227" s="109" t="str">
        <f>IF(F2227="","",F2227)</f>
        <v/>
      </c>
      <c r="H2227" s="172"/>
      <c r="I2227" s="175"/>
      <c r="J2227" s="373"/>
      <c r="K2227" s="377"/>
      <c r="L2227" s="378"/>
      <c r="M2227" s="378"/>
      <c r="N2227" s="378"/>
      <c r="O2227" s="378"/>
      <c r="P2227" s="378"/>
      <c r="Q2227" s="378"/>
      <c r="R2227" s="379"/>
      <c r="S2227" s="84"/>
      <c r="T2227" s="241"/>
      <c r="U2227" s="118" t="str">
        <f>IF(F2227="","","OUT_"&amp;E2227&amp;MONTH(B2227)&amp;"/"&amp;DAY(B2227)&amp;"_"&amp;COUNTIF($V$12:V2227,V2227))</f>
        <v/>
      </c>
      <c r="V2227" s="118" t="str">
        <f>"OUT_"&amp;E2227&amp;B2227</f>
        <v>OUT_25</v>
      </c>
      <c r="W2227" s="194">
        <f>SUM(H2227)-SUM(I2229)</f>
        <v>0</v>
      </c>
      <c r="X2227" s="119" t="str">
        <f>IF(C2227="","",C2227)</f>
        <v/>
      </c>
      <c r="Y2227" s="135" t="str">
        <f>M2228</f>
        <v/>
      </c>
      <c r="Z2227" s="266">
        <f>M2229</f>
        <v>0</v>
      </c>
      <c r="AA2227" s="135"/>
      <c r="AB2227" s="135"/>
      <c r="AC2227" s="135"/>
      <c r="AD2227" s="135"/>
      <c r="AE2227" s="135"/>
      <c r="AF2227" s="148"/>
      <c r="AG2227" s="135"/>
      <c r="AH2227" s="135"/>
      <c r="AI2227" s="135"/>
      <c r="AJ2227" s="135"/>
      <c r="AK2227" s="135"/>
    </row>
    <row r="2228" spans="1:37" ht="18" customHeight="1">
      <c r="A2228" s="312"/>
      <c r="B2228" s="79"/>
      <c r="C2228" s="85" t="s">
        <v>26</v>
      </c>
      <c r="D2228" s="86" t="s">
        <v>1</v>
      </c>
      <c r="E2228" s="86" t="s">
        <v>29</v>
      </c>
      <c r="F2228" s="86" t="s">
        <v>119</v>
      </c>
      <c r="G2228" s="86" t="s">
        <v>134</v>
      </c>
      <c r="H2228" s="173" t="s">
        <v>117</v>
      </c>
      <c r="I2228" s="92" t="s">
        <v>135</v>
      </c>
      <c r="J2228" s="380" t="s">
        <v>199</v>
      </c>
      <c r="K2228" s="382" t="str">
        <f>$K$13</f>
        <v/>
      </c>
      <c r="L2228" s="383"/>
      <c r="M2228" s="382" t="str">
        <f>$M$13</f>
        <v/>
      </c>
      <c r="N2228" s="383"/>
      <c r="O2228" s="382" t="str">
        <f>$O$13</f>
        <v/>
      </c>
      <c r="P2228" s="383"/>
      <c r="Q2228" s="382" t="str">
        <f>$Q$13</f>
        <v/>
      </c>
      <c r="R2228" s="384"/>
      <c r="S2228" s="87"/>
      <c r="T2228" s="135"/>
      <c r="U2228" s="118"/>
      <c r="V2228" s="118"/>
      <c r="W2228" s="118"/>
      <c r="X2228" s="118"/>
      <c r="Y2228" s="135" t="str">
        <f>O2228</f>
        <v/>
      </c>
      <c r="Z2228" s="266">
        <f>O2229</f>
        <v>0</v>
      </c>
      <c r="AA2228" s="135"/>
      <c r="AB2228" s="135"/>
      <c r="AC2228" s="135"/>
      <c r="AD2228" s="135"/>
      <c r="AE2228" s="135"/>
      <c r="AF2228" s="148"/>
      <c r="AG2228" s="135"/>
      <c r="AH2228" s="135"/>
      <c r="AI2228" s="135"/>
      <c r="AJ2228" s="135"/>
      <c r="AK2228" s="135"/>
    </row>
    <row r="2229" spans="1:37" ht="18" customHeight="1" thickBot="1">
      <c r="A2229" s="312" t="str">
        <f>IF(C2227="","",C2227)</f>
        <v/>
      </c>
      <c r="B2229" s="97">
        <f>B2162</f>
        <v>25</v>
      </c>
      <c r="C2229" s="93" t="str">
        <f>IF(H2227="","",IF(D2227="USD",H2227-G2227,ROUNDUP((H2227-G2227)/T2227,2)))</f>
        <v/>
      </c>
      <c r="D2229" s="110"/>
      <c r="E2229" s="110"/>
      <c r="F2229" s="111" t="str">
        <f>IF(AND(E2227&lt;&gt;"",OR(I2227="全額",I2227="一部")=TRUE)=TRUE,E2227,"")</f>
        <v/>
      </c>
      <c r="G2229" s="112" t="str">
        <f>IF(D2227="JPY",IF(COUNTIF(F2229,"*円*")=1,I2229,ROUNDUP(I2229/T2227,2)),IF(COUNTIF(F2229,"*円*")=0,I2229,ROUNDUP(I2229*T2227,0)))</f>
        <v/>
      </c>
      <c r="H2229" s="174"/>
      <c r="I2229" s="176" t="str">
        <f>IF(I2227="","",IF(I2227="全額",H2227,IF(I2227="なし",0,"金額入力")))</f>
        <v/>
      </c>
      <c r="J2229" s="381"/>
      <c r="K2229" s="385"/>
      <c r="L2229" s="386"/>
      <c r="M2229" s="385"/>
      <c r="N2229" s="386"/>
      <c r="O2229" s="385"/>
      <c r="P2229" s="386"/>
      <c r="Q2229" s="385"/>
      <c r="R2229" s="387"/>
      <c r="S2229" s="87"/>
      <c r="T2229" s="135"/>
      <c r="U2229" s="118" t="str">
        <f>IF(G2229="","","IN_"&amp;F2229&amp;MONTH(H2229)&amp;"/"&amp;DAY(H2229))&amp;"_"&amp;COUNTIF($V$14:V2229,V2229)</f>
        <v>_389</v>
      </c>
      <c r="V2229" s="118" t="str">
        <f>"IN_"&amp;F2229&amp;H2229</f>
        <v>IN_</v>
      </c>
      <c r="W2229" s="118"/>
      <c r="X2229" s="118"/>
      <c r="Y2229" s="135" t="str">
        <f>Q2228</f>
        <v/>
      </c>
      <c r="Z2229" s="266">
        <f>Q2229</f>
        <v>0</v>
      </c>
      <c r="AA2229" s="135" t="str">
        <f>IF(AB2229="着金待ち",COUNTIF($AB$14:AB2229,"着金待ち"),"")</f>
        <v/>
      </c>
      <c r="AB2229" s="135" t="str">
        <f>IF(AND(OR(I2227="全額",I2227="一部")=TRUE,H2229="")=TRUE,"着金待ち","")</f>
        <v/>
      </c>
      <c r="AC2229" s="135" t="str">
        <f>IF(AB2229="着金待ち",C2227,"")</f>
        <v/>
      </c>
      <c r="AD2229" s="135" t="str">
        <f>IF(AB2229="着金待ち",F2229,"")</f>
        <v/>
      </c>
      <c r="AE2229" s="292" t="str">
        <f>IF(AB2229="着金待ち",G2229,"")</f>
        <v/>
      </c>
      <c r="AF2229" s="148" t="str">
        <f>IF(AB2229="着金待ち",B2229,"")</f>
        <v/>
      </c>
      <c r="AG2229" s="135" t="str">
        <f>IF(C2229="","",IF(C2229&lt;&gt;D2229+E2229,"！",""))</f>
        <v/>
      </c>
      <c r="AH2229" s="135" t="str">
        <f>IF(C2229="","",IF(C2229&lt;&gt;SUM(K2229:R2229),"！",""))</f>
        <v/>
      </c>
      <c r="AI2229" s="135" t="str">
        <f>IF(OR(AG2229="！",AH2229="！")=TRUE,"！","")</f>
        <v/>
      </c>
      <c r="AJ2229" s="135" t="str">
        <f>IF(AI2229="！",COUNTIF($AI$14:AI2229,"！"),"")</f>
        <v/>
      </c>
      <c r="AK2229" s="135">
        <v>14</v>
      </c>
    </row>
    <row r="2230" spans="1:37" ht="18" customHeight="1" thickBot="1">
      <c r="B2230" s="308" t="s">
        <v>317</v>
      </c>
      <c r="C2230" s="181"/>
      <c r="D2230" s="182"/>
      <c r="E2230" s="98" t="str">
        <f>IFERROR(ABS(C2229-(D2229+E2229)),"")</f>
        <v/>
      </c>
      <c r="F2230" s="183"/>
      <c r="G2230" s="183"/>
      <c r="H2230" s="182"/>
      <c r="I2230" s="170"/>
      <c r="J2230" s="79"/>
      <c r="K2230" s="79"/>
      <c r="L2230" s="79"/>
      <c r="M2230" s="79"/>
      <c r="N2230" s="79"/>
      <c r="O2230" s="79"/>
      <c r="P2230" s="79"/>
      <c r="Q2230" s="371" t="str">
        <f>IFERROR(ABS(C2229-SUM(K2229:R2229)),"")</f>
        <v/>
      </c>
      <c r="R2230" s="371"/>
      <c r="S2230" s="135"/>
      <c r="T2230" s="135"/>
      <c r="U2230" s="135"/>
      <c r="V2230" s="135"/>
      <c r="W2230" s="135"/>
      <c r="X2230" s="135"/>
      <c r="Y2230" s="135"/>
      <c r="Z2230" s="135"/>
      <c r="AA2230" s="135"/>
      <c r="AB2230" s="135"/>
      <c r="AC2230" s="135"/>
      <c r="AD2230" s="135"/>
      <c r="AE2230" s="135"/>
      <c r="AF2230" s="135"/>
      <c r="AG2230" s="135"/>
      <c r="AH2230" s="135"/>
      <c r="AI2230" s="135"/>
      <c r="AJ2230" s="135"/>
      <c r="AK2230" s="135"/>
    </row>
    <row r="2231" spans="1:37" ht="18" customHeight="1" thickBot="1">
      <c r="A2231" s="312"/>
      <c r="B2231" s="321">
        <f>B2226+1</f>
        <v>15</v>
      </c>
      <c r="C2231" s="81" t="s">
        <v>23</v>
      </c>
      <c r="D2231" s="82" t="s">
        <v>136</v>
      </c>
      <c r="E2231" s="82" t="s">
        <v>28</v>
      </c>
      <c r="F2231" s="82" t="s">
        <v>27</v>
      </c>
      <c r="G2231" s="82" t="s">
        <v>24</v>
      </c>
      <c r="H2231" s="171" t="s">
        <v>25</v>
      </c>
      <c r="I2231" s="91" t="s">
        <v>133</v>
      </c>
      <c r="J2231" s="372" t="s">
        <v>198</v>
      </c>
      <c r="K2231" s="374"/>
      <c r="L2231" s="375"/>
      <c r="M2231" s="375"/>
      <c r="N2231" s="375"/>
      <c r="O2231" s="375"/>
      <c r="P2231" s="375"/>
      <c r="Q2231" s="375"/>
      <c r="R2231" s="376"/>
      <c r="S2231" s="83"/>
      <c r="T2231" s="120" t="s">
        <v>31</v>
      </c>
      <c r="U2231" s="118"/>
      <c r="V2231" s="118"/>
      <c r="W2231" s="118"/>
      <c r="X2231" s="118"/>
      <c r="Y2231" s="135" t="str">
        <f>K2233</f>
        <v/>
      </c>
      <c r="Z2231" s="266">
        <f>K2234</f>
        <v>0</v>
      </c>
      <c r="AA2231" s="135"/>
      <c r="AB2231" s="135"/>
      <c r="AC2231" s="135"/>
      <c r="AD2231" s="135"/>
      <c r="AE2231" s="135"/>
      <c r="AF2231" s="148"/>
      <c r="AG2231" s="135"/>
      <c r="AH2231" s="135"/>
      <c r="AI2231" s="135"/>
      <c r="AJ2231" s="135"/>
      <c r="AK2231" s="135"/>
    </row>
    <row r="2232" spans="1:37" ht="18" customHeight="1" thickBot="1">
      <c r="A2232" s="312"/>
      <c r="B2232" s="309">
        <f>B2162</f>
        <v>25</v>
      </c>
      <c r="C2232" s="107"/>
      <c r="D2232" s="108" t="s">
        <v>30</v>
      </c>
      <c r="E2232" s="108" t="str">
        <f>IF(C2232="","",IFERROR(INDEX(リスト!$B$3:$B$32,MATCH(プレー記録!C2232,リスト!$D$3:$D$32,0),1),""))</f>
        <v/>
      </c>
      <c r="F2232" s="109"/>
      <c r="G2232" s="109" t="str">
        <f>IF(F2232="","",F2232)</f>
        <v/>
      </c>
      <c r="H2232" s="172"/>
      <c r="I2232" s="175"/>
      <c r="J2232" s="373"/>
      <c r="K2232" s="377"/>
      <c r="L2232" s="378"/>
      <c r="M2232" s="378"/>
      <c r="N2232" s="378"/>
      <c r="O2232" s="378"/>
      <c r="P2232" s="378"/>
      <c r="Q2232" s="378"/>
      <c r="R2232" s="379"/>
      <c r="S2232" s="84"/>
      <c r="T2232" s="241"/>
      <c r="U2232" s="118" t="str">
        <f>IF(F2232="","","OUT_"&amp;E2232&amp;MONTH(B2232)&amp;"/"&amp;DAY(B2232)&amp;"_"&amp;COUNTIF($V$12:V2232,V2232))</f>
        <v/>
      </c>
      <c r="V2232" s="118" t="str">
        <f>"OUT_"&amp;E2232&amp;B2232</f>
        <v>OUT_25</v>
      </c>
      <c r="W2232" s="194">
        <f>SUM(H2232)-SUM(I2234)</f>
        <v>0</v>
      </c>
      <c r="X2232" s="119" t="str">
        <f>IF(C2232="","",C2232)</f>
        <v/>
      </c>
      <c r="Y2232" s="135" t="str">
        <f>M2233</f>
        <v/>
      </c>
      <c r="Z2232" s="266">
        <f>M2234</f>
        <v>0</v>
      </c>
      <c r="AA2232" s="135"/>
      <c r="AB2232" s="135"/>
      <c r="AC2232" s="135"/>
      <c r="AD2232" s="135"/>
      <c r="AE2232" s="135"/>
      <c r="AF2232" s="148"/>
      <c r="AG2232" s="135"/>
      <c r="AH2232" s="135"/>
      <c r="AI2232" s="135"/>
      <c r="AJ2232" s="135"/>
      <c r="AK2232" s="135"/>
    </row>
    <row r="2233" spans="1:37" ht="18" customHeight="1">
      <c r="A2233" s="312"/>
      <c r="B2233" s="79"/>
      <c r="C2233" s="85" t="s">
        <v>26</v>
      </c>
      <c r="D2233" s="86" t="s">
        <v>1</v>
      </c>
      <c r="E2233" s="86" t="s">
        <v>29</v>
      </c>
      <c r="F2233" s="86" t="s">
        <v>119</v>
      </c>
      <c r="G2233" s="86" t="s">
        <v>134</v>
      </c>
      <c r="H2233" s="173" t="s">
        <v>117</v>
      </c>
      <c r="I2233" s="92" t="s">
        <v>135</v>
      </c>
      <c r="J2233" s="380" t="s">
        <v>199</v>
      </c>
      <c r="K2233" s="382" t="str">
        <f>$K$13</f>
        <v/>
      </c>
      <c r="L2233" s="383"/>
      <c r="M2233" s="382" t="str">
        <f>$M$13</f>
        <v/>
      </c>
      <c r="N2233" s="383"/>
      <c r="O2233" s="382" t="str">
        <f>$O$13</f>
        <v/>
      </c>
      <c r="P2233" s="383"/>
      <c r="Q2233" s="382" t="str">
        <f>$Q$13</f>
        <v/>
      </c>
      <c r="R2233" s="384"/>
      <c r="S2233" s="87"/>
      <c r="T2233" s="135"/>
      <c r="U2233" s="118"/>
      <c r="V2233" s="118"/>
      <c r="W2233" s="118"/>
      <c r="X2233" s="118"/>
      <c r="Y2233" s="135" t="str">
        <f>O2233</f>
        <v/>
      </c>
      <c r="Z2233" s="266">
        <f>O2234</f>
        <v>0</v>
      </c>
      <c r="AA2233" s="135"/>
      <c r="AB2233" s="135"/>
      <c r="AC2233" s="135"/>
      <c r="AD2233" s="135"/>
      <c r="AE2233" s="135"/>
      <c r="AF2233" s="148"/>
      <c r="AG2233" s="135"/>
      <c r="AH2233" s="135"/>
      <c r="AI2233" s="135"/>
      <c r="AJ2233" s="135"/>
      <c r="AK2233" s="135"/>
    </row>
    <row r="2234" spans="1:37" ht="18" customHeight="1" thickBot="1">
      <c r="A2234" s="312" t="str">
        <f>IF(C2232="","",C2232)</f>
        <v/>
      </c>
      <c r="B2234" s="97">
        <f>B2162</f>
        <v>25</v>
      </c>
      <c r="C2234" s="93" t="str">
        <f>IF(H2232="","",IF(D2232="USD",H2232-G2232,ROUNDUP((H2232-G2232)/T2232,2)))</f>
        <v/>
      </c>
      <c r="D2234" s="110"/>
      <c r="E2234" s="110"/>
      <c r="F2234" s="111" t="str">
        <f>IF(AND(E2232&lt;&gt;"",OR(I2232="全額",I2232="一部")=TRUE)=TRUE,E2232,"")</f>
        <v/>
      </c>
      <c r="G2234" s="112" t="str">
        <f>IF(D2232="JPY",IF(COUNTIF(F2234,"*円*")=1,I2234,ROUNDUP(I2234/T2232,2)),IF(COUNTIF(F2234,"*円*")=0,I2234,ROUNDUP(I2234*T2232,0)))</f>
        <v/>
      </c>
      <c r="H2234" s="174"/>
      <c r="I2234" s="176" t="str">
        <f>IF(I2232="","",IF(I2232="全額",H2232,IF(I2232="なし",0,"金額入力")))</f>
        <v/>
      </c>
      <c r="J2234" s="381"/>
      <c r="K2234" s="385"/>
      <c r="L2234" s="386"/>
      <c r="M2234" s="385"/>
      <c r="N2234" s="386"/>
      <c r="O2234" s="385"/>
      <c r="P2234" s="386"/>
      <c r="Q2234" s="385"/>
      <c r="R2234" s="387"/>
      <c r="S2234" s="87"/>
      <c r="T2234" s="135"/>
      <c r="U2234" s="118" t="str">
        <f>IF(G2234="","","IN_"&amp;F2234&amp;MONTH(H2234)&amp;"/"&amp;DAY(H2234))&amp;"_"&amp;COUNTIF($V$14:V2234,V2234)</f>
        <v>_390</v>
      </c>
      <c r="V2234" s="118" t="str">
        <f>"IN_"&amp;F2234&amp;H2234</f>
        <v>IN_</v>
      </c>
      <c r="W2234" s="118"/>
      <c r="X2234" s="118"/>
      <c r="Y2234" s="135" t="str">
        <f>Q2233</f>
        <v/>
      </c>
      <c r="Z2234" s="266">
        <f>Q2234</f>
        <v>0</v>
      </c>
      <c r="AA2234" s="135" t="str">
        <f>IF(AB2234="着金待ち",COUNTIF($AB$14:AB2234,"着金待ち"),"")</f>
        <v/>
      </c>
      <c r="AB2234" s="135" t="str">
        <f>IF(AND(OR(I2232="全額",I2232="一部")=TRUE,H2234="")=TRUE,"着金待ち","")</f>
        <v/>
      </c>
      <c r="AC2234" s="135" t="str">
        <f>IF(AB2234="着金待ち",C2232,"")</f>
        <v/>
      </c>
      <c r="AD2234" s="135" t="str">
        <f>IF(AB2234="着金待ち",F2234,"")</f>
        <v/>
      </c>
      <c r="AE2234" s="292" t="str">
        <f>IF(AB2234="着金待ち",G2234,"")</f>
        <v/>
      </c>
      <c r="AF2234" s="148" t="str">
        <f>IF(AB2234="着金待ち",B2234,"")</f>
        <v/>
      </c>
      <c r="AG2234" s="135" t="str">
        <f>IF(C2234="","",IF(C2234&lt;&gt;D2234+E2234,"！",""))</f>
        <v/>
      </c>
      <c r="AH2234" s="135" t="str">
        <f>IF(C2234="","",IF(C2234&lt;&gt;SUM(K2234:R2234),"！",""))</f>
        <v/>
      </c>
      <c r="AI2234" s="135" t="str">
        <f>IF(OR(AG2234="！",AH2234="！")=TRUE,"！","")</f>
        <v/>
      </c>
      <c r="AJ2234" s="135" t="str">
        <f>IF(AI2234="！",COUNTIF($AI$14:AI2234,"！"),"")</f>
        <v/>
      </c>
      <c r="AK2234" s="135">
        <v>15</v>
      </c>
    </row>
    <row r="2235" spans="1:37" ht="18" customHeight="1">
      <c r="B2235" s="308" t="s">
        <v>317</v>
      </c>
      <c r="C2235" s="181"/>
      <c r="D2235" s="182"/>
      <c r="E2235" s="98" t="str">
        <f>IFERROR(ABS(C2234-(D2234+E2234)),"")</f>
        <v/>
      </c>
      <c r="F2235" s="183"/>
      <c r="G2235" s="183"/>
      <c r="H2235" s="182"/>
      <c r="I2235" s="170"/>
      <c r="J2235" s="79"/>
      <c r="K2235" s="79"/>
      <c r="L2235" s="79"/>
      <c r="M2235" s="79"/>
      <c r="N2235" s="79"/>
      <c r="O2235" s="79"/>
      <c r="P2235" s="79"/>
      <c r="Q2235" s="371" t="str">
        <f>IFERROR(ABS(C2234-SUM(K2234:R2234)),"")</f>
        <v/>
      </c>
      <c r="R2235" s="371"/>
      <c r="S2235" s="135"/>
      <c r="T2235" s="135"/>
      <c r="U2235" s="135"/>
      <c r="V2235" s="135"/>
      <c r="W2235" s="135"/>
      <c r="X2235" s="135"/>
      <c r="Y2235" s="135"/>
      <c r="Z2235" s="135"/>
      <c r="AA2235" s="135"/>
      <c r="AB2235" s="135"/>
      <c r="AC2235" s="135"/>
      <c r="AD2235" s="135"/>
      <c r="AE2235" s="135"/>
      <c r="AF2235" s="135"/>
    </row>
    <row r="2237" spans="1:37" ht="18" customHeight="1">
      <c r="A2237" s="312"/>
      <c r="B2237" s="178"/>
      <c r="C2237" s="78">
        <f>C2151+1</f>
        <v>26</v>
      </c>
      <c r="D2237" s="179" t="s">
        <v>312</v>
      </c>
      <c r="E2237" s="180">
        <f>G2237+I2237</f>
        <v>0</v>
      </c>
      <c r="F2237" s="179" t="s">
        <v>1</v>
      </c>
      <c r="G2237" s="180">
        <f>D2250+D2255+D2260+D2265+D2270+D2275+D2280+D2285+D2290+D2295+D2300+D2305+D2310+D2315+D2320</f>
        <v>0</v>
      </c>
      <c r="H2237" s="179" t="s">
        <v>29</v>
      </c>
      <c r="I2237" s="180">
        <f>E2250+E2255+E2260+E2265+E2270+E2275+E2280+E2285+E2290+E2295+E2300+E2305+E2310+E2315+E2320</f>
        <v>0</v>
      </c>
      <c r="J2237" s="177"/>
      <c r="K2237" s="390" t="s">
        <v>318</v>
      </c>
      <c r="L2237" s="390"/>
      <c r="M2237" s="390"/>
      <c r="N2237" s="390"/>
      <c r="O2237" s="390"/>
      <c r="P2237" s="390"/>
      <c r="Q2237" s="390"/>
      <c r="R2237" s="390"/>
      <c r="S2237" s="79"/>
      <c r="T2237" s="118"/>
      <c r="U2237" s="118"/>
      <c r="V2237" s="118"/>
      <c r="W2237" s="118"/>
      <c r="X2237" s="118"/>
      <c r="Y2237" s="135"/>
      <c r="Z2237" s="135"/>
      <c r="AA2237" s="135"/>
      <c r="AB2237" s="135"/>
      <c r="AC2237" s="135"/>
      <c r="AD2237" s="135"/>
      <c r="AE2237" s="135"/>
      <c r="AF2237" s="135"/>
    </row>
    <row r="2238" spans="1:37" ht="18" customHeight="1">
      <c r="A2238" s="312"/>
      <c r="B2238" s="178"/>
      <c r="C2238" s="78"/>
      <c r="D2238" s="179" t="s">
        <v>313</v>
      </c>
      <c r="E2238" s="180">
        <f ca="1">IFERROR(INDEX(カレンダー・グラフ!$B$74:$AF$74,1,MATCH(プレー記録!C2237,カレンダー・グラフ!$B$72:$AF$72,0)),0)</f>
        <v>0</v>
      </c>
      <c r="F2238" s="179" t="s">
        <v>314</v>
      </c>
      <c r="G2238" s="180">
        <f>サマリー!$Q$3</f>
        <v>0</v>
      </c>
      <c r="H2238" s="179" t="s">
        <v>315</v>
      </c>
      <c r="I2238" s="180">
        <f>サマリー!$Q$7</f>
        <v>0</v>
      </c>
      <c r="J2238" s="177"/>
      <c r="K2238" s="79"/>
      <c r="L2238" s="79"/>
      <c r="M2238" s="79"/>
      <c r="N2238" s="79"/>
      <c r="O2238" s="79"/>
      <c r="P2238" s="79"/>
      <c r="Q2238" s="79"/>
      <c r="R2238" s="79"/>
      <c r="S2238" s="79"/>
      <c r="T2238" s="118"/>
      <c r="U2238" s="118"/>
      <c r="V2238" s="118"/>
      <c r="W2238" s="118"/>
      <c r="X2238" s="118"/>
      <c r="Y2238" s="135"/>
      <c r="Z2238" s="135"/>
      <c r="AA2238" s="135"/>
      <c r="AB2238" s="135"/>
      <c r="AC2238" s="135"/>
      <c r="AD2238" s="135"/>
      <c r="AE2238" s="135"/>
      <c r="AF2238" s="135"/>
    </row>
    <row r="2239" spans="1:37" ht="18" customHeight="1">
      <c r="A2239" s="312"/>
      <c r="B2239" s="243"/>
      <c r="C2239" s="389"/>
      <c r="D2239" s="389"/>
      <c r="E2239" s="389"/>
      <c r="F2239" s="389"/>
      <c r="G2239" s="389" t="str">
        <f>IFERROR(INDEX(ルール・メモ!$F$3:$F$32,MATCH(1,ルール・メモ!$E$3:$E$32,0),1),"")</f>
        <v/>
      </c>
      <c r="H2239" s="389"/>
      <c r="I2239" s="389"/>
      <c r="J2239" s="184"/>
      <c r="K2239" s="79"/>
      <c r="L2239" s="79"/>
      <c r="M2239" s="79"/>
      <c r="N2239" s="79"/>
      <c r="O2239" s="79"/>
      <c r="P2239" s="79"/>
      <c r="Q2239" s="79"/>
      <c r="R2239" s="79"/>
      <c r="S2239" s="79"/>
      <c r="T2239" s="118"/>
      <c r="U2239" s="118"/>
      <c r="V2239" s="118"/>
      <c r="W2239" s="118"/>
      <c r="X2239" s="118"/>
      <c r="Y2239" s="135"/>
      <c r="Z2239" s="135"/>
      <c r="AA2239" s="135"/>
      <c r="AB2239" s="135"/>
      <c r="AC2239" s="135"/>
      <c r="AD2239" s="135"/>
      <c r="AE2239" s="135"/>
      <c r="AF2239" s="135"/>
    </row>
    <row r="2240" spans="1:37" ht="18" customHeight="1">
      <c r="A2240" s="312"/>
      <c r="B2240" s="243"/>
      <c r="C2240" s="389"/>
      <c r="D2240" s="389"/>
      <c r="E2240" s="389"/>
      <c r="F2240" s="389"/>
      <c r="G2240" s="389" t="str">
        <f>IFERROR(INDEX(ルール・メモ!$F$3:$F$32,MATCH(2,ルール・メモ!$E$3:$E$32,0),1),"")</f>
        <v/>
      </c>
      <c r="H2240" s="389"/>
      <c r="I2240" s="389"/>
      <c r="J2240" s="184"/>
      <c r="K2240" s="135"/>
      <c r="L2240" s="135"/>
      <c r="M2240" s="135"/>
      <c r="N2240" s="135"/>
      <c r="O2240" s="135"/>
      <c r="P2240" s="135"/>
      <c r="Q2240" s="135"/>
      <c r="R2240" s="135"/>
      <c r="S2240" s="79"/>
      <c r="T2240" s="118"/>
      <c r="U2240" s="118"/>
      <c r="V2240" s="118"/>
      <c r="W2240" s="118"/>
      <c r="X2240" s="118"/>
      <c r="Y2240" s="135"/>
      <c r="Z2240" s="135"/>
      <c r="AA2240" s="135"/>
      <c r="AB2240" s="135"/>
      <c r="AC2240" s="135"/>
      <c r="AD2240" s="135"/>
      <c r="AE2240" s="135"/>
      <c r="AF2240" s="135"/>
    </row>
    <row r="2241" spans="1:37" ht="18" customHeight="1">
      <c r="A2241" s="312"/>
      <c r="B2241" s="243"/>
      <c r="C2241" s="389"/>
      <c r="D2241" s="389"/>
      <c r="E2241" s="389"/>
      <c r="F2241" s="389"/>
      <c r="G2241" s="389" t="str">
        <f>IFERROR(INDEX(ルール・メモ!$F$3:$F$32,MATCH(3,ルール・メモ!$E$3:$E$32,0),1),"")</f>
        <v/>
      </c>
      <c r="H2241" s="389"/>
      <c r="I2241" s="389"/>
      <c r="J2241" s="184"/>
      <c r="K2241" s="306">
        <f>$C$1</f>
        <v>0</v>
      </c>
      <c r="L2241" s="99">
        <f>K2241+1</f>
        <v>1</v>
      </c>
      <c r="M2241" s="99">
        <f t="shared" ref="M2241" si="203">L2241+1</f>
        <v>2</v>
      </c>
      <c r="N2241" s="99">
        <f t="shared" ref="N2241" si="204">M2241+1</f>
        <v>3</v>
      </c>
      <c r="O2241" s="99">
        <f t="shared" ref="O2241" si="205">N2241+1</f>
        <v>4</v>
      </c>
      <c r="P2241" s="99">
        <f t="shared" ref="P2241" si="206">O2241+1</f>
        <v>5</v>
      </c>
      <c r="Q2241" s="99">
        <f t="shared" ref="Q2241" si="207">P2241+1</f>
        <v>6</v>
      </c>
      <c r="R2241" s="100">
        <f t="shared" ref="R2241" si="208">Q2241+1</f>
        <v>7</v>
      </c>
      <c r="S2241" s="79"/>
      <c r="T2241" s="118"/>
      <c r="U2241" s="118"/>
      <c r="V2241" s="118"/>
      <c r="W2241" s="118"/>
      <c r="X2241" s="118"/>
      <c r="Y2241" s="135"/>
      <c r="Z2241" s="135"/>
      <c r="AA2241" s="135"/>
      <c r="AB2241" s="135"/>
      <c r="AC2241" s="135"/>
      <c r="AD2241" s="135"/>
      <c r="AE2241" s="135"/>
      <c r="AF2241" s="135"/>
    </row>
    <row r="2242" spans="1:37" ht="18" customHeight="1">
      <c r="A2242" s="312"/>
      <c r="B2242" s="243"/>
      <c r="C2242" s="389"/>
      <c r="D2242" s="389"/>
      <c r="E2242" s="389"/>
      <c r="F2242" s="389"/>
      <c r="G2242" s="389" t="str">
        <f>IFERROR(INDEX(ルール・メモ!$F$3:$F$32,MATCH(4,ルール・メモ!$E$3:$E$32,0),1),"")</f>
        <v/>
      </c>
      <c r="H2242" s="389"/>
      <c r="I2242" s="389"/>
      <c r="J2242" s="184"/>
      <c r="K2242" s="101">
        <f>K2241+8</f>
        <v>8</v>
      </c>
      <c r="L2242" s="102">
        <f t="shared" ref="L2242:R2242" si="209">L2241+8</f>
        <v>9</v>
      </c>
      <c r="M2242" s="102">
        <f t="shared" si="209"/>
        <v>10</v>
      </c>
      <c r="N2242" s="102">
        <f t="shared" si="209"/>
        <v>11</v>
      </c>
      <c r="O2242" s="102">
        <f t="shared" si="209"/>
        <v>12</v>
      </c>
      <c r="P2242" s="102">
        <f t="shared" si="209"/>
        <v>13</v>
      </c>
      <c r="Q2242" s="102">
        <f t="shared" si="209"/>
        <v>14</v>
      </c>
      <c r="R2242" s="103">
        <f t="shared" si="209"/>
        <v>15</v>
      </c>
      <c r="S2242" s="79"/>
      <c r="T2242" s="118"/>
      <c r="U2242" s="118"/>
      <c r="V2242" s="118"/>
      <c r="W2242" s="118"/>
      <c r="X2242" s="118"/>
      <c r="Y2242" s="135"/>
      <c r="Z2242" s="135"/>
      <c r="AA2242" s="135"/>
      <c r="AB2242" s="135"/>
      <c r="AC2242" s="135"/>
      <c r="AD2242" s="135"/>
      <c r="AE2242" s="135"/>
      <c r="AF2242" s="135"/>
    </row>
    <row r="2243" spans="1:37" ht="18" customHeight="1">
      <c r="A2243" s="312"/>
      <c r="B2243" s="243"/>
      <c r="C2243" s="389"/>
      <c r="D2243" s="389"/>
      <c r="E2243" s="389"/>
      <c r="F2243" s="389"/>
      <c r="G2243" s="389" t="str">
        <f>IFERROR(INDEX(ルール・メモ!$F$3:$F$32,MATCH(5,ルール・メモ!$E$3:$E$32,0),1),"")</f>
        <v/>
      </c>
      <c r="H2243" s="389"/>
      <c r="I2243" s="389"/>
      <c r="J2243" s="184"/>
      <c r="K2243" s="101">
        <f t="shared" ref="K2243:R2244" si="210">K2242+8</f>
        <v>16</v>
      </c>
      <c r="L2243" s="102">
        <f t="shared" si="210"/>
        <v>17</v>
      </c>
      <c r="M2243" s="102">
        <f t="shared" si="210"/>
        <v>18</v>
      </c>
      <c r="N2243" s="102">
        <f t="shared" si="210"/>
        <v>19</v>
      </c>
      <c r="O2243" s="102">
        <f t="shared" si="210"/>
        <v>20</v>
      </c>
      <c r="P2243" s="102">
        <f t="shared" si="210"/>
        <v>21</v>
      </c>
      <c r="Q2243" s="102">
        <f t="shared" si="210"/>
        <v>22</v>
      </c>
      <c r="R2243" s="103">
        <f t="shared" si="210"/>
        <v>23</v>
      </c>
      <c r="S2243" s="79"/>
      <c r="T2243" s="118"/>
      <c r="U2243" s="118"/>
      <c r="V2243" s="118"/>
      <c r="W2243" s="118"/>
      <c r="X2243" s="118"/>
      <c r="Y2243" s="135"/>
      <c r="Z2243" s="135"/>
      <c r="AA2243" s="135"/>
      <c r="AB2243" s="135"/>
      <c r="AC2243" s="135"/>
      <c r="AD2243" s="135"/>
      <c r="AE2243" s="135"/>
      <c r="AF2243" s="135"/>
    </row>
    <row r="2244" spans="1:37" ht="18" customHeight="1">
      <c r="A2244" s="312"/>
      <c r="B2244" s="243"/>
      <c r="C2244" s="389"/>
      <c r="D2244" s="389"/>
      <c r="E2244" s="389"/>
      <c r="F2244" s="389"/>
      <c r="G2244" s="389" t="str">
        <f>IFERROR(INDEX(ルール・メモ!$F$3:$F$32,MATCH(6,ルール・メモ!$E$3:$E$32,0),1),"")</f>
        <v/>
      </c>
      <c r="H2244" s="389"/>
      <c r="I2244" s="389"/>
      <c r="J2244" s="184"/>
      <c r="K2244" s="104">
        <f t="shared" si="210"/>
        <v>24</v>
      </c>
      <c r="L2244" s="105">
        <f t="shared" si="210"/>
        <v>25</v>
      </c>
      <c r="M2244" s="105">
        <f t="shared" si="210"/>
        <v>26</v>
      </c>
      <c r="N2244" s="105">
        <f t="shared" si="210"/>
        <v>27</v>
      </c>
      <c r="O2244" s="105">
        <f t="shared" si="210"/>
        <v>28</v>
      </c>
      <c r="P2244" s="105">
        <f t="shared" si="210"/>
        <v>29</v>
      </c>
      <c r="Q2244" s="105">
        <f t="shared" si="210"/>
        <v>30</v>
      </c>
      <c r="R2244" s="106"/>
      <c r="S2244" s="79"/>
      <c r="T2244" s="118"/>
      <c r="U2244" s="118"/>
      <c r="V2244" s="118"/>
      <c r="W2244" s="118"/>
      <c r="X2244" s="118"/>
      <c r="Y2244" s="135"/>
      <c r="Z2244" s="135"/>
      <c r="AA2244" s="135"/>
      <c r="AB2244" s="135"/>
      <c r="AC2244" s="135"/>
      <c r="AD2244" s="135"/>
      <c r="AE2244" s="135"/>
      <c r="AF2244" s="135"/>
    </row>
    <row r="2245" spans="1:37" ht="18" customHeight="1">
      <c r="A2245" s="312"/>
      <c r="B2245" s="80"/>
      <c r="C2245" s="95" t="str">
        <f>"①"&amp;IFERROR(INDEX(ルール・メモ!$C$3:$C$32,MATCH(1,ルール・メモ!$B$3:$B$32,0),1),"")</f>
        <v>①</v>
      </c>
      <c r="D2245" s="95"/>
      <c r="E2245" s="95"/>
      <c r="F2245" s="95"/>
      <c r="G2245" s="95"/>
      <c r="H2245" s="95"/>
      <c r="I2245" s="95" t="str">
        <f>"③"&amp;IFERROR(INDEX(ルール・メモ!$C$3:$C$32,MATCH(3,ルール・メモ!$B$3:$B$32,0),1),"")</f>
        <v>③</v>
      </c>
      <c r="J2245" s="80"/>
      <c r="K2245" s="96"/>
      <c r="L2245" s="96"/>
      <c r="M2245" s="96"/>
      <c r="N2245" s="96"/>
      <c r="O2245" s="96"/>
      <c r="P2245" s="96"/>
      <c r="Q2245" s="96"/>
      <c r="R2245" s="96"/>
      <c r="S2245" s="79"/>
      <c r="T2245" s="119"/>
      <c r="U2245" s="118"/>
      <c r="V2245" s="118"/>
      <c r="W2245" s="118"/>
      <c r="X2245" s="118"/>
      <c r="Y2245" s="135"/>
      <c r="Z2245" s="135"/>
      <c r="AA2245" s="135"/>
      <c r="AB2245" s="135"/>
      <c r="AC2245" s="135"/>
      <c r="AD2245" s="135"/>
      <c r="AE2245" s="135"/>
      <c r="AF2245" s="135"/>
    </row>
    <row r="2246" spans="1:37" ht="18" customHeight="1" thickBot="1">
      <c r="A2246" s="312"/>
      <c r="B2246" s="80"/>
      <c r="C2246" s="186" t="str">
        <f>"②"&amp;IFERROR(INDEX(ルール・メモ!$C$3:$C$32,MATCH(2,ルール・メモ!$B$3:$B$32,0),1),"")</f>
        <v>②</v>
      </c>
      <c r="D2246" s="186"/>
      <c r="E2246" s="186"/>
      <c r="F2246" s="186"/>
      <c r="G2246" s="186"/>
      <c r="H2246" s="186"/>
      <c r="I2246" s="186" t="str">
        <f>"④"&amp;IFERROR(INDEX(ルール・メモ!$C$3:$C$32,MATCH(4,ルール・メモ!$B$3:$B$32,0),1),"")</f>
        <v>④</v>
      </c>
      <c r="J2246" s="187"/>
      <c r="K2246" s="188"/>
      <c r="L2246" s="188"/>
      <c r="M2246" s="188"/>
      <c r="N2246" s="188"/>
      <c r="O2246" s="188"/>
      <c r="P2246" s="188"/>
      <c r="Q2246" s="188"/>
      <c r="R2246" s="188"/>
      <c r="S2246" s="79"/>
      <c r="T2246" s="118"/>
      <c r="U2246" s="118"/>
      <c r="V2246" s="118"/>
      <c r="W2246" s="118"/>
      <c r="X2246" s="118"/>
      <c r="Y2246" s="135"/>
      <c r="Z2246" s="135"/>
      <c r="AA2246" s="1"/>
      <c r="AB2246" s="1"/>
      <c r="AC2246" s="1"/>
      <c r="AD2246" s="1"/>
      <c r="AE2246" s="1"/>
      <c r="AF2246" s="1"/>
    </row>
    <row r="2247" spans="1:37" ht="18" customHeight="1" thickBot="1">
      <c r="A2247" s="312"/>
      <c r="B2247" s="321">
        <v>1</v>
      </c>
      <c r="C2247" s="81" t="s">
        <v>23</v>
      </c>
      <c r="D2247" s="82" t="s">
        <v>136</v>
      </c>
      <c r="E2247" s="82" t="s">
        <v>28</v>
      </c>
      <c r="F2247" s="82" t="s">
        <v>27</v>
      </c>
      <c r="G2247" s="82" t="s">
        <v>24</v>
      </c>
      <c r="H2247" s="171" t="s">
        <v>25</v>
      </c>
      <c r="I2247" s="91" t="s">
        <v>133</v>
      </c>
      <c r="J2247" s="372" t="s">
        <v>198</v>
      </c>
      <c r="K2247" s="374"/>
      <c r="L2247" s="375"/>
      <c r="M2247" s="375"/>
      <c r="N2247" s="375"/>
      <c r="O2247" s="375"/>
      <c r="P2247" s="375"/>
      <c r="Q2247" s="375"/>
      <c r="R2247" s="376"/>
      <c r="S2247" s="83"/>
      <c r="T2247" s="120" t="s">
        <v>31</v>
      </c>
      <c r="U2247" s="118"/>
      <c r="V2247" s="118"/>
      <c r="W2247" s="118"/>
      <c r="X2247" s="118"/>
      <c r="Y2247" s="135" t="str">
        <f>K2249</f>
        <v/>
      </c>
      <c r="Z2247" s="266">
        <f>K2250</f>
        <v>0</v>
      </c>
      <c r="AA2247" s="135"/>
      <c r="AB2247" s="135"/>
      <c r="AC2247" s="135"/>
      <c r="AD2247" s="135"/>
      <c r="AE2247" s="135"/>
      <c r="AF2247" s="148"/>
      <c r="AG2247" s="135"/>
      <c r="AH2247" s="135"/>
      <c r="AI2247" s="135"/>
      <c r="AJ2247" s="135"/>
      <c r="AK2247" s="135"/>
    </row>
    <row r="2248" spans="1:37" ht="18" customHeight="1" thickBot="1">
      <c r="A2248" s="312"/>
      <c r="B2248" s="309">
        <f>C2237</f>
        <v>26</v>
      </c>
      <c r="C2248" s="107"/>
      <c r="D2248" s="108" t="s">
        <v>30</v>
      </c>
      <c r="E2248" s="108" t="str">
        <f>IF(C2248="","",IFERROR(INDEX(リスト!$B$3:$B$32,MATCH(プレー記録!C2248,リスト!$D$3:$D$32,0),1),""))</f>
        <v/>
      </c>
      <c r="F2248" s="109"/>
      <c r="G2248" s="109" t="str">
        <f>IF(F2248="","",F2248)</f>
        <v/>
      </c>
      <c r="H2248" s="172"/>
      <c r="I2248" s="175"/>
      <c r="J2248" s="373"/>
      <c r="K2248" s="377"/>
      <c r="L2248" s="378"/>
      <c r="M2248" s="378"/>
      <c r="N2248" s="378"/>
      <c r="O2248" s="378"/>
      <c r="P2248" s="378"/>
      <c r="Q2248" s="378"/>
      <c r="R2248" s="379"/>
      <c r="S2248" s="84"/>
      <c r="T2248" s="240"/>
      <c r="U2248" s="118" t="str">
        <f>IF(F2248="","","OUT_"&amp;E2248&amp;MONTH(B2248)&amp;"/"&amp;DAY(B2248)&amp;"_"&amp;COUNTIF($V$12:V2248,V2248))</f>
        <v/>
      </c>
      <c r="V2248" s="118" t="str">
        <f>"OUT_"&amp;E2248&amp;B2248</f>
        <v>OUT_26</v>
      </c>
      <c r="W2248" s="194">
        <f>SUM(H2248)-SUM(I2250)</f>
        <v>0</v>
      </c>
      <c r="X2248" s="119" t="str">
        <f>IF(C2248="","",C2248)</f>
        <v/>
      </c>
      <c r="Y2248" s="135" t="str">
        <f>M2249</f>
        <v/>
      </c>
      <c r="Z2248" s="266">
        <f>M2250</f>
        <v>0</v>
      </c>
      <c r="AA2248" s="135"/>
      <c r="AB2248" s="135"/>
      <c r="AC2248" s="135"/>
      <c r="AD2248" s="135"/>
      <c r="AE2248" s="135"/>
      <c r="AF2248" s="148"/>
      <c r="AG2248" s="135"/>
      <c r="AH2248" s="135"/>
      <c r="AI2248" s="135"/>
      <c r="AJ2248" s="135"/>
      <c r="AK2248" s="135"/>
    </row>
    <row r="2249" spans="1:37" ht="18" customHeight="1">
      <c r="A2249" s="312"/>
      <c r="B2249" s="79"/>
      <c r="C2249" s="85" t="s">
        <v>26</v>
      </c>
      <c r="D2249" s="86" t="s">
        <v>1</v>
      </c>
      <c r="E2249" s="86" t="s">
        <v>29</v>
      </c>
      <c r="F2249" s="86" t="s">
        <v>119</v>
      </c>
      <c r="G2249" s="86" t="s">
        <v>134</v>
      </c>
      <c r="H2249" s="173" t="s">
        <v>117</v>
      </c>
      <c r="I2249" s="92" t="s">
        <v>135</v>
      </c>
      <c r="J2249" s="380" t="s">
        <v>199</v>
      </c>
      <c r="K2249" s="382" t="str">
        <f>IF(INDEX(テーブル6[プレー種別],MATCH(1,リスト!$O$3:$O$6,0),1)="","",INDEX(テーブル6[プレー種別],MATCH(1,リスト!$O$3:$O$6,0),1))</f>
        <v/>
      </c>
      <c r="L2249" s="383"/>
      <c r="M2249" s="382" t="str">
        <f>IF(INDEX(テーブル6[プレー種別],MATCH(2,リスト!$O$3:$O$6,0),1)="","",INDEX(テーブル6[プレー種別],MATCH(2,リスト!$O$3:$O$6,0),1))</f>
        <v/>
      </c>
      <c r="N2249" s="383"/>
      <c r="O2249" s="382" t="str">
        <f>IF(INDEX(テーブル6[プレー種別],MATCH(3,リスト!$O$3:$O$6,0),1)="","",INDEX(テーブル6[プレー種別],MATCH(3,リスト!$O$3:$O$6,0),1))</f>
        <v/>
      </c>
      <c r="P2249" s="383"/>
      <c r="Q2249" s="382" t="str">
        <f>IF(INDEX(テーブル6[プレー種別],MATCH(4,リスト!$O$3:$O$6,0),1)="","",INDEX(テーブル6[プレー種別],MATCH(4,リスト!$O$3:$O$6,0),1))</f>
        <v/>
      </c>
      <c r="R2249" s="384"/>
      <c r="S2249" s="87"/>
      <c r="T2249" s="118"/>
      <c r="U2249" s="118"/>
      <c r="V2249" s="118"/>
      <c r="W2249" s="118"/>
      <c r="X2249" s="118"/>
      <c r="Y2249" s="135" t="str">
        <f>O2249</f>
        <v/>
      </c>
      <c r="Z2249" s="266">
        <f>O2250</f>
        <v>0</v>
      </c>
      <c r="AA2249" s="135"/>
      <c r="AB2249" s="135"/>
      <c r="AC2249" s="135"/>
      <c r="AD2249" s="135"/>
      <c r="AE2249" s="135"/>
      <c r="AF2249" s="148"/>
      <c r="AG2249" s="135"/>
      <c r="AH2249" s="135"/>
      <c r="AI2249" s="135"/>
      <c r="AJ2249" s="135"/>
      <c r="AK2249" s="135"/>
    </row>
    <row r="2250" spans="1:37" ht="18" customHeight="1" thickBot="1">
      <c r="A2250" s="312" t="str">
        <f>IF(C2248="","",C2248)</f>
        <v/>
      </c>
      <c r="B2250" s="97">
        <f>B2248</f>
        <v>26</v>
      </c>
      <c r="C2250" s="93" t="str">
        <f>IF(H2248="","",IF(D2248="USD",H2248-G2248,ROUNDUP((H2248-G2248)/T2248,2)))</f>
        <v/>
      </c>
      <c r="D2250" s="110"/>
      <c r="E2250" s="110"/>
      <c r="F2250" s="111" t="str">
        <f>IF(AND(E2248&lt;&gt;"",OR(I2248="全額",I2248="一部")=TRUE)=TRUE,E2248,"")</f>
        <v/>
      </c>
      <c r="G2250" s="112" t="str">
        <f>IF(D2248="JPY",IF(COUNTIF(F2250,"*円*")=1,I2250,ROUNDUP(I2250/T2248,2)),IF(COUNTIF(F2250,"*円*")=0,I2250,ROUNDUP(I2250*T2248,0)))</f>
        <v/>
      </c>
      <c r="H2250" s="174"/>
      <c r="I2250" s="176" t="str">
        <f>IF(I2248="","",IF(I2248="全額",H2248,IF(I2248="なし",0,"金額入力")))</f>
        <v/>
      </c>
      <c r="J2250" s="381"/>
      <c r="K2250" s="385"/>
      <c r="L2250" s="386"/>
      <c r="M2250" s="385"/>
      <c r="N2250" s="386"/>
      <c r="O2250" s="385"/>
      <c r="P2250" s="386"/>
      <c r="Q2250" s="385"/>
      <c r="R2250" s="387"/>
      <c r="S2250" s="87"/>
      <c r="T2250" s="79"/>
      <c r="U2250" s="118" t="str">
        <f>IF(G2250="","","IN_"&amp;F2250&amp;MONTH(H2250)&amp;"/"&amp;DAY(H2250))&amp;"_"&amp;COUNTIF($V$14:V2250,V2250)</f>
        <v>_391</v>
      </c>
      <c r="V2250" s="118" t="str">
        <f>"IN_"&amp;F2250&amp;H2250</f>
        <v>IN_</v>
      </c>
      <c r="W2250" s="118"/>
      <c r="X2250" s="118"/>
      <c r="Y2250" s="135" t="str">
        <f>Q2249</f>
        <v/>
      </c>
      <c r="Z2250" s="266">
        <f>Q2250</f>
        <v>0</v>
      </c>
      <c r="AA2250" s="135" t="str">
        <f>IF(AB2250="着金待ち",COUNTIF($AB$14:AB2250,"着金待ち"),"")</f>
        <v/>
      </c>
      <c r="AB2250" s="135" t="str">
        <f>IF(AND(OR(I2248="全額",I2248="一部")=TRUE,H2250="")=TRUE,"着金待ち","")</f>
        <v/>
      </c>
      <c r="AC2250" s="135" t="str">
        <f>IF(AB2250="着金待ち",C2248,"")</f>
        <v/>
      </c>
      <c r="AD2250" s="135" t="str">
        <f>IF(AB2250="着金待ち",F2250,"")</f>
        <v/>
      </c>
      <c r="AE2250" s="292" t="str">
        <f>IF(AB2250="着金待ち",G2250,"")</f>
        <v/>
      </c>
      <c r="AF2250" s="148" t="str">
        <f>IF(AB2250="着金待ち",B2250,"")</f>
        <v/>
      </c>
      <c r="AG2250" s="135" t="str">
        <f>IF(C2250="","",IF(C2250&lt;&gt;D2250+E2250,"！",""))</f>
        <v/>
      </c>
      <c r="AH2250" s="135" t="str">
        <f>IF(C2250="","",IF(C2250&lt;&gt;SUM(K2250:R2250),"！",""))</f>
        <v/>
      </c>
      <c r="AI2250" s="135" t="str">
        <f>IF(OR(AG2250="！",AH2250="！")=TRUE,"！","")</f>
        <v/>
      </c>
      <c r="AJ2250" s="135" t="str">
        <f>IF(AI2250="！",COUNTIF($AI$14:AI2250,"！"),"")</f>
        <v/>
      </c>
      <c r="AK2250" s="135">
        <v>1</v>
      </c>
    </row>
    <row r="2251" spans="1:37" ht="18" customHeight="1" thickBot="1">
      <c r="A2251" s="312"/>
      <c r="B2251" s="79"/>
      <c r="C2251" s="88"/>
      <c r="D2251" s="89"/>
      <c r="E2251" s="94" t="str">
        <f>IFERROR(ABS(C2250-(D2250+E2250)),"")</f>
        <v/>
      </c>
      <c r="F2251" s="90"/>
      <c r="G2251" s="90"/>
      <c r="H2251" s="89"/>
      <c r="I2251" s="170"/>
      <c r="J2251" s="79"/>
      <c r="K2251" s="79"/>
      <c r="L2251" s="79"/>
      <c r="M2251" s="79"/>
      <c r="N2251" s="79"/>
      <c r="O2251" s="79"/>
      <c r="P2251" s="79"/>
      <c r="Q2251" s="388" t="str">
        <f>IFERROR(ABS(C2250-SUM(K2250:R2250)),"")</f>
        <v/>
      </c>
      <c r="R2251" s="388"/>
      <c r="S2251" s="79"/>
      <c r="T2251" s="118"/>
      <c r="U2251" s="118"/>
      <c r="V2251" s="118"/>
      <c r="W2251" s="118"/>
      <c r="X2251" s="118"/>
      <c r="Y2251" s="135"/>
      <c r="Z2251" s="135"/>
      <c r="AA2251" s="135"/>
      <c r="AB2251" s="135"/>
      <c r="AC2251" s="135"/>
      <c r="AD2251" s="135"/>
      <c r="AE2251" s="135"/>
      <c r="AF2251" s="148"/>
      <c r="AG2251" s="135"/>
      <c r="AH2251" s="135"/>
      <c r="AI2251" s="135"/>
      <c r="AJ2251" s="135"/>
      <c r="AK2251" s="135"/>
    </row>
    <row r="2252" spans="1:37" ht="18" customHeight="1" thickBot="1">
      <c r="A2252" s="312"/>
      <c r="B2252" s="321">
        <f>B2247+1</f>
        <v>2</v>
      </c>
      <c r="C2252" s="81" t="s">
        <v>23</v>
      </c>
      <c r="D2252" s="82" t="s">
        <v>136</v>
      </c>
      <c r="E2252" s="82" t="s">
        <v>28</v>
      </c>
      <c r="F2252" s="82" t="s">
        <v>27</v>
      </c>
      <c r="G2252" s="82" t="s">
        <v>24</v>
      </c>
      <c r="H2252" s="171" t="s">
        <v>25</v>
      </c>
      <c r="I2252" s="91" t="s">
        <v>133</v>
      </c>
      <c r="J2252" s="372" t="s">
        <v>198</v>
      </c>
      <c r="K2252" s="374"/>
      <c r="L2252" s="375"/>
      <c r="M2252" s="375"/>
      <c r="N2252" s="375"/>
      <c r="O2252" s="375"/>
      <c r="P2252" s="375"/>
      <c r="Q2252" s="375"/>
      <c r="R2252" s="376"/>
      <c r="S2252" s="83"/>
      <c r="T2252" s="120" t="s">
        <v>31</v>
      </c>
      <c r="U2252" s="118"/>
      <c r="V2252" s="118"/>
      <c r="W2252" s="118"/>
      <c r="X2252" s="118"/>
      <c r="Y2252" s="135" t="str">
        <f>K2254</f>
        <v/>
      </c>
      <c r="Z2252" s="266">
        <f>K2255</f>
        <v>0</v>
      </c>
      <c r="AA2252" s="135"/>
      <c r="AB2252" s="135"/>
      <c r="AC2252" s="135"/>
      <c r="AD2252" s="135"/>
      <c r="AE2252" s="135"/>
      <c r="AF2252" s="148"/>
      <c r="AG2252" s="135"/>
      <c r="AH2252" s="135"/>
      <c r="AI2252" s="135"/>
      <c r="AJ2252" s="135"/>
      <c r="AK2252" s="135"/>
    </row>
    <row r="2253" spans="1:37" ht="18" customHeight="1" thickBot="1">
      <c r="A2253" s="312"/>
      <c r="B2253" s="309">
        <f>B2248</f>
        <v>26</v>
      </c>
      <c r="C2253" s="107"/>
      <c r="D2253" s="108" t="s">
        <v>30</v>
      </c>
      <c r="E2253" s="108" t="str">
        <f>IF(C2253="","",IFERROR(INDEX(リスト!$B$3:$B$32,MATCH(プレー記録!C2253,リスト!$D$3:$D$32,0),1),""))</f>
        <v/>
      </c>
      <c r="F2253" s="109"/>
      <c r="G2253" s="109" t="str">
        <f>IF(F2253="","",F2253)</f>
        <v/>
      </c>
      <c r="H2253" s="172"/>
      <c r="I2253" s="175"/>
      <c r="J2253" s="373"/>
      <c r="K2253" s="377"/>
      <c r="L2253" s="378"/>
      <c r="M2253" s="378"/>
      <c r="N2253" s="378"/>
      <c r="O2253" s="378"/>
      <c r="P2253" s="378"/>
      <c r="Q2253" s="378"/>
      <c r="R2253" s="379"/>
      <c r="S2253" s="84"/>
      <c r="T2253" s="241"/>
      <c r="U2253" s="118" t="str">
        <f>IF(F2253="","","OUT_"&amp;E2253&amp;MONTH(B2253)&amp;"/"&amp;DAY(B2253)&amp;"_"&amp;COUNTIF($V$12:V2253,V2253))</f>
        <v/>
      </c>
      <c r="V2253" s="118" t="str">
        <f>"OUT_"&amp;E2253&amp;B2253</f>
        <v>OUT_26</v>
      </c>
      <c r="W2253" s="194">
        <f>SUM(H2253)-SUM(I2255)</f>
        <v>0</v>
      </c>
      <c r="X2253" s="119" t="str">
        <f>IF(C2253="","",C2253)</f>
        <v/>
      </c>
      <c r="Y2253" s="135" t="str">
        <f>M2254</f>
        <v/>
      </c>
      <c r="Z2253" s="266">
        <f>M2255</f>
        <v>0</v>
      </c>
      <c r="AA2253" s="135"/>
      <c r="AB2253" s="135"/>
      <c r="AC2253" s="135"/>
      <c r="AD2253" s="135"/>
      <c r="AE2253" s="135"/>
      <c r="AF2253" s="148"/>
      <c r="AG2253" s="135"/>
      <c r="AH2253" s="135"/>
      <c r="AI2253" s="135"/>
      <c r="AJ2253" s="135"/>
      <c r="AK2253" s="135"/>
    </row>
    <row r="2254" spans="1:37" ht="18" customHeight="1">
      <c r="A2254" s="312"/>
      <c r="B2254" s="79"/>
      <c r="C2254" s="85" t="s">
        <v>26</v>
      </c>
      <c r="D2254" s="86" t="s">
        <v>1</v>
      </c>
      <c r="E2254" s="86" t="s">
        <v>29</v>
      </c>
      <c r="F2254" s="86" t="s">
        <v>119</v>
      </c>
      <c r="G2254" s="86" t="s">
        <v>134</v>
      </c>
      <c r="H2254" s="173" t="s">
        <v>117</v>
      </c>
      <c r="I2254" s="92" t="s">
        <v>135</v>
      </c>
      <c r="J2254" s="380" t="s">
        <v>199</v>
      </c>
      <c r="K2254" s="382" t="str">
        <f>$K$13</f>
        <v/>
      </c>
      <c r="L2254" s="383"/>
      <c r="M2254" s="382" t="str">
        <f>$M$13</f>
        <v/>
      </c>
      <c r="N2254" s="383"/>
      <c r="O2254" s="382" t="str">
        <f>$O$13</f>
        <v/>
      </c>
      <c r="P2254" s="383"/>
      <c r="Q2254" s="382" t="str">
        <f>$Q$13</f>
        <v/>
      </c>
      <c r="R2254" s="384"/>
      <c r="S2254" s="87"/>
      <c r="T2254" s="118"/>
      <c r="U2254" s="118"/>
      <c r="V2254" s="118"/>
      <c r="W2254" s="118"/>
      <c r="X2254" s="118"/>
      <c r="Y2254" s="135" t="str">
        <f>O2254</f>
        <v/>
      </c>
      <c r="Z2254" s="266">
        <f>O2255</f>
        <v>0</v>
      </c>
      <c r="AA2254" s="135"/>
      <c r="AB2254" s="135"/>
      <c r="AC2254" s="135"/>
      <c r="AD2254" s="135"/>
      <c r="AE2254" s="135"/>
      <c r="AF2254" s="148"/>
      <c r="AG2254" s="135"/>
      <c r="AH2254" s="135"/>
      <c r="AI2254" s="135"/>
      <c r="AJ2254" s="135"/>
      <c r="AK2254" s="135"/>
    </row>
    <row r="2255" spans="1:37" ht="18" customHeight="1" thickBot="1">
      <c r="A2255" s="312" t="str">
        <f>IF(C2253="","",C2253)</f>
        <v/>
      </c>
      <c r="B2255" s="97">
        <f>B2248</f>
        <v>26</v>
      </c>
      <c r="C2255" s="93" t="str">
        <f>IF(H2253="","",IF(D2253="USD",H2253-G2253,ROUNDUP((H2253-G2253)/T2253,2)))</f>
        <v/>
      </c>
      <c r="D2255" s="110"/>
      <c r="E2255" s="110"/>
      <c r="F2255" s="111" t="str">
        <f>IF(AND(E2253&lt;&gt;"",OR(I2253="全額",I2253="一部")=TRUE)=TRUE,E2253,"")</f>
        <v/>
      </c>
      <c r="G2255" s="112" t="str">
        <f>IF(D2253="JPY",IF(COUNTIF(F2255,"*円*")=1,I2255,ROUNDUP(I2255/T2253,2)),IF(COUNTIF(F2255,"*円*")=0,I2255,ROUNDUP(I2255*T2253,0)))</f>
        <v/>
      </c>
      <c r="H2255" s="174"/>
      <c r="I2255" s="176" t="str">
        <f>IF(I2253="","",IF(I2253="全額",H2253,IF(I2253="なし",0,"金額入力")))</f>
        <v/>
      </c>
      <c r="J2255" s="381"/>
      <c r="K2255" s="385"/>
      <c r="L2255" s="386"/>
      <c r="M2255" s="385"/>
      <c r="N2255" s="386"/>
      <c r="O2255" s="385"/>
      <c r="P2255" s="386"/>
      <c r="Q2255" s="385"/>
      <c r="R2255" s="387"/>
      <c r="S2255" s="87"/>
      <c r="T2255" s="79"/>
      <c r="U2255" s="118" t="str">
        <f>IF(G2255="","","IN_"&amp;F2255&amp;MONTH(H2255)&amp;"/"&amp;DAY(H2255))&amp;"_"&amp;COUNTIF($V$14:V2255,V2255)</f>
        <v>_392</v>
      </c>
      <c r="V2255" s="118" t="str">
        <f>"IN_"&amp;F2255&amp;H2255</f>
        <v>IN_</v>
      </c>
      <c r="W2255" s="118"/>
      <c r="X2255" s="118"/>
      <c r="Y2255" s="135" t="str">
        <f>Q2254</f>
        <v/>
      </c>
      <c r="Z2255" s="266">
        <f>Q2255</f>
        <v>0</v>
      </c>
      <c r="AA2255" s="135" t="str">
        <f>IF(AB2255="着金待ち",COUNTIF($AB$14:AB2255,"着金待ち"),"")</f>
        <v/>
      </c>
      <c r="AB2255" s="135" t="str">
        <f>IF(AND(OR(I2253="全額",I2253="一部")=TRUE,H2255="")=TRUE,"着金待ち","")</f>
        <v/>
      </c>
      <c r="AC2255" s="135" t="str">
        <f>IF(AB2255="着金待ち",C2253,"")</f>
        <v/>
      </c>
      <c r="AD2255" s="135" t="str">
        <f>IF(AB2255="着金待ち",F2255,"")</f>
        <v/>
      </c>
      <c r="AE2255" s="292" t="str">
        <f>IF(AB2255="着金待ち",G2255,"")</f>
        <v/>
      </c>
      <c r="AF2255" s="148" t="str">
        <f>IF(AB2255="着金待ち",B2255,"")</f>
        <v/>
      </c>
      <c r="AG2255" s="135" t="str">
        <f>IF(C2255="","",IF(C2255&lt;&gt;D2255+E2255,"！",""))</f>
        <v/>
      </c>
      <c r="AH2255" s="135" t="str">
        <f>IF(C2255="","",IF(C2255&lt;&gt;SUM(K2255:R2255),"！",""))</f>
        <v/>
      </c>
      <c r="AI2255" s="135" t="str">
        <f>IF(OR(AG2255="！",AH2255="！")=TRUE,"！","")</f>
        <v/>
      </c>
      <c r="AJ2255" s="135" t="str">
        <f>IF(AI2255="！",COUNTIF($AI$14:AI2255,"！"),"")</f>
        <v/>
      </c>
      <c r="AK2255" s="135">
        <v>2</v>
      </c>
    </row>
    <row r="2256" spans="1:37" ht="18" customHeight="1" thickBot="1">
      <c r="A2256" s="312"/>
      <c r="B2256" s="79"/>
      <c r="C2256" s="88"/>
      <c r="D2256" s="89"/>
      <c r="E2256" s="94" t="str">
        <f>IFERROR(ABS(C2255-(D2255+E2255)),"")</f>
        <v/>
      </c>
      <c r="F2256" s="90"/>
      <c r="G2256" s="90"/>
      <c r="H2256" s="89"/>
      <c r="I2256" s="170"/>
      <c r="J2256" s="79"/>
      <c r="K2256" s="79"/>
      <c r="L2256" s="79"/>
      <c r="M2256" s="79"/>
      <c r="N2256" s="79"/>
      <c r="O2256" s="79"/>
      <c r="P2256" s="79"/>
      <c r="Q2256" s="388" t="str">
        <f>IFERROR(ABS(C2255-SUM(K2255:R2255)),"")</f>
        <v/>
      </c>
      <c r="R2256" s="388"/>
      <c r="S2256" s="79"/>
      <c r="T2256" s="118"/>
      <c r="U2256" s="118"/>
      <c r="V2256" s="118"/>
      <c r="W2256" s="118"/>
      <c r="X2256" s="118"/>
      <c r="Y2256" s="135"/>
      <c r="Z2256" s="135"/>
      <c r="AA2256" s="135"/>
      <c r="AB2256" s="135"/>
      <c r="AC2256" s="135"/>
      <c r="AD2256" s="135"/>
      <c r="AE2256" s="135"/>
      <c r="AF2256" s="148"/>
      <c r="AG2256" s="135"/>
      <c r="AH2256" s="135"/>
      <c r="AI2256" s="135"/>
      <c r="AJ2256" s="135"/>
      <c r="AK2256" s="135"/>
    </row>
    <row r="2257" spans="1:37" ht="18" customHeight="1" thickBot="1">
      <c r="A2257" s="312"/>
      <c r="B2257" s="321">
        <f>B2252+1</f>
        <v>3</v>
      </c>
      <c r="C2257" s="81" t="s">
        <v>23</v>
      </c>
      <c r="D2257" s="82" t="s">
        <v>136</v>
      </c>
      <c r="E2257" s="82" t="s">
        <v>28</v>
      </c>
      <c r="F2257" s="82" t="s">
        <v>27</v>
      </c>
      <c r="G2257" s="82" t="s">
        <v>24</v>
      </c>
      <c r="H2257" s="171" t="s">
        <v>25</v>
      </c>
      <c r="I2257" s="91" t="s">
        <v>133</v>
      </c>
      <c r="J2257" s="372" t="s">
        <v>198</v>
      </c>
      <c r="K2257" s="374"/>
      <c r="L2257" s="375"/>
      <c r="M2257" s="375"/>
      <c r="N2257" s="375"/>
      <c r="O2257" s="375"/>
      <c r="P2257" s="375"/>
      <c r="Q2257" s="375"/>
      <c r="R2257" s="376"/>
      <c r="S2257" s="83"/>
      <c r="T2257" s="120" t="s">
        <v>31</v>
      </c>
      <c r="U2257" s="118"/>
      <c r="V2257" s="118"/>
      <c r="W2257" s="118"/>
      <c r="X2257" s="118"/>
      <c r="Y2257" s="135" t="str">
        <f>K2259</f>
        <v/>
      </c>
      <c r="Z2257" s="266">
        <f>K2260</f>
        <v>0</v>
      </c>
      <c r="AA2257" s="135"/>
      <c r="AB2257" s="135"/>
      <c r="AC2257" s="135"/>
      <c r="AD2257" s="135"/>
      <c r="AE2257" s="135"/>
      <c r="AF2257" s="148"/>
      <c r="AG2257" s="135"/>
      <c r="AH2257" s="135"/>
      <c r="AI2257" s="135"/>
      <c r="AJ2257" s="135"/>
      <c r="AK2257" s="135"/>
    </row>
    <row r="2258" spans="1:37" ht="18" customHeight="1" thickBot="1">
      <c r="A2258" s="312"/>
      <c r="B2258" s="309">
        <f>B2248</f>
        <v>26</v>
      </c>
      <c r="C2258" s="107"/>
      <c r="D2258" s="108" t="s">
        <v>30</v>
      </c>
      <c r="E2258" s="108" t="str">
        <f>IF(C2258="","",IFERROR(INDEX(リスト!$B$3:$B$32,MATCH(プレー記録!C2258,リスト!$D$3:$D$32,0),1),""))</f>
        <v/>
      </c>
      <c r="F2258" s="109"/>
      <c r="G2258" s="109" t="str">
        <f>IF(F2258="","",F2258)</f>
        <v/>
      </c>
      <c r="H2258" s="172"/>
      <c r="I2258" s="175"/>
      <c r="J2258" s="373"/>
      <c r="K2258" s="377"/>
      <c r="L2258" s="378"/>
      <c r="M2258" s="378"/>
      <c r="N2258" s="378"/>
      <c r="O2258" s="378"/>
      <c r="P2258" s="378"/>
      <c r="Q2258" s="378"/>
      <c r="R2258" s="379"/>
      <c r="S2258" s="84"/>
      <c r="T2258" s="241"/>
      <c r="U2258" s="118" t="str">
        <f>IF(F2258="","","OUT_"&amp;E2258&amp;MONTH(B2258)&amp;"/"&amp;DAY(B2258)&amp;"_"&amp;COUNTIF($V$12:V2258,V2258))</f>
        <v/>
      </c>
      <c r="V2258" s="118" t="str">
        <f>"OUT_"&amp;E2258&amp;B2258</f>
        <v>OUT_26</v>
      </c>
      <c r="W2258" s="194">
        <f>SUM(H2258)-SUM(I2260)</f>
        <v>0</v>
      </c>
      <c r="X2258" s="119" t="str">
        <f>IF(C2258="","",C2258)</f>
        <v/>
      </c>
      <c r="Y2258" s="135" t="str">
        <f>M2259</f>
        <v/>
      </c>
      <c r="Z2258" s="266">
        <f>M2260</f>
        <v>0</v>
      </c>
      <c r="AA2258" s="135"/>
      <c r="AB2258" s="135"/>
      <c r="AC2258" s="135"/>
      <c r="AD2258" s="135"/>
      <c r="AE2258" s="135"/>
      <c r="AF2258" s="148"/>
      <c r="AG2258" s="135"/>
      <c r="AH2258" s="135"/>
      <c r="AI2258" s="135"/>
      <c r="AJ2258" s="135"/>
      <c r="AK2258" s="135"/>
    </row>
    <row r="2259" spans="1:37" ht="18" customHeight="1">
      <c r="A2259" s="312"/>
      <c r="B2259" s="79"/>
      <c r="C2259" s="85" t="s">
        <v>26</v>
      </c>
      <c r="D2259" s="86" t="s">
        <v>1</v>
      </c>
      <c r="E2259" s="86" t="s">
        <v>29</v>
      </c>
      <c r="F2259" s="86" t="s">
        <v>119</v>
      </c>
      <c r="G2259" s="86" t="s">
        <v>134</v>
      </c>
      <c r="H2259" s="173" t="s">
        <v>117</v>
      </c>
      <c r="I2259" s="92" t="s">
        <v>135</v>
      </c>
      <c r="J2259" s="380" t="s">
        <v>199</v>
      </c>
      <c r="K2259" s="382" t="str">
        <f>$K$13</f>
        <v/>
      </c>
      <c r="L2259" s="383"/>
      <c r="M2259" s="382" t="str">
        <f>$M$13</f>
        <v/>
      </c>
      <c r="N2259" s="383"/>
      <c r="O2259" s="382" t="str">
        <f>$O$13</f>
        <v/>
      </c>
      <c r="P2259" s="383"/>
      <c r="Q2259" s="382" t="str">
        <f>$Q$13</f>
        <v/>
      </c>
      <c r="R2259" s="384"/>
      <c r="S2259" s="87"/>
      <c r="T2259" s="135"/>
      <c r="U2259" s="118"/>
      <c r="V2259" s="118"/>
      <c r="W2259" s="118"/>
      <c r="X2259" s="118"/>
      <c r="Y2259" s="135" t="str">
        <f>O2259</f>
        <v/>
      </c>
      <c r="Z2259" s="266">
        <f>O2260</f>
        <v>0</v>
      </c>
      <c r="AA2259" s="135"/>
      <c r="AB2259" s="135"/>
      <c r="AC2259" s="135"/>
      <c r="AD2259" s="135"/>
      <c r="AE2259" s="135"/>
      <c r="AF2259" s="148"/>
      <c r="AG2259" s="135"/>
      <c r="AH2259" s="135"/>
      <c r="AI2259" s="135"/>
      <c r="AJ2259" s="135"/>
      <c r="AK2259" s="135"/>
    </row>
    <row r="2260" spans="1:37" ht="18" customHeight="1" thickBot="1">
      <c r="A2260" s="312" t="str">
        <f>IF(C2258="","",C2258)</f>
        <v/>
      </c>
      <c r="B2260" s="97">
        <f>B2248</f>
        <v>26</v>
      </c>
      <c r="C2260" s="93" t="str">
        <f>IF(H2258="","",IF(D2258="USD",H2258-G2258,ROUNDUP((H2258-G2258)/T2258,2)))</f>
        <v/>
      </c>
      <c r="D2260" s="110"/>
      <c r="E2260" s="110"/>
      <c r="F2260" s="111" t="str">
        <f>IF(AND(E2258&lt;&gt;"",OR(I2258="全額",I2258="一部")=TRUE)=TRUE,E2258,"")</f>
        <v/>
      </c>
      <c r="G2260" s="112" t="str">
        <f>IF(D2258="JPY",IF(COUNTIF(F2260,"*円*")=1,I2260,ROUNDUP(I2260/T2258,2)),IF(COUNTIF(F2260,"*円*")=0,I2260,ROUNDUP(I2260*T2258,0)))</f>
        <v/>
      </c>
      <c r="H2260" s="174"/>
      <c r="I2260" s="176" t="str">
        <f>IF(I2258="","",IF(I2258="全額",H2258,IF(I2258="なし",0,"金額入力")))</f>
        <v/>
      </c>
      <c r="J2260" s="381"/>
      <c r="K2260" s="385"/>
      <c r="L2260" s="386"/>
      <c r="M2260" s="385"/>
      <c r="N2260" s="386"/>
      <c r="O2260" s="385"/>
      <c r="P2260" s="386"/>
      <c r="Q2260" s="385"/>
      <c r="R2260" s="387"/>
      <c r="S2260" s="87"/>
      <c r="T2260" s="135"/>
      <c r="U2260" s="118" t="str">
        <f>IF(G2260="","","IN_"&amp;F2260&amp;MONTH(H2260)&amp;"/"&amp;DAY(H2260))&amp;"_"&amp;COUNTIF($V$14:V2260,V2260)</f>
        <v>_393</v>
      </c>
      <c r="V2260" s="118" t="str">
        <f>"IN_"&amp;F2260&amp;H2260</f>
        <v>IN_</v>
      </c>
      <c r="W2260" s="118"/>
      <c r="X2260" s="118"/>
      <c r="Y2260" s="135" t="str">
        <f>Q2259</f>
        <v/>
      </c>
      <c r="Z2260" s="266">
        <f>Q2260</f>
        <v>0</v>
      </c>
      <c r="AA2260" s="135" t="str">
        <f>IF(AB2260="着金待ち",COUNTIF($AB$14:AB2260,"着金待ち"),"")</f>
        <v/>
      </c>
      <c r="AB2260" s="135" t="str">
        <f>IF(AND(OR(I2258="全額",I2258="一部")=TRUE,H2260="")=TRUE,"着金待ち","")</f>
        <v/>
      </c>
      <c r="AC2260" s="135" t="str">
        <f>IF(AB2260="着金待ち",C2258,"")</f>
        <v/>
      </c>
      <c r="AD2260" s="135" t="str">
        <f>IF(AB2260="着金待ち",F2260,"")</f>
        <v/>
      </c>
      <c r="AE2260" s="292" t="str">
        <f>IF(AB2260="着金待ち",G2260,"")</f>
        <v/>
      </c>
      <c r="AF2260" s="148" t="str">
        <f>IF(AB2260="着金待ち",B2260,"")</f>
        <v/>
      </c>
      <c r="AG2260" s="135" t="str">
        <f>IF(C2260="","",IF(C2260&lt;&gt;D2260+E2260,"！",""))</f>
        <v/>
      </c>
      <c r="AH2260" s="135" t="str">
        <f>IF(C2260="","",IF(C2260&lt;&gt;SUM(K2260:R2260),"！",""))</f>
        <v/>
      </c>
      <c r="AI2260" s="135" t="str">
        <f>IF(OR(AG2260="！",AH2260="！")=TRUE,"！","")</f>
        <v/>
      </c>
      <c r="AJ2260" s="135" t="str">
        <f>IF(AI2260="！",COUNTIF($AI$14:AI2260,"！"),"")</f>
        <v/>
      </c>
      <c r="AK2260" s="135">
        <v>3</v>
      </c>
    </row>
    <row r="2261" spans="1:37" ht="18" customHeight="1" thickBot="1">
      <c r="A2261" s="312"/>
      <c r="B2261" s="308" t="s">
        <v>317</v>
      </c>
      <c r="C2261" s="88"/>
      <c r="D2261" s="89"/>
      <c r="E2261" s="94" t="str">
        <f>IFERROR(ABS(C2260-(D2260+E2260)),"")</f>
        <v/>
      </c>
      <c r="F2261" s="90"/>
      <c r="G2261" s="90"/>
      <c r="H2261" s="89"/>
      <c r="I2261" s="170"/>
      <c r="J2261" s="79"/>
      <c r="K2261" s="79"/>
      <c r="L2261" s="79"/>
      <c r="M2261" s="79"/>
      <c r="N2261" s="79"/>
      <c r="O2261" s="79"/>
      <c r="P2261" s="79"/>
      <c r="Q2261" s="388" t="str">
        <f>IFERROR(ABS(C2260-SUM(K2260:R2260)),"")</f>
        <v/>
      </c>
      <c r="R2261" s="388"/>
      <c r="S2261" s="79"/>
      <c r="T2261" s="135"/>
      <c r="U2261" s="118"/>
      <c r="V2261" s="118"/>
      <c r="W2261" s="118"/>
      <c r="X2261" s="118"/>
      <c r="Y2261" s="135"/>
      <c r="Z2261" s="135"/>
      <c r="AA2261" s="135"/>
      <c r="AB2261" s="135"/>
      <c r="AC2261" s="135"/>
      <c r="AD2261" s="135"/>
      <c r="AE2261" s="135"/>
      <c r="AF2261" s="148"/>
      <c r="AG2261" s="135"/>
      <c r="AH2261" s="135"/>
      <c r="AI2261" s="135"/>
      <c r="AJ2261" s="135"/>
      <c r="AK2261" s="135"/>
    </row>
    <row r="2262" spans="1:37" ht="18" customHeight="1" thickBot="1">
      <c r="A2262" s="312"/>
      <c r="B2262" s="321">
        <f>B2257+1</f>
        <v>4</v>
      </c>
      <c r="C2262" s="81" t="s">
        <v>23</v>
      </c>
      <c r="D2262" s="82" t="s">
        <v>136</v>
      </c>
      <c r="E2262" s="82" t="s">
        <v>28</v>
      </c>
      <c r="F2262" s="82" t="s">
        <v>27</v>
      </c>
      <c r="G2262" s="82" t="s">
        <v>24</v>
      </c>
      <c r="H2262" s="171" t="s">
        <v>25</v>
      </c>
      <c r="I2262" s="91" t="s">
        <v>133</v>
      </c>
      <c r="J2262" s="372" t="s">
        <v>198</v>
      </c>
      <c r="K2262" s="374"/>
      <c r="L2262" s="375"/>
      <c r="M2262" s="375"/>
      <c r="N2262" s="375"/>
      <c r="O2262" s="375"/>
      <c r="P2262" s="375"/>
      <c r="Q2262" s="375"/>
      <c r="R2262" s="376"/>
      <c r="S2262" s="83"/>
      <c r="T2262" s="120" t="s">
        <v>31</v>
      </c>
      <c r="U2262" s="118"/>
      <c r="V2262" s="118"/>
      <c r="W2262" s="118"/>
      <c r="X2262" s="118"/>
      <c r="Y2262" s="135" t="str">
        <f>K2264</f>
        <v/>
      </c>
      <c r="Z2262" s="266">
        <f>K2265</f>
        <v>0</v>
      </c>
      <c r="AA2262" s="135"/>
      <c r="AB2262" s="135"/>
      <c r="AC2262" s="135"/>
      <c r="AD2262" s="135"/>
      <c r="AE2262" s="135"/>
      <c r="AF2262" s="148"/>
      <c r="AG2262" s="135"/>
      <c r="AH2262" s="135"/>
      <c r="AI2262" s="135"/>
      <c r="AJ2262" s="135"/>
      <c r="AK2262" s="135"/>
    </row>
    <row r="2263" spans="1:37" ht="18" customHeight="1" thickBot="1">
      <c r="A2263" s="312"/>
      <c r="B2263" s="309">
        <f>B2248</f>
        <v>26</v>
      </c>
      <c r="C2263" s="107"/>
      <c r="D2263" s="108" t="s">
        <v>30</v>
      </c>
      <c r="E2263" s="108" t="str">
        <f>IF(C2263="","",IFERROR(INDEX(リスト!$B$3:$B$32,MATCH(プレー記録!C2263,リスト!$D$3:$D$32,0),1),""))</f>
        <v/>
      </c>
      <c r="F2263" s="109"/>
      <c r="G2263" s="109" t="str">
        <f>IF(F2263="","",F2263)</f>
        <v/>
      </c>
      <c r="H2263" s="172"/>
      <c r="I2263" s="175"/>
      <c r="J2263" s="373"/>
      <c r="K2263" s="377"/>
      <c r="L2263" s="378"/>
      <c r="M2263" s="378"/>
      <c r="N2263" s="378"/>
      <c r="O2263" s="378"/>
      <c r="P2263" s="378"/>
      <c r="Q2263" s="378"/>
      <c r="R2263" s="379"/>
      <c r="S2263" s="84"/>
      <c r="T2263" s="241"/>
      <c r="U2263" s="118" t="str">
        <f>IF(F2263="","","OUT_"&amp;E2263&amp;MONTH(B2263)&amp;"/"&amp;DAY(B2263)&amp;"_"&amp;COUNTIF($V$12:V2263,V2263))</f>
        <v/>
      </c>
      <c r="V2263" s="118" t="str">
        <f>"OUT_"&amp;E2263&amp;B2263</f>
        <v>OUT_26</v>
      </c>
      <c r="W2263" s="194">
        <f>SUM(H2263)-SUM(I2265)</f>
        <v>0</v>
      </c>
      <c r="X2263" s="119" t="str">
        <f>IF(C2263="","",C2263)</f>
        <v/>
      </c>
      <c r="Y2263" s="135" t="str">
        <f>M2264</f>
        <v/>
      </c>
      <c r="Z2263" s="266">
        <f>M2265</f>
        <v>0</v>
      </c>
      <c r="AA2263" s="135"/>
      <c r="AB2263" s="135"/>
      <c r="AC2263" s="135"/>
      <c r="AD2263" s="135"/>
      <c r="AE2263" s="135"/>
      <c r="AF2263" s="148"/>
      <c r="AG2263" s="135"/>
      <c r="AH2263" s="135"/>
      <c r="AI2263" s="135"/>
      <c r="AJ2263" s="135"/>
      <c r="AK2263" s="135"/>
    </row>
    <row r="2264" spans="1:37" ht="18" customHeight="1">
      <c r="A2264" s="312"/>
      <c r="B2264" s="79"/>
      <c r="C2264" s="85" t="s">
        <v>26</v>
      </c>
      <c r="D2264" s="86" t="s">
        <v>1</v>
      </c>
      <c r="E2264" s="86" t="s">
        <v>29</v>
      </c>
      <c r="F2264" s="86" t="s">
        <v>119</v>
      </c>
      <c r="G2264" s="86" t="s">
        <v>134</v>
      </c>
      <c r="H2264" s="173" t="s">
        <v>117</v>
      </c>
      <c r="I2264" s="92" t="s">
        <v>135</v>
      </c>
      <c r="J2264" s="380" t="s">
        <v>199</v>
      </c>
      <c r="K2264" s="382" t="str">
        <f>$K$13</f>
        <v/>
      </c>
      <c r="L2264" s="383"/>
      <c r="M2264" s="382" t="str">
        <f>$M$13</f>
        <v/>
      </c>
      <c r="N2264" s="383"/>
      <c r="O2264" s="382" t="str">
        <f>$O$13</f>
        <v/>
      </c>
      <c r="P2264" s="383"/>
      <c r="Q2264" s="382" t="str">
        <f>$Q$13</f>
        <v/>
      </c>
      <c r="R2264" s="384"/>
      <c r="S2264" s="87"/>
      <c r="T2264" s="135"/>
      <c r="U2264" s="118"/>
      <c r="V2264" s="118"/>
      <c r="W2264" s="118"/>
      <c r="X2264" s="118"/>
      <c r="Y2264" s="135" t="str">
        <f>O2264</f>
        <v/>
      </c>
      <c r="Z2264" s="266">
        <f>O2265</f>
        <v>0</v>
      </c>
      <c r="AA2264" s="135"/>
      <c r="AB2264" s="135"/>
      <c r="AC2264" s="135"/>
      <c r="AD2264" s="135"/>
      <c r="AE2264" s="135"/>
      <c r="AF2264" s="148"/>
      <c r="AG2264" s="135"/>
      <c r="AH2264" s="135"/>
      <c r="AI2264" s="135"/>
      <c r="AJ2264" s="135"/>
      <c r="AK2264" s="135"/>
    </row>
    <row r="2265" spans="1:37" ht="18" customHeight="1" thickBot="1">
      <c r="A2265" s="312" t="str">
        <f>IF(C2263="","",C2263)</f>
        <v/>
      </c>
      <c r="B2265" s="97">
        <f>B2248</f>
        <v>26</v>
      </c>
      <c r="C2265" s="93" t="str">
        <f>IF(H2263="","",IF(D2263="USD",H2263-G2263,ROUNDUP((H2263-G2263)/T2263,2)))</f>
        <v/>
      </c>
      <c r="D2265" s="110"/>
      <c r="E2265" s="110"/>
      <c r="F2265" s="111" t="str">
        <f>IF(AND(E2263&lt;&gt;"",OR(I2263="全額",I2263="一部")=TRUE)=TRUE,E2263,"")</f>
        <v/>
      </c>
      <c r="G2265" s="112" t="str">
        <f>IF(D2263="JPY",IF(COUNTIF(F2265,"*円*")=1,I2265,ROUNDUP(I2265/T2263,2)),IF(COUNTIF(F2265,"*円*")=0,I2265,ROUNDUP(I2265*T2263,0)))</f>
        <v/>
      </c>
      <c r="H2265" s="174"/>
      <c r="I2265" s="176" t="str">
        <f>IF(I2263="","",IF(I2263="全額",H2263,IF(I2263="なし",0,"金額入力")))</f>
        <v/>
      </c>
      <c r="J2265" s="381"/>
      <c r="K2265" s="385"/>
      <c r="L2265" s="386"/>
      <c r="M2265" s="385"/>
      <c r="N2265" s="386"/>
      <c r="O2265" s="385"/>
      <c r="P2265" s="386"/>
      <c r="Q2265" s="385"/>
      <c r="R2265" s="387"/>
      <c r="S2265" s="87"/>
      <c r="T2265" s="135"/>
      <c r="U2265" s="118" t="str">
        <f>IF(G2265="","","IN_"&amp;F2265&amp;MONTH(H2265)&amp;"/"&amp;DAY(H2265))&amp;"_"&amp;COUNTIF($V$14:V2265,V2265)</f>
        <v>_394</v>
      </c>
      <c r="V2265" s="118" t="str">
        <f>"IN_"&amp;F2265&amp;H2265</f>
        <v>IN_</v>
      </c>
      <c r="W2265" s="118"/>
      <c r="X2265" s="118"/>
      <c r="Y2265" s="135" t="str">
        <f>Q2264</f>
        <v/>
      </c>
      <c r="Z2265" s="266">
        <f>Q2265</f>
        <v>0</v>
      </c>
      <c r="AA2265" s="135" t="str">
        <f>IF(AB2265="着金待ち",COUNTIF($AB$14:AB2265,"着金待ち"),"")</f>
        <v/>
      </c>
      <c r="AB2265" s="135" t="str">
        <f>IF(AND(OR(I2263="全額",I2263="一部")=TRUE,H2265="")=TRUE,"着金待ち","")</f>
        <v/>
      </c>
      <c r="AC2265" s="135" t="str">
        <f>IF(AB2265="着金待ち",C2263,"")</f>
        <v/>
      </c>
      <c r="AD2265" s="135" t="str">
        <f>IF(AB2265="着金待ち",F2265,"")</f>
        <v/>
      </c>
      <c r="AE2265" s="292" t="str">
        <f>IF(AB2265="着金待ち",G2265,"")</f>
        <v/>
      </c>
      <c r="AF2265" s="148" t="str">
        <f>IF(AB2265="着金待ち",B2265,"")</f>
        <v/>
      </c>
      <c r="AG2265" s="135" t="str">
        <f>IF(C2265="","",IF(C2265&lt;&gt;D2265+E2265,"！",""))</f>
        <v/>
      </c>
      <c r="AH2265" s="135" t="str">
        <f>IF(C2265="","",IF(C2265&lt;&gt;SUM(K2265:R2265),"！",""))</f>
        <v/>
      </c>
      <c r="AI2265" s="135" t="str">
        <f>IF(OR(AG2265="！",AH2265="！")=TRUE,"！","")</f>
        <v/>
      </c>
      <c r="AJ2265" s="135" t="str">
        <f>IF(AI2265="！",COUNTIF($AI$14:AI2265,"！"),"")</f>
        <v/>
      </c>
      <c r="AK2265" s="135">
        <v>4</v>
      </c>
    </row>
    <row r="2266" spans="1:37" ht="18" customHeight="1" thickBot="1">
      <c r="A2266" s="312"/>
      <c r="B2266" s="308" t="s">
        <v>317</v>
      </c>
      <c r="C2266" s="88"/>
      <c r="D2266" s="89"/>
      <c r="E2266" s="94" t="str">
        <f>IFERROR(ABS(C2265-(D2265+E2265)),"")</f>
        <v/>
      </c>
      <c r="F2266" s="90"/>
      <c r="G2266" s="90"/>
      <c r="H2266" s="89"/>
      <c r="I2266" s="170"/>
      <c r="J2266" s="79"/>
      <c r="K2266" s="79"/>
      <c r="L2266" s="79"/>
      <c r="M2266" s="79"/>
      <c r="N2266" s="79"/>
      <c r="O2266" s="79"/>
      <c r="P2266" s="79"/>
      <c r="Q2266" s="388" t="str">
        <f>IFERROR(ABS(C2265-SUM(K2265:R2265)),"")</f>
        <v/>
      </c>
      <c r="R2266" s="388"/>
      <c r="S2266" s="79"/>
      <c r="T2266" s="135"/>
      <c r="U2266" s="118"/>
      <c r="V2266" s="118"/>
      <c r="W2266" s="118"/>
      <c r="X2266" s="118"/>
      <c r="Y2266" s="135"/>
      <c r="Z2266" s="135"/>
      <c r="AA2266" s="135"/>
      <c r="AB2266" s="135"/>
      <c r="AC2266" s="135"/>
      <c r="AD2266" s="135"/>
      <c r="AE2266" s="135"/>
      <c r="AF2266" s="148"/>
      <c r="AG2266" s="135"/>
      <c r="AH2266" s="135"/>
      <c r="AI2266" s="135"/>
      <c r="AJ2266" s="135"/>
      <c r="AK2266" s="135"/>
    </row>
    <row r="2267" spans="1:37" ht="18" customHeight="1" thickBot="1">
      <c r="A2267" s="312"/>
      <c r="B2267" s="321">
        <f>B2262+1</f>
        <v>5</v>
      </c>
      <c r="C2267" s="81" t="s">
        <v>23</v>
      </c>
      <c r="D2267" s="82" t="s">
        <v>136</v>
      </c>
      <c r="E2267" s="82" t="s">
        <v>28</v>
      </c>
      <c r="F2267" s="82" t="s">
        <v>27</v>
      </c>
      <c r="G2267" s="82" t="s">
        <v>24</v>
      </c>
      <c r="H2267" s="171" t="s">
        <v>25</v>
      </c>
      <c r="I2267" s="91" t="s">
        <v>133</v>
      </c>
      <c r="J2267" s="372" t="s">
        <v>198</v>
      </c>
      <c r="K2267" s="374"/>
      <c r="L2267" s="375"/>
      <c r="M2267" s="375"/>
      <c r="N2267" s="375"/>
      <c r="O2267" s="375"/>
      <c r="P2267" s="375"/>
      <c r="Q2267" s="375"/>
      <c r="R2267" s="376"/>
      <c r="S2267" s="83"/>
      <c r="T2267" s="120" t="s">
        <v>31</v>
      </c>
      <c r="U2267" s="118"/>
      <c r="V2267" s="118"/>
      <c r="W2267" s="118"/>
      <c r="X2267" s="118"/>
      <c r="Y2267" s="135" t="str">
        <f>K2269</f>
        <v/>
      </c>
      <c r="Z2267" s="266">
        <f>K2270</f>
        <v>0</v>
      </c>
      <c r="AA2267" s="135"/>
      <c r="AB2267" s="135"/>
      <c r="AC2267" s="135"/>
      <c r="AD2267" s="135"/>
      <c r="AE2267" s="135"/>
      <c r="AF2267" s="148"/>
      <c r="AG2267" s="135"/>
      <c r="AH2267" s="135"/>
      <c r="AI2267" s="135"/>
      <c r="AJ2267" s="135"/>
      <c r="AK2267" s="135"/>
    </row>
    <row r="2268" spans="1:37" ht="18" customHeight="1" thickBot="1">
      <c r="A2268" s="312"/>
      <c r="B2268" s="309">
        <f>B2248</f>
        <v>26</v>
      </c>
      <c r="C2268" s="107"/>
      <c r="D2268" s="108" t="s">
        <v>30</v>
      </c>
      <c r="E2268" s="108" t="str">
        <f>IF(C2268="","",IFERROR(INDEX(リスト!$B$3:$B$32,MATCH(プレー記録!C2268,リスト!$D$3:$D$32,0),1),""))</f>
        <v/>
      </c>
      <c r="F2268" s="109"/>
      <c r="G2268" s="109" t="str">
        <f>IF(F2268="","",F2268)</f>
        <v/>
      </c>
      <c r="H2268" s="172"/>
      <c r="I2268" s="175"/>
      <c r="J2268" s="373"/>
      <c r="K2268" s="377"/>
      <c r="L2268" s="378"/>
      <c r="M2268" s="378"/>
      <c r="N2268" s="378"/>
      <c r="O2268" s="378"/>
      <c r="P2268" s="378"/>
      <c r="Q2268" s="378"/>
      <c r="R2268" s="379"/>
      <c r="S2268" s="84"/>
      <c r="T2268" s="241"/>
      <c r="U2268" s="118" t="str">
        <f>IF(F2268="","","OUT_"&amp;E2268&amp;MONTH(B2268)&amp;"/"&amp;DAY(B2268)&amp;"_"&amp;COUNTIF($V$12:V2268,V2268))</f>
        <v/>
      </c>
      <c r="V2268" s="118" t="str">
        <f>"OUT_"&amp;E2268&amp;B2268</f>
        <v>OUT_26</v>
      </c>
      <c r="W2268" s="194">
        <f>SUM(H2268)-SUM(I2270)</f>
        <v>0</v>
      </c>
      <c r="X2268" s="119" t="str">
        <f>IF(C2268="","",C2268)</f>
        <v/>
      </c>
      <c r="Y2268" s="135" t="str">
        <f>M2269</f>
        <v/>
      </c>
      <c r="Z2268" s="266">
        <f>M2270</f>
        <v>0</v>
      </c>
      <c r="AA2268" s="135"/>
      <c r="AB2268" s="135"/>
      <c r="AC2268" s="135"/>
      <c r="AD2268" s="135"/>
      <c r="AE2268" s="135"/>
      <c r="AF2268" s="148"/>
      <c r="AG2268" s="135"/>
      <c r="AH2268" s="135"/>
      <c r="AI2268" s="135"/>
      <c r="AJ2268" s="135"/>
      <c r="AK2268" s="135"/>
    </row>
    <row r="2269" spans="1:37" ht="18" customHeight="1">
      <c r="A2269" s="312"/>
      <c r="B2269" s="79"/>
      <c r="C2269" s="85" t="s">
        <v>26</v>
      </c>
      <c r="D2269" s="86" t="s">
        <v>1</v>
      </c>
      <c r="E2269" s="86" t="s">
        <v>29</v>
      </c>
      <c r="F2269" s="86" t="s">
        <v>119</v>
      </c>
      <c r="G2269" s="86" t="s">
        <v>134</v>
      </c>
      <c r="H2269" s="173" t="s">
        <v>117</v>
      </c>
      <c r="I2269" s="92" t="s">
        <v>135</v>
      </c>
      <c r="J2269" s="380" t="s">
        <v>199</v>
      </c>
      <c r="K2269" s="382" t="str">
        <f>$K$13</f>
        <v/>
      </c>
      <c r="L2269" s="383"/>
      <c r="M2269" s="382" t="str">
        <f>$M$13</f>
        <v/>
      </c>
      <c r="N2269" s="383"/>
      <c r="O2269" s="382" t="str">
        <f>$O$13</f>
        <v/>
      </c>
      <c r="P2269" s="383"/>
      <c r="Q2269" s="382" t="str">
        <f>$Q$13</f>
        <v/>
      </c>
      <c r="R2269" s="384"/>
      <c r="S2269" s="87"/>
      <c r="T2269" s="135"/>
      <c r="U2269" s="118"/>
      <c r="V2269" s="118"/>
      <c r="W2269" s="118"/>
      <c r="X2269" s="118"/>
      <c r="Y2269" s="135" t="str">
        <f>O2269</f>
        <v/>
      </c>
      <c r="Z2269" s="266">
        <f>O2270</f>
        <v>0</v>
      </c>
      <c r="AA2269" s="135"/>
      <c r="AB2269" s="135"/>
      <c r="AC2269" s="135"/>
      <c r="AD2269" s="135"/>
      <c r="AE2269" s="135"/>
      <c r="AF2269" s="148"/>
      <c r="AG2269" s="135"/>
      <c r="AH2269" s="135"/>
      <c r="AI2269" s="135"/>
      <c r="AJ2269" s="135"/>
      <c r="AK2269" s="135"/>
    </row>
    <row r="2270" spans="1:37" ht="18" customHeight="1" thickBot="1">
      <c r="A2270" s="312" t="str">
        <f>IF(C2268="","",C2268)</f>
        <v/>
      </c>
      <c r="B2270" s="97">
        <f>B2248</f>
        <v>26</v>
      </c>
      <c r="C2270" s="93" t="str">
        <f>IF(H2268="","",IF(D2268="USD",H2268-G2268,ROUNDUP((H2268-G2268)/T2268,2)))</f>
        <v/>
      </c>
      <c r="D2270" s="110"/>
      <c r="E2270" s="110"/>
      <c r="F2270" s="111" t="str">
        <f>IF(AND(E2268&lt;&gt;"",OR(I2268="全額",I2268="一部")=TRUE)=TRUE,E2268,"")</f>
        <v/>
      </c>
      <c r="G2270" s="112" t="str">
        <f>IF(D2268="JPY",IF(COUNTIF(F2270,"*円*")=1,I2270,ROUNDUP(I2270/T2268,2)),IF(COUNTIF(F2270,"*円*")=0,I2270,ROUNDUP(I2270*T2268,0)))</f>
        <v/>
      </c>
      <c r="H2270" s="174"/>
      <c r="I2270" s="176" t="str">
        <f>IF(I2268="","",IF(I2268="全額",H2268,IF(I2268="なし",0,"金額入力")))</f>
        <v/>
      </c>
      <c r="J2270" s="381"/>
      <c r="K2270" s="385"/>
      <c r="L2270" s="386"/>
      <c r="M2270" s="385"/>
      <c r="N2270" s="386"/>
      <c r="O2270" s="385"/>
      <c r="P2270" s="386"/>
      <c r="Q2270" s="385"/>
      <c r="R2270" s="387"/>
      <c r="S2270" s="87"/>
      <c r="T2270" s="135"/>
      <c r="U2270" s="118" t="str">
        <f>IF(G2270="","","IN_"&amp;F2270&amp;MONTH(H2270)&amp;"/"&amp;DAY(H2270))&amp;"_"&amp;COUNTIF($V$14:V2270,V2270)</f>
        <v>_395</v>
      </c>
      <c r="V2270" s="118" t="str">
        <f>"IN_"&amp;F2270&amp;H2270</f>
        <v>IN_</v>
      </c>
      <c r="W2270" s="118"/>
      <c r="X2270" s="118"/>
      <c r="Y2270" s="135" t="str">
        <f>Q2269</f>
        <v/>
      </c>
      <c r="Z2270" s="266">
        <f>Q2270</f>
        <v>0</v>
      </c>
      <c r="AA2270" s="135" t="str">
        <f>IF(AB2270="着金待ち",COUNTIF($AB$14:AB2270,"着金待ち"),"")</f>
        <v/>
      </c>
      <c r="AB2270" s="135" t="str">
        <f>IF(AND(OR(I2268="全額",I2268="一部")=TRUE,H2270="")=TRUE,"着金待ち","")</f>
        <v/>
      </c>
      <c r="AC2270" s="135" t="str">
        <f>IF(AB2270="着金待ち",C2268,"")</f>
        <v/>
      </c>
      <c r="AD2270" s="135" t="str">
        <f>IF(AB2270="着金待ち",F2270,"")</f>
        <v/>
      </c>
      <c r="AE2270" s="292" t="str">
        <f>IF(AB2270="着金待ち",G2270,"")</f>
        <v/>
      </c>
      <c r="AF2270" s="148" t="str">
        <f>IF(AB2270="着金待ち",B2270,"")</f>
        <v/>
      </c>
      <c r="AG2270" s="135" t="str">
        <f>IF(C2270="","",IF(C2270&lt;&gt;D2270+E2270,"！",""))</f>
        <v/>
      </c>
      <c r="AH2270" s="135" t="str">
        <f>IF(C2270="","",IF(C2270&lt;&gt;SUM(K2270:R2270),"！",""))</f>
        <v/>
      </c>
      <c r="AI2270" s="135" t="str">
        <f>IF(OR(AG2270="！",AH2270="！")=TRUE,"！","")</f>
        <v/>
      </c>
      <c r="AJ2270" s="135" t="str">
        <f>IF(AI2270="！",COUNTIF($AI$14:AI2270,"！"),"")</f>
        <v/>
      </c>
      <c r="AK2270" s="135">
        <v>5</v>
      </c>
    </row>
    <row r="2271" spans="1:37" ht="18" customHeight="1" thickBot="1">
      <c r="A2271" s="312"/>
      <c r="B2271" s="308" t="s">
        <v>317</v>
      </c>
      <c r="C2271" s="88"/>
      <c r="D2271" s="89"/>
      <c r="E2271" s="94" t="str">
        <f>IFERROR(ABS(C2270-(D2270+E2270)),"")</f>
        <v/>
      </c>
      <c r="F2271" s="90"/>
      <c r="G2271" s="90"/>
      <c r="H2271" s="89"/>
      <c r="I2271" s="170"/>
      <c r="J2271" s="79"/>
      <c r="K2271" s="79"/>
      <c r="L2271" s="79"/>
      <c r="M2271" s="79"/>
      <c r="N2271" s="79"/>
      <c r="O2271" s="79"/>
      <c r="P2271" s="79"/>
      <c r="Q2271" s="388" t="str">
        <f>IFERROR(ABS(C2270-SUM(K2270:R2270)),"")</f>
        <v/>
      </c>
      <c r="R2271" s="388"/>
      <c r="S2271" s="79"/>
      <c r="T2271" s="135"/>
      <c r="U2271" s="118"/>
      <c r="V2271" s="118"/>
      <c r="W2271" s="118"/>
      <c r="X2271" s="118"/>
      <c r="Y2271" s="135"/>
      <c r="Z2271" s="135"/>
      <c r="AA2271" s="135"/>
      <c r="AB2271" s="135"/>
      <c r="AC2271" s="135"/>
      <c r="AD2271" s="135"/>
      <c r="AE2271" s="135"/>
      <c r="AF2271" s="148"/>
      <c r="AG2271" s="135"/>
      <c r="AH2271" s="135"/>
      <c r="AI2271" s="135"/>
      <c r="AJ2271" s="135"/>
      <c r="AK2271" s="135"/>
    </row>
    <row r="2272" spans="1:37" ht="18" customHeight="1" thickBot="1">
      <c r="A2272" s="312"/>
      <c r="B2272" s="321">
        <f>B2267+1</f>
        <v>6</v>
      </c>
      <c r="C2272" s="81" t="s">
        <v>23</v>
      </c>
      <c r="D2272" s="82" t="s">
        <v>136</v>
      </c>
      <c r="E2272" s="82" t="s">
        <v>28</v>
      </c>
      <c r="F2272" s="82" t="s">
        <v>27</v>
      </c>
      <c r="G2272" s="82" t="s">
        <v>24</v>
      </c>
      <c r="H2272" s="171" t="s">
        <v>25</v>
      </c>
      <c r="I2272" s="91" t="s">
        <v>133</v>
      </c>
      <c r="J2272" s="372" t="s">
        <v>198</v>
      </c>
      <c r="K2272" s="374"/>
      <c r="L2272" s="375"/>
      <c r="M2272" s="375"/>
      <c r="N2272" s="375"/>
      <c r="O2272" s="375"/>
      <c r="P2272" s="375"/>
      <c r="Q2272" s="375"/>
      <c r="R2272" s="376"/>
      <c r="S2272" s="83"/>
      <c r="T2272" s="120" t="s">
        <v>31</v>
      </c>
      <c r="U2272" s="118"/>
      <c r="V2272" s="118"/>
      <c r="W2272" s="118"/>
      <c r="X2272" s="118"/>
      <c r="Y2272" s="135" t="str">
        <f>K2274</f>
        <v/>
      </c>
      <c r="Z2272" s="266">
        <f>K2275</f>
        <v>0</v>
      </c>
      <c r="AA2272" s="135"/>
      <c r="AB2272" s="135"/>
      <c r="AC2272" s="135"/>
      <c r="AD2272" s="135"/>
      <c r="AE2272" s="135"/>
      <c r="AF2272" s="148"/>
      <c r="AG2272" s="135"/>
      <c r="AH2272" s="135"/>
      <c r="AI2272" s="135"/>
      <c r="AJ2272" s="135"/>
      <c r="AK2272" s="135"/>
    </row>
    <row r="2273" spans="1:37" ht="18" customHeight="1" thickBot="1">
      <c r="A2273" s="312"/>
      <c r="B2273" s="309">
        <f>B2248</f>
        <v>26</v>
      </c>
      <c r="C2273" s="107"/>
      <c r="D2273" s="108" t="s">
        <v>30</v>
      </c>
      <c r="E2273" s="108" t="str">
        <f>IF(C2273="","",IFERROR(INDEX(リスト!$B$3:$B$32,MATCH(プレー記録!C2273,リスト!$D$3:$D$32,0),1),""))</f>
        <v/>
      </c>
      <c r="F2273" s="109"/>
      <c r="G2273" s="109" t="str">
        <f>IF(F2273="","",F2273)</f>
        <v/>
      </c>
      <c r="H2273" s="172"/>
      <c r="I2273" s="175"/>
      <c r="J2273" s="373"/>
      <c r="K2273" s="377"/>
      <c r="L2273" s="378"/>
      <c r="M2273" s="378"/>
      <c r="N2273" s="378"/>
      <c r="O2273" s="378"/>
      <c r="P2273" s="378"/>
      <c r="Q2273" s="378"/>
      <c r="R2273" s="379"/>
      <c r="S2273" s="84"/>
      <c r="T2273" s="241"/>
      <c r="U2273" s="118" t="str">
        <f>IF(F2273="","","OUT_"&amp;E2273&amp;MONTH(B2273)&amp;"/"&amp;DAY(B2273)&amp;"_"&amp;COUNTIF($V$12:V2273,V2273))</f>
        <v/>
      </c>
      <c r="V2273" s="118" t="str">
        <f>"OUT_"&amp;E2273&amp;B2273</f>
        <v>OUT_26</v>
      </c>
      <c r="W2273" s="194">
        <f>SUM(H2273)-SUM(I2275)</f>
        <v>0</v>
      </c>
      <c r="X2273" s="119" t="str">
        <f>IF(C2273="","",C2273)</f>
        <v/>
      </c>
      <c r="Y2273" s="135" t="str">
        <f>M2274</f>
        <v/>
      </c>
      <c r="Z2273" s="266">
        <f>M2275</f>
        <v>0</v>
      </c>
      <c r="AA2273" s="135"/>
      <c r="AB2273" s="135"/>
      <c r="AC2273" s="135"/>
      <c r="AD2273" s="135"/>
      <c r="AE2273" s="135"/>
      <c r="AF2273" s="148"/>
      <c r="AG2273" s="135"/>
      <c r="AH2273" s="135"/>
      <c r="AI2273" s="135"/>
      <c r="AJ2273" s="135"/>
      <c r="AK2273" s="135"/>
    </row>
    <row r="2274" spans="1:37" ht="18" customHeight="1">
      <c r="A2274" s="312"/>
      <c r="B2274" s="79"/>
      <c r="C2274" s="85" t="s">
        <v>26</v>
      </c>
      <c r="D2274" s="86" t="s">
        <v>1</v>
      </c>
      <c r="E2274" s="86" t="s">
        <v>29</v>
      </c>
      <c r="F2274" s="86" t="s">
        <v>119</v>
      </c>
      <c r="G2274" s="86" t="s">
        <v>134</v>
      </c>
      <c r="H2274" s="173" t="s">
        <v>117</v>
      </c>
      <c r="I2274" s="92" t="s">
        <v>135</v>
      </c>
      <c r="J2274" s="380" t="s">
        <v>199</v>
      </c>
      <c r="K2274" s="382" t="str">
        <f>$K$13</f>
        <v/>
      </c>
      <c r="L2274" s="383"/>
      <c r="M2274" s="382" t="str">
        <f>$M$13</f>
        <v/>
      </c>
      <c r="N2274" s="383"/>
      <c r="O2274" s="382" t="str">
        <f>$O$13</f>
        <v/>
      </c>
      <c r="P2274" s="383"/>
      <c r="Q2274" s="382" t="str">
        <f>$Q$13</f>
        <v/>
      </c>
      <c r="R2274" s="384"/>
      <c r="S2274" s="87"/>
      <c r="T2274" s="135"/>
      <c r="U2274" s="118"/>
      <c r="V2274" s="118"/>
      <c r="W2274" s="118"/>
      <c r="X2274" s="118"/>
      <c r="Y2274" s="135" t="str">
        <f>O2274</f>
        <v/>
      </c>
      <c r="Z2274" s="266">
        <f>O2275</f>
        <v>0</v>
      </c>
      <c r="AA2274" s="135"/>
      <c r="AB2274" s="135"/>
      <c r="AC2274" s="135"/>
      <c r="AD2274" s="135"/>
      <c r="AE2274" s="135"/>
      <c r="AF2274" s="148"/>
      <c r="AG2274" s="135"/>
      <c r="AH2274" s="135"/>
      <c r="AI2274" s="135"/>
      <c r="AJ2274" s="135"/>
      <c r="AK2274" s="135"/>
    </row>
    <row r="2275" spans="1:37" ht="18" customHeight="1" thickBot="1">
      <c r="A2275" s="312" t="str">
        <f>IF(C2273="","",C2273)</f>
        <v/>
      </c>
      <c r="B2275" s="97">
        <f>B2248</f>
        <v>26</v>
      </c>
      <c r="C2275" s="93" t="str">
        <f>IF(H2273="","",IF(D2273="USD",H2273-G2273,ROUNDUP((H2273-G2273)/T2273,2)))</f>
        <v/>
      </c>
      <c r="D2275" s="110"/>
      <c r="E2275" s="110"/>
      <c r="F2275" s="111" t="str">
        <f>IF(AND(E2273&lt;&gt;"",OR(I2273="全額",I2273="一部")=TRUE)=TRUE,E2273,"")</f>
        <v/>
      </c>
      <c r="G2275" s="112" t="str">
        <f>IF(D2273="JPY",IF(COUNTIF(F2275,"*円*")=1,I2275,ROUNDUP(I2275/T2273,2)),IF(COUNTIF(F2275,"*円*")=0,I2275,ROUNDUP(I2275*T2273,0)))</f>
        <v/>
      </c>
      <c r="H2275" s="174"/>
      <c r="I2275" s="176" t="str">
        <f>IF(I2273="","",IF(I2273="全額",H2273,IF(I2273="なし",0,"金額入力")))</f>
        <v/>
      </c>
      <c r="J2275" s="381"/>
      <c r="K2275" s="385"/>
      <c r="L2275" s="386"/>
      <c r="M2275" s="385"/>
      <c r="N2275" s="386"/>
      <c r="O2275" s="385"/>
      <c r="P2275" s="386"/>
      <c r="Q2275" s="385"/>
      <c r="R2275" s="387"/>
      <c r="S2275" s="87"/>
      <c r="T2275" s="135"/>
      <c r="U2275" s="118" t="str">
        <f>IF(G2275="","","IN_"&amp;F2275&amp;MONTH(H2275)&amp;"/"&amp;DAY(H2275))&amp;"_"&amp;COUNTIF($V$14:V2275,V2275)</f>
        <v>_396</v>
      </c>
      <c r="V2275" s="118" t="str">
        <f>"IN_"&amp;F2275&amp;H2275</f>
        <v>IN_</v>
      </c>
      <c r="W2275" s="118"/>
      <c r="X2275" s="118"/>
      <c r="Y2275" s="135" t="str">
        <f>Q2274</f>
        <v/>
      </c>
      <c r="Z2275" s="266">
        <f>Q2275</f>
        <v>0</v>
      </c>
      <c r="AA2275" s="135" t="str">
        <f>IF(AB2275="着金待ち",COUNTIF($AB$14:AB2275,"着金待ち"),"")</f>
        <v/>
      </c>
      <c r="AB2275" s="135" t="str">
        <f>IF(AND(OR(I2273="全額",I2273="一部")=TRUE,H2275="")=TRUE,"着金待ち","")</f>
        <v/>
      </c>
      <c r="AC2275" s="135" t="str">
        <f>IF(AB2275="着金待ち",C2273,"")</f>
        <v/>
      </c>
      <c r="AD2275" s="135" t="str">
        <f>IF(AB2275="着金待ち",F2275,"")</f>
        <v/>
      </c>
      <c r="AE2275" s="292" t="str">
        <f>IF(AB2275="着金待ち",G2275,"")</f>
        <v/>
      </c>
      <c r="AF2275" s="148" t="str">
        <f>IF(AB2275="着金待ち",B2275,"")</f>
        <v/>
      </c>
      <c r="AG2275" s="135" t="str">
        <f>IF(C2275="","",IF(C2275&lt;&gt;D2275+E2275,"！",""))</f>
        <v/>
      </c>
      <c r="AH2275" s="135" t="str">
        <f>IF(C2275="","",IF(C2275&lt;&gt;SUM(K2275:R2275),"！",""))</f>
        <v/>
      </c>
      <c r="AI2275" s="135" t="str">
        <f>IF(OR(AG2275="！",AH2275="！")=TRUE,"！","")</f>
        <v/>
      </c>
      <c r="AJ2275" s="135" t="str">
        <f>IF(AI2275="！",COUNTIF($AI$14:AI2275,"！"),"")</f>
        <v/>
      </c>
      <c r="AK2275" s="135">
        <v>6</v>
      </c>
    </row>
    <row r="2276" spans="1:37" ht="18" customHeight="1" thickBot="1">
      <c r="A2276" s="312"/>
      <c r="B2276" s="308" t="s">
        <v>317</v>
      </c>
      <c r="C2276" s="88"/>
      <c r="D2276" s="89"/>
      <c r="E2276" s="94" t="str">
        <f>IFERROR(ABS(C2275-(D2275+E2275)),"")</f>
        <v/>
      </c>
      <c r="F2276" s="90"/>
      <c r="G2276" s="90"/>
      <c r="H2276" s="89"/>
      <c r="I2276" s="170"/>
      <c r="J2276" s="79"/>
      <c r="K2276" s="79"/>
      <c r="L2276" s="79"/>
      <c r="M2276" s="79"/>
      <c r="N2276" s="79"/>
      <c r="O2276" s="79"/>
      <c r="P2276" s="79"/>
      <c r="Q2276" s="388" t="str">
        <f>IFERROR(ABS(C2275-SUM(K2275:R2275)),"")</f>
        <v/>
      </c>
      <c r="R2276" s="388"/>
      <c r="S2276" s="79"/>
      <c r="T2276" s="135"/>
      <c r="U2276" s="118"/>
      <c r="V2276" s="118"/>
      <c r="W2276" s="118"/>
      <c r="X2276" s="118"/>
      <c r="Y2276" s="135"/>
      <c r="Z2276" s="135"/>
      <c r="AA2276" s="135"/>
      <c r="AB2276" s="135"/>
      <c r="AC2276" s="135"/>
      <c r="AD2276" s="135"/>
      <c r="AE2276" s="135"/>
      <c r="AF2276" s="148"/>
      <c r="AG2276" s="135"/>
      <c r="AH2276" s="135"/>
      <c r="AI2276" s="135"/>
      <c r="AJ2276" s="135"/>
      <c r="AK2276" s="135"/>
    </row>
    <row r="2277" spans="1:37" ht="18" customHeight="1" thickBot="1">
      <c r="A2277" s="312"/>
      <c r="B2277" s="321">
        <f>B2272+1</f>
        <v>7</v>
      </c>
      <c r="C2277" s="81" t="s">
        <v>23</v>
      </c>
      <c r="D2277" s="82" t="s">
        <v>136</v>
      </c>
      <c r="E2277" s="82" t="s">
        <v>28</v>
      </c>
      <c r="F2277" s="82" t="s">
        <v>27</v>
      </c>
      <c r="G2277" s="82" t="s">
        <v>24</v>
      </c>
      <c r="H2277" s="171" t="s">
        <v>25</v>
      </c>
      <c r="I2277" s="91" t="s">
        <v>133</v>
      </c>
      <c r="J2277" s="372" t="s">
        <v>198</v>
      </c>
      <c r="K2277" s="374"/>
      <c r="L2277" s="375"/>
      <c r="M2277" s="375"/>
      <c r="N2277" s="375"/>
      <c r="O2277" s="375"/>
      <c r="P2277" s="375"/>
      <c r="Q2277" s="375"/>
      <c r="R2277" s="376"/>
      <c r="S2277" s="83"/>
      <c r="T2277" s="120" t="s">
        <v>31</v>
      </c>
      <c r="U2277" s="118"/>
      <c r="V2277" s="118"/>
      <c r="W2277" s="118"/>
      <c r="X2277" s="118"/>
      <c r="Y2277" s="135" t="str">
        <f>K2279</f>
        <v/>
      </c>
      <c r="Z2277" s="266">
        <f>K2280</f>
        <v>0</v>
      </c>
      <c r="AA2277" s="135"/>
      <c r="AB2277" s="135"/>
      <c r="AC2277" s="135"/>
      <c r="AD2277" s="135"/>
      <c r="AE2277" s="135"/>
      <c r="AF2277" s="148"/>
      <c r="AG2277" s="135"/>
      <c r="AH2277" s="135"/>
      <c r="AI2277" s="135"/>
      <c r="AJ2277" s="135"/>
      <c r="AK2277" s="135"/>
    </row>
    <row r="2278" spans="1:37" ht="18" customHeight="1" thickBot="1">
      <c r="A2278" s="312"/>
      <c r="B2278" s="309">
        <f>B2248</f>
        <v>26</v>
      </c>
      <c r="C2278" s="107"/>
      <c r="D2278" s="108" t="s">
        <v>30</v>
      </c>
      <c r="E2278" s="108" t="str">
        <f>IF(C2278="","",IFERROR(INDEX(リスト!$B$3:$B$32,MATCH(プレー記録!C2278,リスト!$D$3:$D$32,0),1),""))</f>
        <v/>
      </c>
      <c r="F2278" s="109"/>
      <c r="G2278" s="109" t="str">
        <f>IF(F2278="","",F2278)</f>
        <v/>
      </c>
      <c r="H2278" s="172"/>
      <c r="I2278" s="175"/>
      <c r="J2278" s="373"/>
      <c r="K2278" s="377"/>
      <c r="L2278" s="378"/>
      <c r="M2278" s="378"/>
      <c r="N2278" s="378"/>
      <c r="O2278" s="378"/>
      <c r="P2278" s="378"/>
      <c r="Q2278" s="378"/>
      <c r="R2278" s="379"/>
      <c r="S2278" s="84"/>
      <c r="T2278" s="241"/>
      <c r="U2278" s="118" t="str">
        <f>IF(F2278="","","OUT_"&amp;E2278&amp;MONTH(B2278)&amp;"/"&amp;DAY(B2278)&amp;"_"&amp;COUNTIF($V$12:V2278,V2278))</f>
        <v/>
      </c>
      <c r="V2278" s="118" t="str">
        <f>"OUT_"&amp;E2278&amp;B2278</f>
        <v>OUT_26</v>
      </c>
      <c r="W2278" s="194">
        <f>SUM(H2278)-SUM(I2280)</f>
        <v>0</v>
      </c>
      <c r="X2278" s="119" t="str">
        <f>IF(C2278="","",C2278)</f>
        <v/>
      </c>
      <c r="Y2278" s="135" t="str">
        <f>M2279</f>
        <v/>
      </c>
      <c r="Z2278" s="266">
        <f>M2280</f>
        <v>0</v>
      </c>
      <c r="AA2278" s="135"/>
      <c r="AB2278" s="135"/>
      <c r="AC2278" s="135"/>
      <c r="AD2278" s="135"/>
      <c r="AE2278" s="135"/>
      <c r="AF2278" s="148"/>
      <c r="AG2278" s="135"/>
      <c r="AH2278" s="135"/>
      <c r="AI2278" s="135"/>
      <c r="AJ2278" s="135"/>
      <c r="AK2278" s="135"/>
    </row>
    <row r="2279" spans="1:37" ht="18" customHeight="1">
      <c r="A2279" s="312"/>
      <c r="B2279" s="79"/>
      <c r="C2279" s="85" t="s">
        <v>26</v>
      </c>
      <c r="D2279" s="86" t="s">
        <v>1</v>
      </c>
      <c r="E2279" s="86" t="s">
        <v>29</v>
      </c>
      <c r="F2279" s="86" t="s">
        <v>119</v>
      </c>
      <c r="G2279" s="86" t="s">
        <v>134</v>
      </c>
      <c r="H2279" s="173" t="s">
        <v>117</v>
      </c>
      <c r="I2279" s="92" t="s">
        <v>135</v>
      </c>
      <c r="J2279" s="380" t="s">
        <v>199</v>
      </c>
      <c r="K2279" s="382" t="str">
        <f>$K$13</f>
        <v/>
      </c>
      <c r="L2279" s="383"/>
      <c r="M2279" s="382" t="str">
        <f>$M$13</f>
        <v/>
      </c>
      <c r="N2279" s="383"/>
      <c r="O2279" s="382" t="str">
        <f>$O$13</f>
        <v/>
      </c>
      <c r="P2279" s="383"/>
      <c r="Q2279" s="382" t="str">
        <f>$Q$13</f>
        <v/>
      </c>
      <c r="R2279" s="384"/>
      <c r="S2279" s="87"/>
      <c r="T2279" s="135"/>
      <c r="U2279" s="118"/>
      <c r="V2279" s="118"/>
      <c r="W2279" s="118"/>
      <c r="X2279" s="118"/>
      <c r="Y2279" s="135" t="str">
        <f>O2279</f>
        <v/>
      </c>
      <c r="Z2279" s="266">
        <f>O2280</f>
        <v>0</v>
      </c>
      <c r="AA2279" s="135"/>
      <c r="AB2279" s="135"/>
      <c r="AC2279" s="135"/>
      <c r="AD2279" s="135"/>
      <c r="AE2279" s="135"/>
      <c r="AF2279" s="148"/>
      <c r="AG2279" s="135"/>
      <c r="AH2279" s="135"/>
      <c r="AI2279" s="135"/>
      <c r="AJ2279" s="135"/>
      <c r="AK2279" s="135"/>
    </row>
    <row r="2280" spans="1:37" ht="18" customHeight="1" thickBot="1">
      <c r="A2280" s="312" t="str">
        <f>IF(C2278="","",C2278)</f>
        <v/>
      </c>
      <c r="B2280" s="97">
        <f>B2248</f>
        <v>26</v>
      </c>
      <c r="C2280" s="93" t="str">
        <f>IF(H2278="","",IF(D2278="USD",H2278-G2278,ROUNDUP((H2278-G2278)/T2278,2)))</f>
        <v/>
      </c>
      <c r="D2280" s="110"/>
      <c r="E2280" s="110"/>
      <c r="F2280" s="111" t="str">
        <f>IF(AND(E2278&lt;&gt;"",OR(I2278="全額",I2278="一部")=TRUE)=TRUE,E2278,"")</f>
        <v/>
      </c>
      <c r="G2280" s="112" t="str">
        <f>IF(D2278="JPY",IF(COUNTIF(F2280,"*円*")=1,I2280,ROUNDUP(I2280/T2278,2)),IF(COUNTIF(F2280,"*円*")=0,I2280,ROUNDUP(I2280*T2278,0)))</f>
        <v/>
      </c>
      <c r="H2280" s="174"/>
      <c r="I2280" s="176" t="str">
        <f>IF(I2278="","",IF(I2278="全額",H2278,IF(I2278="なし",0,"金額入力")))</f>
        <v/>
      </c>
      <c r="J2280" s="381"/>
      <c r="K2280" s="385"/>
      <c r="L2280" s="386"/>
      <c r="M2280" s="385"/>
      <c r="N2280" s="386"/>
      <c r="O2280" s="385"/>
      <c r="P2280" s="386"/>
      <c r="Q2280" s="385"/>
      <c r="R2280" s="387"/>
      <c r="S2280" s="87"/>
      <c r="T2280" s="135"/>
      <c r="U2280" s="118" t="str">
        <f>IF(G2280="","","IN_"&amp;F2280&amp;MONTH(H2280)&amp;"/"&amp;DAY(H2280))&amp;"_"&amp;COUNTIF($V$14:V2280,V2280)</f>
        <v>_397</v>
      </c>
      <c r="V2280" s="118" t="str">
        <f>"IN_"&amp;F2280&amp;H2280</f>
        <v>IN_</v>
      </c>
      <c r="W2280" s="118"/>
      <c r="X2280" s="118"/>
      <c r="Y2280" s="135" t="str">
        <f>Q2279</f>
        <v/>
      </c>
      <c r="Z2280" s="266">
        <f>Q2280</f>
        <v>0</v>
      </c>
      <c r="AA2280" s="135" t="str">
        <f>IF(AB2280="着金待ち",COUNTIF($AB$14:AB2280,"着金待ち"),"")</f>
        <v/>
      </c>
      <c r="AB2280" s="135" t="str">
        <f>IF(AND(OR(I2278="全額",I2278="一部")=TRUE,H2280="")=TRUE,"着金待ち","")</f>
        <v/>
      </c>
      <c r="AC2280" s="135" t="str">
        <f>IF(AB2280="着金待ち",C2278,"")</f>
        <v/>
      </c>
      <c r="AD2280" s="135" t="str">
        <f>IF(AB2280="着金待ち",F2280,"")</f>
        <v/>
      </c>
      <c r="AE2280" s="292" t="str">
        <f>IF(AB2280="着金待ち",G2280,"")</f>
        <v/>
      </c>
      <c r="AF2280" s="148" t="str">
        <f>IF(AB2280="着金待ち",B2280,"")</f>
        <v/>
      </c>
      <c r="AG2280" s="135" t="str">
        <f>IF(C2280="","",IF(C2280&lt;&gt;D2280+E2280,"！",""))</f>
        <v/>
      </c>
      <c r="AH2280" s="135" t="str">
        <f>IF(C2280="","",IF(C2280&lt;&gt;SUM(K2280:R2280),"！",""))</f>
        <v/>
      </c>
      <c r="AI2280" s="135" t="str">
        <f>IF(OR(AG2280="！",AH2280="！")=TRUE,"！","")</f>
        <v/>
      </c>
      <c r="AJ2280" s="135" t="str">
        <f>IF(AI2280="！",COUNTIF($AI$14:AI2280,"！"),"")</f>
        <v/>
      </c>
      <c r="AK2280" s="135">
        <v>7</v>
      </c>
    </row>
    <row r="2281" spans="1:37" ht="18" customHeight="1" thickBot="1">
      <c r="A2281" s="312"/>
      <c r="B2281" s="308" t="s">
        <v>317</v>
      </c>
      <c r="C2281" s="88"/>
      <c r="D2281" s="89"/>
      <c r="E2281" s="94" t="str">
        <f>IFERROR(ABS(C2280-(D2280+E2280)),"")</f>
        <v/>
      </c>
      <c r="F2281" s="90"/>
      <c r="G2281" s="90"/>
      <c r="H2281" s="89"/>
      <c r="I2281" s="170"/>
      <c r="J2281" s="79"/>
      <c r="K2281" s="79"/>
      <c r="L2281" s="79"/>
      <c r="M2281" s="79"/>
      <c r="N2281" s="79"/>
      <c r="O2281" s="79"/>
      <c r="P2281" s="79"/>
      <c r="Q2281" s="388" t="str">
        <f>IFERROR(ABS(C2280-SUM(K2280:R2280)),"")</f>
        <v/>
      </c>
      <c r="R2281" s="388"/>
      <c r="S2281" s="79"/>
      <c r="T2281" s="135"/>
      <c r="U2281" s="118"/>
      <c r="V2281" s="118"/>
      <c r="W2281" s="118"/>
      <c r="X2281" s="118"/>
      <c r="Y2281" s="135"/>
      <c r="Z2281" s="135"/>
      <c r="AA2281" s="135"/>
      <c r="AB2281" s="135"/>
      <c r="AC2281" s="135"/>
      <c r="AD2281" s="135"/>
      <c r="AE2281" s="135"/>
      <c r="AF2281" s="148"/>
      <c r="AG2281" s="135"/>
      <c r="AH2281" s="135"/>
      <c r="AI2281" s="135"/>
      <c r="AJ2281" s="135"/>
      <c r="AK2281" s="135"/>
    </row>
    <row r="2282" spans="1:37" ht="18" customHeight="1" thickBot="1">
      <c r="A2282" s="312"/>
      <c r="B2282" s="321">
        <f>B2277+1</f>
        <v>8</v>
      </c>
      <c r="C2282" s="81" t="s">
        <v>23</v>
      </c>
      <c r="D2282" s="82" t="s">
        <v>136</v>
      </c>
      <c r="E2282" s="82" t="s">
        <v>28</v>
      </c>
      <c r="F2282" s="82" t="s">
        <v>27</v>
      </c>
      <c r="G2282" s="82" t="s">
        <v>24</v>
      </c>
      <c r="H2282" s="171" t="s">
        <v>25</v>
      </c>
      <c r="I2282" s="91" t="s">
        <v>133</v>
      </c>
      <c r="J2282" s="372" t="s">
        <v>198</v>
      </c>
      <c r="K2282" s="374"/>
      <c r="L2282" s="375"/>
      <c r="M2282" s="375"/>
      <c r="N2282" s="375"/>
      <c r="O2282" s="375"/>
      <c r="P2282" s="375"/>
      <c r="Q2282" s="375"/>
      <c r="R2282" s="376"/>
      <c r="S2282" s="83"/>
      <c r="T2282" s="120" t="s">
        <v>31</v>
      </c>
      <c r="U2282" s="118"/>
      <c r="V2282" s="118"/>
      <c r="W2282" s="118"/>
      <c r="X2282" s="118"/>
      <c r="Y2282" s="135" t="str">
        <f>K2284</f>
        <v/>
      </c>
      <c r="Z2282" s="266">
        <f>K2285</f>
        <v>0</v>
      </c>
      <c r="AA2282" s="135"/>
      <c r="AB2282" s="135"/>
      <c r="AC2282" s="135"/>
      <c r="AD2282" s="135"/>
      <c r="AE2282" s="135"/>
      <c r="AF2282" s="148"/>
      <c r="AG2282" s="135"/>
      <c r="AH2282" s="135"/>
      <c r="AI2282" s="135"/>
      <c r="AJ2282" s="135"/>
      <c r="AK2282" s="135"/>
    </row>
    <row r="2283" spans="1:37" ht="18" customHeight="1" thickBot="1">
      <c r="A2283" s="312"/>
      <c r="B2283" s="309">
        <f>B2248</f>
        <v>26</v>
      </c>
      <c r="C2283" s="107"/>
      <c r="D2283" s="108" t="s">
        <v>30</v>
      </c>
      <c r="E2283" s="108" t="str">
        <f>IF(C2283="","",IFERROR(INDEX(リスト!$B$3:$B$32,MATCH(プレー記録!C2283,リスト!$D$3:$D$32,0),1),""))</f>
        <v/>
      </c>
      <c r="F2283" s="109"/>
      <c r="G2283" s="109" t="str">
        <f>IF(F2283="","",F2283)</f>
        <v/>
      </c>
      <c r="H2283" s="172"/>
      <c r="I2283" s="175"/>
      <c r="J2283" s="373"/>
      <c r="K2283" s="377"/>
      <c r="L2283" s="378"/>
      <c r="M2283" s="378"/>
      <c r="N2283" s="378"/>
      <c r="O2283" s="378"/>
      <c r="P2283" s="378"/>
      <c r="Q2283" s="378"/>
      <c r="R2283" s="379"/>
      <c r="S2283" s="84"/>
      <c r="T2283" s="241"/>
      <c r="U2283" s="118" t="str">
        <f>IF(F2283="","","OUT_"&amp;E2283&amp;MONTH(B2283)&amp;"/"&amp;DAY(B2283)&amp;"_"&amp;COUNTIF($V$12:V2283,V2283))</f>
        <v/>
      </c>
      <c r="V2283" s="118" t="str">
        <f>"OUT_"&amp;E2283&amp;B2283</f>
        <v>OUT_26</v>
      </c>
      <c r="W2283" s="194">
        <f>SUM(H2283)-SUM(I2285)</f>
        <v>0</v>
      </c>
      <c r="X2283" s="119" t="str">
        <f>IF(C2283="","",C2283)</f>
        <v/>
      </c>
      <c r="Y2283" s="135" t="str">
        <f>M2284</f>
        <v/>
      </c>
      <c r="Z2283" s="266">
        <f>M2285</f>
        <v>0</v>
      </c>
      <c r="AA2283" s="135"/>
      <c r="AB2283" s="135"/>
      <c r="AC2283" s="135"/>
      <c r="AD2283" s="135"/>
      <c r="AE2283" s="135"/>
      <c r="AF2283" s="148"/>
      <c r="AG2283" s="135"/>
      <c r="AH2283" s="135"/>
      <c r="AI2283" s="135"/>
      <c r="AJ2283" s="135"/>
      <c r="AK2283" s="135"/>
    </row>
    <row r="2284" spans="1:37" ht="18" customHeight="1">
      <c r="A2284" s="312"/>
      <c r="B2284" s="79"/>
      <c r="C2284" s="85" t="s">
        <v>26</v>
      </c>
      <c r="D2284" s="86" t="s">
        <v>1</v>
      </c>
      <c r="E2284" s="86" t="s">
        <v>29</v>
      </c>
      <c r="F2284" s="86" t="s">
        <v>119</v>
      </c>
      <c r="G2284" s="86" t="s">
        <v>134</v>
      </c>
      <c r="H2284" s="173" t="s">
        <v>117</v>
      </c>
      <c r="I2284" s="92" t="s">
        <v>135</v>
      </c>
      <c r="J2284" s="380" t="s">
        <v>199</v>
      </c>
      <c r="K2284" s="382" t="str">
        <f>$K$13</f>
        <v/>
      </c>
      <c r="L2284" s="383"/>
      <c r="M2284" s="382" t="str">
        <f>$M$13</f>
        <v/>
      </c>
      <c r="N2284" s="383"/>
      <c r="O2284" s="382" t="str">
        <f>$O$13</f>
        <v/>
      </c>
      <c r="P2284" s="383"/>
      <c r="Q2284" s="382" t="str">
        <f>$Q$13</f>
        <v/>
      </c>
      <c r="R2284" s="384"/>
      <c r="S2284" s="87"/>
      <c r="T2284" s="135"/>
      <c r="U2284" s="118"/>
      <c r="V2284" s="118"/>
      <c r="W2284" s="118"/>
      <c r="X2284" s="118"/>
      <c r="Y2284" s="135" t="str">
        <f>O2284</f>
        <v/>
      </c>
      <c r="Z2284" s="266">
        <f>O2285</f>
        <v>0</v>
      </c>
      <c r="AA2284" s="135"/>
      <c r="AB2284" s="135"/>
      <c r="AC2284" s="135"/>
      <c r="AD2284" s="135"/>
      <c r="AE2284" s="135"/>
      <c r="AF2284" s="148"/>
      <c r="AG2284" s="135"/>
      <c r="AH2284" s="135"/>
      <c r="AI2284" s="135"/>
      <c r="AJ2284" s="135"/>
      <c r="AK2284" s="135"/>
    </row>
    <row r="2285" spans="1:37" ht="18" customHeight="1" thickBot="1">
      <c r="A2285" s="312" t="str">
        <f>IF(C2283="","",C2283)</f>
        <v/>
      </c>
      <c r="B2285" s="97">
        <f>B2248</f>
        <v>26</v>
      </c>
      <c r="C2285" s="93" t="str">
        <f>IF(H2283="","",IF(D2283="USD",H2283-G2283,ROUNDUP((H2283-G2283)/T2283,2)))</f>
        <v/>
      </c>
      <c r="D2285" s="110"/>
      <c r="E2285" s="110"/>
      <c r="F2285" s="111" t="str">
        <f>IF(AND(E2283&lt;&gt;"",OR(I2283="全額",I2283="一部")=TRUE)=TRUE,E2283,"")</f>
        <v/>
      </c>
      <c r="G2285" s="112" t="str">
        <f>IF(D2283="JPY",IF(COUNTIF(F2285,"*円*")=1,I2285,ROUNDUP(I2285/T2283,2)),IF(COUNTIF(F2285,"*円*")=0,I2285,ROUNDUP(I2285*T2283,0)))</f>
        <v/>
      </c>
      <c r="H2285" s="174"/>
      <c r="I2285" s="176" t="str">
        <f>IF(I2283="","",IF(I2283="全額",H2283,IF(I2283="なし",0,"金額入力")))</f>
        <v/>
      </c>
      <c r="J2285" s="381"/>
      <c r="K2285" s="385"/>
      <c r="L2285" s="386"/>
      <c r="M2285" s="385"/>
      <c r="N2285" s="386"/>
      <c r="O2285" s="385"/>
      <c r="P2285" s="386"/>
      <c r="Q2285" s="385"/>
      <c r="R2285" s="387"/>
      <c r="S2285" s="87"/>
      <c r="T2285" s="135"/>
      <c r="U2285" s="118" t="str">
        <f>IF(G2285="","","IN_"&amp;F2285&amp;MONTH(H2285)&amp;"/"&amp;DAY(H2285))&amp;"_"&amp;COUNTIF($V$14:V2285,V2285)</f>
        <v>_398</v>
      </c>
      <c r="V2285" s="118" t="str">
        <f>"IN_"&amp;F2285&amp;H2285</f>
        <v>IN_</v>
      </c>
      <c r="W2285" s="118"/>
      <c r="X2285" s="118"/>
      <c r="Y2285" s="135" t="str">
        <f>Q2284</f>
        <v/>
      </c>
      <c r="Z2285" s="266">
        <f>Q2285</f>
        <v>0</v>
      </c>
      <c r="AA2285" s="135" t="str">
        <f>IF(AB2285="着金待ち",COUNTIF($AB$14:AB2285,"着金待ち"),"")</f>
        <v/>
      </c>
      <c r="AB2285" s="135" t="str">
        <f>IF(AND(OR(I2283="全額",I2283="一部")=TRUE,H2285="")=TRUE,"着金待ち","")</f>
        <v/>
      </c>
      <c r="AC2285" s="135" t="str">
        <f>IF(AB2285="着金待ち",C2283,"")</f>
        <v/>
      </c>
      <c r="AD2285" s="135" t="str">
        <f>IF(AB2285="着金待ち",F2285,"")</f>
        <v/>
      </c>
      <c r="AE2285" s="292" t="str">
        <f>IF(AB2285="着金待ち",G2285,"")</f>
        <v/>
      </c>
      <c r="AF2285" s="148" t="str">
        <f>IF(AB2285="着金待ち",B2285,"")</f>
        <v/>
      </c>
      <c r="AG2285" s="135" t="str">
        <f>IF(C2285="","",IF(C2285&lt;&gt;D2285+E2285,"！",""))</f>
        <v/>
      </c>
      <c r="AH2285" s="135" t="str">
        <f>IF(C2285="","",IF(C2285&lt;&gt;SUM(K2285:R2285),"！",""))</f>
        <v/>
      </c>
      <c r="AI2285" s="135" t="str">
        <f>IF(OR(AG2285="！",AH2285="！")=TRUE,"！","")</f>
        <v/>
      </c>
      <c r="AJ2285" s="135" t="str">
        <f>IF(AI2285="！",COUNTIF($AI$14:AI2285,"！"),"")</f>
        <v/>
      </c>
      <c r="AK2285" s="135">
        <v>8</v>
      </c>
    </row>
    <row r="2286" spans="1:37" ht="18" customHeight="1" thickBot="1">
      <c r="A2286" s="312"/>
      <c r="B2286" s="308" t="s">
        <v>317</v>
      </c>
      <c r="C2286" s="88"/>
      <c r="D2286" s="89"/>
      <c r="E2286" s="94" t="str">
        <f>IFERROR(ABS(C2285-(D2285+E2285)),"")</f>
        <v/>
      </c>
      <c r="F2286" s="90"/>
      <c r="G2286" s="90"/>
      <c r="H2286" s="89"/>
      <c r="I2286" s="170"/>
      <c r="J2286" s="79"/>
      <c r="K2286" s="79"/>
      <c r="L2286" s="79"/>
      <c r="M2286" s="79"/>
      <c r="N2286" s="79"/>
      <c r="O2286" s="79"/>
      <c r="P2286" s="79"/>
      <c r="Q2286" s="388" t="str">
        <f>IFERROR(ABS(C2285-SUM(K2285:R2285)),"")</f>
        <v/>
      </c>
      <c r="R2286" s="388"/>
      <c r="S2286" s="79"/>
      <c r="T2286" s="135"/>
      <c r="U2286" s="118"/>
      <c r="V2286" s="118"/>
      <c r="W2286" s="118"/>
      <c r="X2286" s="118"/>
      <c r="Y2286" s="135"/>
      <c r="Z2286" s="135"/>
      <c r="AA2286" s="135"/>
      <c r="AB2286" s="135"/>
      <c r="AC2286" s="135"/>
      <c r="AD2286" s="135"/>
      <c r="AE2286" s="135"/>
      <c r="AF2286" s="148"/>
      <c r="AG2286" s="135"/>
      <c r="AH2286" s="135"/>
      <c r="AI2286" s="135"/>
      <c r="AJ2286" s="135"/>
      <c r="AK2286" s="135"/>
    </row>
    <row r="2287" spans="1:37" ht="18" customHeight="1" thickBot="1">
      <c r="A2287" s="312"/>
      <c r="B2287" s="321">
        <f>B2282+1</f>
        <v>9</v>
      </c>
      <c r="C2287" s="81" t="s">
        <v>23</v>
      </c>
      <c r="D2287" s="82" t="s">
        <v>136</v>
      </c>
      <c r="E2287" s="82" t="s">
        <v>28</v>
      </c>
      <c r="F2287" s="82" t="s">
        <v>27</v>
      </c>
      <c r="G2287" s="82" t="s">
        <v>24</v>
      </c>
      <c r="H2287" s="171" t="s">
        <v>25</v>
      </c>
      <c r="I2287" s="91" t="s">
        <v>133</v>
      </c>
      <c r="J2287" s="372" t="s">
        <v>198</v>
      </c>
      <c r="K2287" s="374"/>
      <c r="L2287" s="375"/>
      <c r="M2287" s="375"/>
      <c r="N2287" s="375"/>
      <c r="O2287" s="375"/>
      <c r="P2287" s="375"/>
      <c r="Q2287" s="375"/>
      <c r="R2287" s="376"/>
      <c r="S2287" s="83"/>
      <c r="T2287" s="120" t="s">
        <v>31</v>
      </c>
      <c r="U2287" s="118"/>
      <c r="V2287" s="118"/>
      <c r="W2287" s="118"/>
      <c r="X2287" s="118"/>
      <c r="Y2287" s="135" t="str">
        <f>K2289</f>
        <v/>
      </c>
      <c r="Z2287" s="266">
        <f>K2290</f>
        <v>0</v>
      </c>
      <c r="AA2287" s="135"/>
      <c r="AB2287" s="135"/>
      <c r="AC2287" s="135"/>
      <c r="AD2287" s="135"/>
      <c r="AE2287" s="135"/>
      <c r="AF2287" s="148"/>
      <c r="AG2287" s="135"/>
      <c r="AH2287" s="135"/>
      <c r="AI2287" s="135"/>
      <c r="AJ2287" s="135"/>
      <c r="AK2287" s="135"/>
    </row>
    <row r="2288" spans="1:37" ht="18" customHeight="1" thickBot="1">
      <c r="A2288" s="312"/>
      <c r="B2288" s="309">
        <f>B2248</f>
        <v>26</v>
      </c>
      <c r="C2288" s="107"/>
      <c r="D2288" s="108" t="s">
        <v>30</v>
      </c>
      <c r="E2288" s="108" t="str">
        <f>IF(C2288="","",IFERROR(INDEX(リスト!$B$3:$B$32,MATCH(プレー記録!C2288,リスト!$D$3:$D$32,0),1),""))</f>
        <v/>
      </c>
      <c r="F2288" s="109"/>
      <c r="G2288" s="109" t="str">
        <f>IF(F2288="","",F2288)</f>
        <v/>
      </c>
      <c r="H2288" s="172"/>
      <c r="I2288" s="175"/>
      <c r="J2288" s="373"/>
      <c r="K2288" s="377"/>
      <c r="L2288" s="378"/>
      <c r="M2288" s="378"/>
      <c r="N2288" s="378"/>
      <c r="O2288" s="378"/>
      <c r="P2288" s="378"/>
      <c r="Q2288" s="378"/>
      <c r="R2288" s="379"/>
      <c r="S2288" s="84"/>
      <c r="T2288" s="241"/>
      <c r="U2288" s="118" t="str">
        <f>IF(F2288="","","OUT_"&amp;E2288&amp;MONTH(B2288)&amp;"/"&amp;DAY(B2288)&amp;"_"&amp;COUNTIF($V$12:V2288,V2288))</f>
        <v/>
      </c>
      <c r="V2288" s="118" t="str">
        <f>"OUT_"&amp;E2288&amp;B2288</f>
        <v>OUT_26</v>
      </c>
      <c r="W2288" s="194">
        <f>SUM(H2288)-SUM(I2290)</f>
        <v>0</v>
      </c>
      <c r="X2288" s="119" t="str">
        <f>IF(C2288="","",C2288)</f>
        <v/>
      </c>
      <c r="Y2288" s="135" t="str">
        <f>M2289</f>
        <v/>
      </c>
      <c r="Z2288" s="266">
        <f>M2290</f>
        <v>0</v>
      </c>
      <c r="AA2288" s="135"/>
      <c r="AB2288" s="135"/>
      <c r="AC2288" s="135"/>
      <c r="AD2288" s="135"/>
      <c r="AE2288" s="135"/>
      <c r="AF2288" s="148"/>
      <c r="AG2288" s="135"/>
      <c r="AH2288" s="135"/>
      <c r="AI2288" s="135"/>
      <c r="AJ2288" s="135"/>
      <c r="AK2288" s="135"/>
    </row>
    <row r="2289" spans="1:37" ht="18" customHeight="1">
      <c r="A2289" s="312"/>
      <c r="B2289" s="79"/>
      <c r="C2289" s="85" t="s">
        <v>26</v>
      </c>
      <c r="D2289" s="86" t="s">
        <v>1</v>
      </c>
      <c r="E2289" s="86" t="s">
        <v>29</v>
      </c>
      <c r="F2289" s="86" t="s">
        <v>119</v>
      </c>
      <c r="G2289" s="86" t="s">
        <v>134</v>
      </c>
      <c r="H2289" s="173" t="s">
        <v>117</v>
      </c>
      <c r="I2289" s="92" t="s">
        <v>135</v>
      </c>
      <c r="J2289" s="380" t="s">
        <v>199</v>
      </c>
      <c r="K2289" s="382" t="str">
        <f>$K$13</f>
        <v/>
      </c>
      <c r="L2289" s="383"/>
      <c r="M2289" s="382" t="str">
        <f>$M$13</f>
        <v/>
      </c>
      <c r="N2289" s="383"/>
      <c r="O2289" s="382" t="str">
        <f>$O$13</f>
        <v/>
      </c>
      <c r="P2289" s="383"/>
      <c r="Q2289" s="382" t="str">
        <f>$Q$13</f>
        <v/>
      </c>
      <c r="R2289" s="384"/>
      <c r="S2289" s="87"/>
      <c r="T2289" s="135"/>
      <c r="U2289" s="118"/>
      <c r="V2289" s="118"/>
      <c r="W2289" s="118"/>
      <c r="X2289" s="118"/>
      <c r="Y2289" s="135" t="str">
        <f>O2289</f>
        <v/>
      </c>
      <c r="Z2289" s="266">
        <f>O2290</f>
        <v>0</v>
      </c>
      <c r="AA2289" s="135"/>
      <c r="AB2289" s="135"/>
      <c r="AC2289" s="135"/>
      <c r="AD2289" s="135"/>
      <c r="AE2289" s="135"/>
      <c r="AF2289" s="148"/>
      <c r="AG2289" s="135"/>
      <c r="AH2289" s="135"/>
      <c r="AI2289" s="135"/>
      <c r="AJ2289" s="135"/>
      <c r="AK2289" s="135"/>
    </row>
    <row r="2290" spans="1:37" ht="18" customHeight="1" thickBot="1">
      <c r="A2290" s="312" t="str">
        <f>IF(C2288="","",C2288)</f>
        <v/>
      </c>
      <c r="B2290" s="97">
        <f>B2248</f>
        <v>26</v>
      </c>
      <c r="C2290" s="93" t="str">
        <f>IF(H2288="","",IF(D2288="USD",H2288-G2288,ROUNDUP((H2288-G2288)/T2288,2)))</f>
        <v/>
      </c>
      <c r="D2290" s="110"/>
      <c r="E2290" s="110"/>
      <c r="F2290" s="111" t="str">
        <f>IF(AND(E2288&lt;&gt;"",OR(I2288="全額",I2288="一部")=TRUE)=TRUE,E2288,"")</f>
        <v/>
      </c>
      <c r="G2290" s="112" t="str">
        <f>IF(D2288="JPY",IF(COUNTIF(F2290,"*円*")=1,I2290,ROUNDUP(I2290/T2288,2)),IF(COUNTIF(F2290,"*円*")=0,I2290,ROUNDUP(I2290*T2288,0)))</f>
        <v/>
      </c>
      <c r="H2290" s="174"/>
      <c r="I2290" s="176" t="str">
        <f>IF(I2288="","",IF(I2288="全額",H2288,IF(I2288="なし",0,"金額入力")))</f>
        <v/>
      </c>
      <c r="J2290" s="381"/>
      <c r="K2290" s="385"/>
      <c r="L2290" s="386"/>
      <c r="M2290" s="385"/>
      <c r="N2290" s="386"/>
      <c r="O2290" s="385"/>
      <c r="P2290" s="386"/>
      <c r="Q2290" s="385"/>
      <c r="R2290" s="387"/>
      <c r="S2290" s="87"/>
      <c r="T2290" s="135"/>
      <c r="U2290" s="118" t="str">
        <f>IF(G2290="","","IN_"&amp;F2290&amp;MONTH(H2290)&amp;"/"&amp;DAY(H2290))&amp;"_"&amp;COUNTIF($V$14:V2290,V2290)</f>
        <v>_399</v>
      </c>
      <c r="V2290" s="118" t="str">
        <f>"IN_"&amp;F2290&amp;H2290</f>
        <v>IN_</v>
      </c>
      <c r="W2290" s="118"/>
      <c r="X2290" s="118"/>
      <c r="Y2290" s="135" t="str">
        <f>Q2289</f>
        <v/>
      </c>
      <c r="Z2290" s="266">
        <f>Q2290</f>
        <v>0</v>
      </c>
      <c r="AA2290" s="135" t="str">
        <f>IF(AB2290="着金待ち",COUNTIF($AB$14:AB2290,"着金待ち"),"")</f>
        <v/>
      </c>
      <c r="AB2290" s="135" t="str">
        <f>IF(AND(OR(I2288="全額",I2288="一部")=TRUE,H2290="")=TRUE,"着金待ち","")</f>
        <v/>
      </c>
      <c r="AC2290" s="135" t="str">
        <f>IF(AB2290="着金待ち",C2288,"")</f>
        <v/>
      </c>
      <c r="AD2290" s="135" t="str">
        <f>IF(AB2290="着金待ち",F2290,"")</f>
        <v/>
      </c>
      <c r="AE2290" s="292" t="str">
        <f>IF(AB2290="着金待ち",G2290,"")</f>
        <v/>
      </c>
      <c r="AF2290" s="148" t="str">
        <f>IF(AB2290="着金待ち",B2290,"")</f>
        <v/>
      </c>
      <c r="AG2290" s="135" t="str">
        <f>IF(C2290="","",IF(C2290&lt;&gt;D2290+E2290,"！",""))</f>
        <v/>
      </c>
      <c r="AH2290" s="135" t="str">
        <f>IF(C2290="","",IF(C2290&lt;&gt;SUM(K2290:R2290),"！",""))</f>
        <v/>
      </c>
      <c r="AI2290" s="135" t="str">
        <f>IF(OR(AG2290="！",AH2290="！")=TRUE,"！","")</f>
        <v/>
      </c>
      <c r="AJ2290" s="135" t="str">
        <f>IF(AI2290="！",COUNTIF($AI$14:AI2290,"！"),"")</f>
        <v/>
      </c>
      <c r="AK2290" s="135">
        <v>9</v>
      </c>
    </row>
    <row r="2291" spans="1:37" ht="18" customHeight="1" thickBot="1">
      <c r="A2291" s="312"/>
      <c r="B2291" s="308" t="s">
        <v>317</v>
      </c>
      <c r="C2291" s="88"/>
      <c r="D2291" s="89"/>
      <c r="E2291" s="94" t="str">
        <f>IFERROR(ABS(C2290-(D2290+E2290)),"")</f>
        <v/>
      </c>
      <c r="F2291" s="90"/>
      <c r="G2291" s="90"/>
      <c r="H2291" s="89"/>
      <c r="I2291" s="170"/>
      <c r="J2291" s="79"/>
      <c r="K2291" s="79"/>
      <c r="L2291" s="79"/>
      <c r="M2291" s="79"/>
      <c r="N2291" s="79"/>
      <c r="O2291" s="79"/>
      <c r="P2291" s="79"/>
      <c r="Q2291" s="388" t="str">
        <f>IFERROR(ABS(C2290-SUM(K2290:R2290)),"")</f>
        <v/>
      </c>
      <c r="R2291" s="388"/>
      <c r="S2291" s="79"/>
      <c r="T2291" s="135"/>
      <c r="U2291" s="118"/>
      <c r="V2291" s="118"/>
      <c r="W2291" s="118"/>
      <c r="X2291" s="118"/>
      <c r="Y2291" s="135"/>
      <c r="Z2291" s="135"/>
      <c r="AA2291" s="135"/>
      <c r="AB2291" s="135"/>
      <c r="AC2291" s="135"/>
      <c r="AD2291" s="135"/>
      <c r="AE2291" s="135"/>
      <c r="AF2291" s="148"/>
      <c r="AG2291" s="135"/>
      <c r="AH2291" s="135"/>
      <c r="AI2291" s="135"/>
      <c r="AJ2291" s="135"/>
      <c r="AK2291" s="135"/>
    </row>
    <row r="2292" spans="1:37" ht="18" customHeight="1" thickBot="1">
      <c r="A2292" s="312"/>
      <c r="B2292" s="321">
        <f>B2287+1</f>
        <v>10</v>
      </c>
      <c r="C2292" s="81" t="s">
        <v>23</v>
      </c>
      <c r="D2292" s="82" t="s">
        <v>136</v>
      </c>
      <c r="E2292" s="82" t="s">
        <v>28</v>
      </c>
      <c r="F2292" s="82" t="s">
        <v>27</v>
      </c>
      <c r="G2292" s="82" t="s">
        <v>24</v>
      </c>
      <c r="H2292" s="171" t="s">
        <v>25</v>
      </c>
      <c r="I2292" s="91" t="s">
        <v>133</v>
      </c>
      <c r="J2292" s="372" t="s">
        <v>198</v>
      </c>
      <c r="K2292" s="374"/>
      <c r="L2292" s="375"/>
      <c r="M2292" s="375"/>
      <c r="N2292" s="375"/>
      <c r="O2292" s="375"/>
      <c r="P2292" s="375"/>
      <c r="Q2292" s="375"/>
      <c r="R2292" s="376"/>
      <c r="S2292" s="83"/>
      <c r="T2292" s="120" t="s">
        <v>31</v>
      </c>
      <c r="U2292" s="118"/>
      <c r="V2292" s="118"/>
      <c r="W2292" s="118"/>
      <c r="X2292" s="118"/>
      <c r="Y2292" s="135" t="str">
        <f>K2294</f>
        <v/>
      </c>
      <c r="Z2292" s="266">
        <f>K2295</f>
        <v>0</v>
      </c>
      <c r="AA2292" s="135"/>
      <c r="AB2292" s="135"/>
      <c r="AC2292" s="135"/>
      <c r="AD2292" s="135"/>
      <c r="AE2292" s="135"/>
      <c r="AF2292" s="148"/>
      <c r="AG2292" s="135"/>
      <c r="AH2292" s="135"/>
      <c r="AI2292" s="135"/>
      <c r="AJ2292" s="135"/>
      <c r="AK2292" s="135"/>
    </row>
    <row r="2293" spans="1:37" ht="18" customHeight="1" thickBot="1">
      <c r="A2293" s="312"/>
      <c r="B2293" s="309">
        <f>B2248</f>
        <v>26</v>
      </c>
      <c r="C2293" s="107"/>
      <c r="D2293" s="108" t="s">
        <v>30</v>
      </c>
      <c r="E2293" s="108" t="str">
        <f>IF(C2293="","",IFERROR(INDEX(リスト!$B$3:$B$32,MATCH(プレー記録!C2293,リスト!$D$3:$D$32,0),1),""))</f>
        <v/>
      </c>
      <c r="F2293" s="109"/>
      <c r="G2293" s="109" t="str">
        <f>IF(F2293="","",F2293)</f>
        <v/>
      </c>
      <c r="H2293" s="172"/>
      <c r="I2293" s="175"/>
      <c r="J2293" s="373"/>
      <c r="K2293" s="377"/>
      <c r="L2293" s="378"/>
      <c r="M2293" s="378"/>
      <c r="N2293" s="378"/>
      <c r="O2293" s="378"/>
      <c r="P2293" s="378"/>
      <c r="Q2293" s="378"/>
      <c r="R2293" s="379"/>
      <c r="S2293" s="84"/>
      <c r="T2293" s="241"/>
      <c r="U2293" s="118" t="str">
        <f>IF(F2293="","","OUT_"&amp;E2293&amp;MONTH(B2293)&amp;"/"&amp;DAY(B2293)&amp;"_"&amp;COUNTIF($V$12:V2293,V2293))</f>
        <v/>
      </c>
      <c r="V2293" s="118" t="str">
        <f>"OUT_"&amp;E2293&amp;B2293</f>
        <v>OUT_26</v>
      </c>
      <c r="W2293" s="194">
        <f>SUM(H2293)-SUM(I2295)</f>
        <v>0</v>
      </c>
      <c r="X2293" s="119" t="str">
        <f>IF(C2293="","",C2293)</f>
        <v/>
      </c>
      <c r="Y2293" s="135" t="str">
        <f>M2294</f>
        <v/>
      </c>
      <c r="Z2293" s="266">
        <f>M2295</f>
        <v>0</v>
      </c>
      <c r="AA2293" s="135"/>
      <c r="AB2293" s="135"/>
      <c r="AC2293" s="135"/>
      <c r="AD2293" s="135"/>
      <c r="AE2293" s="135"/>
      <c r="AF2293" s="148"/>
      <c r="AG2293" s="135"/>
      <c r="AH2293" s="135"/>
      <c r="AI2293" s="135"/>
      <c r="AJ2293" s="135"/>
      <c r="AK2293" s="135"/>
    </row>
    <row r="2294" spans="1:37" ht="18" customHeight="1">
      <c r="A2294" s="312"/>
      <c r="B2294" s="79"/>
      <c r="C2294" s="85" t="s">
        <v>26</v>
      </c>
      <c r="D2294" s="86" t="s">
        <v>1</v>
      </c>
      <c r="E2294" s="86" t="s">
        <v>29</v>
      </c>
      <c r="F2294" s="86" t="s">
        <v>119</v>
      </c>
      <c r="G2294" s="86" t="s">
        <v>134</v>
      </c>
      <c r="H2294" s="173" t="s">
        <v>117</v>
      </c>
      <c r="I2294" s="92" t="s">
        <v>135</v>
      </c>
      <c r="J2294" s="380" t="s">
        <v>199</v>
      </c>
      <c r="K2294" s="382" t="str">
        <f>$K$13</f>
        <v/>
      </c>
      <c r="L2294" s="383"/>
      <c r="M2294" s="382" t="str">
        <f>$M$13</f>
        <v/>
      </c>
      <c r="N2294" s="383"/>
      <c r="O2294" s="382" t="str">
        <f>$O$13</f>
        <v/>
      </c>
      <c r="P2294" s="383"/>
      <c r="Q2294" s="382" t="str">
        <f>$Q$13</f>
        <v/>
      </c>
      <c r="R2294" s="384"/>
      <c r="S2294" s="87"/>
      <c r="T2294" s="135"/>
      <c r="U2294" s="118"/>
      <c r="V2294" s="118"/>
      <c r="W2294" s="118"/>
      <c r="X2294" s="118"/>
      <c r="Y2294" s="135" t="str">
        <f>O2294</f>
        <v/>
      </c>
      <c r="Z2294" s="266">
        <f>O2295</f>
        <v>0</v>
      </c>
      <c r="AA2294" s="135"/>
      <c r="AB2294" s="135"/>
      <c r="AC2294" s="135"/>
      <c r="AD2294" s="135"/>
      <c r="AE2294" s="135"/>
      <c r="AF2294" s="148"/>
      <c r="AG2294" s="135"/>
      <c r="AH2294" s="135"/>
      <c r="AI2294" s="135"/>
      <c r="AJ2294" s="135"/>
      <c r="AK2294" s="135"/>
    </row>
    <row r="2295" spans="1:37" ht="18" customHeight="1" thickBot="1">
      <c r="A2295" s="312" t="str">
        <f>IF(C2293="","",C2293)</f>
        <v/>
      </c>
      <c r="B2295" s="97">
        <f>B2248</f>
        <v>26</v>
      </c>
      <c r="C2295" s="93" t="str">
        <f>IF(H2293="","",IF(D2293="USD",H2293-G2293,ROUNDUP((H2293-G2293)/T2293,2)))</f>
        <v/>
      </c>
      <c r="D2295" s="110"/>
      <c r="E2295" s="110"/>
      <c r="F2295" s="111" t="str">
        <f>IF(AND(E2293&lt;&gt;"",OR(I2293="全額",I2293="一部")=TRUE)=TRUE,E2293,"")</f>
        <v/>
      </c>
      <c r="G2295" s="112" t="str">
        <f>IF(D2293="JPY",IF(COUNTIF(F2295,"*円*")=1,I2295,ROUNDUP(I2295/T2293,2)),IF(COUNTIF(F2295,"*円*")=0,I2295,ROUNDUP(I2295*T2293,0)))</f>
        <v/>
      </c>
      <c r="H2295" s="174"/>
      <c r="I2295" s="176" t="str">
        <f>IF(I2293="","",IF(I2293="全額",H2293,IF(I2293="なし",0,"金額入力")))</f>
        <v/>
      </c>
      <c r="J2295" s="381"/>
      <c r="K2295" s="385"/>
      <c r="L2295" s="386"/>
      <c r="M2295" s="385"/>
      <c r="N2295" s="386"/>
      <c r="O2295" s="385"/>
      <c r="P2295" s="386"/>
      <c r="Q2295" s="385"/>
      <c r="R2295" s="387"/>
      <c r="S2295" s="87"/>
      <c r="T2295" s="135"/>
      <c r="U2295" s="118" t="str">
        <f>IF(G2295="","","IN_"&amp;F2295&amp;MONTH(H2295)&amp;"/"&amp;DAY(H2295))&amp;"_"&amp;COUNTIF($V$14:V2295,V2295)</f>
        <v>_400</v>
      </c>
      <c r="V2295" s="118" t="str">
        <f>"IN_"&amp;F2295&amp;H2295</f>
        <v>IN_</v>
      </c>
      <c r="W2295" s="118"/>
      <c r="X2295" s="118"/>
      <c r="Y2295" s="135" t="str">
        <f>Q2294</f>
        <v/>
      </c>
      <c r="Z2295" s="266">
        <f>Q2295</f>
        <v>0</v>
      </c>
      <c r="AA2295" s="135" t="str">
        <f>IF(AB2295="着金待ち",COUNTIF($AB$14:AB2295,"着金待ち"),"")</f>
        <v/>
      </c>
      <c r="AB2295" s="135" t="str">
        <f>IF(AND(OR(I2293="全額",I2293="一部")=TRUE,H2295="")=TRUE,"着金待ち","")</f>
        <v/>
      </c>
      <c r="AC2295" s="135" t="str">
        <f>IF(AB2295="着金待ち",C2293,"")</f>
        <v/>
      </c>
      <c r="AD2295" s="135" t="str">
        <f>IF(AB2295="着金待ち",F2295,"")</f>
        <v/>
      </c>
      <c r="AE2295" s="292" t="str">
        <f>IF(AB2295="着金待ち",G2295,"")</f>
        <v/>
      </c>
      <c r="AF2295" s="148" t="str">
        <f>IF(AB2295="着金待ち",B2295,"")</f>
        <v/>
      </c>
      <c r="AG2295" s="135" t="str">
        <f>IF(C2295="","",IF(C2295&lt;&gt;D2295+E2295,"！",""))</f>
        <v/>
      </c>
      <c r="AH2295" s="135" t="str">
        <f>IF(C2295="","",IF(C2295&lt;&gt;SUM(K2295:R2295),"！",""))</f>
        <v/>
      </c>
      <c r="AI2295" s="135" t="str">
        <f>IF(OR(AG2295="！",AH2295="！")=TRUE,"！","")</f>
        <v/>
      </c>
      <c r="AJ2295" s="135" t="str">
        <f>IF(AI2295="！",COUNTIF($AI$14:AI2295,"！"),"")</f>
        <v/>
      </c>
      <c r="AK2295" s="135">
        <v>10</v>
      </c>
    </row>
    <row r="2296" spans="1:37" ht="18" customHeight="1" thickBot="1">
      <c r="A2296" s="312"/>
      <c r="B2296" s="308" t="s">
        <v>317</v>
      </c>
      <c r="C2296" s="181"/>
      <c r="D2296" s="182"/>
      <c r="E2296" s="98" t="str">
        <f>IFERROR(ABS(C2295-(D2295+E2295)),"")</f>
        <v/>
      </c>
      <c r="F2296" s="183"/>
      <c r="G2296" s="183"/>
      <c r="H2296" s="182"/>
      <c r="I2296" s="170"/>
      <c r="J2296" s="79"/>
      <c r="K2296" s="79"/>
      <c r="L2296" s="79"/>
      <c r="M2296" s="79"/>
      <c r="N2296" s="79"/>
      <c r="O2296" s="79"/>
      <c r="P2296" s="79"/>
      <c r="Q2296" s="371" t="str">
        <f>IFERROR(ABS(C2295-SUM(K2295:R2295)),"")</f>
        <v/>
      </c>
      <c r="R2296" s="371"/>
      <c r="S2296" s="79"/>
      <c r="T2296" s="135"/>
      <c r="U2296" s="118"/>
      <c r="V2296" s="118"/>
      <c r="W2296" s="118"/>
      <c r="X2296" s="118"/>
      <c r="Y2296" s="135"/>
      <c r="Z2296" s="135"/>
      <c r="AA2296" s="135"/>
      <c r="AB2296" s="135"/>
      <c r="AC2296" s="135"/>
      <c r="AD2296" s="135"/>
      <c r="AE2296" s="135"/>
      <c r="AF2296" s="148"/>
      <c r="AG2296" s="135"/>
      <c r="AH2296" s="135"/>
      <c r="AI2296" s="135"/>
      <c r="AJ2296" s="135"/>
      <c r="AK2296" s="135"/>
    </row>
    <row r="2297" spans="1:37" ht="18" customHeight="1" thickBot="1">
      <c r="A2297" s="312"/>
      <c r="B2297" s="321">
        <f>B2292+1</f>
        <v>11</v>
      </c>
      <c r="C2297" s="81" t="s">
        <v>23</v>
      </c>
      <c r="D2297" s="82" t="s">
        <v>136</v>
      </c>
      <c r="E2297" s="82" t="s">
        <v>28</v>
      </c>
      <c r="F2297" s="82" t="s">
        <v>27</v>
      </c>
      <c r="G2297" s="82" t="s">
        <v>24</v>
      </c>
      <c r="H2297" s="171" t="s">
        <v>25</v>
      </c>
      <c r="I2297" s="91" t="s">
        <v>133</v>
      </c>
      <c r="J2297" s="372" t="s">
        <v>198</v>
      </c>
      <c r="K2297" s="374"/>
      <c r="L2297" s="375"/>
      <c r="M2297" s="375"/>
      <c r="N2297" s="375"/>
      <c r="O2297" s="375"/>
      <c r="P2297" s="375"/>
      <c r="Q2297" s="375"/>
      <c r="R2297" s="376"/>
      <c r="S2297" s="83"/>
      <c r="T2297" s="120" t="s">
        <v>31</v>
      </c>
      <c r="U2297" s="118"/>
      <c r="V2297" s="118"/>
      <c r="W2297" s="118"/>
      <c r="X2297" s="118"/>
      <c r="Y2297" s="135" t="str">
        <f>K2299</f>
        <v/>
      </c>
      <c r="Z2297" s="266">
        <f>K2300</f>
        <v>0</v>
      </c>
      <c r="AA2297" s="135"/>
      <c r="AB2297" s="135"/>
      <c r="AC2297" s="135"/>
      <c r="AD2297" s="135"/>
      <c r="AE2297" s="135"/>
      <c r="AF2297" s="148"/>
      <c r="AG2297" s="135"/>
      <c r="AH2297" s="135"/>
      <c r="AI2297" s="135"/>
      <c r="AJ2297" s="135"/>
      <c r="AK2297" s="135"/>
    </row>
    <row r="2298" spans="1:37" ht="18" customHeight="1" thickBot="1">
      <c r="A2298" s="312"/>
      <c r="B2298" s="309">
        <f>B2248</f>
        <v>26</v>
      </c>
      <c r="C2298" s="107"/>
      <c r="D2298" s="108" t="s">
        <v>30</v>
      </c>
      <c r="E2298" s="108" t="str">
        <f>IF(C2298="","",IFERROR(INDEX(リスト!$B$3:$B$32,MATCH(プレー記録!C2298,リスト!$D$3:$D$32,0),1),""))</f>
        <v/>
      </c>
      <c r="F2298" s="109"/>
      <c r="G2298" s="109" t="str">
        <f>IF(F2298="","",F2298)</f>
        <v/>
      </c>
      <c r="H2298" s="172"/>
      <c r="I2298" s="175"/>
      <c r="J2298" s="373"/>
      <c r="K2298" s="377"/>
      <c r="L2298" s="378"/>
      <c r="M2298" s="378"/>
      <c r="N2298" s="378"/>
      <c r="O2298" s="378"/>
      <c r="P2298" s="378"/>
      <c r="Q2298" s="378"/>
      <c r="R2298" s="379"/>
      <c r="S2298" s="84"/>
      <c r="T2298" s="241"/>
      <c r="U2298" s="118" t="str">
        <f>IF(F2298="","","OUT_"&amp;E2298&amp;MONTH(B2298)&amp;"/"&amp;DAY(B2298)&amp;"_"&amp;COUNTIF($V$12:V2298,V2298))</f>
        <v/>
      </c>
      <c r="V2298" s="118" t="str">
        <f>"OUT_"&amp;E2298&amp;B2298</f>
        <v>OUT_26</v>
      </c>
      <c r="W2298" s="194">
        <f>SUM(H2298)-SUM(I2300)</f>
        <v>0</v>
      </c>
      <c r="X2298" s="119" t="str">
        <f>IF(C2298="","",C2298)</f>
        <v/>
      </c>
      <c r="Y2298" s="135" t="str">
        <f>M2299</f>
        <v/>
      </c>
      <c r="Z2298" s="266">
        <f>M2300</f>
        <v>0</v>
      </c>
      <c r="AA2298" s="135"/>
      <c r="AB2298" s="135"/>
      <c r="AC2298" s="135"/>
      <c r="AD2298" s="135"/>
      <c r="AE2298" s="135"/>
      <c r="AF2298" s="148"/>
      <c r="AG2298" s="135"/>
      <c r="AH2298" s="135"/>
      <c r="AI2298" s="135"/>
      <c r="AJ2298" s="135"/>
      <c r="AK2298" s="135"/>
    </row>
    <row r="2299" spans="1:37" ht="18" customHeight="1">
      <c r="A2299" s="312"/>
      <c r="B2299" s="79"/>
      <c r="C2299" s="85" t="s">
        <v>26</v>
      </c>
      <c r="D2299" s="86" t="s">
        <v>1</v>
      </c>
      <c r="E2299" s="86" t="s">
        <v>29</v>
      </c>
      <c r="F2299" s="86" t="s">
        <v>119</v>
      </c>
      <c r="G2299" s="86" t="s">
        <v>134</v>
      </c>
      <c r="H2299" s="173" t="s">
        <v>117</v>
      </c>
      <c r="I2299" s="92" t="s">
        <v>135</v>
      </c>
      <c r="J2299" s="380" t="s">
        <v>199</v>
      </c>
      <c r="K2299" s="382" t="str">
        <f>$K$13</f>
        <v/>
      </c>
      <c r="L2299" s="383"/>
      <c r="M2299" s="382" t="str">
        <f>$M$13</f>
        <v/>
      </c>
      <c r="N2299" s="383"/>
      <c r="O2299" s="382" t="str">
        <f>$O$13</f>
        <v/>
      </c>
      <c r="P2299" s="383"/>
      <c r="Q2299" s="382" t="str">
        <f>$Q$13</f>
        <v/>
      </c>
      <c r="R2299" s="384"/>
      <c r="S2299" s="87"/>
      <c r="T2299" s="135"/>
      <c r="U2299" s="118"/>
      <c r="V2299" s="118"/>
      <c r="W2299" s="118"/>
      <c r="X2299" s="118"/>
      <c r="Y2299" s="135" t="str">
        <f>O2299</f>
        <v/>
      </c>
      <c r="Z2299" s="266">
        <f>O2300</f>
        <v>0</v>
      </c>
      <c r="AA2299" s="135"/>
      <c r="AB2299" s="135"/>
      <c r="AC2299" s="135"/>
      <c r="AD2299" s="135"/>
      <c r="AE2299" s="135"/>
      <c r="AF2299" s="148"/>
      <c r="AG2299" s="135"/>
      <c r="AH2299" s="135"/>
      <c r="AI2299" s="135"/>
      <c r="AJ2299" s="135"/>
      <c r="AK2299" s="135"/>
    </row>
    <row r="2300" spans="1:37" ht="18" customHeight="1" thickBot="1">
      <c r="A2300" s="312" t="str">
        <f>IF(C2298="","",C2298)</f>
        <v/>
      </c>
      <c r="B2300" s="97">
        <f>B2248</f>
        <v>26</v>
      </c>
      <c r="C2300" s="93" t="str">
        <f>IF(H2298="","",IF(D2298="USD",H2298-G2298,ROUNDUP((H2298-G2298)/T2298,2)))</f>
        <v/>
      </c>
      <c r="D2300" s="110"/>
      <c r="E2300" s="110"/>
      <c r="F2300" s="111" t="str">
        <f>IF(AND(E2298&lt;&gt;"",OR(I2298="全額",I2298="一部")=TRUE)=TRUE,E2298,"")</f>
        <v/>
      </c>
      <c r="G2300" s="112" t="str">
        <f>IF(D2298="JPY",IF(COUNTIF(F2300,"*円*")=1,I2300,ROUNDUP(I2300/T2298,2)),IF(COUNTIF(F2300,"*円*")=0,I2300,ROUNDUP(I2300*T2298,0)))</f>
        <v/>
      </c>
      <c r="H2300" s="174"/>
      <c r="I2300" s="176" t="str">
        <f>IF(I2298="","",IF(I2298="全額",H2298,IF(I2298="なし",0,"金額入力")))</f>
        <v/>
      </c>
      <c r="J2300" s="381"/>
      <c r="K2300" s="385"/>
      <c r="L2300" s="386"/>
      <c r="M2300" s="385"/>
      <c r="N2300" s="386"/>
      <c r="O2300" s="385"/>
      <c r="P2300" s="386"/>
      <c r="Q2300" s="385"/>
      <c r="R2300" s="387"/>
      <c r="S2300" s="87"/>
      <c r="T2300" s="135"/>
      <c r="U2300" s="118" t="str">
        <f>IF(G2300="","","IN_"&amp;F2300&amp;MONTH(H2300)&amp;"/"&amp;DAY(H2300))&amp;"_"&amp;COUNTIF($V$14:V2300,V2300)</f>
        <v>_401</v>
      </c>
      <c r="V2300" s="118" t="str">
        <f>"IN_"&amp;F2300&amp;H2300</f>
        <v>IN_</v>
      </c>
      <c r="W2300" s="118"/>
      <c r="X2300" s="118"/>
      <c r="Y2300" s="135" t="str">
        <f>Q2299</f>
        <v/>
      </c>
      <c r="Z2300" s="266">
        <f>Q2300</f>
        <v>0</v>
      </c>
      <c r="AA2300" s="135" t="str">
        <f>IF(AB2300="着金待ち",COUNTIF($AB$14:AB2300,"着金待ち"),"")</f>
        <v/>
      </c>
      <c r="AB2300" s="135" t="str">
        <f>IF(AND(OR(I2298="全額",I2298="一部")=TRUE,H2300="")=TRUE,"着金待ち","")</f>
        <v/>
      </c>
      <c r="AC2300" s="135" t="str">
        <f>IF(AB2300="着金待ち",C2298,"")</f>
        <v/>
      </c>
      <c r="AD2300" s="135" t="str">
        <f>IF(AB2300="着金待ち",F2300,"")</f>
        <v/>
      </c>
      <c r="AE2300" s="292" t="str">
        <f>IF(AB2300="着金待ち",G2300,"")</f>
        <v/>
      </c>
      <c r="AF2300" s="148" t="str">
        <f>IF(AB2300="着金待ち",B2300,"")</f>
        <v/>
      </c>
      <c r="AG2300" s="135" t="str">
        <f>IF(C2300="","",IF(C2300&lt;&gt;D2300+E2300,"！",""))</f>
        <v/>
      </c>
      <c r="AH2300" s="135" t="str">
        <f>IF(C2300="","",IF(C2300&lt;&gt;SUM(K2300:R2300),"！",""))</f>
        <v/>
      </c>
      <c r="AI2300" s="135" t="str">
        <f>IF(OR(AG2300="！",AH2300="！")=TRUE,"！","")</f>
        <v/>
      </c>
      <c r="AJ2300" s="135" t="str">
        <f>IF(AI2300="！",COUNTIF($AI$14:AI2300,"！"),"")</f>
        <v/>
      </c>
      <c r="AK2300" s="135">
        <v>11</v>
      </c>
    </row>
    <row r="2301" spans="1:37" ht="18" customHeight="1" thickBot="1">
      <c r="B2301" s="308" t="s">
        <v>317</v>
      </c>
      <c r="C2301" s="181"/>
      <c r="D2301" s="182"/>
      <c r="E2301" s="98" t="str">
        <f>IFERROR(ABS(C2300-(D2300+E2300)),"")</f>
        <v/>
      </c>
      <c r="F2301" s="183"/>
      <c r="G2301" s="183"/>
      <c r="H2301" s="182"/>
      <c r="I2301" s="170"/>
      <c r="J2301" s="79"/>
      <c r="K2301" s="79"/>
      <c r="L2301" s="79"/>
      <c r="M2301" s="79"/>
      <c r="N2301" s="79"/>
      <c r="O2301" s="79"/>
      <c r="P2301" s="79"/>
      <c r="Q2301" s="371" t="str">
        <f>IFERROR(ABS(C2300-SUM(K2300:R2300)),"")</f>
        <v/>
      </c>
      <c r="R2301" s="371"/>
      <c r="S2301" s="135"/>
      <c r="T2301" s="135"/>
      <c r="U2301" s="135"/>
      <c r="V2301" s="135"/>
      <c r="W2301" s="135"/>
      <c r="X2301" s="135"/>
      <c r="Y2301" s="135"/>
      <c r="Z2301" s="135"/>
      <c r="AA2301" s="135"/>
      <c r="AB2301" s="135"/>
      <c r="AC2301" s="135"/>
      <c r="AD2301" s="135"/>
      <c r="AE2301" s="135"/>
      <c r="AF2301" s="135"/>
      <c r="AG2301" s="135"/>
      <c r="AH2301" s="135"/>
      <c r="AI2301" s="135"/>
      <c r="AJ2301" s="135"/>
      <c r="AK2301" s="135"/>
    </row>
    <row r="2302" spans="1:37" ht="18" customHeight="1" thickBot="1">
      <c r="A2302" s="312"/>
      <c r="B2302" s="321">
        <f>B2297+1</f>
        <v>12</v>
      </c>
      <c r="C2302" s="81" t="s">
        <v>23</v>
      </c>
      <c r="D2302" s="82" t="s">
        <v>136</v>
      </c>
      <c r="E2302" s="82" t="s">
        <v>28</v>
      </c>
      <c r="F2302" s="82" t="s">
        <v>27</v>
      </c>
      <c r="G2302" s="82" t="s">
        <v>24</v>
      </c>
      <c r="H2302" s="171" t="s">
        <v>25</v>
      </c>
      <c r="I2302" s="91" t="s">
        <v>133</v>
      </c>
      <c r="J2302" s="372" t="s">
        <v>198</v>
      </c>
      <c r="K2302" s="374"/>
      <c r="L2302" s="375"/>
      <c r="M2302" s="375"/>
      <c r="N2302" s="375"/>
      <c r="O2302" s="375"/>
      <c r="P2302" s="375"/>
      <c r="Q2302" s="375"/>
      <c r="R2302" s="376"/>
      <c r="S2302" s="83"/>
      <c r="T2302" s="120" t="s">
        <v>31</v>
      </c>
      <c r="U2302" s="118"/>
      <c r="V2302" s="118"/>
      <c r="W2302" s="118"/>
      <c r="X2302" s="118"/>
      <c r="Y2302" s="135" t="str">
        <f>K2304</f>
        <v/>
      </c>
      <c r="Z2302" s="266">
        <f>K2305</f>
        <v>0</v>
      </c>
      <c r="AA2302" s="135"/>
      <c r="AB2302" s="135"/>
      <c r="AC2302" s="135"/>
      <c r="AD2302" s="135"/>
      <c r="AE2302" s="135"/>
      <c r="AF2302" s="148"/>
      <c r="AG2302" s="135"/>
      <c r="AH2302" s="135"/>
      <c r="AI2302" s="135"/>
      <c r="AJ2302" s="135"/>
      <c r="AK2302" s="135"/>
    </row>
    <row r="2303" spans="1:37" ht="18" customHeight="1" thickBot="1">
      <c r="A2303" s="312"/>
      <c r="B2303" s="309">
        <f>B2248</f>
        <v>26</v>
      </c>
      <c r="C2303" s="107"/>
      <c r="D2303" s="108" t="s">
        <v>30</v>
      </c>
      <c r="E2303" s="108" t="str">
        <f>IF(C2303="","",IFERROR(INDEX(リスト!$B$3:$B$32,MATCH(プレー記録!C2303,リスト!$D$3:$D$32,0),1),""))</f>
        <v/>
      </c>
      <c r="F2303" s="109"/>
      <c r="G2303" s="109" t="str">
        <f>IF(F2303="","",F2303)</f>
        <v/>
      </c>
      <c r="H2303" s="172"/>
      <c r="I2303" s="175"/>
      <c r="J2303" s="373"/>
      <c r="K2303" s="377"/>
      <c r="L2303" s="378"/>
      <c r="M2303" s="378"/>
      <c r="N2303" s="378"/>
      <c r="O2303" s="378"/>
      <c r="P2303" s="378"/>
      <c r="Q2303" s="378"/>
      <c r="R2303" s="379"/>
      <c r="S2303" s="84"/>
      <c r="T2303" s="241"/>
      <c r="U2303" s="118" t="str">
        <f>IF(F2303="","","OUT_"&amp;E2303&amp;MONTH(B2303)&amp;"/"&amp;DAY(B2303)&amp;"_"&amp;COUNTIF($V$12:V2303,V2303))</f>
        <v/>
      </c>
      <c r="V2303" s="118" t="str">
        <f>"OUT_"&amp;E2303&amp;B2303</f>
        <v>OUT_26</v>
      </c>
      <c r="W2303" s="194">
        <f>SUM(H2303)-SUM(I2305)</f>
        <v>0</v>
      </c>
      <c r="X2303" s="119" t="str">
        <f>IF(C2303="","",C2303)</f>
        <v/>
      </c>
      <c r="Y2303" s="135" t="str">
        <f>M2304</f>
        <v/>
      </c>
      <c r="Z2303" s="266">
        <f>M2305</f>
        <v>0</v>
      </c>
      <c r="AA2303" s="135"/>
      <c r="AB2303" s="135"/>
      <c r="AC2303" s="135"/>
      <c r="AD2303" s="135"/>
      <c r="AE2303" s="135"/>
      <c r="AF2303" s="148"/>
      <c r="AG2303" s="135"/>
      <c r="AH2303" s="135"/>
      <c r="AI2303" s="135"/>
      <c r="AJ2303" s="135"/>
      <c r="AK2303" s="135"/>
    </row>
    <row r="2304" spans="1:37" ht="18" customHeight="1">
      <c r="A2304" s="312"/>
      <c r="B2304" s="79"/>
      <c r="C2304" s="85" t="s">
        <v>26</v>
      </c>
      <c r="D2304" s="86" t="s">
        <v>1</v>
      </c>
      <c r="E2304" s="86" t="s">
        <v>29</v>
      </c>
      <c r="F2304" s="86" t="s">
        <v>119</v>
      </c>
      <c r="G2304" s="86" t="s">
        <v>134</v>
      </c>
      <c r="H2304" s="173" t="s">
        <v>117</v>
      </c>
      <c r="I2304" s="92" t="s">
        <v>135</v>
      </c>
      <c r="J2304" s="380" t="s">
        <v>199</v>
      </c>
      <c r="K2304" s="382" t="str">
        <f>$K$13</f>
        <v/>
      </c>
      <c r="L2304" s="383"/>
      <c r="M2304" s="382" t="str">
        <f>$M$13</f>
        <v/>
      </c>
      <c r="N2304" s="383"/>
      <c r="O2304" s="382" t="str">
        <f>$O$13</f>
        <v/>
      </c>
      <c r="P2304" s="383"/>
      <c r="Q2304" s="382" t="str">
        <f>$Q$13</f>
        <v/>
      </c>
      <c r="R2304" s="384"/>
      <c r="S2304" s="87"/>
      <c r="T2304" s="135"/>
      <c r="U2304" s="118"/>
      <c r="V2304" s="118"/>
      <c r="W2304" s="118"/>
      <c r="X2304" s="118"/>
      <c r="Y2304" s="135" t="str">
        <f>O2304</f>
        <v/>
      </c>
      <c r="Z2304" s="266">
        <f>O2305</f>
        <v>0</v>
      </c>
      <c r="AA2304" s="135"/>
      <c r="AB2304" s="135"/>
      <c r="AC2304" s="135"/>
      <c r="AD2304" s="135"/>
      <c r="AE2304" s="135"/>
      <c r="AF2304" s="148"/>
      <c r="AG2304" s="135"/>
      <c r="AH2304" s="135"/>
      <c r="AI2304" s="135"/>
      <c r="AJ2304" s="135"/>
      <c r="AK2304" s="135"/>
    </row>
    <row r="2305" spans="1:37" ht="18" customHeight="1" thickBot="1">
      <c r="A2305" s="312" t="str">
        <f>IF(C2303="","",C2303)</f>
        <v/>
      </c>
      <c r="B2305" s="97">
        <f>B2248</f>
        <v>26</v>
      </c>
      <c r="C2305" s="93" t="str">
        <f>IF(H2303="","",IF(D2303="USD",H2303-G2303,ROUNDUP((H2303-G2303)/T2303,2)))</f>
        <v/>
      </c>
      <c r="D2305" s="110"/>
      <c r="E2305" s="110"/>
      <c r="F2305" s="111" t="str">
        <f>IF(AND(E2303&lt;&gt;"",OR(I2303="全額",I2303="一部")=TRUE)=TRUE,E2303,"")</f>
        <v/>
      </c>
      <c r="G2305" s="112" t="str">
        <f>IF(D2303="JPY",IF(COUNTIF(F2305,"*円*")=1,I2305,ROUNDUP(I2305/T2303,2)),IF(COUNTIF(F2305,"*円*")=0,I2305,ROUNDUP(I2305*T2303,0)))</f>
        <v/>
      </c>
      <c r="H2305" s="174"/>
      <c r="I2305" s="176" t="str">
        <f>IF(I2303="","",IF(I2303="全額",H2303,IF(I2303="なし",0,"金額入力")))</f>
        <v/>
      </c>
      <c r="J2305" s="381"/>
      <c r="K2305" s="385"/>
      <c r="L2305" s="386"/>
      <c r="M2305" s="385"/>
      <c r="N2305" s="386"/>
      <c r="O2305" s="385"/>
      <c r="P2305" s="386"/>
      <c r="Q2305" s="385"/>
      <c r="R2305" s="387"/>
      <c r="S2305" s="87"/>
      <c r="T2305" s="135"/>
      <c r="U2305" s="118" t="str">
        <f>IF(G2305="","","IN_"&amp;F2305&amp;MONTH(H2305)&amp;"/"&amp;DAY(H2305))&amp;"_"&amp;COUNTIF($V$14:V2305,V2305)</f>
        <v>_402</v>
      </c>
      <c r="V2305" s="118" t="str">
        <f>"IN_"&amp;F2305&amp;H2305</f>
        <v>IN_</v>
      </c>
      <c r="W2305" s="118"/>
      <c r="X2305" s="118"/>
      <c r="Y2305" s="135" t="str">
        <f>Q2304</f>
        <v/>
      </c>
      <c r="Z2305" s="266">
        <f>Q2305</f>
        <v>0</v>
      </c>
      <c r="AA2305" s="135" t="str">
        <f>IF(AB2305="着金待ち",COUNTIF($AB$14:AB2305,"着金待ち"),"")</f>
        <v/>
      </c>
      <c r="AB2305" s="135" t="str">
        <f>IF(AND(OR(I2303="全額",I2303="一部")=TRUE,H2305="")=TRUE,"着金待ち","")</f>
        <v/>
      </c>
      <c r="AC2305" s="135" t="str">
        <f>IF(AB2305="着金待ち",C2303,"")</f>
        <v/>
      </c>
      <c r="AD2305" s="135" t="str">
        <f>IF(AB2305="着金待ち",F2305,"")</f>
        <v/>
      </c>
      <c r="AE2305" s="292" t="str">
        <f>IF(AB2305="着金待ち",G2305,"")</f>
        <v/>
      </c>
      <c r="AF2305" s="148" t="str">
        <f>IF(AB2305="着金待ち",B2305,"")</f>
        <v/>
      </c>
      <c r="AG2305" s="135" t="str">
        <f>IF(C2305="","",IF(C2305&lt;&gt;D2305+E2305,"！",""))</f>
        <v/>
      </c>
      <c r="AH2305" s="135" t="str">
        <f>IF(C2305="","",IF(C2305&lt;&gt;SUM(K2305:R2305),"！",""))</f>
        <v/>
      </c>
      <c r="AI2305" s="135" t="str">
        <f>IF(OR(AG2305="！",AH2305="！")=TRUE,"！","")</f>
        <v/>
      </c>
      <c r="AJ2305" s="135" t="str">
        <f>IF(AI2305="！",COUNTIF($AI$14:AI2305,"！"),"")</f>
        <v/>
      </c>
      <c r="AK2305" s="135">
        <v>12</v>
      </c>
    </row>
    <row r="2306" spans="1:37" ht="18" customHeight="1" thickBot="1">
      <c r="B2306" s="308" t="s">
        <v>317</v>
      </c>
      <c r="C2306" s="181"/>
      <c r="D2306" s="182"/>
      <c r="E2306" s="98" t="str">
        <f>IFERROR(ABS(C2305-(D2305+E2305)),"")</f>
        <v/>
      </c>
      <c r="F2306" s="183"/>
      <c r="G2306" s="183"/>
      <c r="H2306" s="182"/>
      <c r="I2306" s="170"/>
      <c r="J2306" s="79"/>
      <c r="K2306" s="79"/>
      <c r="L2306" s="79"/>
      <c r="M2306" s="79"/>
      <c r="N2306" s="79"/>
      <c r="O2306" s="79"/>
      <c r="P2306" s="79"/>
      <c r="Q2306" s="371" t="str">
        <f>IFERROR(ABS(C2305-SUM(K2305:R2305)),"")</f>
        <v/>
      </c>
      <c r="R2306" s="371"/>
      <c r="S2306" s="135"/>
      <c r="T2306" s="135"/>
      <c r="U2306" s="135"/>
      <c r="V2306" s="135"/>
      <c r="W2306" s="135"/>
      <c r="X2306" s="135"/>
      <c r="Y2306" s="135"/>
      <c r="Z2306" s="135"/>
      <c r="AA2306" s="135"/>
      <c r="AB2306" s="135"/>
      <c r="AC2306" s="135"/>
      <c r="AD2306" s="135"/>
      <c r="AE2306" s="135"/>
      <c r="AF2306" s="135"/>
      <c r="AG2306" s="135"/>
      <c r="AH2306" s="135"/>
      <c r="AI2306" s="135"/>
      <c r="AJ2306" s="135"/>
      <c r="AK2306" s="135"/>
    </row>
    <row r="2307" spans="1:37" ht="18" customHeight="1" thickBot="1">
      <c r="A2307" s="312"/>
      <c r="B2307" s="321">
        <f>B2302+1</f>
        <v>13</v>
      </c>
      <c r="C2307" s="81" t="s">
        <v>23</v>
      </c>
      <c r="D2307" s="82" t="s">
        <v>136</v>
      </c>
      <c r="E2307" s="82" t="s">
        <v>28</v>
      </c>
      <c r="F2307" s="82" t="s">
        <v>27</v>
      </c>
      <c r="G2307" s="82" t="s">
        <v>24</v>
      </c>
      <c r="H2307" s="171" t="s">
        <v>25</v>
      </c>
      <c r="I2307" s="91" t="s">
        <v>133</v>
      </c>
      <c r="J2307" s="372" t="s">
        <v>198</v>
      </c>
      <c r="K2307" s="374"/>
      <c r="L2307" s="375"/>
      <c r="M2307" s="375"/>
      <c r="N2307" s="375"/>
      <c r="O2307" s="375"/>
      <c r="P2307" s="375"/>
      <c r="Q2307" s="375"/>
      <c r="R2307" s="376"/>
      <c r="S2307" s="83"/>
      <c r="T2307" s="120" t="s">
        <v>31</v>
      </c>
      <c r="U2307" s="118"/>
      <c r="V2307" s="118"/>
      <c r="W2307" s="118"/>
      <c r="X2307" s="118"/>
      <c r="Y2307" s="135" t="str">
        <f>K2309</f>
        <v/>
      </c>
      <c r="Z2307" s="266">
        <f>K2310</f>
        <v>0</v>
      </c>
      <c r="AA2307" s="135"/>
      <c r="AB2307" s="135"/>
      <c r="AC2307" s="135"/>
      <c r="AD2307" s="135"/>
      <c r="AE2307" s="135"/>
      <c r="AF2307" s="148"/>
      <c r="AG2307" s="135"/>
      <c r="AH2307" s="135"/>
      <c r="AI2307" s="135"/>
      <c r="AJ2307" s="135"/>
      <c r="AK2307" s="135"/>
    </row>
    <row r="2308" spans="1:37" ht="18" customHeight="1" thickBot="1">
      <c r="A2308" s="312"/>
      <c r="B2308" s="309">
        <f>B2248</f>
        <v>26</v>
      </c>
      <c r="C2308" s="107"/>
      <c r="D2308" s="108" t="s">
        <v>30</v>
      </c>
      <c r="E2308" s="108" t="str">
        <f>IF(C2308="","",IFERROR(INDEX(リスト!$B$3:$B$32,MATCH(プレー記録!C2308,リスト!$D$3:$D$32,0),1),""))</f>
        <v/>
      </c>
      <c r="F2308" s="109"/>
      <c r="G2308" s="109" t="str">
        <f>IF(F2308="","",F2308)</f>
        <v/>
      </c>
      <c r="H2308" s="172"/>
      <c r="I2308" s="175"/>
      <c r="J2308" s="373"/>
      <c r="K2308" s="377"/>
      <c r="L2308" s="378"/>
      <c r="M2308" s="378"/>
      <c r="N2308" s="378"/>
      <c r="O2308" s="378"/>
      <c r="P2308" s="378"/>
      <c r="Q2308" s="378"/>
      <c r="R2308" s="379"/>
      <c r="S2308" s="84"/>
      <c r="T2308" s="241"/>
      <c r="U2308" s="118" t="str">
        <f>IF(F2308="","","OUT_"&amp;E2308&amp;MONTH(B2308)&amp;"/"&amp;DAY(B2308)&amp;"_"&amp;COUNTIF($V$12:V2308,V2308))</f>
        <v/>
      </c>
      <c r="V2308" s="118" t="str">
        <f>"OUT_"&amp;E2308&amp;B2308</f>
        <v>OUT_26</v>
      </c>
      <c r="W2308" s="194">
        <f>SUM(H2308)-SUM(I2310)</f>
        <v>0</v>
      </c>
      <c r="X2308" s="119" t="str">
        <f>IF(C2308="","",C2308)</f>
        <v/>
      </c>
      <c r="Y2308" s="135" t="str">
        <f>M2309</f>
        <v/>
      </c>
      <c r="Z2308" s="266">
        <f>M2310</f>
        <v>0</v>
      </c>
      <c r="AA2308" s="135"/>
      <c r="AB2308" s="135"/>
      <c r="AC2308" s="135"/>
      <c r="AD2308" s="135"/>
      <c r="AE2308" s="135"/>
      <c r="AF2308" s="148"/>
      <c r="AG2308" s="135"/>
      <c r="AH2308" s="135"/>
      <c r="AI2308" s="135"/>
      <c r="AJ2308" s="135"/>
      <c r="AK2308" s="135"/>
    </row>
    <row r="2309" spans="1:37" ht="18" customHeight="1">
      <c r="A2309" s="312"/>
      <c r="B2309" s="79"/>
      <c r="C2309" s="85" t="s">
        <v>26</v>
      </c>
      <c r="D2309" s="86" t="s">
        <v>1</v>
      </c>
      <c r="E2309" s="86" t="s">
        <v>29</v>
      </c>
      <c r="F2309" s="86" t="s">
        <v>119</v>
      </c>
      <c r="G2309" s="86" t="s">
        <v>134</v>
      </c>
      <c r="H2309" s="173" t="s">
        <v>117</v>
      </c>
      <c r="I2309" s="92" t="s">
        <v>135</v>
      </c>
      <c r="J2309" s="380" t="s">
        <v>199</v>
      </c>
      <c r="K2309" s="382" t="str">
        <f>$K$13</f>
        <v/>
      </c>
      <c r="L2309" s="383"/>
      <c r="M2309" s="382" t="str">
        <f>$M$13</f>
        <v/>
      </c>
      <c r="N2309" s="383"/>
      <c r="O2309" s="382" t="str">
        <f>$O$13</f>
        <v/>
      </c>
      <c r="P2309" s="383"/>
      <c r="Q2309" s="382" t="str">
        <f>$Q$13</f>
        <v/>
      </c>
      <c r="R2309" s="384"/>
      <c r="S2309" s="87"/>
      <c r="T2309" s="135"/>
      <c r="U2309" s="118"/>
      <c r="V2309" s="118"/>
      <c r="W2309" s="118"/>
      <c r="X2309" s="118"/>
      <c r="Y2309" s="135" t="str">
        <f>O2309</f>
        <v/>
      </c>
      <c r="Z2309" s="266">
        <f>O2310</f>
        <v>0</v>
      </c>
      <c r="AA2309" s="135"/>
      <c r="AB2309" s="135"/>
      <c r="AC2309" s="135"/>
      <c r="AD2309" s="135"/>
      <c r="AE2309" s="135"/>
      <c r="AF2309" s="148"/>
      <c r="AG2309" s="135"/>
      <c r="AH2309" s="135"/>
      <c r="AI2309" s="135"/>
      <c r="AJ2309" s="135"/>
      <c r="AK2309" s="135"/>
    </row>
    <row r="2310" spans="1:37" ht="18" customHeight="1" thickBot="1">
      <c r="A2310" s="312" t="str">
        <f>IF(C2308="","",C2308)</f>
        <v/>
      </c>
      <c r="B2310" s="97">
        <f>B2248</f>
        <v>26</v>
      </c>
      <c r="C2310" s="93" t="str">
        <f>IF(H2308="","",IF(D2308="USD",H2308-G2308,ROUNDUP((H2308-G2308)/T2308,2)))</f>
        <v/>
      </c>
      <c r="D2310" s="110"/>
      <c r="E2310" s="110"/>
      <c r="F2310" s="111" t="str">
        <f>IF(AND(E2308&lt;&gt;"",OR(I2308="全額",I2308="一部")=TRUE)=TRUE,E2308,"")</f>
        <v/>
      </c>
      <c r="G2310" s="112" t="str">
        <f>IF(D2308="JPY",IF(COUNTIF(F2310,"*円*")=1,I2310,ROUNDUP(I2310/T2308,2)),IF(COUNTIF(F2310,"*円*")=0,I2310,ROUNDUP(I2310*T2308,0)))</f>
        <v/>
      </c>
      <c r="H2310" s="174"/>
      <c r="I2310" s="176" t="str">
        <f>IF(I2308="","",IF(I2308="全額",H2308,IF(I2308="なし",0,"金額入力")))</f>
        <v/>
      </c>
      <c r="J2310" s="381"/>
      <c r="K2310" s="385"/>
      <c r="L2310" s="386"/>
      <c r="M2310" s="385"/>
      <c r="N2310" s="386"/>
      <c r="O2310" s="385"/>
      <c r="P2310" s="386"/>
      <c r="Q2310" s="385"/>
      <c r="R2310" s="387"/>
      <c r="S2310" s="87"/>
      <c r="T2310" s="135"/>
      <c r="U2310" s="118" t="str">
        <f>IF(G2310="","","IN_"&amp;F2310&amp;MONTH(H2310)&amp;"/"&amp;DAY(H2310))&amp;"_"&amp;COUNTIF($V$14:V2310,V2310)</f>
        <v>_403</v>
      </c>
      <c r="V2310" s="118" t="str">
        <f>"IN_"&amp;F2310&amp;H2310</f>
        <v>IN_</v>
      </c>
      <c r="W2310" s="118"/>
      <c r="X2310" s="118"/>
      <c r="Y2310" s="135" t="str">
        <f>Q2309</f>
        <v/>
      </c>
      <c r="Z2310" s="266">
        <f>Q2310</f>
        <v>0</v>
      </c>
      <c r="AA2310" s="135" t="str">
        <f>IF(AB2310="着金待ち",COUNTIF($AB$14:AB2310,"着金待ち"),"")</f>
        <v/>
      </c>
      <c r="AB2310" s="135" t="str">
        <f>IF(AND(OR(I2308="全額",I2308="一部")=TRUE,H2310="")=TRUE,"着金待ち","")</f>
        <v/>
      </c>
      <c r="AC2310" s="135" t="str">
        <f>IF(AB2310="着金待ち",C2308,"")</f>
        <v/>
      </c>
      <c r="AD2310" s="135" t="str">
        <f>IF(AB2310="着金待ち",F2310,"")</f>
        <v/>
      </c>
      <c r="AE2310" s="292" t="str">
        <f>IF(AB2310="着金待ち",G2310,"")</f>
        <v/>
      </c>
      <c r="AF2310" s="148" t="str">
        <f>IF(AB2310="着金待ち",B2310,"")</f>
        <v/>
      </c>
      <c r="AG2310" s="135" t="str">
        <f>IF(C2310="","",IF(C2310&lt;&gt;D2310+E2310,"！",""))</f>
        <v/>
      </c>
      <c r="AH2310" s="135" t="str">
        <f>IF(C2310="","",IF(C2310&lt;&gt;SUM(K2310:R2310),"！",""))</f>
        <v/>
      </c>
      <c r="AI2310" s="135" t="str">
        <f>IF(OR(AG2310="！",AH2310="！")=TRUE,"！","")</f>
        <v/>
      </c>
      <c r="AJ2310" s="135" t="str">
        <f>IF(AI2310="！",COUNTIF($AI$14:AI2310,"！"),"")</f>
        <v/>
      </c>
      <c r="AK2310" s="135">
        <v>13</v>
      </c>
    </row>
    <row r="2311" spans="1:37" ht="18" customHeight="1" thickBot="1">
      <c r="B2311" s="308" t="s">
        <v>317</v>
      </c>
      <c r="C2311" s="181"/>
      <c r="D2311" s="182"/>
      <c r="E2311" s="98" t="str">
        <f>IFERROR(ABS(C2310-(D2310+E2310)),"")</f>
        <v/>
      </c>
      <c r="F2311" s="183"/>
      <c r="G2311" s="183"/>
      <c r="H2311" s="182"/>
      <c r="I2311" s="170"/>
      <c r="J2311" s="79"/>
      <c r="K2311" s="79"/>
      <c r="L2311" s="79"/>
      <c r="M2311" s="79"/>
      <c r="N2311" s="79"/>
      <c r="O2311" s="79"/>
      <c r="P2311" s="79"/>
      <c r="Q2311" s="371" t="str">
        <f>IFERROR(ABS(C2310-SUM(K2310:R2310)),"")</f>
        <v/>
      </c>
      <c r="R2311" s="371"/>
      <c r="S2311" s="135"/>
      <c r="T2311" s="135"/>
      <c r="U2311" s="135"/>
      <c r="V2311" s="135"/>
      <c r="W2311" s="135"/>
      <c r="X2311" s="135"/>
      <c r="Y2311" s="135"/>
      <c r="Z2311" s="135"/>
      <c r="AA2311" s="135"/>
      <c r="AB2311" s="135"/>
      <c r="AC2311" s="135"/>
      <c r="AD2311" s="135"/>
      <c r="AE2311" s="135"/>
      <c r="AF2311" s="135"/>
      <c r="AG2311" s="135"/>
      <c r="AH2311" s="135"/>
      <c r="AI2311" s="135"/>
      <c r="AJ2311" s="135"/>
      <c r="AK2311" s="135"/>
    </row>
    <row r="2312" spans="1:37" ht="18" customHeight="1" thickBot="1">
      <c r="A2312" s="312"/>
      <c r="B2312" s="321">
        <f>B2307+1</f>
        <v>14</v>
      </c>
      <c r="C2312" s="81" t="s">
        <v>23</v>
      </c>
      <c r="D2312" s="82" t="s">
        <v>136</v>
      </c>
      <c r="E2312" s="82" t="s">
        <v>28</v>
      </c>
      <c r="F2312" s="82" t="s">
        <v>27</v>
      </c>
      <c r="G2312" s="82" t="s">
        <v>24</v>
      </c>
      <c r="H2312" s="171" t="s">
        <v>25</v>
      </c>
      <c r="I2312" s="91" t="s">
        <v>133</v>
      </c>
      <c r="J2312" s="372" t="s">
        <v>198</v>
      </c>
      <c r="K2312" s="374"/>
      <c r="L2312" s="375"/>
      <c r="M2312" s="375"/>
      <c r="N2312" s="375"/>
      <c r="O2312" s="375"/>
      <c r="P2312" s="375"/>
      <c r="Q2312" s="375"/>
      <c r="R2312" s="376"/>
      <c r="S2312" s="83"/>
      <c r="T2312" s="120" t="s">
        <v>31</v>
      </c>
      <c r="U2312" s="118"/>
      <c r="V2312" s="118"/>
      <c r="W2312" s="118"/>
      <c r="X2312" s="118"/>
      <c r="Y2312" s="135" t="str">
        <f>K2314</f>
        <v/>
      </c>
      <c r="Z2312" s="266">
        <f>K2315</f>
        <v>0</v>
      </c>
      <c r="AA2312" s="135"/>
      <c r="AB2312" s="135"/>
      <c r="AC2312" s="135"/>
      <c r="AD2312" s="135"/>
      <c r="AE2312" s="135"/>
      <c r="AF2312" s="148"/>
      <c r="AG2312" s="135"/>
      <c r="AH2312" s="135"/>
      <c r="AI2312" s="135"/>
      <c r="AJ2312" s="135"/>
      <c r="AK2312" s="135"/>
    </row>
    <row r="2313" spans="1:37" ht="18" customHeight="1" thickBot="1">
      <c r="A2313" s="312"/>
      <c r="B2313" s="309">
        <f>B2248</f>
        <v>26</v>
      </c>
      <c r="C2313" s="107"/>
      <c r="D2313" s="108" t="s">
        <v>30</v>
      </c>
      <c r="E2313" s="108" t="str">
        <f>IF(C2313="","",IFERROR(INDEX(リスト!$B$3:$B$32,MATCH(プレー記録!C2313,リスト!$D$3:$D$32,0),1),""))</f>
        <v/>
      </c>
      <c r="F2313" s="109"/>
      <c r="G2313" s="109" t="str">
        <f>IF(F2313="","",F2313)</f>
        <v/>
      </c>
      <c r="H2313" s="172"/>
      <c r="I2313" s="175"/>
      <c r="J2313" s="373"/>
      <c r="K2313" s="377"/>
      <c r="L2313" s="378"/>
      <c r="M2313" s="378"/>
      <c r="N2313" s="378"/>
      <c r="O2313" s="378"/>
      <c r="P2313" s="378"/>
      <c r="Q2313" s="378"/>
      <c r="R2313" s="379"/>
      <c r="S2313" s="84"/>
      <c r="T2313" s="241"/>
      <c r="U2313" s="118" t="str">
        <f>IF(F2313="","","OUT_"&amp;E2313&amp;MONTH(B2313)&amp;"/"&amp;DAY(B2313)&amp;"_"&amp;COUNTIF($V$12:V2313,V2313))</f>
        <v/>
      </c>
      <c r="V2313" s="118" t="str">
        <f>"OUT_"&amp;E2313&amp;B2313</f>
        <v>OUT_26</v>
      </c>
      <c r="W2313" s="194">
        <f>SUM(H2313)-SUM(I2315)</f>
        <v>0</v>
      </c>
      <c r="X2313" s="119" t="str">
        <f>IF(C2313="","",C2313)</f>
        <v/>
      </c>
      <c r="Y2313" s="135" t="str">
        <f>M2314</f>
        <v/>
      </c>
      <c r="Z2313" s="266">
        <f>M2315</f>
        <v>0</v>
      </c>
      <c r="AA2313" s="135"/>
      <c r="AB2313" s="135"/>
      <c r="AC2313" s="135"/>
      <c r="AD2313" s="135"/>
      <c r="AE2313" s="135"/>
      <c r="AF2313" s="148"/>
      <c r="AG2313" s="135"/>
      <c r="AH2313" s="135"/>
      <c r="AI2313" s="135"/>
      <c r="AJ2313" s="135"/>
      <c r="AK2313" s="135"/>
    </row>
    <row r="2314" spans="1:37" ht="18" customHeight="1">
      <c r="A2314" s="312"/>
      <c r="B2314" s="79"/>
      <c r="C2314" s="85" t="s">
        <v>26</v>
      </c>
      <c r="D2314" s="86" t="s">
        <v>1</v>
      </c>
      <c r="E2314" s="86" t="s">
        <v>29</v>
      </c>
      <c r="F2314" s="86" t="s">
        <v>119</v>
      </c>
      <c r="G2314" s="86" t="s">
        <v>134</v>
      </c>
      <c r="H2314" s="173" t="s">
        <v>117</v>
      </c>
      <c r="I2314" s="92" t="s">
        <v>135</v>
      </c>
      <c r="J2314" s="380" t="s">
        <v>199</v>
      </c>
      <c r="K2314" s="382" t="str">
        <f>$K$13</f>
        <v/>
      </c>
      <c r="L2314" s="383"/>
      <c r="M2314" s="382" t="str">
        <f>$M$13</f>
        <v/>
      </c>
      <c r="N2314" s="383"/>
      <c r="O2314" s="382" t="str">
        <f>$O$13</f>
        <v/>
      </c>
      <c r="P2314" s="383"/>
      <c r="Q2314" s="382" t="str">
        <f>$Q$13</f>
        <v/>
      </c>
      <c r="R2314" s="384"/>
      <c r="S2314" s="87"/>
      <c r="T2314" s="135"/>
      <c r="U2314" s="118"/>
      <c r="V2314" s="118"/>
      <c r="W2314" s="118"/>
      <c r="X2314" s="118"/>
      <c r="Y2314" s="135" t="str">
        <f>O2314</f>
        <v/>
      </c>
      <c r="Z2314" s="266">
        <f>O2315</f>
        <v>0</v>
      </c>
      <c r="AA2314" s="135"/>
      <c r="AB2314" s="135"/>
      <c r="AC2314" s="135"/>
      <c r="AD2314" s="135"/>
      <c r="AE2314" s="135"/>
      <c r="AF2314" s="148"/>
      <c r="AG2314" s="135"/>
      <c r="AH2314" s="135"/>
      <c r="AI2314" s="135"/>
      <c r="AJ2314" s="135"/>
      <c r="AK2314" s="135"/>
    </row>
    <row r="2315" spans="1:37" ht="18" customHeight="1" thickBot="1">
      <c r="A2315" s="312" t="str">
        <f>IF(C2313="","",C2313)</f>
        <v/>
      </c>
      <c r="B2315" s="97">
        <f>B2248</f>
        <v>26</v>
      </c>
      <c r="C2315" s="93" t="str">
        <f>IF(H2313="","",IF(D2313="USD",H2313-G2313,ROUNDUP((H2313-G2313)/T2313,2)))</f>
        <v/>
      </c>
      <c r="D2315" s="110"/>
      <c r="E2315" s="110"/>
      <c r="F2315" s="111" t="str">
        <f>IF(AND(E2313&lt;&gt;"",OR(I2313="全額",I2313="一部")=TRUE)=TRUE,E2313,"")</f>
        <v/>
      </c>
      <c r="G2315" s="112" t="str">
        <f>IF(D2313="JPY",IF(COUNTIF(F2315,"*円*")=1,I2315,ROUNDUP(I2315/T2313,2)),IF(COUNTIF(F2315,"*円*")=0,I2315,ROUNDUP(I2315*T2313,0)))</f>
        <v/>
      </c>
      <c r="H2315" s="174"/>
      <c r="I2315" s="176" t="str">
        <f>IF(I2313="","",IF(I2313="全額",H2313,IF(I2313="なし",0,"金額入力")))</f>
        <v/>
      </c>
      <c r="J2315" s="381"/>
      <c r="K2315" s="385"/>
      <c r="L2315" s="386"/>
      <c r="M2315" s="385"/>
      <c r="N2315" s="386"/>
      <c r="O2315" s="385"/>
      <c r="P2315" s="386"/>
      <c r="Q2315" s="385"/>
      <c r="R2315" s="387"/>
      <c r="S2315" s="87"/>
      <c r="T2315" s="135"/>
      <c r="U2315" s="118" t="str">
        <f>IF(G2315="","","IN_"&amp;F2315&amp;MONTH(H2315)&amp;"/"&amp;DAY(H2315))&amp;"_"&amp;COUNTIF($V$14:V2315,V2315)</f>
        <v>_404</v>
      </c>
      <c r="V2315" s="118" t="str">
        <f>"IN_"&amp;F2315&amp;H2315</f>
        <v>IN_</v>
      </c>
      <c r="W2315" s="118"/>
      <c r="X2315" s="118"/>
      <c r="Y2315" s="135" t="str">
        <f>Q2314</f>
        <v/>
      </c>
      <c r="Z2315" s="266">
        <f>Q2315</f>
        <v>0</v>
      </c>
      <c r="AA2315" s="135" t="str">
        <f>IF(AB2315="着金待ち",COUNTIF($AB$14:AB2315,"着金待ち"),"")</f>
        <v/>
      </c>
      <c r="AB2315" s="135" t="str">
        <f>IF(AND(OR(I2313="全額",I2313="一部")=TRUE,H2315="")=TRUE,"着金待ち","")</f>
        <v/>
      </c>
      <c r="AC2315" s="135" t="str">
        <f>IF(AB2315="着金待ち",C2313,"")</f>
        <v/>
      </c>
      <c r="AD2315" s="135" t="str">
        <f>IF(AB2315="着金待ち",F2315,"")</f>
        <v/>
      </c>
      <c r="AE2315" s="292" t="str">
        <f>IF(AB2315="着金待ち",G2315,"")</f>
        <v/>
      </c>
      <c r="AF2315" s="148" t="str">
        <f>IF(AB2315="着金待ち",B2315,"")</f>
        <v/>
      </c>
      <c r="AG2315" s="135" t="str">
        <f>IF(C2315="","",IF(C2315&lt;&gt;D2315+E2315,"！",""))</f>
        <v/>
      </c>
      <c r="AH2315" s="135" t="str">
        <f>IF(C2315="","",IF(C2315&lt;&gt;SUM(K2315:R2315),"！",""))</f>
        <v/>
      </c>
      <c r="AI2315" s="135" t="str">
        <f>IF(OR(AG2315="！",AH2315="！")=TRUE,"！","")</f>
        <v/>
      </c>
      <c r="AJ2315" s="135" t="str">
        <f>IF(AI2315="！",COUNTIF($AI$14:AI2315,"！"),"")</f>
        <v/>
      </c>
      <c r="AK2315" s="135">
        <v>14</v>
      </c>
    </row>
    <row r="2316" spans="1:37" ht="18" customHeight="1" thickBot="1">
      <c r="B2316" s="308" t="s">
        <v>317</v>
      </c>
      <c r="C2316" s="181"/>
      <c r="D2316" s="182"/>
      <c r="E2316" s="98" t="str">
        <f>IFERROR(ABS(C2315-(D2315+E2315)),"")</f>
        <v/>
      </c>
      <c r="F2316" s="183"/>
      <c r="G2316" s="183"/>
      <c r="H2316" s="182"/>
      <c r="I2316" s="170"/>
      <c r="J2316" s="79"/>
      <c r="K2316" s="79"/>
      <c r="L2316" s="79"/>
      <c r="M2316" s="79"/>
      <c r="N2316" s="79"/>
      <c r="O2316" s="79"/>
      <c r="P2316" s="79"/>
      <c r="Q2316" s="371" t="str">
        <f>IFERROR(ABS(C2315-SUM(K2315:R2315)),"")</f>
        <v/>
      </c>
      <c r="R2316" s="371"/>
      <c r="S2316" s="135"/>
      <c r="T2316" s="135"/>
      <c r="U2316" s="135"/>
      <c r="V2316" s="135"/>
      <c r="W2316" s="135"/>
      <c r="X2316" s="135"/>
      <c r="Y2316" s="135"/>
      <c r="Z2316" s="135"/>
      <c r="AA2316" s="135"/>
      <c r="AB2316" s="135"/>
      <c r="AC2316" s="135"/>
      <c r="AD2316" s="135"/>
      <c r="AE2316" s="135"/>
      <c r="AF2316" s="135"/>
      <c r="AG2316" s="135"/>
      <c r="AH2316" s="135"/>
      <c r="AI2316" s="135"/>
      <c r="AJ2316" s="135"/>
      <c r="AK2316" s="135"/>
    </row>
    <row r="2317" spans="1:37" ht="18" customHeight="1" thickBot="1">
      <c r="A2317" s="312"/>
      <c r="B2317" s="321">
        <f>B2312+1</f>
        <v>15</v>
      </c>
      <c r="C2317" s="81" t="s">
        <v>23</v>
      </c>
      <c r="D2317" s="82" t="s">
        <v>136</v>
      </c>
      <c r="E2317" s="82" t="s">
        <v>28</v>
      </c>
      <c r="F2317" s="82" t="s">
        <v>27</v>
      </c>
      <c r="G2317" s="82" t="s">
        <v>24</v>
      </c>
      <c r="H2317" s="171" t="s">
        <v>25</v>
      </c>
      <c r="I2317" s="91" t="s">
        <v>133</v>
      </c>
      <c r="J2317" s="372" t="s">
        <v>198</v>
      </c>
      <c r="K2317" s="374"/>
      <c r="L2317" s="375"/>
      <c r="M2317" s="375"/>
      <c r="N2317" s="375"/>
      <c r="O2317" s="375"/>
      <c r="P2317" s="375"/>
      <c r="Q2317" s="375"/>
      <c r="R2317" s="376"/>
      <c r="S2317" s="83"/>
      <c r="T2317" s="120" t="s">
        <v>31</v>
      </c>
      <c r="U2317" s="118"/>
      <c r="V2317" s="118"/>
      <c r="W2317" s="118"/>
      <c r="X2317" s="118"/>
      <c r="Y2317" s="135" t="str">
        <f>K2319</f>
        <v/>
      </c>
      <c r="Z2317" s="266">
        <f>K2320</f>
        <v>0</v>
      </c>
      <c r="AA2317" s="135"/>
      <c r="AB2317" s="135"/>
      <c r="AC2317" s="135"/>
      <c r="AD2317" s="135"/>
      <c r="AE2317" s="135"/>
      <c r="AF2317" s="148"/>
      <c r="AG2317" s="135"/>
      <c r="AH2317" s="135"/>
      <c r="AI2317" s="135"/>
      <c r="AJ2317" s="135"/>
      <c r="AK2317" s="135"/>
    </row>
    <row r="2318" spans="1:37" ht="18" customHeight="1" thickBot="1">
      <c r="A2318" s="312"/>
      <c r="B2318" s="309">
        <f>B2248</f>
        <v>26</v>
      </c>
      <c r="C2318" s="107"/>
      <c r="D2318" s="108" t="s">
        <v>30</v>
      </c>
      <c r="E2318" s="108" t="str">
        <f>IF(C2318="","",IFERROR(INDEX(リスト!$B$3:$B$32,MATCH(プレー記録!C2318,リスト!$D$3:$D$32,0),1),""))</f>
        <v/>
      </c>
      <c r="F2318" s="109"/>
      <c r="G2318" s="109" t="str">
        <f>IF(F2318="","",F2318)</f>
        <v/>
      </c>
      <c r="H2318" s="172"/>
      <c r="I2318" s="175"/>
      <c r="J2318" s="373"/>
      <c r="K2318" s="377"/>
      <c r="L2318" s="378"/>
      <c r="M2318" s="378"/>
      <c r="N2318" s="378"/>
      <c r="O2318" s="378"/>
      <c r="P2318" s="378"/>
      <c r="Q2318" s="378"/>
      <c r="R2318" s="379"/>
      <c r="S2318" s="84"/>
      <c r="T2318" s="241"/>
      <c r="U2318" s="118" t="str">
        <f>IF(F2318="","","OUT_"&amp;E2318&amp;MONTH(B2318)&amp;"/"&amp;DAY(B2318)&amp;"_"&amp;COUNTIF($V$12:V2318,V2318))</f>
        <v/>
      </c>
      <c r="V2318" s="118" t="str">
        <f>"OUT_"&amp;E2318&amp;B2318</f>
        <v>OUT_26</v>
      </c>
      <c r="W2318" s="194">
        <f>SUM(H2318)-SUM(I2320)</f>
        <v>0</v>
      </c>
      <c r="X2318" s="119" t="str">
        <f>IF(C2318="","",C2318)</f>
        <v/>
      </c>
      <c r="Y2318" s="135" t="str">
        <f>M2319</f>
        <v/>
      </c>
      <c r="Z2318" s="266">
        <f>M2320</f>
        <v>0</v>
      </c>
      <c r="AA2318" s="135"/>
      <c r="AB2318" s="135"/>
      <c r="AC2318" s="135"/>
      <c r="AD2318" s="135"/>
      <c r="AE2318" s="135"/>
      <c r="AF2318" s="148"/>
      <c r="AG2318" s="135"/>
      <c r="AH2318" s="135"/>
      <c r="AI2318" s="135"/>
      <c r="AJ2318" s="135"/>
      <c r="AK2318" s="135"/>
    </row>
    <row r="2319" spans="1:37" ht="18" customHeight="1">
      <c r="A2319" s="312"/>
      <c r="B2319" s="79"/>
      <c r="C2319" s="85" t="s">
        <v>26</v>
      </c>
      <c r="D2319" s="86" t="s">
        <v>1</v>
      </c>
      <c r="E2319" s="86" t="s">
        <v>29</v>
      </c>
      <c r="F2319" s="86" t="s">
        <v>119</v>
      </c>
      <c r="G2319" s="86" t="s">
        <v>134</v>
      </c>
      <c r="H2319" s="173" t="s">
        <v>117</v>
      </c>
      <c r="I2319" s="92" t="s">
        <v>135</v>
      </c>
      <c r="J2319" s="380" t="s">
        <v>199</v>
      </c>
      <c r="K2319" s="382" t="str">
        <f>$K$13</f>
        <v/>
      </c>
      <c r="L2319" s="383"/>
      <c r="M2319" s="382" t="str">
        <f>$M$13</f>
        <v/>
      </c>
      <c r="N2319" s="383"/>
      <c r="O2319" s="382" t="str">
        <f>$O$13</f>
        <v/>
      </c>
      <c r="P2319" s="383"/>
      <c r="Q2319" s="382" t="str">
        <f>$Q$13</f>
        <v/>
      </c>
      <c r="R2319" s="384"/>
      <c r="S2319" s="87"/>
      <c r="T2319" s="135"/>
      <c r="U2319" s="118"/>
      <c r="V2319" s="118"/>
      <c r="W2319" s="118"/>
      <c r="X2319" s="118"/>
      <c r="Y2319" s="135" t="str">
        <f>O2319</f>
        <v/>
      </c>
      <c r="Z2319" s="266">
        <f>O2320</f>
        <v>0</v>
      </c>
      <c r="AA2319" s="135"/>
      <c r="AB2319" s="135"/>
      <c r="AC2319" s="135"/>
      <c r="AD2319" s="135"/>
      <c r="AE2319" s="135"/>
      <c r="AF2319" s="148"/>
      <c r="AG2319" s="135"/>
      <c r="AH2319" s="135"/>
      <c r="AI2319" s="135"/>
      <c r="AJ2319" s="135"/>
      <c r="AK2319" s="135"/>
    </row>
    <row r="2320" spans="1:37" ht="18" customHeight="1" thickBot="1">
      <c r="A2320" s="312" t="str">
        <f>IF(C2318="","",C2318)</f>
        <v/>
      </c>
      <c r="B2320" s="97">
        <f>B2248</f>
        <v>26</v>
      </c>
      <c r="C2320" s="93" t="str">
        <f>IF(H2318="","",IF(D2318="USD",H2318-G2318,ROUNDUP((H2318-G2318)/T2318,2)))</f>
        <v/>
      </c>
      <c r="D2320" s="110"/>
      <c r="E2320" s="110"/>
      <c r="F2320" s="111" t="str">
        <f>IF(AND(E2318&lt;&gt;"",OR(I2318="全額",I2318="一部")=TRUE)=TRUE,E2318,"")</f>
        <v/>
      </c>
      <c r="G2320" s="112" t="str">
        <f>IF(D2318="JPY",IF(COUNTIF(F2320,"*円*")=1,I2320,ROUNDUP(I2320/T2318,2)),IF(COUNTIF(F2320,"*円*")=0,I2320,ROUNDUP(I2320*T2318,0)))</f>
        <v/>
      </c>
      <c r="H2320" s="174"/>
      <c r="I2320" s="176" t="str">
        <f>IF(I2318="","",IF(I2318="全額",H2318,IF(I2318="なし",0,"金額入力")))</f>
        <v/>
      </c>
      <c r="J2320" s="381"/>
      <c r="K2320" s="385"/>
      <c r="L2320" s="386"/>
      <c r="M2320" s="385"/>
      <c r="N2320" s="386"/>
      <c r="O2320" s="385"/>
      <c r="P2320" s="386"/>
      <c r="Q2320" s="385"/>
      <c r="R2320" s="387"/>
      <c r="S2320" s="87"/>
      <c r="T2320" s="135"/>
      <c r="U2320" s="118" t="str">
        <f>IF(G2320="","","IN_"&amp;F2320&amp;MONTH(H2320)&amp;"/"&amp;DAY(H2320))&amp;"_"&amp;COUNTIF($V$14:V2320,V2320)</f>
        <v>_405</v>
      </c>
      <c r="V2320" s="118" t="str">
        <f>"IN_"&amp;F2320&amp;H2320</f>
        <v>IN_</v>
      </c>
      <c r="W2320" s="118"/>
      <c r="X2320" s="118"/>
      <c r="Y2320" s="135" t="str">
        <f>Q2319</f>
        <v/>
      </c>
      <c r="Z2320" s="266">
        <f>Q2320</f>
        <v>0</v>
      </c>
      <c r="AA2320" s="135" t="str">
        <f>IF(AB2320="着金待ち",COUNTIF($AB$14:AB2320,"着金待ち"),"")</f>
        <v/>
      </c>
      <c r="AB2320" s="135" t="str">
        <f>IF(AND(OR(I2318="全額",I2318="一部")=TRUE,H2320="")=TRUE,"着金待ち","")</f>
        <v/>
      </c>
      <c r="AC2320" s="135" t="str">
        <f>IF(AB2320="着金待ち",C2318,"")</f>
        <v/>
      </c>
      <c r="AD2320" s="135" t="str">
        <f>IF(AB2320="着金待ち",F2320,"")</f>
        <v/>
      </c>
      <c r="AE2320" s="292" t="str">
        <f>IF(AB2320="着金待ち",G2320,"")</f>
        <v/>
      </c>
      <c r="AF2320" s="148" t="str">
        <f>IF(AB2320="着金待ち",B2320,"")</f>
        <v/>
      </c>
      <c r="AG2320" s="135" t="str">
        <f>IF(C2320="","",IF(C2320&lt;&gt;D2320+E2320,"！",""))</f>
        <v/>
      </c>
      <c r="AH2320" s="135" t="str">
        <f>IF(C2320="","",IF(C2320&lt;&gt;SUM(K2320:R2320),"！",""))</f>
        <v/>
      </c>
      <c r="AI2320" s="135" t="str">
        <f>IF(OR(AG2320="！",AH2320="！")=TRUE,"！","")</f>
        <v/>
      </c>
      <c r="AJ2320" s="135" t="str">
        <f>IF(AI2320="！",COUNTIF($AI$14:AI2320,"！"),"")</f>
        <v/>
      </c>
      <c r="AK2320" s="135">
        <v>15</v>
      </c>
    </row>
    <row r="2321" spans="1:37" ht="18" customHeight="1">
      <c r="B2321" s="308" t="s">
        <v>317</v>
      </c>
      <c r="C2321" s="181"/>
      <c r="D2321" s="182"/>
      <c r="E2321" s="98" t="str">
        <f>IFERROR(ABS(C2320-(D2320+E2320)),"")</f>
        <v/>
      </c>
      <c r="F2321" s="183"/>
      <c r="G2321" s="183"/>
      <c r="H2321" s="182"/>
      <c r="I2321" s="170"/>
      <c r="J2321" s="79"/>
      <c r="K2321" s="79"/>
      <c r="L2321" s="79"/>
      <c r="M2321" s="79"/>
      <c r="N2321" s="79"/>
      <c r="O2321" s="79"/>
      <c r="P2321" s="79"/>
      <c r="Q2321" s="371" t="str">
        <f>IFERROR(ABS(C2320-SUM(K2320:R2320)),"")</f>
        <v/>
      </c>
      <c r="R2321" s="371"/>
      <c r="S2321" s="135"/>
      <c r="T2321" s="135"/>
      <c r="U2321" s="135"/>
      <c r="V2321" s="135"/>
      <c r="W2321" s="135"/>
      <c r="X2321" s="135"/>
      <c r="Y2321" s="135"/>
      <c r="Z2321" s="135"/>
      <c r="AA2321" s="135"/>
      <c r="AB2321" s="135"/>
      <c r="AC2321" s="135"/>
      <c r="AD2321" s="135"/>
      <c r="AE2321" s="135"/>
      <c r="AF2321" s="135"/>
    </row>
    <row r="2323" spans="1:37" ht="18" customHeight="1">
      <c r="A2323" s="312"/>
      <c r="B2323" s="178"/>
      <c r="C2323" s="78">
        <f>C2237+1</f>
        <v>27</v>
      </c>
      <c r="D2323" s="179" t="s">
        <v>312</v>
      </c>
      <c r="E2323" s="180">
        <f>G2323+I2323</f>
        <v>0</v>
      </c>
      <c r="F2323" s="179" t="s">
        <v>1</v>
      </c>
      <c r="G2323" s="180">
        <f>D2336+D2341+D2346+D2351+D2356+D2361+D2366+D2371+D2376+D2381+D2386+D2391+D2396+D2401+D2406</f>
        <v>0</v>
      </c>
      <c r="H2323" s="179" t="s">
        <v>29</v>
      </c>
      <c r="I2323" s="180">
        <f>E2336+E2341+E2346+E2351+E2356+E2361+E2366+E2371+E2376+E2381+E2386+E2391+E2396+E2401+E2406</f>
        <v>0</v>
      </c>
      <c r="J2323" s="177"/>
      <c r="K2323" s="391" t="s">
        <v>318</v>
      </c>
      <c r="L2323" s="392"/>
      <c r="M2323" s="392"/>
      <c r="N2323" s="392"/>
      <c r="O2323" s="392"/>
      <c r="P2323" s="392"/>
      <c r="Q2323" s="392"/>
      <c r="R2323" s="393"/>
      <c r="S2323" s="79"/>
      <c r="T2323" s="118"/>
      <c r="U2323" s="118"/>
      <c r="V2323" s="118"/>
      <c r="W2323" s="118"/>
      <c r="X2323" s="118"/>
      <c r="Y2323" s="135"/>
      <c r="Z2323" s="135"/>
      <c r="AA2323" s="135"/>
      <c r="AB2323" s="135"/>
      <c r="AC2323" s="135"/>
      <c r="AD2323" s="135"/>
      <c r="AE2323" s="135"/>
      <c r="AF2323" s="135"/>
    </row>
    <row r="2324" spans="1:37" ht="18" customHeight="1">
      <c r="A2324" s="312"/>
      <c r="B2324" s="178"/>
      <c r="C2324" s="78"/>
      <c r="D2324" s="179" t="s">
        <v>313</v>
      </c>
      <c r="E2324" s="180">
        <f ca="1">IFERROR(INDEX(カレンダー・グラフ!$B$74:$AF$74,1,MATCH(プレー記録!C2323,カレンダー・グラフ!$B$72:$AF$72,0)),0)</f>
        <v>0</v>
      </c>
      <c r="F2324" s="179" t="s">
        <v>314</v>
      </c>
      <c r="G2324" s="180">
        <f>サマリー!$Q$3</f>
        <v>0</v>
      </c>
      <c r="H2324" s="179" t="s">
        <v>315</v>
      </c>
      <c r="I2324" s="180">
        <f>サマリー!$Q$7</f>
        <v>0</v>
      </c>
      <c r="J2324" s="177"/>
      <c r="K2324" s="314" t="s">
        <v>319</v>
      </c>
      <c r="L2324" s="315"/>
      <c r="M2324" s="315"/>
      <c r="N2324" s="315"/>
      <c r="O2324" s="315"/>
      <c r="P2324" s="315"/>
      <c r="Q2324" s="315"/>
      <c r="R2324" s="316"/>
      <c r="S2324" s="79"/>
      <c r="T2324" s="118"/>
      <c r="U2324" s="118"/>
      <c r="V2324" s="118"/>
      <c r="W2324" s="118"/>
      <c r="X2324" s="118"/>
      <c r="Y2324" s="135"/>
      <c r="Z2324" s="135"/>
      <c r="AA2324" s="135"/>
      <c r="AB2324" s="135"/>
      <c r="AC2324" s="135"/>
      <c r="AD2324" s="135"/>
      <c r="AE2324" s="135"/>
      <c r="AF2324" s="135"/>
    </row>
    <row r="2325" spans="1:37" ht="18" customHeight="1">
      <c r="A2325" s="312"/>
      <c r="B2325" s="243"/>
      <c r="C2325" s="389"/>
      <c r="D2325" s="389"/>
      <c r="E2325" s="389"/>
      <c r="F2325" s="389"/>
      <c r="G2325" s="389" t="str">
        <f>IFERROR(INDEX(ルール・メモ!$F$3:$F$32,MATCH(1,ルール・メモ!$E$3:$E$32,0),1),"")</f>
        <v/>
      </c>
      <c r="H2325" s="389"/>
      <c r="I2325" s="389"/>
      <c r="J2325" s="184"/>
      <c r="K2325" s="314" t="s">
        <v>344</v>
      </c>
      <c r="L2325" s="315"/>
      <c r="M2325" s="315"/>
      <c r="N2325" s="315"/>
      <c r="O2325" s="315"/>
      <c r="P2325" s="315"/>
      <c r="Q2325" s="315"/>
      <c r="R2325" s="316"/>
      <c r="S2325" s="79"/>
      <c r="T2325" s="118"/>
      <c r="U2325" s="118"/>
      <c r="V2325" s="118"/>
      <c r="W2325" s="118"/>
      <c r="X2325" s="118"/>
      <c r="Y2325" s="135"/>
      <c r="Z2325" s="135"/>
      <c r="AA2325" s="135"/>
      <c r="AB2325" s="135"/>
      <c r="AC2325" s="135"/>
      <c r="AD2325" s="135"/>
      <c r="AE2325" s="135"/>
      <c r="AF2325" s="135"/>
    </row>
    <row r="2326" spans="1:37" ht="18" customHeight="1">
      <c r="A2326" s="312"/>
      <c r="B2326" s="243"/>
      <c r="C2326" s="389"/>
      <c r="D2326" s="389"/>
      <c r="E2326" s="389"/>
      <c r="F2326" s="389"/>
      <c r="G2326" s="389" t="str">
        <f>IFERROR(INDEX(ルール・メモ!$F$3:$F$32,MATCH(2,ルール・メモ!$E$3:$E$32,0),1),"")</f>
        <v/>
      </c>
      <c r="H2326" s="389"/>
      <c r="I2326" s="389"/>
      <c r="J2326" s="184"/>
      <c r="K2326" s="317" t="s">
        <v>345</v>
      </c>
      <c r="L2326" s="276"/>
      <c r="M2326" s="276"/>
      <c r="N2326" s="276"/>
      <c r="O2326" s="276"/>
      <c r="P2326" s="276"/>
      <c r="Q2326" s="394" t="s">
        <v>322</v>
      </c>
      <c r="R2326" s="395"/>
      <c r="S2326" s="79"/>
      <c r="T2326" s="118"/>
      <c r="U2326" s="118"/>
      <c r="V2326" s="118"/>
      <c r="W2326" s="118"/>
      <c r="X2326" s="118"/>
      <c r="Y2326" s="135"/>
      <c r="Z2326" s="135"/>
      <c r="AA2326" s="135"/>
      <c r="AB2326" s="135"/>
      <c r="AC2326" s="135"/>
      <c r="AD2326" s="135"/>
      <c r="AE2326" s="135"/>
      <c r="AF2326" s="135"/>
    </row>
    <row r="2327" spans="1:37" ht="18" customHeight="1">
      <c r="A2327" s="312"/>
      <c r="B2327" s="243"/>
      <c r="C2327" s="389"/>
      <c r="D2327" s="389"/>
      <c r="E2327" s="389"/>
      <c r="F2327" s="389"/>
      <c r="G2327" s="389" t="str">
        <f>IFERROR(INDEX(ルール・メモ!$F$3:$F$32,MATCH(3,ルール・メモ!$E$3:$E$32,0),1),"")</f>
        <v/>
      </c>
      <c r="H2327" s="389"/>
      <c r="I2327" s="389"/>
      <c r="J2327" s="184"/>
      <c r="K2327" s="306">
        <f>$C$1</f>
        <v>0</v>
      </c>
      <c r="L2327" s="99">
        <f>K2327+1</f>
        <v>1</v>
      </c>
      <c r="M2327" s="99">
        <f t="shared" ref="M2327" si="211">L2327+1</f>
        <v>2</v>
      </c>
      <c r="N2327" s="99">
        <f t="shared" ref="N2327" si="212">M2327+1</f>
        <v>3</v>
      </c>
      <c r="O2327" s="99">
        <f t="shared" ref="O2327" si="213">N2327+1</f>
        <v>4</v>
      </c>
      <c r="P2327" s="99">
        <f t="shared" ref="P2327" si="214">O2327+1</f>
        <v>5</v>
      </c>
      <c r="Q2327" s="99">
        <f t="shared" ref="Q2327" si="215">P2327+1</f>
        <v>6</v>
      </c>
      <c r="R2327" s="100">
        <f t="shared" ref="R2327" si="216">Q2327+1</f>
        <v>7</v>
      </c>
      <c r="S2327" s="79"/>
      <c r="T2327" s="118"/>
      <c r="U2327" s="118"/>
      <c r="V2327" s="118"/>
      <c r="W2327" s="118"/>
      <c r="X2327" s="118"/>
      <c r="Y2327" s="135"/>
      <c r="Z2327" s="135"/>
      <c r="AA2327" s="135"/>
      <c r="AB2327" s="135"/>
      <c r="AC2327" s="135"/>
      <c r="AD2327" s="135"/>
      <c r="AE2327" s="135"/>
      <c r="AF2327" s="135"/>
    </row>
    <row r="2328" spans="1:37" ht="18" customHeight="1">
      <c r="A2328" s="312"/>
      <c r="B2328" s="243"/>
      <c r="C2328" s="389"/>
      <c r="D2328" s="389"/>
      <c r="E2328" s="389"/>
      <c r="F2328" s="389"/>
      <c r="G2328" s="389" t="str">
        <f>IFERROR(INDEX(ルール・メモ!$F$3:$F$32,MATCH(4,ルール・メモ!$E$3:$E$32,0),1),"")</f>
        <v/>
      </c>
      <c r="H2328" s="389"/>
      <c r="I2328" s="389"/>
      <c r="J2328" s="184"/>
      <c r="K2328" s="101">
        <f>K2327+8</f>
        <v>8</v>
      </c>
      <c r="L2328" s="102">
        <f t="shared" ref="L2328:R2328" si="217">L2327+8</f>
        <v>9</v>
      </c>
      <c r="M2328" s="102">
        <f t="shared" si="217"/>
        <v>10</v>
      </c>
      <c r="N2328" s="102">
        <f t="shared" si="217"/>
        <v>11</v>
      </c>
      <c r="O2328" s="102">
        <f t="shared" si="217"/>
        <v>12</v>
      </c>
      <c r="P2328" s="102">
        <f t="shared" si="217"/>
        <v>13</v>
      </c>
      <c r="Q2328" s="102">
        <f t="shared" si="217"/>
        <v>14</v>
      </c>
      <c r="R2328" s="103">
        <f t="shared" si="217"/>
        <v>15</v>
      </c>
      <c r="S2328" s="79"/>
      <c r="T2328" s="118"/>
      <c r="U2328" s="118"/>
      <c r="V2328" s="118"/>
      <c r="W2328" s="118"/>
      <c r="X2328" s="118"/>
      <c r="Y2328" s="135"/>
      <c r="Z2328" s="135"/>
      <c r="AA2328" s="135"/>
      <c r="AB2328" s="135"/>
      <c r="AC2328" s="135"/>
      <c r="AD2328" s="135"/>
      <c r="AE2328" s="135"/>
      <c r="AF2328" s="135"/>
    </row>
    <row r="2329" spans="1:37" ht="18" customHeight="1">
      <c r="A2329" s="312"/>
      <c r="B2329" s="243"/>
      <c r="C2329" s="389"/>
      <c r="D2329" s="389"/>
      <c r="E2329" s="389"/>
      <c r="F2329" s="389"/>
      <c r="G2329" s="389" t="str">
        <f>IFERROR(INDEX(ルール・メモ!$F$3:$F$32,MATCH(5,ルール・メモ!$E$3:$E$32,0),1),"")</f>
        <v/>
      </c>
      <c r="H2329" s="389"/>
      <c r="I2329" s="389"/>
      <c r="J2329" s="184"/>
      <c r="K2329" s="101">
        <f t="shared" ref="K2329:R2330" si="218">K2328+8</f>
        <v>16</v>
      </c>
      <c r="L2329" s="102">
        <f t="shared" si="218"/>
        <v>17</v>
      </c>
      <c r="M2329" s="102">
        <f t="shared" si="218"/>
        <v>18</v>
      </c>
      <c r="N2329" s="102">
        <f t="shared" si="218"/>
        <v>19</v>
      </c>
      <c r="O2329" s="102">
        <f t="shared" si="218"/>
        <v>20</v>
      </c>
      <c r="P2329" s="102">
        <f t="shared" si="218"/>
        <v>21</v>
      </c>
      <c r="Q2329" s="102">
        <f t="shared" si="218"/>
        <v>22</v>
      </c>
      <c r="R2329" s="103">
        <f t="shared" si="218"/>
        <v>23</v>
      </c>
      <c r="S2329" s="79"/>
      <c r="T2329" s="118"/>
      <c r="U2329" s="118"/>
      <c r="V2329" s="118"/>
      <c r="W2329" s="118"/>
      <c r="X2329" s="118"/>
      <c r="Y2329" s="135"/>
      <c r="Z2329" s="135"/>
      <c r="AA2329" s="135"/>
      <c r="AB2329" s="135"/>
      <c r="AC2329" s="135"/>
      <c r="AD2329" s="135"/>
      <c r="AE2329" s="135"/>
      <c r="AF2329" s="135"/>
    </row>
    <row r="2330" spans="1:37" ht="18" customHeight="1">
      <c r="A2330" s="312"/>
      <c r="B2330" s="243"/>
      <c r="C2330" s="389"/>
      <c r="D2330" s="389"/>
      <c r="E2330" s="389"/>
      <c r="F2330" s="389"/>
      <c r="G2330" s="389" t="str">
        <f>IFERROR(INDEX(ルール・メモ!$F$3:$F$32,MATCH(6,ルール・メモ!$E$3:$E$32,0),1),"")</f>
        <v/>
      </c>
      <c r="H2330" s="389"/>
      <c r="I2330" s="389"/>
      <c r="J2330" s="184"/>
      <c r="K2330" s="104">
        <f t="shared" si="218"/>
        <v>24</v>
      </c>
      <c r="L2330" s="105">
        <f t="shared" si="218"/>
        <v>25</v>
      </c>
      <c r="M2330" s="105">
        <f t="shared" si="218"/>
        <v>26</v>
      </c>
      <c r="N2330" s="105">
        <f t="shared" si="218"/>
        <v>27</v>
      </c>
      <c r="O2330" s="105">
        <f t="shared" si="218"/>
        <v>28</v>
      </c>
      <c r="P2330" s="105">
        <f t="shared" si="218"/>
        <v>29</v>
      </c>
      <c r="Q2330" s="105">
        <f t="shared" si="218"/>
        <v>30</v>
      </c>
      <c r="R2330" s="106"/>
      <c r="S2330" s="79"/>
      <c r="T2330" s="118"/>
      <c r="U2330" s="118"/>
      <c r="V2330" s="118"/>
      <c r="W2330" s="118"/>
      <c r="X2330" s="118"/>
      <c r="Y2330" s="135"/>
      <c r="Z2330" s="135"/>
      <c r="AA2330" s="135"/>
      <c r="AB2330" s="135"/>
      <c r="AC2330" s="135"/>
      <c r="AD2330" s="135"/>
      <c r="AE2330" s="135"/>
      <c r="AF2330" s="135"/>
    </row>
    <row r="2331" spans="1:37" ht="18" customHeight="1">
      <c r="A2331" s="312"/>
      <c r="B2331" s="80"/>
      <c r="C2331" s="95" t="str">
        <f>"①"&amp;IFERROR(INDEX(ルール・メモ!$C$3:$C$32,MATCH(1,ルール・メモ!$B$3:$B$32,0),1),"")</f>
        <v>①</v>
      </c>
      <c r="D2331" s="95"/>
      <c r="E2331" s="95"/>
      <c r="F2331" s="95"/>
      <c r="G2331" s="95"/>
      <c r="H2331" s="95"/>
      <c r="I2331" s="95" t="str">
        <f>"③"&amp;IFERROR(INDEX(ルール・メモ!$C$3:$C$32,MATCH(3,ルール・メモ!$B$3:$B$32,0),1),"")</f>
        <v>③</v>
      </c>
      <c r="J2331" s="80"/>
      <c r="K2331" s="96"/>
      <c r="L2331" s="96"/>
      <c r="M2331" s="96"/>
      <c r="N2331" s="96"/>
      <c r="O2331" s="96"/>
      <c r="P2331" s="96"/>
      <c r="Q2331" s="96"/>
      <c r="R2331" s="96"/>
      <c r="S2331" s="79"/>
      <c r="T2331" s="119"/>
      <c r="U2331" s="118"/>
      <c r="V2331" s="118"/>
      <c r="W2331" s="118"/>
      <c r="X2331" s="118"/>
      <c r="Y2331" s="135"/>
      <c r="Z2331" s="135"/>
      <c r="AA2331" s="135"/>
      <c r="AB2331" s="135"/>
      <c r="AC2331" s="135"/>
      <c r="AD2331" s="135"/>
      <c r="AE2331" s="135"/>
      <c r="AF2331" s="135"/>
    </row>
    <row r="2332" spans="1:37" ht="18" customHeight="1" thickBot="1">
      <c r="A2332" s="312"/>
      <c r="B2332" s="80"/>
      <c r="C2332" s="186" t="str">
        <f>"②"&amp;IFERROR(INDEX(ルール・メモ!$C$3:$C$32,MATCH(2,ルール・メモ!$B$3:$B$32,0),1),"")</f>
        <v>②</v>
      </c>
      <c r="D2332" s="186"/>
      <c r="E2332" s="186"/>
      <c r="F2332" s="186"/>
      <c r="G2332" s="186"/>
      <c r="H2332" s="186"/>
      <c r="I2332" s="186" t="str">
        <f>"④"&amp;IFERROR(INDEX(ルール・メモ!$C$3:$C$32,MATCH(4,ルール・メモ!$B$3:$B$32,0),1),"")</f>
        <v>④</v>
      </c>
      <c r="J2332" s="187"/>
      <c r="K2332" s="188"/>
      <c r="L2332" s="188"/>
      <c r="M2332" s="188"/>
      <c r="N2332" s="188"/>
      <c r="O2332" s="188"/>
      <c r="P2332" s="188"/>
      <c r="Q2332" s="188"/>
      <c r="R2332" s="188"/>
      <c r="S2332" s="79"/>
      <c r="T2332" s="118"/>
      <c r="U2332" s="118"/>
      <c r="V2332" s="118"/>
      <c r="W2332" s="118"/>
      <c r="X2332" s="118"/>
      <c r="Y2332" s="135"/>
      <c r="Z2332" s="135"/>
      <c r="AA2332" s="1"/>
      <c r="AB2332" s="1"/>
      <c r="AC2332" s="1"/>
      <c r="AD2332" s="1"/>
      <c r="AE2332" s="1"/>
      <c r="AF2332" s="1"/>
    </row>
    <row r="2333" spans="1:37" ht="18" customHeight="1" thickBot="1">
      <c r="A2333" s="312"/>
      <c r="B2333" s="321">
        <v>1</v>
      </c>
      <c r="C2333" s="81" t="s">
        <v>23</v>
      </c>
      <c r="D2333" s="82" t="s">
        <v>136</v>
      </c>
      <c r="E2333" s="82" t="s">
        <v>28</v>
      </c>
      <c r="F2333" s="82" t="s">
        <v>27</v>
      </c>
      <c r="G2333" s="82" t="s">
        <v>24</v>
      </c>
      <c r="H2333" s="171" t="s">
        <v>25</v>
      </c>
      <c r="I2333" s="91" t="s">
        <v>133</v>
      </c>
      <c r="J2333" s="372" t="s">
        <v>198</v>
      </c>
      <c r="K2333" s="374"/>
      <c r="L2333" s="375"/>
      <c r="M2333" s="375"/>
      <c r="N2333" s="375"/>
      <c r="O2333" s="375"/>
      <c r="P2333" s="375"/>
      <c r="Q2333" s="375"/>
      <c r="R2333" s="376"/>
      <c r="S2333" s="83"/>
      <c r="T2333" s="120" t="s">
        <v>31</v>
      </c>
      <c r="U2333" s="118"/>
      <c r="V2333" s="118"/>
      <c r="W2333" s="118"/>
      <c r="X2333" s="118"/>
      <c r="Y2333" s="135" t="str">
        <f>K2335</f>
        <v/>
      </c>
      <c r="Z2333" s="266">
        <f>K2336</f>
        <v>0</v>
      </c>
      <c r="AA2333" s="135"/>
      <c r="AB2333" s="135"/>
      <c r="AC2333" s="135"/>
      <c r="AD2333" s="135"/>
      <c r="AE2333" s="135"/>
      <c r="AF2333" s="148"/>
      <c r="AG2333" s="135"/>
      <c r="AH2333" s="135"/>
      <c r="AI2333" s="135"/>
      <c r="AJ2333" s="135"/>
      <c r="AK2333" s="135"/>
    </row>
    <row r="2334" spans="1:37" ht="18" customHeight="1" thickBot="1">
      <c r="A2334" s="312"/>
      <c r="B2334" s="309">
        <f>C2323</f>
        <v>27</v>
      </c>
      <c r="C2334" s="107"/>
      <c r="D2334" s="108" t="s">
        <v>30</v>
      </c>
      <c r="E2334" s="108" t="str">
        <f>IF(C2334="","",IFERROR(INDEX(リスト!$B$3:$B$32,MATCH(プレー記録!C2334,リスト!$D$3:$D$32,0),1),""))</f>
        <v/>
      </c>
      <c r="F2334" s="109"/>
      <c r="G2334" s="109" t="str">
        <f>IF(F2334="","",F2334)</f>
        <v/>
      </c>
      <c r="H2334" s="172"/>
      <c r="I2334" s="175"/>
      <c r="J2334" s="373"/>
      <c r="K2334" s="377"/>
      <c r="L2334" s="378"/>
      <c r="M2334" s="378"/>
      <c r="N2334" s="378"/>
      <c r="O2334" s="378"/>
      <c r="P2334" s="378"/>
      <c r="Q2334" s="378"/>
      <c r="R2334" s="379"/>
      <c r="S2334" s="84"/>
      <c r="T2334" s="240"/>
      <c r="U2334" s="118" t="str">
        <f>IF(F2334="","","OUT_"&amp;E2334&amp;MONTH(B2334)&amp;"/"&amp;DAY(B2334)&amp;"_"&amp;COUNTIF($V$12:V2334,V2334))</f>
        <v/>
      </c>
      <c r="V2334" s="118" t="str">
        <f>"OUT_"&amp;E2334&amp;B2334</f>
        <v>OUT_27</v>
      </c>
      <c r="W2334" s="194">
        <f>SUM(H2334)-SUM(I2336)</f>
        <v>0</v>
      </c>
      <c r="X2334" s="119" t="str">
        <f>IF(C2334="","",C2334)</f>
        <v/>
      </c>
      <c r="Y2334" s="135" t="str">
        <f>M2335</f>
        <v/>
      </c>
      <c r="Z2334" s="266">
        <f>M2336</f>
        <v>0</v>
      </c>
      <c r="AA2334" s="135"/>
      <c r="AB2334" s="135"/>
      <c r="AC2334" s="135"/>
      <c r="AD2334" s="135"/>
      <c r="AE2334" s="135"/>
      <c r="AF2334" s="148"/>
      <c r="AG2334" s="135"/>
      <c r="AH2334" s="135"/>
      <c r="AI2334" s="135"/>
      <c r="AJ2334" s="135"/>
      <c r="AK2334" s="135"/>
    </row>
    <row r="2335" spans="1:37" ht="18" customHeight="1">
      <c r="A2335" s="312"/>
      <c r="B2335" s="79"/>
      <c r="C2335" s="85" t="s">
        <v>26</v>
      </c>
      <c r="D2335" s="86" t="s">
        <v>1</v>
      </c>
      <c r="E2335" s="86" t="s">
        <v>29</v>
      </c>
      <c r="F2335" s="86" t="s">
        <v>119</v>
      </c>
      <c r="G2335" s="86" t="s">
        <v>134</v>
      </c>
      <c r="H2335" s="173" t="s">
        <v>117</v>
      </c>
      <c r="I2335" s="92" t="s">
        <v>135</v>
      </c>
      <c r="J2335" s="380" t="s">
        <v>199</v>
      </c>
      <c r="K2335" s="382" t="str">
        <f>IF(INDEX(テーブル6[プレー種別],MATCH(1,リスト!$O$3:$O$6,0),1)="","",INDEX(テーブル6[プレー種別],MATCH(1,リスト!$O$3:$O$6,0),1))</f>
        <v/>
      </c>
      <c r="L2335" s="383"/>
      <c r="M2335" s="382" t="str">
        <f>IF(INDEX(テーブル6[プレー種別],MATCH(2,リスト!$O$3:$O$6,0),1)="","",INDEX(テーブル6[プレー種別],MATCH(2,リスト!$O$3:$O$6,0),1))</f>
        <v/>
      </c>
      <c r="N2335" s="383"/>
      <c r="O2335" s="382" t="str">
        <f>IF(INDEX(テーブル6[プレー種別],MATCH(3,リスト!$O$3:$O$6,0),1)="","",INDEX(テーブル6[プレー種別],MATCH(3,リスト!$O$3:$O$6,0),1))</f>
        <v/>
      </c>
      <c r="P2335" s="383"/>
      <c r="Q2335" s="382" t="str">
        <f>IF(INDEX(テーブル6[プレー種別],MATCH(4,リスト!$O$3:$O$6,0),1)="","",INDEX(テーブル6[プレー種別],MATCH(4,リスト!$O$3:$O$6,0),1))</f>
        <v/>
      </c>
      <c r="R2335" s="384"/>
      <c r="S2335" s="87"/>
      <c r="T2335" s="118"/>
      <c r="U2335" s="118"/>
      <c r="V2335" s="118"/>
      <c r="W2335" s="118"/>
      <c r="X2335" s="118"/>
      <c r="Y2335" s="135" t="str">
        <f>O2335</f>
        <v/>
      </c>
      <c r="Z2335" s="266">
        <f>O2336</f>
        <v>0</v>
      </c>
      <c r="AA2335" s="135"/>
      <c r="AB2335" s="135"/>
      <c r="AC2335" s="135"/>
      <c r="AD2335" s="135"/>
      <c r="AE2335" s="135"/>
      <c r="AF2335" s="148"/>
      <c r="AG2335" s="135"/>
      <c r="AH2335" s="135"/>
      <c r="AI2335" s="135"/>
      <c r="AJ2335" s="135"/>
      <c r="AK2335" s="135"/>
    </row>
    <row r="2336" spans="1:37" ht="18" customHeight="1" thickBot="1">
      <c r="A2336" s="312" t="str">
        <f>IF(C2334="","",C2334)</f>
        <v/>
      </c>
      <c r="B2336" s="97">
        <f>B2334</f>
        <v>27</v>
      </c>
      <c r="C2336" s="93" t="str">
        <f>IF(H2334="","",IF(D2334="USD",H2334-G2334,ROUNDUP((H2334-G2334)/T2334,2)))</f>
        <v/>
      </c>
      <c r="D2336" s="110"/>
      <c r="E2336" s="110"/>
      <c r="F2336" s="111" t="str">
        <f>IF(AND(E2334&lt;&gt;"",OR(I2334="全額",I2334="一部")=TRUE)=TRUE,E2334,"")</f>
        <v/>
      </c>
      <c r="G2336" s="112" t="str">
        <f>IF(D2334="JPY",IF(COUNTIF(F2336,"*円*")=1,I2336,ROUNDUP(I2336/T2334,2)),IF(COUNTIF(F2336,"*円*")=0,I2336,ROUNDUP(I2336*T2334,0)))</f>
        <v/>
      </c>
      <c r="H2336" s="174"/>
      <c r="I2336" s="176" t="str">
        <f>IF(I2334="","",IF(I2334="全額",H2334,IF(I2334="なし",0,"金額入力")))</f>
        <v/>
      </c>
      <c r="J2336" s="381"/>
      <c r="K2336" s="385"/>
      <c r="L2336" s="386"/>
      <c r="M2336" s="385"/>
      <c r="N2336" s="386"/>
      <c r="O2336" s="385"/>
      <c r="P2336" s="386"/>
      <c r="Q2336" s="385"/>
      <c r="R2336" s="387"/>
      <c r="S2336" s="87"/>
      <c r="T2336" s="79"/>
      <c r="U2336" s="118" t="str">
        <f>IF(G2336="","","IN_"&amp;F2336&amp;MONTH(H2336)&amp;"/"&amp;DAY(H2336))&amp;"_"&amp;COUNTIF($V$14:V2336,V2336)</f>
        <v>_406</v>
      </c>
      <c r="V2336" s="118" t="str">
        <f>"IN_"&amp;F2336&amp;H2336</f>
        <v>IN_</v>
      </c>
      <c r="W2336" s="118"/>
      <c r="X2336" s="118"/>
      <c r="Y2336" s="135" t="str">
        <f>Q2335</f>
        <v/>
      </c>
      <c r="Z2336" s="266">
        <f>Q2336</f>
        <v>0</v>
      </c>
      <c r="AA2336" s="135" t="str">
        <f>IF(AB2336="着金待ち",COUNTIF($AB$14:AB2336,"着金待ち"),"")</f>
        <v/>
      </c>
      <c r="AB2336" s="135" t="str">
        <f>IF(AND(OR(I2334="全額",I2334="一部")=TRUE,H2336="")=TRUE,"着金待ち","")</f>
        <v/>
      </c>
      <c r="AC2336" s="135" t="str">
        <f>IF(AB2336="着金待ち",C2334,"")</f>
        <v/>
      </c>
      <c r="AD2336" s="135" t="str">
        <f>IF(AB2336="着金待ち",F2336,"")</f>
        <v/>
      </c>
      <c r="AE2336" s="292" t="str">
        <f>IF(AB2336="着金待ち",G2336,"")</f>
        <v/>
      </c>
      <c r="AF2336" s="148" t="str">
        <f>IF(AB2336="着金待ち",B2336,"")</f>
        <v/>
      </c>
      <c r="AG2336" s="135" t="str">
        <f>IF(C2336="","",IF(C2336&lt;&gt;D2336+E2336,"！",""))</f>
        <v/>
      </c>
      <c r="AH2336" s="135" t="str">
        <f>IF(C2336="","",IF(C2336&lt;&gt;SUM(K2336:R2336),"！",""))</f>
        <v/>
      </c>
      <c r="AI2336" s="135" t="str">
        <f>IF(OR(AG2336="！",AH2336="！")=TRUE,"！","")</f>
        <v/>
      </c>
      <c r="AJ2336" s="135" t="str">
        <f>IF(AI2336="！",COUNTIF($AI$14:AI2336,"！"),"")</f>
        <v/>
      </c>
      <c r="AK2336" s="135">
        <v>1</v>
      </c>
    </row>
    <row r="2337" spans="1:37" ht="18" customHeight="1" thickBot="1">
      <c r="A2337" s="312"/>
      <c r="B2337" s="79"/>
      <c r="C2337" s="88"/>
      <c r="D2337" s="89"/>
      <c r="E2337" s="94" t="str">
        <f>IFERROR(ABS(C2336-(D2336+E2336)),"")</f>
        <v/>
      </c>
      <c r="F2337" s="90"/>
      <c r="G2337" s="90"/>
      <c r="H2337" s="89"/>
      <c r="I2337" s="170"/>
      <c r="J2337" s="79"/>
      <c r="K2337" s="79"/>
      <c r="L2337" s="79"/>
      <c r="M2337" s="79"/>
      <c r="N2337" s="79"/>
      <c r="O2337" s="79"/>
      <c r="P2337" s="79"/>
      <c r="Q2337" s="388" t="str">
        <f>IFERROR(ABS(C2336-SUM(K2336:R2336)),"")</f>
        <v/>
      </c>
      <c r="R2337" s="388"/>
      <c r="S2337" s="79"/>
      <c r="T2337" s="118"/>
      <c r="U2337" s="118"/>
      <c r="V2337" s="118"/>
      <c r="W2337" s="118"/>
      <c r="X2337" s="118"/>
      <c r="Y2337" s="135"/>
      <c r="Z2337" s="135"/>
      <c r="AA2337" s="135"/>
      <c r="AB2337" s="135"/>
      <c r="AC2337" s="135"/>
      <c r="AD2337" s="135"/>
      <c r="AE2337" s="135"/>
      <c r="AF2337" s="148"/>
      <c r="AG2337" s="135"/>
      <c r="AH2337" s="135"/>
      <c r="AI2337" s="135"/>
      <c r="AJ2337" s="135"/>
      <c r="AK2337" s="135"/>
    </row>
    <row r="2338" spans="1:37" ht="18" customHeight="1" thickBot="1">
      <c r="A2338" s="312"/>
      <c r="B2338" s="321">
        <f>B2333+1</f>
        <v>2</v>
      </c>
      <c r="C2338" s="81" t="s">
        <v>23</v>
      </c>
      <c r="D2338" s="82" t="s">
        <v>136</v>
      </c>
      <c r="E2338" s="82" t="s">
        <v>28</v>
      </c>
      <c r="F2338" s="82" t="s">
        <v>27</v>
      </c>
      <c r="G2338" s="82" t="s">
        <v>24</v>
      </c>
      <c r="H2338" s="171" t="s">
        <v>25</v>
      </c>
      <c r="I2338" s="91" t="s">
        <v>133</v>
      </c>
      <c r="J2338" s="372" t="s">
        <v>198</v>
      </c>
      <c r="K2338" s="374"/>
      <c r="L2338" s="375"/>
      <c r="M2338" s="375"/>
      <c r="N2338" s="375"/>
      <c r="O2338" s="375"/>
      <c r="P2338" s="375"/>
      <c r="Q2338" s="375"/>
      <c r="R2338" s="376"/>
      <c r="S2338" s="83"/>
      <c r="T2338" s="120" t="s">
        <v>31</v>
      </c>
      <c r="U2338" s="118"/>
      <c r="V2338" s="118"/>
      <c r="W2338" s="118"/>
      <c r="X2338" s="118"/>
      <c r="Y2338" s="135" t="str">
        <f>K2340</f>
        <v/>
      </c>
      <c r="Z2338" s="266">
        <f>K2341</f>
        <v>0</v>
      </c>
      <c r="AA2338" s="135"/>
      <c r="AB2338" s="135"/>
      <c r="AC2338" s="135"/>
      <c r="AD2338" s="135"/>
      <c r="AE2338" s="135"/>
      <c r="AF2338" s="148"/>
      <c r="AG2338" s="135"/>
      <c r="AH2338" s="135"/>
      <c r="AI2338" s="135"/>
      <c r="AJ2338" s="135"/>
      <c r="AK2338" s="135"/>
    </row>
    <row r="2339" spans="1:37" ht="18" customHeight="1" thickBot="1">
      <c r="A2339" s="312"/>
      <c r="B2339" s="309">
        <f>B2334</f>
        <v>27</v>
      </c>
      <c r="C2339" s="107"/>
      <c r="D2339" s="108" t="s">
        <v>30</v>
      </c>
      <c r="E2339" s="108" t="str">
        <f>IF(C2339="","",IFERROR(INDEX(リスト!$B$3:$B$32,MATCH(プレー記録!C2339,リスト!$D$3:$D$32,0),1),""))</f>
        <v/>
      </c>
      <c r="F2339" s="109"/>
      <c r="G2339" s="109" t="str">
        <f>IF(F2339="","",F2339)</f>
        <v/>
      </c>
      <c r="H2339" s="172"/>
      <c r="I2339" s="175"/>
      <c r="J2339" s="373"/>
      <c r="K2339" s="377"/>
      <c r="L2339" s="378"/>
      <c r="M2339" s="378"/>
      <c r="N2339" s="378"/>
      <c r="O2339" s="378"/>
      <c r="P2339" s="378"/>
      <c r="Q2339" s="378"/>
      <c r="R2339" s="379"/>
      <c r="S2339" s="84"/>
      <c r="T2339" s="241"/>
      <c r="U2339" s="118" t="str">
        <f>IF(F2339="","","OUT_"&amp;E2339&amp;MONTH(B2339)&amp;"/"&amp;DAY(B2339)&amp;"_"&amp;COUNTIF($V$12:V2339,V2339))</f>
        <v/>
      </c>
      <c r="V2339" s="118" t="str">
        <f>"OUT_"&amp;E2339&amp;B2339</f>
        <v>OUT_27</v>
      </c>
      <c r="W2339" s="194">
        <f>SUM(H2339)-SUM(I2341)</f>
        <v>0</v>
      </c>
      <c r="X2339" s="119" t="str">
        <f>IF(C2339="","",C2339)</f>
        <v/>
      </c>
      <c r="Y2339" s="135" t="str">
        <f>M2340</f>
        <v/>
      </c>
      <c r="Z2339" s="266">
        <f>M2341</f>
        <v>0</v>
      </c>
      <c r="AA2339" s="135"/>
      <c r="AB2339" s="135"/>
      <c r="AC2339" s="135"/>
      <c r="AD2339" s="135"/>
      <c r="AE2339" s="135"/>
      <c r="AF2339" s="148"/>
      <c r="AG2339" s="135"/>
      <c r="AH2339" s="135"/>
      <c r="AI2339" s="135"/>
      <c r="AJ2339" s="135"/>
      <c r="AK2339" s="135"/>
    </row>
    <row r="2340" spans="1:37" ht="18" customHeight="1">
      <c r="A2340" s="312"/>
      <c r="B2340" s="79"/>
      <c r="C2340" s="85" t="s">
        <v>26</v>
      </c>
      <c r="D2340" s="86" t="s">
        <v>1</v>
      </c>
      <c r="E2340" s="86" t="s">
        <v>29</v>
      </c>
      <c r="F2340" s="86" t="s">
        <v>119</v>
      </c>
      <c r="G2340" s="86" t="s">
        <v>134</v>
      </c>
      <c r="H2340" s="173" t="s">
        <v>117</v>
      </c>
      <c r="I2340" s="92" t="s">
        <v>135</v>
      </c>
      <c r="J2340" s="380" t="s">
        <v>199</v>
      </c>
      <c r="K2340" s="382" t="str">
        <f>$K$13</f>
        <v/>
      </c>
      <c r="L2340" s="383"/>
      <c r="M2340" s="382" t="str">
        <f>$M$13</f>
        <v/>
      </c>
      <c r="N2340" s="383"/>
      <c r="O2340" s="382" t="str">
        <f>$O$13</f>
        <v/>
      </c>
      <c r="P2340" s="383"/>
      <c r="Q2340" s="382" t="str">
        <f>$Q$13</f>
        <v/>
      </c>
      <c r="R2340" s="384"/>
      <c r="S2340" s="87"/>
      <c r="T2340" s="118"/>
      <c r="U2340" s="118"/>
      <c r="V2340" s="118"/>
      <c r="W2340" s="118"/>
      <c r="X2340" s="118"/>
      <c r="Y2340" s="135" t="str">
        <f>O2340</f>
        <v/>
      </c>
      <c r="Z2340" s="266">
        <f>O2341</f>
        <v>0</v>
      </c>
      <c r="AA2340" s="135"/>
      <c r="AB2340" s="135"/>
      <c r="AC2340" s="135"/>
      <c r="AD2340" s="135"/>
      <c r="AE2340" s="135"/>
      <c r="AF2340" s="148"/>
      <c r="AG2340" s="135"/>
      <c r="AH2340" s="135"/>
      <c r="AI2340" s="135"/>
      <c r="AJ2340" s="135"/>
      <c r="AK2340" s="135"/>
    </row>
    <row r="2341" spans="1:37" ht="18" customHeight="1" thickBot="1">
      <c r="A2341" s="312" t="str">
        <f>IF(C2339="","",C2339)</f>
        <v/>
      </c>
      <c r="B2341" s="97">
        <f>B2334</f>
        <v>27</v>
      </c>
      <c r="C2341" s="93" t="str">
        <f>IF(H2339="","",IF(D2339="USD",H2339-G2339,ROUNDUP((H2339-G2339)/T2339,2)))</f>
        <v/>
      </c>
      <c r="D2341" s="110"/>
      <c r="E2341" s="110"/>
      <c r="F2341" s="111" t="str">
        <f>IF(AND(E2339&lt;&gt;"",OR(I2339="全額",I2339="一部")=TRUE)=TRUE,E2339,"")</f>
        <v/>
      </c>
      <c r="G2341" s="112" t="str">
        <f>IF(D2339="JPY",IF(COUNTIF(F2341,"*円*")=1,I2341,ROUNDUP(I2341/T2339,2)),IF(COUNTIF(F2341,"*円*")=0,I2341,ROUNDUP(I2341*T2339,0)))</f>
        <v/>
      </c>
      <c r="H2341" s="174"/>
      <c r="I2341" s="176" t="str">
        <f>IF(I2339="","",IF(I2339="全額",H2339,IF(I2339="なし",0,"金額入力")))</f>
        <v/>
      </c>
      <c r="J2341" s="381"/>
      <c r="K2341" s="385"/>
      <c r="L2341" s="386"/>
      <c r="M2341" s="385"/>
      <c r="N2341" s="386"/>
      <c r="O2341" s="385"/>
      <c r="P2341" s="386"/>
      <c r="Q2341" s="385"/>
      <c r="R2341" s="387"/>
      <c r="S2341" s="87"/>
      <c r="T2341" s="79"/>
      <c r="U2341" s="118" t="str">
        <f>IF(G2341="","","IN_"&amp;F2341&amp;MONTH(H2341)&amp;"/"&amp;DAY(H2341))&amp;"_"&amp;COUNTIF($V$14:V2341,V2341)</f>
        <v>_407</v>
      </c>
      <c r="V2341" s="118" t="str">
        <f>"IN_"&amp;F2341&amp;H2341</f>
        <v>IN_</v>
      </c>
      <c r="W2341" s="118"/>
      <c r="X2341" s="118"/>
      <c r="Y2341" s="135" t="str">
        <f>Q2340</f>
        <v/>
      </c>
      <c r="Z2341" s="266">
        <f>Q2341</f>
        <v>0</v>
      </c>
      <c r="AA2341" s="135" t="str">
        <f>IF(AB2341="着金待ち",COUNTIF($AB$14:AB2341,"着金待ち"),"")</f>
        <v/>
      </c>
      <c r="AB2341" s="135" t="str">
        <f>IF(AND(OR(I2339="全額",I2339="一部")=TRUE,H2341="")=TRUE,"着金待ち","")</f>
        <v/>
      </c>
      <c r="AC2341" s="135" t="str">
        <f>IF(AB2341="着金待ち",C2339,"")</f>
        <v/>
      </c>
      <c r="AD2341" s="135" t="str">
        <f>IF(AB2341="着金待ち",F2341,"")</f>
        <v/>
      </c>
      <c r="AE2341" s="292" t="str">
        <f>IF(AB2341="着金待ち",G2341,"")</f>
        <v/>
      </c>
      <c r="AF2341" s="148" t="str">
        <f>IF(AB2341="着金待ち",B2341,"")</f>
        <v/>
      </c>
      <c r="AG2341" s="135" t="str">
        <f>IF(C2341="","",IF(C2341&lt;&gt;D2341+E2341,"！",""))</f>
        <v/>
      </c>
      <c r="AH2341" s="135" t="str">
        <f>IF(C2341="","",IF(C2341&lt;&gt;SUM(K2341:R2341),"！",""))</f>
        <v/>
      </c>
      <c r="AI2341" s="135" t="str">
        <f>IF(OR(AG2341="！",AH2341="！")=TRUE,"！","")</f>
        <v/>
      </c>
      <c r="AJ2341" s="135" t="str">
        <f>IF(AI2341="！",COUNTIF($AI$14:AI2341,"！"),"")</f>
        <v/>
      </c>
      <c r="AK2341" s="135">
        <v>2</v>
      </c>
    </row>
    <row r="2342" spans="1:37" ht="18" customHeight="1" thickBot="1">
      <c r="A2342" s="312"/>
      <c r="B2342" s="79"/>
      <c r="C2342" s="88"/>
      <c r="D2342" s="89"/>
      <c r="E2342" s="94" t="str">
        <f>IFERROR(ABS(C2341-(D2341+E2341)),"")</f>
        <v/>
      </c>
      <c r="F2342" s="90"/>
      <c r="G2342" s="90"/>
      <c r="H2342" s="89"/>
      <c r="I2342" s="170"/>
      <c r="J2342" s="79"/>
      <c r="K2342" s="79"/>
      <c r="L2342" s="79"/>
      <c r="M2342" s="79"/>
      <c r="N2342" s="79"/>
      <c r="O2342" s="79"/>
      <c r="P2342" s="79"/>
      <c r="Q2342" s="388" t="str">
        <f>IFERROR(ABS(C2341-SUM(K2341:R2341)),"")</f>
        <v/>
      </c>
      <c r="R2342" s="388"/>
      <c r="S2342" s="79"/>
      <c r="T2342" s="118"/>
      <c r="U2342" s="118"/>
      <c r="V2342" s="118"/>
      <c r="W2342" s="118"/>
      <c r="X2342" s="118"/>
      <c r="Y2342" s="135"/>
      <c r="Z2342" s="135"/>
      <c r="AA2342" s="135"/>
      <c r="AB2342" s="135"/>
      <c r="AC2342" s="135"/>
      <c r="AD2342" s="135"/>
      <c r="AE2342" s="135"/>
      <c r="AF2342" s="148"/>
      <c r="AG2342" s="135"/>
      <c r="AH2342" s="135"/>
      <c r="AI2342" s="135"/>
      <c r="AJ2342" s="135"/>
      <c r="AK2342" s="135"/>
    </row>
    <row r="2343" spans="1:37" ht="18" customHeight="1" thickBot="1">
      <c r="A2343" s="312"/>
      <c r="B2343" s="321">
        <f>B2338+1</f>
        <v>3</v>
      </c>
      <c r="C2343" s="81" t="s">
        <v>23</v>
      </c>
      <c r="D2343" s="82" t="s">
        <v>136</v>
      </c>
      <c r="E2343" s="82" t="s">
        <v>28</v>
      </c>
      <c r="F2343" s="82" t="s">
        <v>27</v>
      </c>
      <c r="G2343" s="82" t="s">
        <v>24</v>
      </c>
      <c r="H2343" s="171" t="s">
        <v>25</v>
      </c>
      <c r="I2343" s="91" t="s">
        <v>133</v>
      </c>
      <c r="J2343" s="372" t="s">
        <v>198</v>
      </c>
      <c r="K2343" s="374"/>
      <c r="L2343" s="375"/>
      <c r="M2343" s="375"/>
      <c r="N2343" s="375"/>
      <c r="O2343" s="375"/>
      <c r="P2343" s="375"/>
      <c r="Q2343" s="375"/>
      <c r="R2343" s="376"/>
      <c r="S2343" s="83"/>
      <c r="T2343" s="120" t="s">
        <v>31</v>
      </c>
      <c r="U2343" s="118"/>
      <c r="V2343" s="118"/>
      <c r="W2343" s="118"/>
      <c r="X2343" s="118"/>
      <c r="Y2343" s="135" t="str">
        <f>K2345</f>
        <v/>
      </c>
      <c r="Z2343" s="266">
        <f>K2346</f>
        <v>0</v>
      </c>
      <c r="AA2343" s="135"/>
      <c r="AB2343" s="135"/>
      <c r="AC2343" s="135"/>
      <c r="AD2343" s="135"/>
      <c r="AE2343" s="135"/>
      <c r="AF2343" s="148"/>
      <c r="AG2343" s="135"/>
      <c r="AH2343" s="135"/>
      <c r="AI2343" s="135"/>
      <c r="AJ2343" s="135"/>
      <c r="AK2343" s="135"/>
    </row>
    <row r="2344" spans="1:37" ht="18" customHeight="1" thickBot="1">
      <c r="A2344" s="312"/>
      <c r="B2344" s="309">
        <f>B2334</f>
        <v>27</v>
      </c>
      <c r="C2344" s="107"/>
      <c r="D2344" s="108" t="s">
        <v>30</v>
      </c>
      <c r="E2344" s="108" t="str">
        <f>IF(C2344="","",IFERROR(INDEX(リスト!$B$3:$B$32,MATCH(プレー記録!C2344,リスト!$D$3:$D$32,0),1),""))</f>
        <v/>
      </c>
      <c r="F2344" s="109"/>
      <c r="G2344" s="109" t="str">
        <f>IF(F2344="","",F2344)</f>
        <v/>
      </c>
      <c r="H2344" s="172"/>
      <c r="I2344" s="175"/>
      <c r="J2344" s="373"/>
      <c r="K2344" s="377"/>
      <c r="L2344" s="378"/>
      <c r="M2344" s="378"/>
      <c r="N2344" s="378"/>
      <c r="O2344" s="378"/>
      <c r="P2344" s="378"/>
      <c r="Q2344" s="378"/>
      <c r="R2344" s="379"/>
      <c r="S2344" s="84"/>
      <c r="T2344" s="241"/>
      <c r="U2344" s="118" t="str">
        <f>IF(F2344="","","OUT_"&amp;E2344&amp;MONTH(B2344)&amp;"/"&amp;DAY(B2344)&amp;"_"&amp;COUNTIF($V$12:V2344,V2344))</f>
        <v/>
      </c>
      <c r="V2344" s="118" t="str">
        <f>"OUT_"&amp;E2344&amp;B2344</f>
        <v>OUT_27</v>
      </c>
      <c r="W2344" s="194">
        <f>SUM(H2344)-SUM(I2346)</f>
        <v>0</v>
      </c>
      <c r="X2344" s="119" t="str">
        <f>IF(C2344="","",C2344)</f>
        <v/>
      </c>
      <c r="Y2344" s="135" t="str">
        <f>M2345</f>
        <v/>
      </c>
      <c r="Z2344" s="266">
        <f>M2346</f>
        <v>0</v>
      </c>
      <c r="AA2344" s="135"/>
      <c r="AB2344" s="135"/>
      <c r="AC2344" s="135"/>
      <c r="AD2344" s="135"/>
      <c r="AE2344" s="135"/>
      <c r="AF2344" s="148"/>
      <c r="AG2344" s="135"/>
      <c r="AH2344" s="135"/>
      <c r="AI2344" s="135"/>
      <c r="AJ2344" s="135"/>
      <c r="AK2344" s="135"/>
    </row>
    <row r="2345" spans="1:37" ht="18" customHeight="1">
      <c r="A2345" s="312"/>
      <c r="B2345" s="79"/>
      <c r="C2345" s="85" t="s">
        <v>26</v>
      </c>
      <c r="D2345" s="86" t="s">
        <v>1</v>
      </c>
      <c r="E2345" s="86" t="s">
        <v>29</v>
      </c>
      <c r="F2345" s="86" t="s">
        <v>119</v>
      </c>
      <c r="G2345" s="86" t="s">
        <v>134</v>
      </c>
      <c r="H2345" s="173" t="s">
        <v>117</v>
      </c>
      <c r="I2345" s="92" t="s">
        <v>135</v>
      </c>
      <c r="J2345" s="380" t="s">
        <v>199</v>
      </c>
      <c r="K2345" s="382" t="str">
        <f>$K$13</f>
        <v/>
      </c>
      <c r="L2345" s="383"/>
      <c r="M2345" s="382" t="str">
        <f>$M$13</f>
        <v/>
      </c>
      <c r="N2345" s="383"/>
      <c r="O2345" s="382" t="str">
        <f>$O$13</f>
        <v/>
      </c>
      <c r="P2345" s="383"/>
      <c r="Q2345" s="382" t="str">
        <f>$Q$13</f>
        <v/>
      </c>
      <c r="R2345" s="384"/>
      <c r="S2345" s="87"/>
      <c r="T2345" s="135"/>
      <c r="U2345" s="118"/>
      <c r="V2345" s="118"/>
      <c r="W2345" s="118"/>
      <c r="X2345" s="118"/>
      <c r="Y2345" s="135" t="str">
        <f>O2345</f>
        <v/>
      </c>
      <c r="Z2345" s="266">
        <f>O2346</f>
        <v>0</v>
      </c>
      <c r="AA2345" s="135"/>
      <c r="AB2345" s="135"/>
      <c r="AC2345" s="135"/>
      <c r="AD2345" s="135"/>
      <c r="AE2345" s="135"/>
      <c r="AF2345" s="148"/>
      <c r="AG2345" s="135"/>
      <c r="AH2345" s="135"/>
      <c r="AI2345" s="135"/>
      <c r="AJ2345" s="135"/>
      <c r="AK2345" s="135"/>
    </row>
    <row r="2346" spans="1:37" ht="18" customHeight="1" thickBot="1">
      <c r="A2346" s="312" t="str">
        <f>IF(C2344="","",C2344)</f>
        <v/>
      </c>
      <c r="B2346" s="97">
        <f>B2334</f>
        <v>27</v>
      </c>
      <c r="C2346" s="93" t="str">
        <f>IF(H2344="","",IF(D2344="USD",H2344-G2344,ROUNDUP((H2344-G2344)/T2344,2)))</f>
        <v/>
      </c>
      <c r="D2346" s="110"/>
      <c r="E2346" s="110"/>
      <c r="F2346" s="111" t="str">
        <f>IF(AND(E2344&lt;&gt;"",OR(I2344="全額",I2344="一部")=TRUE)=TRUE,E2344,"")</f>
        <v/>
      </c>
      <c r="G2346" s="112" t="str">
        <f>IF(D2344="JPY",IF(COUNTIF(F2346,"*円*")=1,I2346,ROUNDUP(I2346/T2344,2)),IF(COUNTIF(F2346,"*円*")=0,I2346,ROUNDUP(I2346*T2344,0)))</f>
        <v/>
      </c>
      <c r="H2346" s="174"/>
      <c r="I2346" s="176" t="str">
        <f>IF(I2344="","",IF(I2344="全額",H2344,IF(I2344="なし",0,"金額入力")))</f>
        <v/>
      </c>
      <c r="J2346" s="381"/>
      <c r="K2346" s="385"/>
      <c r="L2346" s="386"/>
      <c r="M2346" s="385"/>
      <c r="N2346" s="386"/>
      <c r="O2346" s="385"/>
      <c r="P2346" s="386"/>
      <c r="Q2346" s="385"/>
      <c r="R2346" s="387"/>
      <c r="S2346" s="87"/>
      <c r="T2346" s="135"/>
      <c r="U2346" s="118" t="str">
        <f>IF(G2346="","","IN_"&amp;F2346&amp;MONTH(H2346)&amp;"/"&amp;DAY(H2346))&amp;"_"&amp;COUNTIF($V$14:V2346,V2346)</f>
        <v>_408</v>
      </c>
      <c r="V2346" s="118" t="str">
        <f>"IN_"&amp;F2346&amp;H2346</f>
        <v>IN_</v>
      </c>
      <c r="W2346" s="118"/>
      <c r="X2346" s="118"/>
      <c r="Y2346" s="135" t="str">
        <f>Q2345</f>
        <v/>
      </c>
      <c r="Z2346" s="266">
        <f>Q2346</f>
        <v>0</v>
      </c>
      <c r="AA2346" s="135" t="str">
        <f>IF(AB2346="着金待ち",COUNTIF($AB$14:AB2346,"着金待ち"),"")</f>
        <v/>
      </c>
      <c r="AB2346" s="135" t="str">
        <f>IF(AND(OR(I2344="全額",I2344="一部")=TRUE,H2346="")=TRUE,"着金待ち","")</f>
        <v/>
      </c>
      <c r="AC2346" s="135" t="str">
        <f>IF(AB2346="着金待ち",C2344,"")</f>
        <v/>
      </c>
      <c r="AD2346" s="135" t="str">
        <f>IF(AB2346="着金待ち",F2346,"")</f>
        <v/>
      </c>
      <c r="AE2346" s="292" t="str">
        <f>IF(AB2346="着金待ち",G2346,"")</f>
        <v/>
      </c>
      <c r="AF2346" s="148" t="str">
        <f>IF(AB2346="着金待ち",B2346,"")</f>
        <v/>
      </c>
      <c r="AG2346" s="135" t="str">
        <f>IF(C2346="","",IF(C2346&lt;&gt;D2346+E2346,"！",""))</f>
        <v/>
      </c>
      <c r="AH2346" s="135" t="str">
        <f>IF(C2346="","",IF(C2346&lt;&gt;SUM(K2346:R2346),"！",""))</f>
        <v/>
      </c>
      <c r="AI2346" s="135" t="str">
        <f>IF(OR(AG2346="！",AH2346="！")=TRUE,"！","")</f>
        <v/>
      </c>
      <c r="AJ2346" s="135" t="str">
        <f>IF(AI2346="！",COUNTIF($AI$14:AI2346,"！"),"")</f>
        <v/>
      </c>
      <c r="AK2346" s="135">
        <v>3</v>
      </c>
    </row>
    <row r="2347" spans="1:37" ht="18" customHeight="1" thickBot="1">
      <c r="A2347" s="312"/>
      <c r="B2347" s="308" t="s">
        <v>317</v>
      </c>
      <c r="C2347" s="88"/>
      <c r="D2347" s="89"/>
      <c r="E2347" s="94" t="str">
        <f>IFERROR(ABS(C2346-(D2346+E2346)),"")</f>
        <v/>
      </c>
      <c r="F2347" s="90"/>
      <c r="G2347" s="90"/>
      <c r="H2347" s="89"/>
      <c r="I2347" s="170"/>
      <c r="J2347" s="79"/>
      <c r="K2347" s="79"/>
      <c r="L2347" s="79"/>
      <c r="M2347" s="79"/>
      <c r="N2347" s="79"/>
      <c r="O2347" s="79"/>
      <c r="P2347" s="79"/>
      <c r="Q2347" s="388" t="str">
        <f>IFERROR(ABS(C2346-SUM(K2346:R2346)),"")</f>
        <v/>
      </c>
      <c r="R2347" s="388"/>
      <c r="S2347" s="79"/>
      <c r="T2347" s="135"/>
      <c r="U2347" s="118"/>
      <c r="V2347" s="118"/>
      <c r="W2347" s="118"/>
      <c r="X2347" s="118"/>
      <c r="Y2347" s="135"/>
      <c r="Z2347" s="135"/>
      <c r="AA2347" s="135"/>
      <c r="AB2347" s="135"/>
      <c r="AC2347" s="135"/>
      <c r="AD2347" s="135"/>
      <c r="AE2347" s="135"/>
      <c r="AF2347" s="148"/>
      <c r="AG2347" s="135"/>
      <c r="AH2347" s="135"/>
      <c r="AI2347" s="135"/>
      <c r="AJ2347" s="135"/>
      <c r="AK2347" s="135"/>
    </row>
    <row r="2348" spans="1:37" ht="18" customHeight="1" thickBot="1">
      <c r="A2348" s="312"/>
      <c r="B2348" s="321">
        <f>B2343+1</f>
        <v>4</v>
      </c>
      <c r="C2348" s="81" t="s">
        <v>23</v>
      </c>
      <c r="D2348" s="82" t="s">
        <v>136</v>
      </c>
      <c r="E2348" s="82" t="s">
        <v>28</v>
      </c>
      <c r="F2348" s="82" t="s">
        <v>27</v>
      </c>
      <c r="G2348" s="82" t="s">
        <v>24</v>
      </c>
      <c r="H2348" s="171" t="s">
        <v>25</v>
      </c>
      <c r="I2348" s="91" t="s">
        <v>133</v>
      </c>
      <c r="J2348" s="372" t="s">
        <v>198</v>
      </c>
      <c r="K2348" s="374"/>
      <c r="L2348" s="375"/>
      <c r="M2348" s="375"/>
      <c r="N2348" s="375"/>
      <c r="O2348" s="375"/>
      <c r="P2348" s="375"/>
      <c r="Q2348" s="375"/>
      <c r="R2348" s="376"/>
      <c r="S2348" s="83"/>
      <c r="T2348" s="120" t="s">
        <v>31</v>
      </c>
      <c r="U2348" s="118"/>
      <c r="V2348" s="118"/>
      <c r="W2348" s="118"/>
      <c r="X2348" s="118"/>
      <c r="Y2348" s="135" t="str">
        <f>K2350</f>
        <v/>
      </c>
      <c r="Z2348" s="266">
        <f>K2351</f>
        <v>0</v>
      </c>
      <c r="AA2348" s="135"/>
      <c r="AB2348" s="135"/>
      <c r="AC2348" s="135"/>
      <c r="AD2348" s="135"/>
      <c r="AE2348" s="135"/>
      <c r="AF2348" s="148"/>
      <c r="AG2348" s="135"/>
      <c r="AH2348" s="135"/>
      <c r="AI2348" s="135"/>
      <c r="AJ2348" s="135"/>
      <c r="AK2348" s="135"/>
    </row>
    <row r="2349" spans="1:37" ht="18" customHeight="1" thickBot="1">
      <c r="A2349" s="312"/>
      <c r="B2349" s="309">
        <f>B2334</f>
        <v>27</v>
      </c>
      <c r="C2349" s="107"/>
      <c r="D2349" s="108" t="s">
        <v>30</v>
      </c>
      <c r="E2349" s="108" t="str">
        <f>IF(C2349="","",IFERROR(INDEX(リスト!$B$3:$B$32,MATCH(プレー記録!C2349,リスト!$D$3:$D$32,0),1),""))</f>
        <v/>
      </c>
      <c r="F2349" s="109"/>
      <c r="G2349" s="109" t="str">
        <f>IF(F2349="","",F2349)</f>
        <v/>
      </c>
      <c r="H2349" s="172"/>
      <c r="I2349" s="175"/>
      <c r="J2349" s="373"/>
      <c r="K2349" s="377"/>
      <c r="L2349" s="378"/>
      <c r="M2349" s="378"/>
      <c r="N2349" s="378"/>
      <c r="O2349" s="378"/>
      <c r="P2349" s="378"/>
      <c r="Q2349" s="378"/>
      <c r="R2349" s="379"/>
      <c r="S2349" s="84"/>
      <c r="T2349" s="241"/>
      <c r="U2349" s="118" t="str">
        <f>IF(F2349="","","OUT_"&amp;E2349&amp;MONTH(B2349)&amp;"/"&amp;DAY(B2349)&amp;"_"&amp;COUNTIF($V$12:V2349,V2349))</f>
        <v/>
      </c>
      <c r="V2349" s="118" t="str">
        <f>"OUT_"&amp;E2349&amp;B2349</f>
        <v>OUT_27</v>
      </c>
      <c r="W2349" s="194">
        <f>SUM(H2349)-SUM(I2351)</f>
        <v>0</v>
      </c>
      <c r="X2349" s="119" t="str">
        <f>IF(C2349="","",C2349)</f>
        <v/>
      </c>
      <c r="Y2349" s="135" t="str">
        <f>M2350</f>
        <v/>
      </c>
      <c r="Z2349" s="266">
        <f>M2351</f>
        <v>0</v>
      </c>
      <c r="AA2349" s="135"/>
      <c r="AB2349" s="135"/>
      <c r="AC2349" s="135"/>
      <c r="AD2349" s="135"/>
      <c r="AE2349" s="135"/>
      <c r="AF2349" s="148"/>
      <c r="AG2349" s="135"/>
      <c r="AH2349" s="135"/>
      <c r="AI2349" s="135"/>
      <c r="AJ2349" s="135"/>
      <c r="AK2349" s="135"/>
    </row>
    <row r="2350" spans="1:37" ht="18" customHeight="1">
      <c r="A2350" s="312"/>
      <c r="B2350" s="79"/>
      <c r="C2350" s="85" t="s">
        <v>26</v>
      </c>
      <c r="D2350" s="86" t="s">
        <v>1</v>
      </c>
      <c r="E2350" s="86" t="s">
        <v>29</v>
      </c>
      <c r="F2350" s="86" t="s">
        <v>119</v>
      </c>
      <c r="G2350" s="86" t="s">
        <v>134</v>
      </c>
      <c r="H2350" s="173" t="s">
        <v>117</v>
      </c>
      <c r="I2350" s="92" t="s">
        <v>135</v>
      </c>
      <c r="J2350" s="380" t="s">
        <v>199</v>
      </c>
      <c r="K2350" s="382" t="str">
        <f>$K$13</f>
        <v/>
      </c>
      <c r="L2350" s="383"/>
      <c r="M2350" s="382" t="str">
        <f>$M$13</f>
        <v/>
      </c>
      <c r="N2350" s="383"/>
      <c r="O2350" s="382" t="str">
        <f>$O$13</f>
        <v/>
      </c>
      <c r="P2350" s="383"/>
      <c r="Q2350" s="382" t="str">
        <f>$Q$13</f>
        <v/>
      </c>
      <c r="R2350" s="384"/>
      <c r="S2350" s="87"/>
      <c r="T2350" s="135"/>
      <c r="U2350" s="118"/>
      <c r="V2350" s="118"/>
      <c r="W2350" s="118"/>
      <c r="X2350" s="118"/>
      <c r="Y2350" s="135" t="str">
        <f>O2350</f>
        <v/>
      </c>
      <c r="Z2350" s="266">
        <f>O2351</f>
        <v>0</v>
      </c>
      <c r="AA2350" s="135"/>
      <c r="AB2350" s="135"/>
      <c r="AC2350" s="135"/>
      <c r="AD2350" s="135"/>
      <c r="AE2350" s="135"/>
      <c r="AF2350" s="148"/>
      <c r="AG2350" s="135"/>
      <c r="AH2350" s="135"/>
      <c r="AI2350" s="135"/>
      <c r="AJ2350" s="135"/>
      <c r="AK2350" s="135"/>
    </row>
    <row r="2351" spans="1:37" ht="18" customHeight="1" thickBot="1">
      <c r="A2351" s="312" t="str">
        <f>IF(C2349="","",C2349)</f>
        <v/>
      </c>
      <c r="B2351" s="97">
        <f>B2334</f>
        <v>27</v>
      </c>
      <c r="C2351" s="93" t="str">
        <f>IF(H2349="","",IF(D2349="USD",H2349-G2349,ROUNDUP((H2349-G2349)/T2349,2)))</f>
        <v/>
      </c>
      <c r="D2351" s="110"/>
      <c r="E2351" s="110"/>
      <c r="F2351" s="111" t="str">
        <f>IF(AND(E2349&lt;&gt;"",OR(I2349="全額",I2349="一部")=TRUE)=TRUE,E2349,"")</f>
        <v/>
      </c>
      <c r="G2351" s="112" t="str">
        <f>IF(D2349="JPY",IF(COUNTIF(F2351,"*円*")=1,I2351,ROUNDUP(I2351/T2349,2)),IF(COUNTIF(F2351,"*円*")=0,I2351,ROUNDUP(I2351*T2349,0)))</f>
        <v/>
      </c>
      <c r="H2351" s="174"/>
      <c r="I2351" s="176" t="str">
        <f>IF(I2349="","",IF(I2349="全額",H2349,IF(I2349="なし",0,"金額入力")))</f>
        <v/>
      </c>
      <c r="J2351" s="381"/>
      <c r="K2351" s="385"/>
      <c r="L2351" s="386"/>
      <c r="M2351" s="385"/>
      <c r="N2351" s="386"/>
      <c r="O2351" s="385"/>
      <c r="P2351" s="386"/>
      <c r="Q2351" s="385"/>
      <c r="R2351" s="387"/>
      <c r="S2351" s="87"/>
      <c r="T2351" s="135"/>
      <c r="U2351" s="118" t="str">
        <f>IF(G2351="","","IN_"&amp;F2351&amp;MONTH(H2351)&amp;"/"&amp;DAY(H2351))&amp;"_"&amp;COUNTIF($V$14:V2351,V2351)</f>
        <v>_409</v>
      </c>
      <c r="V2351" s="118" t="str">
        <f>"IN_"&amp;F2351&amp;H2351</f>
        <v>IN_</v>
      </c>
      <c r="W2351" s="118"/>
      <c r="X2351" s="118"/>
      <c r="Y2351" s="135" t="str">
        <f>Q2350</f>
        <v/>
      </c>
      <c r="Z2351" s="266">
        <f>Q2351</f>
        <v>0</v>
      </c>
      <c r="AA2351" s="135" t="str">
        <f>IF(AB2351="着金待ち",COUNTIF($AB$14:AB2351,"着金待ち"),"")</f>
        <v/>
      </c>
      <c r="AB2351" s="135" t="str">
        <f>IF(AND(OR(I2349="全額",I2349="一部")=TRUE,H2351="")=TRUE,"着金待ち","")</f>
        <v/>
      </c>
      <c r="AC2351" s="135" t="str">
        <f>IF(AB2351="着金待ち",C2349,"")</f>
        <v/>
      </c>
      <c r="AD2351" s="135" t="str">
        <f>IF(AB2351="着金待ち",F2351,"")</f>
        <v/>
      </c>
      <c r="AE2351" s="292" t="str">
        <f>IF(AB2351="着金待ち",G2351,"")</f>
        <v/>
      </c>
      <c r="AF2351" s="148" t="str">
        <f>IF(AB2351="着金待ち",B2351,"")</f>
        <v/>
      </c>
      <c r="AG2351" s="135" t="str">
        <f>IF(C2351="","",IF(C2351&lt;&gt;D2351+E2351,"！",""))</f>
        <v/>
      </c>
      <c r="AH2351" s="135" t="str">
        <f>IF(C2351="","",IF(C2351&lt;&gt;SUM(K2351:R2351),"！",""))</f>
        <v/>
      </c>
      <c r="AI2351" s="135" t="str">
        <f>IF(OR(AG2351="！",AH2351="！")=TRUE,"！","")</f>
        <v/>
      </c>
      <c r="AJ2351" s="135" t="str">
        <f>IF(AI2351="！",COUNTIF($AI$14:AI2351,"！"),"")</f>
        <v/>
      </c>
      <c r="AK2351" s="135">
        <v>4</v>
      </c>
    </row>
    <row r="2352" spans="1:37" ht="18" customHeight="1" thickBot="1">
      <c r="A2352" s="312"/>
      <c r="B2352" s="308" t="s">
        <v>317</v>
      </c>
      <c r="C2352" s="88"/>
      <c r="D2352" s="89"/>
      <c r="E2352" s="94" t="str">
        <f>IFERROR(ABS(C2351-(D2351+E2351)),"")</f>
        <v/>
      </c>
      <c r="F2352" s="90"/>
      <c r="G2352" s="90"/>
      <c r="H2352" s="89"/>
      <c r="I2352" s="170"/>
      <c r="J2352" s="79"/>
      <c r="K2352" s="79"/>
      <c r="L2352" s="79"/>
      <c r="M2352" s="79"/>
      <c r="N2352" s="79"/>
      <c r="O2352" s="79"/>
      <c r="P2352" s="79"/>
      <c r="Q2352" s="388" t="str">
        <f>IFERROR(ABS(C2351-SUM(K2351:R2351)),"")</f>
        <v/>
      </c>
      <c r="R2352" s="388"/>
      <c r="S2352" s="79"/>
      <c r="T2352" s="135"/>
      <c r="U2352" s="118"/>
      <c r="V2352" s="118"/>
      <c r="W2352" s="118"/>
      <c r="X2352" s="118"/>
      <c r="Y2352" s="135"/>
      <c r="Z2352" s="135"/>
      <c r="AA2352" s="135"/>
      <c r="AB2352" s="135"/>
      <c r="AC2352" s="135"/>
      <c r="AD2352" s="135"/>
      <c r="AE2352" s="135"/>
      <c r="AF2352" s="148"/>
      <c r="AG2352" s="135"/>
      <c r="AH2352" s="135"/>
      <c r="AI2352" s="135"/>
      <c r="AJ2352" s="135"/>
      <c r="AK2352" s="135"/>
    </row>
    <row r="2353" spans="1:37" ht="18" customHeight="1" thickBot="1">
      <c r="A2353" s="312"/>
      <c r="B2353" s="321">
        <f>B2348+1</f>
        <v>5</v>
      </c>
      <c r="C2353" s="81" t="s">
        <v>23</v>
      </c>
      <c r="D2353" s="82" t="s">
        <v>136</v>
      </c>
      <c r="E2353" s="82" t="s">
        <v>28</v>
      </c>
      <c r="F2353" s="82" t="s">
        <v>27</v>
      </c>
      <c r="G2353" s="82" t="s">
        <v>24</v>
      </c>
      <c r="H2353" s="171" t="s">
        <v>25</v>
      </c>
      <c r="I2353" s="91" t="s">
        <v>133</v>
      </c>
      <c r="J2353" s="372" t="s">
        <v>198</v>
      </c>
      <c r="K2353" s="374"/>
      <c r="L2353" s="375"/>
      <c r="M2353" s="375"/>
      <c r="N2353" s="375"/>
      <c r="O2353" s="375"/>
      <c r="P2353" s="375"/>
      <c r="Q2353" s="375"/>
      <c r="R2353" s="376"/>
      <c r="S2353" s="83"/>
      <c r="T2353" s="120" t="s">
        <v>31</v>
      </c>
      <c r="U2353" s="118"/>
      <c r="V2353" s="118"/>
      <c r="W2353" s="118"/>
      <c r="X2353" s="118"/>
      <c r="Y2353" s="135" t="str">
        <f>K2355</f>
        <v/>
      </c>
      <c r="Z2353" s="266">
        <f>K2356</f>
        <v>0</v>
      </c>
      <c r="AA2353" s="135"/>
      <c r="AB2353" s="135"/>
      <c r="AC2353" s="135"/>
      <c r="AD2353" s="135"/>
      <c r="AE2353" s="135"/>
      <c r="AF2353" s="148"/>
      <c r="AG2353" s="135"/>
      <c r="AH2353" s="135"/>
      <c r="AI2353" s="135"/>
      <c r="AJ2353" s="135"/>
      <c r="AK2353" s="135"/>
    </row>
    <row r="2354" spans="1:37" ht="18" customHeight="1" thickBot="1">
      <c r="A2354" s="312"/>
      <c r="B2354" s="309">
        <f>B2334</f>
        <v>27</v>
      </c>
      <c r="C2354" s="107"/>
      <c r="D2354" s="108" t="s">
        <v>30</v>
      </c>
      <c r="E2354" s="108" t="str">
        <f>IF(C2354="","",IFERROR(INDEX(リスト!$B$3:$B$32,MATCH(プレー記録!C2354,リスト!$D$3:$D$32,0),1),""))</f>
        <v/>
      </c>
      <c r="F2354" s="109"/>
      <c r="G2354" s="109" t="str">
        <f>IF(F2354="","",F2354)</f>
        <v/>
      </c>
      <c r="H2354" s="172"/>
      <c r="I2354" s="175"/>
      <c r="J2354" s="373"/>
      <c r="K2354" s="377"/>
      <c r="L2354" s="378"/>
      <c r="M2354" s="378"/>
      <c r="N2354" s="378"/>
      <c r="O2354" s="378"/>
      <c r="P2354" s="378"/>
      <c r="Q2354" s="378"/>
      <c r="R2354" s="379"/>
      <c r="S2354" s="84"/>
      <c r="T2354" s="241"/>
      <c r="U2354" s="118" t="str">
        <f>IF(F2354="","","OUT_"&amp;E2354&amp;MONTH(B2354)&amp;"/"&amp;DAY(B2354)&amp;"_"&amp;COUNTIF($V$12:V2354,V2354))</f>
        <v/>
      </c>
      <c r="V2354" s="118" t="str">
        <f>"OUT_"&amp;E2354&amp;B2354</f>
        <v>OUT_27</v>
      </c>
      <c r="W2354" s="194">
        <f>SUM(H2354)-SUM(I2356)</f>
        <v>0</v>
      </c>
      <c r="X2354" s="119" t="str">
        <f>IF(C2354="","",C2354)</f>
        <v/>
      </c>
      <c r="Y2354" s="135" t="str">
        <f>M2355</f>
        <v/>
      </c>
      <c r="Z2354" s="266">
        <f>M2356</f>
        <v>0</v>
      </c>
      <c r="AA2354" s="135"/>
      <c r="AB2354" s="135"/>
      <c r="AC2354" s="135"/>
      <c r="AD2354" s="135"/>
      <c r="AE2354" s="135"/>
      <c r="AF2354" s="148"/>
      <c r="AG2354" s="135"/>
      <c r="AH2354" s="135"/>
      <c r="AI2354" s="135"/>
      <c r="AJ2354" s="135"/>
      <c r="AK2354" s="135"/>
    </row>
    <row r="2355" spans="1:37" ht="18" customHeight="1">
      <c r="A2355" s="312"/>
      <c r="B2355" s="79"/>
      <c r="C2355" s="85" t="s">
        <v>26</v>
      </c>
      <c r="D2355" s="86" t="s">
        <v>1</v>
      </c>
      <c r="E2355" s="86" t="s">
        <v>29</v>
      </c>
      <c r="F2355" s="86" t="s">
        <v>119</v>
      </c>
      <c r="G2355" s="86" t="s">
        <v>134</v>
      </c>
      <c r="H2355" s="173" t="s">
        <v>117</v>
      </c>
      <c r="I2355" s="92" t="s">
        <v>135</v>
      </c>
      <c r="J2355" s="380" t="s">
        <v>199</v>
      </c>
      <c r="K2355" s="382" t="str">
        <f>$K$13</f>
        <v/>
      </c>
      <c r="L2355" s="383"/>
      <c r="M2355" s="382" t="str">
        <f>$M$13</f>
        <v/>
      </c>
      <c r="N2355" s="383"/>
      <c r="O2355" s="382" t="str">
        <f>$O$13</f>
        <v/>
      </c>
      <c r="P2355" s="383"/>
      <c r="Q2355" s="382" t="str">
        <f>$Q$13</f>
        <v/>
      </c>
      <c r="R2355" s="384"/>
      <c r="S2355" s="87"/>
      <c r="T2355" s="135"/>
      <c r="U2355" s="118"/>
      <c r="V2355" s="118"/>
      <c r="W2355" s="118"/>
      <c r="X2355" s="118"/>
      <c r="Y2355" s="135" t="str">
        <f>O2355</f>
        <v/>
      </c>
      <c r="Z2355" s="266">
        <f>O2356</f>
        <v>0</v>
      </c>
      <c r="AA2355" s="135"/>
      <c r="AB2355" s="135"/>
      <c r="AC2355" s="135"/>
      <c r="AD2355" s="135"/>
      <c r="AE2355" s="135"/>
      <c r="AF2355" s="148"/>
      <c r="AG2355" s="135"/>
      <c r="AH2355" s="135"/>
      <c r="AI2355" s="135"/>
      <c r="AJ2355" s="135"/>
      <c r="AK2355" s="135"/>
    </row>
    <row r="2356" spans="1:37" ht="18" customHeight="1" thickBot="1">
      <c r="A2356" s="312" t="str">
        <f>IF(C2354="","",C2354)</f>
        <v/>
      </c>
      <c r="B2356" s="97">
        <f>B2334</f>
        <v>27</v>
      </c>
      <c r="C2356" s="93" t="str">
        <f>IF(H2354="","",IF(D2354="USD",H2354-G2354,ROUNDUP((H2354-G2354)/T2354,2)))</f>
        <v/>
      </c>
      <c r="D2356" s="110"/>
      <c r="E2356" s="110"/>
      <c r="F2356" s="111" t="str">
        <f>IF(AND(E2354&lt;&gt;"",OR(I2354="全額",I2354="一部")=TRUE)=TRUE,E2354,"")</f>
        <v/>
      </c>
      <c r="G2356" s="112" t="str">
        <f>IF(D2354="JPY",IF(COUNTIF(F2356,"*円*")=1,I2356,ROUNDUP(I2356/T2354,2)),IF(COUNTIF(F2356,"*円*")=0,I2356,ROUNDUP(I2356*T2354,0)))</f>
        <v/>
      </c>
      <c r="H2356" s="174"/>
      <c r="I2356" s="176" t="str">
        <f>IF(I2354="","",IF(I2354="全額",H2354,IF(I2354="なし",0,"金額入力")))</f>
        <v/>
      </c>
      <c r="J2356" s="381"/>
      <c r="K2356" s="385"/>
      <c r="L2356" s="386"/>
      <c r="M2356" s="385"/>
      <c r="N2356" s="386"/>
      <c r="O2356" s="385"/>
      <c r="P2356" s="386"/>
      <c r="Q2356" s="385"/>
      <c r="R2356" s="387"/>
      <c r="S2356" s="87"/>
      <c r="T2356" s="135"/>
      <c r="U2356" s="118" t="str">
        <f>IF(G2356="","","IN_"&amp;F2356&amp;MONTH(H2356)&amp;"/"&amp;DAY(H2356))&amp;"_"&amp;COUNTIF($V$14:V2356,V2356)</f>
        <v>_410</v>
      </c>
      <c r="V2356" s="118" t="str">
        <f>"IN_"&amp;F2356&amp;H2356</f>
        <v>IN_</v>
      </c>
      <c r="W2356" s="118"/>
      <c r="X2356" s="118"/>
      <c r="Y2356" s="135" t="str">
        <f>Q2355</f>
        <v/>
      </c>
      <c r="Z2356" s="266">
        <f>Q2356</f>
        <v>0</v>
      </c>
      <c r="AA2356" s="135" t="str">
        <f>IF(AB2356="着金待ち",COUNTIF($AB$14:AB2356,"着金待ち"),"")</f>
        <v/>
      </c>
      <c r="AB2356" s="135" t="str">
        <f>IF(AND(OR(I2354="全額",I2354="一部")=TRUE,H2356="")=TRUE,"着金待ち","")</f>
        <v/>
      </c>
      <c r="AC2356" s="135" t="str">
        <f>IF(AB2356="着金待ち",C2354,"")</f>
        <v/>
      </c>
      <c r="AD2356" s="135" t="str">
        <f>IF(AB2356="着金待ち",F2356,"")</f>
        <v/>
      </c>
      <c r="AE2356" s="292" t="str">
        <f>IF(AB2356="着金待ち",G2356,"")</f>
        <v/>
      </c>
      <c r="AF2356" s="148" t="str">
        <f>IF(AB2356="着金待ち",B2356,"")</f>
        <v/>
      </c>
      <c r="AG2356" s="135" t="str">
        <f>IF(C2356="","",IF(C2356&lt;&gt;D2356+E2356,"！",""))</f>
        <v/>
      </c>
      <c r="AH2356" s="135" t="str">
        <f>IF(C2356="","",IF(C2356&lt;&gt;SUM(K2356:R2356),"！",""))</f>
        <v/>
      </c>
      <c r="AI2356" s="135" t="str">
        <f>IF(OR(AG2356="！",AH2356="！")=TRUE,"！","")</f>
        <v/>
      </c>
      <c r="AJ2356" s="135" t="str">
        <f>IF(AI2356="！",COUNTIF($AI$14:AI2356,"！"),"")</f>
        <v/>
      </c>
      <c r="AK2356" s="135">
        <v>5</v>
      </c>
    </row>
    <row r="2357" spans="1:37" ht="18" customHeight="1" thickBot="1">
      <c r="A2357" s="312"/>
      <c r="B2357" s="308" t="s">
        <v>317</v>
      </c>
      <c r="C2357" s="88"/>
      <c r="D2357" s="89"/>
      <c r="E2357" s="94" t="str">
        <f>IFERROR(ABS(C2356-(D2356+E2356)),"")</f>
        <v/>
      </c>
      <c r="F2357" s="90"/>
      <c r="G2357" s="90"/>
      <c r="H2357" s="89"/>
      <c r="I2357" s="170"/>
      <c r="J2357" s="79"/>
      <c r="K2357" s="79"/>
      <c r="L2357" s="79"/>
      <c r="M2357" s="79"/>
      <c r="N2357" s="79"/>
      <c r="O2357" s="79"/>
      <c r="P2357" s="79"/>
      <c r="Q2357" s="388" t="str">
        <f>IFERROR(ABS(C2356-SUM(K2356:R2356)),"")</f>
        <v/>
      </c>
      <c r="R2357" s="388"/>
      <c r="S2357" s="79"/>
      <c r="T2357" s="135"/>
      <c r="U2357" s="118"/>
      <c r="V2357" s="118"/>
      <c r="W2357" s="118"/>
      <c r="X2357" s="118"/>
      <c r="Y2357" s="135"/>
      <c r="Z2357" s="135"/>
      <c r="AA2357" s="135"/>
      <c r="AB2357" s="135"/>
      <c r="AC2357" s="135"/>
      <c r="AD2357" s="135"/>
      <c r="AE2357" s="135"/>
      <c r="AF2357" s="148"/>
      <c r="AG2357" s="135"/>
      <c r="AH2357" s="135"/>
      <c r="AI2357" s="135"/>
      <c r="AJ2357" s="135"/>
      <c r="AK2357" s="135"/>
    </row>
    <row r="2358" spans="1:37" ht="18" customHeight="1" thickBot="1">
      <c r="A2358" s="312"/>
      <c r="B2358" s="321">
        <f>B2353+1</f>
        <v>6</v>
      </c>
      <c r="C2358" s="81" t="s">
        <v>23</v>
      </c>
      <c r="D2358" s="82" t="s">
        <v>136</v>
      </c>
      <c r="E2358" s="82" t="s">
        <v>28</v>
      </c>
      <c r="F2358" s="82" t="s">
        <v>27</v>
      </c>
      <c r="G2358" s="82" t="s">
        <v>24</v>
      </c>
      <c r="H2358" s="171" t="s">
        <v>25</v>
      </c>
      <c r="I2358" s="91" t="s">
        <v>133</v>
      </c>
      <c r="J2358" s="372" t="s">
        <v>198</v>
      </c>
      <c r="K2358" s="374"/>
      <c r="L2358" s="375"/>
      <c r="M2358" s="375"/>
      <c r="N2358" s="375"/>
      <c r="O2358" s="375"/>
      <c r="P2358" s="375"/>
      <c r="Q2358" s="375"/>
      <c r="R2358" s="376"/>
      <c r="S2358" s="83"/>
      <c r="T2358" s="120" t="s">
        <v>31</v>
      </c>
      <c r="U2358" s="118"/>
      <c r="V2358" s="118"/>
      <c r="W2358" s="118"/>
      <c r="X2358" s="118"/>
      <c r="Y2358" s="135" t="str">
        <f>K2360</f>
        <v/>
      </c>
      <c r="Z2358" s="266">
        <f>K2361</f>
        <v>0</v>
      </c>
      <c r="AA2358" s="135"/>
      <c r="AB2358" s="135"/>
      <c r="AC2358" s="135"/>
      <c r="AD2358" s="135"/>
      <c r="AE2358" s="135"/>
      <c r="AF2358" s="148"/>
      <c r="AG2358" s="135"/>
      <c r="AH2358" s="135"/>
      <c r="AI2358" s="135"/>
      <c r="AJ2358" s="135"/>
      <c r="AK2358" s="135"/>
    </row>
    <row r="2359" spans="1:37" ht="18" customHeight="1" thickBot="1">
      <c r="A2359" s="312"/>
      <c r="B2359" s="309">
        <f>B2334</f>
        <v>27</v>
      </c>
      <c r="C2359" s="107"/>
      <c r="D2359" s="108" t="s">
        <v>30</v>
      </c>
      <c r="E2359" s="108" t="str">
        <f>IF(C2359="","",IFERROR(INDEX(リスト!$B$3:$B$32,MATCH(プレー記録!C2359,リスト!$D$3:$D$32,0),1),""))</f>
        <v/>
      </c>
      <c r="F2359" s="109"/>
      <c r="G2359" s="109" t="str">
        <f>IF(F2359="","",F2359)</f>
        <v/>
      </c>
      <c r="H2359" s="172"/>
      <c r="I2359" s="175"/>
      <c r="J2359" s="373"/>
      <c r="K2359" s="377"/>
      <c r="L2359" s="378"/>
      <c r="M2359" s="378"/>
      <c r="N2359" s="378"/>
      <c r="O2359" s="378"/>
      <c r="P2359" s="378"/>
      <c r="Q2359" s="378"/>
      <c r="R2359" s="379"/>
      <c r="S2359" s="84"/>
      <c r="T2359" s="241"/>
      <c r="U2359" s="118" t="str">
        <f>IF(F2359="","","OUT_"&amp;E2359&amp;MONTH(B2359)&amp;"/"&amp;DAY(B2359)&amp;"_"&amp;COUNTIF($V$12:V2359,V2359))</f>
        <v/>
      </c>
      <c r="V2359" s="118" t="str">
        <f>"OUT_"&amp;E2359&amp;B2359</f>
        <v>OUT_27</v>
      </c>
      <c r="W2359" s="194">
        <f>SUM(H2359)-SUM(I2361)</f>
        <v>0</v>
      </c>
      <c r="X2359" s="119" t="str">
        <f>IF(C2359="","",C2359)</f>
        <v/>
      </c>
      <c r="Y2359" s="135" t="str">
        <f>M2360</f>
        <v/>
      </c>
      <c r="Z2359" s="266">
        <f>M2361</f>
        <v>0</v>
      </c>
      <c r="AA2359" s="135"/>
      <c r="AB2359" s="135"/>
      <c r="AC2359" s="135"/>
      <c r="AD2359" s="135"/>
      <c r="AE2359" s="135"/>
      <c r="AF2359" s="148"/>
      <c r="AG2359" s="135"/>
      <c r="AH2359" s="135"/>
      <c r="AI2359" s="135"/>
      <c r="AJ2359" s="135"/>
      <c r="AK2359" s="135"/>
    </row>
    <row r="2360" spans="1:37" ht="18" customHeight="1">
      <c r="A2360" s="312"/>
      <c r="B2360" s="79"/>
      <c r="C2360" s="85" t="s">
        <v>26</v>
      </c>
      <c r="D2360" s="86" t="s">
        <v>1</v>
      </c>
      <c r="E2360" s="86" t="s">
        <v>29</v>
      </c>
      <c r="F2360" s="86" t="s">
        <v>119</v>
      </c>
      <c r="G2360" s="86" t="s">
        <v>134</v>
      </c>
      <c r="H2360" s="173" t="s">
        <v>117</v>
      </c>
      <c r="I2360" s="92" t="s">
        <v>135</v>
      </c>
      <c r="J2360" s="380" t="s">
        <v>199</v>
      </c>
      <c r="K2360" s="382" t="str">
        <f>$K$13</f>
        <v/>
      </c>
      <c r="L2360" s="383"/>
      <c r="M2360" s="382" t="str">
        <f>$M$13</f>
        <v/>
      </c>
      <c r="N2360" s="383"/>
      <c r="O2360" s="382" t="str">
        <f>$O$13</f>
        <v/>
      </c>
      <c r="P2360" s="383"/>
      <c r="Q2360" s="382" t="str">
        <f>$Q$13</f>
        <v/>
      </c>
      <c r="R2360" s="384"/>
      <c r="S2360" s="87"/>
      <c r="T2360" s="135"/>
      <c r="U2360" s="118"/>
      <c r="V2360" s="118"/>
      <c r="W2360" s="118"/>
      <c r="X2360" s="118"/>
      <c r="Y2360" s="135" t="str">
        <f>O2360</f>
        <v/>
      </c>
      <c r="Z2360" s="266">
        <f>O2361</f>
        <v>0</v>
      </c>
      <c r="AA2360" s="135"/>
      <c r="AB2360" s="135"/>
      <c r="AC2360" s="135"/>
      <c r="AD2360" s="135"/>
      <c r="AE2360" s="135"/>
      <c r="AF2360" s="148"/>
      <c r="AG2360" s="135"/>
      <c r="AH2360" s="135"/>
      <c r="AI2360" s="135"/>
      <c r="AJ2360" s="135"/>
      <c r="AK2360" s="135"/>
    </row>
    <row r="2361" spans="1:37" ht="18" customHeight="1" thickBot="1">
      <c r="A2361" s="312" t="str">
        <f>IF(C2359="","",C2359)</f>
        <v/>
      </c>
      <c r="B2361" s="97">
        <f>B2334</f>
        <v>27</v>
      </c>
      <c r="C2361" s="93" t="str">
        <f>IF(H2359="","",IF(D2359="USD",H2359-G2359,ROUNDUP((H2359-G2359)/T2359,2)))</f>
        <v/>
      </c>
      <c r="D2361" s="110"/>
      <c r="E2361" s="110"/>
      <c r="F2361" s="111" t="str">
        <f>IF(AND(E2359&lt;&gt;"",OR(I2359="全額",I2359="一部")=TRUE)=TRUE,E2359,"")</f>
        <v/>
      </c>
      <c r="G2361" s="112" t="str">
        <f>IF(D2359="JPY",IF(COUNTIF(F2361,"*円*")=1,I2361,ROUNDUP(I2361/T2359,2)),IF(COUNTIF(F2361,"*円*")=0,I2361,ROUNDUP(I2361*T2359,0)))</f>
        <v/>
      </c>
      <c r="H2361" s="174"/>
      <c r="I2361" s="176" t="str">
        <f>IF(I2359="","",IF(I2359="全額",H2359,IF(I2359="なし",0,"金額入力")))</f>
        <v/>
      </c>
      <c r="J2361" s="381"/>
      <c r="K2361" s="385"/>
      <c r="L2361" s="386"/>
      <c r="M2361" s="385"/>
      <c r="N2361" s="386"/>
      <c r="O2361" s="385"/>
      <c r="P2361" s="386"/>
      <c r="Q2361" s="385"/>
      <c r="R2361" s="387"/>
      <c r="S2361" s="87"/>
      <c r="T2361" s="135"/>
      <c r="U2361" s="118" t="str">
        <f>IF(G2361="","","IN_"&amp;F2361&amp;MONTH(H2361)&amp;"/"&amp;DAY(H2361))&amp;"_"&amp;COUNTIF($V$14:V2361,V2361)</f>
        <v>_411</v>
      </c>
      <c r="V2361" s="118" t="str">
        <f>"IN_"&amp;F2361&amp;H2361</f>
        <v>IN_</v>
      </c>
      <c r="W2361" s="118"/>
      <c r="X2361" s="118"/>
      <c r="Y2361" s="135" t="str">
        <f>Q2360</f>
        <v/>
      </c>
      <c r="Z2361" s="266">
        <f>Q2361</f>
        <v>0</v>
      </c>
      <c r="AA2361" s="135" t="str">
        <f>IF(AB2361="着金待ち",COUNTIF($AB$14:AB2361,"着金待ち"),"")</f>
        <v/>
      </c>
      <c r="AB2361" s="135" t="str">
        <f>IF(AND(OR(I2359="全額",I2359="一部")=TRUE,H2361="")=TRUE,"着金待ち","")</f>
        <v/>
      </c>
      <c r="AC2361" s="135" t="str">
        <f>IF(AB2361="着金待ち",C2359,"")</f>
        <v/>
      </c>
      <c r="AD2361" s="135" t="str">
        <f>IF(AB2361="着金待ち",F2361,"")</f>
        <v/>
      </c>
      <c r="AE2361" s="292" t="str">
        <f>IF(AB2361="着金待ち",G2361,"")</f>
        <v/>
      </c>
      <c r="AF2361" s="148" t="str">
        <f>IF(AB2361="着金待ち",B2361,"")</f>
        <v/>
      </c>
      <c r="AG2361" s="135" t="str">
        <f>IF(C2361="","",IF(C2361&lt;&gt;D2361+E2361,"！",""))</f>
        <v/>
      </c>
      <c r="AH2361" s="135" t="str">
        <f>IF(C2361="","",IF(C2361&lt;&gt;SUM(K2361:R2361),"！",""))</f>
        <v/>
      </c>
      <c r="AI2361" s="135" t="str">
        <f>IF(OR(AG2361="！",AH2361="！")=TRUE,"！","")</f>
        <v/>
      </c>
      <c r="AJ2361" s="135" t="str">
        <f>IF(AI2361="！",COUNTIF($AI$14:AI2361,"！"),"")</f>
        <v/>
      </c>
      <c r="AK2361" s="135">
        <v>6</v>
      </c>
    </row>
    <row r="2362" spans="1:37" ht="18" customHeight="1" thickBot="1">
      <c r="A2362" s="312"/>
      <c r="B2362" s="308" t="s">
        <v>317</v>
      </c>
      <c r="C2362" s="88"/>
      <c r="D2362" s="89"/>
      <c r="E2362" s="94" t="str">
        <f>IFERROR(ABS(C2361-(D2361+E2361)),"")</f>
        <v/>
      </c>
      <c r="F2362" s="90"/>
      <c r="G2362" s="90"/>
      <c r="H2362" s="89"/>
      <c r="I2362" s="170"/>
      <c r="J2362" s="79"/>
      <c r="K2362" s="79"/>
      <c r="L2362" s="79"/>
      <c r="M2362" s="79"/>
      <c r="N2362" s="79"/>
      <c r="O2362" s="79"/>
      <c r="P2362" s="79"/>
      <c r="Q2362" s="388" t="str">
        <f>IFERROR(ABS(C2361-SUM(K2361:R2361)),"")</f>
        <v/>
      </c>
      <c r="R2362" s="388"/>
      <c r="S2362" s="79"/>
      <c r="T2362" s="135"/>
      <c r="U2362" s="118"/>
      <c r="V2362" s="118"/>
      <c r="W2362" s="118"/>
      <c r="X2362" s="118"/>
      <c r="Y2362" s="135"/>
      <c r="Z2362" s="135"/>
      <c r="AA2362" s="135"/>
      <c r="AB2362" s="135"/>
      <c r="AC2362" s="135"/>
      <c r="AD2362" s="135"/>
      <c r="AE2362" s="135"/>
      <c r="AF2362" s="148"/>
      <c r="AG2362" s="135"/>
      <c r="AH2362" s="135"/>
      <c r="AI2362" s="135"/>
      <c r="AJ2362" s="135"/>
      <c r="AK2362" s="135"/>
    </row>
    <row r="2363" spans="1:37" ht="18" customHeight="1" thickBot="1">
      <c r="A2363" s="312"/>
      <c r="B2363" s="321">
        <f>B2358+1</f>
        <v>7</v>
      </c>
      <c r="C2363" s="81" t="s">
        <v>23</v>
      </c>
      <c r="D2363" s="82" t="s">
        <v>136</v>
      </c>
      <c r="E2363" s="82" t="s">
        <v>28</v>
      </c>
      <c r="F2363" s="82" t="s">
        <v>27</v>
      </c>
      <c r="G2363" s="82" t="s">
        <v>24</v>
      </c>
      <c r="H2363" s="171" t="s">
        <v>25</v>
      </c>
      <c r="I2363" s="91" t="s">
        <v>133</v>
      </c>
      <c r="J2363" s="372" t="s">
        <v>198</v>
      </c>
      <c r="K2363" s="374"/>
      <c r="L2363" s="375"/>
      <c r="M2363" s="375"/>
      <c r="N2363" s="375"/>
      <c r="O2363" s="375"/>
      <c r="P2363" s="375"/>
      <c r="Q2363" s="375"/>
      <c r="R2363" s="376"/>
      <c r="S2363" s="83"/>
      <c r="T2363" s="120" t="s">
        <v>31</v>
      </c>
      <c r="U2363" s="118"/>
      <c r="V2363" s="118"/>
      <c r="W2363" s="118"/>
      <c r="X2363" s="118"/>
      <c r="Y2363" s="135" t="str">
        <f>K2365</f>
        <v/>
      </c>
      <c r="Z2363" s="266">
        <f>K2366</f>
        <v>0</v>
      </c>
      <c r="AA2363" s="135"/>
      <c r="AB2363" s="135"/>
      <c r="AC2363" s="135"/>
      <c r="AD2363" s="135"/>
      <c r="AE2363" s="135"/>
      <c r="AF2363" s="148"/>
      <c r="AG2363" s="135"/>
      <c r="AH2363" s="135"/>
      <c r="AI2363" s="135"/>
      <c r="AJ2363" s="135"/>
      <c r="AK2363" s="135"/>
    </row>
    <row r="2364" spans="1:37" ht="18" customHeight="1" thickBot="1">
      <c r="A2364" s="312"/>
      <c r="B2364" s="309">
        <f>B2334</f>
        <v>27</v>
      </c>
      <c r="C2364" s="107"/>
      <c r="D2364" s="108" t="s">
        <v>30</v>
      </c>
      <c r="E2364" s="108" t="str">
        <f>IF(C2364="","",IFERROR(INDEX(リスト!$B$3:$B$32,MATCH(プレー記録!C2364,リスト!$D$3:$D$32,0),1),""))</f>
        <v/>
      </c>
      <c r="F2364" s="109"/>
      <c r="G2364" s="109" t="str">
        <f>IF(F2364="","",F2364)</f>
        <v/>
      </c>
      <c r="H2364" s="172"/>
      <c r="I2364" s="175"/>
      <c r="J2364" s="373"/>
      <c r="K2364" s="377"/>
      <c r="L2364" s="378"/>
      <c r="M2364" s="378"/>
      <c r="N2364" s="378"/>
      <c r="O2364" s="378"/>
      <c r="P2364" s="378"/>
      <c r="Q2364" s="378"/>
      <c r="R2364" s="379"/>
      <c r="S2364" s="84"/>
      <c r="T2364" s="241"/>
      <c r="U2364" s="118" t="str">
        <f>IF(F2364="","","OUT_"&amp;E2364&amp;MONTH(B2364)&amp;"/"&amp;DAY(B2364)&amp;"_"&amp;COUNTIF($V$12:V2364,V2364))</f>
        <v/>
      </c>
      <c r="V2364" s="118" t="str">
        <f>"OUT_"&amp;E2364&amp;B2364</f>
        <v>OUT_27</v>
      </c>
      <c r="W2364" s="194">
        <f>SUM(H2364)-SUM(I2366)</f>
        <v>0</v>
      </c>
      <c r="X2364" s="119" t="str">
        <f>IF(C2364="","",C2364)</f>
        <v/>
      </c>
      <c r="Y2364" s="135" t="str">
        <f>M2365</f>
        <v/>
      </c>
      <c r="Z2364" s="266">
        <f>M2366</f>
        <v>0</v>
      </c>
      <c r="AA2364" s="135"/>
      <c r="AB2364" s="135"/>
      <c r="AC2364" s="135"/>
      <c r="AD2364" s="135"/>
      <c r="AE2364" s="135"/>
      <c r="AF2364" s="148"/>
      <c r="AG2364" s="135"/>
      <c r="AH2364" s="135"/>
      <c r="AI2364" s="135"/>
      <c r="AJ2364" s="135"/>
      <c r="AK2364" s="135"/>
    </row>
    <row r="2365" spans="1:37" ht="18" customHeight="1">
      <c r="A2365" s="312"/>
      <c r="B2365" s="79"/>
      <c r="C2365" s="85" t="s">
        <v>26</v>
      </c>
      <c r="D2365" s="86" t="s">
        <v>1</v>
      </c>
      <c r="E2365" s="86" t="s">
        <v>29</v>
      </c>
      <c r="F2365" s="86" t="s">
        <v>119</v>
      </c>
      <c r="G2365" s="86" t="s">
        <v>134</v>
      </c>
      <c r="H2365" s="173" t="s">
        <v>117</v>
      </c>
      <c r="I2365" s="92" t="s">
        <v>135</v>
      </c>
      <c r="J2365" s="380" t="s">
        <v>199</v>
      </c>
      <c r="K2365" s="382" t="str">
        <f>$K$13</f>
        <v/>
      </c>
      <c r="L2365" s="383"/>
      <c r="M2365" s="382" t="str">
        <f>$M$13</f>
        <v/>
      </c>
      <c r="N2365" s="383"/>
      <c r="O2365" s="382" t="str">
        <f>$O$13</f>
        <v/>
      </c>
      <c r="P2365" s="383"/>
      <c r="Q2365" s="382" t="str">
        <f>$Q$13</f>
        <v/>
      </c>
      <c r="R2365" s="384"/>
      <c r="S2365" s="87"/>
      <c r="T2365" s="135"/>
      <c r="U2365" s="118"/>
      <c r="V2365" s="118"/>
      <c r="W2365" s="118"/>
      <c r="X2365" s="118"/>
      <c r="Y2365" s="135" t="str">
        <f>O2365</f>
        <v/>
      </c>
      <c r="Z2365" s="266">
        <f>O2366</f>
        <v>0</v>
      </c>
      <c r="AA2365" s="135"/>
      <c r="AB2365" s="135"/>
      <c r="AC2365" s="135"/>
      <c r="AD2365" s="135"/>
      <c r="AE2365" s="135"/>
      <c r="AF2365" s="148"/>
      <c r="AG2365" s="135"/>
      <c r="AH2365" s="135"/>
      <c r="AI2365" s="135"/>
      <c r="AJ2365" s="135"/>
      <c r="AK2365" s="135"/>
    </row>
    <row r="2366" spans="1:37" ht="18" customHeight="1" thickBot="1">
      <c r="A2366" s="312" t="str">
        <f>IF(C2364="","",C2364)</f>
        <v/>
      </c>
      <c r="B2366" s="97">
        <f>B2334</f>
        <v>27</v>
      </c>
      <c r="C2366" s="93" t="str">
        <f>IF(H2364="","",IF(D2364="USD",H2364-G2364,ROUNDUP((H2364-G2364)/T2364,2)))</f>
        <v/>
      </c>
      <c r="D2366" s="110"/>
      <c r="E2366" s="110"/>
      <c r="F2366" s="111" t="str">
        <f>IF(AND(E2364&lt;&gt;"",OR(I2364="全額",I2364="一部")=TRUE)=TRUE,E2364,"")</f>
        <v/>
      </c>
      <c r="G2366" s="112" t="str">
        <f>IF(D2364="JPY",IF(COUNTIF(F2366,"*円*")=1,I2366,ROUNDUP(I2366/T2364,2)),IF(COUNTIF(F2366,"*円*")=0,I2366,ROUNDUP(I2366*T2364,0)))</f>
        <v/>
      </c>
      <c r="H2366" s="174"/>
      <c r="I2366" s="176" t="str">
        <f>IF(I2364="","",IF(I2364="全額",H2364,IF(I2364="なし",0,"金額入力")))</f>
        <v/>
      </c>
      <c r="J2366" s="381"/>
      <c r="K2366" s="385"/>
      <c r="L2366" s="386"/>
      <c r="M2366" s="385"/>
      <c r="N2366" s="386"/>
      <c r="O2366" s="385"/>
      <c r="P2366" s="386"/>
      <c r="Q2366" s="385"/>
      <c r="R2366" s="387"/>
      <c r="S2366" s="87"/>
      <c r="T2366" s="135"/>
      <c r="U2366" s="118" t="str">
        <f>IF(G2366="","","IN_"&amp;F2366&amp;MONTH(H2366)&amp;"/"&amp;DAY(H2366))&amp;"_"&amp;COUNTIF($V$14:V2366,V2366)</f>
        <v>_412</v>
      </c>
      <c r="V2366" s="118" t="str">
        <f>"IN_"&amp;F2366&amp;H2366</f>
        <v>IN_</v>
      </c>
      <c r="W2366" s="118"/>
      <c r="X2366" s="118"/>
      <c r="Y2366" s="135" t="str">
        <f>Q2365</f>
        <v/>
      </c>
      <c r="Z2366" s="266">
        <f>Q2366</f>
        <v>0</v>
      </c>
      <c r="AA2366" s="135" t="str">
        <f>IF(AB2366="着金待ち",COUNTIF($AB$14:AB2366,"着金待ち"),"")</f>
        <v/>
      </c>
      <c r="AB2366" s="135" t="str">
        <f>IF(AND(OR(I2364="全額",I2364="一部")=TRUE,H2366="")=TRUE,"着金待ち","")</f>
        <v/>
      </c>
      <c r="AC2366" s="135" t="str">
        <f>IF(AB2366="着金待ち",C2364,"")</f>
        <v/>
      </c>
      <c r="AD2366" s="135" t="str">
        <f>IF(AB2366="着金待ち",F2366,"")</f>
        <v/>
      </c>
      <c r="AE2366" s="292" t="str">
        <f>IF(AB2366="着金待ち",G2366,"")</f>
        <v/>
      </c>
      <c r="AF2366" s="148" t="str">
        <f>IF(AB2366="着金待ち",B2366,"")</f>
        <v/>
      </c>
      <c r="AG2366" s="135" t="str">
        <f>IF(C2366="","",IF(C2366&lt;&gt;D2366+E2366,"！",""))</f>
        <v/>
      </c>
      <c r="AH2366" s="135" t="str">
        <f>IF(C2366="","",IF(C2366&lt;&gt;SUM(K2366:R2366),"！",""))</f>
        <v/>
      </c>
      <c r="AI2366" s="135" t="str">
        <f>IF(OR(AG2366="！",AH2366="！")=TRUE,"！","")</f>
        <v/>
      </c>
      <c r="AJ2366" s="135" t="str">
        <f>IF(AI2366="！",COUNTIF($AI$14:AI2366,"！"),"")</f>
        <v/>
      </c>
      <c r="AK2366" s="135">
        <v>7</v>
      </c>
    </row>
    <row r="2367" spans="1:37" ht="18" customHeight="1" thickBot="1">
      <c r="A2367" s="312"/>
      <c r="B2367" s="308" t="s">
        <v>317</v>
      </c>
      <c r="C2367" s="88"/>
      <c r="D2367" s="89"/>
      <c r="E2367" s="94" t="str">
        <f>IFERROR(ABS(C2366-(D2366+E2366)),"")</f>
        <v/>
      </c>
      <c r="F2367" s="90"/>
      <c r="G2367" s="90"/>
      <c r="H2367" s="89"/>
      <c r="I2367" s="170"/>
      <c r="J2367" s="79"/>
      <c r="K2367" s="79"/>
      <c r="L2367" s="79"/>
      <c r="M2367" s="79"/>
      <c r="N2367" s="79"/>
      <c r="O2367" s="79"/>
      <c r="P2367" s="79"/>
      <c r="Q2367" s="388" t="str">
        <f>IFERROR(ABS(C2366-SUM(K2366:R2366)),"")</f>
        <v/>
      </c>
      <c r="R2367" s="388"/>
      <c r="S2367" s="79"/>
      <c r="T2367" s="135"/>
      <c r="U2367" s="118"/>
      <c r="V2367" s="118"/>
      <c r="W2367" s="118"/>
      <c r="X2367" s="118"/>
      <c r="Y2367" s="135"/>
      <c r="Z2367" s="135"/>
      <c r="AA2367" s="135"/>
      <c r="AB2367" s="135"/>
      <c r="AC2367" s="135"/>
      <c r="AD2367" s="135"/>
      <c r="AE2367" s="135"/>
      <c r="AF2367" s="148"/>
      <c r="AG2367" s="135"/>
      <c r="AH2367" s="135"/>
      <c r="AI2367" s="135"/>
      <c r="AJ2367" s="135"/>
      <c r="AK2367" s="135"/>
    </row>
    <row r="2368" spans="1:37" ht="18" customHeight="1" thickBot="1">
      <c r="A2368" s="312"/>
      <c r="B2368" s="321">
        <f>B2363+1</f>
        <v>8</v>
      </c>
      <c r="C2368" s="81" t="s">
        <v>23</v>
      </c>
      <c r="D2368" s="82" t="s">
        <v>136</v>
      </c>
      <c r="E2368" s="82" t="s">
        <v>28</v>
      </c>
      <c r="F2368" s="82" t="s">
        <v>27</v>
      </c>
      <c r="G2368" s="82" t="s">
        <v>24</v>
      </c>
      <c r="H2368" s="171" t="s">
        <v>25</v>
      </c>
      <c r="I2368" s="91" t="s">
        <v>133</v>
      </c>
      <c r="J2368" s="372" t="s">
        <v>198</v>
      </c>
      <c r="K2368" s="374"/>
      <c r="L2368" s="375"/>
      <c r="M2368" s="375"/>
      <c r="N2368" s="375"/>
      <c r="O2368" s="375"/>
      <c r="P2368" s="375"/>
      <c r="Q2368" s="375"/>
      <c r="R2368" s="376"/>
      <c r="S2368" s="83"/>
      <c r="T2368" s="120" t="s">
        <v>31</v>
      </c>
      <c r="U2368" s="118"/>
      <c r="V2368" s="118"/>
      <c r="W2368" s="118"/>
      <c r="X2368" s="118"/>
      <c r="Y2368" s="135" t="str">
        <f>K2370</f>
        <v/>
      </c>
      <c r="Z2368" s="266">
        <f>K2371</f>
        <v>0</v>
      </c>
      <c r="AA2368" s="135"/>
      <c r="AB2368" s="135"/>
      <c r="AC2368" s="135"/>
      <c r="AD2368" s="135"/>
      <c r="AE2368" s="135"/>
      <c r="AF2368" s="148"/>
      <c r="AG2368" s="135"/>
      <c r="AH2368" s="135"/>
      <c r="AI2368" s="135"/>
      <c r="AJ2368" s="135"/>
      <c r="AK2368" s="135"/>
    </row>
    <row r="2369" spans="1:37" ht="18" customHeight="1" thickBot="1">
      <c r="A2369" s="312"/>
      <c r="B2369" s="309">
        <f>B2334</f>
        <v>27</v>
      </c>
      <c r="C2369" s="107"/>
      <c r="D2369" s="108" t="s">
        <v>30</v>
      </c>
      <c r="E2369" s="108" t="str">
        <f>IF(C2369="","",IFERROR(INDEX(リスト!$B$3:$B$32,MATCH(プレー記録!C2369,リスト!$D$3:$D$32,0),1),""))</f>
        <v/>
      </c>
      <c r="F2369" s="109"/>
      <c r="G2369" s="109" t="str">
        <f>IF(F2369="","",F2369)</f>
        <v/>
      </c>
      <c r="H2369" s="172"/>
      <c r="I2369" s="175"/>
      <c r="J2369" s="373"/>
      <c r="K2369" s="377"/>
      <c r="L2369" s="378"/>
      <c r="M2369" s="378"/>
      <c r="N2369" s="378"/>
      <c r="O2369" s="378"/>
      <c r="P2369" s="378"/>
      <c r="Q2369" s="378"/>
      <c r="R2369" s="379"/>
      <c r="S2369" s="84"/>
      <c r="T2369" s="241"/>
      <c r="U2369" s="118" t="str">
        <f>IF(F2369="","","OUT_"&amp;E2369&amp;MONTH(B2369)&amp;"/"&amp;DAY(B2369)&amp;"_"&amp;COUNTIF($V$12:V2369,V2369))</f>
        <v/>
      </c>
      <c r="V2369" s="118" t="str">
        <f>"OUT_"&amp;E2369&amp;B2369</f>
        <v>OUT_27</v>
      </c>
      <c r="W2369" s="194">
        <f>SUM(H2369)-SUM(I2371)</f>
        <v>0</v>
      </c>
      <c r="X2369" s="119" t="str">
        <f>IF(C2369="","",C2369)</f>
        <v/>
      </c>
      <c r="Y2369" s="135" t="str">
        <f>M2370</f>
        <v/>
      </c>
      <c r="Z2369" s="266">
        <f>M2371</f>
        <v>0</v>
      </c>
      <c r="AA2369" s="135"/>
      <c r="AB2369" s="135"/>
      <c r="AC2369" s="135"/>
      <c r="AD2369" s="135"/>
      <c r="AE2369" s="135"/>
      <c r="AF2369" s="148"/>
      <c r="AG2369" s="135"/>
      <c r="AH2369" s="135"/>
      <c r="AI2369" s="135"/>
      <c r="AJ2369" s="135"/>
      <c r="AK2369" s="135"/>
    </row>
    <row r="2370" spans="1:37" ht="18" customHeight="1">
      <c r="A2370" s="312"/>
      <c r="B2370" s="79"/>
      <c r="C2370" s="85" t="s">
        <v>26</v>
      </c>
      <c r="D2370" s="86" t="s">
        <v>1</v>
      </c>
      <c r="E2370" s="86" t="s">
        <v>29</v>
      </c>
      <c r="F2370" s="86" t="s">
        <v>119</v>
      </c>
      <c r="G2370" s="86" t="s">
        <v>134</v>
      </c>
      <c r="H2370" s="173" t="s">
        <v>117</v>
      </c>
      <c r="I2370" s="92" t="s">
        <v>135</v>
      </c>
      <c r="J2370" s="380" t="s">
        <v>199</v>
      </c>
      <c r="K2370" s="382" t="str">
        <f>$K$13</f>
        <v/>
      </c>
      <c r="L2370" s="383"/>
      <c r="M2370" s="382" t="str">
        <f>$M$13</f>
        <v/>
      </c>
      <c r="N2370" s="383"/>
      <c r="O2370" s="382" t="str">
        <f>$O$13</f>
        <v/>
      </c>
      <c r="P2370" s="383"/>
      <c r="Q2370" s="382" t="str">
        <f>$Q$13</f>
        <v/>
      </c>
      <c r="R2370" s="384"/>
      <c r="S2370" s="87"/>
      <c r="T2370" s="135"/>
      <c r="U2370" s="118"/>
      <c r="V2370" s="118"/>
      <c r="W2370" s="118"/>
      <c r="X2370" s="118"/>
      <c r="Y2370" s="135" t="str">
        <f>O2370</f>
        <v/>
      </c>
      <c r="Z2370" s="266">
        <f>O2371</f>
        <v>0</v>
      </c>
      <c r="AA2370" s="135"/>
      <c r="AB2370" s="135"/>
      <c r="AC2370" s="135"/>
      <c r="AD2370" s="135"/>
      <c r="AE2370" s="135"/>
      <c r="AF2370" s="148"/>
      <c r="AG2370" s="135"/>
      <c r="AH2370" s="135"/>
      <c r="AI2370" s="135"/>
      <c r="AJ2370" s="135"/>
      <c r="AK2370" s="135"/>
    </row>
    <row r="2371" spans="1:37" ht="18" customHeight="1" thickBot="1">
      <c r="A2371" s="312" t="str">
        <f>IF(C2369="","",C2369)</f>
        <v/>
      </c>
      <c r="B2371" s="97">
        <f>B2334</f>
        <v>27</v>
      </c>
      <c r="C2371" s="93" t="str">
        <f>IF(H2369="","",IF(D2369="USD",H2369-G2369,ROUNDUP((H2369-G2369)/T2369,2)))</f>
        <v/>
      </c>
      <c r="D2371" s="110"/>
      <c r="E2371" s="110"/>
      <c r="F2371" s="111" t="str">
        <f>IF(AND(E2369&lt;&gt;"",OR(I2369="全額",I2369="一部")=TRUE)=TRUE,E2369,"")</f>
        <v/>
      </c>
      <c r="G2371" s="112" t="str">
        <f>IF(D2369="JPY",IF(COUNTIF(F2371,"*円*")=1,I2371,ROUNDUP(I2371/T2369,2)),IF(COUNTIF(F2371,"*円*")=0,I2371,ROUNDUP(I2371*T2369,0)))</f>
        <v/>
      </c>
      <c r="H2371" s="174"/>
      <c r="I2371" s="176" t="str">
        <f>IF(I2369="","",IF(I2369="全額",H2369,IF(I2369="なし",0,"金額入力")))</f>
        <v/>
      </c>
      <c r="J2371" s="381"/>
      <c r="K2371" s="385"/>
      <c r="L2371" s="386"/>
      <c r="M2371" s="385"/>
      <c r="N2371" s="386"/>
      <c r="O2371" s="385"/>
      <c r="P2371" s="386"/>
      <c r="Q2371" s="385"/>
      <c r="R2371" s="387"/>
      <c r="S2371" s="87"/>
      <c r="T2371" s="135"/>
      <c r="U2371" s="118" t="str">
        <f>IF(G2371="","","IN_"&amp;F2371&amp;MONTH(H2371)&amp;"/"&amp;DAY(H2371))&amp;"_"&amp;COUNTIF($V$14:V2371,V2371)</f>
        <v>_413</v>
      </c>
      <c r="V2371" s="118" t="str">
        <f>"IN_"&amp;F2371&amp;H2371</f>
        <v>IN_</v>
      </c>
      <c r="W2371" s="118"/>
      <c r="X2371" s="118"/>
      <c r="Y2371" s="135" t="str">
        <f>Q2370</f>
        <v/>
      </c>
      <c r="Z2371" s="266">
        <f>Q2371</f>
        <v>0</v>
      </c>
      <c r="AA2371" s="135" t="str">
        <f>IF(AB2371="着金待ち",COUNTIF($AB$14:AB2371,"着金待ち"),"")</f>
        <v/>
      </c>
      <c r="AB2371" s="135" t="str">
        <f>IF(AND(OR(I2369="全額",I2369="一部")=TRUE,H2371="")=TRUE,"着金待ち","")</f>
        <v/>
      </c>
      <c r="AC2371" s="135" t="str">
        <f>IF(AB2371="着金待ち",C2369,"")</f>
        <v/>
      </c>
      <c r="AD2371" s="135" t="str">
        <f>IF(AB2371="着金待ち",F2371,"")</f>
        <v/>
      </c>
      <c r="AE2371" s="292" t="str">
        <f>IF(AB2371="着金待ち",G2371,"")</f>
        <v/>
      </c>
      <c r="AF2371" s="148" t="str">
        <f>IF(AB2371="着金待ち",B2371,"")</f>
        <v/>
      </c>
      <c r="AG2371" s="135" t="str">
        <f>IF(C2371="","",IF(C2371&lt;&gt;D2371+E2371,"！",""))</f>
        <v/>
      </c>
      <c r="AH2371" s="135" t="str">
        <f>IF(C2371="","",IF(C2371&lt;&gt;SUM(K2371:R2371),"！",""))</f>
        <v/>
      </c>
      <c r="AI2371" s="135" t="str">
        <f>IF(OR(AG2371="！",AH2371="！")=TRUE,"！","")</f>
        <v/>
      </c>
      <c r="AJ2371" s="135" t="str">
        <f>IF(AI2371="！",COUNTIF($AI$14:AI2371,"！"),"")</f>
        <v/>
      </c>
      <c r="AK2371" s="135">
        <v>8</v>
      </c>
    </row>
    <row r="2372" spans="1:37" ht="18" customHeight="1" thickBot="1">
      <c r="A2372" s="312"/>
      <c r="B2372" s="308" t="s">
        <v>317</v>
      </c>
      <c r="C2372" s="88"/>
      <c r="D2372" s="89"/>
      <c r="E2372" s="94" t="str">
        <f>IFERROR(ABS(C2371-(D2371+E2371)),"")</f>
        <v/>
      </c>
      <c r="F2372" s="90"/>
      <c r="G2372" s="90"/>
      <c r="H2372" s="89"/>
      <c r="I2372" s="170"/>
      <c r="J2372" s="79"/>
      <c r="K2372" s="79"/>
      <c r="L2372" s="79"/>
      <c r="M2372" s="79"/>
      <c r="N2372" s="79"/>
      <c r="O2372" s="79"/>
      <c r="P2372" s="79"/>
      <c r="Q2372" s="388" t="str">
        <f>IFERROR(ABS(C2371-SUM(K2371:R2371)),"")</f>
        <v/>
      </c>
      <c r="R2372" s="388"/>
      <c r="S2372" s="79"/>
      <c r="T2372" s="135"/>
      <c r="U2372" s="118"/>
      <c r="V2372" s="118"/>
      <c r="W2372" s="118"/>
      <c r="X2372" s="118"/>
      <c r="Y2372" s="135"/>
      <c r="Z2372" s="135"/>
      <c r="AA2372" s="135"/>
      <c r="AB2372" s="135"/>
      <c r="AC2372" s="135"/>
      <c r="AD2372" s="135"/>
      <c r="AE2372" s="135"/>
      <c r="AF2372" s="148"/>
      <c r="AG2372" s="135"/>
      <c r="AH2372" s="135"/>
      <c r="AI2372" s="135"/>
      <c r="AJ2372" s="135"/>
      <c r="AK2372" s="135"/>
    </row>
    <row r="2373" spans="1:37" ht="18" customHeight="1" thickBot="1">
      <c r="A2373" s="312"/>
      <c r="B2373" s="321">
        <f>B2368+1</f>
        <v>9</v>
      </c>
      <c r="C2373" s="81" t="s">
        <v>23</v>
      </c>
      <c r="D2373" s="82" t="s">
        <v>136</v>
      </c>
      <c r="E2373" s="82" t="s">
        <v>28</v>
      </c>
      <c r="F2373" s="82" t="s">
        <v>27</v>
      </c>
      <c r="G2373" s="82" t="s">
        <v>24</v>
      </c>
      <c r="H2373" s="171" t="s">
        <v>25</v>
      </c>
      <c r="I2373" s="91" t="s">
        <v>133</v>
      </c>
      <c r="J2373" s="372" t="s">
        <v>198</v>
      </c>
      <c r="K2373" s="374"/>
      <c r="L2373" s="375"/>
      <c r="M2373" s="375"/>
      <c r="N2373" s="375"/>
      <c r="O2373" s="375"/>
      <c r="P2373" s="375"/>
      <c r="Q2373" s="375"/>
      <c r="R2373" s="376"/>
      <c r="S2373" s="83"/>
      <c r="T2373" s="120" t="s">
        <v>31</v>
      </c>
      <c r="U2373" s="118"/>
      <c r="V2373" s="118"/>
      <c r="W2373" s="118"/>
      <c r="X2373" s="118"/>
      <c r="Y2373" s="135" t="str">
        <f>K2375</f>
        <v/>
      </c>
      <c r="Z2373" s="266">
        <f>K2376</f>
        <v>0</v>
      </c>
      <c r="AA2373" s="135"/>
      <c r="AB2373" s="135"/>
      <c r="AC2373" s="135"/>
      <c r="AD2373" s="135"/>
      <c r="AE2373" s="135"/>
      <c r="AF2373" s="148"/>
      <c r="AG2373" s="135"/>
      <c r="AH2373" s="135"/>
      <c r="AI2373" s="135"/>
      <c r="AJ2373" s="135"/>
      <c r="AK2373" s="135"/>
    </row>
    <row r="2374" spans="1:37" ht="18" customHeight="1" thickBot="1">
      <c r="A2374" s="312"/>
      <c r="B2374" s="309">
        <f>B2334</f>
        <v>27</v>
      </c>
      <c r="C2374" s="107"/>
      <c r="D2374" s="108" t="s">
        <v>30</v>
      </c>
      <c r="E2374" s="108" t="str">
        <f>IF(C2374="","",IFERROR(INDEX(リスト!$B$3:$B$32,MATCH(プレー記録!C2374,リスト!$D$3:$D$32,0),1),""))</f>
        <v/>
      </c>
      <c r="F2374" s="109"/>
      <c r="G2374" s="109" t="str">
        <f>IF(F2374="","",F2374)</f>
        <v/>
      </c>
      <c r="H2374" s="172"/>
      <c r="I2374" s="175"/>
      <c r="J2374" s="373"/>
      <c r="K2374" s="377"/>
      <c r="L2374" s="378"/>
      <c r="M2374" s="378"/>
      <c r="N2374" s="378"/>
      <c r="O2374" s="378"/>
      <c r="P2374" s="378"/>
      <c r="Q2374" s="378"/>
      <c r="R2374" s="379"/>
      <c r="S2374" s="84"/>
      <c r="T2374" s="241"/>
      <c r="U2374" s="118" t="str">
        <f>IF(F2374="","","OUT_"&amp;E2374&amp;MONTH(B2374)&amp;"/"&amp;DAY(B2374)&amp;"_"&amp;COUNTIF($V$12:V2374,V2374))</f>
        <v/>
      </c>
      <c r="V2374" s="118" t="str">
        <f>"OUT_"&amp;E2374&amp;B2374</f>
        <v>OUT_27</v>
      </c>
      <c r="W2374" s="194">
        <f>SUM(H2374)-SUM(I2376)</f>
        <v>0</v>
      </c>
      <c r="X2374" s="119" t="str">
        <f>IF(C2374="","",C2374)</f>
        <v/>
      </c>
      <c r="Y2374" s="135" t="str">
        <f>M2375</f>
        <v/>
      </c>
      <c r="Z2374" s="266">
        <f>M2376</f>
        <v>0</v>
      </c>
      <c r="AA2374" s="135"/>
      <c r="AB2374" s="135"/>
      <c r="AC2374" s="135"/>
      <c r="AD2374" s="135"/>
      <c r="AE2374" s="135"/>
      <c r="AF2374" s="148"/>
      <c r="AG2374" s="135"/>
      <c r="AH2374" s="135"/>
      <c r="AI2374" s="135"/>
      <c r="AJ2374" s="135"/>
      <c r="AK2374" s="135"/>
    </row>
    <row r="2375" spans="1:37" ht="18" customHeight="1">
      <c r="A2375" s="312"/>
      <c r="B2375" s="79"/>
      <c r="C2375" s="85" t="s">
        <v>26</v>
      </c>
      <c r="D2375" s="86" t="s">
        <v>1</v>
      </c>
      <c r="E2375" s="86" t="s">
        <v>29</v>
      </c>
      <c r="F2375" s="86" t="s">
        <v>119</v>
      </c>
      <c r="G2375" s="86" t="s">
        <v>134</v>
      </c>
      <c r="H2375" s="173" t="s">
        <v>117</v>
      </c>
      <c r="I2375" s="92" t="s">
        <v>135</v>
      </c>
      <c r="J2375" s="380" t="s">
        <v>199</v>
      </c>
      <c r="K2375" s="382" t="str">
        <f>$K$13</f>
        <v/>
      </c>
      <c r="L2375" s="383"/>
      <c r="M2375" s="382" t="str">
        <f>$M$13</f>
        <v/>
      </c>
      <c r="N2375" s="383"/>
      <c r="O2375" s="382" t="str">
        <f>$O$13</f>
        <v/>
      </c>
      <c r="P2375" s="383"/>
      <c r="Q2375" s="382" t="str">
        <f>$Q$13</f>
        <v/>
      </c>
      <c r="R2375" s="384"/>
      <c r="S2375" s="87"/>
      <c r="T2375" s="135"/>
      <c r="U2375" s="118"/>
      <c r="V2375" s="118"/>
      <c r="W2375" s="118"/>
      <c r="X2375" s="118"/>
      <c r="Y2375" s="135" t="str">
        <f>O2375</f>
        <v/>
      </c>
      <c r="Z2375" s="266">
        <f>O2376</f>
        <v>0</v>
      </c>
      <c r="AA2375" s="135"/>
      <c r="AB2375" s="135"/>
      <c r="AC2375" s="135"/>
      <c r="AD2375" s="135"/>
      <c r="AE2375" s="135"/>
      <c r="AF2375" s="148"/>
      <c r="AG2375" s="135"/>
      <c r="AH2375" s="135"/>
      <c r="AI2375" s="135"/>
      <c r="AJ2375" s="135"/>
      <c r="AK2375" s="135"/>
    </row>
    <row r="2376" spans="1:37" ht="18" customHeight="1" thickBot="1">
      <c r="A2376" s="312" t="str">
        <f>IF(C2374="","",C2374)</f>
        <v/>
      </c>
      <c r="B2376" s="97">
        <f>B2334</f>
        <v>27</v>
      </c>
      <c r="C2376" s="93" t="str">
        <f>IF(H2374="","",IF(D2374="USD",H2374-G2374,ROUNDUP((H2374-G2374)/T2374,2)))</f>
        <v/>
      </c>
      <c r="D2376" s="110"/>
      <c r="E2376" s="110"/>
      <c r="F2376" s="111" t="str">
        <f>IF(AND(E2374&lt;&gt;"",OR(I2374="全額",I2374="一部")=TRUE)=TRUE,E2374,"")</f>
        <v/>
      </c>
      <c r="G2376" s="112" t="str">
        <f>IF(D2374="JPY",IF(COUNTIF(F2376,"*円*")=1,I2376,ROUNDUP(I2376/T2374,2)),IF(COUNTIF(F2376,"*円*")=0,I2376,ROUNDUP(I2376*T2374,0)))</f>
        <v/>
      </c>
      <c r="H2376" s="174"/>
      <c r="I2376" s="176" t="str">
        <f>IF(I2374="","",IF(I2374="全額",H2374,IF(I2374="なし",0,"金額入力")))</f>
        <v/>
      </c>
      <c r="J2376" s="381"/>
      <c r="K2376" s="385"/>
      <c r="L2376" s="386"/>
      <c r="M2376" s="385"/>
      <c r="N2376" s="386"/>
      <c r="O2376" s="385"/>
      <c r="P2376" s="386"/>
      <c r="Q2376" s="385"/>
      <c r="R2376" s="387"/>
      <c r="S2376" s="87"/>
      <c r="T2376" s="135"/>
      <c r="U2376" s="118" t="str">
        <f>IF(G2376="","","IN_"&amp;F2376&amp;MONTH(H2376)&amp;"/"&amp;DAY(H2376))&amp;"_"&amp;COUNTIF($V$14:V2376,V2376)</f>
        <v>_414</v>
      </c>
      <c r="V2376" s="118" t="str">
        <f>"IN_"&amp;F2376&amp;H2376</f>
        <v>IN_</v>
      </c>
      <c r="W2376" s="118"/>
      <c r="X2376" s="118"/>
      <c r="Y2376" s="135" t="str">
        <f>Q2375</f>
        <v/>
      </c>
      <c r="Z2376" s="266">
        <f>Q2376</f>
        <v>0</v>
      </c>
      <c r="AA2376" s="135" t="str">
        <f>IF(AB2376="着金待ち",COUNTIF($AB$14:AB2376,"着金待ち"),"")</f>
        <v/>
      </c>
      <c r="AB2376" s="135" t="str">
        <f>IF(AND(OR(I2374="全額",I2374="一部")=TRUE,H2376="")=TRUE,"着金待ち","")</f>
        <v/>
      </c>
      <c r="AC2376" s="135" t="str">
        <f>IF(AB2376="着金待ち",C2374,"")</f>
        <v/>
      </c>
      <c r="AD2376" s="135" t="str">
        <f>IF(AB2376="着金待ち",F2376,"")</f>
        <v/>
      </c>
      <c r="AE2376" s="292" t="str">
        <f>IF(AB2376="着金待ち",G2376,"")</f>
        <v/>
      </c>
      <c r="AF2376" s="148" t="str">
        <f>IF(AB2376="着金待ち",B2376,"")</f>
        <v/>
      </c>
      <c r="AG2376" s="135" t="str">
        <f>IF(C2376="","",IF(C2376&lt;&gt;D2376+E2376,"！",""))</f>
        <v/>
      </c>
      <c r="AH2376" s="135" t="str">
        <f>IF(C2376="","",IF(C2376&lt;&gt;SUM(K2376:R2376),"！",""))</f>
        <v/>
      </c>
      <c r="AI2376" s="135" t="str">
        <f>IF(OR(AG2376="！",AH2376="！")=TRUE,"！","")</f>
        <v/>
      </c>
      <c r="AJ2376" s="135" t="str">
        <f>IF(AI2376="！",COUNTIF($AI$14:AI2376,"！"),"")</f>
        <v/>
      </c>
      <c r="AK2376" s="135">
        <v>9</v>
      </c>
    </row>
    <row r="2377" spans="1:37" ht="18" customHeight="1" thickBot="1">
      <c r="A2377" s="312"/>
      <c r="B2377" s="308" t="s">
        <v>317</v>
      </c>
      <c r="C2377" s="88"/>
      <c r="D2377" s="89"/>
      <c r="E2377" s="94" t="str">
        <f>IFERROR(ABS(C2376-(D2376+E2376)),"")</f>
        <v/>
      </c>
      <c r="F2377" s="90"/>
      <c r="G2377" s="90"/>
      <c r="H2377" s="89"/>
      <c r="I2377" s="170"/>
      <c r="J2377" s="79"/>
      <c r="K2377" s="79"/>
      <c r="L2377" s="79"/>
      <c r="M2377" s="79"/>
      <c r="N2377" s="79"/>
      <c r="O2377" s="79"/>
      <c r="P2377" s="79"/>
      <c r="Q2377" s="388" t="str">
        <f>IFERROR(ABS(C2376-SUM(K2376:R2376)),"")</f>
        <v/>
      </c>
      <c r="R2377" s="388"/>
      <c r="S2377" s="79"/>
      <c r="T2377" s="135"/>
      <c r="U2377" s="118"/>
      <c r="V2377" s="118"/>
      <c r="W2377" s="118"/>
      <c r="X2377" s="118"/>
      <c r="Y2377" s="135"/>
      <c r="Z2377" s="135"/>
      <c r="AA2377" s="135"/>
      <c r="AB2377" s="135"/>
      <c r="AC2377" s="135"/>
      <c r="AD2377" s="135"/>
      <c r="AE2377" s="135"/>
      <c r="AF2377" s="148"/>
      <c r="AG2377" s="135"/>
      <c r="AH2377" s="135"/>
      <c r="AI2377" s="135"/>
      <c r="AJ2377" s="135"/>
      <c r="AK2377" s="135"/>
    </row>
    <row r="2378" spans="1:37" ht="18" customHeight="1" thickBot="1">
      <c r="A2378" s="312"/>
      <c r="B2378" s="321">
        <f>B2373+1</f>
        <v>10</v>
      </c>
      <c r="C2378" s="81" t="s">
        <v>23</v>
      </c>
      <c r="D2378" s="82" t="s">
        <v>136</v>
      </c>
      <c r="E2378" s="82" t="s">
        <v>28</v>
      </c>
      <c r="F2378" s="82" t="s">
        <v>27</v>
      </c>
      <c r="G2378" s="82" t="s">
        <v>24</v>
      </c>
      <c r="H2378" s="171" t="s">
        <v>25</v>
      </c>
      <c r="I2378" s="91" t="s">
        <v>133</v>
      </c>
      <c r="J2378" s="372" t="s">
        <v>198</v>
      </c>
      <c r="K2378" s="374"/>
      <c r="L2378" s="375"/>
      <c r="M2378" s="375"/>
      <c r="N2378" s="375"/>
      <c r="O2378" s="375"/>
      <c r="P2378" s="375"/>
      <c r="Q2378" s="375"/>
      <c r="R2378" s="376"/>
      <c r="S2378" s="83"/>
      <c r="T2378" s="120" t="s">
        <v>31</v>
      </c>
      <c r="U2378" s="118"/>
      <c r="V2378" s="118"/>
      <c r="W2378" s="118"/>
      <c r="X2378" s="118"/>
      <c r="Y2378" s="135" t="str">
        <f>K2380</f>
        <v/>
      </c>
      <c r="Z2378" s="266">
        <f>K2381</f>
        <v>0</v>
      </c>
      <c r="AA2378" s="135"/>
      <c r="AB2378" s="135"/>
      <c r="AC2378" s="135"/>
      <c r="AD2378" s="135"/>
      <c r="AE2378" s="135"/>
      <c r="AF2378" s="148"/>
      <c r="AG2378" s="135"/>
      <c r="AH2378" s="135"/>
      <c r="AI2378" s="135"/>
      <c r="AJ2378" s="135"/>
      <c r="AK2378" s="135"/>
    </row>
    <row r="2379" spans="1:37" ht="18" customHeight="1" thickBot="1">
      <c r="A2379" s="312"/>
      <c r="B2379" s="309">
        <f>B2334</f>
        <v>27</v>
      </c>
      <c r="C2379" s="107"/>
      <c r="D2379" s="108" t="s">
        <v>30</v>
      </c>
      <c r="E2379" s="108" t="str">
        <f>IF(C2379="","",IFERROR(INDEX(リスト!$B$3:$B$32,MATCH(プレー記録!C2379,リスト!$D$3:$D$32,0),1),""))</f>
        <v/>
      </c>
      <c r="F2379" s="109"/>
      <c r="G2379" s="109" t="str">
        <f>IF(F2379="","",F2379)</f>
        <v/>
      </c>
      <c r="H2379" s="172"/>
      <c r="I2379" s="175"/>
      <c r="J2379" s="373"/>
      <c r="K2379" s="377"/>
      <c r="L2379" s="378"/>
      <c r="M2379" s="378"/>
      <c r="N2379" s="378"/>
      <c r="O2379" s="378"/>
      <c r="P2379" s="378"/>
      <c r="Q2379" s="378"/>
      <c r="R2379" s="379"/>
      <c r="S2379" s="84"/>
      <c r="T2379" s="241"/>
      <c r="U2379" s="118" t="str">
        <f>IF(F2379="","","OUT_"&amp;E2379&amp;MONTH(B2379)&amp;"/"&amp;DAY(B2379)&amp;"_"&amp;COUNTIF($V$12:V2379,V2379))</f>
        <v/>
      </c>
      <c r="V2379" s="118" t="str">
        <f>"OUT_"&amp;E2379&amp;B2379</f>
        <v>OUT_27</v>
      </c>
      <c r="W2379" s="194">
        <f>SUM(H2379)-SUM(I2381)</f>
        <v>0</v>
      </c>
      <c r="X2379" s="119" t="str">
        <f>IF(C2379="","",C2379)</f>
        <v/>
      </c>
      <c r="Y2379" s="135" t="str">
        <f>M2380</f>
        <v/>
      </c>
      <c r="Z2379" s="266">
        <f>M2381</f>
        <v>0</v>
      </c>
      <c r="AA2379" s="135"/>
      <c r="AB2379" s="135"/>
      <c r="AC2379" s="135"/>
      <c r="AD2379" s="135"/>
      <c r="AE2379" s="135"/>
      <c r="AF2379" s="148"/>
      <c r="AG2379" s="135"/>
      <c r="AH2379" s="135"/>
      <c r="AI2379" s="135"/>
      <c r="AJ2379" s="135"/>
      <c r="AK2379" s="135"/>
    </row>
    <row r="2380" spans="1:37" ht="18" customHeight="1">
      <c r="A2380" s="312"/>
      <c r="B2380" s="79"/>
      <c r="C2380" s="85" t="s">
        <v>26</v>
      </c>
      <c r="D2380" s="86" t="s">
        <v>1</v>
      </c>
      <c r="E2380" s="86" t="s">
        <v>29</v>
      </c>
      <c r="F2380" s="86" t="s">
        <v>119</v>
      </c>
      <c r="G2380" s="86" t="s">
        <v>134</v>
      </c>
      <c r="H2380" s="173" t="s">
        <v>117</v>
      </c>
      <c r="I2380" s="92" t="s">
        <v>135</v>
      </c>
      <c r="J2380" s="380" t="s">
        <v>199</v>
      </c>
      <c r="K2380" s="382" t="str">
        <f>$K$13</f>
        <v/>
      </c>
      <c r="L2380" s="383"/>
      <c r="M2380" s="382" t="str">
        <f>$M$13</f>
        <v/>
      </c>
      <c r="N2380" s="383"/>
      <c r="O2380" s="382" t="str">
        <f>$O$13</f>
        <v/>
      </c>
      <c r="P2380" s="383"/>
      <c r="Q2380" s="382" t="str">
        <f>$Q$13</f>
        <v/>
      </c>
      <c r="R2380" s="384"/>
      <c r="S2380" s="87"/>
      <c r="T2380" s="135"/>
      <c r="U2380" s="118"/>
      <c r="V2380" s="118"/>
      <c r="W2380" s="118"/>
      <c r="X2380" s="118"/>
      <c r="Y2380" s="135" t="str">
        <f>O2380</f>
        <v/>
      </c>
      <c r="Z2380" s="266">
        <f>O2381</f>
        <v>0</v>
      </c>
      <c r="AA2380" s="135"/>
      <c r="AB2380" s="135"/>
      <c r="AC2380" s="135"/>
      <c r="AD2380" s="135"/>
      <c r="AE2380" s="135"/>
      <c r="AF2380" s="148"/>
      <c r="AG2380" s="135"/>
      <c r="AH2380" s="135"/>
      <c r="AI2380" s="135"/>
      <c r="AJ2380" s="135"/>
      <c r="AK2380" s="135"/>
    </row>
    <row r="2381" spans="1:37" ht="18" customHeight="1" thickBot="1">
      <c r="A2381" s="312" t="str">
        <f>IF(C2379="","",C2379)</f>
        <v/>
      </c>
      <c r="B2381" s="97">
        <f>B2334</f>
        <v>27</v>
      </c>
      <c r="C2381" s="93" t="str">
        <f>IF(H2379="","",IF(D2379="USD",H2379-G2379,ROUNDUP((H2379-G2379)/T2379,2)))</f>
        <v/>
      </c>
      <c r="D2381" s="110"/>
      <c r="E2381" s="110"/>
      <c r="F2381" s="111" t="str">
        <f>IF(AND(E2379&lt;&gt;"",OR(I2379="全額",I2379="一部")=TRUE)=TRUE,E2379,"")</f>
        <v/>
      </c>
      <c r="G2381" s="112" t="str">
        <f>IF(D2379="JPY",IF(COUNTIF(F2381,"*円*")=1,I2381,ROUNDUP(I2381/T2379,2)),IF(COUNTIF(F2381,"*円*")=0,I2381,ROUNDUP(I2381*T2379,0)))</f>
        <v/>
      </c>
      <c r="H2381" s="174"/>
      <c r="I2381" s="176" t="str">
        <f>IF(I2379="","",IF(I2379="全額",H2379,IF(I2379="なし",0,"金額入力")))</f>
        <v/>
      </c>
      <c r="J2381" s="381"/>
      <c r="K2381" s="385"/>
      <c r="L2381" s="386"/>
      <c r="M2381" s="385"/>
      <c r="N2381" s="386"/>
      <c r="O2381" s="385"/>
      <c r="P2381" s="386"/>
      <c r="Q2381" s="385"/>
      <c r="R2381" s="387"/>
      <c r="S2381" s="87"/>
      <c r="T2381" s="135"/>
      <c r="U2381" s="118" t="str">
        <f>IF(G2381="","","IN_"&amp;F2381&amp;MONTH(H2381)&amp;"/"&amp;DAY(H2381))&amp;"_"&amp;COUNTIF($V$14:V2381,V2381)</f>
        <v>_415</v>
      </c>
      <c r="V2381" s="118" t="str">
        <f>"IN_"&amp;F2381&amp;H2381</f>
        <v>IN_</v>
      </c>
      <c r="W2381" s="118"/>
      <c r="X2381" s="118"/>
      <c r="Y2381" s="135" t="str">
        <f>Q2380</f>
        <v/>
      </c>
      <c r="Z2381" s="266">
        <f>Q2381</f>
        <v>0</v>
      </c>
      <c r="AA2381" s="135" t="str">
        <f>IF(AB2381="着金待ち",COUNTIF($AB$14:AB2381,"着金待ち"),"")</f>
        <v/>
      </c>
      <c r="AB2381" s="135" t="str">
        <f>IF(AND(OR(I2379="全額",I2379="一部")=TRUE,H2381="")=TRUE,"着金待ち","")</f>
        <v/>
      </c>
      <c r="AC2381" s="135" t="str">
        <f>IF(AB2381="着金待ち",C2379,"")</f>
        <v/>
      </c>
      <c r="AD2381" s="135" t="str">
        <f>IF(AB2381="着金待ち",F2381,"")</f>
        <v/>
      </c>
      <c r="AE2381" s="292" t="str">
        <f>IF(AB2381="着金待ち",G2381,"")</f>
        <v/>
      </c>
      <c r="AF2381" s="148" t="str">
        <f>IF(AB2381="着金待ち",B2381,"")</f>
        <v/>
      </c>
      <c r="AG2381" s="135" t="str">
        <f>IF(C2381="","",IF(C2381&lt;&gt;D2381+E2381,"！",""))</f>
        <v/>
      </c>
      <c r="AH2381" s="135" t="str">
        <f>IF(C2381="","",IF(C2381&lt;&gt;SUM(K2381:R2381),"！",""))</f>
        <v/>
      </c>
      <c r="AI2381" s="135" t="str">
        <f>IF(OR(AG2381="！",AH2381="！")=TRUE,"！","")</f>
        <v/>
      </c>
      <c r="AJ2381" s="135" t="str">
        <f>IF(AI2381="！",COUNTIF($AI$14:AI2381,"！"),"")</f>
        <v/>
      </c>
      <c r="AK2381" s="135">
        <v>10</v>
      </c>
    </row>
    <row r="2382" spans="1:37" ht="18" customHeight="1" thickBot="1">
      <c r="A2382" s="312"/>
      <c r="B2382" s="308" t="s">
        <v>317</v>
      </c>
      <c r="C2382" s="181"/>
      <c r="D2382" s="182"/>
      <c r="E2382" s="98" t="str">
        <f>IFERROR(ABS(C2381-(D2381+E2381)),"")</f>
        <v/>
      </c>
      <c r="F2382" s="183"/>
      <c r="G2382" s="183"/>
      <c r="H2382" s="182"/>
      <c r="I2382" s="170"/>
      <c r="J2382" s="79"/>
      <c r="K2382" s="79"/>
      <c r="L2382" s="79"/>
      <c r="M2382" s="79"/>
      <c r="N2382" s="79"/>
      <c r="O2382" s="79"/>
      <c r="P2382" s="79"/>
      <c r="Q2382" s="371" t="str">
        <f>IFERROR(ABS(C2381-SUM(K2381:R2381)),"")</f>
        <v/>
      </c>
      <c r="R2382" s="371"/>
      <c r="S2382" s="79"/>
      <c r="T2382" s="135"/>
      <c r="U2382" s="118"/>
      <c r="V2382" s="118"/>
      <c r="W2382" s="118"/>
      <c r="X2382" s="118"/>
      <c r="Y2382" s="135"/>
      <c r="Z2382" s="135"/>
      <c r="AA2382" s="135"/>
      <c r="AB2382" s="135"/>
      <c r="AC2382" s="135"/>
      <c r="AD2382" s="135"/>
      <c r="AE2382" s="135"/>
      <c r="AF2382" s="148"/>
      <c r="AG2382" s="135"/>
      <c r="AH2382" s="135"/>
      <c r="AI2382" s="135"/>
      <c r="AJ2382" s="135"/>
      <c r="AK2382" s="135"/>
    </row>
    <row r="2383" spans="1:37" ht="18" customHeight="1" thickBot="1">
      <c r="A2383" s="312"/>
      <c r="B2383" s="321">
        <f>B2378+1</f>
        <v>11</v>
      </c>
      <c r="C2383" s="81" t="s">
        <v>23</v>
      </c>
      <c r="D2383" s="82" t="s">
        <v>136</v>
      </c>
      <c r="E2383" s="82" t="s">
        <v>28</v>
      </c>
      <c r="F2383" s="82" t="s">
        <v>27</v>
      </c>
      <c r="G2383" s="82" t="s">
        <v>24</v>
      </c>
      <c r="H2383" s="171" t="s">
        <v>25</v>
      </c>
      <c r="I2383" s="91" t="s">
        <v>133</v>
      </c>
      <c r="J2383" s="372" t="s">
        <v>198</v>
      </c>
      <c r="K2383" s="374"/>
      <c r="L2383" s="375"/>
      <c r="M2383" s="375"/>
      <c r="N2383" s="375"/>
      <c r="O2383" s="375"/>
      <c r="P2383" s="375"/>
      <c r="Q2383" s="375"/>
      <c r="R2383" s="376"/>
      <c r="S2383" s="83"/>
      <c r="T2383" s="120" t="s">
        <v>31</v>
      </c>
      <c r="U2383" s="118"/>
      <c r="V2383" s="118"/>
      <c r="W2383" s="118"/>
      <c r="X2383" s="118"/>
      <c r="Y2383" s="135" t="str">
        <f>K2385</f>
        <v/>
      </c>
      <c r="Z2383" s="266">
        <f>K2386</f>
        <v>0</v>
      </c>
      <c r="AA2383" s="135"/>
      <c r="AB2383" s="135"/>
      <c r="AC2383" s="135"/>
      <c r="AD2383" s="135"/>
      <c r="AE2383" s="135"/>
      <c r="AF2383" s="148"/>
      <c r="AG2383" s="135"/>
      <c r="AH2383" s="135"/>
      <c r="AI2383" s="135"/>
      <c r="AJ2383" s="135"/>
      <c r="AK2383" s="135"/>
    </row>
    <row r="2384" spans="1:37" ht="18" customHeight="1" thickBot="1">
      <c r="A2384" s="312"/>
      <c r="B2384" s="309">
        <f>B2334</f>
        <v>27</v>
      </c>
      <c r="C2384" s="107"/>
      <c r="D2384" s="108" t="s">
        <v>30</v>
      </c>
      <c r="E2384" s="108" t="str">
        <f>IF(C2384="","",IFERROR(INDEX(リスト!$B$3:$B$32,MATCH(プレー記録!C2384,リスト!$D$3:$D$32,0),1),""))</f>
        <v/>
      </c>
      <c r="F2384" s="109"/>
      <c r="G2384" s="109" t="str">
        <f>IF(F2384="","",F2384)</f>
        <v/>
      </c>
      <c r="H2384" s="172"/>
      <c r="I2384" s="175"/>
      <c r="J2384" s="373"/>
      <c r="K2384" s="377"/>
      <c r="L2384" s="378"/>
      <c r="M2384" s="378"/>
      <c r="N2384" s="378"/>
      <c r="O2384" s="378"/>
      <c r="P2384" s="378"/>
      <c r="Q2384" s="378"/>
      <c r="R2384" s="379"/>
      <c r="S2384" s="84"/>
      <c r="T2384" s="241"/>
      <c r="U2384" s="118" t="str">
        <f>IF(F2384="","","OUT_"&amp;E2384&amp;MONTH(B2384)&amp;"/"&amp;DAY(B2384)&amp;"_"&amp;COUNTIF($V$12:V2384,V2384))</f>
        <v/>
      </c>
      <c r="V2384" s="118" t="str">
        <f>"OUT_"&amp;E2384&amp;B2384</f>
        <v>OUT_27</v>
      </c>
      <c r="W2384" s="194">
        <f>SUM(H2384)-SUM(I2386)</f>
        <v>0</v>
      </c>
      <c r="X2384" s="119" t="str">
        <f>IF(C2384="","",C2384)</f>
        <v/>
      </c>
      <c r="Y2384" s="135" t="str">
        <f>M2385</f>
        <v/>
      </c>
      <c r="Z2384" s="266">
        <f>M2386</f>
        <v>0</v>
      </c>
      <c r="AA2384" s="135"/>
      <c r="AB2384" s="135"/>
      <c r="AC2384" s="135"/>
      <c r="AD2384" s="135"/>
      <c r="AE2384" s="135"/>
      <c r="AF2384" s="148"/>
      <c r="AG2384" s="135"/>
      <c r="AH2384" s="135"/>
      <c r="AI2384" s="135"/>
      <c r="AJ2384" s="135"/>
      <c r="AK2384" s="135"/>
    </row>
    <row r="2385" spans="1:37" ht="18" customHeight="1">
      <c r="A2385" s="312"/>
      <c r="B2385" s="79"/>
      <c r="C2385" s="85" t="s">
        <v>26</v>
      </c>
      <c r="D2385" s="86" t="s">
        <v>1</v>
      </c>
      <c r="E2385" s="86" t="s">
        <v>29</v>
      </c>
      <c r="F2385" s="86" t="s">
        <v>119</v>
      </c>
      <c r="G2385" s="86" t="s">
        <v>134</v>
      </c>
      <c r="H2385" s="173" t="s">
        <v>117</v>
      </c>
      <c r="I2385" s="92" t="s">
        <v>135</v>
      </c>
      <c r="J2385" s="380" t="s">
        <v>199</v>
      </c>
      <c r="K2385" s="382" t="str">
        <f>$K$13</f>
        <v/>
      </c>
      <c r="L2385" s="383"/>
      <c r="M2385" s="382" t="str">
        <f>$M$13</f>
        <v/>
      </c>
      <c r="N2385" s="383"/>
      <c r="O2385" s="382" t="str">
        <f>$O$13</f>
        <v/>
      </c>
      <c r="P2385" s="383"/>
      <c r="Q2385" s="382" t="str">
        <f>$Q$13</f>
        <v/>
      </c>
      <c r="R2385" s="384"/>
      <c r="S2385" s="87"/>
      <c r="T2385" s="135"/>
      <c r="U2385" s="118"/>
      <c r="V2385" s="118"/>
      <c r="W2385" s="118"/>
      <c r="X2385" s="118"/>
      <c r="Y2385" s="135" t="str">
        <f>O2385</f>
        <v/>
      </c>
      <c r="Z2385" s="266">
        <f>O2386</f>
        <v>0</v>
      </c>
      <c r="AA2385" s="135"/>
      <c r="AB2385" s="135"/>
      <c r="AC2385" s="135"/>
      <c r="AD2385" s="135"/>
      <c r="AE2385" s="135"/>
      <c r="AF2385" s="148"/>
      <c r="AG2385" s="135"/>
      <c r="AH2385" s="135"/>
      <c r="AI2385" s="135"/>
      <c r="AJ2385" s="135"/>
      <c r="AK2385" s="135"/>
    </row>
    <row r="2386" spans="1:37" ht="18" customHeight="1" thickBot="1">
      <c r="A2386" s="312" t="str">
        <f>IF(C2384="","",C2384)</f>
        <v/>
      </c>
      <c r="B2386" s="97">
        <f>B2334</f>
        <v>27</v>
      </c>
      <c r="C2386" s="93" t="str">
        <f>IF(H2384="","",IF(D2384="USD",H2384-G2384,ROUNDUP((H2384-G2384)/T2384,2)))</f>
        <v/>
      </c>
      <c r="D2386" s="110"/>
      <c r="E2386" s="110"/>
      <c r="F2386" s="111" t="str">
        <f>IF(AND(E2384&lt;&gt;"",OR(I2384="全額",I2384="一部")=TRUE)=TRUE,E2384,"")</f>
        <v/>
      </c>
      <c r="G2386" s="112" t="str">
        <f>IF(D2384="JPY",IF(COUNTIF(F2386,"*円*")=1,I2386,ROUNDUP(I2386/T2384,2)),IF(COUNTIF(F2386,"*円*")=0,I2386,ROUNDUP(I2386*T2384,0)))</f>
        <v/>
      </c>
      <c r="H2386" s="174"/>
      <c r="I2386" s="176" t="str">
        <f>IF(I2384="","",IF(I2384="全額",H2384,IF(I2384="なし",0,"金額入力")))</f>
        <v/>
      </c>
      <c r="J2386" s="381"/>
      <c r="K2386" s="385"/>
      <c r="L2386" s="386"/>
      <c r="M2386" s="385"/>
      <c r="N2386" s="386"/>
      <c r="O2386" s="385"/>
      <c r="P2386" s="386"/>
      <c r="Q2386" s="385"/>
      <c r="R2386" s="387"/>
      <c r="S2386" s="87"/>
      <c r="T2386" s="135"/>
      <c r="U2386" s="118" t="str">
        <f>IF(G2386="","","IN_"&amp;F2386&amp;MONTH(H2386)&amp;"/"&amp;DAY(H2386))&amp;"_"&amp;COUNTIF($V$14:V2386,V2386)</f>
        <v>_416</v>
      </c>
      <c r="V2386" s="118" t="str">
        <f>"IN_"&amp;F2386&amp;H2386</f>
        <v>IN_</v>
      </c>
      <c r="W2386" s="118"/>
      <c r="X2386" s="118"/>
      <c r="Y2386" s="135" t="str">
        <f>Q2385</f>
        <v/>
      </c>
      <c r="Z2386" s="266">
        <f>Q2386</f>
        <v>0</v>
      </c>
      <c r="AA2386" s="135" t="str">
        <f>IF(AB2386="着金待ち",COUNTIF($AB$14:AB2386,"着金待ち"),"")</f>
        <v/>
      </c>
      <c r="AB2386" s="135" t="str">
        <f>IF(AND(OR(I2384="全額",I2384="一部")=TRUE,H2386="")=TRUE,"着金待ち","")</f>
        <v/>
      </c>
      <c r="AC2386" s="135" t="str">
        <f>IF(AB2386="着金待ち",C2384,"")</f>
        <v/>
      </c>
      <c r="AD2386" s="135" t="str">
        <f>IF(AB2386="着金待ち",F2386,"")</f>
        <v/>
      </c>
      <c r="AE2386" s="292" t="str">
        <f>IF(AB2386="着金待ち",G2386,"")</f>
        <v/>
      </c>
      <c r="AF2386" s="148" t="str">
        <f>IF(AB2386="着金待ち",B2386,"")</f>
        <v/>
      </c>
      <c r="AG2386" s="135" t="str">
        <f>IF(C2386="","",IF(C2386&lt;&gt;D2386+E2386,"！",""))</f>
        <v/>
      </c>
      <c r="AH2386" s="135" t="str">
        <f>IF(C2386="","",IF(C2386&lt;&gt;SUM(K2386:R2386),"！",""))</f>
        <v/>
      </c>
      <c r="AI2386" s="135" t="str">
        <f>IF(OR(AG2386="！",AH2386="！")=TRUE,"！","")</f>
        <v/>
      </c>
      <c r="AJ2386" s="135" t="str">
        <f>IF(AI2386="！",COUNTIF($AI$14:AI2386,"！"),"")</f>
        <v/>
      </c>
      <c r="AK2386" s="135">
        <v>11</v>
      </c>
    </row>
    <row r="2387" spans="1:37" ht="18" customHeight="1" thickBot="1">
      <c r="B2387" s="308" t="s">
        <v>317</v>
      </c>
      <c r="C2387" s="181"/>
      <c r="D2387" s="182"/>
      <c r="E2387" s="98" t="str">
        <f>IFERROR(ABS(C2386-(D2386+E2386)),"")</f>
        <v/>
      </c>
      <c r="F2387" s="183"/>
      <c r="G2387" s="183"/>
      <c r="H2387" s="182"/>
      <c r="I2387" s="170"/>
      <c r="J2387" s="79"/>
      <c r="K2387" s="79"/>
      <c r="L2387" s="79"/>
      <c r="M2387" s="79"/>
      <c r="N2387" s="79"/>
      <c r="O2387" s="79"/>
      <c r="P2387" s="79"/>
      <c r="Q2387" s="371" t="str">
        <f>IFERROR(ABS(C2386-SUM(K2386:R2386)),"")</f>
        <v/>
      </c>
      <c r="R2387" s="371"/>
      <c r="S2387" s="135"/>
      <c r="T2387" s="135"/>
      <c r="U2387" s="135"/>
      <c r="V2387" s="135"/>
      <c r="W2387" s="135"/>
      <c r="X2387" s="135"/>
      <c r="Y2387" s="135"/>
      <c r="Z2387" s="135"/>
      <c r="AA2387" s="135"/>
      <c r="AB2387" s="135"/>
      <c r="AC2387" s="135"/>
      <c r="AD2387" s="135"/>
      <c r="AE2387" s="135"/>
      <c r="AF2387" s="135"/>
      <c r="AG2387" s="135"/>
      <c r="AH2387" s="135"/>
      <c r="AI2387" s="135"/>
      <c r="AJ2387" s="135"/>
      <c r="AK2387" s="135"/>
    </row>
    <row r="2388" spans="1:37" ht="18" customHeight="1" thickBot="1">
      <c r="A2388" s="312"/>
      <c r="B2388" s="321">
        <f>B2383+1</f>
        <v>12</v>
      </c>
      <c r="C2388" s="81" t="s">
        <v>23</v>
      </c>
      <c r="D2388" s="82" t="s">
        <v>136</v>
      </c>
      <c r="E2388" s="82" t="s">
        <v>28</v>
      </c>
      <c r="F2388" s="82" t="s">
        <v>27</v>
      </c>
      <c r="G2388" s="82" t="s">
        <v>24</v>
      </c>
      <c r="H2388" s="171" t="s">
        <v>25</v>
      </c>
      <c r="I2388" s="91" t="s">
        <v>133</v>
      </c>
      <c r="J2388" s="372" t="s">
        <v>198</v>
      </c>
      <c r="K2388" s="374"/>
      <c r="L2388" s="375"/>
      <c r="M2388" s="375"/>
      <c r="N2388" s="375"/>
      <c r="O2388" s="375"/>
      <c r="P2388" s="375"/>
      <c r="Q2388" s="375"/>
      <c r="R2388" s="376"/>
      <c r="S2388" s="83"/>
      <c r="T2388" s="120" t="s">
        <v>31</v>
      </c>
      <c r="U2388" s="118"/>
      <c r="V2388" s="118"/>
      <c r="W2388" s="118"/>
      <c r="X2388" s="118"/>
      <c r="Y2388" s="135" t="str">
        <f>K2390</f>
        <v/>
      </c>
      <c r="Z2388" s="266">
        <f>K2391</f>
        <v>0</v>
      </c>
      <c r="AA2388" s="135"/>
      <c r="AB2388" s="135"/>
      <c r="AC2388" s="135"/>
      <c r="AD2388" s="135"/>
      <c r="AE2388" s="135"/>
      <c r="AF2388" s="148"/>
      <c r="AG2388" s="135"/>
      <c r="AH2388" s="135"/>
      <c r="AI2388" s="135"/>
      <c r="AJ2388" s="135"/>
      <c r="AK2388" s="135"/>
    </row>
    <row r="2389" spans="1:37" ht="18" customHeight="1" thickBot="1">
      <c r="A2389" s="312"/>
      <c r="B2389" s="309">
        <f>B2334</f>
        <v>27</v>
      </c>
      <c r="C2389" s="107"/>
      <c r="D2389" s="108" t="s">
        <v>30</v>
      </c>
      <c r="E2389" s="108" t="str">
        <f>IF(C2389="","",IFERROR(INDEX(リスト!$B$3:$B$32,MATCH(プレー記録!C2389,リスト!$D$3:$D$32,0),1),""))</f>
        <v/>
      </c>
      <c r="F2389" s="109"/>
      <c r="G2389" s="109" t="str">
        <f>IF(F2389="","",F2389)</f>
        <v/>
      </c>
      <c r="H2389" s="172"/>
      <c r="I2389" s="175"/>
      <c r="J2389" s="373"/>
      <c r="K2389" s="377"/>
      <c r="L2389" s="378"/>
      <c r="M2389" s="378"/>
      <c r="N2389" s="378"/>
      <c r="O2389" s="378"/>
      <c r="P2389" s="378"/>
      <c r="Q2389" s="378"/>
      <c r="R2389" s="379"/>
      <c r="S2389" s="84"/>
      <c r="T2389" s="241"/>
      <c r="U2389" s="118" t="str">
        <f>IF(F2389="","","OUT_"&amp;E2389&amp;MONTH(B2389)&amp;"/"&amp;DAY(B2389)&amp;"_"&amp;COUNTIF($V$12:V2389,V2389))</f>
        <v/>
      </c>
      <c r="V2389" s="118" t="str">
        <f>"OUT_"&amp;E2389&amp;B2389</f>
        <v>OUT_27</v>
      </c>
      <c r="W2389" s="194">
        <f>SUM(H2389)-SUM(I2391)</f>
        <v>0</v>
      </c>
      <c r="X2389" s="119" t="str">
        <f>IF(C2389="","",C2389)</f>
        <v/>
      </c>
      <c r="Y2389" s="135" t="str">
        <f>M2390</f>
        <v/>
      </c>
      <c r="Z2389" s="266">
        <f>M2391</f>
        <v>0</v>
      </c>
      <c r="AA2389" s="135"/>
      <c r="AB2389" s="135"/>
      <c r="AC2389" s="135"/>
      <c r="AD2389" s="135"/>
      <c r="AE2389" s="135"/>
      <c r="AF2389" s="148"/>
      <c r="AG2389" s="135"/>
      <c r="AH2389" s="135"/>
      <c r="AI2389" s="135"/>
      <c r="AJ2389" s="135"/>
      <c r="AK2389" s="135"/>
    </row>
    <row r="2390" spans="1:37" ht="18" customHeight="1">
      <c r="A2390" s="312"/>
      <c r="B2390" s="79"/>
      <c r="C2390" s="85" t="s">
        <v>26</v>
      </c>
      <c r="D2390" s="86" t="s">
        <v>1</v>
      </c>
      <c r="E2390" s="86" t="s">
        <v>29</v>
      </c>
      <c r="F2390" s="86" t="s">
        <v>119</v>
      </c>
      <c r="G2390" s="86" t="s">
        <v>134</v>
      </c>
      <c r="H2390" s="173" t="s">
        <v>117</v>
      </c>
      <c r="I2390" s="92" t="s">
        <v>135</v>
      </c>
      <c r="J2390" s="380" t="s">
        <v>199</v>
      </c>
      <c r="K2390" s="382" t="str">
        <f>$K$13</f>
        <v/>
      </c>
      <c r="L2390" s="383"/>
      <c r="M2390" s="382" t="str">
        <f>$M$13</f>
        <v/>
      </c>
      <c r="N2390" s="383"/>
      <c r="O2390" s="382" t="str">
        <f>$O$13</f>
        <v/>
      </c>
      <c r="P2390" s="383"/>
      <c r="Q2390" s="382" t="str">
        <f>$Q$13</f>
        <v/>
      </c>
      <c r="R2390" s="384"/>
      <c r="S2390" s="87"/>
      <c r="T2390" s="135"/>
      <c r="U2390" s="118"/>
      <c r="V2390" s="118"/>
      <c r="W2390" s="118"/>
      <c r="X2390" s="118"/>
      <c r="Y2390" s="135" t="str">
        <f>O2390</f>
        <v/>
      </c>
      <c r="Z2390" s="266">
        <f>O2391</f>
        <v>0</v>
      </c>
      <c r="AA2390" s="135"/>
      <c r="AB2390" s="135"/>
      <c r="AC2390" s="135"/>
      <c r="AD2390" s="135"/>
      <c r="AE2390" s="135"/>
      <c r="AF2390" s="148"/>
      <c r="AG2390" s="135"/>
      <c r="AH2390" s="135"/>
      <c r="AI2390" s="135"/>
      <c r="AJ2390" s="135"/>
      <c r="AK2390" s="135"/>
    </row>
    <row r="2391" spans="1:37" ht="18" customHeight="1" thickBot="1">
      <c r="A2391" s="312" t="str">
        <f>IF(C2389="","",C2389)</f>
        <v/>
      </c>
      <c r="B2391" s="97">
        <f>B2334</f>
        <v>27</v>
      </c>
      <c r="C2391" s="93" t="str">
        <f>IF(H2389="","",IF(D2389="USD",H2389-G2389,ROUNDUP((H2389-G2389)/T2389,2)))</f>
        <v/>
      </c>
      <c r="D2391" s="110"/>
      <c r="E2391" s="110"/>
      <c r="F2391" s="111" t="str">
        <f>IF(AND(E2389&lt;&gt;"",OR(I2389="全額",I2389="一部")=TRUE)=TRUE,E2389,"")</f>
        <v/>
      </c>
      <c r="G2391" s="112" t="str">
        <f>IF(D2389="JPY",IF(COUNTIF(F2391,"*円*")=1,I2391,ROUNDUP(I2391/T2389,2)),IF(COUNTIF(F2391,"*円*")=0,I2391,ROUNDUP(I2391*T2389,0)))</f>
        <v/>
      </c>
      <c r="H2391" s="174"/>
      <c r="I2391" s="176" t="str">
        <f>IF(I2389="","",IF(I2389="全額",H2389,IF(I2389="なし",0,"金額入力")))</f>
        <v/>
      </c>
      <c r="J2391" s="381"/>
      <c r="K2391" s="385"/>
      <c r="L2391" s="386"/>
      <c r="M2391" s="385"/>
      <c r="N2391" s="386"/>
      <c r="O2391" s="385"/>
      <c r="P2391" s="386"/>
      <c r="Q2391" s="385"/>
      <c r="R2391" s="387"/>
      <c r="S2391" s="87"/>
      <c r="T2391" s="135"/>
      <c r="U2391" s="118" t="str">
        <f>IF(G2391="","","IN_"&amp;F2391&amp;MONTH(H2391)&amp;"/"&amp;DAY(H2391))&amp;"_"&amp;COUNTIF($V$14:V2391,V2391)</f>
        <v>_417</v>
      </c>
      <c r="V2391" s="118" t="str">
        <f>"IN_"&amp;F2391&amp;H2391</f>
        <v>IN_</v>
      </c>
      <c r="W2391" s="118"/>
      <c r="X2391" s="118"/>
      <c r="Y2391" s="135" t="str">
        <f>Q2390</f>
        <v/>
      </c>
      <c r="Z2391" s="266">
        <f>Q2391</f>
        <v>0</v>
      </c>
      <c r="AA2391" s="135" t="str">
        <f>IF(AB2391="着金待ち",COUNTIF($AB$14:AB2391,"着金待ち"),"")</f>
        <v/>
      </c>
      <c r="AB2391" s="135" t="str">
        <f>IF(AND(OR(I2389="全額",I2389="一部")=TRUE,H2391="")=TRUE,"着金待ち","")</f>
        <v/>
      </c>
      <c r="AC2391" s="135" t="str">
        <f>IF(AB2391="着金待ち",C2389,"")</f>
        <v/>
      </c>
      <c r="AD2391" s="135" t="str">
        <f>IF(AB2391="着金待ち",F2391,"")</f>
        <v/>
      </c>
      <c r="AE2391" s="292" t="str">
        <f>IF(AB2391="着金待ち",G2391,"")</f>
        <v/>
      </c>
      <c r="AF2391" s="148" t="str">
        <f>IF(AB2391="着金待ち",B2391,"")</f>
        <v/>
      </c>
      <c r="AG2391" s="135" t="str">
        <f>IF(C2391="","",IF(C2391&lt;&gt;D2391+E2391,"！",""))</f>
        <v/>
      </c>
      <c r="AH2391" s="135" t="str">
        <f>IF(C2391="","",IF(C2391&lt;&gt;SUM(K2391:R2391),"！",""))</f>
        <v/>
      </c>
      <c r="AI2391" s="135" t="str">
        <f>IF(OR(AG2391="！",AH2391="！")=TRUE,"！","")</f>
        <v/>
      </c>
      <c r="AJ2391" s="135" t="str">
        <f>IF(AI2391="！",COUNTIF($AI$14:AI2391,"！"),"")</f>
        <v/>
      </c>
      <c r="AK2391" s="135">
        <v>12</v>
      </c>
    </row>
    <row r="2392" spans="1:37" ht="18" customHeight="1" thickBot="1">
      <c r="B2392" s="308" t="s">
        <v>317</v>
      </c>
      <c r="C2392" s="181"/>
      <c r="D2392" s="182"/>
      <c r="E2392" s="98" t="str">
        <f>IFERROR(ABS(C2391-(D2391+E2391)),"")</f>
        <v/>
      </c>
      <c r="F2392" s="183"/>
      <c r="G2392" s="183"/>
      <c r="H2392" s="182"/>
      <c r="I2392" s="170"/>
      <c r="J2392" s="79"/>
      <c r="K2392" s="79"/>
      <c r="L2392" s="79"/>
      <c r="M2392" s="79"/>
      <c r="N2392" s="79"/>
      <c r="O2392" s="79"/>
      <c r="P2392" s="79"/>
      <c r="Q2392" s="371" t="str">
        <f>IFERROR(ABS(C2391-SUM(K2391:R2391)),"")</f>
        <v/>
      </c>
      <c r="R2392" s="371"/>
      <c r="S2392" s="135"/>
      <c r="T2392" s="135"/>
      <c r="U2392" s="135"/>
      <c r="V2392" s="135"/>
      <c r="W2392" s="135"/>
      <c r="X2392" s="135"/>
      <c r="Y2392" s="135"/>
      <c r="Z2392" s="135"/>
      <c r="AA2392" s="135"/>
      <c r="AB2392" s="135"/>
      <c r="AC2392" s="135"/>
      <c r="AD2392" s="135"/>
      <c r="AE2392" s="135"/>
      <c r="AF2392" s="135"/>
      <c r="AG2392" s="135"/>
      <c r="AH2392" s="135"/>
      <c r="AI2392" s="135"/>
      <c r="AJ2392" s="135"/>
      <c r="AK2392" s="135"/>
    </row>
    <row r="2393" spans="1:37" ht="18" customHeight="1" thickBot="1">
      <c r="A2393" s="312"/>
      <c r="B2393" s="321">
        <f>B2388+1</f>
        <v>13</v>
      </c>
      <c r="C2393" s="81" t="s">
        <v>23</v>
      </c>
      <c r="D2393" s="82" t="s">
        <v>136</v>
      </c>
      <c r="E2393" s="82" t="s">
        <v>28</v>
      </c>
      <c r="F2393" s="82" t="s">
        <v>27</v>
      </c>
      <c r="G2393" s="82" t="s">
        <v>24</v>
      </c>
      <c r="H2393" s="171" t="s">
        <v>25</v>
      </c>
      <c r="I2393" s="91" t="s">
        <v>133</v>
      </c>
      <c r="J2393" s="372" t="s">
        <v>198</v>
      </c>
      <c r="K2393" s="374"/>
      <c r="L2393" s="375"/>
      <c r="M2393" s="375"/>
      <c r="N2393" s="375"/>
      <c r="O2393" s="375"/>
      <c r="P2393" s="375"/>
      <c r="Q2393" s="375"/>
      <c r="R2393" s="376"/>
      <c r="S2393" s="83"/>
      <c r="T2393" s="120" t="s">
        <v>31</v>
      </c>
      <c r="U2393" s="118"/>
      <c r="V2393" s="118"/>
      <c r="W2393" s="118"/>
      <c r="X2393" s="118"/>
      <c r="Y2393" s="135" t="str">
        <f>K2395</f>
        <v/>
      </c>
      <c r="Z2393" s="266">
        <f>K2396</f>
        <v>0</v>
      </c>
      <c r="AA2393" s="135"/>
      <c r="AB2393" s="135"/>
      <c r="AC2393" s="135"/>
      <c r="AD2393" s="135"/>
      <c r="AE2393" s="135"/>
      <c r="AF2393" s="148"/>
      <c r="AG2393" s="135"/>
      <c r="AH2393" s="135"/>
      <c r="AI2393" s="135"/>
      <c r="AJ2393" s="135"/>
      <c r="AK2393" s="135"/>
    </row>
    <row r="2394" spans="1:37" ht="18" customHeight="1" thickBot="1">
      <c r="A2394" s="312"/>
      <c r="B2394" s="309">
        <f>B2334</f>
        <v>27</v>
      </c>
      <c r="C2394" s="107"/>
      <c r="D2394" s="108" t="s">
        <v>30</v>
      </c>
      <c r="E2394" s="108" t="str">
        <f>IF(C2394="","",IFERROR(INDEX(リスト!$B$3:$B$32,MATCH(プレー記録!C2394,リスト!$D$3:$D$32,0),1),""))</f>
        <v/>
      </c>
      <c r="F2394" s="109"/>
      <c r="G2394" s="109" t="str">
        <f>IF(F2394="","",F2394)</f>
        <v/>
      </c>
      <c r="H2394" s="172"/>
      <c r="I2394" s="175"/>
      <c r="J2394" s="373"/>
      <c r="K2394" s="377"/>
      <c r="L2394" s="378"/>
      <c r="M2394" s="378"/>
      <c r="N2394" s="378"/>
      <c r="O2394" s="378"/>
      <c r="P2394" s="378"/>
      <c r="Q2394" s="378"/>
      <c r="R2394" s="379"/>
      <c r="S2394" s="84"/>
      <c r="T2394" s="241"/>
      <c r="U2394" s="118" t="str">
        <f>IF(F2394="","","OUT_"&amp;E2394&amp;MONTH(B2394)&amp;"/"&amp;DAY(B2394)&amp;"_"&amp;COUNTIF($V$12:V2394,V2394))</f>
        <v/>
      </c>
      <c r="V2394" s="118" t="str">
        <f>"OUT_"&amp;E2394&amp;B2394</f>
        <v>OUT_27</v>
      </c>
      <c r="W2394" s="194">
        <f>SUM(H2394)-SUM(I2396)</f>
        <v>0</v>
      </c>
      <c r="X2394" s="119" t="str">
        <f>IF(C2394="","",C2394)</f>
        <v/>
      </c>
      <c r="Y2394" s="135" t="str">
        <f>M2395</f>
        <v/>
      </c>
      <c r="Z2394" s="266">
        <f>M2396</f>
        <v>0</v>
      </c>
      <c r="AA2394" s="135"/>
      <c r="AB2394" s="135"/>
      <c r="AC2394" s="135"/>
      <c r="AD2394" s="135"/>
      <c r="AE2394" s="135"/>
      <c r="AF2394" s="148"/>
      <c r="AG2394" s="135"/>
      <c r="AH2394" s="135"/>
      <c r="AI2394" s="135"/>
      <c r="AJ2394" s="135"/>
      <c r="AK2394" s="135"/>
    </row>
    <row r="2395" spans="1:37" ht="18" customHeight="1">
      <c r="A2395" s="312"/>
      <c r="B2395" s="79"/>
      <c r="C2395" s="85" t="s">
        <v>26</v>
      </c>
      <c r="D2395" s="86" t="s">
        <v>1</v>
      </c>
      <c r="E2395" s="86" t="s">
        <v>29</v>
      </c>
      <c r="F2395" s="86" t="s">
        <v>119</v>
      </c>
      <c r="G2395" s="86" t="s">
        <v>134</v>
      </c>
      <c r="H2395" s="173" t="s">
        <v>117</v>
      </c>
      <c r="I2395" s="92" t="s">
        <v>135</v>
      </c>
      <c r="J2395" s="380" t="s">
        <v>199</v>
      </c>
      <c r="K2395" s="382" t="str">
        <f>$K$13</f>
        <v/>
      </c>
      <c r="L2395" s="383"/>
      <c r="M2395" s="382" t="str">
        <f>$M$13</f>
        <v/>
      </c>
      <c r="N2395" s="383"/>
      <c r="O2395" s="382" t="str">
        <f>$O$13</f>
        <v/>
      </c>
      <c r="P2395" s="383"/>
      <c r="Q2395" s="382" t="str">
        <f>$Q$13</f>
        <v/>
      </c>
      <c r="R2395" s="384"/>
      <c r="S2395" s="87"/>
      <c r="T2395" s="135"/>
      <c r="U2395" s="118"/>
      <c r="V2395" s="118"/>
      <c r="W2395" s="118"/>
      <c r="X2395" s="118"/>
      <c r="Y2395" s="135" t="str">
        <f>O2395</f>
        <v/>
      </c>
      <c r="Z2395" s="266">
        <f>O2396</f>
        <v>0</v>
      </c>
      <c r="AA2395" s="135"/>
      <c r="AB2395" s="135"/>
      <c r="AC2395" s="135"/>
      <c r="AD2395" s="135"/>
      <c r="AE2395" s="135"/>
      <c r="AF2395" s="148"/>
      <c r="AG2395" s="135"/>
      <c r="AH2395" s="135"/>
      <c r="AI2395" s="135"/>
      <c r="AJ2395" s="135"/>
      <c r="AK2395" s="135"/>
    </row>
    <row r="2396" spans="1:37" ht="18" customHeight="1" thickBot="1">
      <c r="A2396" s="312" t="str">
        <f>IF(C2394="","",C2394)</f>
        <v/>
      </c>
      <c r="B2396" s="97">
        <f>B2334</f>
        <v>27</v>
      </c>
      <c r="C2396" s="93" t="str">
        <f>IF(H2394="","",IF(D2394="USD",H2394-G2394,ROUNDUP((H2394-G2394)/T2394,2)))</f>
        <v/>
      </c>
      <c r="D2396" s="110"/>
      <c r="E2396" s="110"/>
      <c r="F2396" s="111" t="str">
        <f>IF(AND(E2394&lt;&gt;"",OR(I2394="全額",I2394="一部")=TRUE)=TRUE,E2394,"")</f>
        <v/>
      </c>
      <c r="G2396" s="112" t="str">
        <f>IF(D2394="JPY",IF(COUNTIF(F2396,"*円*")=1,I2396,ROUNDUP(I2396/T2394,2)),IF(COUNTIF(F2396,"*円*")=0,I2396,ROUNDUP(I2396*T2394,0)))</f>
        <v/>
      </c>
      <c r="H2396" s="174"/>
      <c r="I2396" s="176" t="str">
        <f>IF(I2394="","",IF(I2394="全額",H2394,IF(I2394="なし",0,"金額入力")))</f>
        <v/>
      </c>
      <c r="J2396" s="381"/>
      <c r="K2396" s="385"/>
      <c r="L2396" s="386"/>
      <c r="M2396" s="385"/>
      <c r="N2396" s="386"/>
      <c r="O2396" s="385"/>
      <c r="P2396" s="386"/>
      <c r="Q2396" s="385"/>
      <c r="R2396" s="387"/>
      <c r="S2396" s="87"/>
      <c r="T2396" s="135"/>
      <c r="U2396" s="118" t="str">
        <f>IF(G2396="","","IN_"&amp;F2396&amp;MONTH(H2396)&amp;"/"&amp;DAY(H2396))&amp;"_"&amp;COUNTIF($V$14:V2396,V2396)</f>
        <v>_418</v>
      </c>
      <c r="V2396" s="118" t="str">
        <f>"IN_"&amp;F2396&amp;H2396</f>
        <v>IN_</v>
      </c>
      <c r="W2396" s="118"/>
      <c r="X2396" s="118"/>
      <c r="Y2396" s="135" t="str">
        <f>Q2395</f>
        <v/>
      </c>
      <c r="Z2396" s="266">
        <f>Q2396</f>
        <v>0</v>
      </c>
      <c r="AA2396" s="135" t="str">
        <f>IF(AB2396="着金待ち",COUNTIF($AB$14:AB2396,"着金待ち"),"")</f>
        <v/>
      </c>
      <c r="AB2396" s="135" t="str">
        <f>IF(AND(OR(I2394="全額",I2394="一部")=TRUE,H2396="")=TRUE,"着金待ち","")</f>
        <v/>
      </c>
      <c r="AC2396" s="135" t="str">
        <f>IF(AB2396="着金待ち",C2394,"")</f>
        <v/>
      </c>
      <c r="AD2396" s="135" t="str">
        <f>IF(AB2396="着金待ち",F2396,"")</f>
        <v/>
      </c>
      <c r="AE2396" s="292" t="str">
        <f>IF(AB2396="着金待ち",G2396,"")</f>
        <v/>
      </c>
      <c r="AF2396" s="148" t="str">
        <f>IF(AB2396="着金待ち",B2396,"")</f>
        <v/>
      </c>
      <c r="AG2396" s="135" t="str">
        <f>IF(C2396="","",IF(C2396&lt;&gt;D2396+E2396,"！",""))</f>
        <v/>
      </c>
      <c r="AH2396" s="135" t="str">
        <f>IF(C2396="","",IF(C2396&lt;&gt;SUM(K2396:R2396),"！",""))</f>
        <v/>
      </c>
      <c r="AI2396" s="135" t="str">
        <f>IF(OR(AG2396="！",AH2396="！")=TRUE,"！","")</f>
        <v/>
      </c>
      <c r="AJ2396" s="135" t="str">
        <f>IF(AI2396="！",COUNTIF($AI$14:AI2396,"！"),"")</f>
        <v/>
      </c>
      <c r="AK2396" s="135">
        <v>13</v>
      </c>
    </row>
    <row r="2397" spans="1:37" ht="18" customHeight="1" thickBot="1">
      <c r="B2397" s="308" t="s">
        <v>317</v>
      </c>
      <c r="C2397" s="181"/>
      <c r="D2397" s="182"/>
      <c r="E2397" s="98" t="str">
        <f>IFERROR(ABS(C2396-(D2396+E2396)),"")</f>
        <v/>
      </c>
      <c r="F2397" s="183"/>
      <c r="G2397" s="183"/>
      <c r="H2397" s="182"/>
      <c r="I2397" s="170"/>
      <c r="J2397" s="79"/>
      <c r="K2397" s="79"/>
      <c r="L2397" s="79"/>
      <c r="M2397" s="79"/>
      <c r="N2397" s="79"/>
      <c r="O2397" s="79"/>
      <c r="P2397" s="79"/>
      <c r="Q2397" s="371" t="str">
        <f>IFERROR(ABS(C2396-SUM(K2396:R2396)),"")</f>
        <v/>
      </c>
      <c r="R2397" s="371"/>
      <c r="S2397" s="135"/>
      <c r="T2397" s="135"/>
      <c r="U2397" s="135"/>
      <c r="V2397" s="135"/>
      <c r="W2397" s="135"/>
      <c r="X2397" s="135"/>
      <c r="Y2397" s="135"/>
      <c r="Z2397" s="135"/>
      <c r="AA2397" s="135"/>
      <c r="AB2397" s="135"/>
      <c r="AC2397" s="135"/>
      <c r="AD2397" s="135"/>
      <c r="AE2397" s="135"/>
      <c r="AF2397" s="135"/>
      <c r="AG2397" s="135"/>
      <c r="AH2397" s="135"/>
      <c r="AI2397" s="135"/>
      <c r="AJ2397" s="135"/>
      <c r="AK2397" s="135"/>
    </row>
    <row r="2398" spans="1:37" ht="18" customHeight="1" thickBot="1">
      <c r="A2398" s="312"/>
      <c r="B2398" s="321">
        <f>B2393+1</f>
        <v>14</v>
      </c>
      <c r="C2398" s="81" t="s">
        <v>23</v>
      </c>
      <c r="D2398" s="82" t="s">
        <v>136</v>
      </c>
      <c r="E2398" s="82" t="s">
        <v>28</v>
      </c>
      <c r="F2398" s="82" t="s">
        <v>27</v>
      </c>
      <c r="G2398" s="82" t="s">
        <v>24</v>
      </c>
      <c r="H2398" s="171" t="s">
        <v>25</v>
      </c>
      <c r="I2398" s="91" t="s">
        <v>133</v>
      </c>
      <c r="J2398" s="372" t="s">
        <v>198</v>
      </c>
      <c r="K2398" s="374"/>
      <c r="L2398" s="375"/>
      <c r="M2398" s="375"/>
      <c r="N2398" s="375"/>
      <c r="O2398" s="375"/>
      <c r="P2398" s="375"/>
      <c r="Q2398" s="375"/>
      <c r="R2398" s="376"/>
      <c r="S2398" s="83"/>
      <c r="T2398" s="120" t="s">
        <v>31</v>
      </c>
      <c r="U2398" s="118"/>
      <c r="V2398" s="118"/>
      <c r="W2398" s="118"/>
      <c r="X2398" s="118"/>
      <c r="Y2398" s="135" t="str">
        <f>K2400</f>
        <v/>
      </c>
      <c r="Z2398" s="266">
        <f>K2401</f>
        <v>0</v>
      </c>
      <c r="AA2398" s="135"/>
      <c r="AB2398" s="135"/>
      <c r="AC2398" s="135"/>
      <c r="AD2398" s="135"/>
      <c r="AE2398" s="135"/>
      <c r="AF2398" s="148"/>
      <c r="AG2398" s="135"/>
      <c r="AH2398" s="135"/>
      <c r="AI2398" s="135"/>
      <c r="AJ2398" s="135"/>
      <c r="AK2398" s="135"/>
    </row>
    <row r="2399" spans="1:37" ht="18" customHeight="1" thickBot="1">
      <c r="A2399" s="312"/>
      <c r="B2399" s="309">
        <f>B2334</f>
        <v>27</v>
      </c>
      <c r="C2399" s="107"/>
      <c r="D2399" s="108" t="s">
        <v>30</v>
      </c>
      <c r="E2399" s="108" t="str">
        <f>IF(C2399="","",IFERROR(INDEX(リスト!$B$3:$B$32,MATCH(プレー記録!C2399,リスト!$D$3:$D$32,0),1),""))</f>
        <v/>
      </c>
      <c r="F2399" s="109"/>
      <c r="G2399" s="109" t="str">
        <f>IF(F2399="","",F2399)</f>
        <v/>
      </c>
      <c r="H2399" s="172"/>
      <c r="I2399" s="175"/>
      <c r="J2399" s="373"/>
      <c r="K2399" s="377"/>
      <c r="L2399" s="378"/>
      <c r="M2399" s="378"/>
      <c r="N2399" s="378"/>
      <c r="O2399" s="378"/>
      <c r="P2399" s="378"/>
      <c r="Q2399" s="378"/>
      <c r="R2399" s="379"/>
      <c r="S2399" s="84"/>
      <c r="T2399" s="241"/>
      <c r="U2399" s="118" t="str">
        <f>IF(F2399="","","OUT_"&amp;E2399&amp;MONTH(B2399)&amp;"/"&amp;DAY(B2399)&amp;"_"&amp;COUNTIF($V$12:V2399,V2399))</f>
        <v/>
      </c>
      <c r="V2399" s="118" t="str">
        <f>"OUT_"&amp;E2399&amp;B2399</f>
        <v>OUT_27</v>
      </c>
      <c r="W2399" s="194">
        <f>SUM(H2399)-SUM(I2401)</f>
        <v>0</v>
      </c>
      <c r="X2399" s="119" t="str">
        <f>IF(C2399="","",C2399)</f>
        <v/>
      </c>
      <c r="Y2399" s="135" t="str">
        <f>M2400</f>
        <v/>
      </c>
      <c r="Z2399" s="266">
        <f>M2401</f>
        <v>0</v>
      </c>
      <c r="AA2399" s="135"/>
      <c r="AB2399" s="135"/>
      <c r="AC2399" s="135"/>
      <c r="AD2399" s="135"/>
      <c r="AE2399" s="135"/>
      <c r="AF2399" s="148"/>
      <c r="AG2399" s="135"/>
      <c r="AH2399" s="135"/>
      <c r="AI2399" s="135"/>
      <c r="AJ2399" s="135"/>
      <c r="AK2399" s="135"/>
    </row>
    <row r="2400" spans="1:37" ht="18" customHeight="1">
      <c r="A2400" s="312"/>
      <c r="B2400" s="79"/>
      <c r="C2400" s="85" t="s">
        <v>26</v>
      </c>
      <c r="D2400" s="86" t="s">
        <v>1</v>
      </c>
      <c r="E2400" s="86" t="s">
        <v>29</v>
      </c>
      <c r="F2400" s="86" t="s">
        <v>119</v>
      </c>
      <c r="G2400" s="86" t="s">
        <v>134</v>
      </c>
      <c r="H2400" s="173" t="s">
        <v>117</v>
      </c>
      <c r="I2400" s="92" t="s">
        <v>135</v>
      </c>
      <c r="J2400" s="380" t="s">
        <v>199</v>
      </c>
      <c r="K2400" s="382" t="str">
        <f>$K$13</f>
        <v/>
      </c>
      <c r="L2400" s="383"/>
      <c r="M2400" s="382" t="str">
        <f>$M$13</f>
        <v/>
      </c>
      <c r="N2400" s="383"/>
      <c r="O2400" s="382" t="str">
        <f>$O$13</f>
        <v/>
      </c>
      <c r="P2400" s="383"/>
      <c r="Q2400" s="382" t="str">
        <f>$Q$13</f>
        <v/>
      </c>
      <c r="R2400" s="384"/>
      <c r="S2400" s="87"/>
      <c r="T2400" s="135"/>
      <c r="U2400" s="118"/>
      <c r="V2400" s="118"/>
      <c r="W2400" s="118"/>
      <c r="X2400" s="118"/>
      <c r="Y2400" s="135" t="str">
        <f>O2400</f>
        <v/>
      </c>
      <c r="Z2400" s="266">
        <f>O2401</f>
        <v>0</v>
      </c>
      <c r="AA2400" s="135"/>
      <c r="AB2400" s="135"/>
      <c r="AC2400" s="135"/>
      <c r="AD2400" s="135"/>
      <c r="AE2400" s="135"/>
      <c r="AF2400" s="148"/>
      <c r="AG2400" s="135"/>
      <c r="AH2400" s="135"/>
      <c r="AI2400" s="135"/>
      <c r="AJ2400" s="135"/>
      <c r="AK2400" s="135"/>
    </row>
    <row r="2401" spans="1:37" ht="18" customHeight="1" thickBot="1">
      <c r="A2401" s="312" t="str">
        <f>IF(C2399="","",C2399)</f>
        <v/>
      </c>
      <c r="B2401" s="97">
        <f>B2334</f>
        <v>27</v>
      </c>
      <c r="C2401" s="93" t="str">
        <f>IF(H2399="","",IF(D2399="USD",H2399-G2399,ROUNDUP((H2399-G2399)/T2399,2)))</f>
        <v/>
      </c>
      <c r="D2401" s="110"/>
      <c r="E2401" s="110"/>
      <c r="F2401" s="111" t="str">
        <f>IF(AND(E2399&lt;&gt;"",OR(I2399="全額",I2399="一部")=TRUE)=TRUE,E2399,"")</f>
        <v/>
      </c>
      <c r="G2401" s="112" t="str">
        <f>IF(D2399="JPY",IF(COUNTIF(F2401,"*円*")=1,I2401,ROUNDUP(I2401/T2399,2)),IF(COUNTIF(F2401,"*円*")=0,I2401,ROUNDUP(I2401*T2399,0)))</f>
        <v/>
      </c>
      <c r="H2401" s="174"/>
      <c r="I2401" s="176" t="str">
        <f>IF(I2399="","",IF(I2399="全額",H2399,IF(I2399="なし",0,"金額入力")))</f>
        <v/>
      </c>
      <c r="J2401" s="381"/>
      <c r="K2401" s="385"/>
      <c r="L2401" s="386"/>
      <c r="M2401" s="385"/>
      <c r="N2401" s="386"/>
      <c r="O2401" s="385"/>
      <c r="P2401" s="386"/>
      <c r="Q2401" s="385"/>
      <c r="R2401" s="387"/>
      <c r="S2401" s="87"/>
      <c r="T2401" s="135"/>
      <c r="U2401" s="118" t="str">
        <f>IF(G2401="","","IN_"&amp;F2401&amp;MONTH(H2401)&amp;"/"&amp;DAY(H2401))&amp;"_"&amp;COUNTIF($V$14:V2401,V2401)</f>
        <v>_419</v>
      </c>
      <c r="V2401" s="118" t="str">
        <f>"IN_"&amp;F2401&amp;H2401</f>
        <v>IN_</v>
      </c>
      <c r="W2401" s="118"/>
      <c r="X2401" s="118"/>
      <c r="Y2401" s="135" t="str">
        <f>Q2400</f>
        <v/>
      </c>
      <c r="Z2401" s="266">
        <f>Q2401</f>
        <v>0</v>
      </c>
      <c r="AA2401" s="135" t="str">
        <f>IF(AB2401="着金待ち",COUNTIF($AB$14:AB2401,"着金待ち"),"")</f>
        <v/>
      </c>
      <c r="AB2401" s="135" t="str">
        <f>IF(AND(OR(I2399="全額",I2399="一部")=TRUE,H2401="")=TRUE,"着金待ち","")</f>
        <v/>
      </c>
      <c r="AC2401" s="135" t="str">
        <f>IF(AB2401="着金待ち",C2399,"")</f>
        <v/>
      </c>
      <c r="AD2401" s="135" t="str">
        <f>IF(AB2401="着金待ち",F2401,"")</f>
        <v/>
      </c>
      <c r="AE2401" s="292" t="str">
        <f>IF(AB2401="着金待ち",G2401,"")</f>
        <v/>
      </c>
      <c r="AF2401" s="148" t="str">
        <f>IF(AB2401="着金待ち",B2401,"")</f>
        <v/>
      </c>
      <c r="AG2401" s="135" t="str">
        <f>IF(C2401="","",IF(C2401&lt;&gt;D2401+E2401,"！",""))</f>
        <v/>
      </c>
      <c r="AH2401" s="135" t="str">
        <f>IF(C2401="","",IF(C2401&lt;&gt;SUM(K2401:R2401),"！",""))</f>
        <v/>
      </c>
      <c r="AI2401" s="135" t="str">
        <f>IF(OR(AG2401="！",AH2401="！")=TRUE,"！","")</f>
        <v/>
      </c>
      <c r="AJ2401" s="135" t="str">
        <f>IF(AI2401="！",COUNTIF($AI$14:AI2401,"！"),"")</f>
        <v/>
      </c>
      <c r="AK2401" s="135">
        <v>14</v>
      </c>
    </row>
    <row r="2402" spans="1:37" ht="18" customHeight="1" thickBot="1">
      <c r="B2402" s="308" t="s">
        <v>317</v>
      </c>
      <c r="C2402" s="181"/>
      <c r="D2402" s="182"/>
      <c r="E2402" s="98" t="str">
        <f>IFERROR(ABS(C2401-(D2401+E2401)),"")</f>
        <v/>
      </c>
      <c r="F2402" s="183"/>
      <c r="G2402" s="183"/>
      <c r="H2402" s="182"/>
      <c r="I2402" s="170"/>
      <c r="J2402" s="79"/>
      <c r="K2402" s="79"/>
      <c r="L2402" s="79"/>
      <c r="M2402" s="79"/>
      <c r="N2402" s="79"/>
      <c r="O2402" s="79"/>
      <c r="P2402" s="79"/>
      <c r="Q2402" s="371" t="str">
        <f>IFERROR(ABS(C2401-SUM(K2401:R2401)),"")</f>
        <v/>
      </c>
      <c r="R2402" s="371"/>
      <c r="S2402" s="135"/>
      <c r="T2402" s="135"/>
      <c r="U2402" s="135"/>
      <c r="V2402" s="135"/>
      <c r="W2402" s="135"/>
      <c r="X2402" s="135"/>
      <c r="Y2402" s="135"/>
      <c r="Z2402" s="135"/>
      <c r="AA2402" s="135"/>
      <c r="AB2402" s="135"/>
      <c r="AC2402" s="135"/>
      <c r="AD2402" s="135"/>
      <c r="AE2402" s="135"/>
      <c r="AF2402" s="135"/>
      <c r="AG2402" s="135"/>
      <c r="AH2402" s="135"/>
      <c r="AI2402" s="135"/>
      <c r="AJ2402" s="135"/>
      <c r="AK2402" s="135"/>
    </row>
    <row r="2403" spans="1:37" ht="18" customHeight="1" thickBot="1">
      <c r="A2403" s="312"/>
      <c r="B2403" s="321">
        <f>B2398+1</f>
        <v>15</v>
      </c>
      <c r="C2403" s="81" t="s">
        <v>23</v>
      </c>
      <c r="D2403" s="82" t="s">
        <v>136</v>
      </c>
      <c r="E2403" s="82" t="s">
        <v>28</v>
      </c>
      <c r="F2403" s="82" t="s">
        <v>27</v>
      </c>
      <c r="G2403" s="82" t="s">
        <v>24</v>
      </c>
      <c r="H2403" s="171" t="s">
        <v>25</v>
      </c>
      <c r="I2403" s="91" t="s">
        <v>133</v>
      </c>
      <c r="J2403" s="372" t="s">
        <v>198</v>
      </c>
      <c r="K2403" s="374"/>
      <c r="L2403" s="375"/>
      <c r="M2403" s="375"/>
      <c r="N2403" s="375"/>
      <c r="O2403" s="375"/>
      <c r="P2403" s="375"/>
      <c r="Q2403" s="375"/>
      <c r="R2403" s="376"/>
      <c r="S2403" s="83"/>
      <c r="T2403" s="120" t="s">
        <v>31</v>
      </c>
      <c r="U2403" s="118"/>
      <c r="V2403" s="118"/>
      <c r="W2403" s="118"/>
      <c r="X2403" s="118"/>
      <c r="Y2403" s="135" t="str">
        <f>K2405</f>
        <v/>
      </c>
      <c r="Z2403" s="266">
        <f>K2406</f>
        <v>0</v>
      </c>
      <c r="AA2403" s="135"/>
      <c r="AB2403" s="135"/>
      <c r="AC2403" s="135"/>
      <c r="AD2403" s="135"/>
      <c r="AE2403" s="135"/>
      <c r="AF2403" s="148"/>
      <c r="AG2403" s="135"/>
      <c r="AH2403" s="135"/>
      <c r="AI2403" s="135"/>
      <c r="AJ2403" s="135"/>
      <c r="AK2403" s="135"/>
    </row>
    <row r="2404" spans="1:37" ht="18" customHeight="1" thickBot="1">
      <c r="A2404" s="312"/>
      <c r="B2404" s="309">
        <f>B2334</f>
        <v>27</v>
      </c>
      <c r="C2404" s="107"/>
      <c r="D2404" s="108" t="s">
        <v>30</v>
      </c>
      <c r="E2404" s="108" t="str">
        <f>IF(C2404="","",IFERROR(INDEX(リスト!$B$3:$B$32,MATCH(プレー記録!C2404,リスト!$D$3:$D$32,0),1),""))</f>
        <v/>
      </c>
      <c r="F2404" s="109"/>
      <c r="G2404" s="109" t="str">
        <f>IF(F2404="","",F2404)</f>
        <v/>
      </c>
      <c r="H2404" s="172"/>
      <c r="I2404" s="175"/>
      <c r="J2404" s="373"/>
      <c r="K2404" s="377"/>
      <c r="L2404" s="378"/>
      <c r="M2404" s="378"/>
      <c r="N2404" s="378"/>
      <c r="O2404" s="378"/>
      <c r="P2404" s="378"/>
      <c r="Q2404" s="378"/>
      <c r="R2404" s="379"/>
      <c r="S2404" s="84"/>
      <c r="T2404" s="241"/>
      <c r="U2404" s="118" t="str">
        <f>IF(F2404="","","OUT_"&amp;E2404&amp;MONTH(B2404)&amp;"/"&amp;DAY(B2404)&amp;"_"&amp;COUNTIF($V$12:V2404,V2404))</f>
        <v/>
      </c>
      <c r="V2404" s="118" t="str">
        <f>"OUT_"&amp;E2404&amp;B2404</f>
        <v>OUT_27</v>
      </c>
      <c r="W2404" s="194">
        <f>SUM(H2404)-SUM(I2406)</f>
        <v>0</v>
      </c>
      <c r="X2404" s="119" t="str">
        <f>IF(C2404="","",C2404)</f>
        <v/>
      </c>
      <c r="Y2404" s="135" t="str">
        <f>M2405</f>
        <v/>
      </c>
      <c r="Z2404" s="266">
        <f>M2406</f>
        <v>0</v>
      </c>
      <c r="AA2404" s="135"/>
      <c r="AB2404" s="135"/>
      <c r="AC2404" s="135"/>
      <c r="AD2404" s="135"/>
      <c r="AE2404" s="135"/>
      <c r="AF2404" s="148"/>
      <c r="AG2404" s="135"/>
      <c r="AH2404" s="135"/>
      <c r="AI2404" s="135"/>
      <c r="AJ2404" s="135"/>
      <c r="AK2404" s="135"/>
    </row>
    <row r="2405" spans="1:37" ht="18" customHeight="1">
      <c r="A2405" s="312"/>
      <c r="B2405" s="79"/>
      <c r="C2405" s="85" t="s">
        <v>26</v>
      </c>
      <c r="D2405" s="86" t="s">
        <v>1</v>
      </c>
      <c r="E2405" s="86" t="s">
        <v>29</v>
      </c>
      <c r="F2405" s="86" t="s">
        <v>119</v>
      </c>
      <c r="G2405" s="86" t="s">
        <v>134</v>
      </c>
      <c r="H2405" s="173" t="s">
        <v>117</v>
      </c>
      <c r="I2405" s="92" t="s">
        <v>135</v>
      </c>
      <c r="J2405" s="380" t="s">
        <v>199</v>
      </c>
      <c r="K2405" s="382" t="str">
        <f>$K$13</f>
        <v/>
      </c>
      <c r="L2405" s="383"/>
      <c r="M2405" s="382" t="str">
        <f>$M$13</f>
        <v/>
      </c>
      <c r="N2405" s="383"/>
      <c r="O2405" s="382" t="str">
        <f>$O$13</f>
        <v/>
      </c>
      <c r="P2405" s="383"/>
      <c r="Q2405" s="382" t="str">
        <f>$Q$13</f>
        <v/>
      </c>
      <c r="R2405" s="384"/>
      <c r="S2405" s="87"/>
      <c r="T2405" s="135"/>
      <c r="U2405" s="118"/>
      <c r="V2405" s="118"/>
      <c r="W2405" s="118"/>
      <c r="X2405" s="118"/>
      <c r="Y2405" s="135" t="str">
        <f>O2405</f>
        <v/>
      </c>
      <c r="Z2405" s="266">
        <f>O2406</f>
        <v>0</v>
      </c>
      <c r="AA2405" s="135"/>
      <c r="AB2405" s="135"/>
      <c r="AC2405" s="135"/>
      <c r="AD2405" s="135"/>
      <c r="AE2405" s="135"/>
      <c r="AF2405" s="148"/>
      <c r="AG2405" s="135"/>
      <c r="AH2405" s="135"/>
      <c r="AI2405" s="135"/>
      <c r="AJ2405" s="135"/>
      <c r="AK2405" s="135"/>
    </row>
    <row r="2406" spans="1:37" ht="18" customHeight="1" thickBot="1">
      <c r="A2406" s="312" t="str">
        <f>IF(C2404="","",C2404)</f>
        <v/>
      </c>
      <c r="B2406" s="97">
        <f>B2334</f>
        <v>27</v>
      </c>
      <c r="C2406" s="93" t="str">
        <f>IF(H2404="","",IF(D2404="USD",H2404-G2404,ROUNDUP((H2404-G2404)/T2404,2)))</f>
        <v/>
      </c>
      <c r="D2406" s="110"/>
      <c r="E2406" s="110"/>
      <c r="F2406" s="111" t="str">
        <f>IF(AND(E2404&lt;&gt;"",OR(I2404="全額",I2404="一部")=TRUE)=TRUE,E2404,"")</f>
        <v/>
      </c>
      <c r="G2406" s="112" t="str">
        <f>IF(D2404="JPY",IF(COUNTIF(F2406,"*円*")=1,I2406,ROUNDUP(I2406/T2404,2)),IF(COUNTIF(F2406,"*円*")=0,I2406,ROUNDUP(I2406*T2404,0)))</f>
        <v/>
      </c>
      <c r="H2406" s="174"/>
      <c r="I2406" s="176" t="str">
        <f>IF(I2404="","",IF(I2404="全額",H2404,IF(I2404="なし",0,"金額入力")))</f>
        <v/>
      </c>
      <c r="J2406" s="381"/>
      <c r="K2406" s="385"/>
      <c r="L2406" s="386"/>
      <c r="M2406" s="385"/>
      <c r="N2406" s="386"/>
      <c r="O2406" s="385"/>
      <c r="P2406" s="386"/>
      <c r="Q2406" s="385"/>
      <c r="R2406" s="387"/>
      <c r="S2406" s="87"/>
      <c r="T2406" s="135"/>
      <c r="U2406" s="118" t="str">
        <f>IF(G2406="","","IN_"&amp;F2406&amp;MONTH(H2406)&amp;"/"&amp;DAY(H2406))&amp;"_"&amp;COUNTIF($V$14:V2406,V2406)</f>
        <v>_420</v>
      </c>
      <c r="V2406" s="118" t="str">
        <f>"IN_"&amp;F2406&amp;H2406</f>
        <v>IN_</v>
      </c>
      <c r="W2406" s="118"/>
      <c r="X2406" s="118"/>
      <c r="Y2406" s="135" t="str">
        <f>Q2405</f>
        <v/>
      </c>
      <c r="Z2406" s="266">
        <f>Q2406</f>
        <v>0</v>
      </c>
      <c r="AA2406" s="135" t="str">
        <f>IF(AB2406="着金待ち",COUNTIF($AB$14:AB2406,"着金待ち"),"")</f>
        <v/>
      </c>
      <c r="AB2406" s="135" t="str">
        <f>IF(AND(OR(I2404="全額",I2404="一部")=TRUE,H2406="")=TRUE,"着金待ち","")</f>
        <v/>
      </c>
      <c r="AC2406" s="135" t="str">
        <f>IF(AB2406="着金待ち",C2404,"")</f>
        <v/>
      </c>
      <c r="AD2406" s="135" t="str">
        <f>IF(AB2406="着金待ち",F2406,"")</f>
        <v/>
      </c>
      <c r="AE2406" s="292" t="str">
        <f>IF(AB2406="着金待ち",G2406,"")</f>
        <v/>
      </c>
      <c r="AF2406" s="148" t="str">
        <f>IF(AB2406="着金待ち",B2406,"")</f>
        <v/>
      </c>
      <c r="AG2406" s="135" t="str">
        <f>IF(C2406="","",IF(C2406&lt;&gt;D2406+E2406,"！",""))</f>
        <v/>
      </c>
      <c r="AH2406" s="135" t="str">
        <f>IF(C2406="","",IF(C2406&lt;&gt;SUM(K2406:R2406),"！",""))</f>
        <v/>
      </c>
      <c r="AI2406" s="135" t="str">
        <f>IF(OR(AG2406="！",AH2406="！")=TRUE,"！","")</f>
        <v/>
      </c>
      <c r="AJ2406" s="135" t="str">
        <f>IF(AI2406="！",COUNTIF($AI$14:AI2406,"！"),"")</f>
        <v/>
      </c>
      <c r="AK2406" s="135">
        <v>15</v>
      </c>
    </row>
    <row r="2407" spans="1:37" ht="18" customHeight="1">
      <c r="B2407" s="308" t="s">
        <v>317</v>
      </c>
      <c r="C2407" s="181"/>
      <c r="D2407" s="182"/>
      <c r="E2407" s="98" t="str">
        <f>IFERROR(ABS(C2406-(D2406+E2406)),"")</f>
        <v/>
      </c>
      <c r="F2407" s="183"/>
      <c r="G2407" s="183"/>
      <c r="H2407" s="182"/>
      <c r="I2407" s="170"/>
      <c r="J2407" s="79"/>
      <c r="K2407" s="79"/>
      <c r="L2407" s="79"/>
      <c r="M2407" s="79"/>
      <c r="N2407" s="79"/>
      <c r="O2407" s="79"/>
      <c r="P2407" s="79"/>
      <c r="Q2407" s="371" t="str">
        <f>IFERROR(ABS(C2406-SUM(K2406:R2406)),"")</f>
        <v/>
      </c>
      <c r="R2407" s="371"/>
      <c r="S2407" s="135"/>
      <c r="T2407" s="135"/>
      <c r="U2407" s="135"/>
      <c r="V2407" s="135"/>
      <c r="W2407" s="135"/>
      <c r="X2407" s="135"/>
      <c r="Y2407" s="135"/>
      <c r="Z2407" s="135"/>
      <c r="AA2407" s="135"/>
      <c r="AB2407" s="135"/>
      <c r="AC2407" s="135"/>
      <c r="AD2407" s="135"/>
      <c r="AE2407" s="135"/>
      <c r="AF2407" s="135"/>
    </row>
    <row r="2409" spans="1:37" ht="18" customHeight="1">
      <c r="A2409" s="312"/>
      <c r="B2409" s="178"/>
      <c r="C2409" s="78">
        <f>C2323+1</f>
        <v>28</v>
      </c>
      <c r="D2409" s="179" t="s">
        <v>312</v>
      </c>
      <c r="E2409" s="180">
        <f>G2409+I2409</f>
        <v>0</v>
      </c>
      <c r="F2409" s="179" t="s">
        <v>1</v>
      </c>
      <c r="G2409" s="180">
        <f>D2422+D2427+D2432+D2437+D2442+D2447+D2452+D2457+D2462+D2467+D2472+D2477+D2482+D2487+D2492</f>
        <v>0</v>
      </c>
      <c r="H2409" s="179" t="s">
        <v>29</v>
      </c>
      <c r="I2409" s="180">
        <f>E2422+E2427+E2432+E2437+E2442+E2447+E2452+E2457+E2462+E2467+E2472+E2477+E2482+E2487+E2492</f>
        <v>0</v>
      </c>
      <c r="J2409" s="177"/>
      <c r="K2409" s="390" t="s">
        <v>318</v>
      </c>
      <c r="L2409" s="390"/>
      <c r="M2409" s="390"/>
      <c r="N2409" s="390"/>
      <c r="O2409" s="390"/>
      <c r="P2409" s="390"/>
      <c r="Q2409" s="390"/>
      <c r="R2409" s="390"/>
      <c r="S2409" s="79"/>
      <c r="T2409" s="118"/>
      <c r="U2409" s="118"/>
      <c r="V2409" s="118"/>
      <c r="W2409" s="118"/>
      <c r="X2409" s="118"/>
      <c r="Y2409" s="135"/>
      <c r="Z2409" s="135"/>
      <c r="AA2409" s="135"/>
      <c r="AB2409" s="135"/>
      <c r="AC2409" s="135"/>
      <c r="AD2409" s="135"/>
      <c r="AE2409" s="135"/>
      <c r="AF2409" s="135"/>
    </row>
    <row r="2410" spans="1:37" ht="18" customHeight="1">
      <c r="A2410" s="312"/>
      <c r="B2410" s="178"/>
      <c r="C2410" s="78"/>
      <c r="D2410" s="179" t="s">
        <v>313</v>
      </c>
      <c r="E2410" s="180">
        <f ca="1">IFERROR(INDEX(カレンダー・グラフ!$B$74:$AF$74,1,MATCH(プレー記録!C2409,カレンダー・グラフ!$B$72:$AF$72,0)),0)</f>
        <v>0</v>
      </c>
      <c r="F2410" s="179" t="s">
        <v>314</v>
      </c>
      <c r="G2410" s="180">
        <f>サマリー!$Q$3</f>
        <v>0</v>
      </c>
      <c r="H2410" s="179" t="s">
        <v>315</v>
      </c>
      <c r="I2410" s="180">
        <f>サマリー!$Q$7</f>
        <v>0</v>
      </c>
      <c r="J2410" s="177"/>
      <c r="K2410" s="79"/>
      <c r="L2410" s="79"/>
      <c r="M2410" s="79"/>
      <c r="N2410" s="79"/>
      <c r="O2410" s="79"/>
      <c r="P2410" s="79"/>
      <c r="Q2410" s="79"/>
      <c r="R2410" s="79"/>
      <c r="S2410" s="79"/>
      <c r="T2410" s="118"/>
      <c r="U2410" s="118"/>
      <c r="V2410" s="118"/>
      <c r="W2410" s="118"/>
      <c r="X2410" s="118"/>
      <c r="Y2410" s="135"/>
      <c r="Z2410" s="135"/>
      <c r="AA2410" s="135"/>
      <c r="AB2410" s="135"/>
      <c r="AC2410" s="135"/>
      <c r="AD2410" s="135"/>
      <c r="AE2410" s="135"/>
      <c r="AF2410" s="135"/>
    </row>
    <row r="2411" spans="1:37" ht="18" customHeight="1">
      <c r="A2411" s="312"/>
      <c r="B2411" s="243"/>
      <c r="C2411" s="389"/>
      <c r="D2411" s="389"/>
      <c r="E2411" s="389"/>
      <c r="F2411" s="389"/>
      <c r="G2411" s="389" t="str">
        <f>IFERROR(INDEX(ルール・メモ!$F$3:$F$32,MATCH(1,ルール・メモ!$E$3:$E$32,0),1),"")</f>
        <v/>
      </c>
      <c r="H2411" s="389"/>
      <c r="I2411" s="389"/>
      <c r="J2411" s="184"/>
      <c r="K2411" s="79"/>
      <c r="L2411" s="79"/>
      <c r="M2411" s="79"/>
      <c r="N2411" s="79"/>
      <c r="O2411" s="79"/>
      <c r="P2411" s="79"/>
      <c r="Q2411" s="79"/>
      <c r="R2411" s="79"/>
      <c r="S2411" s="79"/>
      <c r="T2411" s="118"/>
      <c r="U2411" s="118"/>
      <c r="V2411" s="118"/>
      <c r="W2411" s="118"/>
      <c r="X2411" s="118"/>
      <c r="Y2411" s="135"/>
      <c r="Z2411" s="135"/>
      <c r="AA2411" s="135"/>
      <c r="AB2411" s="135"/>
      <c r="AC2411" s="135"/>
      <c r="AD2411" s="135"/>
      <c r="AE2411" s="135"/>
      <c r="AF2411" s="135"/>
    </row>
    <row r="2412" spans="1:37" ht="18" customHeight="1">
      <c r="A2412" s="312"/>
      <c r="B2412" s="243"/>
      <c r="C2412" s="389"/>
      <c r="D2412" s="389"/>
      <c r="E2412" s="389"/>
      <c r="F2412" s="389"/>
      <c r="G2412" s="389" t="str">
        <f>IFERROR(INDEX(ルール・メモ!$F$3:$F$32,MATCH(2,ルール・メモ!$E$3:$E$32,0),1),"")</f>
        <v/>
      </c>
      <c r="H2412" s="389"/>
      <c r="I2412" s="389"/>
      <c r="J2412" s="184"/>
      <c r="K2412" s="135"/>
      <c r="L2412" s="135"/>
      <c r="M2412" s="135"/>
      <c r="N2412" s="135"/>
      <c r="O2412" s="135"/>
      <c r="P2412" s="135"/>
      <c r="Q2412" s="135"/>
      <c r="R2412" s="135"/>
      <c r="S2412" s="79"/>
      <c r="T2412" s="118"/>
      <c r="U2412" s="118"/>
      <c r="V2412" s="118"/>
      <c r="W2412" s="118"/>
      <c r="X2412" s="118"/>
      <c r="Y2412" s="135"/>
      <c r="Z2412" s="135"/>
      <c r="AA2412" s="135"/>
      <c r="AB2412" s="135"/>
      <c r="AC2412" s="135"/>
      <c r="AD2412" s="135"/>
      <c r="AE2412" s="135"/>
      <c r="AF2412" s="135"/>
    </row>
    <row r="2413" spans="1:37" ht="18" customHeight="1">
      <c r="A2413" s="312"/>
      <c r="B2413" s="243"/>
      <c r="C2413" s="389"/>
      <c r="D2413" s="389"/>
      <c r="E2413" s="389"/>
      <c r="F2413" s="389"/>
      <c r="G2413" s="389" t="str">
        <f>IFERROR(INDEX(ルール・メモ!$F$3:$F$32,MATCH(3,ルール・メモ!$E$3:$E$32,0),1),"")</f>
        <v/>
      </c>
      <c r="H2413" s="389"/>
      <c r="I2413" s="389"/>
      <c r="J2413" s="184"/>
      <c r="K2413" s="306">
        <f>$C$1</f>
        <v>0</v>
      </c>
      <c r="L2413" s="99">
        <f>K2413+1</f>
        <v>1</v>
      </c>
      <c r="M2413" s="99">
        <f t="shared" ref="M2413" si="219">L2413+1</f>
        <v>2</v>
      </c>
      <c r="N2413" s="99">
        <f t="shared" ref="N2413" si="220">M2413+1</f>
        <v>3</v>
      </c>
      <c r="O2413" s="99">
        <f t="shared" ref="O2413" si="221">N2413+1</f>
        <v>4</v>
      </c>
      <c r="P2413" s="99">
        <f t="shared" ref="P2413" si="222">O2413+1</f>
        <v>5</v>
      </c>
      <c r="Q2413" s="99">
        <f t="shared" ref="Q2413" si="223">P2413+1</f>
        <v>6</v>
      </c>
      <c r="R2413" s="100">
        <f t="shared" ref="R2413" si="224">Q2413+1</f>
        <v>7</v>
      </c>
      <c r="S2413" s="79"/>
      <c r="T2413" s="118"/>
      <c r="U2413" s="118"/>
      <c r="V2413" s="118"/>
      <c r="W2413" s="118"/>
      <c r="X2413" s="118"/>
      <c r="Y2413" s="135"/>
      <c r="Z2413" s="135"/>
      <c r="AA2413" s="135"/>
      <c r="AB2413" s="135"/>
      <c r="AC2413" s="135"/>
      <c r="AD2413" s="135"/>
      <c r="AE2413" s="135"/>
      <c r="AF2413" s="135"/>
    </row>
    <row r="2414" spans="1:37" ht="18" customHeight="1">
      <c r="A2414" s="312"/>
      <c r="B2414" s="243"/>
      <c r="C2414" s="389"/>
      <c r="D2414" s="389"/>
      <c r="E2414" s="389"/>
      <c r="F2414" s="389"/>
      <c r="G2414" s="389" t="str">
        <f>IFERROR(INDEX(ルール・メモ!$F$3:$F$32,MATCH(4,ルール・メモ!$E$3:$E$32,0),1),"")</f>
        <v/>
      </c>
      <c r="H2414" s="389"/>
      <c r="I2414" s="389"/>
      <c r="J2414" s="184"/>
      <c r="K2414" s="101">
        <f>K2413+8</f>
        <v>8</v>
      </c>
      <c r="L2414" s="102">
        <f t="shared" ref="L2414:R2414" si="225">L2413+8</f>
        <v>9</v>
      </c>
      <c r="M2414" s="102">
        <f t="shared" si="225"/>
        <v>10</v>
      </c>
      <c r="N2414" s="102">
        <f t="shared" si="225"/>
        <v>11</v>
      </c>
      <c r="O2414" s="102">
        <f t="shared" si="225"/>
        <v>12</v>
      </c>
      <c r="P2414" s="102">
        <f t="shared" si="225"/>
        <v>13</v>
      </c>
      <c r="Q2414" s="102">
        <f t="shared" si="225"/>
        <v>14</v>
      </c>
      <c r="R2414" s="103">
        <f t="shared" si="225"/>
        <v>15</v>
      </c>
      <c r="S2414" s="79"/>
      <c r="T2414" s="118"/>
      <c r="U2414" s="118"/>
      <c r="V2414" s="118"/>
      <c r="W2414" s="118"/>
      <c r="X2414" s="118"/>
      <c r="Y2414" s="135"/>
      <c r="Z2414" s="135"/>
      <c r="AA2414" s="135"/>
      <c r="AB2414" s="135"/>
      <c r="AC2414" s="135"/>
      <c r="AD2414" s="135"/>
      <c r="AE2414" s="135"/>
      <c r="AF2414" s="135"/>
    </row>
    <row r="2415" spans="1:37" ht="18" customHeight="1">
      <c r="A2415" s="312"/>
      <c r="B2415" s="243"/>
      <c r="C2415" s="389"/>
      <c r="D2415" s="389"/>
      <c r="E2415" s="389"/>
      <c r="F2415" s="389"/>
      <c r="G2415" s="389" t="str">
        <f>IFERROR(INDEX(ルール・メモ!$F$3:$F$32,MATCH(5,ルール・メモ!$E$3:$E$32,0),1),"")</f>
        <v/>
      </c>
      <c r="H2415" s="389"/>
      <c r="I2415" s="389"/>
      <c r="J2415" s="184"/>
      <c r="K2415" s="101">
        <f t="shared" ref="K2415:R2416" si="226">K2414+8</f>
        <v>16</v>
      </c>
      <c r="L2415" s="102">
        <f t="shared" si="226"/>
        <v>17</v>
      </c>
      <c r="M2415" s="102">
        <f t="shared" si="226"/>
        <v>18</v>
      </c>
      <c r="N2415" s="102">
        <f t="shared" si="226"/>
        <v>19</v>
      </c>
      <c r="O2415" s="102">
        <f t="shared" si="226"/>
        <v>20</v>
      </c>
      <c r="P2415" s="102">
        <f t="shared" si="226"/>
        <v>21</v>
      </c>
      <c r="Q2415" s="102">
        <f t="shared" si="226"/>
        <v>22</v>
      </c>
      <c r="R2415" s="103">
        <f t="shared" si="226"/>
        <v>23</v>
      </c>
      <c r="S2415" s="79"/>
      <c r="T2415" s="118"/>
      <c r="U2415" s="118"/>
      <c r="V2415" s="118"/>
      <c r="W2415" s="118"/>
      <c r="X2415" s="118"/>
      <c r="Y2415" s="135"/>
      <c r="Z2415" s="135"/>
      <c r="AA2415" s="135"/>
      <c r="AB2415" s="135"/>
      <c r="AC2415" s="135"/>
      <c r="AD2415" s="135"/>
      <c r="AE2415" s="135"/>
      <c r="AF2415" s="135"/>
    </row>
    <row r="2416" spans="1:37" ht="18" customHeight="1">
      <c r="A2416" s="312"/>
      <c r="B2416" s="243"/>
      <c r="C2416" s="389"/>
      <c r="D2416" s="389"/>
      <c r="E2416" s="389"/>
      <c r="F2416" s="389"/>
      <c r="G2416" s="389" t="str">
        <f>IFERROR(INDEX(ルール・メモ!$F$3:$F$32,MATCH(6,ルール・メモ!$E$3:$E$32,0),1),"")</f>
        <v/>
      </c>
      <c r="H2416" s="389"/>
      <c r="I2416" s="389"/>
      <c r="J2416" s="184"/>
      <c r="K2416" s="104">
        <f t="shared" si="226"/>
        <v>24</v>
      </c>
      <c r="L2416" s="105">
        <f t="shared" si="226"/>
        <v>25</v>
      </c>
      <c r="M2416" s="105">
        <f t="shared" si="226"/>
        <v>26</v>
      </c>
      <c r="N2416" s="105">
        <f t="shared" si="226"/>
        <v>27</v>
      </c>
      <c r="O2416" s="105">
        <f t="shared" si="226"/>
        <v>28</v>
      </c>
      <c r="P2416" s="105">
        <f t="shared" si="226"/>
        <v>29</v>
      </c>
      <c r="Q2416" s="105">
        <f t="shared" si="226"/>
        <v>30</v>
      </c>
      <c r="R2416" s="106"/>
      <c r="S2416" s="79"/>
      <c r="T2416" s="118"/>
      <c r="U2416" s="118"/>
      <c r="V2416" s="118"/>
      <c r="W2416" s="118"/>
      <c r="X2416" s="118"/>
      <c r="Y2416" s="135"/>
      <c r="Z2416" s="135"/>
      <c r="AA2416" s="135"/>
      <c r="AB2416" s="135"/>
      <c r="AC2416" s="135"/>
      <c r="AD2416" s="135"/>
      <c r="AE2416" s="135"/>
      <c r="AF2416" s="135"/>
    </row>
    <row r="2417" spans="1:37" ht="18" customHeight="1">
      <c r="A2417" s="312"/>
      <c r="B2417" s="80"/>
      <c r="C2417" s="95" t="str">
        <f>"①"&amp;IFERROR(INDEX(ルール・メモ!$C$3:$C$32,MATCH(1,ルール・メモ!$B$3:$B$32,0),1),"")</f>
        <v>①</v>
      </c>
      <c r="D2417" s="95"/>
      <c r="E2417" s="95"/>
      <c r="F2417" s="95"/>
      <c r="G2417" s="95"/>
      <c r="H2417" s="95"/>
      <c r="I2417" s="95" t="str">
        <f>"③"&amp;IFERROR(INDEX(ルール・メモ!$C$3:$C$32,MATCH(3,ルール・メモ!$B$3:$B$32,0),1),"")</f>
        <v>③</v>
      </c>
      <c r="J2417" s="80"/>
      <c r="K2417" s="96"/>
      <c r="L2417" s="96"/>
      <c r="M2417" s="96"/>
      <c r="N2417" s="96"/>
      <c r="O2417" s="96"/>
      <c r="P2417" s="96"/>
      <c r="Q2417" s="96"/>
      <c r="R2417" s="96"/>
      <c r="S2417" s="79"/>
      <c r="T2417" s="119"/>
      <c r="U2417" s="118"/>
      <c r="V2417" s="118"/>
      <c r="W2417" s="118"/>
      <c r="X2417" s="118"/>
      <c r="Y2417" s="135"/>
      <c r="Z2417" s="135"/>
      <c r="AA2417" s="135"/>
      <c r="AB2417" s="135"/>
      <c r="AC2417" s="135"/>
      <c r="AD2417" s="135"/>
      <c r="AE2417" s="135"/>
      <c r="AF2417" s="135"/>
    </row>
    <row r="2418" spans="1:37" ht="18" customHeight="1" thickBot="1">
      <c r="A2418" s="312"/>
      <c r="B2418" s="80"/>
      <c r="C2418" s="186" t="str">
        <f>"②"&amp;IFERROR(INDEX(ルール・メモ!$C$3:$C$32,MATCH(2,ルール・メモ!$B$3:$B$32,0),1),"")</f>
        <v>②</v>
      </c>
      <c r="D2418" s="186"/>
      <c r="E2418" s="186"/>
      <c r="F2418" s="186"/>
      <c r="G2418" s="186"/>
      <c r="H2418" s="186"/>
      <c r="I2418" s="186" t="str">
        <f>"④"&amp;IFERROR(INDEX(ルール・メモ!$C$3:$C$32,MATCH(4,ルール・メモ!$B$3:$B$32,0),1),"")</f>
        <v>④</v>
      </c>
      <c r="J2418" s="187"/>
      <c r="K2418" s="188"/>
      <c r="L2418" s="188"/>
      <c r="M2418" s="188"/>
      <c r="N2418" s="188"/>
      <c r="O2418" s="188"/>
      <c r="P2418" s="188"/>
      <c r="Q2418" s="188"/>
      <c r="R2418" s="188"/>
      <c r="S2418" s="79"/>
      <c r="T2418" s="118"/>
      <c r="U2418" s="118"/>
      <c r="V2418" s="118"/>
      <c r="W2418" s="118"/>
      <c r="X2418" s="118"/>
      <c r="Y2418" s="135"/>
      <c r="Z2418" s="135"/>
      <c r="AA2418" s="1"/>
      <c r="AB2418" s="1"/>
      <c r="AC2418" s="1"/>
      <c r="AD2418" s="1"/>
      <c r="AE2418" s="1"/>
      <c r="AF2418" s="1"/>
    </row>
    <row r="2419" spans="1:37" ht="18" customHeight="1" thickBot="1">
      <c r="A2419" s="312"/>
      <c r="B2419" s="321">
        <v>1</v>
      </c>
      <c r="C2419" s="81" t="s">
        <v>23</v>
      </c>
      <c r="D2419" s="82" t="s">
        <v>136</v>
      </c>
      <c r="E2419" s="82" t="s">
        <v>28</v>
      </c>
      <c r="F2419" s="82" t="s">
        <v>27</v>
      </c>
      <c r="G2419" s="82" t="s">
        <v>24</v>
      </c>
      <c r="H2419" s="171" t="s">
        <v>25</v>
      </c>
      <c r="I2419" s="91" t="s">
        <v>133</v>
      </c>
      <c r="J2419" s="372" t="s">
        <v>198</v>
      </c>
      <c r="K2419" s="374"/>
      <c r="L2419" s="375"/>
      <c r="M2419" s="375"/>
      <c r="N2419" s="375"/>
      <c r="O2419" s="375"/>
      <c r="P2419" s="375"/>
      <c r="Q2419" s="375"/>
      <c r="R2419" s="376"/>
      <c r="S2419" s="83"/>
      <c r="T2419" s="120" t="s">
        <v>31</v>
      </c>
      <c r="U2419" s="118"/>
      <c r="V2419" s="118"/>
      <c r="W2419" s="118"/>
      <c r="X2419" s="118"/>
      <c r="Y2419" s="135" t="str">
        <f>K2421</f>
        <v/>
      </c>
      <c r="Z2419" s="266">
        <f>K2422</f>
        <v>0</v>
      </c>
      <c r="AA2419" s="135"/>
      <c r="AB2419" s="135"/>
      <c r="AC2419" s="135"/>
      <c r="AD2419" s="135"/>
      <c r="AE2419" s="135"/>
      <c r="AF2419" s="148"/>
      <c r="AG2419" s="135"/>
      <c r="AH2419" s="135"/>
      <c r="AI2419" s="135"/>
      <c r="AJ2419" s="135"/>
      <c r="AK2419" s="135"/>
    </row>
    <row r="2420" spans="1:37" ht="18" customHeight="1" thickBot="1">
      <c r="A2420" s="312"/>
      <c r="B2420" s="309">
        <f>C2409</f>
        <v>28</v>
      </c>
      <c r="C2420" s="107"/>
      <c r="D2420" s="108" t="s">
        <v>30</v>
      </c>
      <c r="E2420" s="108" t="str">
        <f>IF(C2420="","",IFERROR(INDEX(リスト!$B$3:$B$32,MATCH(プレー記録!C2420,リスト!$D$3:$D$32,0),1),""))</f>
        <v/>
      </c>
      <c r="F2420" s="109"/>
      <c r="G2420" s="109" t="str">
        <f>IF(F2420="","",F2420)</f>
        <v/>
      </c>
      <c r="H2420" s="172"/>
      <c r="I2420" s="175"/>
      <c r="J2420" s="373"/>
      <c r="K2420" s="377"/>
      <c r="L2420" s="378"/>
      <c r="M2420" s="378"/>
      <c r="N2420" s="378"/>
      <c r="O2420" s="378"/>
      <c r="P2420" s="378"/>
      <c r="Q2420" s="378"/>
      <c r="R2420" s="379"/>
      <c r="S2420" s="84"/>
      <c r="T2420" s="240"/>
      <c r="U2420" s="118" t="str">
        <f>IF(F2420="","","OUT_"&amp;E2420&amp;MONTH(B2420)&amp;"/"&amp;DAY(B2420)&amp;"_"&amp;COUNTIF($V$12:V2420,V2420))</f>
        <v/>
      </c>
      <c r="V2420" s="118" t="str">
        <f>"OUT_"&amp;E2420&amp;B2420</f>
        <v>OUT_28</v>
      </c>
      <c r="W2420" s="194">
        <f>SUM(H2420)-SUM(I2422)</f>
        <v>0</v>
      </c>
      <c r="X2420" s="119" t="str">
        <f>IF(C2420="","",C2420)</f>
        <v/>
      </c>
      <c r="Y2420" s="135" t="str">
        <f>M2421</f>
        <v/>
      </c>
      <c r="Z2420" s="266">
        <f>M2422</f>
        <v>0</v>
      </c>
      <c r="AA2420" s="135"/>
      <c r="AB2420" s="135"/>
      <c r="AC2420" s="135"/>
      <c r="AD2420" s="135"/>
      <c r="AE2420" s="135"/>
      <c r="AF2420" s="148"/>
      <c r="AG2420" s="135"/>
      <c r="AH2420" s="135"/>
      <c r="AI2420" s="135"/>
      <c r="AJ2420" s="135"/>
      <c r="AK2420" s="135"/>
    </row>
    <row r="2421" spans="1:37" ht="18" customHeight="1">
      <c r="A2421" s="312"/>
      <c r="B2421" s="79"/>
      <c r="C2421" s="85" t="s">
        <v>26</v>
      </c>
      <c r="D2421" s="86" t="s">
        <v>1</v>
      </c>
      <c r="E2421" s="86" t="s">
        <v>29</v>
      </c>
      <c r="F2421" s="86" t="s">
        <v>119</v>
      </c>
      <c r="G2421" s="86" t="s">
        <v>134</v>
      </c>
      <c r="H2421" s="173" t="s">
        <v>117</v>
      </c>
      <c r="I2421" s="92" t="s">
        <v>135</v>
      </c>
      <c r="J2421" s="380" t="s">
        <v>199</v>
      </c>
      <c r="K2421" s="382" t="str">
        <f>IF(INDEX(テーブル6[プレー種別],MATCH(1,リスト!$O$3:$O$6,0),1)="","",INDEX(テーブル6[プレー種別],MATCH(1,リスト!$O$3:$O$6,0),1))</f>
        <v/>
      </c>
      <c r="L2421" s="383"/>
      <c r="M2421" s="382" t="str">
        <f>IF(INDEX(テーブル6[プレー種別],MATCH(2,リスト!$O$3:$O$6,0),1)="","",INDEX(テーブル6[プレー種別],MATCH(2,リスト!$O$3:$O$6,0),1))</f>
        <v/>
      </c>
      <c r="N2421" s="383"/>
      <c r="O2421" s="382" t="str">
        <f>IF(INDEX(テーブル6[プレー種別],MATCH(3,リスト!$O$3:$O$6,0),1)="","",INDEX(テーブル6[プレー種別],MATCH(3,リスト!$O$3:$O$6,0),1))</f>
        <v/>
      </c>
      <c r="P2421" s="383"/>
      <c r="Q2421" s="382" t="str">
        <f>IF(INDEX(テーブル6[プレー種別],MATCH(4,リスト!$O$3:$O$6,0),1)="","",INDEX(テーブル6[プレー種別],MATCH(4,リスト!$O$3:$O$6,0),1))</f>
        <v/>
      </c>
      <c r="R2421" s="384"/>
      <c r="S2421" s="87"/>
      <c r="T2421" s="118"/>
      <c r="U2421" s="118"/>
      <c r="V2421" s="118"/>
      <c r="W2421" s="118"/>
      <c r="X2421" s="118"/>
      <c r="Y2421" s="135" t="str">
        <f>O2421</f>
        <v/>
      </c>
      <c r="Z2421" s="266">
        <f>O2422</f>
        <v>0</v>
      </c>
      <c r="AA2421" s="135"/>
      <c r="AB2421" s="135"/>
      <c r="AC2421" s="135"/>
      <c r="AD2421" s="135"/>
      <c r="AE2421" s="135"/>
      <c r="AF2421" s="148"/>
      <c r="AG2421" s="135"/>
      <c r="AH2421" s="135"/>
      <c r="AI2421" s="135"/>
      <c r="AJ2421" s="135"/>
      <c r="AK2421" s="135"/>
    </row>
    <row r="2422" spans="1:37" ht="18" customHeight="1" thickBot="1">
      <c r="A2422" s="312" t="str">
        <f>IF(C2420="","",C2420)</f>
        <v/>
      </c>
      <c r="B2422" s="97">
        <f>B2420</f>
        <v>28</v>
      </c>
      <c r="C2422" s="93" t="str">
        <f>IF(H2420="","",IF(D2420="USD",H2420-G2420,ROUNDUP((H2420-G2420)/T2420,2)))</f>
        <v/>
      </c>
      <c r="D2422" s="110"/>
      <c r="E2422" s="110"/>
      <c r="F2422" s="111" t="str">
        <f>IF(AND(E2420&lt;&gt;"",OR(I2420="全額",I2420="一部")=TRUE)=TRUE,E2420,"")</f>
        <v/>
      </c>
      <c r="G2422" s="112" t="str">
        <f>IF(D2420="JPY",IF(COUNTIF(F2422,"*円*")=1,I2422,ROUNDUP(I2422/T2420,2)),IF(COUNTIF(F2422,"*円*")=0,I2422,ROUNDUP(I2422*T2420,0)))</f>
        <v/>
      </c>
      <c r="H2422" s="174"/>
      <c r="I2422" s="176" t="str">
        <f>IF(I2420="","",IF(I2420="全額",H2420,IF(I2420="なし",0,"金額入力")))</f>
        <v/>
      </c>
      <c r="J2422" s="381"/>
      <c r="K2422" s="385"/>
      <c r="L2422" s="386"/>
      <c r="M2422" s="385"/>
      <c r="N2422" s="386"/>
      <c r="O2422" s="385"/>
      <c r="P2422" s="386"/>
      <c r="Q2422" s="385"/>
      <c r="R2422" s="387"/>
      <c r="S2422" s="87"/>
      <c r="T2422" s="79"/>
      <c r="U2422" s="118" t="str">
        <f>IF(G2422="","","IN_"&amp;F2422&amp;MONTH(H2422)&amp;"/"&amp;DAY(H2422))&amp;"_"&amp;COUNTIF($V$14:V2422,V2422)</f>
        <v>_421</v>
      </c>
      <c r="V2422" s="118" t="str">
        <f>"IN_"&amp;F2422&amp;H2422</f>
        <v>IN_</v>
      </c>
      <c r="W2422" s="118"/>
      <c r="X2422" s="118"/>
      <c r="Y2422" s="135" t="str">
        <f>Q2421</f>
        <v/>
      </c>
      <c r="Z2422" s="266">
        <f>Q2422</f>
        <v>0</v>
      </c>
      <c r="AA2422" s="135" t="str">
        <f>IF(AB2422="着金待ち",COUNTIF($AB$14:AB2422,"着金待ち"),"")</f>
        <v/>
      </c>
      <c r="AB2422" s="135" t="str">
        <f>IF(AND(OR(I2420="全額",I2420="一部")=TRUE,H2422="")=TRUE,"着金待ち","")</f>
        <v/>
      </c>
      <c r="AC2422" s="135" t="str">
        <f>IF(AB2422="着金待ち",C2420,"")</f>
        <v/>
      </c>
      <c r="AD2422" s="135" t="str">
        <f>IF(AB2422="着金待ち",F2422,"")</f>
        <v/>
      </c>
      <c r="AE2422" s="292" t="str">
        <f>IF(AB2422="着金待ち",G2422,"")</f>
        <v/>
      </c>
      <c r="AF2422" s="148" t="str">
        <f>IF(AB2422="着金待ち",B2422,"")</f>
        <v/>
      </c>
      <c r="AG2422" s="135" t="str">
        <f>IF(C2422="","",IF(C2422&lt;&gt;D2422+E2422,"！",""))</f>
        <v/>
      </c>
      <c r="AH2422" s="135" t="str">
        <f>IF(C2422="","",IF(C2422&lt;&gt;SUM(K2422:R2422),"！",""))</f>
        <v/>
      </c>
      <c r="AI2422" s="135" t="str">
        <f>IF(OR(AG2422="！",AH2422="！")=TRUE,"！","")</f>
        <v/>
      </c>
      <c r="AJ2422" s="135" t="str">
        <f>IF(AI2422="！",COUNTIF($AI$14:AI2422,"！"),"")</f>
        <v/>
      </c>
      <c r="AK2422" s="135">
        <v>1</v>
      </c>
    </row>
    <row r="2423" spans="1:37" ht="18" customHeight="1" thickBot="1">
      <c r="A2423" s="312"/>
      <c r="B2423" s="79"/>
      <c r="C2423" s="88"/>
      <c r="D2423" s="89"/>
      <c r="E2423" s="94" t="str">
        <f>IFERROR(ABS(C2422-(D2422+E2422)),"")</f>
        <v/>
      </c>
      <c r="F2423" s="90"/>
      <c r="G2423" s="90"/>
      <c r="H2423" s="89"/>
      <c r="I2423" s="170"/>
      <c r="J2423" s="79"/>
      <c r="K2423" s="79"/>
      <c r="L2423" s="79"/>
      <c r="M2423" s="79"/>
      <c r="N2423" s="79"/>
      <c r="O2423" s="79"/>
      <c r="P2423" s="79"/>
      <c r="Q2423" s="388" t="str">
        <f>IFERROR(ABS(C2422-SUM(K2422:R2422)),"")</f>
        <v/>
      </c>
      <c r="R2423" s="388"/>
      <c r="S2423" s="79"/>
      <c r="T2423" s="118"/>
      <c r="U2423" s="118"/>
      <c r="V2423" s="118"/>
      <c r="W2423" s="118"/>
      <c r="X2423" s="118"/>
      <c r="Y2423" s="135"/>
      <c r="Z2423" s="135"/>
      <c r="AA2423" s="135"/>
      <c r="AB2423" s="135"/>
      <c r="AC2423" s="135"/>
      <c r="AD2423" s="135"/>
      <c r="AE2423" s="135"/>
      <c r="AF2423" s="148"/>
      <c r="AG2423" s="135"/>
      <c r="AH2423" s="135"/>
      <c r="AI2423" s="135"/>
      <c r="AJ2423" s="135"/>
      <c r="AK2423" s="135"/>
    </row>
    <row r="2424" spans="1:37" ht="18" customHeight="1" thickBot="1">
      <c r="A2424" s="312"/>
      <c r="B2424" s="321">
        <f>B2419+1</f>
        <v>2</v>
      </c>
      <c r="C2424" s="81" t="s">
        <v>23</v>
      </c>
      <c r="D2424" s="82" t="s">
        <v>136</v>
      </c>
      <c r="E2424" s="82" t="s">
        <v>28</v>
      </c>
      <c r="F2424" s="82" t="s">
        <v>27</v>
      </c>
      <c r="G2424" s="82" t="s">
        <v>24</v>
      </c>
      <c r="H2424" s="171" t="s">
        <v>25</v>
      </c>
      <c r="I2424" s="91" t="s">
        <v>133</v>
      </c>
      <c r="J2424" s="372" t="s">
        <v>198</v>
      </c>
      <c r="K2424" s="374"/>
      <c r="L2424" s="375"/>
      <c r="M2424" s="375"/>
      <c r="N2424" s="375"/>
      <c r="O2424" s="375"/>
      <c r="P2424" s="375"/>
      <c r="Q2424" s="375"/>
      <c r="R2424" s="376"/>
      <c r="S2424" s="83"/>
      <c r="T2424" s="120" t="s">
        <v>31</v>
      </c>
      <c r="U2424" s="118"/>
      <c r="V2424" s="118"/>
      <c r="W2424" s="118"/>
      <c r="X2424" s="118"/>
      <c r="Y2424" s="135" t="str">
        <f>K2426</f>
        <v/>
      </c>
      <c r="Z2424" s="266">
        <f>K2427</f>
        <v>0</v>
      </c>
      <c r="AA2424" s="135"/>
      <c r="AB2424" s="135"/>
      <c r="AC2424" s="135"/>
      <c r="AD2424" s="135"/>
      <c r="AE2424" s="135"/>
      <c r="AF2424" s="148"/>
      <c r="AG2424" s="135"/>
      <c r="AH2424" s="135"/>
      <c r="AI2424" s="135"/>
      <c r="AJ2424" s="135"/>
      <c r="AK2424" s="135"/>
    </row>
    <row r="2425" spans="1:37" ht="18" customHeight="1" thickBot="1">
      <c r="A2425" s="312"/>
      <c r="B2425" s="309">
        <f>B2420</f>
        <v>28</v>
      </c>
      <c r="C2425" s="107"/>
      <c r="D2425" s="108" t="s">
        <v>30</v>
      </c>
      <c r="E2425" s="108" t="str">
        <f>IF(C2425="","",IFERROR(INDEX(リスト!$B$3:$B$32,MATCH(プレー記録!C2425,リスト!$D$3:$D$32,0),1),""))</f>
        <v/>
      </c>
      <c r="F2425" s="109"/>
      <c r="G2425" s="109" t="str">
        <f>IF(F2425="","",F2425)</f>
        <v/>
      </c>
      <c r="H2425" s="172"/>
      <c r="I2425" s="175"/>
      <c r="J2425" s="373"/>
      <c r="K2425" s="377"/>
      <c r="L2425" s="378"/>
      <c r="M2425" s="378"/>
      <c r="N2425" s="378"/>
      <c r="O2425" s="378"/>
      <c r="P2425" s="378"/>
      <c r="Q2425" s="378"/>
      <c r="R2425" s="379"/>
      <c r="S2425" s="84"/>
      <c r="T2425" s="241"/>
      <c r="U2425" s="118" t="str">
        <f>IF(F2425="","","OUT_"&amp;E2425&amp;MONTH(B2425)&amp;"/"&amp;DAY(B2425)&amp;"_"&amp;COUNTIF($V$12:V2425,V2425))</f>
        <v/>
      </c>
      <c r="V2425" s="118" t="str">
        <f>"OUT_"&amp;E2425&amp;B2425</f>
        <v>OUT_28</v>
      </c>
      <c r="W2425" s="194">
        <f>SUM(H2425)-SUM(I2427)</f>
        <v>0</v>
      </c>
      <c r="X2425" s="119" t="str">
        <f>IF(C2425="","",C2425)</f>
        <v/>
      </c>
      <c r="Y2425" s="135" t="str">
        <f>M2426</f>
        <v/>
      </c>
      <c r="Z2425" s="266">
        <f>M2427</f>
        <v>0</v>
      </c>
      <c r="AA2425" s="135"/>
      <c r="AB2425" s="135"/>
      <c r="AC2425" s="135"/>
      <c r="AD2425" s="135"/>
      <c r="AE2425" s="135"/>
      <c r="AF2425" s="148"/>
      <c r="AG2425" s="135"/>
      <c r="AH2425" s="135"/>
      <c r="AI2425" s="135"/>
      <c r="AJ2425" s="135"/>
      <c r="AK2425" s="135"/>
    </row>
    <row r="2426" spans="1:37" ht="18" customHeight="1">
      <c r="A2426" s="312"/>
      <c r="B2426" s="79"/>
      <c r="C2426" s="85" t="s">
        <v>26</v>
      </c>
      <c r="D2426" s="86" t="s">
        <v>1</v>
      </c>
      <c r="E2426" s="86" t="s">
        <v>29</v>
      </c>
      <c r="F2426" s="86" t="s">
        <v>119</v>
      </c>
      <c r="G2426" s="86" t="s">
        <v>134</v>
      </c>
      <c r="H2426" s="173" t="s">
        <v>117</v>
      </c>
      <c r="I2426" s="92" t="s">
        <v>135</v>
      </c>
      <c r="J2426" s="380" t="s">
        <v>199</v>
      </c>
      <c r="K2426" s="382" t="str">
        <f>$K$13</f>
        <v/>
      </c>
      <c r="L2426" s="383"/>
      <c r="M2426" s="382" t="str">
        <f>$M$13</f>
        <v/>
      </c>
      <c r="N2426" s="383"/>
      <c r="O2426" s="382" t="str">
        <f>$O$13</f>
        <v/>
      </c>
      <c r="P2426" s="383"/>
      <c r="Q2426" s="382" t="str">
        <f>$Q$13</f>
        <v/>
      </c>
      <c r="R2426" s="384"/>
      <c r="S2426" s="87"/>
      <c r="T2426" s="118"/>
      <c r="U2426" s="118"/>
      <c r="V2426" s="118"/>
      <c r="W2426" s="118"/>
      <c r="X2426" s="118"/>
      <c r="Y2426" s="135" t="str">
        <f>O2426</f>
        <v/>
      </c>
      <c r="Z2426" s="266">
        <f>O2427</f>
        <v>0</v>
      </c>
      <c r="AA2426" s="135"/>
      <c r="AB2426" s="135"/>
      <c r="AC2426" s="135"/>
      <c r="AD2426" s="135"/>
      <c r="AE2426" s="135"/>
      <c r="AF2426" s="148"/>
      <c r="AG2426" s="135"/>
      <c r="AH2426" s="135"/>
      <c r="AI2426" s="135"/>
      <c r="AJ2426" s="135"/>
      <c r="AK2426" s="135"/>
    </row>
    <row r="2427" spans="1:37" ht="18" customHeight="1" thickBot="1">
      <c r="A2427" s="312" t="str">
        <f>IF(C2425="","",C2425)</f>
        <v/>
      </c>
      <c r="B2427" s="97">
        <f>B2420</f>
        <v>28</v>
      </c>
      <c r="C2427" s="93" t="str">
        <f>IF(H2425="","",IF(D2425="USD",H2425-G2425,ROUNDUP((H2425-G2425)/T2425,2)))</f>
        <v/>
      </c>
      <c r="D2427" s="110"/>
      <c r="E2427" s="110"/>
      <c r="F2427" s="111" t="str">
        <f>IF(AND(E2425&lt;&gt;"",OR(I2425="全額",I2425="一部")=TRUE)=TRUE,E2425,"")</f>
        <v/>
      </c>
      <c r="G2427" s="112" t="str">
        <f>IF(D2425="JPY",IF(COUNTIF(F2427,"*円*")=1,I2427,ROUNDUP(I2427/T2425,2)),IF(COUNTIF(F2427,"*円*")=0,I2427,ROUNDUP(I2427*T2425,0)))</f>
        <v/>
      </c>
      <c r="H2427" s="174"/>
      <c r="I2427" s="176" t="str">
        <f>IF(I2425="","",IF(I2425="全額",H2425,IF(I2425="なし",0,"金額入力")))</f>
        <v/>
      </c>
      <c r="J2427" s="381"/>
      <c r="K2427" s="385"/>
      <c r="L2427" s="386"/>
      <c r="M2427" s="385"/>
      <c r="N2427" s="386"/>
      <c r="O2427" s="385"/>
      <c r="P2427" s="386"/>
      <c r="Q2427" s="385"/>
      <c r="R2427" s="387"/>
      <c r="S2427" s="87"/>
      <c r="T2427" s="79"/>
      <c r="U2427" s="118" t="str">
        <f>IF(G2427="","","IN_"&amp;F2427&amp;MONTH(H2427)&amp;"/"&amp;DAY(H2427))&amp;"_"&amp;COUNTIF($V$14:V2427,V2427)</f>
        <v>_422</v>
      </c>
      <c r="V2427" s="118" t="str">
        <f>"IN_"&amp;F2427&amp;H2427</f>
        <v>IN_</v>
      </c>
      <c r="W2427" s="118"/>
      <c r="X2427" s="118"/>
      <c r="Y2427" s="135" t="str">
        <f>Q2426</f>
        <v/>
      </c>
      <c r="Z2427" s="266">
        <f>Q2427</f>
        <v>0</v>
      </c>
      <c r="AA2427" s="135" t="str">
        <f>IF(AB2427="着金待ち",COUNTIF($AB$14:AB2427,"着金待ち"),"")</f>
        <v/>
      </c>
      <c r="AB2427" s="135" t="str">
        <f>IF(AND(OR(I2425="全額",I2425="一部")=TRUE,H2427="")=TRUE,"着金待ち","")</f>
        <v/>
      </c>
      <c r="AC2427" s="135" t="str">
        <f>IF(AB2427="着金待ち",C2425,"")</f>
        <v/>
      </c>
      <c r="AD2427" s="135" t="str">
        <f>IF(AB2427="着金待ち",F2427,"")</f>
        <v/>
      </c>
      <c r="AE2427" s="292" t="str">
        <f>IF(AB2427="着金待ち",G2427,"")</f>
        <v/>
      </c>
      <c r="AF2427" s="148" t="str">
        <f>IF(AB2427="着金待ち",B2427,"")</f>
        <v/>
      </c>
      <c r="AG2427" s="135" t="str">
        <f>IF(C2427="","",IF(C2427&lt;&gt;D2427+E2427,"！",""))</f>
        <v/>
      </c>
      <c r="AH2427" s="135" t="str">
        <f>IF(C2427="","",IF(C2427&lt;&gt;SUM(K2427:R2427),"！",""))</f>
        <v/>
      </c>
      <c r="AI2427" s="135" t="str">
        <f>IF(OR(AG2427="！",AH2427="！")=TRUE,"！","")</f>
        <v/>
      </c>
      <c r="AJ2427" s="135" t="str">
        <f>IF(AI2427="！",COUNTIF($AI$14:AI2427,"！"),"")</f>
        <v/>
      </c>
      <c r="AK2427" s="135">
        <v>2</v>
      </c>
    </row>
    <row r="2428" spans="1:37" ht="18" customHeight="1" thickBot="1">
      <c r="A2428" s="312"/>
      <c r="B2428" s="79"/>
      <c r="C2428" s="88"/>
      <c r="D2428" s="89"/>
      <c r="E2428" s="94" t="str">
        <f>IFERROR(ABS(C2427-(D2427+E2427)),"")</f>
        <v/>
      </c>
      <c r="F2428" s="90"/>
      <c r="G2428" s="90"/>
      <c r="H2428" s="89"/>
      <c r="I2428" s="170"/>
      <c r="J2428" s="79"/>
      <c r="K2428" s="79"/>
      <c r="L2428" s="79"/>
      <c r="M2428" s="79"/>
      <c r="N2428" s="79"/>
      <c r="O2428" s="79"/>
      <c r="P2428" s="79"/>
      <c r="Q2428" s="388" t="str">
        <f>IFERROR(ABS(C2427-SUM(K2427:R2427)),"")</f>
        <v/>
      </c>
      <c r="R2428" s="388"/>
      <c r="S2428" s="79"/>
      <c r="T2428" s="118"/>
      <c r="U2428" s="118"/>
      <c r="V2428" s="118"/>
      <c r="W2428" s="118"/>
      <c r="X2428" s="118"/>
      <c r="Y2428" s="135"/>
      <c r="Z2428" s="135"/>
      <c r="AA2428" s="135"/>
      <c r="AB2428" s="135"/>
      <c r="AC2428" s="135"/>
      <c r="AD2428" s="135"/>
      <c r="AE2428" s="135"/>
      <c r="AF2428" s="148"/>
      <c r="AG2428" s="135"/>
      <c r="AH2428" s="135"/>
      <c r="AI2428" s="135"/>
      <c r="AJ2428" s="135"/>
      <c r="AK2428" s="135"/>
    </row>
    <row r="2429" spans="1:37" ht="18" customHeight="1" thickBot="1">
      <c r="A2429" s="312"/>
      <c r="B2429" s="321">
        <f>B2424+1</f>
        <v>3</v>
      </c>
      <c r="C2429" s="81" t="s">
        <v>23</v>
      </c>
      <c r="D2429" s="82" t="s">
        <v>136</v>
      </c>
      <c r="E2429" s="82" t="s">
        <v>28</v>
      </c>
      <c r="F2429" s="82" t="s">
        <v>27</v>
      </c>
      <c r="G2429" s="82" t="s">
        <v>24</v>
      </c>
      <c r="H2429" s="171" t="s">
        <v>25</v>
      </c>
      <c r="I2429" s="91" t="s">
        <v>133</v>
      </c>
      <c r="J2429" s="372" t="s">
        <v>198</v>
      </c>
      <c r="K2429" s="374"/>
      <c r="L2429" s="375"/>
      <c r="M2429" s="375"/>
      <c r="N2429" s="375"/>
      <c r="O2429" s="375"/>
      <c r="P2429" s="375"/>
      <c r="Q2429" s="375"/>
      <c r="R2429" s="376"/>
      <c r="S2429" s="83"/>
      <c r="T2429" s="120" t="s">
        <v>31</v>
      </c>
      <c r="U2429" s="118"/>
      <c r="V2429" s="118"/>
      <c r="W2429" s="118"/>
      <c r="X2429" s="118"/>
      <c r="Y2429" s="135" t="str">
        <f>K2431</f>
        <v/>
      </c>
      <c r="Z2429" s="266">
        <f>K2432</f>
        <v>0</v>
      </c>
      <c r="AA2429" s="135"/>
      <c r="AB2429" s="135"/>
      <c r="AC2429" s="135"/>
      <c r="AD2429" s="135"/>
      <c r="AE2429" s="135"/>
      <c r="AF2429" s="148"/>
      <c r="AG2429" s="135"/>
      <c r="AH2429" s="135"/>
      <c r="AI2429" s="135"/>
      <c r="AJ2429" s="135"/>
      <c r="AK2429" s="135"/>
    </row>
    <row r="2430" spans="1:37" ht="18" customHeight="1" thickBot="1">
      <c r="A2430" s="312"/>
      <c r="B2430" s="309">
        <f>B2420</f>
        <v>28</v>
      </c>
      <c r="C2430" s="107"/>
      <c r="D2430" s="108" t="s">
        <v>30</v>
      </c>
      <c r="E2430" s="108" t="str">
        <f>IF(C2430="","",IFERROR(INDEX(リスト!$B$3:$B$32,MATCH(プレー記録!C2430,リスト!$D$3:$D$32,0),1),""))</f>
        <v/>
      </c>
      <c r="F2430" s="109"/>
      <c r="G2430" s="109" t="str">
        <f>IF(F2430="","",F2430)</f>
        <v/>
      </c>
      <c r="H2430" s="172"/>
      <c r="I2430" s="175"/>
      <c r="J2430" s="373"/>
      <c r="K2430" s="377"/>
      <c r="L2430" s="378"/>
      <c r="M2430" s="378"/>
      <c r="N2430" s="378"/>
      <c r="O2430" s="378"/>
      <c r="P2430" s="378"/>
      <c r="Q2430" s="378"/>
      <c r="R2430" s="379"/>
      <c r="S2430" s="84"/>
      <c r="T2430" s="241"/>
      <c r="U2430" s="118" t="str">
        <f>IF(F2430="","","OUT_"&amp;E2430&amp;MONTH(B2430)&amp;"/"&amp;DAY(B2430)&amp;"_"&amp;COUNTIF($V$12:V2430,V2430))</f>
        <v/>
      </c>
      <c r="V2430" s="118" t="str">
        <f>"OUT_"&amp;E2430&amp;B2430</f>
        <v>OUT_28</v>
      </c>
      <c r="W2430" s="194">
        <f>SUM(H2430)-SUM(I2432)</f>
        <v>0</v>
      </c>
      <c r="X2430" s="119" t="str">
        <f>IF(C2430="","",C2430)</f>
        <v/>
      </c>
      <c r="Y2430" s="135" t="str">
        <f>M2431</f>
        <v/>
      </c>
      <c r="Z2430" s="266">
        <f>M2432</f>
        <v>0</v>
      </c>
      <c r="AA2430" s="135"/>
      <c r="AB2430" s="135"/>
      <c r="AC2430" s="135"/>
      <c r="AD2430" s="135"/>
      <c r="AE2430" s="135"/>
      <c r="AF2430" s="148"/>
      <c r="AG2430" s="135"/>
      <c r="AH2430" s="135"/>
      <c r="AI2430" s="135"/>
      <c r="AJ2430" s="135"/>
      <c r="AK2430" s="135"/>
    </row>
    <row r="2431" spans="1:37" ht="18" customHeight="1">
      <c r="A2431" s="312"/>
      <c r="B2431" s="79"/>
      <c r="C2431" s="85" t="s">
        <v>26</v>
      </c>
      <c r="D2431" s="86" t="s">
        <v>1</v>
      </c>
      <c r="E2431" s="86" t="s">
        <v>29</v>
      </c>
      <c r="F2431" s="86" t="s">
        <v>119</v>
      </c>
      <c r="G2431" s="86" t="s">
        <v>134</v>
      </c>
      <c r="H2431" s="173" t="s">
        <v>117</v>
      </c>
      <c r="I2431" s="92" t="s">
        <v>135</v>
      </c>
      <c r="J2431" s="380" t="s">
        <v>199</v>
      </c>
      <c r="K2431" s="382" t="str">
        <f>$K$13</f>
        <v/>
      </c>
      <c r="L2431" s="383"/>
      <c r="M2431" s="382" t="str">
        <f>$M$13</f>
        <v/>
      </c>
      <c r="N2431" s="383"/>
      <c r="O2431" s="382" t="str">
        <f>$O$13</f>
        <v/>
      </c>
      <c r="P2431" s="383"/>
      <c r="Q2431" s="382" t="str">
        <f>$Q$13</f>
        <v/>
      </c>
      <c r="R2431" s="384"/>
      <c r="S2431" s="87"/>
      <c r="T2431" s="135"/>
      <c r="U2431" s="118"/>
      <c r="V2431" s="118"/>
      <c r="W2431" s="118"/>
      <c r="X2431" s="118"/>
      <c r="Y2431" s="135" t="str">
        <f>O2431</f>
        <v/>
      </c>
      <c r="Z2431" s="266">
        <f>O2432</f>
        <v>0</v>
      </c>
      <c r="AA2431" s="135"/>
      <c r="AB2431" s="135"/>
      <c r="AC2431" s="135"/>
      <c r="AD2431" s="135"/>
      <c r="AE2431" s="135"/>
      <c r="AF2431" s="148"/>
      <c r="AG2431" s="135"/>
      <c r="AH2431" s="135"/>
      <c r="AI2431" s="135"/>
      <c r="AJ2431" s="135"/>
      <c r="AK2431" s="135"/>
    </row>
    <row r="2432" spans="1:37" ht="18" customHeight="1" thickBot="1">
      <c r="A2432" s="312" t="str">
        <f>IF(C2430="","",C2430)</f>
        <v/>
      </c>
      <c r="B2432" s="97">
        <f>B2420</f>
        <v>28</v>
      </c>
      <c r="C2432" s="93" t="str">
        <f>IF(H2430="","",IF(D2430="USD",H2430-G2430,ROUNDUP((H2430-G2430)/T2430,2)))</f>
        <v/>
      </c>
      <c r="D2432" s="110"/>
      <c r="E2432" s="110"/>
      <c r="F2432" s="111" t="str">
        <f>IF(AND(E2430&lt;&gt;"",OR(I2430="全額",I2430="一部")=TRUE)=TRUE,E2430,"")</f>
        <v/>
      </c>
      <c r="G2432" s="112" t="str">
        <f>IF(D2430="JPY",IF(COUNTIF(F2432,"*円*")=1,I2432,ROUNDUP(I2432/T2430,2)),IF(COUNTIF(F2432,"*円*")=0,I2432,ROUNDUP(I2432*T2430,0)))</f>
        <v/>
      </c>
      <c r="H2432" s="174"/>
      <c r="I2432" s="176" t="str">
        <f>IF(I2430="","",IF(I2430="全額",H2430,IF(I2430="なし",0,"金額入力")))</f>
        <v/>
      </c>
      <c r="J2432" s="381"/>
      <c r="K2432" s="385"/>
      <c r="L2432" s="386"/>
      <c r="M2432" s="385"/>
      <c r="N2432" s="386"/>
      <c r="O2432" s="385"/>
      <c r="P2432" s="386"/>
      <c r="Q2432" s="385"/>
      <c r="R2432" s="387"/>
      <c r="S2432" s="87"/>
      <c r="T2432" s="135"/>
      <c r="U2432" s="118" t="str">
        <f>IF(G2432="","","IN_"&amp;F2432&amp;MONTH(H2432)&amp;"/"&amp;DAY(H2432))&amp;"_"&amp;COUNTIF($V$14:V2432,V2432)</f>
        <v>_423</v>
      </c>
      <c r="V2432" s="118" t="str">
        <f>"IN_"&amp;F2432&amp;H2432</f>
        <v>IN_</v>
      </c>
      <c r="W2432" s="118"/>
      <c r="X2432" s="118"/>
      <c r="Y2432" s="135" t="str">
        <f>Q2431</f>
        <v/>
      </c>
      <c r="Z2432" s="266">
        <f>Q2432</f>
        <v>0</v>
      </c>
      <c r="AA2432" s="135" t="str">
        <f>IF(AB2432="着金待ち",COUNTIF($AB$14:AB2432,"着金待ち"),"")</f>
        <v/>
      </c>
      <c r="AB2432" s="135" t="str">
        <f>IF(AND(OR(I2430="全額",I2430="一部")=TRUE,H2432="")=TRUE,"着金待ち","")</f>
        <v/>
      </c>
      <c r="AC2432" s="135" t="str">
        <f>IF(AB2432="着金待ち",C2430,"")</f>
        <v/>
      </c>
      <c r="AD2432" s="135" t="str">
        <f>IF(AB2432="着金待ち",F2432,"")</f>
        <v/>
      </c>
      <c r="AE2432" s="292" t="str">
        <f>IF(AB2432="着金待ち",G2432,"")</f>
        <v/>
      </c>
      <c r="AF2432" s="148" t="str">
        <f>IF(AB2432="着金待ち",B2432,"")</f>
        <v/>
      </c>
      <c r="AG2432" s="135" t="str">
        <f>IF(C2432="","",IF(C2432&lt;&gt;D2432+E2432,"！",""))</f>
        <v/>
      </c>
      <c r="AH2432" s="135" t="str">
        <f>IF(C2432="","",IF(C2432&lt;&gt;SUM(K2432:R2432),"！",""))</f>
        <v/>
      </c>
      <c r="AI2432" s="135" t="str">
        <f>IF(OR(AG2432="！",AH2432="！")=TRUE,"！","")</f>
        <v/>
      </c>
      <c r="AJ2432" s="135" t="str">
        <f>IF(AI2432="！",COUNTIF($AI$14:AI2432,"！"),"")</f>
        <v/>
      </c>
      <c r="AK2432" s="135">
        <v>3</v>
      </c>
    </row>
    <row r="2433" spans="1:37" ht="18" customHeight="1" thickBot="1">
      <c r="A2433" s="312"/>
      <c r="B2433" s="308" t="s">
        <v>317</v>
      </c>
      <c r="C2433" s="88"/>
      <c r="D2433" s="89"/>
      <c r="E2433" s="94" t="str">
        <f>IFERROR(ABS(C2432-(D2432+E2432)),"")</f>
        <v/>
      </c>
      <c r="F2433" s="90"/>
      <c r="G2433" s="90"/>
      <c r="H2433" s="89"/>
      <c r="I2433" s="170"/>
      <c r="J2433" s="79"/>
      <c r="K2433" s="79"/>
      <c r="L2433" s="79"/>
      <c r="M2433" s="79"/>
      <c r="N2433" s="79"/>
      <c r="O2433" s="79"/>
      <c r="P2433" s="79"/>
      <c r="Q2433" s="388" t="str">
        <f>IFERROR(ABS(C2432-SUM(K2432:R2432)),"")</f>
        <v/>
      </c>
      <c r="R2433" s="388"/>
      <c r="S2433" s="79"/>
      <c r="T2433" s="135"/>
      <c r="U2433" s="118"/>
      <c r="V2433" s="118"/>
      <c r="W2433" s="118"/>
      <c r="X2433" s="118"/>
      <c r="Y2433" s="135"/>
      <c r="Z2433" s="135"/>
      <c r="AA2433" s="135"/>
      <c r="AB2433" s="135"/>
      <c r="AC2433" s="135"/>
      <c r="AD2433" s="135"/>
      <c r="AE2433" s="135"/>
      <c r="AF2433" s="148"/>
      <c r="AG2433" s="135"/>
      <c r="AH2433" s="135"/>
      <c r="AI2433" s="135"/>
      <c r="AJ2433" s="135"/>
      <c r="AK2433" s="135"/>
    </row>
    <row r="2434" spans="1:37" ht="18" customHeight="1" thickBot="1">
      <c r="A2434" s="312"/>
      <c r="B2434" s="321">
        <f>B2429+1</f>
        <v>4</v>
      </c>
      <c r="C2434" s="81" t="s">
        <v>23</v>
      </c>
      <c r="D2434" s="82" t="s">
        <v>136</v>
      </c>
      <c r="E2434" s="82" t="s">
        <v>28</v>
      </c>
      <c r="F2434" s="82" t="s">
        <v>27</v>
      </c>
      <c r="G2434" s="82" t="s">
        <v>24</v>
      </c>
      <c r="H2434" s="171" t="s">
        <v>25</v>
      </c>
      <c r="I2434" s="91" t="s">
        <v>133</v>
      </c>
      <c r="J2434" s="372" t="s">
        <v>198</v>
      </c>
      <c r="K2434" s="374"/>
      <c r="L2434" s="375"/>
      <c r="M2434" s="375"/>
      <c r="N2434" s="375"/>
      <c r="O2434" s="375"/>
      <c r="P2434" s="375"/>
      <c r="Q2434" s="375"/>
      <c r="R2434" s="376"/>
      <c r="S2434" s="83"/>
      <c r="T2434" s="120" t="s">
        <v>31</v>
      </c>
      <c r="U2434" s="118"/>
      <c r="V2434" s="118"/>
      <c r="W2434" s="118"/>
      <c r="X2434" s="118"/>
      <c r="Y2434" s="135" t="str">
        <f>K2436</f>
        <v/>
      </c>
      <c r="Z2434" s="266">
        <f>K2437</f>
        <v>0</v>
      </c>
      <c r="AA2434" s="135"/>
      <c r="AB2434" s="135"/>
      <c r="AC2434" s="135"/>
      <c r="AD2434" s="135"/>
      <c r="AE2434" s="135"/>
      <c r="AF2434" s="148"/>
      <c r="AG2434" s="135"/>
      <c r="AH2434" s="135"/>
      <c r="AI2434" s="135"/>
      <c r="AJ2434" s="135"/>
      <c r="AK2434" s="135"/>
    </row>
    <row r="2435" spans="1:37" ht="18" customHeight="1" thickBot="1">
      <c r="A2435" s="312"/>
      <c r="B2435" s="309">
        <f>B2420</f>
        <v>28</v>
      </c>
      <c r="C2435" s="107"/>
      <c r="D2435" s="108" t="s">
        <v>30</v>
      </c>
      <c r="E2435" s="108" t="str">
        <f>IF(C2435="","",IFERROR(INDEX(リスト!$B$3:$B$32,MATCH(プレー記録!C2435,リスト!$D$3:$D$32,0),1),""))</f>
        <v/>
      </c>
      <c r="F2435" s="109"/>
      <c r="G2435" s="109" t="str">
        <f>IF(F2435="","",F2435)</f>
        <v/>
      </c>
      <c r="H2435" s="172"/>
      <c r="I2435" s="175"/>
      <c r="J2435" s="373"/>
      <c r="K2435" s="377"/>
      <c r="L2435" s="378"/>
      <c r="M2435" s="378"/>
      <c r="N2435" s="378"/>
      <c r="O2435" s="378"/>
      <c r="P2435" s="378"/>
      <c r="Q2435" s="378"/>
      <c r="R2435" s="379"/>
      <c r="S2435" s="84"/>
      <c r="T2435" s="241"/>
      <c r="U2435" s="118" t="str">
        <f>IF(F2435="","","OUT_"&amp;E2435&amp;MONTH(B2435)&amp;"/"&amp;DAY(B2435)&amp;"_"&amp;COUNTIF($V$12:V2435,V2435))</f>
        <v/>
      </c>
      <c r="V2435" s="118" t="str">
        <f>"OUT_"&amp;E2435&amp;B2435</f>
        <v>OUT_28</v>
      </c>
      <c r="W2435" s="194">
        <f>SUM(H2435)-SUM(I2437)</f>
        <v>0</v>
      </c>
      <c r="X2435" s="119" t="str">
        <f>IF(C2435="","",C2435)</f>
        <v/>
      </c>
      <c r="Y2435" s="135" t="str">
        <f>M2436</f>
        <v/>
      </c>
      <c r="Z2435" s="266">
        <f>M2437</f>
        <v>0</v>
      </c>
      <c r="AA2435" s="135"/>
      <c r="AB2435" s="135"/>
      <c r="AC2435" s="135"/>
      <c r="AD2435" s="135"/>
      <c r="AE2435" s="135"/>
      <c r="AF2435" s="148"/>
      <c r="AG2435" s="135"/>
      <c r="AH2435" s="135"/>
      <c r="AI2435" s="135"/>
      <c r="AJ2435" s="135"/>
      <c r="AK2435" s="135"/>
    </row>
    <row r="2436" spans="1:37" ht="18" customHeight="1">
      <c r="A2436" s="312"/>
      <c r="B2436" s="79"/>
      <c r="C2436" s="85" t="s">
        <v>26</v>
      </c>
      <c r="D2436" s="86" t="s">
        <v>1</v>
      </c>
      <c r="E2436" s="86" t="s">
        <v>29</v>
      </c>
      <c r="F2436" s="86" t="s">
        <v>119</v>
      </c>
      <c r="G2436" s="86" t="s">
        <v>134</v>
      </c>
      <c r="H2436" s="173" t="s">
        <v>117</v>
      </c>
      <c r="I2436" s="92" t="s">
        <v>135</v>
      </c>
      <c r="J2436" s="380" t="s">
        <v>199</v>
      </c>
      <c r="K2436" s="382" t="str">
        <f>$K$13</f>
        <v/>
      </c>
      <c r="L2436" s="383"/>
      <c r="M2436" s="382" t="str">
        <f>$M$13</f>
        <v/>
      </c>
      <c r="N2436" s="383"/>
      <c r="O2436" s="382" t="str">
        <f>$O$13</f>
        <v/>
      </c>
      <c r="P2436" s="383"/>
      <c r="Q2436" s="382" t="str">
        <f>$Q$13</f>
        <v/>
      </c>
      <c r="R2436" s="384"/>
      <c r="S2436" s="87"/>
      <c r="T2436" s="135"/>
      <c r="U2436" s="118"/>
      <c r="V2436" s="118"/>
      <c r="W2436" s="118"/>
      <c r="X2436" s="118"/>
      <c r="Y2436" s="135" t="str">
        <f>O2436</f>
        <v/>
      </c>
      <c r="Z2436" s="266">
        <f>O2437</f>
        <v>0</v>
      </c>
      <c r="AA2436" s="135"/>
      <c r="AB2436" s="135"/>
      <c r="AC2436" s="135"/>
      <c r="AD2436" s="135"/>
      <c r="AE2436" s="135"/>
      <c r="AF2436" s="148"/>
      <c r="AG2436" s="135"/>
      <c r="AH2436" s="135"/>
      <c r="AI2436" s="135"/>
      <c r="AJ2436" s="135"/>
      <c r="AK2436" s="135"/>
    </row>
    <row r="2437" spans="1:37" ht="18" customHeight="1" thickBot="1">
      <c r="A2437" s="312" t="str">
        <f>IF(C2435="","",C2435)</f>
        <v/>
      </c>
      <c r="B2437" s="97">
        <f>B2420</f>
        <v>28</v>
      </c>
      <c r="C2437" s="93" t="str">
        <f>IF(H2435="","",IF(D2435="USD",H2435-G2435,ROUNDUP((H2435-G2435)/T2435,2)))</f>
        <v/>
      </c>
      <c r="D2437" s="110"/>
      <c r="E2437" s="110"/>
      <c r="F2437" s="111" t="str">
        <f>IF(AND(E2435&lt;&gt;"",OR(I2435="全額",I2435="一部")=TRUE)=TRUE,E2435,"")</f>
        <v/>
      </c>
      <c r="G2437" s="112" t="str">
        <f>IF(D2435="JPY",IF(COUNTIF(F2437,"*円*")=1,I2437,ROUNDUP(I2437/T2435,2)),IF(COUNTIF(F2437,"*円*")=0,I2437,ROUNDUP(I2437*T2435,0)))</f>
        <v/>
      </c>
      <c r="H2437" s="174"/>
      <c r="I2437" s="176" t="str">
        <f>IF(I2435="","",IF(I2435="全額",H2435,IF(I2435="なし",0,"金額入力")))</f>
        <v/>
      </c>
      <c r="J2437" s="381"/>
      <c r="K2437" s="385"/>
      <c r="L2437" s="386"/>
      <c r="M2437" s="385"/>
      <c r="N2437" s="386"/>
      <c r="O2437" s="385"/>
      <c r="P2437" s="386"/>
      <c r="Q2437" s="385"/>
      <c r="R2437" s="387"/>
      <c r="S2437" s="87"/>
      <c r="T2437" s="135"/>
      <c r="U2437" s="118" t="str">
        <f>IF(G2437="","","IN_"&amp;F2437&amp;MONTH(H2437)&amp;"/"&amp;DAY(H2437))&amp;"_"&amp;COUNTIF($V$14:V2437,V2437)</f>
        <v>_424</v>
      </c>
      <c r="V2437" s="118" t="str">
        <f>"IN_"&amp;F2437&amp;H2437</f>
        <v>IN_</v>
      </c>
      <c r="W2437" s="118"/>
      <c r="X2437" s="118"/>
      <c r="Y2437" s="135" t="str">
        <f>Q2436</f>
        <v/>
      </c>
      <c r="Z2437" s="266">
        <f>Q2437</f>
        <v>0</v>
      </c>
      <c r="AA2437" s="135" t="str">
        <f>IF(AB2437="着金待ち",COUNTIF($AB$14:AB2437,"着金待ち"),"")</f>
        <v/>
      </c>
      <c r="AB2437" s="135" t="str">
        <f>IF(AND(OR(I2435="全額",I2435="一部")=TRUE,H2437="")=TRUE,"着金待ち","")</f>
        <v/>
      </c>
      <c r="AC2437" s="135" t="str">
        <f>IF(AB2437="着金待ち",C2435,"")</f>
        <v/>
      </c>
      <c r="AD2437" s="135" t="str">
        <f>IF(AB2437="着金待ち",F2437,"")</f>
        <v/>
      </c>
      <c r="AE2437" s="292" t="str">
        <f>IF(AB2437="着金待ち",G2437,"")</f>
        <v/>
      </c>
      <c r="AF2437" s="148" t="str">
        <f>IF(AB2437="着金待ち",B2437,"")</f>
        <v/>
      </c>
      <c r="AG2437" s="135" t="str">
        <f>IF(C2437="","",IF(C2437&lt;&gt;D2437+E2437,"！",""))</f>
        <v/>
      </c>
      <c r="AH2437" s="135" t="str">
        <f>IF(C2437="","",IF(C2437&lt;&gt;SUM(K2437:R2437),"！",""))</f>
        <v/>
      </c>
      <c r="AI2437" s="135" t="str">
        <f>IF(OR(AG2437="！",AH2437="！")=TRUE,"！","")</f>
        <v/>
      </c>
      <c r="AJ2437" s="135" t="str">
        <f>IF(AI2437="！",COUNTIF($AI$14:AI2437,"！"),"")</f>
        <v/>
      </c>
      <c r="AK2437" s="135">
        <v>4</v>
      </c>
    </row>
    <row r="2438" spans="1:37" ht="18" customHeight="1" thickBot="1">
      <c r="A2438" s="312"/>
      <c r="B2438" s="308" t="s">
        <v>317</v>
      </c>
      <c r="C2438" s="88"/>
      <c r="D2438" s="89"/>
      <c r="E2438" s="94" t="str">
        <f>IFERROR(ABS(C2437-(D2437+E2437)),"")</f>
        <v/>
      </c>
      <c r="F2438" s="90"/>
      <c r="G2438" s="90"/>
      <c r="H2438" s="89"/>
      <c r="I2438" s="170"/>
      <c r="J2438" s="79"/>
      <c r="K2438" s="79"/>
      <c r="L2438" s="79"/>
      <c r="M2438" s="79"/>
      <c r="N2438" s="79"/>
      <c r="O2438" s="79"/>
      <c r="P2438" s="79"/>
      <c r="Q2438" s="388" t="str">
        <f>IFERROR(ABS(C2437-SUM(K2437:R2437)),"")</f>
        <v/>
      </c>
      <c r="R2438" s="388"/>
      <c r="S2438" s="79"/>
      <c r="T2438" s="135"/>
      <c r="U2438" s="118"/>
      <c r="V2438" s="118"/>
      <c r="W2438" s="118"/>
      <c r="X2438" s="118"/>
      <c r="Y2438" s="135"/>
      <c r="Z2438" s="135"/>
      <c r="AA2438" s="135"/>
      <c r="AB2438" s="135"/>
      <c r="AC2438" s="135"/>
      <c r="AD2438" s="135"/>
      <c r="AE2438" s="135"/>
      <c r="AF2438" s="148"/>
      <c r="AG2438" s="135"/>
      <c r="AH2438" s="135"/>
      <c r="AI2438" s="135"/>
      <c r="AJ2438" s="135"/>
      <c r="AK2438" s="135"/>
    </row>
    <row r="2439" spans="1:37" ht="18" customHeight="1" thickBot="1">
      <c r="A2439" s="312"/>
      <c r="B2439" s="321">
        <f>B2434+1</f>
        <v>5</v>
      </c>
      <c r="C2439" s="81" t="s">
        <v>23</v>
      </c>
      <c r="D2439" s="82" t="s">
        <v>136</v>
      </c>
      <c r="E2439" s="82" t="s">
        <v>28</v>
      </c>
      <c r="F2439" s="82" t="s">
        <v>27</v>
      </c>
      <c r="G2439" s="82" t="s">
        <v>24</v>
      </c>
      <c r="H2439" s="171" t="s">
        <v>25</v>
      </c>
      <c r="I2439" s="91" t="s">
        <v>133</v>
      </c>
      <c r="J2439" s="372" t="s">
        <v>198</v>
      </c>
      <c r="K2439" s="374"/>
      <c r="L2439" s="375"/>
      <c r="M2439" s="375"/>
      <c r="N2439" s="375"/>
      <c r="O2439" s="375"/>
      <c r="P2439" s="375"/>
      <c r="Q2439" s="375"/>
      <c r="R2439" s="376"/>
      <c r="S2439" s="83"/>
      <c r="T2439" s="120" t="s">
        <v>31</v>
      </c>
      <c r="U2439" s="118"/>
      <c r="V2439" s="118"/>
      <c r="W2439" s="118"/>
      <c r="X2439" s="118"/>
      <c r="Y2439" s="135" t="str">
        <f>K2441</f>
        <v/>
      </c>
      <c r="Z2439" s="266">
        <f>K2442</f>
        <v>0</v>
      </c>
      <c r="AA2439" s="135"/>
      <c r="AB2439" s="135"/>
      <c r="AC2439" s="135"/>
      <c r="AD2439" s="135"/>
      <c r="AE2439" s="135"/>
      <c r="AF2439" s="148"/>
      <c r="AG2439" s="135"/>
      <c r="AH2439" s="135"/>
      <c r="AI2439" s="135"/>
      <c r="AJ2439" s="135"/>
      <c r="AK2439" s="135"/>
    </row>
    <row r="2440" spans="1:37" ht="18" customHeight="1" thickBot="1">
      <c r="A2440" s="312"/>
      <c r="B2440" s="309">
        <f>B2420</f>
        <v>28</v>
      </c>
      <c r="C2440" s="107"/>
      <c r="D2440" s="108" t="s">
        <v>30</v>
      </c>
      <c r="E2440" s="108" t="str">
        <f>IF(C2440="","",IFERROR(INDEX(リスト!$B$3:$B$32,MATCH(プレー記録!C2440,リスト!$D$3:$D$32,0),1),""))</f>
        <v/>
      </c>
      <c r="F2440" s="109"/>
      <c r="G2440" s="109" t="str">
        <f>IF(F2440="","",F2440)</f>
        <v/>
      </c>
      <c r="H2440" s="172"/>
      <c r="I2440" s="175"/>
      <c r="J2440" s="373"/>
      <c r="K2440" s="377"/>
      <c r="L2440" s="378"/>
      <c r="M2440" s="378"/>
      <c r="N2440" s="378"/>
      <c r="O2440" s="378"/>
      <c r="P2440" s="378"/>
      <c r="Q2440" s="378"/>
      <c r="R2440" s="379"/>
      <c r="S2440" s="84"/>
      <c r="T2440" s="241"/>
      <c r="U2440" s="118" t="str">
        <f>IF(F2440="","","OUT_"&amp;E2440&amp;MONTH(B2440)&amp;"/"&amp;DAY(B2440)&amp;"_"&amp;COUNTIF($V$12:V2440,V2440))</f>
        <v/>
      </c>
      <c r="V2440" s="118" t="str">
        <f>"OUT_"&amp;E2440&amp;B2440</f>
        <v>OUT_28</v>
      </c>
      <c r="W2440" s="194">
        <f>SUM(H2440)-SUM(I2442)</f>
        <v>0</v>
      </c>
      <c r="X2440" s="119" t="str">
        <f>IF(C2440="","",C2440)</f>
        <v/>
      </c>
      <c r="Y2440" s="135" t="str">
        <f>M2441</f>
        <v/>
      </c>
      <c r="Z2440" s="266">
        <f>M2442</f>
        <v>0</v>
      </c>
      <c r="AA2440" s="135"/>
      <c r="AB2440" s="135"/>
      <c r="AC2440" s="135"/>
      <c r="AD2440" s="135"/>
      <c r="AE2440" s="135"/>
      <c r="AF2440" s="148"/>
      <c r="AG2440" s="135"/>
      <c r="AH2440" s="135"/>
      <c r="AI2440" s="135"/>
      <c r="AJ2440" s="135"/>
      <c r="AK2440" s="135"/>
    </row>
    <row r="2441" spans="1:37" ht="18" customHeight="1">
      <c r="A2441" s="312"/>
      <c r="B2441" s="79"/>
      <c r="C2441" s="85" t="s">
        <v>26</v>
      </c>
      <c r="D2441" s="86" t="s">
        <v>1</v>
      </c>
      <c r="E2441" s="86" t="s">
        <v>29</v>
      </c>
      <c r="F2441" s="86" t="s">
        <v>119</v>
      </c>
      <c r="G2441" s="86" t="s">
        <v>134</v>
      </c>
      <c r="H2441" s="173" t="s">
        <v>117</v>
      </c>
      <c r="I2441" s="92" t="s">
        <v>135</v>
      </c>
      <c r="J2441" s="380" t="s">
        <v>199</v>
      </c>
      <c r="K2441" s="382" t="str">
        <f>$K$13</f>
        <v/>
      </c>
      <c r="L2441" s="383"/>
      <c r="M2441" s="382" t="str">
        <f>$M$13</f>
        <v/>
      </c>
      <c r="N2441" s="383"/>
      <c r="O2441" s="382" t="str">
        <f>$O$13</f>
        <v/>
      </c>
      <c r="P2441" s="383"/>
      <c r="Q2441" s="382" t="str">
        <f>$Q$13</f>
        <v/>
      </c>
      <c r="R2441" s="384"/>
      <c r="S2441" s="87"/>
      <c r="T2441" s="135"/>
      <c r="U2441" s="118"/>
      <c r="V2441" s="118"/>
      <c r="W2441" s="118"/>
      <c r="X2441" s="118"/>
      <c r="Y2441" s="135" t="str">
        <f>O2441</f>
        <v/>
      </c>
      <c r="Z2441" s="266">
        <f>O2442</f>
        <v>0</v>
      </c>
      <c r="AA2441" s="135"/>
      <c r="AB2441" s="135"/>
      <c r="AC2441" s="135"/>
      <c r="AD2441" s="135"/>
      <c r="AE2441" s="135"/>
      <c r="AF2441" s="148"/>
      <c r="AG2441" s="135"/>
      <c r="AH2441" s="135"/>
      <c r="AI2441" s="135"/>
      <c r="AJ2441" s="135"/>
      <c r="AK2441" s="135"/>
    </row>
    <row r="2442" spans="1:37" ht="18" customHeight="1" thickBot="1">
      <c r="A2442" s="312" t="str">
        <f>IF(C2440="","",C2440)</f>
        <v/>
      </c>
      <c r="B2442" s="97">
        <f>B2420</f>
        <v>28</v>
      </c>
      <c r="C2442" s="93" t="str">
        <f>IF(H2440="","",IF(D2440="USD",H2440-G2440,ROUNDUP((H2440-G2440)/T2440,2)))</f>
        <v/>
      </c>
      <c r="D2442" s="110"/>
      <c r="E2442" s="110"/>
      <c r="F2442" s="111" t="str">
        <f>IF(AND(E2440&lt;&gt;"",OR(I2440="全額",I2440="一部")=TRUE)=TRUE,E2440,"")</f>
        <v/>
      </c>
      <c r="G2442" s="112" t="str">
        <f>IF(D2440="JPY",IF(COUNTIF(F2442,"*円*")=1,I2442,ROUNDUP(I2442/T2440,2)),IF(COUNTIF(F2442,"*円*")=0,I2442,ROUNDUP(I2442*T2440,0)))</f>
        <v/>
      </c>
      <c r="H2442" s="174"/>
      <c r="I2442" s="176" t="str">
        <f>IF(I2440="","",IF(I2440="全額",H2440,IF(I2440="なし",0,"金額入力")))</f>
        <v/>
      </c>
      <c r="J2442" s="381"/>
      <c r="K2442" s="385"/>
      <c r="L2442" s="386"/>
      <c r="M2442" s="385"/>
      <c r="N2442" s="386"/>
      <c r="O2442" s="385"/>
      <c r="P2442" s="386"/>
      <c r="Q2442" s="385"/>
      <c r="R2442" s="387"/>
      <c r="S2442" s="87"/>
      <c r="T2442" s="135"/>
      <c r="U2442" s="118" t="str">
        <f>IF(G2442="","","IN_"&amp;F2442&amp;MONTH(H2442)&amp;"/"&amp;DAY(H2442))&amp;"_"&amp;COUNTIF($V$14:V2442,V2442)</f>
        <v>_425</v>
      </c>
      <c r="V2442" s="118" t="str">
        <f>"IN_"&amp;F2442&amp;H2442</f>
        <v>IN_</v>
      </c>
      <c r="W2442" s="118"/>
      <c r="X2442" s="118"/>
      <c r="Y2442" s="135" t="str">
        <f>Q2441</f>
        <v/>
      </c>
      <c r="Z2442" s="266">
        <f>Q2442</f>
        <v>0</v>
      </c>
      <c r="AA2442" s="135" t="str">
        <f>IF(AB2442="着金待ち",COUNTIF($AB$14:AB2442,"着金待ち"),"")</f>
        <v/>
      </c>
      <c r="AB2442" s="135" t="str">
        <f>IF(AND(OR(I2440="全額",I2440="一部")=TRUE,H2442="")=TRUE,"着金待ち","")</f>
        <v/>
      </c>
      <c r="AC2442" s="135" t="str">
        <f>IF(AB2442="着金待ち",C2440,"")</f>
        <v/>
      </c>
      <c r="AD2442" s="135" t="str">
        <f>IF(AB2442="着金待ち",F2442,"")</f>
        <v/>
      </c>
      <c r="AE2442" s="292" t="str">
        <f>IF(AB2442="着金待ち",G2442,"")</f>
        <v/>
      </c>
      <c r="AF2442" s="148" t="str">
        <f>IF(AB2442="着金待ち",B2442,"")</f>
        <v/>
      </c>
      <c r="AG2442" s="135" t="str">
        <f>IF(C2442="","",IF(C2442&lt;&gt;D2442+E2442,"！",""))</f>
        <v/>
      </c>
      <c r="AH2442" s="135" t="str">
        <f>IF(C2442="","",IF(C2442&lt;&gt;SUM(K2442:R2442),"！",""))</f>
        <v/>
      </c>
      <c r="AI2442" s="135" t="str">
        <f>IF(OR(AG2442="！",AH2442="！")=TRUE,"！","")</f>
        <v/>
      </c>
      <c r="AJ2442" s="135" t="str">
        <f>IF(AI2442="！",COUNTIF($AI$14:AI2442,"！"),"")</f>
        <v/>
      </c>
      <c r="AK2442" s="135">
        <v>5</v>
      </c>
    </row>
    <row r="2443" spans="1:37" ht="18" customHeight="1" thickBot="1">
      <c r="A2443" s="312"/>
      <c r="B2443" s="308" t="s">
        <v>317</v>
      </c>
      <c r="C2443" s="88"/>
      <c r="D2443" s="89"/>
      <c r="E2443" s="94" t="str">
        <f>IFERROR(ABS(C2442-(D2442+E2442)),"")</f>
        <v/>
      </c>
      <c r="F2443" s="90"/>
      <c r="G2443" s="90"/>
      <c r="H2443" s="89"/>
      <c r="I2443" s="170"/>
      <c r="J2443" s="79"/>
      <c r="K2443" s="79"/>
      <c r="L2443" s="79"/>
      <c r="M2443" s="79"/>
      <c r="N2443" s="79"/>
      <c r="O2443" s="79"/>
      <c r="P2443" s="79"/>
      <c r="Q2443" s="388" t="str">
        <f>IFERROR(ABS(C2442-SUM(K2442:R2442)),"")</f>
        <v/>
      </c>
      <c r="R2443" s="388"/>
      <c r="S2443" s="79"/>
      <c r="T2443" s="135"/>
      <c r="U2443" s="118"/>
      <c r="V2443" s="118"/>
      <c r="W2443" s="118"/>
      <c r="X2443" s="118"/>
      <c r="Y2443" s="135"/>
      <c r="Z2443" s="135"/>
      <c r="AA2443" s="135"/>
      <c r="AB2443" s="135"/>
      <c r="AC2443" s="135"/>
      <c r="AD2443" s="135"/>
      <c r="AE2443" s="135"/>
      <c r="AF2443" s="148"/>
      <c r="AG2443" s="135"/>
      <c r="AH2443" s="135"/>
      <c r="AI2443" s="135"/>
      <c r="AJ2443" s="135"/>
      <c r="AK2443" s="135"/>
    </row>
    <row r="2444" spans="1:37" ht="18" customHeight="1" thickBot="1">
      <c r="A2444" s="312"/>
      <c r="B2444" s="321">
        <f>B2439+1</f>
        <v>6</v>
      </c>
      <c r="C2444" s="81" t="s">
        <v>23</v>
      </c>
      <c r="D2444" s="82" t="s">
        <v>136</v>
      </c>
      <c r="E2444" s="82" t="s">
        <v>28</v>
      </c>
      <c r="F2444" s="82" t="s">
        <v>27</v>
      </c>
      <c r="G2444" s="82" t="s">
        <v>24</v>
      </c>
      <c r="H2444" s="171" t="s">
        <v>25</v>
      </c>
      <c r="I2444" s="91" t="s">
        <v>133</v>
      </c>
      <c r="J2444" s="372" t="s">
        <v>198</v>
      </c>
      <c r="K2444" s="374"/>
      <c r="L2444" s="375"/>
      <c r="M2444" s="375"/>
      <c r="N2444" s="375"/>
      <c r="O2444" s="375"/>
      <c r="P2444" s="375"/>
      <c r="Q2444" s="375"/>
      <c r="R2444" s="376"/>
      <c r="S2444" s="83"/>
      <c r="T2444" s="120" t="s">
        <v>31</v>
      </c>
      <c r="U2444" s="118"/>
      <c r="V2444" s="118"/>
      <c r="W2444" s="118"/>
      <c r="X2444" s="118"/>
      <c r="Y2444" s="135" t="str">
        <f>K2446</f>
        <v/>
      </c>
      <c r="Z2444" s="266">
        <f>K2447</f>
        <v>0</v>
      </c>
      <c r="AA2444" s="135"/>
      <c r="AB2444" s="135"/>
      <c r="AC2444" s="135"/>
      <c r="AD2444" s="135"/>
      <c r="AE2444" s="135"/>
      <c r="AF2444" s="148"/>
      <c r="AG2444" s="135"/>
      <c r="AH2444" s="135"/>
      <c r="AI2444" s="135"/>
      <c r="AJ2444" s="135"/>
      <c r="AK2444" s="135"/>
    </row>
    <row r="2445" spans="1:37" ht="18" customHeight="1" thickBot="1">
      <c r="A2445" s="312"/>
      <c r="B2445" s="309">
        <f>B2420</f>
        <v>28</v>
      </c>
      <c r="C2445" s="107"/>
      <c r="D2445" s="108" t="s">
        <v>30</v>
      </c>
      <c r="E2445" s="108" t="str">
        <f>IF(C2445="","",IFERROR(INDEX(リスト!$B$3:$B$32,MATCH(プレー記録!C2445,リスト!$D$3:$D$32,0),1),""))</f>
        <v/>
      </c>
      <c r="F2445" s="109"/>
      <c r="G2445" s="109" t="str">
        <f>IF(F2445="","",F2445)</f>
        <v/>
      </c>
      <c r="H2445" s="172"/>
      <c r="I2445" s="175"/>
      <c r="J2445" s="373"/>
      <c r="K2445" s="377"/>
      <c r="L2445" s="378"/>
      <c r="M2445" s="378"/>
      <c r="N2445" s="378"/>
      <c r="O2445" s="378"/>
      <c r="P2445" s="378"/>
      <c r="Q2445" s="378"/>
      <c r="R2445" s="379"/>
      <c r="S2445" s="84"/>
      <c r="T2445" s="241"/>
      <c r="U2445" s="118" t="str">
        <f>IF(F2445="","","OUT_"&amp;E2445&amp;MONTH(B2445)&amp;"/"&amp;DAY(B2445)&amp;"_"&amp;COUNTIF($V$12:V2445,V2445))</f>
        <v/>
      </c>
      <c r="V2445" s="118" t="str">
        <f>"OUT_"&amp;E2445&amp;B2445</f>
        <v>OUT_28</v>
      </c>
      <c r="W2445" s="194">
        <f>SUM(H2445)-SUM(I2447)</f>
        <v>0</v>
      </c>
      <c r="X2445" s="119" t="str">
        <f>IF(C2445="","",C2445)</f>
        <v/>
      </c>
      <c r="Y2445" s="135" t="str">
        <f>M2446</f>
        <v/>
      </c>
      <c r="Z2445" s="266">
        <f>M2447</f>
        <v>0</v>
      </c>
      <c r="AA2445" s="135"/>
      <c r="AB2445" s="135"/>
      <c r="AC2445" s="135"/>
      <c r="AD2445" s="135"/>
      <c r="AE2445" s="135"/>
      <c r="AF2445" s="148"/>
      <c r="AG2445" s="135"/>
      <c r="AH2445" s="135"/>
      <c r="AI2445" s="135"/>
      <c r="AJ2445" s="135"/>
      <c r="AK2445" s="135"/>
    </row>
    <row r="2446" spans="1:37" ht="18" customHeight="1">
      <c r="A2446" s="312"/>
      <c r="B2446" s="79"/>
      <c r="C2446" s="85" t="s">
        <v>26</v>
      </c>
      <c r="D2446" s="86" t="s">
        <v>1</v>
      </c>
      <c r="E2446" s="86" t="s">
        <v>29</v>
      </c>
      <c r="F2446" s="86" t="s">
        <v>119</v>
      </c>
      <c r="G2446" s="86" t="s">
        <v>134</v>
      </c>
      <c r="H2446" s="173" t="s">
        <v>117</v>
      </c>
      <c r="I2446" s="92" t="s">
        <v>135</v>
      </c>
      <c r="J2446" s="380" t="s">
        <v>199</v>
      </c>
      <c r="K2446" s="382" t="str">
        <f>$K$13</f>
        <v/>
      </c>
      <c r="L2446" s="383"/>
      <c r="M2446" s="382" t="str">
        <f>$M$13</f>
        <v/>
      </c>
      <c r="N2446" s="383"/>
      <c r="O2446" s="382" t="str">
        <f>$O$13</f>
        <v/>
      </c>
      <c r="P2446" s="383"/>
      <c r="Q2446" s="382" t="str">
        <f>$Q$13</f>
        <v/>
      </c>
      <c r="R2446" s="384"/>
      <c r="S2446" s="87"/>
      <c r="T2446" s="135"/>
      <c r="U2446" s="118"/>
      <c r="V2446" s="118"/>
      <c r="W2446" s="118"/>
      <c r="X2446" s="118"/>
      <c r="Y2446" s="135" t="str">
        <f>O2446</f>
        <v/>
      </c>
      <c r="Z2446" s="266">
        <f>O2447</f>
        <v>0</v>
      </c>
      <c r="AA2446" s="135"/>
      <c r="AB2446" s="135"/>
      <c r="AC2446" s="135"/>
      <c r="AD2446" s="135"/>
      <c r="AE2446" s="135"/>
      <c r="AF2446" s="148"/>
      <c r="AG2446" s="135"/>
      <c r="AH2446" s="135"/>
      <c r="AI2446" s="135"/>
      <c r="AJ2446" s="135"/>
      <c r="AK2446" s="135"/>
    </row>
    <row r="2447" spans="1:37" ht="18" customHeight="1" thickBot="1">
      <c r="A2447" s="312" t="str">
        <f>IF(C2445="","",C2445)</f>
        <v/>
      </c>
      <c r="B2447" s="97">
        <f>B2420</f>
        <v>28</v>
      </c>
      <c r="C2447" s="93" t="str">
        <f>IF(H2445="","",IF(D2445="USD",H2445-G2445,ROUNDUP((H2445-G2445)/T2445,2)))</f>
        <v/>
      </c>
      <c r="D2447" s="110"/>
      <c r="E2447" s="110"/>
      <c r="F2447" s="111" t="str">
        <f>IF(AND(E2445&lt;&gt;"",OR(I2445="全額",I2445="一部")=TRUE)=TRUE,E2445,"")</f>
        <v/>
      </c>
      <c r="G2447" s="112" t="str">
        <f>IF(D2445="JPY",IF(COUNTIF(F2447,"*円*")=1,I2447,ROUNDUP(I2447/T2445,2)),IF(COUNTIF(F2447,"*円*")=0,I2447,ROUNDUP(I2447*T2445,0)))</f>
        <v/>
      </c>
      <c r="H2447" s="174"/>
      <c r="I2447" s="176" t="str">
        <f>IF(I2445="","",IF(I2445="全額",H2445,IF(I2445="なし",0,"金額入力")))</f>
        <v/>
      </c>
      <c r="J2447" s="381"/>
      <c r="K2447" s="385"/>
      <c r="L2447" s="386"/>
      <c r="M2447" s="385"/>
      <c r="N2447" s="386"/>
      <c r="O2447" s="385"/>
      <c r="P2447" s="386"/>
      <c r="Q2447" s="385"/>
      <c r="R2447" s="387"/>
      <c r="S2447" s="87"/>
      <c r="T2447" s="135"/>
      <c r="U2447" s="118" t="str">
        <f>IF(G2447="","","IN_"&amp;F2447&amp;MONTH(H2447)&amp;"/"&amp;DAY(H2447))&amp;"_"&amp;COUNTIF($V$14:V2447,V2447)</f>
        <v>_426</v>
      </c>
      <c r="V2447" s="118" t="str">
        <f>"IN_"&amp;F2447&amp;H2447</f>
        <v>IN_</v>
      </c>
      <c r="W2447" s="118"/>
      <c r="X2447" s="118"/>
      <c r="Y2447" s="135" t="str">
        <f>Q2446</f>
        <v/>
      </c>
      <c r="Z2447" s="266">
        <f>Q2447</f>
        <v>0</v>
      </c>
      <c r="AA2447" s="135" t="str">
        <f>IF(AB2447="着金待ち",COUNTIF($AB$14:AB2447,"着金待ち"),"")</f>
        <v/>
      </c>
      <c r="AB2447" s="135" t="str">
        <f>IF(AND(OR(I2445="全額",I2445="一部")=TRUE,H2447="")=TRUE,"着金待ち","")</f>
        <v/>
      </c>
      <c r="AC2447" s="135" t="str">
        <f>IF(AB2447="着金待ち",C2445,"")</f>
        <v/>
      </c>
      <c r="AD2447" s="135" t="str">
        <f>IF(AB2447="着金待ち",F2447,"")</f>
        <v/>
      </c>
      <c r="AE2447" s="292" t="str">
        <f>IF(AB2447="着金待ち",G2447,"")</f>
        <v/>
      </c>
      <c r="AF2447" s="148" t="str">
        <f>IF(AB2447="着金待ち",B2447,"")</f>
        <v/>
      </c>
      <c r="AG2447" s="135" t="str">
        <f>IF(C2447="","",IF(C2447&lt;&gt;D2447+E2447,"！",""))</f>
        <v/>
      </c>
      <c r="AH2447" s="135" t="str">
        <f>IF(C2447="","",IF(C2447&lt;&gt;SUM(K2447:R2447),"！",""))</f>
        <v/>
      </c>
      <c r="AI2447" s="135" t="str">
        <f>IF(OR(AG2447="！",AH2447="！")=TRUE,"！","")</f>
        <v/>
      </c>
      <c r="AJ2447" s="135" t="str">
        <f>IF(AI2447="！",COUNTIF($AI$14:AI2447,"！"),"")</f>
        <v/>
      </c>
      <c r="AK2447" s="135">
        <v>6</v>
      </c>
    </row>
    <row r="2448" spans="1:37" ht="18" customHeight="1" thickBot="1">
      <c r="A2448" s="312"/>
      <c r="B2448" s="308" t="s">
        <v>317</v>
      </c>
      <c r="C2448" s="88"/>
      <c r="D2448" s="89"/>
      <c r="E2448" s="94" t="str">
        <f>IFERROR(ABS(C2447-(D2447+E2447)),"")</f>
        <v/>
      </c>
      <c r="F2448" s="90"/>
      <c r="G2448" s="90"/>
      <c r="H2448" s="89"/>
      <c r="I2448" s="170"/>
      <c r="J2448" s="79"/>
      <c r="K2448" s="79"/>
      <c r="L2448" s="79"/>
      <c r="M2448" s="79"/>
      <c r="N2448" s="79"/>
      <c r="O2448" s="79"/>
      <c r="P2448" s="79"/>
      <c r="Q2448" s="388" t="str">
        <f>IFERROR(ABS(C2447-SUM(K2447:R2447)),"")</f>
        <v/>
      </c>
      <c r="R2448" s="388"/>
      <c r="S2448" s="79"/>
      <c r="T2448" s="135"/>
      <c r="U2448" s="118"/>
      <c r="V2448" s="118"/>
      <c r="W2448" s="118"/>
      <c r="X2448" s="118"/>
      <c r="Y2448" s="135"/>
      <c r="Z2448" s="135"/>
      <c r="AA2448" s="135"/>
      <c r="AB2448" s="135"/>
      <c r="AC2448" s="135"/>
      <c r="AD2448" s="135"/>
      <c r="AE2448" s="135"/>
      <c r="AF2448" s="148"/>
      <c r="AG2448" s="135"/>
      <c r="AH2448" s="135"/>
      <c r="AI2448" s="135"/>
      <c r="AJ2448" s="135"/>
      <c r="AK2448" s="135"/>
    </row>
    <row r="2449" spans="1:37" ht="18" customHeight="1" thickBot="1">
      <c r="A2449" s="312"/>
      <c r="B2449" s="321">
        <f>B2444+1</f>
        <v>7</v>
      </c>
      <c r="C2449" s="81" t="s">
        <v>23</v>
      </c>
      <c r="D2449" s="82" t="s">
        <v>136</v>
      </c>
      <c r="E2449" s="82" t="s">
        <v>28</v>
      </c>
      <c r="F2449" s="82" t="s">
        <v>27</v>
      </c>
      <c r="G2449" s="82" t="s">
        <v>24</v>
      </c>
      <c r="H2449" s="171" t="s">
        <v>25</v>
      </c>
      <c r="I2449" s="91" t="s">
        <v>133</v>
      </c>
      <c r="J2449" s="372" t="s">
        <v>198</v>
      </c>
      <c r="K2449" s="374"/>
      <c r="L2449" s="375"/>
      <c r="M2449" s="375"/>
      <c r="N2449" s="375"/>
      <c r="O2449" s="375"/>
      <c r="P2449" s="375"/>
      <c r="Q2449" s="375"/>
      <c r="R2449" s="376"/>
      <c r="S2449" s="83"/>
      <c r="T2449" s="120" t="s">
        <v>31</v>
      </c>
      <c r="U2449" s="118"/>
      <c r="V2449" s="118"/>
      <c r="W2449" s="118"/>
      <c r="X2449" s="118"/>
      <c r="Y2449" s="135" t="str">
        <f>K2451</f>
        <v/>
      </c>
      <c r="Z2449" s="266">
        <f>K2452</f>
        <v>0</v>
      </c>
      <c r="AA2449" s="135"/>
      <c r="AB2449" s="135"/>
      <c r="AC2449" s="135"/>
      <c r="AD2449" s="135"/>
      <c r="AE2449" s="135"/>
      <c r="AF2449" s="148"/>
      <c r="AG2449" s="135"/>
      <c r="AH2449" s="135"/>
      <c r="AI2449" s="135"/>
      <c r="AJ2449" s="135"/>
      <c r="AK2449" s="135"/>
    </row>
    <row r="2450" spans="1:37" ht="18" customHeight="1" thickBot="1">
      <c r="A2450" s="312"/>
      <c r="B2450" s="309">
        <f>B2420</f>
        <v>28</v>
      </c>
      <c r="C2450" s="107"/>
      <c r="D2450" s="108" t="s">
        <v>30</v>
      </c>
      <c r="E2450" s="108" t="str">
        <f>IF(C2450="","",IFERROR(INDEX(リスト!$B$3:$B$32,MATCH(プレー記録!C2450,リスト!$D$3:$D$32,0),1),""))</f>
        <v/>
      </c>
      <c r="F2450" s="109"/>
      <c r="G2450" s="109" t="str">
        <f>IF(F2450="","",F2450)</f>
        <v/>
      </c>
      <c r="H2450" s="172"/>
      <c r="I2450" s="175"/>
      <c r="J2450" s="373"/>
      <c r="K2450" s="377"/>
      <c r="L2450" s="378"/>
      <c r="M2450" s="378"/>
      <c r="N2450" s="378"/>
      <c r="O2450" s="378"/>
      <c r="P2450" s="378"/>
      <c r="Q2450" s="378"/>
      <c r="R2450" s="379"/>
      <c r="S2450" s="84"/>
      <c r="T2450" s="241"/>
      <c r="U2450" s="118" t="str">
        <f>IF(F2450="","","OUT_"&amp;E2450&amp;MONTH(B2450)&amp;"/"&amp;DAY(B2450)&amp;"_"&amp;COUNTIF($V$12:V2450,V2450))</f>
        <v/>
      </c>
      <c r="V2450" s="118" t="str">
        <f>"OUT_"&amp;E2450&amp;B2450</f>
        <v>OUT_28</v>
      </c>
      <c r="W2450" s="194">
        <f>SUM(H2450)-SUM(I2452)</f>
        <v>0</v>
      </c>
      <c r="X2450" s="119" t="str">
        <f>IF(C2450="","",C2450)</f>
        <v/>
      </c>
      <c r="Y2450" s="135" t="str">
        <f>M2451</f>
        <v/>
      </c>
      <c r="Z2450" s="266">
        <f>M2452</f>
        <v>0</v>
      </c>
      <c r="AA2450" s="135"/>
      <c r="AB2450" s="135"/>
      <c r="AC2450" s="135"/>
      <c r="AD2450" s="135"/>
      <c r="AE2450" s="135"/>
      <c r="AF2450" s="148"/>
      <c r="AG2450" s="135"/>
      <c r="AH2450" s="135"/>
      <c r="AI2450" s="135"/>
      <c r="AJ2450" s="135"/>
      <c r="AK2450" s="135"/>
    </row>
    <row r="2451" spans="1:37" ht="18" customHeight="1">
      <c r="A2451" s="312"/>
      <c r="B2451" s="79"/>
      <c r="C2451" s="85" t="s">
        <v>26</v>
      </c>
      <c r="D2451" s="86" t="s">
        <v>1</v>
      </c>
      <c r="E2451" s="86" t="s">
        <v>29</v>
      </c>
      <c r="F2451" s="86" t="s">
        <v>119</v>
      </c>
      <c r="G2451" s="86" t="s">
        <v>134</v>
      </c>
      <c r="H2451" s="173" t="s">
        <v>117</v>
      </c>
      <c r="I2451" s="92" t="s">
        <v>135</v>
      </c>
      <c r="J2451" s="380" t="s">
        <v>199</v>
      </c>
      <c r="K2451" s="382" t="str">
        <f>$K$13</f>
        <v/>
      </c>
      <c r="L2451" s="383"/>
      <c r="M2451" s="382" t="str">
        <f>$M$13</f>
        <v/>
      </c>
      <c r="N2451" s="383"/>
      <c r="O2451" s="382" t="str">
        <f>$O$13</f>
        <v/>
      </c>
      <c r="P2451" s="383"/>
      <c r="Q2451" s="382" t="str">
        <f>$Q$13</f>
        <v/>
      </c>
      <c r="R2451" s="384"/>
      <c r="S2451" s="87"/>
      <c r="T2451" s="135"/>
      <c r="U2451" s="118"/>
      <c r="V2451" s="118"/>
      <c r="W2451" s="118"/>
      <c r="X2451" s="118"/>
      <c r="Y2451" s="135" t="str">
        <f>O2451</f>
        <v/>
      </c>
      <c r="Z2451" s="266">
        <f>O2452</f>
        <v>0</v>
      </c>
      <c r="AA2451" s="135"/>
      <c r="AB2451" s="135"/>
      <c r="AC2451" s="135"/>
      <c r="AD2451" s="135"/>
      <c r="AE2451" s="135"/>
      <c r="AF2451" s="148"/>
      <c r="AG2451" s="135"/>
      <c r="AH2451" s="135"/>
      <c r="AI2451" s="135"/>
      <c r="AJ2451" s="135"/>
      <c r="AK2451" s="135"/>
    </row>
    <row r="2452" spans="1:37" ht="18" customHeight="1" thickBot="1">
      <c r="A2452" s="312" t="str">
        <f>IF(C2450="","",C2450)</f>
        <v/>
      </c>
      <c r="B2452" s="97">
        <f>B2420</f>
        <v>28</v>
      </c>
      <c r="C2452" s="93" t="str">
        <f>IF(H2450="","",IF(D2450="USD",H2450-G2450,ROUNDUP((H2450-G2450)/T2450,2)))</f>
        <v/>
      </c>
      <c r="D2452" s="110"/>
      <c r="E2452" s="110"/>
      <c r="F2452" s="111" t="str">
        <f>IF(AND(E2450&lt;&gt;"",OR(I2450="全額",I2450="一部")=TRUE)=TRUE,E2450,"")</f>
        <v/>
      </c>
      <c r="G2452" s="112" t="str">
        <f>IF(D2450="JPY",IF(COUNTIF(F2452,"*円*")=1,I2452,ROUNDUP(I2452/T2450,2)),IF(COUNTIF(F2452,"*円*")=0,I2452,ROUNDUP(I2452*T2450,0)))</f>
        <v/>
      </c>
      <c r="H2452" s="174"/>
      <c r="I2452" s="176" t="str">
        <f>IF(I2450="","",IF(I2450="全額",H2450,IF(I2450="なし",0,"金額入力")))</f>
        <v/>
      </c>
      <c r="J2452" s="381"/>
      <c r="K2452" s="385"/>
      <c r="L2452" s="386"/>
      <c r="M2452" s="385"/>
      <c r="N2452" s="386"/>
      <c r="O2452" s="385"/>
      <c r="P2452" s="386"/>
      <c r="Q2452" s="385"/>
      <c r="R2452" s="387"/>
      <c r="S2452" s="87"/>
      <c r="T2452" s="135"/>
      <c r="U2452" s="118" t="str">
        <f>IF(G2452="","","IN_"&amp;F2452&amp;MONTH(H2452)&amp;"/"&amp;DAY(H2452))&amp;"_"&amp;COUNTIF($V$14:V2452,V2452)</f>
        <v>_427</v>
      </c>
      <c r="V2452" s="118" t="str">
        <f>"IN_"&amp;F2452&amp;H2452</f>
        <v>IN_</v>
      </c>
      <c r="W2452" s="118"/>
      <c r="X2452" s="118"/>
      <c r="Y2452" s="135" t="str">
        <f>Q2451</f>
        <v/>
      </c>
      <c r="Z2452" s="266">
        <f>Q2452</f>
        <v>0</v>
      </c>
      <c r="AA2452" s="135" t="str">
        <f>IF(AB2452="着金待ち",COUNTIF($AB$14:AB2452,"着金待ち"),"")</f>
        <v/>
      </c>
      <c r="AB2452" s="135" t="str">
        <f>IF(AND(OR(I2450="全額",I2450="一部")=TRUE,H2452="")=TRUE,"着金待ち","")</f>
        <v/>
      </c>
      <c r="AC2452" s="135" t="str">
        <f>IF(AB2452="着金待ち",C2450,"")</f>
        <v/>
      </c>
      <c r="AD2452" s="135" t="str">
        <f>IF(AB2452="着金待ち",F2452,"")</f>
        <v/>
      </c>
      <c r="AE2452" s="292" t="str">
        <f>IF(AB2452="着金待ち",G2452,"")</f>
        <v/>
      </c>
      <c r="AF2452" s="148" t="str">
        <f>IF(AB2452="着金待ち",B2452,"")</f>
        <v/>
      </c>
      <c r="AG2452" s="135" t="str">
        <f>IF(C2452="","",IF(C2452&lt;&gt;D2452+E2452,"！",""))</f>
        <v/>
      </c>
      <c r="AH2452" s="135" t="str">
        <f>IF(C2452="","",IF(C2452&lt;&gt;SUM(K2452:R2452),"！",""))</f>
        <v/>
      </c>
      <c r="AI2452" s="135" t="str">
        <f>IF(OR(AG2452="！",AH2452="！")=TRUE,"！","")</f>
        <v/>
      </c>
      <c r="AJ2452" s="135" t="str">
        <f>IF(AI2452="！",COUNTIF($AI$14:AI2452,"！"),"")</f>
        <v/>
      </c>
      <c r="AK2452" s="135">
        <v>7</v>
      </c>
    </row>
    <row r="2453" spans="1:37" ht="18" customHeight="1" thickBot="1">
      <c r="A2453" s="312"/>
      <c r="B2453" s="308" t="s">
        <v>317</v>
      </c>
      <c r="C2453" s="88"/>
      <c r="D2453" s="89"/>
      <c r="E2453" s="94" t="str">
        <f>IFERROR(ABS(C2452-(D2452+E2452)),"")</f>
        <v/>
      </c>
      <c r="F2453" s="90"/>
      <c r="G2453" s="90"/>
      <c r="H2453" s="89"/>
      <c r="I2453" s="170"/>
      <c r="J2453" s="79"/>
      <c r="K2453" s="79"/>
      <c r="L2453" s="79"/>
      <c r="M2453" s="79"/>
      <c r="N2453" s="79"/>
      <c r="O2453" s="79"/>
      <c r="P2453" s="79"/>
      <c r="Q2453" s="388" t="str">
        <f>IFERROR(ABS(C2452-SUM(K2452:R2452)),"")</f>
        <v/>
      </c>
      <c r="R2453" s="388"/>
      <c r="S2453" s="79"/>
      <c r="T2453" s="135"/>
      <c r="U2453" s="118"/>
      <c r="V2453" s="118"/>
      <c r="W2453" s="118"/>
      <c r="X2453" s="118"/>
      <c r="Y2453" s="135"/>
      <c r="Z2453" s="135"/>
      <c r="AA2453" s="135"/>
      <c r="AB2453" s="135"/>
      <c r="AC2453" s="135"/>
      <c r="AD2453" s="135"/>
      <c r="AE2453" s="135"/>
      <c r="AF2453" s="148"/>
      <c r="AG2453" s="135"/>
      <c r="AH2453" s="135"/>
      <c r="AI2453" s="135"/>
      <c r="AJ2453" s="135"/>
      <c r="AK2453" s="135"/>
    </row>
    <row r="2454" spans="1:37" ht="18" customHeight="1" thickBot="1">
      <c r="A2454" s="312"/>
      <c r="B2454" s="321">
        <f>B2449+1</f>
        <v>8</v>
      </c>
      <c r="C2454" s="81" t="s">
        <v>23</v>
      </c>
      <c r="D2454" s="82" t="s">
        <v>136</v>
      </c>
      <c r="E2454" s="82" t="s">
        <v>28</v>
      </c>
      <c r="F2454" s="82" t="s">
        <v>27</v>
      </c>
      <c r="G2454" s="82" t="s">
        <v>24</v>
      </c>
      <c r="H2454" s="171" t="s">
        <v>25</v>
      </c>
      <c r="I2454" s="91" t="s">
        <v>133</v>
      </c>
      <c r="J2454" s="372" t="s">
        <v>198</v>
      </c>
      <c r="K2454" s="374"/>
      <c r="L2454" s="375"/>
      <c r="M2454" s="375"/>
      <c r="N2454" s="375"/>
      <c r="O2454" s="375"/>
      <c r="P2454" s="375"/>
      <c r="Q2454" s="375"/>
      <c r="R2454" s="376"/>
      <c r="S2454" s="83"/>
      <c r="T2454" s="120" t="s">
        <v>31</v>
      </c>
      <c r="U2454" s="118"/>
      <c r="V2454" s="118"/>
      <c r="W2454" s="118"/>
      <c r="X2454" s="118"/>
      <c r="Y2454" s="135" t="str">
        <f>K2456</f>
        <v/>
      </c>
      <c r="Z2454" s="266">
        <f>K2457</f>
        <v>0</v>
      </c>
      <c r="AA2454" s="135"/>
      <c r="AB2454" s="135"/>
      <c r="AC2454" s="135"/>
      <c r="AD2454" s="135"/>
      <c r="AE2454" s="135"/>
      <c r="AF2454" s="148"/>
      <c r="AG2454" s="135"/>
      <c r="AH2454" s="135"/>
      <c r="AI2454" s="135"/>
      <c r="AJ2454" s="135"/>
      <c r="AK2454" s="135"/>
    </row>
    <row r="2455" spans="1:37" ht="18" customHeight="1" thickBot="1">
      <c r="A2455" s="312"/>
      <c r="B2455" s="309">
        <f>B2420</f>
        <v>28</v>
      </c>
      <c r="C2455" s="107"/>
      <c r="D2455" s="108" t="s">
        <v>30</v>
      </c>
      <c r="E2455" s="108" t="str">
        <f>IF(C2455="","",IFERROR(INDEX(リスト!$B$3:$B$32,MATCH(プレー記録!C2455,リスト!$D$3:$D$32,0),1),""))</f>
        <v/>
      </c>
      <c r="F2455" s="109"/>
      <c r="G2455" s="109" t="str">
        <f>IF(F2455="","",F2455)</f>
        <v/>
      </c>
      <c r="H2455" s="172"/>
      <c r="I2455" s="175"/>
      <c r="J2455" s="373"/>
      <c r="K2455" s="377"/>
      <c r="L2455" s="378"/>
      <c r="M2455" s="378"/>
      <c r="N2455" s="378"/>
      <c r="O2455" s="378"/>
      <c r="P2455" s="378"/>
      <c r="Q2455" s="378"/>
      <c r="R2455" s="379"/>
      <c r="S2455" s="84"/>
      <c r="T2455" s="241"/>
      <c r="U2455" s="118" t="str">
        <f>IF(F2455="","","OUT_"&amp;E2455&amp;MONTH(B2455)&amp;"/"&amp;DAY(B2455)&amp;"_"&amp;COUNTIF($V$12:V2455,V2455))</f>
        <v/>
      </c>
      <c r="V2455" s="118" t="str">
        <f>"OUT_"&amp;E2455&amp;B2455</f>
        <v>OUT_28</v>
      </c>
      <c r="W2455" s="194">
        <f>SUM(H2455)-SUM(I2457)</f>
        <v>0</v>
      </c>
      <c r="X2455" s="119" t="str">
        <f>IF(C2455="","",C2455)</f>
        <v/>
      </c>
      <c r="Y2455" s="135" t="str">
        <f>M2456</f>
        <v/>
      </c>
      <c r="Z2455" s="266">
        <f>M2457</f>
        <v>0</v>
      </c>
      <c r="AA2455" s="135"/>
      <c r="AB2455" s="135"/>
      <c r="AC2455" s="135"/>
      <c r="AD2455" s="135"/>
      <c r="AE2455" s="135"/>
      <c r="AF2455" s="148"/>
      <c r="AG2455" s="135"/>
      <c r="AH2455" s="135"/>
      <c r="AI2455" s="135"/>
      <c r="AJ2455" s="135"/>
      <c r="AK2455" s="135"/>
    </row>
    <row r="2456" spans="1:37" ht="18" customHeight="1">
      <c r="A2456" s="312"/>
      <c r="B2456" s="79"/>
      <c r="C2456" s="85" t="s">
        <v>26</v>
      </c>
      <c r="D2456" s="86" t="s">
        <v>1</v>
      </c>
      <c r="E2456" s="86" t="s">
        <v>29</v>
      </c>
      <c r="F2456" s="86" t="s">
        <v>119</v>
      </c>
      <c r="G2456" s="86" t="s">
        <v>134</v>
      </c>
      <c r="H2456" s="173" t="s">
        <v>117</v>
      </c>
      <c r="I2456" s="92" t="s">
        <v>135</v>
      </c>
      <c r="J2456" s="380" t="s">
        <v>199</v>
      </c>
      <c r="K2456" s="382" t="str">
        <f>$K$13</f>
        <v/>
      </c>
      <c r="L2456" s="383"/>
      <c r="M2456" s="382" t="str">
        <f>$M$13</f>
        <v/>
      </c>
      <c r="N2456" s="383"/>
      <c r="O2456" s="382" t="str">
        <f>$O$13</f>
        <v/>
      </c>
      <c r="P2456" s="383"/>
      <c r="Q2456" s="382" t="str">
        <f>$Q$13</f>
        <v/>
      </c>
      <c r="R2456" s="384"/>
      <c r="S2456" s="87"/>
      <c r="T2456" s="135"/>
      <c r="U2456" s="118"/>
      <c r="V2456" s="118"/>
      <c r="W2456" s="118"/>
      <c r="X2456" s="118"/>
      <c r="Y2456" s="135" t="str">
        <f>O2456</f>
        <v/>
      </c>
      <c r="Z2456" s="266">
        <f>O2457</f>
        <v>0</v>
      </c>
      <c r="AA2456" s="135"/>
      <c r="AB2456" s="135"/>
      <c r="AC2456" s="135"/>
      <c r="AD2456" s="135"/>
      <c r="AE2456" s="135"/>
      <c r="AF2456" s="148"/>
      <c r="AG2456" s="135"/>
      <c r="AH2456" s="135"/>
      <c r="AI2456" s="135"/>
      <c r="AJ2456" s="135"/>
      <c r="AK2456" s="135"/>
    </row>
    <row r="2457" spans="1:37" ht="18" customHeight="1" thickBot="1">
      <c r="A2457" s="312" t="str">
        <f>IF(C2455="","",C2455)</f>
        <v/>
      </c>
      <c r="B2457" s="97">
        <f>B2420</f>
        <v>28</v>
      </c>
      <c r="C2457" s="93" t="str">
        <f>IF(H2455="","",IF(D2455="USD",H2455-G2455,ROUNDUP((H2455-G2455)/T2455,2)))</f>
        <v/>
      </c>
      <c r="D2457" s="110"/>
      <c r="E2457" s="110"/>
      <c r="F2457" s="111" t="str">
        <f>IF(AND(E2455&lt;&gt;"",OR(I2455="全額",I2455="一部")=TRUE)=TRUE,E2455,"")</f>
        <v/>
      </c>
      <c r="G2457" s="112" t="str">
        <f>IF(D2455="JPY",IF(COUNTIF(F2457,"*円*")=1,I2457,ROUNDUP(I2457/T2455,2)),IF(COUNTIF(F2457,"*円*")=0,I2457,ROUNDUP(I2457*T2455,0)))</f>
        <v/>
      </c>
      <c r="H2457" s="174"/>
      <c r="I2457" s="176" t="str">
        <f>IF(I2455="","",IF(I2455="全額",H2455,IF(I2455="なし",0,"金額入力")))</f>
        <v/>
      </c>
      <c r="J2457" s="381"/>
      <c r="K2457" s="385"/>
      <c r="L2457" s="386"/>
      <c r="M2457" s="385"/>
      <c r="N2457" s="386"/>
      <c r="O2457" s="385"/>
      <c r="P2457" s="386"/>
      <c r="Q2457" s="385"/>
      <c r="R2457" s="387"/>
      <c r="S2457" s="87"/>
      <c r="T2457" s="135"/>
      <c r="U2457" s="118" t="str">
        <f>IF(G2457="","","IN_"&amp;F2457&amp;MONTH(H2457)&amp;"/"&amp;DAY(H2457))&amp;"_"&amp;COUNTIF($V$14:V2457,V2457)</f>
        <v>_428</v>
      </c>
      <c r="V2457" s="118" t="str">
        <f>"IN_"&amp;F2457&amp;H2457</f>
        <v>IN_</v>
      </c>
      <c r="W2457" s="118"/>
      <c r="X2457" s="118"/>
      <c r="Y2457" s="135" t="str">
        <f>Q2456</f>
        <v/>
      </c>
      <c r="Z2457" s="266">
        <f>Q2457</f>
        <v>0</v>
      </c>
      <c r="AA2457" s="135" t="str">
        <f>IF(AB2457="着金待ち",COUNTIF($AB$14:AB2457,"着金待ち"),"")</f>
        <v/>
      </c>
      <c r="AB2457" s="135" t="str">
        <f>IF(AND(OR(I2455="全額",I2455="一部")=TRUE,H2457="")=TRUE,"着金待ち","")</f>
        <v/>
      </c>
      <c r="AC2457" s="135" t="str">
        <f>IF(AB2457="着金待ち",C2455,"")</f>
        <v/>
      </c>
      <c r="AD2457" s="135" t="str">
        <f>IF(AB2457="着金待ち",F2457,"")</f>
        <v/>
      </c>
      <c r="AE2457" s="292" t="str">
        <f>IF(AB2457="着金待ち",G2457,"")</f>
        <v/>
      </c>
      <c r="AF2457" s="148" t="str">
        <f>IF(AB2457="着金待ち",B2457,"")</f>
        <v/>
      </c>
      <c r="AG2457" s="135" t="str">
        <f>IF(C2457="","",IF(C2457&lt;&gt;D2457+E2457,"！",""))</f>
        <v/>
      </c>
      <c r="AH2457" s="135" t="str">
        <f>IF(C2457="","",IF(C2457&lt;&gt;SUM(K2457:R2457),"！",""))</f>
        <v/>
      </c>
      <c r="AI2457" s="135" t="str">
        <f>IF(OR(AG2457="！",AH2457="！")=TRUE,"！","")</f>
        <v/>
      </c>
      <c r="AJ2457" s="135" t="str">
        <f>IF(AI2457="！",COUNTIF($AI$14:AI2457,"！"),"")</f>
        <v/>
      </c>
      <c r="AK2457" s="135">
        <v>8</v>
      </c>
    </row>
    <row r="2458" spans="1:37" ht="18" customHeight="1" thickBot="1">
      <c r="A2458" s="312"/>
      <c r="B2458" s="308" t="s">
        <v>317</v>
      </c>
      <c r="C2458" s="88"/>
      <c r="D2458" s="89"/>
      <c r="E2458" s="94" t="str">
        <f>IFERROR(ABS(C2457-(D2457+E2457)),"")</f>
        <v/>
      </c>
      <c r="F2458" s="90"/>
      <c r="G2458" s="90"/>
      <c r="H2458" s="89"/>
      <c r="I2458" s="170"/>
      <c r="J2458" s="79"/>
      <c r="K2458" s="79"/>
      <c r="L2458" s="79"/>
      <c r="M2458" s="79"/>
      <c r="N2458" s="79"/>
      <c r="O2458" s="79"/>
      <c r="P2458" s="79"/>
      <c r="Q2458" s="388" t="str">
        <f>IFERROR(ABS(C2457-SUM(K2457:R2457)),"")</f>
        <v/>
      </c>
      <c r="R2458" s="388"/>
      <c r="S2458" s="79"/>
      <c r="T2458" s="135"/>
      <c r="U2458" s="118"/>
      <c r="V2458" s="118"/>
      <c r="W2458" s="118"/>
      <c r="X2458" s="118"/>
      <c r="Y2458" s="135"/>
      <c r="Z2458" s="135"/>
      <c r="AA2458" s="135"/>
      <c r="AB2458" s="135"/>
      <c r="AC2458" s="135"/>
      <c r="AD2458" s="135"/>
      <c r="AE2458" s="135"/>
      <c r="AF2458" s="148"/>
      <c r="AG2458" s="135"/>
      <c r="AH2458" s="135"/>
      <c r="AI2458" s="135"/>
      <c r="AJ2458" s="135"/>
      <c r="AK2458" s="135"/>
    </row>
    <row r="2459" spans="1:37" ht="18" customHeight="1" thickBot="1">
      <c r="A2459" s="312"/>
      <c r="B2459" s="321">
        <f>B2454+1</f>
        <v>9</v>
      </c>
      <c r="C2459" s="81" t="s">
        <v>23</v>
      </c>
      <c r="D2459" s="82" t="s">
        <v>136</v>
      </c>
      <c r="E2459" s="82" t="s">
        <v>28</v>
      </c>
      <c r="F2459" s="82" t="s">
        <v>27</v>
      </c>
      <c r="G2459" s="82" t="s">
        <v>24</v>
      </c>
      <c r="H2459" s="171" t="s">
        <v>25</v>
      </c>
      <c r="I2459" s="91" t="s">
        <v>133</v>
      </c>
      <c r="J2459" s="372" t="s">
        <v>198</v>
      </c>
      <c r="K2459" s="374"/>
      <c r="L2459" s="375"/>
      <c r="M2459" s="375"/>
      <c r="N2459" s="375"/>
      <c r="O2459" s="375"/>
      <c r="P2459" s="375"/>
      <c r="Q2459" s="375"/>
      <c r="R2459" s="376"/>
      <c r="S2459" s="83"/>
      <c r="T2459" s="120" t="s">
        <v>31</v>
      </c>
      <c r="U2459" s="118"/>
      <c r="V2459" s="118"/>
      <c r="W2459" s="118"/>
      <c r="X2459" s="118"/>
      <c r="Y2459" s="135" t="str">
        <f>K2461</f>
        <v/>
      </c>
      <c r="Z2459" s="266">
        <f>K2462</f>
        <v>0</v>
      </c>
      <c r="AA2459" s="135"/>
      <c r="AB2459" s="135"/>
      <c r="AC2459" s="135"/>
      <c r="AD2459" s="135"/>
      <c r="AE2459" s="135"/>
      <c r="AF2459" s="148"/>
      <c r="AG2459" s="135"/>
      <c r="AH2459" s="135"/>
      <c r="AI2459" s="135"/>
      <c r="AJ2459" s="135"/>
      <c r="AK2459" s="135"/>
    </row>
    <row r="2460" spans="1:37" ht="18" customHeight="1" thickBot="1">
      <c r="A2460" s="312"/>
      <c r="B2460" s="309">
        <f>B2420</f>
        <v>28</v>
      </c>
      <c r="C2460" s="107"/>
      <c r="D2460" s="108" t="s">
        <v>30</v>
      </c>
      <c r="E2460" s="108" t="str">
        <f>IF(C2460="","",IFERROR(INDEX(リスト!$B$3:$B$32,MATCH(プレー記録!C2460,リスト!$D$3:$D$32,0),1),""))</f>
        <v/>
      </c>
      <c r="F2460" s="109"/>
      <c r="G2460" s="109" t="str">
        <f>IF(F2460="","",F2460)</f>
        <v/>
      </c>
      <c r="H2460" s="172"/>
      <c r="I2460" s="175"/>
      <c r="J2460" s="373"/>
      <c r="K2460" s="377"/>
      <c r="L2460" s="378"/>
      <c r="M2460" s="378"/>
      <c r="N2460" s="378"/>
      <c r="O2460" s="378"/>
      <c r="P2460" s="378"/>
      <c r="Q2460" s="378"/>
      <c r="R2460" s="379"/>
      <c r="S2460" s="84"/>
      <c r="T2460" s="241"/>
      <c r="U2460" s="118" t="str">
        <f>IF(F2460="","","OUT_"&amp;E2460&amp;MONTH(B2460)&amp;"/"&amp;DAY(B2460)&amp;"_"&amp;COUNTIF($V$12:V2460,V2460))</f>
        <v/>
      </c>
      <c r="V2460" s="118" t="str">
        <f>"OUT_"&amp;E2460&amp;B2460</f>
        <v>OUT_28</v>
      </c>
      <c r="W2460" s="194">
        <f>SUM(H2460)-SUM(I2462)</f>
        <v>0</v>
      </c>
      <c r="X2460" s="119" t="str">
        <f>IF(C2460="","",C2460)</f>
        <v/>
      </c>
      <c r="Y2460" s="135" t="str">
        <f>M2461</f>
        <v/>
      </c>
      <c r="Z2460" s="266">
        <f>M2462</f>
        <v>0</v>
      </c>
      <c r="AA2460" s="135"/>
      <c r="AB2460" s="135"/>
      <c r="AC2460" s="135"/>
      <c r="AD2460" s="135"/>
      <c r="AE2460" s="135"/>
      <c r="AF2460" s="148"/>
      <c r="AG2460" s="135"/>
      <c r="AH2460" s="135"/>
      <c r="AI2460" s="135"/>
      <c r="AJ2460" s="135"/>
      <c r="AK2460" s="135"/>
    </row>
    <row r="2461" spans="1:37" ht="18" customHeight="1">
      <c r="A2461" s="312"/>
      <c r="B2461" s="79"/>
      <c r="C2461" s="85" t="s">
        <v>26</v>
      </c>
      <c r="D2461" s="86" t="s">
        <v>1</v>
      </c>
      <c r="E2461" s="86" t="s">
        <v>29</v>
      </c>
      <c r="F2461" s="86" t="s">
        <v>119</v>
      </c>
      <c r="G2461" s="86" t="s">
        <v>134</v>
      </c>
      <c r="H2461" s="173" t="s">
        <v>117</v>
      </c>
      <c r="I2461" s="92" t="s">
        <v>135</v>
      </c>
      <c r="J2461" s="380" t="s">
        <v>199</v>
      </c>
      <c r="K2461" s="382" t="str">
        <f>$K$13</f>
        <v/>
      </c>
      <c r="L2461" s="383"/>
      <c r="M2461" s="382" t="str">
        <f>$M$13</f>
        <v/>
      </c>
      <c r="N2461" s="383"/>
      <c r="O2461" s="382" t="str">
        <f>$O$13</f>
        <v/>
      </c>
      <c r="P2461" s="383"/>
      <c r="Q2461" s="382" t="str">
        <f>$Q$13</f>
        <v/>
      </c>
      <c r="R2461" s="384"/>
      <c r="S2461" s="87"/>
      <c r="T2461" s="135"/>
      <c r="U2461" s="118"/>
      <c r="V2461" s="118"/>
      <c r="W2461" s="118"/>
      <c r="X2461" s="118"/>
      <c r="Y2461" s="135" t="str">
        <f>O2461</f>
        <v/>
      </c>
      <c r="Z2461" s="266">
        <f>O2462</f>
        <v>0</v>
      </c>
      <c r="AA2461" s="135"/>
      <c r="AB2461" s="135"/>
      <c r="AC2461" s="135"/>
      <c r="AD2461" s="135"/>
      <c r="AE2461" s="135"/>
      <c r="AF2461" s="148"/>
      <c r="AG2461" s="135"/>
      <c r="AH2461" s="135"/>
      <c r="AI2461" s="135"/>
      <c r="AJ2461" s="135"/>
      <c r="AK2461" s="135"/>
    </row>
    <row r="2462" spans="1:37" ht="18" customHeight="1" thickBot="1">
      <c r="A2462" s="312" t="str">
        <f>IF(C2460="","",C2460)</f>
        <v/>
      </c>
      <c r="B2462" s="97">
        <f>B2420</f>
        <v>28</v>
      </c>
      <c r="C2462" s="93" t="str">
        <f>IF(H2460="","",IF(D2460="USD",H2460-G2460,ROUNDUP((H2460-G2460)/T2460,2)))</f>
        <v/>
      </c>
      <c r="D2462" s="110"/>
      <c r="E2462" s="110"/>
      <c r="F2462" s="111" t="str">
        <f>IF(AND(E2460&lt;&gt;"",OR(I2460="全額",I2460="一部")=TRUE)=TRUE,E2460,"")</f>
        <v/>
      </c>
      <c r="G2462" s="112" t="str">
        <f>IF(D2460="JPY",IF(COUNTIF(F2462,"*円*")=1,I2462,ROUNDUP(I2462/T2460,2)),IF(COUNTIF(F2462,"*円*")=0,I2462,ROUNDUP(I2462*T2460,0)))</f>
        <v/>
      </c>
      <c r="H2462" s="174"/>
      <c r="I2462" s="176" t="str">
        <f>IF(I2460="","",IF(I2460="全額",H2460,IF(I2460="なし",0,"金額入力")))</f>
        <v/>
      </c>
      <c r="J2462" s="381"/>
      <c r="K2462" s="385"/>
      <c r="L2462" s="386"/>
      <c r="M2462" s="385"/>
      <c r="N2462" s="386"/>
      <c r="O2462" s="385"/>
      <c r="P2462" s="386"/>
      <c r="Q2462" s="385"/>
      <c r="R2462" s="387"/>
      <c r="S2462" s="87"/>
      <c r="T2462" s="135"/>
      <c r="U2462" s="118" t="str">
        <f>IF(G2462="","","IN_"&amp;F2462&amp;MONTH(H2462)&amp;"/"&amp;DAY(H2462))&amp;"_"&amp;COUNTIF($V$14:V2462,V2462)</f>
        <v>_429</v>
      </c>
      <c r="V2462" s="118" t="str">
        <f>"IN_"&amp;F2462&amp;H2462</f>
        <v>IN_</v>
      </c>
      <c r="W2462" s="118"/>
      <c r="X2462" s="118"/>
      <c r="Y2462" s="135" t="str">
        <f>Q2461</f>
        <v/>
      </c>
      <c r="Z2462" s="266">
        <f>Q2462</f>
        <v>0</v>
      </c>
      <c r="AA2462" s="135" t="str">
        <f>IF(AB2462="着金待ち",COUNTIF($AB$14:AB2462,"着金待ち"),"")</f>
        <v/>
      </c>
      <c r="AB2462" s="135" t="str">
        <f>IF(AND(OR(I2460="全額",I2460="一部")=TRUE,H2462="")=TRUE,"着金待ち","")</f>
        <v/>
      </c>
      <c r="AC2462" s="135" t="str">
        <f>IF(AB2462="着金待ち",C2460,"")</f>
        <v/>
      </c>
      <c r="AD2462" s="135" t="str">
        <f>IF(AB2462="着金待ち",F2462,"")</f>
        <v/>
      </c>
      <c r="AE2462" s="292" t="str">
        <f>IF(AB2462="着金待ち",G2462,"")</f>
        <v/>
      </c>
      <c r="AF2462" s="148" t="str">
        <f>IF(AB2462="着金待ち",B2462,"")</f>
        <v/>
      </c>
      <c r="AG2462" s="135" t="str">
        <f>IF(C2462="","",IF(C2462&lt;&gt;D2462+E2462,"！",""))</f>
        <v/>
      </c>
      <c r="AH2462" s="135" t="str">
        <f>IF(C2462="","",IF(C2462&lt;&gt;SUM(K2462:R2462),"！",""))</f>
        <v/>
      </c>
      <c r="AI2462" s="135" t="str">
        <f>IF(OR(AG2462="！",AH2462="！")=TRUE,"！","")</f>
        <v/>
      </c>
      <c r="AJ2462" s="135" t="str">
        <f>IF(AI2462="！",COUNTIF($AI$14:AI2462,"！"),"")</f>
        <v/>
      </c>
      <c r="AK2462" s="135">
        <v>9</v>
      </c>
    </row>
    <row r="2463" spans="1:37" ht="18" customHeight="1" thickBot="1">
      <c r="A2463" s="312"/>
      <c r="B2463" s="308" t="s">
        <v>317</v>
      </c>
      <c r="C2463" s="88"/>
      <c r="D2463" s="89"/>
      <c r="E2463" s="94" t="str">
        <f>IFERROR(ABS(C2462-(D2462+E2462)),"")</f>
        <v/>
      </c>
      <c r="F2463" s="90"/>
      <c r="G2463" s="90"/>
      <c r="H2463" s="89"/>
      <c r="I2463" s="170"/>
      <c r="J2463" s="79"/>
      <c r="K2463" s="79"/>
      <c r="L2463" s="79"/>
      <c r="M2463" s="79"/>
      <c r="N2463" s="79"/>
      <c r="O2463" s="79"/>
      <c r="P2463" s="79"/>
      <c r="Q2463" s="388" t="str">
        <f>IFERROR(ABS(C2462-SUM(K2462:R2462)),"")</f>
        <v/>
      </c>
      <c r="R2463" s="388"/>
      <c r="S2463" s="79"/>
      <c r="T2463" s="135"/>
      <c r="U2463" s="118"/>
      <c r="V2463" s="118"/>
      <c r="W2463" s="118"/>
      <c r="X2463" s="118"/>
      <c r="Y2463" s="135"/>
      <c r="Z2463" s="135"/>
      <c r="AA2463" s="135"/>
      <c r="AB2463" s="135"/>
      <c r="AC2463" s="135"/>
      <c r="AD2463" s="135"/>
      <c r="AE2463" s="135"/>
      <c r="AF2463" s="148"/>
      <c r="AG2463" s="135"/>
      <c r="AH2463" s="135"/>
      <c r="AI2463" s="135"/>
      <c r="AJ2463" s="135"/>
      <c r="AK2463" s="135"/>
    </row>
    <row r="2464" spans="1:37" ht="18" customHeight="1" thickBot="1">
      <c r="A2464" s="312"/>
      <c r="B2464" s="321">
        <f>B2459+1</f>
        <v>10</v>
      </c>
      <c r="C2464" s="81" t="s">
        <v>23</v>
      </c>
      <c r="D2464" s="82" t="s">
        <v>136</v>
      </c>
      <c r="E2464" s="82" t="s">
        <v>28</v>
      </c>
      <c r="F2464" s="82" t="s">
        <v>27</v>
      </c>
      <c r="G2464" s="82" t="s">
        <v>24</v>
      </c>
      <c r="H2464" s="171" t="s">
        <v>25</v>
      </c>
      <c r="I2464" s="91" t="s">
        <v>133</v>
      </c>
      <c r="J2464" s="372" t="s">
        <v>198</v>
      </c>
      <c r="K2464" s="374"/>
      <c r="L2464" s="375"/>
      <c r="M2464" s="375"/>
      <c r="N2464" s="375"/>
      <c r="O2464" s="375"/>
      <c r="P2464" s="375"/>
      <c r="Q2464" s="375"/>
      <c r="R2464" s="376"/>
      <c r="S2464" s="83"/>
      <c r="T2464" s="120" t="s">
        <v>31</v>
      </c>
      <c r="U2464" s="118"/>
      <c r="V2464" s="118"/>
      <c r="W2464" s="118"/>
      <c r="X2464" s="118"/>
      <c r="Y2464" s="135" t="str">
        <f>K2466</f>
        <v/>
      </c>
      <c r="Z2464" s="266">
        <f>K2467</f>
        <v>0</v>
      </c>
      <c r="AA2464" s="135"/>
      <c r="AB2464" s="135"/>
      <c r="AC2464" s="135"/>
      <c r="AD2464" s="135"/>
      <c r="AE2464" s="135"/>
      <c r="AF2464" s="148"/>
      <c r="AG2464" s="135"/>
      <c r="AH2464" s="135"/>
      <c r="AI2464" s="135"/>
      <c r="AJ2464" s="135"/>
      <c r="AK2464" s="135"/>
    </row>
    <row r="2465" spans="1:37" ht="18" customHeight="1" thickBot="1">
      <c r="A2465" s="312"/>
      <c r="B2465" s="309">
        <f>B2420</f>
        <v>28</v>
      </c>
      <c r="C2465" s="107"/>
      <c r="D2465" s="108" t="s">
        <v>30</v>
      </c>
      <c r="E2465" s="108" t="str">
        <f>IF(C2465="","",IFERROR(INDEX(リスト!$B$3:$B$32,MATCH(プレー記録!C2465,リスト!$D$3:$D$32,0),1),""))</f>
        <v/>
      </c>
      <c r="F2465" s="109"/>
      <c r="G2465" s="109" t="str">
        <f>IF(F2465="","",F2465)</f>
        <v/>
      </c>
      <c r="H2465" s="172"/>
      <c r="I2465" s="175"/>
      <c r="J2465" s="373"/>
      <c r="K2465" s="377"/>
      <c r="L2465" s="378"/>
      <c r="M2465" s="378"/>
      <c r="N2465" s="378"/>
      <c r="O2465" s="378"/>
      <c r="P2465" s="378"/>
      <c r="Q2465" s="378"/>
      <c r="R2465" s="379"/>
      <c r="S2465" s="84"/>
      <c r="T2465" s="241"/>
      <c r="U2465" s="118" t="str">
        <f>IF(F2465="","","OUT_"&amp;E2465&amp;MONTH(B2465)&amp;"/"&amp;DAY(B2465)&amp;"_"&amp;COUNTIF($V$12:V2465,V2465))</f>
        <v/>
      </c>
      <c r="V2465" s="118" t="str">
        <f>"OUT_"&amp;E2465&amp;B2465</f>
        <v>OUT_28</v>
      </c>
      <c r="W2465" s="194">
        <f>SUM(H2465)-SUM(I2467)</f>
        <v>0</v>
      </c>
      <c r="X2465" s="119" t="str">
        <f>IF(C2465="","",C2465)</f>
        <v/>
      </c>
      <c r="Y2465" s="135" t="str">
        <f>M2466</f>
        <v/>
      </c>
      <c r="Z2465" s="266">
        <f>M2467</f>
        <v>0</v>
      </c>
      <c r="AA2465" s="135"/>
      <c r="AB2465" s="135"/>
      <c r="AC2465" s="135"/>
      <c r="AD2465" s="135"/>
      <c r="AE2465" s="135"/>
      <c r="AF2465" s="148"/>
      <c r="AG2465" s="135"/>
      <c r="AH2465" s="135"/>
      <c r="AI2465" s="135"/>
      <c r="AJ2465" s="135"/>
      <c r="AK2465" s="135"/>
    </row>
    <row r="2466" spans="1:37" ht="18" customHeight="1">
      <c r="A2466" s="312"/>
      <c r="B2466" s="79"/>
      <c r="C2466" s="85" t="s">
        <v>26</v>
      </c>
      <c r="D2466" s="86" t="s">
        <v>1</v>
      </c>
      <c r="E2466" s="86" t="s">
        <v>29</v>
      </c>
      <c r="F2466" s="86" t="s">
        <v>119</v>
      </c>
      <c r="G2466" s="86" t="s">
        <v>134</v>
      </c>
      <c r="H2466" s="173" t="s">
        <v>117</v>
      </c>
      <c r="I2466" s="92" t="s">
        <v>135</v>
      </c>
      <c r="J2466" s="380" t="s">
        <v>199</v>
      </c>
      <c r="K2466" s="382" t="str">
        <f>$K$13</f>
        <v/>
      </c>
      <c r="L2466" s="383"/>
      <c r="M2466" s="382" t="str">
        <f>$M$13</f>
        <v/>
      </c>
      <c r="N2466" s="383"/>
      <c r="O2466" s="382" t="str">
        <f>$O$13</f>
        <v/>
      </c>
      <c r="P2466" s="383"/>
      <c r="Q2466" s="382" t="str">
        <f>$Q$13</f>
        <v/>
      </c>
      <c r="R2466" s="384"/>
      <c r="S2466" s="87"/>
      <c r="T2466" s="135"/>
      <c r="U2466" s="118"/>
      <c r="V2466" s="118"/>
      <c r="W2466" s="118"/>
      <c r="X2466" s="118"/>
      <c r="Y2466" s="135" t="str">
        <f>O2466</f>
        <v/>
      </c>
      <c r="Z2466" s="266">
        <f>O2467</f>
        <v>0</v>
      </c>
      <c r="AA2466" s="135"/>
      <c r="AB2466" s="135"/>
      <c r="AC2466" s="135"/>
      <c r="AD2466" s="135"/>
      <c r="AE2466" s="135"/>
      <c r="AF2466" s="148"/>
      <c r="AG2466" s="135"/>
      <c r="AH2466" s="135"/>
      <c r="AI2466" s="135"/>
      <c r="AJ2466" s="135"/>
      <c r="AK2466" s="135"/>
    </row>
    <row r="2467" spans="1:37" ht="18" customHeight="1" thickBot="1">
      <c r="A2467" s="312" t="str">
        <f>IF(C2465="","",C2465)</f>
        <v/>
      </c>
      <c r="B2467" s="97">
        <f>B2420</f>
        <v>28</v>
      </c>
      <c r="C2467" s="93" t="str">
        <f>IF(H2465="","",IF(D2465="USD",H2465-G2465,ROUNDUP((H2465-G2465)/T2465,2)))</f>
        <v/>
      </c>
      <c r="D2467" s="110"/>
      <c r="E2467" s="110"/>
      <c r="F2467" s="111" t="str">
        <f>IF(AND(E2465&lt;&gt;"",OR(I2465="全額",I2465="一部")=TRUE)=TRUE,E2465,"")</f>
        <v/>
      </c>
      <c r="G2467" s="112" t="str">
        <f>IF(D2465="JPY",IF(COUNTIF(F2467,"*円*")=1,I2467,ROUNDUP(I2467/T2465,2)),IF(COUNTIF(F2467,"*円*")=0,I2467,ROUNDUP(I2467*T2465,0)))</f>
        <v/>
      </c>
      <c r="H2467" s="174"/>
      <c r="I2467" s="176" t="str">
        <f>IF(I2465="","",IF(I2465="全額",H2465,IF(I2465="なし",0,"金額入力")))</f>
        <v/>
      </c>
      <c r="J2467" s="381"/>
      <c r="K2467" s="385"/>
      <c r="L2467" s="386"/>
      <c r="M2467" s="385"/>
      <c r="N2467" s="386"/>
      <c r="O2467" s="385"/>
      <c r="P2467" s="386"/>
      <c r="Q2467" s="385"/>
      <c r="R2467" s="387"/>
      <c r="S2467" s="87"/>
      <c r="T2467" s="135"/>
      <c r="U2467" s="118" t="str">
        <f>IF(G2467="","","IN_"&amp;F2467&amp;MONTH(H2467)&amp;"/"&amp;DAY(H2467))&amp;"_"&amp;COUNTIF($V$14:V2467,V2467)</f>
        <v>_430</v>
      </c>
      <c r="V2467" s="118" t="str">
        <f>"IN_"&amp;F2467&amp;H2467</f>
        <v>IN_</v>
      </c>
      <c r="W2467" s="118"/>
      <c r="X2467" s="118"/>
      <c r="Y2467" s="135" t="str">
        <f>Q2466</f>
        <v/>
      </c>
      <c r="Z2467" s="266">
        <f>Q2467</f>
        <v>0</v>
      </c>
      <c r="AA2467" s="135" t="str">
        <f>IF(AB2467="着金待ち",COUNTIF($AB$14:AB2467,"着金待ち"),"")</f>
        <v/>
      </c>
      <c r="AB2467" s="135" t="str">
        <f>IF(AND(OR(I2465="全額",I2465="一部")=TRUE,H2467="")=TRUE,"着金待ち","")</f>
        <v/>
      </c>
      <c r="AC2467" s="135" t="str">
        <f>IF(AB2467="着金待ち",C2465,"")</f>
        <v/>
      </c>
      <c r="AD2467" s="135" t="str">
        <f>IF(AB2467="着金待ち",F2467,"")</f>
        <v/>
      </c>
      <c r="AE2467" s="292" t="str">
        <f>IF(AB2467="着金待ち",G2467,"")</f>
        <v/>
      </c>
      <c r="AF2467" s="148" t="str">
        <f>IF(AB2467="着金待ち",B2467,"")</f>
        <v/>
      </c>
      <c r="AG2467" s="135" t="str">
        <f>IF(C2467="","",IF(C2467&lt;&gt;D2467+E2467,"！",""))</f>
        <v/>
      </c>
      <c r="AH2467" s="135" t="str">
        <f>IF(C2467="","",IF(C2467&lt;&gt;SUM(K2467:R2467),"！",""))</f>
        <v/>
      </c>
      <c r="AI2467" s="135" t="str">
        <f>IF(OR(AG2467="！",AH2467="！")=TRUE,"！","")</f>
        <v/>
      </c>
      <c r="AJ2467" s="135" t="str">
        <f>IF(AI2467="！",COUNTIF($AI$14:AI2467,"！"),"")</f>
        <v/>
      </c>
      <c r="AK2467" s="135">
        <v>10</v>
      </c>
    </row>
    <row r="2468" spans="1:37" ht="18" customHeight="1" thickBot="1">
      <c r="A2468" s="312"/>
      <c r="B2468" s="308" t="s">
        <v>317</v>
      </c>
      <c r="C2468" s="181"/>
      <c r="D2468" s="182"/>
      <c r="E2468" s="98" t="str">
        <f>IFERROR(ABS(C2467-(D2467+E2467)),"")</f>
        <v/>
      </c>
      <c r="F2468" s="183"/>
      <c r="G2468" s="183"/>
      <c r="H2468" s="182"/>
      <c r="I2468" s="170"/>
      <c r="J2468" s="79"/>
      <c r="K2468" s="79"/>
      <c r="L2468" s="79"/>
      <c r="M2468" s="79"/>
      <c r="N2468" s="79"/>
      <c r="O2468" s="79"/>
      <c r="P2468" s="79"/>
      <c r="Q2468" s="371" t="str">
        <f>IFERROR(ABS(C2467-SUM(K2467:R2467)),"")</f>
        <v/>
      </c>
      <c r="R2468" s="371"/>
      <c r="S2468" s="79"/>
      <c r="T2468" s="135"/>
      <c r="U2468" s="118"/>
      <c r="V2468" s="118"/>
      <c r="W2468" s="118"/>
      <c r="X2468" s="118"/>
      <c r="Y2468" s="135"/>
      <c r="Z2468" s="135"/>
      <c r="AA2468" s="135"/>
      <c r="AB2468" s="135"/>
      <c r="AC2468" s="135"/>
      <c r="AD2468" s="135"/>
      <c r="AE2468" s="135"/>
      <c r="AF2468" s="148"/>
      <c r="AG2468" s="135"/>
      <c r="AH2468" s="135"/>
      <c r="AI2468" s="135"/>
      <c r="AJ2468" s="135"/>
      <c r="AK2468" s="135"/>
    </row>
    <row r="2469" spans="1:37" ht="18" customHeight="1" thickBot="1">
      <c r="A2469" s="312"/>
      <c r="B2469" s="321">
        <f>B2464+1</f>
        <v>11</v>
      </c>
      <c r="C2469" s="81" t="s">
        <v>23</v>
      </c>
      <c r="D2469" s="82" t="s">
        <v>136</v>
      </c>
      <c r="E2469" s="82" t="s">
        <v>28</v>
      </c>
      <c r="F2469" s="82" t="s">
        <v>27</v>
      </c>
      <c r="G2469" s="82" t="s">
        <v>24</v>
      </c>
      <c r="H2469" s="171" t="s">
        <v>25</v>
      </c>
      <c r="I2469" s="91" t="s">
        <v>133</v>
      </c>
      <c r="J2469" s="372" t="s">
        <v>198</v>
      </c>
      <c r="K2469" s="374"/>
      <c r="L2469" s="375"/>
      <c r="M2469" s="375"/>
      <c r="N2469" s="375"/>
      <c r="O2469" s="375"/>
      <c r="P2469" s="375"/>
      <c r="Q2469" s="375"/>
      <c r="R2469" s="376"/>
      <c r="S2469" s="83"/>
      <c r="T2469" s="120" t="s">
        <v>31</v>
      </c>
      <c r="U2469" s="118"/>
      <c r="V2469" s="118"/>
      <c r="W2469" s="118"/>
      <c r="X2469" s="118"/>
      <c r="Y2469" s="135" t="str">
        <f>K2471</f>
        <v/>
      </c>
      <c r="Z2469" s="266">
        <f>K2472</f>
        <v>0</v>
      </c>
      <c r="AA2469" s="135"/>
      <c r="AB2469" s="135"/>
      <c r="AC2469" s="135"/>
      <c r="AD2469" s="135"/>
      <c r="AE2469" s="135"/>
      <c r="AF2469" s="148"/>
      <c r="AG2469" s="135"/>
      <c r="AH2469" s="135"/>
      <c r="AI2469" s="135"/>
      <c r="AJ2469" s="135"/>
      <c r="AK2469" s="135"/>
    </row>
    <row r="2470" spans="1:37" ht="18" customHeight="1" thickBot="1">
      <c r="A2470" s="312"/>
      <c r="B2470" s="309">
        <f>B2420</f>
        <v>28</v>
      </c>
      <c r="C2470" s="107"/>
      <c r="D2470" s="108" t="s">
        <v>30</v>
      </c>
      <c r="E2470" s="108" t="str">
        <f>IF(C2470="","",IFERROR(INDEX(リスト!$B$3:$B$32,MATCH(プレー記録!C2470,リスト!$D$3:$D$32,0),1),""))</f>
        <v/>
      </c>
      <c r="F2470" s="109"/>
      <c r="G2470" s="109" t="str">
        <f>IF(F2470="","",F2470)</f>
        <v/>
      </c>
      <c r="H2470" s="172"/>
      <c r="I2470" s="175"/>
      <c r="J2470" s="373"/>
      <c r="K2470" s="377"/>
      <c r="L2470" s="378"/>
      <c r="M2470" s="378"/>
      <c r="N2470" s="378"/>
      <c r="O2470" s="378"/>
      <c r="P2470" s="378"/>
      <c r="Q2470" s="378"/>
      <c r="R2470" s="379"/>
      <c r="S2470" s="84"/>
      <c r="T2470" s="241"/>
      <c r="U2470" s="118" t="str">
        <f>IF(F2470="","","OUT_"&amp;E2470&amp;MONTH(B2470)&amp;"/"&amp;DAY(B2470)&amp;"_"&amp;COUNTIF($V$12:V2470,V2470))</f>
        <v/>
      </c>
      <c r="V2470" s="118" t="str">
        <f>"OUT_"&amp;E2470&amp;B2470</f>
        <v>OUT_28</v>
      </c>
      <c r="W2470" s="194">
        <f>SUM(H2470)-SUM(I2472)</f>
        <v>0</v>
      </c>
      <c r="X2470" s="119" t="str">
        <f>IF(C2470="","",C2470)</f>
        <v/>
      </c>
      <c r="Y2470" s="135" t="str">
        <f>M2471</f>
        <v/>
      </c>
      <c r="Z2470" s="266">
        <f>M2472</f>
        <v>0</v>
      </c>
      <c r="AA2470" s="135"/>
      <c r="AB2470" s="135"/>
      <c r="AC2470" s="135"/>
      <c r="AD2470" s="135"/>
      <c r="AE2470" s="135"/>
      <c r="AF2470" s="148"/>
      <c r="AG2470" s="135"/>
      <c r="AH2470" s="135"/>
      <c r="AI2470" s="135"/>
      <c r="AJ2470" s="135"/>
      <c r="AK2470" s="135"/>
    </row>
    <row r="2471" spans="1:37" ht="18" customHeight="1">
      <c r="A2471" s="312"/>
      <c r="B2471" s="79"/>
      <c r="C2471" s="85" t="s">
        <v>26</v>
      </c>
      <c r="D2471" s="86" t="s">
        <v>1</v>
      </c>
      <c r="E2471" s="86" t="s">
        <v>29</v>
      </c>
      <c r="F2471" s="86" t="s">
        <v>119</v>
      </c>
      <c r="G2471" s="86" t="s">
        <v>134</v>
      </c>
      <c r="H2471" s="173" t="s">
        <v>117</v>
      </c>
      <c r="I2471" s="92" t="s">
        <v>135</v>
      </c>
      <c r="J2471" s="380" t="s">
        <v>199</v>
      </c>
      <c r="K2471" s="382" t="str">
        <f>$K$13</f>
        <v/>
      </c>
      <c r="L2471" s="383"/>
      <c r="M2471" s="382" t="str">
        <f>$M$13</f>
        <v/>
      </c>
      <c r="N2471" s="383"/>
      <c r="O2471" s="382" t="str">
        <f>$O$13</f>
        <v/>
      </c>
      <c r="P2471" s="383"/>
      <c r="Q2471" s="382" t="str">
        <f>$Q$13</f>
        <v/>
      </c>
      <c r="R2471" s="384"/>
      <c r="S2471" s="87"/>
      <c r="T2471" s="135"/>
      <c r="U2471" s="118"/>
      <c r="V2471" s="118"/>
      <c r="W2471" s="118"/>
      <c r="X2471" s="118"/>
      <c r="Y2471" s="135" t="str">
        <f>O2471</f>
        <v/>
      </c>
      <c r="Z2471" s="266">
        <f>O2472</f>
        <v>0</v>
      </c>
      <c r="AA2471" s="135"/>
      <c r="AB2471" s="135"/>
      <c r="AC2471" s="135"/>
      <c r="AD2471" s="135"/>
      <c r="AE2471" s="135"/>
      <c r="AF2471" s="148"/>
      <c r="AG2471" s="135"/>
      <c r="AH2471" s="135"/>
      <c r="AI2471" s="135"/>
      <c r="AJ2471" s="135"/>
      <c r="AK2471" s="135"/>
    </row>
    <row r="2472" spans="1:37" ht="18" customHeight="1" thickBot="1">
      <c r="A2472" s="312" t="str">
        <f>IF(C2470="","",C2470)</f>
        <v/>
      </c>
      <c r="B2472" s="97">
        <f>B2420</f>
        <v>28</v>
      </c>
      <c r="C2472" s="93" t="str">
        <f>IF(H2470="","",IF(D2470="USD",H2470-G2470,ROUNDUP((H2470-G2470)/T2470,2)))</f>
        <v/>
      </c>
      <c r="D2472" s="110"/>
      <c r="E2472" s="110"/>
      <c r="F2472" s="111" t="str">
        <f>IF(AND(E2470&lt;&gt;"",OR(I2470="全額",I2470="一部")=TRUE)=TRUE,E2470,"")</f>
        <v/>
      </c>
      <c r="G2472" s="112" t="str">
        <f>IF(D2470="JPY",IF(COUNTIF(F2472,"*円*")=1,I2472,ROUNDUP(I2472/T2470,2)),IF(COUNTIF(F2472,"*円*")=0,I2472,ROUNDUP(I2472*T2470,0)))</f>
        <v/>
      </c>
      <c r="H2472" s="174"/>
      <c r="I2472" s="176" t="str">
        <f>IF(I2470="","",IF(I2470="全額",H2470,IF(I2470="なし",0,"金額入力")))</f>
        <v/>
      </c>
      <c r="J2472" s="381"/>
      <c r="K2472" s="385"/>
      <c r="L2472" s="386"/>
      <c r="M2472" s="385"/>
      <c r="N2472" s="386"/>
      <c r="O2472" s="385"/>
      <c r="P2472" s="386"/>
      <c r="Q2472" s="385"/>
      <c r="R2472" s="387"/>
      <c r="S2472" s="87"/>
      <c r="T2472" s="135"/>
      <c r="U2472" s="118" t="str">
        <f>IF(G2472="","","IN_"&amp;F2472&amp;MONTH(H2472)&amp;"/"&amp;DAY(H2472))&amp;"_"&amp;COUNTIF($V$14:V2472,V2472)</f>
        <v>_431</v>
      </c>
      <c r="V2472" s="118" t="str">
        <f>"IN_"&amp;F2472&amp;H2472</f>
        <v>IN_</v>
      </c>
      <c r="W2472" s="118"/>
      <c r="X2472" s="118"/>
      <c r="Y2472" s="135" t="str">
        <f>Q2471</f>
        <v/>
      </c>
      <c r="Z2472" s="266">
        <f>Q2472</f>
        <v>0</v>
      </c>
      <c r="AA2472" s="135" t="str">
        <f>IF(AB2472="着金待ち",COUNTIF($AB$14:AB2472,"着金待ち"),"")</f>
        <v/>
      </c>
      <c r="AB2472" s="135" t="str">
        <f>IF(AND(OR(I2470="全額",I2470="一部")=TRUE,H2472="")=TRUE,"着金待ち","")</f>
        <v/>
      </c>
      <c r="AC2472" s="135" t="str">
        <f>IF(AB2472="着金待ち",C2470,"")</f>
        <v/>
      </c>
      <c r="AD2472" s="135" t="str">
        <f>IF(AB2472="着金待ち",F2472,"")</f>
        <v/>
      </c>
      <c r="AE2472" s="292" t="str">
        <f>IF(AB2472="着金待ち",G2472,"")</f>
        <v/>
      </c>
      <c r="AF2472" s="148" t="str">
        <f>IF(AB2472="着金待ち",B2472,"")</f>
        <v/>
      </c>
      <c r="AG2472" s="135" t="str">
        <f>IF(C2472="","",IF(C2472&lt;&gt;D2472+E2472,"！",""))</f>
        <v/>
      </c>
      <c r="AH2472" s="135" t="str">
        <f>IF(C2472="","",IF(C2472&lt;&gt;SUM(K2472:R2472),"！",""))</f>
        <v/>
      </c>
      <c r="AI2472" s="135" t="str">
        <f>IF(OR(AG2472="！",AH2472="！")=TRUE,"！","")</f>
        <v/>
      </c>
      <c r="AJ2472" s="135" t="str">
        <f>IF(AI2472="！",COUNTIF($AI$14:AI2472,"！"),"")</f>
        <v/>
      </c>
      <c r="AK2472" s="135">
        <v>11</v>
      </c>
    </row>
    <row r="2473" spans="1:37" ht="18" customHeight="1" thickBot="1">
      <c r="B2473" s="308" t="s">
        <v>317</v>
      </c>
      <c r="C2473" s="181"/>
      <c r="D2473" s="182"/>
      <c r="E2473" s="98" t="str">
        <f>IFERROR(ABS(C2472-(D2472+E2472)),"")</f>
        <v/>
      </c>
      <c r="F2473" s="183"/>
      <c r="G2473" s="183"/>
      <c r="H2473" s="182"/>
      <c r="I2473" s="170"/>
      <c r="J2473" s="79"/>
      <c r="K2473" s="79"/>
      <c r="L2473" s="79"/>
      <c r="M2473" s="79"/>
      <c r="N2473" s="79"/>
      <c r="O2473" s="79"/>
      <c r="P2473" s="79"/>
      <c r="Q2473" s="371" t="str">
        <f>IFERROR(ABS(C2472-SUM(K2472:R2472)),"")</f>
        <v/>
      </c>
      <c r="R2473" s="371"/>
      <c r="S2473" s="135"/>
      <c r="T2473" s="135"/>
      <c r="U2473" s="135"/>
      <c r="V2473" s="135"/>
      <c r="W2473" s="135"/>
      <c r="X2473" s="135"/>
      <c r="Y2473" s="135"/>
      <c r="Z2473" s="135"/>
      <c r="AA2473" s="135"/>
      <c r="AB2473" s="135"/>
      <c r="AC2473" s="135"/>
      <c r="AD2473" s="135"/>
      <c r="AE2473" s="135"/>
      <c r="AF2473" s="135"/>
      <c r="AG2473" s="135"/>
      <c r="AH2473" s="135"/>
      <c r="AI2473" s="135"/>
      <c r="AJ2473" s="135"/>
      <c r="AK2473" s="135"/>
    </row>
    <row r="2474" spans="1:37" ht="18" customHeight="1" thickBot="1">
      <c r="A2474" s="312"/>
      <c r="B2474" s="321">
        <f>B2469+1</f>
        <v>12</v>
      </c>
      <c r="C2474" s="81" t="s">
        <v>23</v>
      </c>
      <c r="D2474" s="82" t="s">
        <v>136</v>
      </c>
      <c r="E2474" s="82" t="s">
        <v>28</v>
      </c>
      <c r="F2474" s="82" t="s">
        <v>27</v>
      </c>
      <c r="G2474" s="82" t="s">
        <v>24</v>
      </c>
      <c r="H2474" s="171" t="s">
        <v>25</v>
      </c>
      <c r="I2474" s="91" t="s">
        <v>133</v>
      </c>
      <c r="J2474" s="372" t="s">
        <v>198</v>
      </c>
      <c r="K2474" s="374"/>
      <c r="L2474" s="375"/>
      <c r="M2474" s="375"/>
      <c r="N2474" s="375"/>
      <c r="O2474" s="375"/>
      <c r="P2474" s="375"/>
      <c r="Q2474" s="375"/>
      <c r="R2474" s="376"/>
      <c r="S2474" s="83"/>
      <c r="T2474" s="120" t="s">
        <v>31</v>
      </c>
      <c r="U2474" s="118"/>
      <c r="V2474" s="118"/>
      <c r="W2474" s="118"/>
      <c r="X2474" s="118"/>
      <c r="Y2474" s="135" t="str">
        <f>K2476</f>
        <v/>
      </c>
      <c r="Z2474" s="266">
        <f>K2477</f>
        <v>0</v>
      </c>
      <c r="AA2474" s="135"/>
      <c r="AB2474" s="135"/>
      <c r="AC2474" s="135"/>
      <c r="AD2474" s="135"/>
      <c r="AE2474" s="135"/>
      <c r="AF2474" s="148"/>
      <c r="AG2474" s="135"/>
      <c r="AH2474" s="135"/>
      <c r="AI2474" s="135"/>
      <c r="AJ2474" s="135"/>
      <c r="AK2474" s="135"/>
    </row>
    <row r="2475" spans="1:37" ht="18" customHeight="1" thickBot="1">
      <c r="A2475" s="312"/>
      <c r="B2475" s="309">
        <f>B2420</f>
        <v>28</v>
      </c>
      <c r="C2475" s="107"/>
      <c r="D2475" s="108" t="s">
        <v>30</v>
      </c>
      <c r="E2475" s="108" t="str">
        <f>IF(C2475="","",IFERROR(INDEX(リスト!$B$3:$B$32,MATCH(プレー記録!C2475,リスト!$D$3:$D$32,0),1),""))</f>
        <v/>
      </c>
      <c r="F2475" s="109"/>
      <c r="G2475" s="109" t="str">
        <f>IF(F2475="","",F2475)</f>
        <v/>
      </c>
      <c r="H2475" s="172"/>
      <c r="I2475" s="175"/>
      <c r="J2475" s="373"/>
      <c r="K2475" s="377"/>
      <c r="L2475" s="378"/>
      <c r="M2475" s="378"/>
      <c r="N2475" s="378"/>
      <c r="O2475" s="378"/>
      <c r="P2475" s="378"/>
      <c r="Q2475" s="378"/>
      <c r="R2475" s="379"/>
      <c r="S2475" s="84"/>
      <c r="T2475" s="241"/>
      <c r="U2475" s="118" t="str">
        <f>IF(F2475="","","OUT_"&amp;E2475&amp;MONTH(B2475)&amp;"/"&amp;DAY(B2475)&amp;"_"&amp;COUNTIF($V$12:V2475,V2475))</f>
        <v/>
      </c>
      <c r="V2475" s="118" t="str">
        <f>"OUT_"&amp;E2475&amp;B2475</f>
        <v>OUT_28</v>
      </c>
      <c r="W2475" s="194">
        <f>SUM(H2475)-SUM(I2477)</f>
        <v>0</v>
      </c>
      <c r="X2475" s="119" t="str">
        <f>IF(C2475="","",C2475)</f>
        <v/>
      </c>
      <c r="Y2475" s="135" t="str">
        <f>M2476</f>
        <v/>
      </c>
      <c r="Z2475" s="266">
        <f>M2477</f>
        <v>0</v>
      </c>
      <c r="AA2475" s="135"/>
      <c r="AB2475" s="135"/>
      <c r="AC2475" s="135"/>
      <c r="AD2475" s="135"/>
      <c r="AE2475" s="135"/>
      <c r="AF2475" s="148"/>
      <c r="AG2475" s="135"/>
      <c r="AH2475" s="135"/>
      <c r="AI2475" s="135"/>
      <c r="AJ2475" s="135"/>
      <c r="AK2475" s="135"/>
    </row>
    <row r="2476" spans="1:37" ht="18" customHeight="1">
      <c r="A2476" s="312"/>
      <c r="B2476" s="79"/>
      <c r="C2476" s="85" t="s">
        <v>26</v>
      </c>
      <c r="D2476" s="86" t="s">
        <v>1</v>
      </c>
      <c r="E2476" s="86" t="s">
        <v>29</v>
      </c>
      <c r="F2476" s="86" t="s">
        <v>119</v>
      </c>
      <c r="G2476" s="86" t="s">
        <v>134</v>
      </c>
      <c r="H2476" s="173" t="s">
        <v>117</v>
      </c>
      <c r="I2476" s="92" t="s">
        <v>135</v>
      </c>
      <c r="J2476" s="380" t="s">
        <v>199</v>
      </c>
      <c r="K2476" s="382" t="str">
        <f>$K$13</f>
        <v/>
      </c>
      <c r="L2476" s="383"/>
      <c r="M2476" s="382" t="str">
        <f>$M$13</f>
        <v/>
      </c>
      <c r="N2476" s="383"/>
      <c r="O2476" s="382" t="str">
        <f>$O$13</f>
        <v/>
      </c>
      <c r="P2476" s="383"/>
      <c r="Q2476" s="382" t="str">
        <f>$Q$13</f>
        <v/>
      </c>
      <c r="R2476" s="384"/>
      <c r="S2476" s="87"/>
      <c r="T2476" s="135"/>
      <c r="U2476" s="118"/>
      <c r="V2476" s="118"/>
      <c r="W2476" s="118"/>
      <c r="X2476" s="118"/>
      <c r="Y2476" s="135" t="str">
        <f>O2476</f>
        <v/>
      </c>
      <c r="Z2476" s="266">
        <f>O2477</f>
        <v>0</v>
      </c>
      <c r="AA2476" s="135"/>
      <c r="AB2476" s="135"/>
      <c r="AC2476" s="135"/>
      <c r="AD2476" s="135"/>
      <c r="AE2476" s="135"/>
      <c r="AF2476" s="148"/>
      <c r="AG2476" s="135"/>
      <c r="AH2476" s="135"/>
      <c r="AI2476" s="135"/>
      <c r="AJ2476" s="135"/>
      <c r="AK2476" s="135"/>
    </row>
    <row r="2477" spans="1:37" ht="18" customHeight="1" thickBot="1">
      <c r="A2477" s="312" t="str">
        <f>IF(C2475="","",C2475)</f>
        <v/>
      </c>
      <c r="B2477" s="97">
        <f>B2420</f>
        <v>28</v>
      </c>
      <c r="C2477" s="93" t="str">
        <f>IF(H2475="","",IF(D2475="USD",H2475-G2475,ROUNDUP((H2475-G2475)/T2475,2)))</f>
        <v/>
      </c>
      <c r="D2477" s="110"/>
      <c r="E2477" s="110"/>
      <c r="F2477" s="111" t="str">
        <f>IF(AND(E2475&lt;&gt;"",OR(I2475="全額",I2475="一部")=TRUE)=TRUE,E2475,"")</f>
        <v/>
      </c>
      <c r="G2477" s="112" t="str">
        <f>IF(D2475="JPY",IF(COUNTIF(F2477,"*円*")=1,I2477,ROUNDUP(I2477/T2475,2)),IF(COUNTIF(F2477,"*円*")=0,I2477,ROUNDUP(I2477*T2475,0)))</f>
        <v/>
      </c>
      <c r="H2477" s="174"/>
      <c r="I2477" s="176" t="str">
        <f>IF(I2475="","",IF(I2475="全額",H2475,IF(I2475="なし",0,"金額入力")))</f>
        <v/>
      </c>
      <c r="J2477" s="381"/>
      <c r="K2477" s="385"/>
      <c r="L2477" s="386"/>
      <c r="M2477" s="385"/>
      <c r="N2477" s="386"/>
      <c r="O2477" s="385"/>
      <c r="P2477" s="386"/>
      <c r="Q2477" s="385"/>
      <c r="R2477" s="387"/>
      <c r="S2477" s="87"/>
      <c r="T2477" s="135"/>
      <c r="U2477" s="118" t="str">
        <f>IF(G2477="","","IN_"&amp;F2477&amp;MONTH(H2477)&amp;"/"&amp;DAY(H2477))&amp;"_"&amp;COUNTIF($V$14:V2477,V2477)</f>
        <v>_432</v>
      </c>
      <c r="V2477" s="118" t="str">
        <f>"IN_"&amp;F2477&amp;H2477</f>
        <v>IN_</v>
      </c>
      <c r="W2477" s="118"/>
      <c r="X2477" s="118"/>
      <c r="Y2477" s="135" t="str">
        <f>Q2476</f>
        <v/>
      </c>
      <c r="Z2477" s="266">
        <f>Q2477</f>
        <v>0</v>
      </c>
      <c r="AA2477" s="135" t="str">
        <f>IF(AB2477="着金待ち",COUNTIF($AB$14:AB2477,"着金待ち"),"")</f>
        <v/>
      </c>
      <c r="AB2477" s="135" t="str">
        <f>IF(AND(OR(I2475="全額",I2475="一部")=TRUE,H2477="")=TRUE,"着金待ち","")</f>
        <v/>
      </c>
      <c r="AC2477" s="135" t="str">
        <f>IF(AB2477="着金待ち",C2475,"")</f>
        <v/>
      </c>
      <c r="AD2477" s="135" t="str">
        <f>IF(AB2477="着金待ち",F2477,"")</f>
        <v/>
      </c>
      <c r="AE2477" s="292" t="str">
        <f>IF(AB2477="着金待ち",G2477,"")</f>
        <v/>
      </c>
      <c r="AF2477" s="148" t="str">
        <f>IF(AB2477="着金待ち",B2477,"")</f>
        <v/>
      </c>
      <c r="AG2477" s="135" t="str">
        <f>IF(C2477="","",IF(C2477&lt;&gt;D2477+E2477,"！",""))</f>
        <v/>
      </c>
      <c r="AH2477" s="135" t="str">
        <f>IF(C2477="","",IF(C2477&lt;&gt;SUM(K2477:R2477),"！",""))</f>
        <v/>
      </c>
      <c r="AI2477" s="135" t="str">
        <f>IF(OR(AG2477="！",AH2477="！")=TRUE,"！","")</f>
        <v/>
      </c>
      <c r="AJ2477" s="135" t="str">
        <f>IF(AI2477="！",COUNTIF($AI$14:AI2477,"！"),"")</f>
        <v/>
      </c>
      <c r="AK2477" s="135">
        <v>12</v>
      </c>
    </row>
    <row r="2478" spans="1:37" ht="18" customHeight="1" thickBot="1">
      <c r="B2478" s="308" t="s">
        <v>317</v>
      </c>
      <c r="C2478" s="181"/>
      <c r="D2478" s="182"/>
      <c r="E2478" s="98" t="str">
        <f>IFERROR(ABS(C2477-(D2477+E2477)),"")</f>
        <v/>
      </c>
      <c r="F2478" s="183"/>
      <c r="G2478" s="183"/>
      <c r="H2478" s="182"/>
      <c r="I2478" s="170"/>
      <c r="J2478" s="79"/>
      <c r="K2478" s="79"/>
      <c r="L2478" s="79"/>
      <c r="M2478" s="79"/>
      <c r="N2478" s="79"/>
      <c r="O2478" s="79"/>
      <c r="P2478" s="79"/>
      <c r="Q2478" s="371" t="str">
        <f>IFERROR(ABS(C2477-SUM(K2477:R2477)),"")</f>
        <v/>
      </c>
      <c r="R2478" s="371"/>
      <c r="S2478" s="135"/>
      <c r="T2478" s="135"/>
      <c r="U2478" s="135"/>
      <c r="V2478" s="135"/>
      <c r="W2478" s="135"/>
      <c r="X2478" s="135"/>
      <c r="Y2478" s="135"/>
      <c r="Z2478" s="135"/>
      <c r="AA2478" s="135"/>
      <c r="AB2478" s="135"/>
      <c r="AC2478" s="135"/>
      <c r="AD2478" s="135"/>
      <c r="AE2478" s="135"/>
      <c r="AF2478" s="135"/>
      <c r="AG2478" s="135"/>
      <c r="AH2478" s="135"/>
      <c r="AI2478" s="135"/>
      <c r="AJ2478" s="135"/>
      <c r="AK2478" s="135"/>
    </row>
    <row r="2479" spans="1:37" ht="18" customHeight="1" thickBot="1">
      <c r="A2479" s="312"/>
      <c r="B2479" s="321">
        <f>B2474+1</f>
        <v>13</v>
      </c>
      <c r="C2479" s="81" t="s">
        <v>23</v>
      </c>
      <c r="D2479" s="82" t="s">
        <v>136</v>
      </c>
      <c r="E2479" s="82" t="s">
        <v>28</v>
      </c>
      <c r="F2479" s="82" t="s">
        <v>27</v>
      </c>
      <c r="G2479" s="82" t="s">
        <v>24</v>
      </c>
      <c r="H2479" s="171" t="s">
        <v>25</v>
      </c>
      <c r="I2479" s="91" t="s">
        <v>133</v>
      </c>
      <c r="J2479" s="372" t="s">
        <v>198</v>
      </c>
      <c r="K2479" s="374"/>
      <c r="L2479" s="375"/>
      <c r="M2479" s="375"/>
      <c r="N2479" s="375"/>
      <c r="O2479" s="375"/>
      <c r="P2479" s="375"/>
      <c r="Q2479" s="375"/>
      <c r="R2479" s="376"/>
      <c r="S2479" s="83"/>
      <c r="T2479" s="120" t="s">
        <v>31</v>
      </c>
      <c r="U2479" s="118"/>
      <c r="V2479" s="118"/>
      <c r="W2479" s="118"/>
      <c r="X2479" s="118"/>
      <c r="Y2479" s="135" t="str">
        <f>K2481</f>
        <v/>
      </c>
      <c r="Z2479" s="266">
        <f>K2482</f>
        <v>0</v>
      </c>
      <c r="AA2479" s="135"/>
      <c r="AB2479" s="135"/>
      <c r="AC2479" s="135"/>
      <c r="AD2479" s="135"/>
      <c r="AE2479" s="135"/>
      <c r="AF2479" s="148"/>
      <c r="AG2479" s="135"/>
      <c r="AH2479" s="135"/>
      <c r="AI2479" s="135"/>
      <c r="AJ2479" s="135"/>
      <c r="AK2479" s="135"/>
    </row>
    <row r="2480" spans="1:37" ht="18" customHeight="1" thickBot="1">
      <c r="A2480" s="312"/>
      <c r="B2480" s="309">
        <f>B2420</f>
        <v>28</v>
      </c>
      <c r="C2480" s="107"/>
      <c r="D2480" s="108" t="s">
        <v>30</v>
      </c>
      <c r="E2480" s="108" t="str">
        <f>IF(C2480="","",IFERROR(INDEX(リスト!$B$3:$B$32,MATCH(プレー記録!C2480,リスト!$D$3:$D$32,0),1),""))</f>
        <v/>
      </c>
      <c r="F2480" s="109"/>
      <c r="G2480" s="109" t="str">
        <f>IF(F2480="","",F2480)</f>
        <v/>
      </c>
      <c r="H2480" s="172"/>
      <c r="I2480" s="175"/>
      <c r="J2480" s="373"/>
      <c r="K2480" s="377"/>
      <c r="L2480" s="378"/>
      <c r="M2480" s="378"/>
      <c r="N2480" s="378"/>
      <c r="O2480" s="378"/>
      <c r="P2480" s="378"/>
      <c r="Q2480" s="378"/>
      <c r="R2480" s="379"/>
      <c r="S2480" s="84"/>
      <c r="T2480" s="241"/>
      <c r="U2480" s="118" t="str">
        <f>IF(F2480="","","OUT_"&amp;E2480&amp;MONTH(B2480)&amp;"/"&amp;DAY(B2480)&amp;"_"&amp;COUNTIF($V$12:V2480,V2480))</f>
        <v/>
      </c>
      <c r="V2480" s="118" t="str">
        <f>"OUT_"&amp;E2480&amp;B2480</f>
        <v>OUT_28</v>
      </c>
      <c r="W2480" s="194">
        <f>SUM(H2480)-SUM(I2482)</f>
        <v>0</v>
      </c>
      <c r="X2480" s="119" t="str">
        <f>IF(C2480="","",C2480)</f>
        <v/>
      </c>
      <c r="Y2480" s="135" t="str">
        <f>M2481</f>
        <v/>
      </c>
      <c r="Z2480" s="266">
        <f>M2482</f>
        <v>0</v>
      </c>
      <c r="AA2480" s="135"/>
      <c r="AB2480" s="135"/>
      <c r="AC2480" s="135"/>
      <c r="AD2480" s="135"/>
      <c r="AE2480" s="135"/>
      <c r="AF2480" s="148"/>
      <c r="AG2480" s="135"/>
      <c r="AH2480" s="135"/>
      <c r="AI2480" s="135"/>
      <c r="AJ2480" s="135"/>
      <c r="AK2480" s="135"/>
    </row>
    <row r="2481" spans="1:37" ht="18" customHeight="1">
      <c r="A2481" s="312"/>
      <c r="B2481" s="79"/>
      <c r="C2481" s="85" t="s">
        <v>26</v>
      </c>
      <c r="D2481" s="86" t="s">
        <v>1</v>
      </c>
      <c r="E2481" s="86" t="s">
        <v>29</v>
      </c>
      <c r="F2481" s="86" t="s">
        <v>119</v>
      </c>
      <c r="G2481" s="86" t="s">
        <v>134</v>
      </c>
      <c r="H2481" s="173" t="s">
        <v>117</v>
      </c>
      <c r="I2481" s="92" t="s">
        <v>135</v>
      </c>
      <c r="J2481" s="380" t="s">
        <v>199</v>
      </c>
      <c r="K2481" s="382" t="str">
        <f>$K$13</f>
        <v/>
      </c>
      <c r="L2481" s="383"/>
      <c r="M2481" s="382" t="str">
        <f>$M$13</f>
        <v/>
      </c>
      <c r="N2481" s="383"/>
      <c r="O2481" s="382" t="str">
        <f>$O$13</f>
        <v/>
      </c>
      <c r="P2481" s="383"/>
      <c r="Q2481" s="382" t="str">
        <f>$Q$13</f>
        <v/>
      </c>
      <c r="R2481" s="384"/>
      <c r="S2481" s="87"/>
      <c r="T2481" s="135"/>
      <c r="U2481" s="118"/>
      <c r="V2481" s="118"/>
      <c r="W2481" s="118"/>
      <c r="X2481" s="118"/>
      <c r="Y2481" s="135" t="str">
        <f>O2481</f>
        <v/>
      </c>
      <c r="Z2481" s="266">
        <f>O2482</f>
        <v>0</v>
      </c>
      <c r="AA2481" s="135"/>
      <c r="AB2481" s="135"/>
      <c r="AC2481" s="135"/>
      <c r="AD2481" s="135"/>
      <c r="AE2481" s="135"/>
      <c r="AF2481" s="148"/>
      <c r="AG2481" s="135"/>
      <c r="AH2481" s="135"/>
      <c r="AI2481" s="135"/>
      <c r="AJ2481" s="135"/>
      <c r="AK2481" s="135"/>
    </row>
    <row r="2482" spans="1:37" ht="18" customHeight="1" thickBot="1">
      <c r="A2482" s="312" t="str">
        <f>IF(C2480="","",C2480)</f>
        <v/>
      </c>
      <c r="B2482" s="97">
        <f>B2420</f>
        <v>28</v>
      </c>
      <c r="C2482" s="93" t="str">
        <f>IF(H2480="","",IF(D2480="USD",H2480-G2480,ROUNDUP((H2480-G2480)/T2480,2)))</f>
        <v/>
      </c>
      <c r="D2482" s="110"/>
      <c r="E2482" s="110"/>
      <c r="F2482" s="111" t="str">
        <f>IF(AND(E2480&lt;&gt;"",OR(I2480="全額",I2480="一部")=TRUE)=TRUE,E2480,"")</f>
        <v/>
      </c>
      <c r="G2482" s="112" t="str">
        <f>IF(D2480="JPY",IF(COUNTIF(F2482,"*円*")=1,I2482,ROUNDUP(I2482/T2480,2)),IF(COUNTIF(F2482,"*円*")=0,I2482,ROUNDUP(I2482*T2480,0)))</f>
        <v/>
      </c>
      <c r="H2482" s="174"/>
      <c r="I2482" s="176" t="str">
        <f>IF(I2480="","",IF(I2480="全額",H2480,IF(I2480="なし",0,"金額入力")))</f>
        <v/>
      </c>
      <c r="J2482" s="381"/>
      <c r="K2482" s="385"/>
      <c r="L2482" s="386"/>
      <c r="M2482" s="385"/>
      <c r="N2482" s="386"/>
      <c r="O2482" s="385"/>
      <c r="P2482" s="386"/>
      <c r="Q2482" s="385"/>
      <c r="R2482" s="387"/>
      <c r="S2482" s="87"/>
      <c r="T2482" s="135"/>
      <c r="U2482" s="118" t="str">
        <f>IF(G2482="","","IN_"&amp;F2482&amp;MONTH(H2482)&amp;"/"&amp;DAY(H2482))&amp;"_"&amp;COUNTIF($V$14:V2482,V2482)</f>
        <v>_433</v>
      </c>
      <c r="V2482" s="118" t="str">
        <f>"IN_"&amp;F2482&amp;H2482</f>
        <v>IN_</v>
      </c>
      <c r="W2482" s="118"/>
      <c r="X2482" s="118"/>
      <c r="Y2482" s="135" t="str">
        <f>Q2481</f>
        <v/>
      </c>
      <c r="Z2482" s="266">
        <f>Q2482</f>
        <v>0</v>
      </c>
      <c r="AA2482" s="135" t="str">
        <f>IF(AB2482="着金待ち",COUNTIF($AB$14:AB2482,"着金待ち"),"")</f>
        <v/>
      </c>
      <c r="AB2482" s="135" t="str">
        <f>IF(AND(OR(I2480="全額",I2480="一部")=TRUE,H2482="")=TRUE,"着金待ち","")</f>
        <v/>
      </c>
      <c r="AC2482" s="135" t="str">
        <f>IF(AB2482="着金待ち",C2480,"")</f>
        <v/>
      </c>
      <c r="AD2482" s="135" t="str">
        <f>IF(AB2482="着金待ち",F2482,"")</f>
        <v/>
      </c>
      <c r="AE2482" s="292" t="str">
        <f>IF(AB2482="着金待ち",G2482,"")</f>
        <v/>
      </c>
      <c r="AF2482" s="148" t="str">
        <f>IF(AB2482="着金待ち",B2482,"")</f>
        <v/>
      </c>
      <c r="AG2482" s="135" t="str">
        <f>IF(C2482="","",IF(C2482&lt;&gt;D2482+E2482,"！",""))</f>
        <v/>
      </c>
      <c r="AH2482" s="135" t="str">
        <f>IF(C2482="","",IF(C2482&lt;&gt;SUM(K2482:R2482),"！",""))</f>
        <v/>
      </c>
      <c r="AI2482" s="135" t="str">
        <f>IF(OR(AG2482="！",AH2482="！")=TRUE,"！","")</f>
        <v/>
      </c>
      <c r="AJ2482" s="135" t="str">
        <f>IF(AI2482="！",COUNTIF($AI$14:AI2482,"！"),"")</f>
        <v/>
      </c>
      <c r="AK2482" s="135">
        <v>13</v>
      </c>
    </row>
    <row r="2483" spans="1:37" ht="18" customHeight="1" thickBot="1">
      <c r="B2483" s="308" t="s">
        <v>317</v>
      </c>
      <c r="C2483" s="181"/>
      <c r="D2483" s="182"/>
      <c r="E2483" s="98" t="str">
        <f>IFERROR(ABS(C2482-(D2482+E2482)),"")</f>
        <v/>
      </c>
      <c r="F2483" s="183"/>
      <c r="G2483" s="183"/>
      <c r="H2483" s="182"/>
      <c r="I2483" s="170"/>
      <c r="J2483" s="79"/>
      <c r="K2483" s="79"/>
      <c r="L2483" s="79"/>
      <c r="M2483" s="79"/>
      <c r="N2483" s="79"/>
      <c r="O2483" s="79"/>
      <c r="P2483" s="79"/>
      <c r="Q2483" s="371" t="str">
        <f>IFERROR(ABS(C2482-SUM(K2482:R2482)),"")</f>
        <v/>
      </c>
      <c r="R2483" s="371"/>
      <c r="S2483" s="135"/>
      <c r="T2483" s="135"/>
      <c r="U2483" s="135"/>
      <c r="V2483" s="135"/>
      <c r="W2483" s="135"/>
      <c r="X2483" s="135"/>
      <c r="Y2483" s="135"/>
      <c r="Z2483" s="135"/>
      <c r="AA2483" s="135"/>
      <c r="AB2483" s="135"/>
      <c r="AC2483" s="135"/>
      <c r="AD2483" s="135"/>
      <c r="AE2483" s="135"/>
      <c r="AF2483" s="135"/>
      <c r="AG2483" s="135"/>
      <c r="AH2483" s="135"/>
      <c r="AI2483" s="135"/>
      <c r="AJ2483" s="135"/>
      <c r="AK2483" s="135"/>
    </row>
    <row r="2484" spans="1:37" ht="18" customHeight="1" thickBot="1">
      <c r="A2484" s="312"/>
      <c r="B2484" s="321">
        <f>B2479+1</f>
        <v>14</v>
      </c>
      <c r="C2484" s="81" t="s">
        <v>23</v>
      </c>
      <c r="D2484" s="82" t="s">
        <v>136</v>
      </c>
      <c r="E2484" s="82" t="s">
        <v>28</v>
      </c>
      <c r="F2484" s="82" t="s">
        <v>27</v>
      </c>
      <c r="G2484" s="82" t="s">
        <v>24</v>
      </c>
      <c r="H2484" s="171" t="s">
        <v>25</v>
      </c>
      <c r="I2484" s="91" t="s">
        <v>133</v>
      </c>
      <c r="J2484" s="372" t="s">
        <v>198</v>
      </c>
      <c r="K2484" s="374"/>
      <c r="L2484" s="375"/>
      <c r="M2484" s="375"/>
      <c r="N2484" s="375"/>
      <c r="O2484" s="375"/>
      <c r="P2484" s="375"/>
      <c r="Q2484" s="375"/>
      <c r="R2484" s="376"/>
      <c r="S2484" s="83"/>
      <c r="T2484" s="120" t="s">
        <v>31</v>
      </c>
      <c r="U2484" s="118"/>
      <c r="V2484" s="118"/>
      <c r="W2484" s="118"/>
      <c r="X2484" s="118"/>
      <c r="Y2484" s="135" t="str">
        <f>K2486</f>
        <v/>
      </c>
      <c r="Z2484" s="266">
        <f>K2487</f>
        <v>0</v>
      </c>
      <c r="AA2484" s="135"/>
      <c r="AB2484" s="135"/>
      <c r="AC2484" s="135"/>
      <c r="AD2484" s="135"/>
      <c r="AE2484" s="135"/>
      <c r="AF2484" s="148"/>
      <c r="AG2484" s="135"/>
      <c r="AH2484" s="135"/>
      <c r="AI2484" s="135"/>
      <c r="AJ2484" s="135"/>
      <c r="AK2484" s="135"/>
    </row>
    <row r="2485" spans="1:37" ht="18" customHeight="1" thickBot="1">
      <c r="A2485" s="312"/>
      <c r="B2485" s="309">
        <f>B2420</f>
        <v>28</v>
      </c>
      <c r="C2485" s="107"/>
      <c r="D2485" s="108" t="s">
        <v>30</v>
      </c>
      <c r="E2485" s="108" t="str">
        <f>IF(C2485="","",IFERROR(INDEX(リスト!$B$3:$B$32,MATCH(プレー記録!C2485,リスト!$D$3:$D$32,0),1),""))</f>
        <v/>
      </c>
      <c r="F2485" s="109"/>
      <c r="G2485" s="109" t="str">
        <f>IF(F2485="","",F2485)</f>
        <v/>
      </c>
      <c r="H2485" s="172"/>
      <c r="I2485" s="175"/>
      <c r="J2485" s="373"/>
      <c r="K2485" s="377"/>
      <c r="L2485" s="378"/>
      <c r="M2485" s="378"/>
      <c r="N2485" s="378"/>
      <c r="O2485" s="378"/>
      <c r="P2485" s="378"/>
      <c r="Q2485" s="378"/>
      <c r="R2485" s="379"/>
      <c r="S2485" s="84"/>
      <c r="T2485" s="241"/>
      <c r="U2485" s="118" t="str">
        <f>IF(F2485="","","OUT_"&amp;E2485&amp;MONTH(B2485)&amp;"/"&amp;DAY(B2485)&amp;"_"&amp;COUNTIF($V$12:V2485,V2485))</f>
        <v/>
      </c>
      <c r="V2485" s="118" t="str">
        <f>"OUT_"&amp;E2485&amp;B2485</f>
        <v>OUT_28</v>
      </c>
      <c r="W2485" s="194">
        <f>SUM(H2485)-SUM(I2487)</f>
        <v>0</v>
      </c>
      <c r="X2485" s="119" t="str">
        <f>IF(C2485="","",C2485)</f>
        <v/>
      </c>
      <c r="Y2485" s="135" t="str">
        <f>M2486</f>
        <v/>
      </c>
      <c r="Z2485" s="266">
        <f>M2487</f>
        <v>0</v>
      </c>
      <c r="AA2485" s="135"/>
      <c r="AB2485" s="135"/>
      <c r="AC2485" s="135"/>
      <c r="AD2485" s="135"/>
      <c r="AE2485" s="135"/>
      <c r="AF2485" s="148"/>
      <c r="AG2485" s="135"/>
      <c r="AH2485" s="135"/>
      <c r="AI2485" s="135"/>
      <c r="AJ2485" s="135"/>
      <c r="AK2485" s="135"/>
    </row>
    <row r="2486" spans="1:37" ht="18" customHeight="1">
      <c r="A2486" s="312"/>
      <c r="B2486" s="79"/>
      <c r="C2486" s="85" t="s">
        <v>26</v>
      </c>
      <c r="D2486" s="86" t="s">
        <v>1</v>
      </c>
      <c r="E2486" s="86" t="s">
        <v>29</v>
      </c>
      <c r="F2486" s="86" t="s">
        <v>119</v>
      </c>
      <c r="G2486" s="86" t="s">
        <v>134</v>
      </c>
      <c r="H2486" s="173" t="s">
        <v>117</v>
      </c>
      <c r="I2486" s="92" t="s">
        <v>135</v>
      </c>
      <c r="J2486" s="380" t="s">
        <v>199</v>
      </c>
      <c r="K2486" s="382" t="str">
        <f>$K$13</f>
        <v/>
      </c>
      <c r="L2486" s="383"/>
      <c r="M2486" s="382" t="str">
        <f>$M$13</f>
        <v/>
      </c>
      <c r="N2486" s="383"/>
      <c r="O2486" s="382" t="str">
        <f>$O$13</f>
        <v/>
      </c>
      <c r="P2486" s="383"/>
      <c r="Q2486" s="382" t="str">
        <f>$Q$13</f>
        <v/>
      </c>
      <c r="R2486" s="384"/>
      <c r="S2486" s="87"/>
      <c r="T2486" s="135"/>
      <c r="U2486" s="118"/>
      <c r="V2486" s="118"/>
      <c r="W2486" s="118"/>
      <c r="X2486" s="118"/>
      <c r="Y2486" s="135" t="str">
        <f>O2486</f>
        <v/>
      </c>
      <c r="Z2486" s="266">
        <f>O2487</f>
        <v>0</v>
      </c>
      <c r="AA2486" s="135"/>
      <c r="AB2486" s="135"/>
      <c r="AC2486" s="135"/>
      <c r="AD2486" s="135"/>
      <c r="AE2486" s="135"/>
      <c r="AF2486" s="148"/>
      <c r="AG2486" s="135"/>
      <c r="AH2486" s="135"/>
      <c r="AI2486" s="135"/>
      <c r="AJ2486" s="135"/>
      <c r="AK2486" s="135"/>
    </row>
    <row r="2487" spans="1:37" ht="18" customHeight="1" thickBot="1">
      <c r="A2487" s="312" t="str">
        <f>IF(C2485="","",C2485)</f>
        <v/>
      </c>
      <c r="B2487" s="97">
        <f>B2420</f>
        <v>28</v>
      </c>
      <c r="C2487" s="93" t="str">
        <f>IF(H2485="","",IF(D2485="USD",H2485-G2485,ROUNDUP((H2485-G2485)/T2485,2)))</f>
        <v/>
      </c>
      <c r="D2487" s="110"/>
      <c r="E2487" s="110"/>
      <c r="F2487" s="111" t="str">
        <f>IF(AND(E2485&lt;&gt;"",OR(I2485="全額",I2485="一部")=TRUE)=TRUE,E2485,"")</f>
        <v/>
      </c>
      <c r="G2487" s="112" t="str">
        <f>IF(D2485="JPY",IF(COUNTIF(F2487,"*円*")=1,I2487,ROUNDUP(I2487/T2485,2)),IF(COUNTIF(F2487,"*円*")=0,I2487,ROUNDUP(I2487*T2485,0)))</f>
        <v/>
      </c>
      <c r="H2487" s="174"/>
      <c r="I2487" s="176" t="str">
        <f>IF(I2485="","",IF(I2485="全額",H2485,IF(I2485="なし",0,"金額入力")))</f>
        <v/>
      </c>
      <c r="J2487" s="381"/>
      <c r="K2487" s="385"/>
      <c r="L2487" s="386"/>
      <c r="M2487" s="385"/>
      <c r="N2487" s="386"/>
      <c r="O2487" s="385"/>
      <c r="P2487" s="386"/>
      <c r="Q2487" s="385"/>
      <c r="R2487" s="387"/>
      <c r="S2487" s="87"/>
      <c r="T2487" s="135"/>
      <c r="U2487" s="118" t="str">
        <f>IF(G2487="","","IN_"&amp;F2487&amp;MONTH(H2487)&amp;"/"&amp;DAY(H2487))&amp;"_"&amp;COUNTIF($V$14:V2487,V2487)</f>
        <v>_434</v>
      </c>
      <c r="V2487" s="118" t="str">
        <f>"IN_"&amp;F2487&amp;H2487</f>
        <v>IN_</v>
      </c>
      <c r="W2487" s="118"/>
      <c r="X2487" s="118"/>
      <c r="Y2487" s="135" t="str">
        <f>Q2486</f>
        <v/>
      </c>
      <c r="Z2487" s="266">
        <f>Q2487</f>
        <v>0</v>
      </c>
      <c r="AA2487" s="135" t="str">
        <f>IF(AB2487="着金待ち",COUNTIF($AB$14:AB2487,"着金待ち"),"")</f>
        <v/>
      </c>
      <c r="AB2487" s="135" t="str">
        <f>IF(AND(OR(I2485="全額",I2485="一部")=TRUE,H2487="")=TRUE,"着金待ち","")</f>
        <v/>
      </c>
      <c r="AC2487" s="135" t="str">
        <f>IF(AB2487="着金待ち",C2485,"")</f>
        <v/>
      </c>
      <c r="AD2487" s="135" t="str">
        <f>IF(AB2487="着金待ち",F2487,"")</f>
        <v/>
      </c>
      <c r="AE2487" s="292" t="str">
        <f>IF(AB2487="着金待ち",G2487,"")</f>
        <v/>
      </c>
      <c r="AF2487" s="148" t="str">
        <f>IF(AB2487="着金待ち",B2487,"")</f>
        <v/>
      </c>
      <c r="AG2487" s="135" t="str">
        <f>IF(C2487="","",IF(C2487&lt;&gt;D2487+E2487,"！",""))</f>
        <v/>
      </c>
      <c r="AH2487" s="135" t="str">
        <f>IF(C2487="","",IF(C2487&lt;&gt;SUM(K2487:R2487),"！",""))</f>
        <v/>
      </c>
      <c r="AI2487" s="135" t="str">
        <f>IF(OR(AG2487="！",AH2487="！")=TRUE,"！","")</f>
        <v/>
      </c>
      <c r="AJ2487" s="135" t="str">
        <f>IF(AI2487="！",COUNTIF($AI$14:AI2487,"！"),"")</f>
        <v/>
      </c>
      <c r="AK2487" s="135">
        <v>14</v>
      </c>
    </row>
    <row r="2488" spans="1:37" ht="18" customHeight="1" thickBot="1">
      <c r="B2488" s="308" t="s">
        <v>317</v>
      </c>
      <c r="C2488" s="181"/>
      <c r="D2488" s="182"/>
      <c r="E2488" s="98" t="str">
        <f>IFERROR(ABS(C2487-(D2487+E2487)),"")</f>
        <v/>
      </c>
      <c r="F2488" s="183"/>
      <c r="G2488" s="183"/>
      <c r="H2488" s="182"/>
      <c r="I2488" s="170"/>
      <c r="J2488" s="79"/>
      <c r="K2488" s="79"/>
      <c r="L2488" s="79"/>
      <c r="M2488" s="79"/>
      <c r="N2488" s="79"/>
      <c r="O2488" s="79"/>
      <c r="P2488" s="79"/>
      <c r="Q2488" s="371" t="str">
        <f>IFERROR(ABS(C2487-SUM(K2487:R2487)),"")</f>
        <v/>
      </c>
      <c r="R2488" s="371"/>
      <c r="S2488" s="135"/>
      <c r="T2488" s="135"/>
      <c r="U2488" s="135"/>
      <c r="V2488" s="135"/>
      <c r="W2488" s="135"/>
      <c r="X2488" s="135"/>
      <c r="Y2488" s="135"/>
      <c r="Z2488" s="135"/>
      <c r="AA2488" s="135"/>
      <c r="AB2488" s="135"/>
      <c r="AC2488" s="135"/>
      <c r="AD2488" s="135"/>
      <c r="AE2488" s="135"/>
      <c r="AF2488" s="135"/>
      <c r="AG2488" s="135"/>
      <c r="AH2488" s="135"/>
      <c r="AI2488" s="135"/>
      <c r="AJ2488" s="135"/>
      <c r="AK2488" s="135"/>
    </row>
    <row r="2489" spans="1:37" ht="18" customHeight="1" thickBot="1">
      <c r="A2489" s="312"/>
      <c r="B2489" s="321">
        <f>B2484+1</f>
        <v>15</v>
      </c>
      <c r="C2489" s="81" t="s">
        <v>23</v>
      </c>
      <c r="D2489" s="82" t="s">
        <v>136</v>
      </c>
      <c r="E2489" s="82" t="s">
        <v>28</v>
      </c>
      <c r="F2489" s="82" t="s">
        <v>27</v>
      </c>
      <c r="G2489" s="82" t="s">
        <v>24</v>
      </c>
      <c r="H2489" s="171" t="s">
        <v>25</v>
      </c>
      <c r="I2489" s="91" t="s">
        <v>133</v>
      </c>
      <c r="J2489" s="372" t="s">
        <v>198</v>
      </c>
      <c r="K2489" s="374"/>
      <c r="L2489" s="375"/>
      <c r="M2489" s="375"/>
      <c r="N2489" s="375"/>
      <c r="O2489" s="375"/>
      <c r="P2489" s="375"/>
      <c r="Q2489" s="375"/>
      <c r="R2489" s="376"/>
      <c r="S2489" s="83"/>
      <c r="T2489" s="120" t="s">
        <v>31</v>
      </c>
      <c r="U2489" s="118"/>
      <c r="V2489" s="118"/>
      <c r="W2489" s="118"/>
      <c r="X2489" s="118"/>
      <c r="Y2489" s="135" t="str">
        <f>K2491</f>
        <v/>
      </c>
      <c r="Z2489" s="266">
        <f>K2492</f>
        <v>0</v>
      </c>
      <c r="AA2489" s="135"/>
      <c r="AB2489" s="135"/>
      <c r="AC2489" s="135"/>
      <c r="AD2489" s="135"/>
      <c r="AE2489" s="135"/>
      <c r="AF2489" s="148"/>
      <c r="AG2489" s="135"/>
      <c r="AH2489" s="135"/>
      <c r="AI2489" s="135"/>
      <c r="AJ2489" s="135"/>
      <c r="AK2489" s="135"/>
    </row>
    <row r="2490" spans="1:37" ht="18" customHeight="1" thickBot="1">
      <c r="A2490" s="312"/>
      <c r="B2490" s="309">
        <f>B2420</f>
        <v>28</v>
      </c>
      <c r="C2490" s="107"/>
      <c r="D2490" s="108" t="s">
        <v>30</v>
      </c>
      <c r="E2490" s="108" t="str">
        <f>IF(C2490="","",IFERROR(INDEX(リスト!$B$3:$B$32,MATCH(プレー記録!C2490,リスト!$D$3:$D$32,0),1),""))</f>
        <v/>
      </c>
      <c r="F2490" s="109"/>
      <c r="G2490" s="109" t="str">
        <f>IF(F2490="","",F2490)</f>
        <v/>
      </c>
      <c r="H2490" s="172"/>
      <c r="I2490" s="175"/>
      <c r="J2490" s="373"/>
      <c r="K2490" s="377"/>
      <c r="L2490" s="378"/>
      <c r="M2490" s="378"/>
      <c r="N2490" s="378"/>
      <c r="O2490" s="378"/>
      <c r="P2490" s="378"/>
      <c r="Q2490" s="378"/>
      <c r="R2490" s="379"/>
      <c r="S2490" s="84"/>
      <c r="T2490" s="241"/>
      <c r="U2490" s="118" t="str">
        <f>IF(F2490="","","OUT_"&amp;E2490&amp;MONTH(B2490)&amp;"/"&amp;DAY(B2490)&amp;"_"&amp;COUNTIF($V$12:V2490,V2490))</f>
        <v/>
      </c>
      <c r="V2490" s="118" t="str">
        <f>"OUT_"&amp;E2490&amp;B2490</f>
        <v>OUT_28</v>
      </c>
      <c r="W2490" s="194">
        <f>SUM(H2490)-SUM(I2492)</f>
        <v>0</v>
      </c>
      <c r="X2490" s="119" t="str">
        <f>IF(C2490="","",C2490)</f>
        <v/>
      </c>
      <c r="Y2490" s="135" t="str">
        <f>M2491</f>
        <v/>
      </c>
      <c r="Z2490" s="266">
        <f>M2492</f>
        <v>0</v>
      </c>
      <c r="AA2490" s="135"/>
      <c r="AB2490" s="135"/>
      <c r="AC2490" s="135"/>
      <c r="AD2490" s="135"/>
      <c r="AE2490" s="135"/>
      <c r="AF2490" s="148"/>
      <c r="AG2490" s="135"/>
      <c r="AH2490" s="135"/>
      <c r="AI2490" s="135"/>
      <c r="AJ2490" s="135"/>
      <c r="AK2490" s="135"/>
    </row>
    <row r="2491" spans="1:37" ht="18" customHeight="1">
      <c r="A2491" s="312"/>
      <c r="B2491" s="79"/>
      <c r="C2491" s="85" t="s">
        <v>26</v>
      </c>
      <c r="D2491" s="86" t="s">
        <v>1</v>
      </c>
      <c r="E2491" s="86" t="s">
        <v>29</v>
      </c>
      <c r="F2491" s="86" t="s">
        <v>119</v>
      </c>
      <c r="G2491" s="86" t="s">
        <v>134</v>
      </c>
      <c r="H2491" s="173" t="s">
        <v>117</v>
      </c>
      <c r="I2491" s="92" t="s">
        <v>135</v>
      </c>
      <c r="J2491" s="380" t="s">
        <v>199</v>
      </c>
      <c r="K2491" s="382" t="str">
        <f>$K$13</f>
        <v/>
      </c>
      <c r="L2491" s="383"/>
      <c r="M2491" s="382" t="str">
        <f>$M$13</f>
        <v/>
      </c>
      <c r="N2491" s="383"/>
      <c r="O2491" s="382" t="str">
        <f>$O$13</f>
        <v/>
      </c>
      <c r="P2491" s="383"/>
      <c r="Q2491" s="382" t="str">
        <f>$Q$13</f>
        <v/>
      </c>
      <c r="R2491" s="384"/>
      <c r="S2491" s="87"/>
      <c r="T2491" s="135"/>
      <c r="U2491" s="118"/>
      <c r="V2491" s="118"/>
      <c r="W2491" s="118"/>
      <c r="X2491" s="118"/>
      <c r="Y2491" s="135" t="str">
        <f>O2491</f>
        <v/>
      </c>
      <c r="Z2491" s="266">
        <f>O2492</f>
        <v>0</v>
      </c>
      <c r="AA2491" s="135"/>
      <c r="AB2491" s="135"/>
      <c r="AC2491" s="135"/>
      <c r="AD2491" s="135"/>
      <c r="AE2491" s="135"/>
      <c r="AF2491" s="148"/>
      <c r="AG2491" s="135"/>
      <c r="AH2491" s="135"/>
      <c r="AI2491" s="135"/>
      <c r="AJ2491" s="135"/>
      <c r="AK2491" s="135"/>
    </row>
    <row r="2492" spans="1:37" ht="18" customHeight="1" thickBot="1">
      <c r="A2492" s="312" t="str">
        <f>IF(C2490="","",C2490)</f>
        <v/>
      </c>
      <c r="B2492" s="97">
        <f>B2420</f>
        <v>28</v>
      </c>
      <c r="C2492" s="93" t="str">
        <f>IF(H2490="","",IF(D2490="USD",H2490-G2490,ROUNDUP((H2490-G2490)/T2490,2)))</f>
        <v/>
      </c>
      <c r="D2492" s="110"/>
      <c r="E2492" s="110"/>
      <c r="F2492" s="111" t="str">
        <f>IF(AND(E2490&lt;&gt;"",OR(I2490="全額",I2490="一部")=TRUE)=TRUE,E2490,"")</f>
        <v/>
      </c>
      <c r="G2492" s="112" t="str">
        <f>IF(D2490="JPY",IF(COUNTIF(F2492,"*円*")=1,I2492,ROUNDUP(I2492/T2490,2)),IF(COUNTIF(F2492,"*円*")=0,I2492,ROUNDUP(I2492*T2490,0)))</f>
        <v/>
      </c>
      <c r="H2492" s="174"/>
      <c r="I2492" s="176" t="str">
        <f>IF(I2490="","",IF(I2490="全額",H2490,IF(I2490="なし",0,"金額入力")))</f>
        <v/>
      </c>
      <c r="J2492" s="381"/>
      <c r="K2492" s="385"/>
      <c r="L2492" s="386"/>
      <c r="M2492" s="385"/>
      <c r="N2492" s="386"/>
      <c r="O2492" s="385"/>
      <c r="P2492" s="386"/>
      <c r="Q2492" s="385"/>
      <c r="R2492" s="387"/>
      <c r="S2492" s="87"/>
      <c r="T2492" s="135"/>
      <c r="U2492" s="118" t="str">
        <f>IF(G2492="","","IN_"&amp;F2492&amp;MONTH(H2492)&amp;"/"&amp;DAY(H2492))&amp;"_"&amp;COUNTIF($V$14:V2492,V2492)</f>
        <v>_435</v>
      </c>
      <c r="V2492" s="118" t="str">
        <f>"IN_"&amp;F2492&amp;H2492</f>
        <v>IN_</v>
      </c>
      <c r="W2492" s="118"/>
      <c r="X2492" s="118"/>
      <c r="Y2492" s="135" t="str">
        <f>Q2491</f>
        <v/>
      </c>
      <c r="Z2492" s="266">
        <f>Q2492</f>
        <v>0</v>
      </c>
      <c r="AA2492" s="135" t="str">
        <f>IF(AB2492="着金待ち",COUNTIF($AB$14:AB2492,"着金待ち"),"")</f>
        <v/>
      </c>
      <c r="AB2492" s="135" t="str">
        <f>IF(AND(OR(I2490="全額",I2490="一部")=TRUE,H2492="")=TRUE,"着金待ち","")</f>
        <v/>
      </c>
      <c r="AC2492" s="135" t="str">
        <f>IF(AB2492="着金待ち",C2490,"")</f>
        <v/>
      </c>
      <c r="AD2492" s="135" t="str">
        <f>IF(AB2492="着金待ち",F2492,"")</f>
        <v/>
      </c>
      <c r="AE2492" s="292" t="str">
        <f>IF(AB2492="着金待ち",G2492,"")</f>
        <v/>
      </c>
      <c r="AF2492" s="148" t="str">
        <f>IF(AB2492="着金待ち",B2492,"")</f>
        <v/>
      </c>
      <c r="AG2492" s="135" t="str">
        <f>IF(C2492="","",IF(C2492&lt;&gt;D2492+E2492,"！",""))</f>
        <v/>
      </c>
      <c r="AH2492" s="135" t="str">
        <f>IF(C2492="","",IF(C2492&lt;&gt;SUM(K2492:R2492),"！",""))</f>
        <v/>
      </c>
      <c r="AI2492" s="135" t="str">
        <f>IF(OR(AG2492="！",AH2492="！")=TRUE,"！","")</f>
        <v/>
      </c>
      <c r="AJ2492" s="135" t="str">
        <f>IF(AI2492="！",COUNTIF($AI$14:AI2492,"！"),"")</f>
        <v/>
      </c>
      <c r="AK2492" s="135">
        <v>15</v>
      </c>
    </row>
    <row r="2493" spans="1:37" ht="18" customHeight="1">
      <c r="B2493" s="308" t="s">
        <v>317</v>
      </c>
      <c r="C2493" s="181"/>
      <c r="D2493" s="182"/>
      <c r="E2493" s="98" t="str">
        <f>IFERROR(ABS(C2492-(D2492+E2492)),"")</f>
        <v/>
      </c>
      <c r="F2493" s="183"/>
      <c r="G2493" s="183"/>
      <c r="H2493" s="182"/>
      <c r="I2493" s="170"/>
      <c r="J2493" s="79"/>
      <c r="K2493" s="79"/>
      <c r="L2493" s="79"/>
      <c r="M2493" s="79"/>
      <c r="N2493" s="79"/>
      <c r="O2493" s="79"/>
      <c r="P2493" s="79"/>
      <c r="Q2493" s="371" t="str">
        <f>IFERROR(ABS(C2492-SUM(K2492:R2492)),"")</f>
        <v/>
      </c>
      <c r="R2493" s="371"/>
      <c r="S2493" s="135"/>
      <c r="T2493" s="135"/>
      <c r="U2493" s="135"/>
      <c r="V2493" s="135"/>
      <c r="W2493" s="135"/>
      <c r="X2493" s="135"/>
      <c r="Y2493" s="135"/>
      <c r="Z2493" s="135"/>
      <c r="AA2493" s="135"/>
      <c r="AB2493" s="135"/>
      <c r="AC2493" s="135"/>
      <c r="AD2493" s="135"/>
      <c r="AE2493" s="135"/>
      <c r="AF2493" s="135"/>
    </row>
    <row r="2495" spans="1:37" ht="18" customHeight="1">
      <c r="A2495" s="312"/>
      <c r="B2495" s="178"/>
      <c r="C2495" s="78">
        <f>C2409+1</f>
        <v>29</v>
      </c>
      <c r="D2495" s="179" t="s">
        <v>312</v>
      </c>
      <c r="E2495" s="180">
        <f>G2495+I2495</f>
        <v>0</v>
      </c>
      <c r="F2495" s="179" t="s">
        <v>1</v>
      </c>
      <c r="G2495" s="180">
        <f>D2508+D2513+D2518+D2523+D2528+D2533+D2538+D2543+D2548+D2553+D2558+D2563+D2568+D2573+D2578</f>
        <v>0</v>
      </c>
      <c r="H2495" s="179" t="s">
        <v>29</v>
      </c>
      <c r="I2495" s="180">
        <f>E2508+E2513+E2518+E2523+E2528+E2533+E2538+E2543+E2548+E2553+E2558+E2563+E2568+E2573+E2578</f>
        <v>0</v>
      </c>
      <c r="J2495" s="177"/>
      <c r="K2495" s="391" t="s">
        <v>318</v>
      </c>
      <c r="L2495" s="392"/>
      <c r="M2495" s="392"/>
      <c r="N2495" s="392"/>
      <c r="O2495" s="392"/>
      <c r="P2495" s="392"/>
      <c r="Q2495" s="392"/>
      <c r="R2495" s="393"/>
      <c r="S2495" s="79"/>
      <c r="T2495" s="118"/>
      <c r="U2495" s="118"/>
      <c r="V2495" s="118"/>
      <c r="W2495" s="118"/>
      <c r="X2495" s="118"/>
      <c r="Y2495" s="135"/>
      <c r="Z2495" s="135"/>
      <c r="AA2495" s="135"/>
      <c r="AB2495" s="135"/>
      <c r="AC2495" s="135"/>
      <c r="AD2495" s="135"/>
      <c r="AE2495" s="135"/>
      <c r="AF2495" s="135"/>
    </row>
    <row r="2496" spans="1:37" ht="18" customHeight="1">
      <c r="A2496" s="312"/>
      <c r="B2496" s="178"/>
      <c r="C2496" s="78"/>
      <c r="D2496" s="179" t="s">
        <v>313</v>
      </c>
      <c r="E2496" s="180">
        <f ca="1">IFERROR(INDEX(カレンダー・グラフ!$B$74:$AF$74,1,MATCH(プレー記録!C2495,カレンダー・グラフ!$B$72:$AF$72,0)),0)</f>
        <v>0</v>
      </c>
      <c r="F2496" s="179" t="s">
        <v>314</v>
      </c>
      <c r="G2496" s="180">
        <f>サマリー!$Q$3</f>
        <v>0</v>
      </c>
      <c r="H2496" s="179" t="s">
        <v>315</v>
      </c>
      <c r="I2496" s="180">
        <f>サマリー!$Q$7</f>
        <v>0</v>
      </c>
      <c r="J2496" s="177"/>
      <c r="K2496" s="314" t="s">
        <v>319</v>
      </c>
      <c r="L2496" s="315"/>
      <c r="M2496" s="315"/>
      <c r="N2496" s="315"/>
      <c r="O2496" s="315"/>
      <c r="P2496" s="315"/>
      <c r="Q2496" s="315"/>
      <c r="R2496" s="316"/>
      <c r="S2496" s="79"/>
      <c r="T2496" s="118"/>
      <c r="U2496" s="118"/>
      <c r="V2496" s="118"/>
      <c r="W2496" s="118"/>
      <c r="X2496" s="118"/>
      <c r="Y2496" s="135"/>
      <c r="Z2496" s="135"/>
      <c r="AA2496" s="135"/>
      <c r="AB2496" s="135"/>
      <c r="AC2496" s="135"/>
      <c r="AD2496" s="135"/>
      <c r="AE2496" s="135"/>
      <c r="AF2496" s="135"/>
    </row>
    <row r="2497" spans="1:37" ht="18" customHeight="1">
      <c r="A2497" s="312"/>
      <c r="B2497" s="243"/>
      <c r="C2497" s="389"/>
      <c r="D2497" s="389"/>
      <c r="E2497" s="389"/>
      <c r="F2497" s="389"/>
      <c r="G2497" s="389" t="str">
        <f>IFERROR(INDEX(ルール・メモ!$F$3:$F$32,MATCH(1,ルール・メモ!$E$3:$E$32,0),1),"")</f>
        <v/>
      </c>
      <c r="H2497" s="389"/>
      <c r="I2497" s="389"/>
      <c r="J2497" s="184"/>
      <c r="K2497" s="314" t="s">
        <v>320</v>
      </c>
      <c r="L2497" s="315"/>
      <c r="M2497" s="315"/>
      <c r="N2497" s="315"/>
      <c r="O2497" s="315"/>
      <c r="P2497" s="315"/>
      <c r="Q2497" s="315"/>
      <c r="R2497" s="316"/>
      <c r="S2497" s="79"/>
      <c r="T2497" s="118"/>
      <c r="U2497" s="118"/>
      <c r="V2497" s="118"/>
      <c r="W2497" s="118"/>
      <c r="X2497" s="118"/>
      <c r="Y2497" s="135"/>
      <c r="Z2497" s="135"/>
      <c r="AA2497" s="135"/>
      <c r="AB2497" s="135"/>
      <c r="AC2497" s="135"/>
      <c r="AD2497" s="135"/>
      <c r="AE2497" s="135"/>
      <c r="AF2497" s="135"/>
    </row>
    <row r="2498" spans="1:37" ht="18" customHeight="1">
      <c r="A2498" s="312"/>
      <c r="B2498" s="243"/>
      <c r="C2498" s="389"/>
      <c r="D2498" s="389"/>
      <c r="E2498" s="389"/>
      <c r="F2498" s="389"/>
      <c r="G2498" s="389" t="str">
        <f>IFERROR(INDEX(ルール・メモ!$F$3:$F$32,MATCH(2,ルール・メモ!$E$3:$E$32,0),1),"")</f>
        <v/>
      </c>
      <c r="H2498" s="389"/>
      <c r="I2498" s="389"/>
      <c r="J2498" s="184"/>
      <c r="K2498" s="317" t="s">
        <v>321</v>
      </c>
      <c r="L2498" s="276"/>
      <c r="M2498" s="276"/>
      <c r="N2498" s="276"/>
      <c r="O2498" s="276"/>
      <c r="P2498" s="276"/>
      <c r="Q2498" s="394" t="s">
        <v>322</v>
      </c>
      <c r="R2498" s="395"/>
      <c r="S2498" s="79"/>
      <c r="T2498" s="118"/>
      <c r="U2498" s="118"/>
      <c r="V2498" s="118"/>
      <c r="W2498" s="118"/>
      <c r="X2498" s="118"/>
      <c r="Y2498" s="135"/>
      <c r="Z2498" s="135"/>
      <c r="AA2498" s="135"/>
      <c r="AB2498" s="135"/>
      <c r="AC2498" s="135"/>
      <c r="AD2498" s="135"/>
      <c r="AE2498" s="135"/>
      <c r="AF2498" s="135"/>
    </row>
    <row r="2499" spans="1:37" ht="18" customHeight="1">
      <c r="A2499" s="312"/>
      <c r="B2499" s="243"/>
      <c r="C2499" s="389"/>
      <c r="D2499" s="389"/>
      <c r="E2499" s="389"/>
      <c r="F2499" s="389"/>
      <c r="G2499" s="389" t="str">
        <f>IFERROR(INDEX(ルール・メモ!$F$3:$F$32,MATCH(3,ルール・メモ!$E$3:$E$32,0),1),"")</f>
        <v/>
      </c>
      <c r="H2499" s="389"/>
      <c r="I2499" s="389"/>
      <c r="J2499" s="184"/>
      <c r="K2499" s="306">
        <f>$C$1</f>
        <v>0</v>
      </c>
      <c r="L2499" s="99">
        <f>K2499+1</f>
        <v>1</v>
      </c>
      <c r="M2499" s="99">
        <f t="shared" ref="M2499" si="227">L2499+1</f>
        <v>2</v>
      </c>
      <c r="N2499" s="99">
        <f t="shared" ref="N2499" si="228">M2499+1</f>
        <v>3</v>
      </c>
      <c r="O2499" s="99">
        <f t="shared" ref="O2499" si="229">N2499+1</f>
        <v>4</v>
      </c>
      <c r="P2499" s="99">
        <f t="shared" ref="P2499" si="230">O2499+1</f>
        <v>5</v>
      </c>
      <c r="Q2499" s="99">
        <f t="shared" ref="Q2499" si="231">P2499+1</f>
        <v>6</v>
      </c>
      <c r="R2499" s="100">
        <f t="shared" ref="R2499" si="232">Q2499+1</f>
        <v>7</v>
      </c>
      <c r="S2499" s="79"/>
      <c r="T2499" s="118"/>
      <c r="U2499" s="118"/>
      <c r="V2499" s="118"/>
      <c r="W2499" s="118"/>
      <c r="X2499" s="118"/>
      <c r="Y2499" s="135"/>
      <c r="Z2499" s="135"/>
      <c r="AA2499" s="135"/>
      <c r="AB2499" s="135"/>
      <c r="AC2499" s="135"/>
      <c r="AD2499" s="135"/>
      <c r="AE2499" s="135"/>
      <c r="AF2499" s="135"/>
    </row>
    <row r="2500" spans="1:37" ht="18" customHeight="1">
      <c r="A2500" s="312"/>
      <c r="B2500" s="243"/>
      <c r="C2500" s="389"/>
      <c r="D2500" s="389"/>
      <c r="E2500" s="389"/>
      <c r="F2500" s="389"/>
      <c r="G2500" s="389" t="str">
        <f>IFERROR(INDEX(ルール・メモ!$F$3:$F$32,MATCH(4,ルール・メモ!$E$3:$E$32,0),1),"")</f>
        <v/>
      </c>
      <c r="H2500" s="389"/>
      <c r="I2500" s="389"/>
      <c r="J2500" s="184"/>
      <c r="K2500" s="101">
        <f>K2499+8</f>
        <v>8</v>
      </c>
      <c r="L2500" s="102">
        <f t="shared" ref="L2500:R2500" si="233">L2499+8</f>
        <v>9</v>
      </c>
      <c r="M2500" s="102">
        <f t="shared" si="233"/>
        <v>10</v>
      </c>
      <c r="N2500" s="102">
        <f t="shared" si="233"/>
        <v>11</v>
      </c>
      <c r="O2500" s="102">
        <f t="shared" si="233"/>
        <v>12</v>
      </c>
      <c r="P2500" s="102">
        <f t="shared" si="233"/>
        <v>13</v>
      </c>
      <c r="Q2500" s="102">
        <f t="shared" si="233"/>
        <v>14</v>
      </c>
      <c r="R2500" s="103">
        <f t="shared" si="233"/>
        <v>15</v>
      </c>
      <c r="S2500" s="79"/>
      <c r="T2500" s="118"/>
      <c r="U2500" s="118"/>
      <c r="V2500" s="118"/>
      <c r="W2500" s="118"/>
      <c r="X2500" s="118"/>
      <c r="Y2500" s="135"/>
      <c r="Z2500" s="135"/>
      <c r="AA2500" s="135"/>
      <c r="AB2500" s="135"/>
      <c r="AC2500" s="135"/>
      <c r="AD2500" s="135"/>
      <c r="AE2500" s="135"/>
      <c r="AF2500" s="135"/>
    </row>
    <row r="2501" spans="1:37" ht="18" customHeight="1">
      <c r="A2501" s="312"/>
      <c r="B2501" s="243"/>
      <c r="C2501" s="389"/>
      <c r="D2501" s="389"/>
      <c r="E2501" s="389"/>
      <c r="F2501" s="389"/>
      <c r="G2501" s="389" t="str">
        <f>IFERROR(INDEX(ルール・メモ!$F$3:$F$32,MATCH(5,ルール・メモ!$E$3:$E$32,0),1),"")</f>
        <v/>
      </c>
      <c r="H2501" s="389"/>
      <c r="I2501" s="389"/>
      <c r="J2501" s="184"/>
      <c r="K2501" s="101">
        <f t="shared" ref="K2501:R2502" si="234">K2500+8</f>
        <v>16</v>
      </c>
      <c r="L2501" s="102">
        <f t="shared" si="234"/>
        <v>17</v>
      </c>
      <c r="M2501" s="102">
        <f t="shared" si="234"/>
        <v>18</v>
      </c>
      <c r="N2501" s="102">
        <f t="shared" si="234"/>
        <v>19</v>
      </c>
      <c r="O2501" s="102">
        <f t="shared" si="234"/>
        <v>20</v>
      </c>
      <c r="P2501" s="102">
        <f t="shared" si="234"/>
        <v>21</v>
      </c>
      <c r="Q2501" s="102">
        <f t="shared" si="234"/>
        <v>22</v>
      </c>
      <c r="R2501" s="103">
        <f t="shared" si="234"/>
        <v>23</v>
      </c>
      <c r="S2501" s="79"/>
      <c r="T2501" s="118"/>
      <c r="U2501" s="118"/>
      <c r="V2501" s="118"/>
      <c r="W2501" s="118"/>
      <c r="X2501" s="118"/>
      <c r="Y2501" s="135"/>
      <c r="Z2501" s="135"/>
      <c r="AA2501" s="135"/>
      <c r="AB2501" s="135"/>
      <c r="AC2501" s="135"/>
      <c r="AD2501" s="135"/>
      <c r="AE2501" s="135"/>
      <c r="AF2501" s="135"/>
    </row>
    <row r="2502" spans="1:37" ht="18" customHeight="1">
      <c r="A2502" s="312"/>
      <c r="B2502" s="243"/>
      <c r="C2502" s="389"/>
      <c r="D2502" s="389"/>
      <c r="E2502" s="389"/>
      <c r="F2502" s="389"/>
      <c r="G2502" s="389" t="str">
        <f>IFERROR(INDEX(ルール・メモ!$F$3:$F$32,MATCH(6,ルール・メモ!$E$3:$E$32,0),1),"")</f>
        <v/>
      </c>
      <c r="H2502" s="389"/>
      <c r="I2502" s="389"/>
      <c r="J2502" s="184"/>
      <c r="K2502" s="104">
        <f t="shared" si="234"/>
        <v>24</v>
      </c>
      <c r="L2502" s="105">
        <f t="shared" si="234"/>
        <v>25</v>
      </c>
      <c r="M2502" s="105">
        <f t="shared" si="234"/>
        <v>26</v>
      </c>
      <c r="N2502" s="105">
        <f t="shared" si="234"/>
        <v>27</v>
      </c>
      <c r="O2502" s="105">
        <f t="shared" si="234"/>
        <v>28</v>
      </c>
      <c r="P2502" s="105">
        <f t="shared" si="234"/>
        <v>29</v>
      </c>
      <c r="Q2502" s="105">
        <f t="shared" si="234"/>
        <v>30</v>
      </c>
      <c r="R2502" s="106"/>
      <c r="S2502" s="79"/>
      <c r="T2502" s="118"/>
      <c r="U2502" s="118"/>
      <c r="V2502" s="118"/>
      <c r="W2502" s="118"/>
      <c r="X2502" s="118"/>
      <c r="Y2502" s="135"/>
      <c r="Z2502" s="135"/>
      <c r="AA2502" s="135"/>
      <c r="AB2502" s="135"/>
      <c r="AC2502" s="135"/>
      <c r="AD2502" s="135"/>
      <c r="AE2502" s="135"/>
      <c r="AF2502" s="135"/>
    </row>
    <row r="2503" spans="1:37" ht="18" customHeight="1">
      <c r="A2503" s="312"/>
      <c r="B2503" s="80"/>
      <c r="C2503" s="95" t="str">
        <f>"①"&amp;IFERROR(INDEX(ルール・メモ!$C$3:$C$32,MATCH(1,ルール・メモ!$B$3:$B$32,0),1),"")</f>
        <v>①</v>
      </c>
      <c r="D2503" s="95"/>
      <c r="E2503" s="95"/>
      <c r="F2503" s="95"/>
      <c r="G2503" s="95"/>
      <c r="H2503" s="95"/>
      <c r="I2503" s="95" t="str">
        <f>"③"&amp;IFERROR(INDEX(ルール・メモ!$C$3:$C$32,MATCH(3,ルール・メモ!$B$3:$B$32,0),1),"")</f>
        <v>③</v>
      </c>
      <c r="J2503" s="80"/>
      <c r="K2503" s="96"/>
      <c r="L2503" s="96"/>
      <c r="M2503" s="96"/>
      <c r="N2503" s="96"/>
      <c r="O2503" s="96"/>
      <c r="P2503" s="96"/>
      <c r="Q2503" s="96"/>
      <c r="R2503" s="96"/>
      <c r="S2503" s="79"/>
      <c r="T2503" s="119"/>
      <c r="U2503" s="118"/>
      <c r="V2503" s="118"/>
      <c r="W2503" s="118"/>
      <c r="X2503" s="118"/>
      <c r="Y2503" s="135"/>
      <c r="Z2503" s="135"/>
      <c r="AA2503" s="135"/>
      <c r="AB2503" s="135"/>
      <c r="AC2503" s="135"/>
      <c r="AD2503" s="135"/>
      <c r="AE2503" s="135"/>
      <c r="AF2503" s="135"/>
    </row>
    <row r="2504" spans="1:37" ht="18" customHeight="1" thickBot="1">
      <c r="A2504" s="312"/>
      <c r="B2504" s="80"/>
      <c r="C2504" s="186" t="str">
        <f>"②"&amp;IFERROR(INDEX(ルール・メモ!$C$3:$C$32,MATCH(2,ルール・メモ!$B$3:$B$32,0),1),"")</f>
        <v>②</v>
      </c>
      <c r="D2504" s="186"/>
      <c r="E2504" s="186"/>
      <c r="F2504" s="186"/>
      <c r="G2504" s="186"/>
      <c r="H2504" s="186"/>
      <c r="I2504" s="186" t="str">
        <f>"④"&amp;IFERROR(INDEX(ルール・メモ!$C$3:$C$32,MATCH(4,ルール・メモ!$B$3:$B$32,0),1),"")</f>
        <v>④</v>
      </c>
      <c r="J2504" s="187"/>
      <c r="K2504" s="188"/>
      <c r="L2504" s="188"/>
      <c r="M2504" s="188"/>
      <c r="N2504" s="188"/>
      <c r="O2504" s="188"/>
      <c r="P2504" s="188"/>
      <c r="Q2504" s="188"/>
      <c r="R2504" s="188"/>
      <c r="S2504" s="79"/>
      <c r="T2504" s="118"/>
      <c r="U2504" s="118"/>
      <c r="V2504" s="118"/>
      <c r="W2504" s="118"/>
      <c r="X2504" s="118"/>
      <c r="Y2504" s="135"/>
      <c r="Z2504" s="135"/>
      <c r="AA2504" s="1"/>
      <c r="AB2504" s="1"/>
      <c r="AC2504" s="1"/>
      <c r="AD2504" s="1"/>
      <c r="AE2504" s="1"/>
      <c r="AF2504" s="1"/>
    </row>
    <row r="2505" spans="1:37" ht="18" customHeight="1" thickBot="1">
      <c r="A2505" s="312"/>
      <c r="B2505" s="321">
        <v>1</v>
      </c>
      <c r="C2505" s="81" t="s">
        <v>23</v>
      </c>
      <c r="D2505" s="82" t="s">
        <v>136</v>
      </c>
      <c r="E2505" s="82" t="s">
        <v>28</v>
      </c>
      <c r="F2505" s="82" t="s">
        <v>27</v>
      </c>
      <c r="G2505" s="82" t="s">
        <v>24</v>
      </c>
      <c r="H2505" s="171" t="s">
        <v>25</v>
      </c>
      <c r="I2505" s="91" t="s">
        <v>133</v>
      </c>
      <c r="J2505" s="372" t="s">
        <v>198</v>
      </c>
      <c r="K2505" s="374"/>
      <c r="L2505" s="375"/>
      <c r="M2505" s="375"/>
      <c r="N2505" s="375"/>
      <c r="O2505" s="375"/>
      <c r="P2505" s="375"/>
      <c r="Q2505" s="375"/>
      <c r="R2505" s="376"/>
      <c r="S2505" s="83"/>
      <c r="T2505" s="120" t="s">
        <v>31</v>
      </c>
      <c r="U2505" s="118"/>
      <c r="V2505" s="118"/>
      <c r="W2505" s="118"/>
      <c r="X2505" s="118"/>
      <c r="Y2505" s="135" t="str">
        <f>K2507</f>
        <v/>
      </c>
      <c r="Z2505" s="266">
        <f>K2508</f>
        <v>0</v>
      </c>
      <c r="AA2505" s="135"/>
      <c r="AB2505" s="135"/>
      <c r="AC2505" s="135"/>
      <c r="AD2505" s="135"/>
      <c r="AE2505" s="135"/>
      <c r="AF2505" s="148"/>
      <c r="AG2505" s="135"/>
      <c r="AH2505" s="135"/>
      <c r="AI2505" s="135"/>
      <c r="AJ2505" s="135"/>
      <c r="AK2505" s="135"/>
    </row>
    <row r="2506" spans="1:37" ht="18" customHeight="1" thickBot="1">
      <c r="A2506" s="312"/>
      <c r="B2506" s="309">
        <f>C2495</f>
        <v>29</v>
      </c>
      <c r="C2506" s="107"/>
      <c r="D2506" s="108" t="s">
        <v>30</v>
      </c>
      <c r="E2506" s="108" t="str">
        <f>IF(C2506="","",IFERROR(INDEX(リスト!$B$3:$B$32,MATCH(プレー記録!C2506,リスト!$D$3:$D$32,0),1),""))</f>
        <v/>
      </c>
      <c r="F2506" s="109"/>
      <c r="G2506" s="109" t="str">
        <f>IF(F2506="","",F2506)</f>
        <v/>
      </c>
      <c r="H2506" s="172"/>
      <c r="I2506" s="175"/>
      <c r="J2506" s="373"/>
      <c r="K2506" s="377"/>
      <c r="L2506" s="378"/>
      <c r="M2506" s="378"/>
      <c r="N2506" s="378"/>
      <c r="O2506" s="378"/>
      <c r="P2506" s="378"/>
      <c r="Q2506" s="378"/>
      <c r="R2506" s="379"/>
      <c r="S2506" s="84"/>
      <c r="T2506" s="240"/>
      <c r="U2506" s="118" t="str">
        <f>IF(F2506="","","OUT_"&amp;E2506&amp;MONTH(B2506)&amp;"/"&amp;DAY(B2506)&amp;"_"&amp;COUNTIF($V$12:V2506,V2506))</f>
        <v/>
      </c>
      <c r="V2506" s="118" t="str">
        <f>"OUT_"&amp;E2506&amp;B2506</f>
        <v>OUT_29</v>
      </c>
      <c r="W2506" s="194">
        <f>SUM(H2506)-SUM(I2508)</f>
        <v>0</v>
      </c>
      <c r="X2506" s="119" t="str">
        <f>IF(C2506="","",C2506)</f>
        <v/>
      </c>
      <c r="Y2506" s="135" t="str">
        <f>M2507</f>
        <v/>
      </c>
      <c r="Z2506" s="266">
        <f>M2508</f>
        <v>0</v>
      </c>
      <c r="AA2506" s="135"/>
      <c r="AB2506" s="135"/>
      <c r="AC2506" s="135"/>
      <c r="AD2506" s="135"/>
      <c r="AE2506" s="135"/>
      <c r="AF2506" s="148"/>
      <c r="AG2506" s="135"/>
      <c r="AH2506" s="135"/>
      <c r="AI2506" s="135"/>
      <c r="AJ2506" s="135"/>
      <c r="AK2506" s="135"/>
    </row>
    <row r="2507" spans="1:37" ht="18" customHeight="1">
      <c r="A2507" s="312"/>
      <c r="B2507" s="79"/>
      <c r="C2507" s="85" t="s">
        <v>26</v>
      </c>
      <c r="D2507" s="86" t="s">
        <v>1</v>
      </c>
      <c r="E2507" s="86" t="s">
        <v>29</v>
      </c>
      <c r="F2507" s="86" t="s">
        <v>119</v>
      </c>
      <c r="G2507" s="86" t="s">
        <v>134</v>
      </c>
      <c r="H2507" s="173" t="s">
        <v>117</v>
      </c>
      <c r="I2507" s="92" t="s">
        <v>135</v>
      </c>
      <c r="J2507" s="380" t="s">
        <v>199</v>
      </c>
      <c r="K2507" s="382" t="str">
        <f>IF(INDEX(テーブル6[プレー種別],MATCH(1,リスト!$O$3:$O$6,0),1)="","",INDEX(テーブル6[プレー種別],MATCH(1,リスト!$O$3:$O$6,0),1))</f>
        <v/>
      </c>
      <c r="L2507" s="383"/>
      <c r="M2507" s="382" t="str">
        <f>IF(INDEX(テーブル6[プレー種別],MATCH(2,リスト!$O$3:$O$6,0),1)="","",INDEX(テーブル6[プレー種別],MATCH(2,リスト!$O$3:$O$6,0),1))</f>
        <v/>
      </c>
      <c r="N2507" s="383"/>
      <c r="O2507" s="382" t="str">
        <f>IF(INDEX(テーブル6[プレー種別],MATCH(3,リスト!$O$3:$O$6,0),1)="","",INDEX(テーブル6[プレー種別],MATCH(3,リスト!$O$3:$O$6,0),1))</f>
        <v/>
      </c>
      <c r="P2507" s="383"/>
      <c r="Q2507" s="382" t="str">
        <f>IF(INDEX(テーブル6[プレー種別],MATCH(4,リスト!$O$3:$O$6,0),1)="","",INDEX(テーブル6[プレー種別],MATCH(4,リスト!$O$3:$O$6,0),1))</f>
        <v/>
      </c>
      <c r="R2507" s="384"/>
      <c r="S2507" s="87"/>
      <c r="T2507" s="118"/>
      <c r="U2507" s="118"/>
      <c r="V2507" s="118"/>
      <c r="W2507" s="118"/>
      <c r="X2507" s="118"/>
      <c r="Y2507" s="135" t="str">
        <f>O2507</f>
        <v/>
      </c>
      <c r="Z2507" s="266">
        <f>O2508</f>
        <v>0</v>
      </c>
      <c r="AA2507" s="135"/>
      <c r="AB2507" s="135"/>
      <c r="AC2507" s="135"/>
      <c r="AD2507" s="135"/>
      <c r="AE2507" s="135"/>
      <c r="AF2507" s="148"/>
      <c r="AG2507" s="135"/>
      <c r="AH2507" s="135"/>
      <c r="AI2507" s="135"/>
      <c r="AJ2507" s="135"/>
      <c r="AK2507" s="135"/>
    </row>
    <row r="2508" spans="1:37" ht="18" customHeight="1" thickBot="1">
      <c r="A2508" s="312" t="str">
        <f>IF(C2506="","",C2506)</f>
        <v/>
      </c>
      <c r="B2508" s="97">
        <f>B2506</f>
        <v>29</v>
      </c>
      <c r="C2508" s="93" t="str">
        <f>IF(H2506="","",IF(D2506="USD",H2506-G2506,ROUNDUP((H2506-G2506)/T2506,2)))</f>
        <v/>
      </c>
      <c r="D2508" s="110"/>
      <c r="E2508" s="110"/>
      <c r="F2508" s="111" t="str">
        <f>IF(AND(E2506&lt;&gt;"",OR(I2506="全額",I2506="一部")=TRUE)=TRUE,E2506,"")</f>
        <v/>
      </c>
      <c r="G2508" s="112" t="str">
        <f>IF(D2506="JPY",IF(COUNTIF(F2508,"*円*")=1,I2508,ROUNDUP(I2508/T2506,2)),IF(COUNTIF(F2508,"*円*")=0,I2508,ROUNDUP(I2508*T2506,0)))</f>
        <v/>
      </c>
      <c r="H2508" s="174"/>
      <c r="I2508" s="176" t="str">
        <f>IF(I2506="","",IF(I2506="全額",H2506,IF(I2506="なし",0,"金額入力")))</f>
        <v/>
      </c>
      <c r="J2508" s="381"/>
      <c r="K2508" s="385"/>
      <c r="L2508" s="386"/>
      <c r="M2508" s="385"/>
      <c r="N2508" s="386"/>
      <c r="O2508" s="385"/>
      <c r="P2508" s="386"/>
      <c r="Q2508" s="385"/>
      <c r="R2508" s="387"/>
      <c r="S2508" s="87"/>
      <c r="T2508" s="79"/>
      <c r="U2508" s="118" t="str">
        <f>IF(G2508="","","IN_"&amp;F2508&amp;MONTH(H2508)&amp;"/"&amp;DAY(H2508))&amp;"_"&amp;COUNTIF($V$14:V2508,V2508)</f>
        <v>_436</v>
      </c>
      <c r="V2508" s="118" t="str">
        <f>"IN_"&amp;F2508&amp;H2508</f>
        <v>IN_</v>
      </c>
      <c r="W2508" s="118"/>
      <c r="X2508" s="118"/>
      <c r="Y2508" s="135" t="str">
        <f>Q2507</f>
        <v/>
      </c>
      <c r="Z2508" s="266">
        <f>Q2508</f>
        <v>0</v>
      </c>
      <c r="AA2508" s="135" t="str">
        <f>IF(AB2508="着金待ち",COUNTIF($AB$14:AB2508,"着金待ち"),"")</f>
        <v/>
      </c>
      <c r="AB2508" s="135" t="str">
        <f>IF(AND(OR(I2506="全額",I2506="一部")=TRUE,H2508="")=TRUE,"着金待ち","")</f>
        <v/>
      </c>
      <c r="AC2508" s="135" t="str">
        <f>IF(AB2508="着金待ち",C2506,"")</f>
        <v/>
      </c>
      <c r="AD2508" s="135" t="str">
        <f>IF(AB2508="着金待ち",F2508,"")</f>
        <v/>
      </c>
      <c r="AE2508" s="292" t="str">
        <f>IF(AB2508="着金待ち",G2508,"")</f>
        <v/>
      </c>
      <c r="AF2508" s="148" t="str">
        <f>IF(AB2508="着金待ち",B2508,"")</f>
        <v/>
      </c>
      <c r="AG2508" s="135" t="str">
        <f>IF(C2508="","",IF(C2508&lt;&gt;D2508+E2508,"！",""))</f>
        <v/>
      </c>
      <c r="AH2508" s="135" t="str">
        <f>IF(C2508="","",IF(C2508&lt;&gt;SUM(K2508:R2508),"！",""))</f>
        <v/>
      </c>
      <c r="AI2508" s="135" t="str">
        <f>IF(OR(AG2508="！",AH2508="！")=TRUE,"！","")</f>
        <v/>
      </c>
      <c r="AJ2508" s="135" t="str">
        <f>IF(AI2508="！",COUNTIF($AI$14:AI2508,"！"),"")</f>
        <v/>
      </c>
      <c r="AK2508" s="135">
        <v>1</v>
      </c>
    </row>
    <row r="2509" spans="1:37" ht="18" customHeight="1" thickBot="1">
      <c r="A2509" s="312"/>
      <c r="B2509" s="79"/>
      <c r="C2509" s="88"/>
      <c r="D2509" s="89"/>
      <c r="E2509" s="94" t="str">
        <f>IFERROR(ABS(C2508-(D2508+E2508)),"")</f>
        <v/>
      </c>
      <c r="F2509" s="90"/>
      <c r="G2509" s="90"/>
      <c r="H2509" s="89"/>
      <c r="I2509" s="170"/>
      <c r="J2509" s="79"/>
      <c r="K2509" s="79"/>
      <c r="L2509" s="79"/>
      <c r="M2509" s="79"/>
      <c r="N2509" s="79"/>
      <c r="O2509" s="79"/>
      <c r="P2509" s="79"/>
      <c r="Q2509" s="388" t="str">
        <f>IFERROR(ABS(C2508-SUM(K2508:R2508)),"")</f>
        <v/>
      </c>
      <c r="R2509" s="388"/>
      <c r="S2509" s="79"/>
      <c r="T2509" s="118"/>
      <c r="U2509" s="118"/>
      <c r="V2509" s="118"/>
      <c r="W2509" s="118"/>
      <c r="X2509" s="118"/>
      <c r="Y2509" s="135"/>
      <c r="Z2509" s="135"/>
      <c r="AA2509" s="135"/>
      <c r="AB2509" s="135"/>
      <c r="AC2509" s="135"/>
      <c r="AD2509" s="135"/>
      <c r="AE2509" s="135"/>
      <c r="AF2509" s="148"/>
      <c r="AG2509" s="135"/>
      <c r="AH2509" s="135"/>
      <c r="AI2509" s="135"/>
      <c r="AJ2509" s="135"/>
      <c r="AK2509" s="135"/>
    </row>
    <row r="2510" spans="1:37" ht="18" customHeight="1" thickBot="1">
      <c r="A2510" s="312"/>
      <c r="B2510" s="321">
        <f>B2505+1</f>
        <v>2</v>
      </c>
      <c r="C2510" s="81" t="s">
        <v>23</v>
      </c>
      <c r="D2510" s="82" t="s">
        <v>136</v>
      </c>
      <c r="E2510" s="82" t="s">
        <v>28</v>
      </c>
      <c r="F2510" s="82" t="s">
        <v>27</v>
      </c>
      <c r="G2510" s="82" t="s">
        <v>24</v>
      </c>
      <c r="H2510" s="171" t="s">
        <v>25</v>
      </c>
      <c r="I2510" s="91" t="s">
        <v>133</v>
      </c>
      <c r="J2510" s="372" t="s">
        <v>198</v>
      </c>
      <c r="K2510" s="374"/>
      <c r="L2510" s="375"/>
      <c r="M2510" s="375"/>
      <c r="N2510" s="375"/>
      <c r="O2510" s="375"/>
      <c r="P2510" s="375"/>
      <c r="Q2510" s="375"/>
      <c r="R2510" s="376"/>
      <c r="S2510" s="83"/>
      <c r="T2510" s="120" t="s">
        <v>31</v>
      </c>
      <c r="U2510" s="118"/>
      <c r="V2510" s="118"/>
      <c r="W2510" s="118"/>
      <c r="X2510" s="118"/>
      <c r="Y2510" s="135" t="str">
        <f>K2512</f>
        <v/>
      </c>
      <c r="Z2510" s="266">
        <f>K2513</f>
        <v>0</v>
      </c>
      <c r="AA2510" s="135"/>
      <c r="AB2510" s="135"/>
      <c r="AC2510" s="135"/>
      <c r="AD2510" s="135"/>
      <c r="AE2510" s="135"/>
      <c r="AF2510" s="148"/>
      <c r="AG2510" s="135"/>
      <c r="AH2510" s="135"/>
      <c r="AI2510" s="135"/>
      <c r="AJ2510" s="135"/>
      <c r="AK2510" s="135"/>
    </row>
    <row r="2511" spans="1:37" ht="18" customHeight="1" thickBot="1">
      <c r="A2511" s="312"/>
      <c r="B2511" s="309">
        <f>B2506</f>
        <v>29</v>
      </c>
      <c r="C2511" s="107"/>
      <c r="D2511" s="108" t="s">
        <v>30</v>
      </c>
      <c r="E2511" s="108" t="str">
        <f>IF(C2511="","",IFERROR(INDEX(リスト!$B$3:$B$32,MATCH(プレー記録!C2511,リスト!$D$3:$D$32,0),1),""))</f>
        <v/>
      </c>
      <c r="F2511" s="109"/>
      <c r="G2511" s="109" t="str">
        <f>IF(F2511="","",F2511)</f>
        <v/>
      </c>
      <c r="H2511" s="172"/>
      <c r="I2511" s="175"/>
      <c r="J2511" s="373"/>
      <c r="K2511" s="377"/>
      <c r="L2511" s="378"/>
      <c r="M2511" s="378"/>
      <c r="N2511" s="378"/>
      <c r="O2511" s="378"/>
      <c r="P2511" s="378"/>
      <c r="Q2511" s="378"/>
      <c r="R2511" s="379"/>
      <c r="S2511" s="84"/>
      <c r="T2511" s="241"/>
      <c r="U2511" s="118" t="str">
        <f>IF(F2511="","","OUT_"&amp;E2511&amp;MONTH(B2511)&amp;"/"&amp;DAY(B2511)&amp;"_"&amp;COUNTIF($V$12:V2511,V2511))</f>
        <v/>
      </c>
      <c r="V2511" s="118" t="str">
        <f>"OUT_"&amp;E2511&amp;B2511</f>
        <v>OUT_29</v>
      </c>
      <c r="W2511" s="194">
        <f>SUM(H2511)-SUM(I2513)</f>
        <v>0</v>
      </c>
      <c r="X2511" s="119" t="str">
        <f>IF(C2511="","",C2511)</f>
        <v/>
      </c>
      <c r="Y2511" s="135" t="str">
        <f>M2512</f>
        <v/>
      </c>
      <c r="Z2511" s="266">
        <f>M2513</f>
        <v>0</v>
      </c>
      <c r="AA2511" s="135"/>
      <c r="AB2511" s="135"/>
      <c r="AC2511" s="135"/>
      <c r="AD2511" s="135"/>
      <c r="AE2511" s="135"/>
      <c r="AF2511" s="148"/>
      <c r="AG2511" s="135"/>
      <c r="AH2511" s="135"/>
      <c r="AI2511" s="135"/>
      <c r="AJ2511" s="135"/>
      <c r="AK2511" s="135"/>
    </row>
    <row r="2512" spans="1:37" ht="18" customHeight="1">
      <c r="A2512" s="312"/>
      <c r="B2512" s="79"/>
      <c r="C2512" s="85" t="s">
        <v>26</v>
      </c>
      <c r="D2512" s="86" t="s">
        <v>1</v>
      </c>
      <c r="E2512" s="86" t="s">
        <v>29</v>
      </c>
      <c r="F2512" s="86" t="s">
        <v>119</v>
      </c>
      <c r="G2512" s="86" t="s">
        <v>134</v>
      </c>
      <c r="H2512" s="173" t="s">
        <v>117</v>
      </c>
      <c r="I2512" s="92" t="s">
        <v>135</v>
      </c>
      <c r="J2512" s="380" t="s">
        <v>199</v>
      </c>
      <c r="K2512" s="382" t="str">
        <f>$K$13</f>
        <v/>
      </c>
      <c r="L2512" s="383"/>
      <c r="M2512" s="382" t="str">
        <f>$M$13</f>
        <v/>
      </c>
      <c r="N2512" s="383"/>
      <c r="O2512" s="382" t="str">
        <f>$O$13</f>
        <v/>
      </c>
      <c r="P2512" s="383"/>
      <c r="Q2512" s="382" t="str">
        <f>$Q$13</f>
        <v/>
      </c>
      <c r="R2512" s="384"/>
      <c r="S2512" s="87"/>
      <c r="T2512" s="118"/>
      <c r="U2512" s="118"/>
      <c r="V2512" s="118"/>
      <c r="W2512" s="118"/>
      <c r="X2512" s="118"/>
      <c r="Y2512" s="135" t="str">
        <f>O2512</f>
        <v/>
      </c>
      <c r="Z2512" s="266">
        <f>O2513</f>
        <v>0</v>
      </c>
      <c r="AA2512" s="135"/>
      <c r="AB2512" s="135"/>
      <c r="AC2512" s="135"/>
      <c r="AD2512" s="135"/>
      <c r="AE2512" s="135"/>
      <c r="AF2512" s="148"/>
      <c r="AG2512" s="135"/>
      <c r="AH2512" s="135"/>
      <c r="AI2512" s="135"/>
      <c r="AJ2512" s="135"/>
      <c r="AK2512" s="135"/>
    </row>
    <row r="2513" spans="1:37" ht="18" customHeight="1" thickBot="1">
      <c r="A2513" s="312" t="str">
        <f>IF(C2511="","",C2511)</f>
        <v/>
      </c>
      <c r="B2513" s="97">
        <f>B2506</f>
        <v>29</v>
      </c>
      <c r="C2513" s="93" t="str">
        <f>IF(H2511="","",IF(D2511="USD",H2511-G2511,ROUNDUP((H2511-G2511)/T2511,2)))</f>
        <v/>
      </c>
      <c r="D2513" s="110"/>
      <c r="E2513" s="110"/>
      <c r="F2513" s="111" t="str">
        <f>IF(AND(E2511&lt;&gt;"",OR(I2511="全額",I2511="一部")=TRUE)=TRUE,E2511,"")</f>
        <v/>
      </c>
      <c r="G2513" s="112" t="str">
        <f>IF(D2511="JPY",IF(COUNTIF(F2513,"*円*")=1,I2513,ROUNDUP(I2513/T2511,2)),IF(COUNTIF(F2513,"*円*")=0,I2513,ROUNDUP(I2513*T2511,0)))</f>
        <v/>
      </c>
      <c r="H2513" s="174"/>
      <c r="I2513" s="176" t="str">
        <f>IF(I2511="","",IF(I2511="全額",H2511,IF(I2511="なし",0,"金額入力")))</f>
        <v/>
      </c>
      <c r="J2513" s="381"/>
      <c r="K2513" s="385"/>
      <c r="L2513" s="386"/>
      <c r="M2513" s="385"/>
      <c r="N2513" s="386"/>
      <c r="O2513" s="385"/>
      <c r="P2513" s="386"/>
      <c r="Q2513" s="385"/>
      <c r="R2513" s="387"/>
      <c r="S2513" s="87"/>
      <c r="T2513" s="79"/>
      <c r="U2513" s="118" t="str">
        <f>IF(G2513="","","IN_"&amp;F2513&amp;MONTH(H2513)&amp;"/"&amp;DAY(H2513))&amp;"_"&amp;COUNTIF($V$14:V2513,V2513)</f>
        <v>_437</v>
      </c>
      <c r="V2513" s="118" t="str">
        <f>"IN_"&amp;F2513&amp;H2513</f>
        <v>IN_</v>
      </c>
      <c r="W2513" s="118"/>
      <c r="X2513" s="118"/>
      <c r="Y2513" s="135" t="str">
        <f>Q2512</f>
        <v/>
      </c>
      <c r="Z2513" s="266">
        <f>Q2513</f>
        <v>0</v>
      </c>
      <c r="AA2513" s="135" t="str">
        <f>IF(AB2513="着金待ち",COUNTIF($AB$14:AB2513,"着金待ち"),"")</f>
        <v/>
      </c>
      <c r="AB2513" s="135" t="str">
        <f>IF(AND(OR(I2511="全額",I2511="一部")=TRUE,H2513="")=TRUE,"着金待ち","")</f>
        <v/>
      </c>
      <c r="AC2513" s="135" t="str">
        <f>IF(AB2513="着金待ち",C2511,"")</f>
        <v/>
      </c>
      <c r="AD2513" s="135" t="str">
        <f>IF(AB2513="着金待ち",F2513,"")</f>
        <v/>
      </c>
      <c r="AE2513" s="292" t="str">
        <f>IF(AB2513="着金待ち",G2513,"")</f>
        <v/>
      </c>
      <c r="AF2513" s="148" t="str">
        <f>IF(AB2513="着金待ち",B2513,"")</f>
        <v/>
      </c>
      <c r="AG2513" s="135" t="str">
        <f>IF(C2513="","",IF(C2513&lt;&gt;D2513+E2513,"！",""))</f>
        <v/>
      </c>
      <c r="AH2513" s="135" t="str">
        <f>IF(C2513="","",IF(C2513&lt;&gt;SUM(K2513:R2513),"！",""))</f>
        <v/>
      </c>
      <c r="AI2513" s="135" t="str">
        <f>IF(OR(AG2513="！",AH2513="！")=TRUE,"！","")</f>
        <v/>
      </c>
      <c r="AJ2513" s="135" t="str">
        <f>IF(AI2513="！",COUNTIF($AI$14:AI2513,"！"),"")</f>
        <v/>
      </c>
      <c r="AK2513" s="135">
        <v>2</v>
      </c>
    </row>
    <row r="2514" spans="1:37" ht="18" customHeight="1" thickBot="1">
      <c r="A2514" s="312"/>
      <c r="B2514" s="79"/>
      <c r="C2514" s="88"/>
      <c r="D2514" s="89"/>
      <c r="E2514" s="94" t="str">
        <f>IFERROR(ABS(C2513-(D2513+E2513)),"")</f>
        <v/>
      </c>
      <c r="F2514" s="90"/>
      <c r="G2514" s="90"/>
      <c r="H2514" s="89"/>
      <c r="I2514" s="170"/>
      <c r="J2514" s="79"/>
      <c r="K2514" s="79"/>
      <c r="L2514" s="79"/>
      <c r="M2514" s="79"/>
      <c r="N2514" s="79"/>
      <c r="O2514" s="79"/>
      <c r="P2514" s="79"/>
      <c r="Q2514" s="388" t="str">
        <f>IFERROR(ABS(C2513-SUM(K2513:R2513)),"")</f>
        <v/>
      </c>
      <c r="R2514" s="388"/>
      <c r="S2514" s="79"/>
      <c r="T2514" s="118"/>
      <c r="U2514" s="118"/>
      <c r="V2514" s="118"/>
      <c r="W2514" s="118"/>
      <c r="X2514" s="118"/>
      <c r="Y2514" s="135"/>
      <c r="Z2514" s="135"/>
      <c r="AA2514" s="135"/>
      <c r="AB2514" s="135"/>
      <c r="AC2514" s="135"/>
      <c r="AD2514" s="135"/>
      <c r="AE2514" s="135"/>
      <c r="AF2514" s="148"/>
      <c r="AG2514" s="135"/>
      <c r="AH2514" s="135"/>
      <c r="AI2514" s="135"/>
      <c r="AJ2514" s="135"/>
      <c r="AK2514" s="135"/>
    </row>
    <row r="2515" spans="1:37" ht="18" customHeight="1" thickBot="1">
      <c r="A2515" s="312"/>
      <c r="B2515" s="321">
        <f>B2510+1</f>
        <v>3</v>
      </c>
      <c r="C2515" s="81" t="s">
        <v>23</v>
      </c>
      <c r="D2515" s="82" t="s">
        <v>136</v>
      </c>
      <c r="E2515" s="82" t="s">
        <v>28</v>
      </c>
      <c r="F2515" s="82" t="s">
        <v>27</v>
      </c>
      <c r="G2515" s="82" t="s">
        <v>24</v>
      </c>
      <c r="H2515" s="171" t="s">
        <v>25</v>
      </c>
      <c r="I2515" s="91" t="s">
        <v>133</v>
      </c>
      <c r="J2515" s="372" t="s">
        <v>198</v>
      </c>
      <c r="K2515" s="374"/>
      <c r="L2515" s="375"/>
      <c r="M2515" s="375"/>
      <c r="N2515" s="375"/>
      <c r="O2515" s="375"/>
      <c r="P2515" s="375"/>
      <c r="Q2515" s="375"/>
      <c r="R2515" s="376"/>
      <c r="S2515" s="83"/>
      <c r="T2515" s="120" t="s">
        <v>31</v>
      </c>
      <c r="U2515" s="118"/>
      <c r="V2515" s="118"/>
      <c r="W2515" s="118"/>
      <c r="X2515" s="118"/>
      <c r="Y2515" s="135" t="str">
        <f>K2517</f>
        <v/>
      </c>
      <c r="Z2515" s="266">
        <f>K2518</f>
        <v>0</v>
      </c>
      <c r="AA2515" s="135"/>
      <c r="AB2515" s="135"/>
      <c r="AC2515" s="135"/>
      <c r="AD2515" s="135"/>
      <c r="AE2515" s="135"/>
      <c r="AF2515" s="148"/>
      <c r="AG2515" s="135"/>
      <c r="AH2515" s="135"/>
      <c r="AI2515" s="135"/>
      <c r="AJ2515" s="135"/>
      <c r="AK2515" s="135"/>
    </row>
    <row r="2516" spans="1:37" ht="18" customHeight="1" thickBot="1">
      <c r="A2516" s="312"/>
      <c r="B2516" s="309">
        <f>B2506</f>
        <v>29</v>
      </c>
      <c r="C2516" s="107"/>
      <c r="D2516" s="108" t="s">
        <v>30</v>
      </c>
      <c r="E2516" s="108" t="str">
        <f>IF(C2516="","",IFERROR(INDEX(リスト!$B$3:$B$32,MATCH(プレー記録!C2516,リスト!$D$3:$D$32,0),1),""))</f>
        <v/>
      </c>
      <c r="F2516" s="109"/>
      <c r="G2516" s="109" t="str">
        <f>IF(F2516="","",F2516)</f>
        <v/>
      </c>
      <c r="H2516" s="172"/>
      <c r="I2516" s="175"/>
      <c r="J2516" s="373"/>
      <c r="K2516" s="377"/>
      <c r="L2516" s="378"/>
      <c r="M2516" s="378"/>
      <c r="N2516" s="378"/>
      <c r="O2516" s="378"/>
      <c r="P2516" s="378"/>
      <c r="Q2516" s="378"/>
      <c r="R2516" s="379"/>
      <c r="S2516" s="84"/>
      <c r="T2516" s="241"/>
      <c r="U2516" s="118" t="str">
        <f>IF(F2516="","","OUT_"&amp;E2516&amp;MONTH(B2516)&amp;"/"&amp;DAY(B2516)&amp;"_"&amp;COUNTIF($V$12:V2516,V2516))</f>
        <v/>
      </c>
      <c r="V2516" s="118" t="str">
        <f>"OUT_"&amp;E2516&amp;B2516</f>
        <v>OUT_29</v>
      </c>
      <c r="W2516" s="194">
        <f>SUM(H2516)-SUM(I2518)</f>
        <v>0</v>
      </c>
      <c r="X2516" s="119" t="str">
        <f>IF(C2516="","",C2516)</f>
        <v/>
      </c>
      <c r="Y2516" s="135" t="str">
        <f>M2517</f>
        <v/>
      </c>
      <c r="Z2516" s="266">
        <f>M2518</f>
        <v>0</v>
      </c>
      <c r="AA2516" s="135"/>
      <c r="AB2516" s="135"/>
      <c r="AC2516" s="135"/>
      <c r="AD2516" s="135"/>
      <c r="AE2516" s="135"/>
      <c r="AF2516" s="148"/>
      <c r="AG2516" s="135"/>
      <c r="AH2516" s="135"/>
      <c r="AI2516" s="135"/>
      <c r="AJ2516" s="135"/>
      <c r="AK2516" s="135"/>
    </row>
    <row r="2517" spans="1:37" ht="18" customHeight="1">
      <c r="A2517" s="312"/>
      <c r="B2517" s="79"/>
      <c r="C2517" s="85" t="s">
        <v>26</v>
      </c>
      <c r="D2517" s="86" t="s">
        <v>1</v>
      </c>
      <c r="E2517" s="86" t="s">
        <v>29</v>
      </c>
      <c r="F2517" s="86" t="s">
        <v>119</v>
      </c>
      <c r="G2517" s="86" t="s">
        <v>134</v>
      </c>
      <c r="H2517" s="173" t="s">
        <v>117</v>
      </c>
      <c r="I2517" s="92" t="s">
        <v>135</v>
      </c>
      <c r="J2517" s="380" t="s">
        <v>199</v>
      </c>
      <c r="K2517" s="382" t="str">
        <f>$K$13</f>
        <v/>
      </c>
      <c r="L2517" s="383"/>
      <c r="M2517" s="382" t="str">
        <f>$M$13</f>
        <v/>
      </c>
      <c r="N2517" s="383"/>
      <c r="O2517" s="382" t="str">
        <f>$O$13</f>
        <v/>
      </c>
      <c r="P2517" s="383"/>
      <c r="Q2517" s="382" t="str">
        <f>$Q$13</f>
        <v/>
      </c>
      <c r="R2517" s="384"/>
      <c r="S2517" s="87"/>
      <c r="T2517" s="135"/>
      <c r="U2517" s="118"/>
      <c r="V2517" s="118"/>
      <c r="W2517" s="118"/>
      <c r="X2517" s="118"/>
      <c r="Y2517" s="135" t="str">
        <f>O2517</f>
        <v/>
      </c>
      <c r="Z2517" s="266">
        <f>O2518</f>
        <v>0</v>
      </c>
      <c r="AA2517" s="135"/>
      <c r="AB2517" s="135"/>
      <c r="AC2517" s="135"/>
      <c r="AD2517" s="135"/>
      <c r="AE2517" s="135"/>
      <c r="AF2517" s="148"/>
      <c r="AG2517" s="135"/>
      <c r="AH2517" s="135"/>
      <c r="AI2517" s="135"/>
      <c r="AJ2517" s="135"/>
      <c r="AK2517" s="135"/>
    </row>
    <row r="2518" spans="1:37" ht="18" customHeight="1" thickBot="1">
      <c r="A2518" s="312" t="str">
        <f>IF(C2516="","",C2516)</f>
        <v/>
      </c>
      <c r="B2518" s="97">
        <f>B2506</f>
        <v>29</v>
      </c>
      <c r="C2518" s="93" t="str">
        <f>IF(H2516="","",IF(D2516="USD",H2516-G2516,ROUNDUP((H2516-G2516)/T2516,2)))</f>
        <v/>
      </c>
      <c r="D2518" s="110"/>
      <c r="E2518" s="110"/>
      <c r="F2518" s="111" t="str">
        <f>IF(AND(E2516&lt;&gt;"",OR(I2516="全額",I2516="一部")=TRUE)=TRUE,E2516,"")</f>
        <v/>
      </c>
      <c r="G2518" s="112" t="str">
        <f>IF(D2516="JPY",IF(COUNTIF(F2518,"*円*")=1,I2518,ROUNDUP(I2518/T2516,2)),IF(COUNTIF(F2518,"*円*")=0,I2518,ROUNDUP(I2518*T2516,0)))</f>
        <v/>
      </c>
      <c r="H2518" s="174"/>
      <c r="I2518" s="176" t="str">
        <f>IF(I2516="","",IF(I2516="全額",H2516,IF(I2516="なし",0,"金額入力")))</f>
        <v/>
      </c>
      <c r="J2518" s="381"/>
      <c r="K2518" s="385"/>
      <c r="L2518" s="386"/>
      <c r="M2518" s="385"/>
      <c r="N2518" s="386"/>
      <c r="O2518" s="385"/>
      <c r="P2518" s="386"/>
      <c r="Q2518" s="385"/>
      <c r="R2518" s="387"/>
      <c r="S2518" s="87"/>
      <c r="T2518" s="135"/>
      <c r="U2518" s="118" t="str">
        <f>IF(G2518="","","IN_"&amp;F2518&amp;MONTH(H2518)&amp;"/"&amp;DAY(H2518))&amp;"_"&amp;COUNTIF($V$14:V2518,V2518)</f>
        <v>_438</v>
      </c>
      <c r="V2518" s="118" t="str">
        <f>"IN_"&amp;F2518&amp;H2518</f>
        <v>IN_</v>
      </c>
      <c r="W2518" s="118"/>
      <c r="X2518" s="118"/>
      <c r="Y2518" s="135" t="str">
        <f>Q2517</f>
        <v/>
      </c>
      <c r="Z2518" s="266">
        <f>Q2518</f>
        <v>0</v>
      </c>
      <c r="AA2518" s="135" t="str">
        <f>IF(AB2518="着金待ち",COUNTIF($AB$14:AB2518,"着金待ち"),"")</f>
        <v/>
      </c>
      <c r="AB2518" s="135" t="str">
        <f>IF(AND(OR(I2516="全額",I2516="一部")=TRUE,H2518="")=TRUE,"着金待ち","")</f>
        <v/>
      </c>
      <c r="AC2518" s="135" t="str">
        <f>IF(AB2518="着金待ち",C2516,"")</f>
        <v/>
      </c>
      <c r="AD2518" s="135" t="str">
        <f>IF(AB2518="着金待ち",F2518,"")</f>
        <v/>
      </c>
      <c r="AE2518" s="292" t="str">
        <f>IF(AB2518="着金待ち",G2518,"")</f>
        <v/>
      </c>
      <c r="AF2518" s="148" t="str">
        <f>IF(AB2518="着金待ち",B2518,"")</f>
        <v/>
      </c>
      <c r="AG2518" s="135" t="str">
        <f>IF(C2518="","",IF(C2518&lt;&gt;D2518+E2518,"！",""))</f>
        <v/>
      </c>
      <c r="AH2518" s="135" t="str">
        <f>IF(C2518="","",IF(C2518&lt;&gt;SUM(K2518:R2518),"！",""))</f>
        <v/>
      </c>
      <c r="AI2518" s="135" t="str">
        <f>IF(OR(AG2518="！",AH2518="！")=TRUE,"！","")</f>
        <v/>
      </c>
      <c r="AJ2518" s="135" t="str">
        <f>IF(AI2518="！",COUNTIF($AI$14:AI2518,"！"),"")</f>
        <v/>
      </c>
      <c r="AK2518" s="135">
        <v>3</v>
      </c>
    </row>
    <row r="2519" spans="1:37" ht="18" customHeight="1" thickBot="1">
      <c r="A2519" s="312"/>
      <c r="B2519" s="308" t="s">
        <v>317</v>
      </c>
      <c r="C2519" s="88"/>
      <c r="D2519" s="89"/>
      <c r="E2519" s="94" t="str">
        <f>IFERROR(ABS(C2518-(D2518+E2518)),"")</f>
        <v/>
      </c>
      <c r="F2519" s="90"/>
      <c r="G2519" s="90"/>
      <c r="H2519" s="89"/>
      <c r="I2519" s="170"/>
      <c r="J2519" s="79"/>
      <c r="K2519" s="79"/>
      <c r="L2519" s="79"/>
      <c r="M2519" s="79"/>
      <c r="N2519" s="79"/>
      <c r="O2519" s="79"/>
      <c r="P2519" s="79"/>
      <c r="Q2519" s="388" t="str">
        <f>IFERROR(ABS(C2518-SUM(K2518:R2518)),"")</f>
        <v/>
      </c>
      <c r="R2519" s="388"/>
      <c r="S2519" s="79"/>
      <c r="T2519" s="135"/>
      <c r="U2519" s="118"/>
      <c r="V2519" s="118"/>
      <c r="W2519" s="118"/>
      <c r="X2519" s="118"/>
      <c r="Y2519" s="135"/>
      <c r="Z2519" s="135"/>
      <c r="AA2519" s="135"/>
      <c r="AB2519" s="135"/>
      <c r="AC2519" s="135"/>
      <c r="AD2519" s="135"/>
      <c r="AE2519" s="135"/>
      <c r="AF2519" s="148"/>
      <c r="AG2519" s="135"/>
      <c r="AH2519" s="135"/>
      <c r="AI2519" s="135"/>
      <c r="AJ2519" s="135"/>
      <c r="AK2519" s="135"/>
    </row>
    <row r="2520" spans="1:37" ht="18" customHeight="1" thickBot="1">
      <c r="A2520" s="312"/>
      <c r="B2520" s="321">
        <f>B2515+1</f>
        <v>4</v>
      </c>
      <c r="C2520" s="81" t="s">
        <v>23</v>
      </c>
      <c r="D2520" s="82" t="s">
        <v>136</v>
      </c>
      <c r="E2520" s="82" t="s">
        <v>28</v>
      </c>
      <c r="F2520" s="82" t="s">
        <v>27</v>
      </c>
      <c r="G2520" s="82" t="s">
        <v>24</v>
      </c>
      <c r="H2520" s="171" t="s">
        <v>25</v>
      </c>
      <c r="I2520" s="91" t="s">
        <v>133</v>
      </c>
      <c r="J2520" s="372" t="s">
        <v>198</v>
      </c>
      <c r="K2520" s="374"/>
      <c r="L2520" s="375"/>
      <c r="M2520" s="375"/>
      <c r="N2520" s="375"/>
      <c r="O2520" s="375"/>
      <c r="P2520" s="375"/>
      <c r="Q2520" s="375"/>
      <c r="R2520" s="376"/>
      <c r="S2520" s="83"/>
      <c r="T2520" s="120" t="s">
        <v>31</v>
      </c>
      <c r="U2520" s="118"/>
      <c r="V2520" s="118"/>
      <c r="W2520" s="118"/>
      <c r="X2520" s="118"/>
      <c r="Y2520" s="135" t="str">
        <f>K2522</f>
        <v/>
      </c>
      <c r="Z2520" s="266">
        <f>K2523</f>
        <v>0</v>
      </c>
      <c r="AA2520" s="135"/>
      <c r="AB2520" s="135"/>
      <c r="AC2520" s="135"/>
      <c r="AD2520" s="135"/>
      <c r="AE2520" s="135"/>
      <c r="AF2520" s="148"/>
      <c r="AG2520" s="135"/>
      <c r="AH2520" s="135"/>
      <c r="AI2520" s="135"/>
      <c r="AJ2520" s="135"/>
      <c r="AK2520" s="135"/>
    </row>
    <row r="2521" spans="1:37" ht="18" customHeight="1" thickBot="1">
      <c r="A2521" s="312"/>
      <c r="B2521" s="309">
        <f>B2506</f>
        <v>29</v>
      </c>
      <c r="C2521" s="107"/>
      <c r="D2521" s="108" t="s">
        <v>30</v>
      </c>
      <c r="E2521" s="108" t="str">
        <f>IF(C2521="","",IFERROR(INDEX(リスト!$B$3:$B$32,MATCH(プレー記録!C2521,リスト!$D$3:$D$32,0),1),""))</f>
        <v/>
      </c>
      <c r="F2521" s="109"/>
      <c r="G2521" s="109" t="str">
        <f>IF(F2521="","",F2521)</f>
        <v/>
      </c>
      <c r="H2521" s="172"/>
      <c r="I2521" s="175"/>
      <c r="J2521" s="373"/>
      <c r="K2521" s="377"/>
      <c r="L2521" s="378"/>
      <c r="M2521" s="378"/>
      <c r="N2521" s="378"/>
      <c r="O2521" s="378"/>
      <c r="P2521" s="378"/>
      <c r="Q2521" s="378"/>
      <c r="R2521" s="379"/>
      <c r="S2521" s="84"/>
      <c r="T2521" s="241"/>
      <c r="U2521" s="118" t="str">
        <f>IF(F2521="","","OUT_"&amp;E2521&amp;MONTH(B2521)&amp;"/"&amp;DAY(B2521)&amp;"_"&amp;COUNTIF($V$12:V2521,V2521))</f>
        <v/>
      </c>
      <c r="V2521" s="118" t="str">
        <f>"OUT_"&amp;E2521&amp;B2521</f>
        <v>OUT_29</v>
      </c>
      <c r="W2521" s="194">
        <f>SUM(H2521)-SUM(I2523)</f>
        <v>0</v>
      </c>
      <c r="X2521" s="119" t="str">
        <f>IF(C2521="","",C2521)</f>
        <v/>
      </c>
      <c r="Y2521" s="135" t="str">
        <f>M2522</f>
        <v/>
      </c>
      <c r="Z2521" s="266">
        <f>M2523</f>
        <v>0</v>
      </c>
      <c r="AA2521" s="135"/>
      <c r="AB2521" s="135"/>
      <c r="AC2521" s="135"/>
      <c r="AD2521" s="135"/>
      <c r="AE2521" s="135"/>
      <c r="AF2521" s="148"/>
      <c r="AG2521" s="135"/>
      <c r="AH2521" s="135"/>
      <c r="AI2521" s="135"/>
      <c r="AJ2521" s="135"/>
      <c r="AK2521" s="135"/>
    </row>
    <row r="2522" spans="1:37" ht="18" customHeight="1">
      <c r="A2522" s="312"/>
      <c r="B2522" s="79"/>
      <c r="C2522" s="85" t="s">
        <v>26</v>
      </c>
      <c r="D2522" s="86" t="s">
        <v>1</v>
      </c>
      <c r="E2522" s="86" t="s">
        <v>29</v>
      </c>
      <c r="F2522" s="86" t="s">
        <v>119</v>
      </c>
      <c r="G2522" s="86" t="s">
        <v>134</v>
      </c>
      <c r="H2522" s="173" t="s">
        <v>117</v>
      </c>
      <c r="I2522" s="92" t="s">
        <v>135</v>
      </c>
      <c r="J2522" s="380" t="s">
        <v>199</v>
      </c>
      <c r="K2522" s="382" t="str">
        <f>$K$13</f>
        <v/>
      </c>
      <c r="L2522" s="383"/>
      <c r="M2522" s="382" t="str">
        <f>$M$13</f>
        <v/>
      </c>
      <c r="N2522" s="383"/>
      <c r="O2522" s="382" t="str">
        <f>$O$13</f>
        <v/>
      </c>
      <c r="P2522" s="383"/>
      <c r="Q2522" s="382" t="str">
        <f>$Q$13</f>
        <v/>
      </c>
      <c r="R2522" s="384"/>
      <c r="S2522" s="87"/>
      <c r="T2522" s="135"/>
      <c r="U2522" s="118"/>
      <c r="V2522" s="118"/>
      <c r="W2522" s="118"/>
      <c r="X2522" s="118"/>
      <c r="Y2522" s="135" t="str">
        <f>O2522</f>
        <v/>
      </c>
      <c r="Z2522" s="266">
        <f>O2523</f>
        <v>0</v>
      </c>
      <c r="AA2522" s="135"/>
      <c r="AB2522" s="135"/>
      <c r="AC2522" s="135"/>
      <c r="AD2522" s="135"/>
      <c r="AE2522" s="135"/>
      <c r="AF2522" s="148"/>
      <c r="AG2522" s="135"/>
      <c r="AH2522" s="135"/>
      <c r="AI2522" s="135"/>
      <c r="AJ2522" s="135"/>
      <c r="AK2522" s="135"/>
    </row>
    <row r="2523" spans="1:37" ht="18" customHeight="1" thickBot="1">
      <c r="A2523" s="312" t="str">
        <f>IF(C2521="","",C2521)</f>
        <v/>
      </c>
      <c r="B2523" s="97">
        <f>B2506</f>
        <v>29</v>
      </c>
      <c r="C2523" s="93" t="str">
        <f>IF(H2521="","",IF(D2521="USD",H2521-G2521,ROUNDUP((H2521-G2521)/T2521,2)))</f>
        <v/>
      </c>
      <c r="D2523" s="110"/>
      <c r="E2523" s="110"/>
      <c r="F2523" s="111" t="str">
        <f>IF(AND(E2521&lt;&gt;"",OR(I2521="全額",I2521="一部")=TRUE)=TRUE,E2521,"")</f>
        <v/>
      </c>
      <c r="G2523" s="112" t="str">
        <f>IF(D2521="JPY",IF(COUNTIF(F2523,"*円*")=1,I2523,ROUNDUP(I2523/T2521,2)),IF(COUNTIF(F2523,"*円*")=0,I2523,ROUNDUP(I2523*T2521,0)))</f>
        <v/>
      </c>
      <c r="H2523" s="174"/>
      <c r="I2523" s="176" t="str">
        <f>IF(I2521="","",IF(I2521="全額",H2521,IF(I2521="なし",0,"金額入力")))</f>
        <v/>
      </c>
      <c r="J2523" s="381"/>
      <c r="K2523" s="385"/>
      <c r="L2523" s="386"/>
      <c r="M2523" s="385"/>
      <c r="N2523" s="386"/>
      <c r="O2523" s="385"/>
      <c r="P2523" s="386"/>
      <c r="Q2523" s="385"/>
      <c r="R2523" s="387"/>
      <c r="S2523" s="87"/>
      <c r="T2523" s="135"/>
      <c r="U2523" s="118" t="str">
        <f>IF(G2523="","","IN_"&amp;F2523&amp;MONTH(H2523)&amp;"/"&amp;DAY(H2523))&amp;"_"&amp;COUNTIF($V$14:V2523,V2523)</f>
        <v>_439</v>
      </c>
      <c r="V2523" s="118" t="str">
        <f>"IN_"&amp;F2523&amp;H2523</f>
        <v>IN_</v>
      </c>
      <c r="W2523" s="118"/>
      <c r="X2523" s="118"/>
      <c r="Y2523" s="135" t="str">
        <f>Q2522</f>
        <v/>
      </c>
      <c r="Z2523" s="266">
        <f>Q2523</f>
        <v>0</v>
      </c>
      <c r="AA2523" s="135" t="str">
        <f>IF(AB2523="着金待ち",COUNTIF($AB$14:AB2523,"着金待ち"),"")</f>
        <v/>
      </c>
      <c r="AB2523" s="135" t="str">
        <f>IF(AND(OR(I2521="全額",I2521="一部")=TRUE,H2523="")=TRUE,"着金待ち","")</f>
        <v/>
      </c>
      <c r="AC2523" s="135" t="str">
        <f>IF(AB2523="着金待ち",C2521,"")</f>
        <v/>
      </c>
      <c r="AD2523" s="135" t="str">
        <f>IF(AB2523="着金待ち",F2523,"")</f>
        <v/>
      </c>
      <c r="AE2523" s="292" t="str">
        <f>IF(AB2523="着金待ち",G2523,"")</f>
        <v/>
      </c>
      <c r="AF2523" s="148" t="str">
        <f>IF(AB2523="着金待ち",B2523,"")</f>
        <v/>
      </c>
      <c r="AG2523" s="135" t="str">
        <f>IF(C2523="","",IF(C2523&lt;&gt;D2523+E2523,"！",""))</f>
        <v/>
      </c>
      <c r="AH2523" s="135" t="str">
        <f>IF(C2523="","",IF(C2523&lt;&gt;SUM(K2523:R2523),"！",""))</f>
        <v/>
      </c>
      <c r="AI2523" s="135" t="str">
        <f>IF(OR(AG2523="！",AH2523="！")=TRUE,"！","")</f>
        <v/>
      </c>
      <c r="AJ2523" s="135" t="str">
        <f>IF(AI2523="！",COUNTIF($AI$14:AI2523,"！"),"")</f>
        <v/>
      </c>
      <c r="AK2523" s="135">
        <v>4</v>
      </c>
    </row>
    <row r="2524" spans="1:37" ht="18" customHeight="1" thickBot="1">
      <c r="A2524" s="312"/>
      <c r="B2524" s="308" t="s">
        <v>317</v>
      </c>
      <c r="C2524" s="88"/>
      <c r="D2524" s="89"/>
      <c r="E2524" s="94" t="str">
        <f>IFERROR(ABS(C2523-(D2523+E2523)),"")</f>
        <v/>
      </c>
      <c r="F2524" s="90"/>
      <c r="G2524" s="90"/>
      <c r="H2524" s="89"/>
      <c r="I2524" s="170"/>
      <c r="J2524" s="79"/>
      <c r="K2524" s="79"/>
      <c r="L2524" s="79"/>
      <c r="M2524" s="79"/>
      <c r="N2524" s="79"/>
      <c r="O2524" s="79"/>
      <c r="P2524" s="79"/>
      <c r="Q2524" s="388" t="str">
        <f>IFERROR(ABS(C2523-SUM(K2523:R2523)),"")</f>
        <v/>
      </c>
      <c r="R2524" s="388"/>
      <c r="S2524" s="79"/>
      <c r="T2524" s="135"/>
      <c r="U2524" s="118"/>
      <c r="V2524" s="118"/>
      <c r="W2524" s="118"/>
      <c r="X2524" s="118"/>
      <c r="Y2524" s="135"/>
      <c r="Z2524" s="135"/>
      <c r="AA2524" s="135"/>
      <c r="AB2524" s="135"/>
      <c r="AC2524" s="135"/>
      <c r="AD2524" s="135"/>
      <c r="AE2524" s="135"/>
      <c r="AF2524" s="148"/>
      <c r="AG2524" s="135"/>
      <c r="AH2524" s="135"/>
      <c r="AI2524" s="135"/>
      <c r="AJ2524" s="135"/>
      <c r="AK2524" s="135"/>
    </row>
    <row r="2525" spans="1:37" ht="18" customHeight="1" thickBot="1">
      <c r="A2525" s="312"/>
      <c r="B2525" s="321">
        <f>B2520+1</f>
        <v>5</v>
      </c>
      <c r="C2525" s="81" t="s">
        <v>23</v>
      </c>
      <c r="D2525" s="82" t="s">
        <v>136</v>
      </c>
      <c r="E2525" s="82" t="s">
        <v>28</v>
      </c>
      <c r="F2525" s="82" t="s">
        <v>27</v>
      </c>
      <c r="G2525" s="82" t="s">
        <v>24</v>
      </c>
      <c r="H2525" s="171" t="s">
        <v>25</v>
      </c>
      <c r="I2525" s="91" t="s">
        <v>133</v>
      </c>
      <c r="J2525" s="372" t="s">
        <v>198</v>
      </c>
      <c r="K2525" s="374"/>
      <c r="L2525" s="375"/>
      <c r="M2525" s="375"/>
      <c r="N2525" s="375"/>
      <c r="O2525" s="375"/>
      <c r="P2525" s="375"/>
      <c r="Q2525" s="375"/>
      <c r="R2525" s="376"/>
      <c r="S2525" s="83"/>
      <c r="T2525" s="120" t="s">
        <v>31</v>
      </c>
      <c r="U2525" s="118"/>
      <c r="V2525" s="118"/>
      <c r="W2525" s="118"/>
      <c r="X2525" s="118"/>
      <c r="Y2525" s="135" t="str">
        <f>K2527</f>
        <v/>
      </c>
      <c r="Z2525" s="266">
        <f>K2528</f>
        <v>0</v>
      </c>
      <c r="AA2525" s="135"/>
      <c r="AB2525" s="135"/>
      <c r="AC2525" s="135"/>
      <c r="AD2525" s="135"/>
      <c r="AE2525" s="135"/>
      <c r="AF2525" s="148"/>
      <c r="AG2525" s="135"/>
      <c r="AH2525" s="135"/>
      <c r="AI2525" s="135"/>
      <c r="AJ2525" s="135"/>
      <c r="AK2525" s="135"/>
    </row>
    <row r="2526" spans="1:37" ht="18" customHeight="1" thickBot="1">
      <c r="A2526" s="312"/>
      <c r="B2526" s="309">
        <f>B2506</f>
        <v>29</v>
      </c>
      <c r="C2526" s="107"/>
      <c r="D2526" s="108" t="s">
        <v>30</v>
      </c>
      <c r="E2526" s="108" t="str">
        <f>IF(C2526="","",IFERROR(INDEX(リスト!$B$3:$B$32,MATCH(プレー記録!C2526,リスト!$D$3:$D$32,0),1),""))</f>
        <v/>
      </c>
      <c r="F2526" s="109"/>
      <c r="G2526" s="109" t="str">
        <f>IF(F2526="","",F2526)</f>
        <v/>
      </c>
      <c r="H2526" s="172"/>
      <c r="I2526" s="175"/>
      <c r="J2526" s="373"/>
      <c r="K2526" s="377"/>
      <c r="L2526" s="378"/>
      <c r="M2526" s="378"/>
      <c r="N2526" s="378"/>
      <c r="O2526" s="378"/>
      <c r="P2526" s="378"/>
      <c r="Q2526" s="378"/>
      <c r="R2526" s="379"/>
      <c r="S2526" s="84"/>
      <c r="T2526" s="241"/>
      <c r="U2526" s="118" t="str">
        <f>IF(F2526="","","OUT_"&amp;E2526&amp;MONTH(B2526)&amp;"/"&amp;DAY(B2526)&amp;"_"&amp;COUNTIF($V$12:V2526,V2526))</f>
        <v/>
      </c>
      <c r="V2526" s="118" t="str">
        <f>"OUT_"&amp;E2526&amp;B2526</f>
        <v>OUT_29</v>
      </c>
      <c r="W2526" s="194">
        <f>SUM(H2526)-SUM(I2528)</f>
        <v>0</v>
      </c>
      <c r="X2526" s="119" t="str">
        <f>IF(C2526="","",C2526)</f>
        <v/>
      </c>
      <c r="Y2526" s="135" t="str">
        <f>M2527</f>
        <v/>
      </c>
      <c r="Z2526" s="266">
        <f>M2528</f>
        <v>0</v>
      </c>
      <c r="AA2526" s="135"/>
      <c r="AB2526" s="135"/>
      <c r="AC2526" s="135"/>
      <c r="AD2526" s="135"/>
      <c r="AE2526" s="135"/>
      <c r="AF2526" s="148"/>
      <c r="AG2526" s="135"/>
      <c r="AH2526" s="135"/>
      <c r="AI2526" s="135"/>
      <c r="AJ2526" s="135"/>
      <c r="AK2526" s="135"/>
    </row>
    <row r="2527" spans="1:37" ht="18" customHeight="1">
      <c r="A2527" s="312"/>
      <c r="B2527" s="79"/>
      <c r="C2527" s="85" t="s">
        <v>26</v>
      </c>
      <c r="D2527" s="86" t="s">
        <v>1</v>
      </c>
      <c r="E2527" s="86" t="s">
        <v>29</v>
      </c>
      <c r="F2527" s="86" t="s">
        <v>119</v>
      </c>
      <c r="G2527" s="86" t="s">
        <v>134</v>
      </c>
      <c r="H2527" s="173" t="s">
        <v>117</v>
      </c>
      <c r="I2527" s="92" t="s">
        <v>135</v>
      </c>
      <c r="J2527" s="380" t="s">
        <v>199</v>
      </c>
      <c r="K2527" s="382" t="str">
        <f>$K$13</f>
        <v/>
      </c>
      <c r="L2527" s="383"/>
      <c r="M2527" s="382" t="str">
        <f>$M$13</f>
        <v/>
      </c>
      <c r="N2527" s="383"/>
      <c r="O2527" s="382" t="str">
        <f>$O$13</f>
        <v/>
      </c>
      <c r="P2527" s="383"/>
      <c r="Q2527" s="382" t="str">
        <f>$Q$13</f>
        <v/>
      </c>
      <c r="R2527" s="384"/>
      <c r="S2527" s="87"/>
      <c r="T2527" s="135"/>
      <c r="U2527" s="118"/>
      <c r="V2527" s="118"/>
      <c r="W2527" s="118"/>
      <c r="X2527" s="118"/>
      <c r="Y2527" s="135" t="str">
        <f>O2527</f>
        <v/>
      </c>
      <c r="Z2527" s="266">
        <f>O2528</f>
        <v>0</v>
      </c>
      <c r="AA2527" s="135"/>
      <c r="AB2527" s="135"/>
      <c r="AC2527" s="135"/>
      <c r="AD2527" s="135"/>
      <c r="AE2527" s="135"/>
      <c r="AF2527" s="148"/>
      <c r="AG2527" s="135"/>
      <c r="AH2527" s="135"/>
      <c r="AI2527" s="135"/>
      <c r="AJ2527" s="135"/>
      <c r="AK2527" s="135"/>
    </row>
    <row r="2528" spans="1:37" ht="18" customHeight="1" thickBot="1">
      <c r="A2528" s="312" t="str">
        <f>IF(C2526="","",C2526)</f>
        <v/>
      </c>
      <c r="B2528" s="97">
        <f>B2506</f>
        <v>29</v>
      </c>
      <c r="C2528" s="93" t="str">
        <f>IF(H2526="","",IF(D2526="USD",H2526-G2526,ROUNDUP((H2526-G2526)/T2526,2)))</f>
        <v/>
      </c>
      <c r="D2528" s="110"/>
      <c r="E2528" s="110"/>
      <c r="F2528" s="111" t="str">
        <f>IF(AND(E2526&lt;&gt;"",OR(I2526="全額",I2526="一部")=TRUE)=TRUE,E2526,"")</f>
        <v/>
      </c>
      <c r="G2528" s="112" t="str">
        <f>IF(D2526="JPY",IF(COUNTIF(F2528,"*円*")=1,I2528,ROUNDUP(I2528/T2526,2)),IF(COUNTIF(F2528,"*円*")=0,I2528,ROUNDUP(I2528*T2526,0)))</f>
        <v/>
      </c>
      <c r="H2528" s="174"/>
      <c r="I2528" s="176" t="str">
        <f>IF(I2526="","",IF(I2526="全額",H2526,IF(I2526="なし",0,"金額入力")))</f>
        <v/>
      </c>
      <c r="J2528" s="381"/>
      <c r="K2528" s="385"/>
      <c r="L2528" s="386"/>
      <c r="M2528" s="385"/>
      <c r="N2528" s="386"/>
      <c r="O2528" s="385"/>
      <c r="P2528" s="386"/>
      <c r="Q2528" s="385"/>
      <c r="R2528" s="387"/>
      <c r="S2528" s="87"/>
      <c r="T2528" s="135"/>
      <c r="U2528" s="118" t="str">
        <f>IF(G2528="","","IN_"&amp;F2528&amp;MONTH(H2528)&amp;"/"&amp;DAY(H2528))&amp;"_"&amp;COUNTIF($V$14:V2528,V2528)</f>
        <v>_440</v>
      </c>
      <c r="V2528" s="118" t="str">
        <f>"IN_"&amp;F2528&amp;H2528</f>
        <v>IN_</v>
      </c>
      <c r="W2528" s="118"/>
      <c r="X2528" s="118"/>
      <c r="Y2528" s="135" t="str">
        <f>Q2527</f>
        <v/>
      </c>
      <c r="Z2528" s="266">
        <f>Q2528</f>
        <v>0</v>
      </c>
      <c r="AA2528" s="135" t="str">
        <f>IF(AB2528="着金待ち",COUNTIF($AB$14:AB2528,"着金待ち"),"")</f>
        <v/>
      </c>
      <c r="AB2528" s="135" t="str">
        <f>IF(AND(OR(I2526="全額",I2526="一部")=TRUE,H2528="")=TRUE,"着金待ち","")</f>
        <v/>
      </c>
      <c r="AC2528" s="135" t="str">
        <f>IF(AB2528="着金待ち",C2526,"")</f>
        <v/>
      </c>
      <c r="AD2528" s="135" t="str">
        <f>IF(AB2528="着金待ち",F2528,"")</f>
        <v/>
      </c>
      <c r="AE2528" s="292" t="str">
        <f>IF(AB2528="着金待ち",G2528,"")</f>
        <v/>
      </c>
      <c r="AF2528" s="148" t="str">
        <f>IF(AB2528="着金待ち",B2528,"")</f>
        <v/>
      </c>
      <c r="AG2528" s="135" t="str">
        <f>IF(C2528="","",IF(C2528&lt;&gt;D2528+E2528,"！",""))</f>
        <v/>
      </c>
      <c r="AH2528" s="135" t="str">
        <f>IF(C2528="","",IF(C2528&lt;&gt;SUM(K2528:R2528),"！",""))</f>
        <v/>
      </c>
      <c r="AI2528" s="135" t="str">
        <f>IF(OR(AG2528="！",AH2528="！")=TRUE,"！","")</f>
        <v/>
      </c>
      <c r="AJ2528" s="135" t="str">
        <f>IF(AI2528="！",COUNTIF($AI$14:AI2528,"！"),"")</f>
        <v/>
      </c>
      <c r="AK2528" s="135">
        <v>5</v>
      </c>
    </row>
    <row r="2529" spans="1:37" ht="18" customHeight="1" thickBot="1">
      <c r="A2529" s="312"/>
      <c r="B2529" s="308" t="s">
        <v>317</v>
      </c>
      <c r="C2529" s="88"/>
      <c r="D2529" s="89"/>
      <c r="E2529" s="94" t="str">
        <f>IFERROR(ABS(C2528-(D2528+E2528)),"")</f>
        <v/>
      </c>
      <c r="F2529" s="90"/>
      <c r="G2529" s="90"/>
      <c r="H2529" s="89"/>
      <c r="I2529" s="170"/>
      <c r="J2529" s="79"/>
      <c r="K2529" s="79"/>
      <c r="L2529" s="79"/>
      <c r="M2529" s="79"/>
      <c r="N2529" s="79"/>
      <c r="O2529" s="79"/>
      <c r="P2529" s="79"/>
      <c r="Q2529" s="388" t="str">
        <f>IFERROR(ABS(C2528-SUM(K2528:R2528)),"")</f>
        <v/>
      </c>
      <c r="R2529" s="388"/>
      <c r="S2529" s="79"/>
      <c r="T2529" s="135"/>
      <c r="U2529" s="118"/>
      <c r="V2529" s="118"/>
      <c r="W2529" s="118"/>
      <c r="X2529" s="118"/>
      <c r="Y2529" s="135"/>
      <c r="Z2529" s="135"/>
      <c r="AA2529" s="135"/>
      <c r="AB2529" s="135"/>
      <c r="AC2529" s="135"/>
      <c r="AD2529" s="135"/>
      <c r="AE2529" s="135"/>
      <c r="AF2529" s="148"/>
      <c r="AG2529" s="135"/>
      <c r="AH2529" s="135"/>
      <c r="AI2529" s="135"/>
      <c r="AJ2529" s="135"/>
      <c r="AK2529" s="135"/>
    </row>
    <row r="2530" spans="1:37" ht="18" customHeight="1" thickBot="1">
      <c r="A2530" s="312"/>
      <c r="B2530" s="321">
        <f>B2525+1</f>
        <v>6</v>
      </c>
      <c r="C2530" s="81" t="s">
        <v>23</v>
      </c>
      <c r="D2530" s="82" t="s">
        <v>136</v>
      </c>
      <c r="E2530" s="82" t="s">
        <v>28</v>
      </c>
      <c r="F2530" s="82" t="s">
        <v>27</v>
      </c>
      <c r="G2530" s="82" t="s">
        <v>24</v>
      </c>
      <c r="H2530" s="171" t="s">
        <v>25</v>
      </c>
      <c r="I2530" s="91" t="s">
        <v>133</v>
      </c>
      <c r="J2530" s="372" t="s">
        <v>198</v>
      </c>
      <c r="K2530" s="374"/>
      <c r="L2530" s="375"/>
      <c r="M2530" s="375"/>
      <c r="N2530" s="375"/>
      <c r="O2530" s="375"/>
      <c r="P2530" s="375"/>
      <c r="Q2530" s="375"/>
      <c r="R2530" s="376"/>
      <c r="S2530" s="83"/>
      <c r="T2530" s="120" t="s">
        <v>31</v>
      </c>
      <c r="U2530" s="118"/>
      <c r="V2530" s="118"/>
      <c r="W2530" s="118"/>
      <c r="X2530" s="118"/>
      <c r="Y2530" s="135" t="str">
        <f>K2532</f>
        <v/>
      </c>
      <c r="Z2530" s="266">
        <f>K2533</f>
        <v>0</v>
      </c>
      <c r="AA2530" s="135"/>
      <c r="AB2530" s="135"/>
      <c r="AC2530" s="135"/>
      <c r="AD2530" s="135"/>
      <c r="AE2530" s="135"/>
      <c r="AF2530" s="148"/>
      <c r="AG2530" s="135"/>
      <c r="AH2530" s="135"/>
      <c r="AI2530" s="135"/>
      <c r="AJ2530" s="135"/>
      <c r="AK2530" s="135"/>
    </row>
    <row r="2531" spans="1:37" ht="18" customHeight="1" thickBot="1">
      <c r="A2531" s="312"/>
      <c r="B2531" s="309">
        <f>B2506</f>
        <v>29</v>
      </c>
      <c r="C2531" s="107"/>
      <c r="D2531" s="108" t="s">
        <v>30</v>
      </c>
      <c r="E2531" s="108" t="str">
        <f>IF(C2531="","",IFERROR(INDEX(リスト!$B$3:$B$32,MATCH(プレー記録!C2531,リスト!$D$3:$D$32,0),1),""))</f>
        <v/>
      </c>
      <c r="F2531" s="109"/>
      <c r="G2531" s="109" t="str">
        <f>IF(F2531="","",F2531)</f>
        <v/>
      </c>
      <c r="H2531" s="172"/>
      <c r="I2531" s="175"/>
      <c r="J2531" s="373"/>
      <c r="K2531" s="377"/>
      <c r="L2531" s="378"/>
      <c r="M2531" s="378"/>
      <c r="N2531" s="378"/>
      <c r="O2531" s="378"/>
      <c r="P2531" s="378"/>
      <c r="Q2531" s="378"/>
      <c r="R2531" s="379"/>
      <c r="S2531" s="84"/>
      <c r="T2531" s="241">
        <v>114</v>
      </c>
      <c r="U2531" s="118" t="str">
        <f>IF(F2531="","","OUT_"&amp;E2531&amp;MONTH(B2531)&amp;"/"&amp;DAY(B2531)&amp;"_"&amp;COUNTIF($V$12:V2531,V2531))</f>
        <v/>
      </c>
      <c r="V2531" s="118" t="str">
        <f>"OUT_"&amp;E2531&amp;B2531</f>
        <v>OUT_29</v>
      </c>
      <c r="W2531" s="194">
        <f>SUM(H2531)-SUM(I2533)</f>
        <v>0</v>
      </c>
      <c r="X2531" s="119" t="str">
        <f>IF(C2531="","",C2531)</f>
        <v/>
      </c>
      <c r="Y2531" s="135" t="str">
        <f>M2532</f>
        <v/>
      </c>
      <c r="Z2531" s="266">
        <f>M2533</f>
        <v>0</v>
      </c>
      <c r="AA2531" s="135"/>
      <c r="AB2531" s="135"/>
      <c r="AC2531" s="135"/>
      <c r="AD2531" s="135"/>
      <c r="AE2531" s="135"/>
      <c r="AF2531" s="148"/>
      <c r="AG2531" s="135"/>
      <c r="AH2531" s="135"/>
      <c r="AI2531" s="135"/>
      <c r="AJ2531" s="135"/>
      <c r="AK2531" s="135"/>
    </row>
    <row r="2532" spans="1:37" ht="18" customHeight="1">
      <c r="A2532" s="312"/>
      <c r="B2532" s="79"/>
      <c r="C2532" s="85" t="s">
        <v>26</v>
      </c>
      <c r="D2532" s="86" t="s">
        <v>1</v>
      </c>
      <c r="E2532" s="86" t="s">
        <v>29</v>
      </c>
      <c r="F2532" s="86" t="s">
        <v>119</v>
      </c>
      <c r="G2532" s="86" t="s">
        <v>134</v>
      </c>
      <c r="H2532" s="173" t="s">
        <v>117</v>
      </c>
      <c r="I2532" s="92" t="s">
        <v>135</v>
      </c>
      <c r="J2532" s="380" t="s">
        <v>199</v>
      </c>
      <c r="K2532" s="382" t="str">
        <f>$K$13</f>
        <v/>
      </c>
      <c r="L2532" s="383"/>
      <c r="M2532" s="382" t="str">
        <f>$M$13</f>
        <v/>
      </c>
      <c r="N2532" s="383"/>
      <c r="O2532" s="382" t="str">
        <f>$O$13</f>
        <v/>
      </c>
      <c r="P2532" s="383"/>
      <c r="Q2532" s="382" t="str">
        <f>$Q$13</f>
        <v/>
      </c>
      <c r="R2532" s="384"/>
      <c r="S2532" s="87"/>
      <c r="T2532" s="135"/>
      <c r="U2532" s="118"/>
      <c r="V2532" s="118"/>
      <c r="W2532" s="118"/>
      <c r="X2532" s="118"/>
      <c r="Y2532" s="135" t="str">
        <f>O2532</f>
        <v/>
      </c>
      <c r="Z2532" s="266">
        <f>O2533</f>
        <v>0</v>
      </c>
      <c r="AA2532" s="135"/>
      <c r="AB2532" s="135"/>
      <c r="AC2532" s="135"/>
      <c r="AD2532" s="135"/>
      <c r="AE2532" s="135"/>
      <c r="AF2532" s="148"/>
      <c r="AG2532" s="135"/>
      <c r="AH2532" s="135"/>
      <c r="AI2532" s="135"/>
      <c r="AJ2532" s="135"/>
      <c r="AK2532" s="135"/>
    </row>
    <row r="2533" spans="1:37" ht="18" customHeight="1" thickBot="1">
      <c r="A2533" s="312" t="str">
        <f>IF(C2531="","",C2531)</f>
        <v/>
      </c>
      <c r="B2533" s="97">
        <f>B2506</f>
        <v>29</v>
      </c>
      <c r="C2533" s="93" t="str">
        <f>IF(H2531="","",IF(D2531="USD",H2531-G2531,ROUNDUP((H2531-G2531)/T2531,2)))</f>
        <v/>
      </c>
      <c r="D2533" s="110"/>
      <c r="E2533" s="110"/>
      <c r="F2533" s="111" t="str">
        <f>IF(AND(E2531&lt;&gt;"",OR(I2531="全額",I2531="一部")=TRUE)=TRUE,E2531,"")</f>
        <v/>
      </c>
      <c r="G2533" s="112" t="str">
        <f>IF(D2531="JPY",IF(COUNTIF(F2533,"*円*")=1,I2533,ROUNDUP(I2533/T2531,2)),IF(COUNTIF(F2533,"*円*")=0,I2533,ROUNDUP(I2533*T2531,0)))</f>
        <v/>
      </c>
      <c r="H2533" s="174"/>
      <c r="I2533" s="176" t="str">
        <f>IF(I2531="","",IF(I2531="全額",H2531,IF(I2531="なし",0,"金額入力")))</f>
        <v/>
      </c>
      <c r="J2533" s="381"/>
      <c r="K2533" s="385"/>
      <c r="L2533" s="386"/>
      <c r="M2533" s="385"/>
      <c r="N2533" s="386"/>
      <c r="O2533" s="385"/>
      <c r="P2533" s="386"/>
      <c r="Q2533" s="385"/>
      <c r="R2533" s="387"/>
      <c r="S2533" s="87"/>
      <c r="T2533" s="135"/>
      <c r="U2533" s="118" t="str">
        <f>IF(G2533="","","IN_"&amp;F2533&amp;MONTH(H2533)&amp;"/"&amp;DAY(H2533))&amp;"_"&amp;COUNTIF($V$14:V2533,V2533)</f>
        <v>_441</v>
      </c>
      <c r="V2533" s="118" t="str">
        <f>"IN_"&amp;F2533&amp;H2533</f>
        <v>IN_</v>
      </c>
      <c r="W2533" s="118"/>
      <c r="X2533" s="118"/>
      <c r="Y2533" s="135" t="str">
        <f>Q2532</f>
        <v/>
      </c>
      <c r="Z2533" s="266">
        <f>Q2533</f>
        <v>0</v>
      </c>
      <c r="AA2533" s="135" t="str">
        <f>IF(AB2533="着金待ち",COUNTIF($AB$14:AB2533,"着金待ち"),"")</f>
        <v/>
      </c>
      <c r="AB2533" s="135" t="str">
        <f>IF(AND(OR(I2531="全額",I2531="一部")=TRUE,H2533="")=TRUE,"着金待ち","")</f>
        <v/>
      </c>
      <c r="AC2533" s="135" t="str">
        <f>IF(AB2533="着金待ち",C2531,"")</f>
        <v/>
      </c>
      <c r="AD2533" s="135" t="str">
        <f>IF(AB2533="着金待ち",F2533,"")</f>
        <v/>
      </c>
      <c r="AE2533" s="292" t="str">
        <f>IF(AB2533="着金待ち",G2533,"")</f>
        <v/>
      </c>
      <c r="AF2533" s="148" t="str">
        <f>IF(AB2533="着金待ち",B2533,"")</f>
        <v/>
      </c>
      <c r="AG2533" s="135" t="str">
        <f>IF(C2533="","",IF(C2533&lt;&gt;D2533+E2533,"！",""))</f>
        <v/>
      </c>
      <c r="AH2533" s="135" t="str">
        <f>IF(C2533="","",IF(C2533&lt;&gt;SUM(K2533:R2533),"！",""))</f>
        <v/>
      </c>
      <c r="AI2533" s="135" t="str">
        <f>IF(OR(AG2533="！",AH2533="！")=TRUE,"！","")</f>
        <v/>
      </c>
      <c r="AJ2533" s="135" t="str">
        <f>IF(AI2533="！",COUNTIF($AI$14:AI2533,"！"),"")</f>
        <v/>
      </c>
      <c r="AK2533" s="135">
        <v>6</v>
      </c>
    </row>
    <row r="2534" spans="1:37" ht="18" customHeight="1" thickBot="1">
      <c r="A2534" s="312"/>
      <c r="B2534" s="308" t="s">
        <v>317</v>
      </c>
      <c r="C2534" s="88"/>
      <c r="D2534" s="89"/>
      <c r="E2534" s="94" t="str">
        <f>IFERROR(ABS(C2533-(D2533+E2533)),"")</f>
        <v/>
      </c>
      <c r="F2534" s="90"/>
      <c r="G2534" s="90"/>
      <c r="H2534" s="89"/>
      <c r="I2534" s="170"/>
      <c r="J2534" s="79"/>
      <c r="K2534" s="79"/>
      <c r="L2534" s="79"/>
      <c r="M2534" s="79"/>
      <c r="N2534" s="79"/>
      <c r="O2534" s="79"/>
      <c r="P2534" s="79"/>
      <c r="Q2534" s="388" t="str">
        <f>IFERROR(ABS(C2533-SUM(K2533:R2533)),"")</f>
        <v/>
      </c>
      <c r="R2534" s="388"/>
      <c r="S2534" s="79"/>
      <c r="T2534" s="135"/>
      <c r="U2534" s="118"/>
      <c r="V2534" s="118"/>
      <c r="W2534" s="118"/>
      <c r="X2534" s="118"/>
      <c r="Y2534" s="135"/>
      <c r="Z2534" s="135"/>
      <c r="AA2534" s="135"/>
      <c r="AB2534" s="135"/>
      <c r="AC2534" s="135"/>
      <c r="AD2534" s="135"/>
      <c r="AE2534" s="135"/>
      <c r="AF2534" s="148"/>
      <c r="AG2534" s="135"/>
      <c r="AH2534" s="135"/>
      <c r="AI2534" s="135"/>
      <c r="AJ2534" s="135"/>
      <c r="AK2534" s="135"/>
    </row>
    <row r="2535" spans="1:37" ht="18" customHeight="1" thickBot="1">
      <c r="A2535" s="312"/>
      <c r="B2535" s="321">
        <f>B2530+1</f>
        <v>7</v>
      </c>
      <c r="C2535" s="81" t="s">
        <v>23</v>
      </c>
      <c r="D2535" s="82" t="s">
        <v>136</v>
      </c>
      <c r="E2535" s="82" t="s">
        <v>28</v>
      </c>
      <c r="F2535" s="82" t="s">
        <v>27</v>
      </c>
      <c r="G2535" s="82" t="s">
        <v>24</v>
      </c>
      <c r="H2535" s="171" t="s">
        <v>25</v>
      </c>
      <c r="I2535" s="91" t="s">
        <v>133</v>
      </c>
      <c r="J2535" s="372" t="s">
        <v>198</v>
      </c>
      <c r="K2535" s="374"/>
      <c r="L2535" s="375"/>
      <c r="M2535" s="375"/>
      <c r="N2535" s="375"/>
      <c r="O2535" s="375"/>
      <c r="P2535" s="375"/>
      <c r="Q2535" s="375"/>
      <c r="R2535" s="376"/>
      <c r="S2535" s="83"/>
      <c r="T2535" s="120" t="s">
        <v>31</v>
      </c>
      <c r="U2535" s="118"/>
      <c r="V2535" s="118"/>
      <c r="W2535" s="118"/>
      <c r="X2535" s="118"/>
      <c r="Y2535" s="135" t="str">
        <f>K2537</f>
        <v/>
      </c>
      <c r="Z2535" s="266">
        <f>K2538</f>
        <v>0</v>
      </c>
      <c r="AA2535" s="135"/>
      <c r="AB2535" s="135"/>
      <c r="AC2535" s="135"/>
      <c r="AD2535" s="135"/>
      <c r="AE2535" s="135"/>
      <c r="AF2535" s="148"/>
      <c r="AG2535" s="135"/>
      <c r="AH2535" s="135"/>
      <c r="AI2535" s="135"/>
      <c r="AJ2535" s="135"/>
      <c r="AK2535" s="135"/>
    </row>
    <row r="2536" spans="1:37" ht="18" customHeight="1" thickBot="1">
      <c r="A2536" s="312"/>
      <c r="B2536" s="309">
        <f>B2506</f>
        <v>29</v>
      </c>
      <c r="C2536" s="107"/>
      <c r="D2536" s="108" t="s">
        <v>30</v>
      </c>
      <c r="E2536" s="108" t="str">
        <f>IF(C2536="","",IFERROR(INDEX(リスト!$B$3:$B$32,MATCH(プレー記録!C2536,リスト!$D$3:$D$32,0),1),""))</f>
        <v/>
      </c>
      <c r="F2536" s="109"/>
      <c r="G2536" s="109" t="str">
        <f>IF(F2536="","",F2536)</f>
        <v/>
      </c>
      <c r="H2536" s="172"/>
      <c r="I2536" s="175"/>
      <c r="J2536" s="373"/>
      <c r="K2536" s="377"/>
      <c r="L2536" s="378"/>
      <c r="M2536" s="378"/>
      <c r="N2536" s="378"/>
      <c r="O2536" s="378"/>
      <c r="P2536" s="378"/>
      <c r="Q2536" s="378"/>
      <c r="R2536" s="379"/>
      <c r="S2536" s="84"/>
      <c r="T2536" s="241"/>
      <c r="U2536" s="118" t="str">
        <f>IF(F2536="","","OUT_"&amp;E2536&amp;MONTH(B2536)&amp;"/"&amp;DAY(B2536)&amp;"_"&amp;COUNTIF($V$12:V2536,V2536))</f>
        <v/>
      </c>
      <c r="V2536" s="118" t="str">
        <f>"OUT_"&amp;E2536&amp;B2536</f>
        <v>OUT_29</v>
      </c>
      <c r="W2536" s="194">
        <f>SUM(H2536)-SUM(I2538)</f>
        <v>0</v>
      </c>
      <c r="X2536" s="119" t="str">
        <f>IF(C2536="","",C2536)</f>
        <v/>
      </c>
      <c r="Y2536" s="135" t="str">
        <f>M2537</f>
        <v/>
      </c>
      <c r="Z2536" s="266">
        <f>M2538</f>
        <v>0</v>
      </c>
      <c r="AA2536" s="135"/>
      <c r="AB2536" s="135"/>
      <c r="AC2536" s="135"/>
      <c r="AD2536" s="135"/>
      <c r="AE2536" s="135"/>
      <c r="AF2536" s="148"/>
      <c r="AG2536" s="135"/>
      <c r="AH2536" s="135"/>
      <c r="AI2536" s="135"/>
      <c r="AJ2536" s="135"/>
      <c r="AK2536" s="135"/>
    </row>
    <row r="2537" spans="1:37" ht="18" customHeight="1">
      <c r="A2537" s="312"/>
      <c r="B2537" s="79"/>
      <c r="C2537" s="85" t="s">
        <v>26</v>
      </c>
      <c r="D2537" s="86" t="s">
        <v>1</v>
      </c>
      <c r="E2537" s="86" t="s">
        <v>29</v>
      </c>
      <c r="F2537" s="86" t="s">
        <v>119</v>
      </c>
      <c r="G2537" s="86" t="s">
        <v>134</v>
      </c>
      <c r="H2537" s="173" t="s">
        <v>117</v>
      </c>
      <c r="I2537" s="92" t="s">
        <v>135</v>
      </c>
      <c r="J2537" s="380" t="s">
        <v>199</v>
      </c>
      <c r="K2537" s="382" t="str">
        <f>$K$13</f>
        <v/>
      </c>
      <c r="L2537" s="383"/>
      <c r="M2537" s="382" t="str">
        <f>$M$13</f>
        <v/>
      </c>
      <c r="N2537" s="383"/>
      <c r="O2537" s="382" t="str">
        <f>$O$13</f>
        <v/>
      </c>
      <c r="P2537" s="383"/>
      <c r="Q2537" s="382" t="str">
        <f>$Q$13</f>
        <v/>
      </c>
      <c r="R2537" s="384"/>
      <c r="S2537" s="87"/>
      <c r="T2537" s="135"/>
      <c r="U2537" s="118"/>
      <c r="V2537" s="118"/>
      <c r="W2537" s="118"/>
      <c r="X2537" s="118"/>
      <c r="Y2537" s="135" t="str">
        <f>O2537</f>
        <v/>
      </c>
      <c r="Z2537" s="266">
        <f>O2538</f>
        <v>0</v>
      </c>
      <c r="AA2537" s="135"/>
      <c r="AB2537" s="135"/>
      <c r="AC2537" s="135"/>
      <c r="AD2537" s="135"/>
      <c r="AE2537" s="135"/>
      <c r="AF2537" s="148"/>
      <c r="AG2537" s="135"/>
      <c r="AH2537" s="135"/>
      <c r="AI2537" s="135"/>
      <c r="AJ2537" s="135"/>
      <c r="AK2537" s="135"/>
    </row>
    <row r="2538" spans="1:37" ht="18" customHeight="1" thickBot="1">
      <c r="A2538" s="312" t="str">
        <f>IF(C2536="","",C2536)</f>
        <v/>
      </c>
      <c r="B2538" s="97">
        <f>B2506</f>
        <v>29</v>
      </c>
      <c r="C2538" s="93" t="str">
        <f>IF(H2536="","",IF(D2536="USD",H2536-G2536,ROUNDUP((H2536-G2536)/T2536,2)))</f>
        <v/>
      </c>
      <c r="D2538" s="110"/>
      <c r="E2538" s="110"/>
      <c r="F2538" s="111" t="str">
        <f>IF(AND(E2536&lt;&gt;"",OR(I2536="全額",I2536="一部")=TRUE)=TRUE,E2536,"")</f>
        <v/>
      </c>
      <c r="G2538" s="112" t="str">
        <f>IF(D2536="JPY",IF(COUNTIF(F2538,"*円*")=1,I2538,ROUNDUP(I2538/T2536,2)),IF(COUNTIF(F2538,"*円*")=0,I2538,ROUNDUP(I2538*T2536,0)))</f>
        <v/>
      </c>
      <c r="H2538" s="174"/>
      <c r="I2538" s="176" t="str">
        <f>IF(I2536="","",IF(I2536="全額",H2536,IF(I2536="なし",0,"金額入力")))</f>
        <v/>
      </c>
      <c r="J2538" s="381"/>
      <c r="K2538" s="385"/>
      <c r="L2538" s="386"/>
      <c r="M2538" s="385"/>
      <c r="N2538" s="386"/>
      <c r="O2538" s="385"/>
      <c r="P2538" s="386"/>
      <c r="Q2538" s="385"/>
      <c r="R2538" s="387"/>
      <c r="S2538" s="87"/>
      <c r="T2538" s="135"/>
      <c r="U2538" s="118" t="str">
        <f>IF(G2538="","","IN_"&amp;F2538&amp;MONTH(H2538)&amp;"/"&amp;DAY(H2538))&amp;"_"&amp;COUNTIF($V$14:V2538,V2538)</f>
        <v>_442</v>
      </c>
      <c r="V2538" s="118" t="str">
        <f>"IN_"&amp;F2538&amp;H2538</f>
        <v>IN_</v>
      </c>
      <c r="W2538" s="118"/>
      <c r="X2538" s="118"/>
      <c r="Y2538" s="135" t="str">
        <f>Q2537</f>
        <v/>
      </c>
      <c r="Z2538" s="266">
        <f>Q2538</f>
        <v>0</v>
      </c>
      <c r="AA2538" s="135" t="str">
        <f>IF(AB2538="着金待ち",COUNTIF($AB$14:AB2538,"着金待ち"),"")</f>
        <v/>
      </c>
      <c r="AB2538" s="135" t="str">
        <f>IF(AND(OR(I2536="全額",I2536="一部")=TRUE,H2538="")=TRUE,"着金待ち","")</f>
        <v/>
      </c>
      <c r="AC2538" s="135" t="str">
        <f>IF(AB2538="着金待ち",C2536,"")</f>
        <v/>
      </c>
      <c r="AD2538" s="135" t="str">
        <f>IF(AB2538="着金待ち",F2538,"")</f>
        <v/>
      </c>
      <c r="AE2538" s="292" t="str">
        <f>IF(AB2538="着金待ち",G2538,"")</f>
        <v/>
      </c>
      <c r="AF2538" s="148" t="str">
        <f>IF(AB2538="着金待ち",B2538,"")</f>
        <v/>
      </c>
      <c r="AG2538" s="135" t="str">
        <f>IF(C2538="","",IF(C2538&lt;&gt;D2538+E2538,"！",""))</f>
        <v/>
      </c>
      <c r="AH2538" s="135" t="str">
        <f>IF(C2538="","",IF(C2538&lt;&gt;SUM(K2538:R2538),"！",""))</f>
        <v/>
      </c>
      <c r="AI2538" s="135" t="str">
        <f>IF(OR(AG2538="！",AH2538="！")=TRUE,"！","")</f>
        <v/>
      </c>
      <c r="AJ2538" s="135" t="str">
        <f>IF(AI2538="！",COUNTIF($AI$14:AI2538,"！"),"")</f>
        <v/>
      </c>
      <c r="AK2538" s="135">
        <v>7</v>
      </c>
    </row>
    <row r="2539" spans="1:37" ht="18" customHeight="1" thickBot="1">
      <c r="A2539" s="312"/>
      <c r="B2539" s="308" t="s">
        <v>317</v>
      </c>
      <c r="C2539" s="88"/>
      <c r="D2539" s="89"/>
      <c r="E2539" s="94" t="str">
        <f>IFERROR(ABS(C2538-(D2538+E2538)),"")</f>
        <v/>
      </c>
      <c r="F2539" s="90"/>
      <c r="G2539" s="90"/>
      <c r="H2539" s="89"/>
      <c r="I2539" s="170"/>
      <c r="J2539" s="79"/>
      <c r="K2539" s="79"/>
      <c r="L2539" s="79"/>
      <c r="M2539" s="79"/>
      <c r="N2539" s="79"/>
      <c r="O2539" s="79"/>
      <c r="P2539" s="79"/>
      <c r="Q2539" s="388" t="str">
        <f>IFERROR(ABS(C2538-SUM(K2538:R2538)),"")</f>
        <v/>
      </c>
      <c r="R2539" s="388"/>
      <c r="S2539" s="79"/>
      <c r="T2539" s="135"/>
      <c r="U2539" s="118"/>
      <c r="V2539" s="118"/>
      <c r="W2539" s="118"/>
      <c r="X2539" s="118"/>
      <c r="Y2539" s="135"/>
      <c r="Z2539" s="135"/>
      <c r="AA2539" s="135"/>
      <c r="AB2539" s="135"/>
      <c r="AC2539" s="135"/>
      <c r="AD2539" s="135"/>
      <c r="AE2539" s="135"/>
      <c r="AF2539" s="148"/>
      <c r="AG2539" s="135"/>
      <c r="AH2539" s="135"/>
      <c r="AI2539" s="135"/>
      <c r="AJ2539" s="135"/>
      <c r="AK2539" s="135"/>
    </row>
    <row r="2540" spans="1:37" ht="18" customHeight="1" thickBot="1">
      <c r="A2540" s="312"/>
      <c r="B2540" s="321">
        <f>B2535+1</f>
        <v>8</v>
      </c>
      <c r="C2540" s="81" t="s">
        <v>23</v>
      </c>
      <c r="D2540" s="82" t="s">
        <v>136</v>
      </c>
      <c r="E2540" s="82" t="s">
        <v>28</v>
      </c>
      <c r="F2540" s="82" t="s">
        <v>27</v>
      </c>
      <c r="G2540" s="82" t="s">
        <v>24</v>
      </c>
      <c r="H2540" s="171" t="s">
        <v>25</v>
      </c>
      <c r="I2540" s="91" t="s">
        <v>133</v>
      </c>
      <c r="J2540" s="372" t="s">
        <v>198</v>
      </c>
      <c r="K2540" s="374"/>
      <c r="L2540" s="375"/>
      <c r="M2540" s="375"/>
      <c r="N2540" s="375"/>
      <c r="O2540" s="375"/>
      <c r="P2540" s="375"/>
      <c r="Q2540" s="375"/>
      <c r="R2540" s="376"/>
      <c r="S2540" s="83"/>
      <c r="T2540" s="120" t="s">
        <v>31</v>
      </c>
      <c r="U2540" s="118"/>
      <c r="V2540" s="118"/>
      <c r="W2540" s="118"/>
      <c r="X2540" s="118"/>
      <c r="Y2540" s="135" t="str">
        <f>K2542</f>
        <v/>
      </c>
      <c r="Z2540" s="266">
        <f>K2543</f>
        <v>0</v>
      </c>
      <c r="AA2540" s="135"/>
      <c r="AB2540" s="135"/>
      <c r="AC2540" s="135"/>
      <c r="AD2540" s="135"/>
      <c r="AE2540" s="135"/>
      <c r="AF2540" s="148"/>
      <c r="AG2540" s="135"/>
      <c r="AH2540" s="135"/>
      <c r="AI2540" s="135"/>
      <c r="AJ2540" s="135"/>
      <c r="AK2540" s="135"/>
    </row>
    <row r="2541" spans="1:37" ht="18" customHeight="1" thickBot="1">
      <c r="A2541" s="312"/>
      <c r="B2541" s="309">
        <f>B2506</f>
        <v>29</v>
      </c>
      <c r="C2541" s="107"/>
      <c r="D2541" s="108" t="s">
        <v>30</v>
      </c>
      <c r="E2541" s="108" t="str">
        <f>IF(C2541="","",IFERROR(INDEX(リスト!$B$3:$B$32,MATCH(プレー記録!C2541,リスト!$D$3:$D$32,0),1),""))</f>
        <v/>
      </c>
      <c r="F2541" s="109"/>
      <c r="G2541" s="109" t="str">
        <f>IF(F2541="","",F2541)</f>
        <v/>
      </c>
      <c r="H2541" s="172"/>
      <c r="I2541" s="175"/>
      <c r="J2541" s="373"/>
      <c r="K2541" s="377"/>
      <c r="L2541" s="378"/>
      <c r="M2541" s="378"/>
      <c r="N2541" s="378"/>
      <c r="O2541" s="378"/>
      <c r="P2541" s="378"/>
      <c r="Q2541" s="378"/>
      <c r="R2541" s="379"/>
      <c r="S2541" s="84"/>
      <c r="T2541" s="241"/>
      <c r="U2541" s="118" t="str">
        <f>IF(F2541="","","OUT_"&amp;E2541&amp;MONTH(B2541)&amp;"/"&amp;DAY(B2541)&amp;"_"&amp;COUNTIF($V$12:V2541,V2541))</f>
        <v/>
      </c>
      <c r="V2541" s="118" t="str">
        <f>"OUT_"&amp;E2541&amp;B2541</f>
        <v>OUT_29</v>
      </c>
      <c r="W2541" s="194">
        <f>SUM(H2541)-SUM(I2543)</f>
        <v>0</v>
      </c>
      <c r="X2541" s="119" t="str">
        <f>IF(C2541="","",C2541)</f>
        <v/>
      </c>
      <c r="Y2541" s="135" t="str">
        <f>M2542</f>
        <v/>
      </c>
      <c r="Z2541" s="266">
        <f>M2543</f>
        <v>0</v>
      </c>
      <c r="AA2541" s="135"/>
      <c r="AB2541" s="135"/>
      <c r="AC2541" s="135"/>
      <c r="AD2541" s="135"/>
      <c r="AE2541" s="135"/>
      <c r="AF2541" s="148"/>
      <c r="AG2541" s="135"/>
      <c r="AH2541" s="135"/>
      <c r="AI2541" s="135"/>
      <c r="AJ2541" s="135"/>
      <c r="AK2541" s="135"/>
    </row>
    <row r="2542" spans="1:37" ht="18" customHeight="1">
      <c r="A2542" s="312"/>
      <c r="B2542" s="79"/>
      <c r="C2542" s="85" t="s">
        <v>26</v>
      </c>
      <c r="D2542" s="86" t="s">
        <v>1</v>
      </c>
      <c r="E2542" s="86" t="s">
        <v>29</v>
      </c>
      <c r="F2542" s="86" t="s">
        <v>119</v>
      </c>
      <c r="G2542" s="86" t="s">
        <v>134</v>
      </c>
      <c r="H2542" s="173" t="s">
        <v>117</v>
      </c>
      <c r="I2542" s="92" t="s">
        <v>135</v>
      </c>
      <c r="J2542" s="380" t="s">
        <v>199</v>
      </c>
      <c r="K2542" s="382" t="str">
        <f>$K$13</f>
        <v/>
      </c>
      <c r="L2542" s="383"/>
      <c r="M2542" s="382" t="str">
        <f>$M$13</f>
        <v/>
      </c>
      <c r="N2542" s="383"/>
      <c r="O2542" s="382" t="str">
        <f>$O$13</f>
        <v/>
      </c>
      <c r="P2542" s="383"/>
      <c r="Q2542" s="382" t="str">
        <f>$Q$13</f>
        <v/>
      </c>
      <c r="R2542" s="384"/>
      <c r="S2542" s="87"/>
      <c r="T2542" s="135"/>
      <c r="U2542" s="118"/>
      <c r="V2542" s="118"/>
      <c r="W2542" s="118"/>
      <c r="X2542" s="118"/>
      <c r="Y2542" s="135" t="str">
        <f>O2542</f>
        <v/>
      </c>
      <c r="Z2542" s="266">
        <f>O2543</f>
        <v>0</v>
      </c>
      <c r="AA2542" s="135"/>
      <c r="AB2542" s="135"/>
      <c r="AC2542" s="135"/>
      <c r="AD2542" s="135"/>
      <c r="AE2542" s="135"/>
      <c r="AF2542" s="148"/>
      <c r="AG2542" s="135"/>
      <c r="AH2542" s="135"/>
      <c r="AI2542" s="135"/>
      <c r="AJ2542" s="135"/>
      <c r="AK2542" s="135"/>
    </row>
    <row r="2543" spans="1:37" ht="18" customHeight="1" thickBot="1">
      <c r="A2543" s="312" t="str">
        <f>IF(C2541="","",C2541)</f>
        <v/>
      </c>
      <c r="B2543" s="97">
        <f>B2506</f>
        <v>29</v>
      </c>
      <c r="C2543" s="93" t="str">
        <f>IF(H2541="","",IF(D2541="USD",H2541-G2541,ROUNDUP((H2541-G2541)/T2541,2)))</f>
        <v/>
      </c>
      <c r="D2543" s="110"/>
      <c r="E2543" s="110"/>
      <c r="F2543" s="111" t="str">
        <f>IF(AND(E2541&lt;&gt;"",OR(I2541="全額",I2541="一部")=TRUE)=TRUE,E2541,"")</f>
        <v/>
      </c>
      <c r="G2543" s="112" t="str">
        <f>IF(D2541="JPY",IF(COUNTIF(F2543,"*円*")=1,I2543,ROUNDUP(I2543/T2541,2)),IF(COUNTIF(F2543,"*円*")=0,I2543,ROUNDUP(I2543*T2541,0)))</f>
        <v/>
      </c>
      <c r="H2543" s="174"/>
      <c r="I2543" s="176" t="str">
        <f>IF(I2541="","",IF(I2541="全額",H2541,IF(I2541="なし",0,"金額入力")))</f>
        <v/>
      </c>
      <c r="J2543" s="381"/>
      <c r="K2543" s="385"/>
      <c r="L2543" s="386"/>
      <c r="M2543" s="385"/>
      <c r="N2543" s="386"/>
      <c r="O2543" s="385"/>
      <c r="P2543" s="386"/>
      <c r="Q2543" s="385"/>
      <c r="R2543" s="387"/>
      <c r="S2543" s="87"/>
      <c r="T2543" s="135"/>
      <c r="U2543" s="118" t="str">
        <f>IF(G2543="","","IN_"&amp;F2543&amp;MONTH(H2543)&amp;"/"&amp;DAY(H2543))&amp;"_"&amp;COUNTIF($V$14:V2543,V2543)</f>
        <v>_443</v>
      </c>
      <c r="V2543" s="118" t="str">
        <f>"IN_"&amp;F2543&amp;H2543</f>
        <v>IN_</v>
      </c>
      <c r="W2543" s="118"/>
      <c r="X2543" s="118"/>
      <c r="Y2543" s="135" t="str">
        <f>Q2542</f>
        <v/>
      </c>
      <c r="Z2543" s="266">
        <f>Q2543</f>
        <v>0</v>
      </c>
      <c r="AA2543" s="135" t="str">
        <f>IF(AB2543="着金待ち",COUNTIF($AB$14:AB2543,"着金待ち"),"")</f>
        <v/>
      </c>
      <c r="AB2543" s="135" t="str">
        <f>IF(AND(OR(I2541="全額",I2541="一部")=TRUE,H2543="")=TRUE,"着金待ち","")</f>
        <v/>
      </c>
      <c r="AC2543" s="135" t="str">
        <f>IF(AB2543="着金待ち",C2541,"")</f>
        <v/>
      </c>
      <c r="AD2543" s="135" t="str">
        <f>IF(AB2543="着金待ち",F2543,"")</f>
        <v/>
      </c>
      <c r="AE2543" s="292" t="str">
        <f>IF(AB2543="着金待ち",G2543,"")</f>
        <v/>
      </c>
      <c r="AF2543" s="148" t="str">
        <f>IF(AB2543="着金待ち",B2543,"")</f>
        <v/>
      </c>
      <c r="AG2543" s="135" t="str">
        <f>IF(C2543="","",IF(C2543&lt;&gt;D2543+E2543,"！",""))</f>
        <v/>
      </c>
      <c r="AH2543" s="135" t="str">
        <f>IF(C2543="","",IF(C2543&lt;&gt;SUM(K2543:R2543),"！",""))</f>
        <v/>
      </c>
      <c r="AI2543" s="135" t="str">
        <f>IF(OR(AG2543="！",AH2543="！")=TRUE,"！","")</f>
        <v/>
      </c>
      <c r="AJ2543" s="135" t="str">
        <f>IF(AI2543="！",COUNTIF($AI$14:AI2543,"！"),"")</f>
        <v/>
      </c>
      <c r="AK2543" s="135">
        <v>8</v>
      </c>
    </row>
    <row r="2544" spans="1:37" ht="18" customHeight="1" thickBot="1">
      <c r="A2544" s="312"/>
      <c r="B2544" s="308" t="s">
        <v>317</v>
      </c>
      <c r="C2544" s="88"/>
      <c r="D2544" s="89"/>
      <c r="E2544" s="94" t="str">
        <f>IFERROR(ABS(C2543-(D2543+E2543)),"")</f>
        <v/>
      </c>
      <c r="F2544" s="90"/>
      <c r="G2544" s="90"/>
      <c r="H2544" s="89"/>
      <c r="I2544" s="170"/>
      <c r="J2544" s="79"/>
      <c r="K2544" s="79"/>
      <c r="L2544" s="79"/>
      <c r="M2544" s="79"/>
      <c r="N2544" s="79"/>
      <c r="O2544" s="79"/>
      <c r="P2544" s="79"/>
      <c r="Q2544" s="388" t="str">
        <f>IFERROR(ABS(C2543-SUM(K2543:R2543)),"")</f>
        <v/>
      </c>
      <c r="R2544" s="388"/>
      <c r="S2544" s="79"/>
      <c r="T2544" s="135"/>
      <c r="U2544" s="118"/>
      <c r="V2544" s="118"/>
      <c r="W2544" s="118"/>
      <c r="X2544" s="118"/>
      <c r="Y2544" s="135"/>
      <c r="Z2544" s="135"/>
      <c r="AA2544" s="135"/>
      <c r="AB2544" s="135"/>
      <c r="AC2544" s="135"/>
      <c r="AD2544" s="135"/>
      <c r="AE2544" s="135"/>
      <c r="AF2544" s="148"/>
      <c r="AG2544" s="135"/>
      <c r="AH2544" s="135"/>
      <c r="AI2544" s="135"/>
      <c r="AJ2544" s="135"/>
      <c r="AK2544" s="135"/>
    </row>
    <row r="2545" spans="1:37" ht="18" customHeight="1" thickBot="1">
      <c r="A2545" s="312"/>
      <c r="B2545" s="321">
        <f>B2540+1</f>
        <v>9</v>
      </c>
      <c r="C2545" s="81" t="s">
        <v>23</v>
      </c>
      <c r="D2545" s="82" t="s">
        <v>136</v>
      </c>
      <c r="E2545" s="82" t="s">
        <v>28</v>
      </c>
      <c r="F2545" s="82" t="s">
        <v>27</v>
      </c>
      <c r="G2545" s="82" t="s">
        <v>24</v>
      </c>
      <c r="H2545" s="171" t="s">
        <v>25</v>
      </c>
      <c r="I2545" s="91" t="s">
        <v>133</v>
      </c>
      <c r="J2545" s="372" t="s">
        <v>198</v>
      </c>
      <c r="K2545" s="374"/>
      <c r="L2545" s="375"/>
      <c r="M2545" s="375"/>
      <c r="N2545" s="375"/>
      <c r="O2545" s="375"/>
      <c r="P2545" s="375"/>
      <c r="Q2545" s="375"/>
      <c r="R2545" s="376"/>
      <c r="S2545" s="83"/>
      <c r="T2545" s="120" t="s">
        <v>31</v>
      </c>
      <c r="U2545" s="118"/>
      <c r="V2545" s="118"/>
      <c r="W2545" s="118"/>
      <c r="X2545" s="118"/>
      <c r="Y2545" s="135" t="str">
        <f>K2547</f>
        <v/>
      </c>
      <c r="Z2545" s="266">
        <f>K2548</f>
        <v>0</v>
      </c>
      <c r="AA2545" s="135"/>
      <c r="AB2545" s="135"/>
      <c r="AC2545" s="135"/>
      <c r="AD2545" s="135"/>
      <c r="AE2545" s="135"/>
      <c r="AF2545" s="148"/>
      <c r="AG2545" s="135"/>
      <c r="AH2545" s="135"/>
      <c r="AI2545" s="135"/>
      <c r="AJ2545" s="135"/>
      <c r="AK2545" s="135"/>
    </row>
    <row r="2546" spans="1:37" ht="18" customHeight="1" thickBot="1">
      <c r="A2546" s="312"/>
      <c r="B2546" s="309">
        <f>B2506</f>
        <v>29</v>
      </c>
      <c r="C2546" s="107"/>
      <c r="D2546" s="108" t="s">
        <v>30</v>
      </c>
      <c r="E2546" s="108" t="str">
        <f>IF(C2546="","",IFERROR(INDEX(リスト!$B$3:$B$32,MATCH(プレー記録!C2546,リスト!$D$3:$D$32,0),1),""))</f>
        <v/>
      </c>
      <c r="F2546" s="109"/>
      <c r="G2546" s="109" t="str">
        <f>IF(F2546="","",F2546)</f>
        <v/>
      </c>
      <c r="H2546" s="172"/>
      <c r="I2546" s="175"/>
      <c r="J2546" s="373"/>
      <c r="K2546" s="377"/>
      <c r="L2546" s="378"/>
      <c r="M2546" s="378"/>
      <c r="N2546" s="378"/>
      <c r="O2546" s="378"/>
      <c r="P2546" s="378"/>
      <c r="Q2546" s="378"/>
      <c r="R2546" s="379"/>
      <c r="S2546" s="84"/>
      <c r="T2546" s="241"/>
      <c r="U2546" s="118" t="str">
        <f>IF(F2546="","","OUT_"&amp;E2546&amp;MONTH(B2546)&amp;"/"&amp;DAY(B2546)&amp;"_"&amp;COUNTIF($V$12:V2546,V2546))</f>
        <v/>
      </c>
      <c r="V2546" s="118" t="str">
        <f>"OUT_"&amp;E2546&amp;B2546</f>
        <v>OUT_29</v>
      </c>
      <c r="W2546" s="194">
        <f>SUM(H2546)-SUM(I2548)</f>
        <v>0</v>
      </c>
      <c r="X2546" s="119" t="str">
        <f>IF(C2546="","",C2546)</f>
        <v/>
      </c>
      <c r="Y2546" s="135" t="str">
        <f>M2547</f>
        <v/>
      </c>
      <c r="Z2546" s="266">
        <f>M2548</f>
        <v>0</v>
      </c>
      <c r="AA2546" s="135"/>
      <c r="AB2546" s="135"/>
      <c r="AC2546" s="135"/>
      <c r="AD2546" s="135"/>
      <c r="AE2546" s="135"/>
      <c r="AF2546" s="148"/>
      <c r="AG2546" s="135"/>
      <c r="AH2546" s="135"/>
      <c r="AI2546" s="135"/>
      <c r="AJ2546" s="135"/>
      <c r="AK2546" s="135"/>
    </row>
    <row r="2547" spans="1:37" ht="18" customHeight="1">
      <c r="A2547" s="312"/>
      <c r="B2547" s="79"/>
      <c r="C2547" s="85" t="s">
        <v>26</v>
      </c>
      <c r="D2547" s="86" t="s">
        <v>1</v>
      </c>
      <c r="E2547" s="86" t="s">
        <v>29</v>
      </c>
      <c r="F2547" s="86" t="s">
        <v>119</v>
      </c>
      <c r="G2547" s="86" t="s">
        <v>134</v>
      </c>
      <c r="H2547" s="173" t="s">
        <v>117</v>
      </c>
      <c r="I2547" s="92" t="s">
        <v>135</v>
      </c>
      <c r="J2547" s="380" t="s">
        <v>199</v>
      </c>
      <c r="K2547" s="382" t="str">
        <f>$K$13</f>
        <v/>
      </c>
      <c r="L2547" s="383"/>
      <c r="M2547" s="382" t="str">
        <f>$M$13</f>
        <v/>
      </c>
      <c r="N2547" s="383"/>
      <c r="O2547" s="382" t="str">
        <f>$O$13</f>
        <v/>
      </c>
      <c r="P2547" s="383"/>
      <c r="Q2547" s="382" t="str">
        <f>$Q$13</f>
        <v/>
      </c>
      <c r="R2547" s="384"/>
      <c r="S2547" s="87"/>
      <c r="T2547" s="135"/>
      <c r="U2547" s="118"/>
      <c r="V2547" s="118"/>
      <c r="W2547" s="118"/>
      <c r="X2547" s="118"/>
      <c r="Y2547" s="135" t="str">
        <f>O2547</f>
        <v/>
      </c>
      <c r="Z2547" s="266">
        <f>O2548</f>
        <v>0</v>
      </c>
      <c r="AA2547" s="135"/>
      <c r="AB2547" s="135"/>
      <c r="AC2547" s="135"/>
      <c r="AD2547" s="135"/>
      <c r="AE2547" s="135"/>
      <c r="AF2547" s="148"/>
      <c r="AG2547" s="135"/>
      <c r="AH2547" s="135"/>
      <c r="AI2547" s="135"/>
      <c r="AJ2547" s="135"/>
      <c r="AK2547" s="135"/>
    </row>
    <row r="2548" spans="1:37" ht="18" customHeight="1" thickBot="1">
      <c r="A2548" s="312" t="str">
        <f>IF(C2546="","",C2546)</f>
        <v/>
      </c>
      <c r="B2548" s="97">
        <f>B2506</f>
        <v>29</v>
      </c>
      <c r="C2548" s="93" t="str">
        <f>IF(H2546="","",IF(D2546="USD",H2546-G2546,ROUNDUP((H2546-G2546)/T2546,2)))</f>
        <v/>
      </c>
      <c r="D2548" s="110"/>
      <c r="E2548" s="110"/>
      <c r="F2548" s="111" t="str">
        <f>IF(AND(E2546&lt;&gt;"",OR(I2546="全額",I2546="一部")=TRUE)=TRUE,E2546,"")</f>
        <v/>
      </c>
      <c r="G2548" s="112" t="str">
        <f>IF(D2546="JPY",IF(COUNTIF(F2548,"*円*")=1,I2548,ROUNDUP(I2548/T2546,2)),IF(COUNTIF(F2548,"*円*")=0,I2548,ROUNDUP(I2548*T2546,0)))</f>
        <v/>
      </c>
      <c r="H2548" s="174"/>
      <c r="I2548" s="176" t="str">
        <f>IF(I2546="","",IF(I2546="全額",H2546,IF(I2546="なし",0,"金額入力")))</f>
        <v/>
      </c>
      <c r="J2548" s="381"/>
      <c r="K2548" s="385"/>
      <c r="L2548" s="386"/>
      <c r="M2548" s="385"/>
      <c r="N2548" s="386"/>
      <c r="O2548" s="385"/>
      <c r="P2548" s="386"/>
      <c r="Q2548" s="385"/>
      <c r="R2548" s="387"/>
      <c r="S2548" s="87"/>
      <c r="T2548" s="135"/>
      <c r="U2548" s="118" t="str">
        <f>IF(G2548="","","IN_"&amp;F2548&amp;MONTH(H2548)&amp;"/"&amp;DAY(H2548))&amp;"_"&amp;COUNTIF($V$14:V2548,V2548)</f>
        <v>_444</v>
      </c>
      <c r="V2548" s="118" t="str">
        <f>"IN_"&amp;F2548&amp;H2548</f>
        <v>IN_</v>
      </c>
      <c r="W2548" s="118"/>
      <c r="X2548" s="118"/>
      <c r="Y2548" s="135" t="str">
        <f>Q2547</f>
        <v/>
      </c>
      <c r="Z2548" s="266">
        <f>Q2548</f>
        <v>0</v>
      </c>
      <c r="AA2548" s="135" t="str">
        <f>IF(AB2548="着金待ち",COUNTIF($AB$14:AB2548,"着金待ち"),"")</f>
        <v/>
      </c>
      <c r="AB2548" s="135" t="str">
        <f>IF(AND(OR(I2546="全額",I2546="一部")=TRUE,H2548="")=TRUE,"着金待ち","")</f>
        <v/>
      </c>
      <c r="AC2548" s="135" t="str">
        <f>IF(AB2548="着金待ち",C2546,"")</f>
        <v/>
      </c>
      <c r="AD2548" s="135" t="str">
        <f>IF(AB2548="着金待ち",F2548,"")</f>
        <v/>
      </c>
      <c r="AE2548" s="292" t="str">
        <f>IF(AB2548="着金待ち",G2548,"")</f>
        <v/>
      </c>
      <c r="AF2548" s="148" t="str">
        <f>IF(AB2548="着金待ち",B2548,"")</f>
        <v/>
      </c>
      <c r="AG2548" s="135" t="str">
        <f>IF(C2548="","",IF(C2548&lt;&gt;D2548+E2548,"！",""))</f>
        <v/>
      </c>
      <c r="AH2548" s="135" t="str">
        <f>IF(C2548="","",IF(C2548&lt;&gt;SUM(K2548:R2548),"！",""))</f>
        <v/>
      </c>
      <c r="AI2548" s="135" t="str">
        <f>IF(OR(AG2548="！",AH2548="！")=TRUE,"！","")</f>
        <v/>
      </c>
      <c r="AJ2548" s="135" t="str">
        <f>IF(AI2548="！",COUNTIF($AI$14:AI2548,"！"),"")</f>
        <v/>
      </c>
      <c r="AK2548" s="135">
        <v>9</v>
      </c>
    </row>
    <row r="2549" spans="1:37" ht="18" customHeight="1" thickBot="1">
      <c r="A2549" s="312"/>
      <c r="B2549" s="308" t="s">
        <v>317</v>
      </c>
      <c r="C2549" s="88"/>
      <c r="D2549" s="89"/>
      <c r="E2549" s="94" t="str">
        <f>IFERROR(ABS(C2548-(D2548+E2548)),"")</f>
        <v/>
      </c>
      <c r="F2549" s="90"/>
      <c r="G2549" s="90"/>
      <c r="H2549" s="89"/>
      <c r="I2549" s="170"/>
      <c r="J2549" s="79"/>
      <c r="K2549" s="79"/>
      <c r="L2549" s="79"/>
      <c r="M2549" s="79"/>
      <c r="N2549" s="79"/>
      <c r="O2549" s="79"/>
      <c r="P2549" s="79"/>
      <c r="Q2549" s="388" t="str">
        <f>IFERROR(ABS(C2548-SUM(K2548:R2548)),"")</f>
        <v/>
      </c>
      <c r="R2549" s="388"/>
      <c r="S2549" s="79"/>
      <c r="T2549" s="135"/>
      <c r="U2549" s="118"/>
      <c r="V2549" s="118"/>
      <c r="W2549" s="118"/>
      <c r="X2549" s="118"/>
      <c r="Y2549" s="135"/>
      <c r="Z2549" s="135"/>
      <c r="AA2549" s="135"/>
      <c r="AB2549" s="135"/>
      <c r="AC2549" s="135"/>
      <c r="AD2549" s="135"/>
      <c r="AE2549" s="135"/>
      <c r="AF2549" s="148"/>
      <c r="AG2549" s="135"/>
      <c r="AH2549" s="135"/>
      <c r="AI2549" s="135"/>
      <c r="AJ2549" s="135"/>
      <c r="AK2549" s="135"/>
    </row>
    <row r="2550" spans="1:37" ht="18" customHeight="1" thickBot="1">
      <c r="A2550" s="312"/>
      <c r="B2550" s="321">
        <f>B2545+1</f>
        <v>10</v>
      </c>
      <c r="C2550" s="81" t="s">
        <v>23</v>
      </c>
      <c r="D2550" s="82" t="s">
        <v>136</v>
      </c>
      <c r="E2550" s="82" t="s">
        <v>28</v>
      </c>
      <c r="F2550" s="82" t="s">
        <v>27</v>
      </c>
      <c r="G2550" s="82" t="s">
        <v>24</v>
      </c>
      <c r="H2550" s="171" t="s">
        <v>25</v>
      </c>
      <c r="I2550" s="91" t="s">
        <v>133</v>
      </c>
      <c r="J2550" s="372" t="s">
        <v>198</v>
      </c>
      <c r="K2550" s="374"/>
      <c r="L2550" s="375"/>
      <c r="M2550" s="375"/>
      <c r="N2550" s="375"/>
      <c r="O2550" s="375"/>
      <c r="P2550" s="375"/>
      <c r="Q2550" s="375"/>
      <c r="R2550" s="376"/>
      <c r="S2550" s="83"/>
      <c r="T2550" s="120" t="s">
        <v>31</v>
      </c>
      <c r="U2550" s="118"/>
      <c r="V2550" s="118"/>
      <c r="W2550" s="118"/>
      <c r="X2550" s="118"/>
      <c r="Y2550" s="135" t="str">
        <f>K2552</f>
        <v/>
      </c>
      <c r="Z2550" s="266">
        <f>K2553</f>
        <v>0</v>
      </c>
      <c r="AA2550" s="135"/>
      <c r="AB2550" s="135"/>
      <c r="AC2550" s="135"/>
      <c r="AD2550" s="135"/>
      <c r="AE2550" s="135"/>
      <c r="AF2550" s="148"/>
      <c r="AG2550" s="135"/>
      <c r="AH2550" s="135"/>
      <c r="AI2550" s="135"/>
      <c r="AJ2550" s="135"/>
      <c r="AK2550" s="135"/>
    </row>
    <row r="2551" spans="1:37" ht="18" customHeight="1" thickBot="1">
      <c r="A2551" s="312"/>
      <c r="B2551" s="309">
        <f>B2506</f>
        <v>29</v>
      </c>
      <c r="C2551" s="107"/>
      <c r="D2551" s="108" t="s">
        <v>30</v>
      </c>
      <c r="E2551" s="108" t="str">
        <f>IF(C2551="","",IFERROR(INDEX(リスト!$B$3:$B$32,MATCH(プレー記録!C2551,リスト!$D$3:$D$32,0),1),""))</f>
        <v/>
      </c>
      <c r="F2551" s="109"/>
      <c r="G2551" s="109" t="str">
        <f>IF(F2551="","",F2551)</f>
        <v/>
      </c>
      <c r="H2551" s="172"/>
      <c r="I2551" s="175"/>
      <c r="J2551" s="373"/>
      <c r="K2551" s="377"/>
      <c r="L2551" s="378"/>
      <c r="M2551" s="378"/>
      <c r="N2551" s="378"/>
      <c r="O2551" s="378"/>
      <c r="P2551" s="378"/>
      <c r="Q2551" s="378"/>
      <c r="R2551" s="379"/>
      <c r="S2551" s="84"/>
      <c r="T2551" s="241"/>
      <c r="U2551" s="118" t="str">
        <f>IF(F2551="","","OUT_"&amp;E2551&amp;MONTH(B2551)&amp;"/"&amp;DAY(B2551)&amp;"_"&amp;COUNTIF($V$12:V2551,V2551))</f>
        <v/>
      </c>
      <c r="V2551" s="118" t="str">
        <f>"OUT_"&amp;E2551&amp;B2551</f>
        <v>OUT_29</v>
      </c>
      <c r="W2551" s="194">
        <f>SUM(H2551)-SUM(I2553)</f>
        <v>0</v>
      </c>
      <c r="X2551" s="119" t="str">
        <f>IF(C2551="","",C2551)</f>
        <v/>
      </c>
      <c r="Y2551" s="135" t="str">
        <f>M2552</f>
        <v/>
      </c>
      <c r="Z2551" s="266">
        <f>M2553</f>
        <v>0</v>
      </c>
      <c r="AA2551" s="135"/>
      <c r="AB2551" s="135"/>
      <c r="AC2551" s="135"/>
      <c r="AD2551" s="135"/>
      <c r="AE2551" s="135"/>
      <c r="AF2551" s="148"/>
      <c r="AG2551" s="135"/>
      <c r="AH2551" s="135"/>
      <c r="AI2551" s="135"/>
      <c r="AJ2551" s="135"/>
      <c r="AK2551" s="135"/>
    </row>
    <row r="2552" spans="1:37" ht="18" customHeight="1">
      <c r="A2552" s="312"/>
      <c r="B2552" s="79"/>
      <c r="C2552" s="85" t="s">
        <v>26</v>
      </c>
      <c r="D2552" s="86" t="s">
        <v>1</v>
      </c>
      <c r="E2552" s="86" t="s">
        <v>29</v>
      </c>
      <c r="F2552" s="86" t="s">
        <v>119</v>
      </c>
      <c r="G2552" s="86" t="s">
        <v>134</v>
      </c>
      <c r="H2552" s="173" t="s">
        <v>117</v>
      </c>
      <c r="I2552" s="92" t="s">
        <v>135</v>
      </c>
      <c r="J2552" s="380" t="s">
        <v>199</v>
      </c>
      <c r="K2552" s="382" t="str">
        <f>$K$13</f>
        <v/>
      </c>
      <c r="L2552" s="383"/>
      <c r="M2552" s="382" t="str">
        <f>$M$13</f>
        <v/>
      </c>
      <c r="N2552" s="383"/>
      <c r="O2552" s="382" t="str">
        <f>$O$13</f>
        <v/>
      </c>
      <c r="P2552" s="383"/>
      <c r="Q2552" s="382" t="str">
        <f>$Q$13</f>
        <v/>
      </c>
      <c r="R2552" s="384"/>
      <c r="S2552" s="87"/>
      <c r="T2552" s="135"/>
      <c r="U2552" s="118"/>
      <c r="V2552" s="118"/>
      <c r="W2552" s="118"/>
      <c r="X2552" s="118"/>
      <c r="Y2552" s="135" t="str">
        <f>O2552</f>
        <v/>
      </c>
      <c r="Z2552" s="266">
        <f>O2553</f>
        <v>0</v>
      </c>
      <c r="AA2552" s="135"/>
      <c r="AB2552" s="135"/>
      <c r="AC2552" s="135"/>
      <c r="AD2552" s="135"/>
      <c r="AE2552" s="135"/>
      <c r="AF2552" s="148"/>
      <c r="AG2552" s="135"/>
      <c r="AH2552" s="135"/>
      <c r="AI2552" s="135"/>
      <c r="AJ2552" s="135"/>
      <c r="AK2552" s="135"/>
    </row>
    <row r="2553" spans="1:37" ht="18" customHeight="1" thickBot="1">
      <c r="A2553" s="312" t="str">
        <f>IF(C2551="","",C2551)</f>
        <v/>
      </c>
      <c r="B2553" s="97">
        <f>B2506</f>
        <v>29</v>
      </c>
      <c r="C2553" s="93" t="str">
        <f>IF(H2551="","",IF(D2551="USD",H2551-G2551,ROUNDUP((H2551-G2551)/T2551,2)))</f>
        <v/>
      </c>
      <c r="D2553" s="110"/>
      <c r="E2553" s="110"/>
      <c r="F2553" s="111" t="str">
        <f>IF(AND(E2551&lt;&gt;"",OR(I2551="全額",I2551="一部")=TRUE)=TRUE,E2551,"")</f>
        <v/>
      </c>
      <c r="G2553" s="112" t="str">
        <f>IF(D2551="JPY",IF(COUNTIF(F2553,"*円*")=1,I2553,ROUNDUP(I2553/T2551,2)),IF(COUNTIF(F2553,"*円*")=0,I2553,ROUNDUP(I2553*T2551,0)))</f>
        <v/>
      </c>
      <c r="H2553" s="174"/>
      <c r="I2553" s="176" t="str">
        <f>IF(I2551="","",IF(I2551="全額",H2551,IF(I2551="なし",0,"金額入力")))</f>
        <v/>
      </c>
      <c r="J2553" s="381"/>
      <c r="K2553" s="385"/>
      <c r="L2553" s="386"/>
      <c r="M2553" s="385"/>
      <c r="N2553" s="386"/>
      <c r="O2553" s="385"/>
      <c r="P2553" s="386"/>
      <c r="Q2553" s="385"/>
      <c r="R2553" s="387"/>
      <c r="S2553" s="87"/>
      <c r="T2553" s="135"/>
      <c r="U2553" s="118" t="str">
        <f>IF(G2553="","","IN_"&amp;F2553&amp;MONTH(H2553)&amp;"/"&amp;DAY(H2553))&amp;"_"&amp;COUNTIF($V$14:V2553,V2553)</f>
        <v>_445</v>
      </c>
      <c r="V2553" s="118" t="str">
        <f>"IN_"&amp;F2553&amp;H2553</f>
        <v>IN_</v>
      </c>
      <c r="W2553" s="118"/>
      <c r="X2553" s="118"/>
      <c r="Y2553" s="135" t="str">
        <f>Q2552</f>
        <v/>
      </c>
      <c r="Z2553" s="266">
        <f>Q2553</f>
        <v>0</v>
      </c>
      <c r="AA2553" s="135" t="str">
        <f>IF(AB2553="着金待ち",COUNTIF($AB$14:AB2553,"着金待ち"),"")</f>
        <v/>
      </c>
      <c r="AB2553" s="135" t="str">
        <f>IF(AND(OR(I2551="全額",I2551="一部")=TRUE,H2553="")=TRUE,"着金待ち","")</f>
        <v/>
      </c>
      <c r="AC2553" s="135" t="str">
        <f>IF(AB2553="着金待ち",C2551,"")</f>
        <v/>
      </c>
      <c r="AD2553" s="135" t="str">
        <f>IF(AB2553="着金待ち",F2553,"")</f>
        <v/>
      </c>
      <c r="AE2553" s="292" t="str">
        <f>IF(AB2553="着金待ち",G2553,"")</f>
        <v/>
      </c>
      <c r="AF2553" s="148" t="str">
        <f>IF(AB2553="着金待ち",B2553,"")</f>
        <v/>
      </c>
      <c r="AG2553" s="135" t="str">
        <f>IF(C2553="","",IF(C2553&lt;&gt;D2553+E2553,"！",""))</f>
        <v/>
      </c>
      <c r="AH2553" s="135" t="str">
        <f>IF(C2553="","",IF(C2553&lt;&gt;SUM(K2553:R2553),"！",""))</f>
        <v/>
      </c>
      <c r="AI2553" s="135" t="str">
        <f>IF(OR(AG2553="！",AH2553="！")=TRUE,"！","")</f>
        <v/>
      </c>
      <c r="AJ2553" s="135" t="str">
        <f>IF(AI2553="！",COUNTIF($AI$14:AI2553,"！"),"")</f>
        <v/>
      </c>
      <c r="AK2553" s="135">
        <v>10</v>
      </c>
    </row>
    <row r="2554" spans="1:37" ht="18" customHeight="1" thickBot="1">
      <c r="A2554" s="312"/>
      <c r="B2554" s="308" t="s">
        <v>317</v>
      </c>
      <c r="C2554" s="181"/>
      <c r="D2554" s="182"/>
      <c r="E2554" s="98" t="str">
        <f>IFERROR(ABS(C2553-(D2553+E2553)),"")</f>
        <v/>
      </c>
      <c r="F2554" s="183"/>
      <c r="G2554" s="183"/>
      <c r="H2554" s="182"/>
      <c r="I2554" s="170"/>
      <c r="J2554" s="79"/>
      <c r="K2554" s="79"/>
      <c r="L2554" s="79"/>
      <c r="M2554" s="79"/>
      <c r="N2554" s="79"/>
      <c r="O2554" s="79"/>
      <c r="P2554" s="79"/>
      <c r="Q2554" s="371" t="str">
        <f>IFERROR(ABS(C2553-SUM(K2553:R2553)),"")</f>
        <v/>
      </c>
      <c r="R2554" s="371"/>
      <c r="S2554" s="79"/>
      <c r="T2554" s="135"/>
      <c r="U2554" s="118"/>
      <c r="V2554" s="118"/>
      <c r="W2554" s="118"/>
      <c r="X2554" s="118"/>
      <c r="Y2554" s="135"/>
      <c r="Z2554" s="135"/>
      <c r="AA2554" s="135"/>
      <c r="AB2554" s="135"/>
      <c r="AC2554" s="135"/>
      <c r="AD2554" s="135"/>
      <c r="AE2554" s="135"/>
      <c r="AF2554" s="148"/>
      <c r="AG2554" s="135"/>
      <c r="AH2554" s="135"/>
      <c r="AI2554" s="135"/>
      <c r="AJ2554" s="135"/>
      <c r="AK2554" s="135"/>
    </row>
    <row r="2555" spans="1:37" ht="18" customHeight="1" thickBot="1">
      <c r="A2555" s="312"/>
      <c r="B2555" s="321">
        <f>B2550+1</f>
        <v>11</v>
      </c>
      <c r="C2555" s="81" t="s">
        <v>23</v>
      </c>
      <c r="D2555" s="82" t="s">
        <v>136</v>
      </c>
      <c r="E2555" s="82" t="s">
        <v>28</v>
      </c>
      <c r="F2555" s="82" t="s">
        <v>27</v>
      </c>
      <c r="G2555" s="82" t="s">
        <v>24</v>
      </c>
      <c r="H2555" s="171" t="s">
        <v>25</v>
      </c>
      <c r="I2555" s="91" t="s">
        <v>133</v>
      </c>
      <c r="J2555" s="372" t="s">
        <v>198</v>
      </c>
      <c r="K2555" s="374"/>
      <c r="L2555" s="375"/>
      <c r="M2555" s="375"/>
      <c r="N2555" s="375"/>
      <c r="O2555" s="375"/>
      <c r="P2555" s="375"/>
      <c r="Q2555" s="375"/>
      <c r="R2555" s="376"/>
      <c r="S2555" s="83"/>
      <c r="T2555" s="120" t="s">
        <v>31</v>
      </c>
      <c r="U2555" s="118"/>
      <c r="V2555" s="118"/>
      <c r="W2555" s="118"/>
      <c r="X2555" s="118"/>
      <c r="Y2555" s="135" t="str">
        <f>K2557</f>
        <v/>
      </c>
      <c r="Z2555" s="266">
        <f>K2558</f>
        <v>0</v>
      </c>
      <c r="AA2555" s="135"/>
      <c r="AB2555" s="135"/>
      <c r="AC2555" s="135"/>
      <c r="AD2555" s="135"/>
      <c r="AE2555" s="135"/>
      <c r="AF2555" s="148"/>
      <c r="AG2555" s="135"/>
      <c r="AH2555" s="135"/>
      <c r="AI2555" s="135"/>
      <c r="AJ2555" s="135"/>
      <c r="AK2555" s="135"/>
    </row>
    <row r="2556" spans="1:37" ht="18" customHeight="1" thickBot="1">
      <c r="A2556" s="312"/>
      <c r="B2556" s="309">
        <f>B2506</f>
        <v>29</v>
      </c>
      <c r="C2556" s="107"/>
      <c r="D2556" s="108" t="s">
        <v>30</v>
      </c>
      <c r="E2556" s="108" t="str">
        <f>IF(C2556="","",IFERROR(INDEX(リスト!$B$3:$B$32,MATCH(プレー記録!C2556,リスト!$D$3:$D$32,0),1),""))</f>
        <v/>
      </c>
      <c r="F2556" s="109"/>
      <c r="G2556" s="109" t="str">
        <f>IF(F2556="","",F2556)</f>
        <v/>
      </c>
      <c r="H2556" s="172"/>
      <c r="I2556" s="175"/>
      <c r="J2556" s="373"/>
      <c r="K2556" s="377"/>
      <c r="L2556" s="378"/>
      <c r="M2556" s="378"/>
      <c r="N2556" s="378"/>
      <c r="O2556" s="378"/>
      <c r="P2556" s="378"/>
      <c r="Q2556" s="378"/>
      <c r="R2556" s="379"/>
      <c r="S2556" s="84"/>
      <c r="T2556" s="241"/>
      <c r="U2556" s="118" t="str">
        <f>IF(F2556="","","OUT_"&amp;E2556&amp;MONTH(B2556)&amp;"/"&amp;DAY(B2556)&amp;"_"&amp;COUNTIF($V$12:V2556,V2556))</f>
        <v/>
      </c>
      <c r="V2556" s="118" t="str">
        <f>"OUT_"&amp;E2556&amp;B2556</f>
        <v>OUT_29</v>
      </c>
      <c r="W2556" s="194">
        <f>SUM(H2556)-SUM(I2558)</f>
        <v>0</v>
      </c>
      <c r="X2556" s="119" t="str">
        <f>IF(C2556="","",C2556)</f>
        <v/>
      </c>
      <c r="Y2556" s="135" t="str">
        <f>M2557</f>
        <v/>
      </c>
      <c r="Z2556" s="266">
        <f>M2558</f>
        <v>0</v>
      </c>
      <c r="AA2556" s="135"/>
      <c r="AB2556" s="135"/>
      <c r="AC2556" s="135"/>
      <c r="AD2556" s="135"/>
      <c r="AE2556" s="135"/>
      <c r="AF2556" s="148"/>
      <c r="AG2556" s="135"/>
      <c r="AH2556" s="135"/>
      <c r="AI2556" s="135"/>
      <c r="AJ2556" s="135"/>
      <c r="AK2556" s="135"/>
    </row>
    <row r="2557" spans="1:37" ht="18" customHeight="1">
      <c r="A2557" s="312"/>
      <c r="B2557" s="79"/>
      <c r="C2557" s="85" t="s">
        <v>26</v>
      </c>
      <c r="D2557" s="86" t="s">
        <v>1</v>
      </c>
      <c r="E2557" s="86" t="s">
        <v>29</v>
      </c>
      <c r="F2557" s="86" t="s">
        <v>119</v>
      </c>
      <c r="G2557" s="86" t="s">
        <v>134</v>
      </c>
      <c r="H2557" s="173" t="s">
        <v>117</v>
      </c>
      <c r="I2557" s="92" t="s">
        <v>135</v>
      </c>
      <c r="J2557" s="380" t="s">
        <v>199</v>
      </c>
      <c r="K2557" s="382" t="str">
        <f>$K$13</f>
        <v/>
      </c>
      <c r="L2557" s="383"/>
      <c r="M2557" s="382" t="str">
        <f>$M$13</f>
        <v/>
      </c>
      <c r="N2557" s="383"/>
      <c r="O2557" s="382" t="str">
        <f>$O$13</f>
        <v/>
      </c>
      <c r="P2557" s="383"/>
      <c r="Q2557" s="382" t="str">
        <f>$Q$13</f>
        <v/>
      </c>
      <c r="R2557" s="384"/>
      <c r="S2557" s="87"/>
      <c r="T2557" s="135"/>
      <c r="U2557" s="118"/>
      <c r="V2557" s="118"/>
      <c r="W2557" s="118"/>
      <c r="X2557" s="118"/>
      <c r="Y2557" s="135" t="str">
        <f>O2557</f>
        <v/>
      </c>
      <c r="Z2557" s="266">
        <f>O2558</f>
        <v>0</v>
      </c>
      <c r="AA2557" s="135"/>
      <c r="AB2557" s="135"/>
      <c r="AC2557" s="135"/>
      <c r="AD2557" s="135"/>
      <c r="AE2557" s="135"/>
      <c r="AF2557" s="148"/>
      <c r="AG2557" s="135"/>
      <c r="AH2557" s="135"/>
      <c r="AI2557" s="135"/>
      <c r="AJ2557" s="135"/>
      <c r="AK2557" s="135"/>
    </row>
    <row r="2558" spans="1:37" ht="18" customHeight="1" thickBot="1">
      <c r="A2558" s="312" t="str">
        <f>IF(C2556="","",C2556)</f>
        <v/>
      </c>
      <c r="B2558" s="97">
        <f>B2506</f>
        <v>29</v>
      </c>
      <c r="C2558" s="93" t="str">
        <f>IF(H2556="","",IF(D2556="USD",H2556-G2556,ROUNDUP((H2556-G2556)/T2556,2)))</f>
        <v/>
      </c>
      <c r="D2558" s="110"/>
      <c r="E2558" s="110"/>
      <c r="F2558" s="111" t="str">
        <f>IF(AND(E2556&lt;&gt;"",OR(I2556="全額",I2556="一部")=TRUE)=TRUE,E2556,"")</f>
        <v/>
      </c>
      <c r="G2558" s="112" t="str">
        <f>IF(D2556="JPY",IF(COUNTIF(F2558,"*円*")=1,I2558,ROUNDUP(I2558/T2556,2)),IF(COUNTIF(F2558,"*円*")=0,I2558,ROUNDUP(I2558*T2556,0)))</f>
        <v/>
      </c>
      <c r="H2558" s="174"/>
      <c r="I2558" s="176" t="str">
        <f>IF(I2556="","",IF(I2556="全額",H2556,IF(I2556="なし",0,"金額入力")))</f>
        <v/>
      </c>
      <c r="J2558" s="381"/>
      <c r="K2558" s="385"/>
      <c r="L2558" s="386"/>
      <c r="M2558" s="385"/>
      <c r="N2558" s="386"/>
      <c r="O2558" s="385"/>
      <c r="P2558" s="386"/>
      <c r="Q2558" s="385"/>
      <c r="R2558" s="387"/>
      <c r="S2558" s="87"/>
      <c r="T2558" s="135"/>
      <c r="U2558" s="118" t="str">
        <f>IF(G2558="","","IN_"&amp;F2558&amp;MONTH(H2558)&amp;"/"&amp;DAY(H2558))&amp;"_"&amp;COUNTIF($V$14:V2558,V2558)</f>
        <v>_446</v>
      </c>
      <c r="V2558" s="118" t="str">
        <f>"IN_"&amp;F2558&amp;H2558</f>
        <v>IN_</v>
      </c>
      <c r="W2558" s="118"/>
      <c r="X2558" s="118"/>
      <c r="Y2558" s="135" t="str">
        <f>Q2557</f>
        <v/>
      </c>
      <c r="Z2558" s="266">
        <f>Q2558</f>
        <v>0</v>
      </c>
      <c r="AA2558" s="135" t="str">
        <f>IF(AB2558="着金待ち",COUNTIF($AB$14:AB2558,"着金待ち"),"")</f>
        <v/>
      </c>
      <c r="AB2558" s="135" t="str">
        <f>IF(AND(OR(I2556="全額",I2556="一部")=TRUE,H2558="")=TRUE,"着金待ち","")</f>
        <v/>
      </c>
      <c r="AC2558" s="135" t="str">
        <f>IF(AB2558="着金待ち",C2556,"")</f>
        <v/>
      </c>
      <c r="AD2558" s="135" t="str">
        <f>IF(AB2558="着金待ち",F2558,"")</f>
        <v/>
      </c>
      <c r="AE2558" s="292" t="str">
        <f>IF(AB2558="着金待ち",G2558,"")</f>
        <v/>
      </c>
      <c r="AF2558" s="148" t="str">
        <f>IF(AB2558="着金待ち",B2558,"")</f>
        <v/>
      </c>
      <c r="AG2558" s="135" t="str">
        <f>IF(C2558="","",IF(C2558&lt;&gt;D2558+E2558,"！",""))</f>
        <v/>
      </c>
      <c r="AH2558" s="135" t="str">
        <f>IF(C2558="","",IF(C2558&lt;&gt;SUM(K2558:R2558),"！",""))</f>
        <v/>
      </c>
      <c r="AI2558" s="135" t="str">
        <f>IF(OR(AG2558="！",AH2558="！")=TRUE,"！","")</f>
        <v/>
      </c>
      <c r="AJ2558" s="135" t="str">
        <f>IF(AI2558="！",COUNTIF($AI$14:AI2558,"！"),"")</f>
        <v/>
      </c>
      <c r="AK2558" s="135">
        <v>11</v>
      </c>
    </row>
    <row r="2559" spans="1:37" ht="18" customHeight="1" thickBot="1">
      <c r="B2559" s="308" t="s">
        <v>317</v>
      </c>
      <c r="C2559" s="181"/>
      <c r="D2559" s="182"/>
      <c r="E2559" s="98" t="str">
        <f>IFERROR(ABS(C2558-(D2558+E2558)),"")</f>
        <v/>
      </c>
      <c r="F2559" s="183"/>
      <c r="G2559" s="183"/>
      <c r="H2559" s="182"/>
      <c r="I2559" s="170"/>
      <c r="J2559" s="79"/>
      <c r="K2559" s="79"/>
      <c r="L2559" s="79"/>
      <c r="M2559" s="79"/>
      <c r="N2559" s="79"/>
      <c r="O2559" s="79"/>
      <c r="P2559" s="79"/>
      <c r="Q2559" s="371" t="str">
        <f>IFERROR(ABS(C2558-SUM(K2558:R2558)),"")</f>
        <v/>
      </c>
      <c r="R2559" s="371"/>
      <c r="S2559" s="135"/>
      <c r="T2559" s="135"/>
      <c r="U2559" s="135"/>
      <c r="V2559" s="135"/>
      <c r="W2559" s="135"/>
      <c r="X2559" s="135"/>
      <c r="Y2559" s="135"/>
      <c r="Z2559" s="135"/>
      <c r="AA2559" s="135"/>
      <c r="AB2559" s="135"/>
      <c r="AC2559" s="135"/>
      <c r="AD2559" s="135"/>
      <c r="AE2559" s="135"/>
      <c r="AF2559" s="135"/>
      <c r="AG2559" s="135"/>
      <c r="AH2559" s="135"/>
      <c r="AI2559" s="135"/>
      <c r="AJ2559" s="135"/>
      <c r="AK2559" s="135"/>
    </row>
    <row r="2560" spans="1:37" ht="18" customHeight="1" thickBot="1">
      <c r="A2560" s="312"/>
      <c r="B2560" s="321">
        <f>B2555+1</f>
        <v>12</v>
      </c>
      <c r="C2560" s="81" t="s">
        <v>23</v>
      </c>
      <c r="D2560" s="82" t="s">
        <v>136</v>
      </c>
      <c r="E2560" s="82" t="s">
        <v>28</v>
      </c>
      <c r="F2560" s="82" t="s">
        <v>27</v>
      </c>
      <c r="G2560" s="82" t="s">
        <v>24</v>
      </c>
      <c r="H2560" s="171" t="s">
        <v>25</v>
      </c>
      <c r="I2560" s="91" t="s">
        <v>133</v>
      </c>
      <c r="J2560" s="372" t="s">
        <v>198</v>
      </c>
      <c r="K2560" s="374"/>
      <c r="L2560" s="375"/>
      <c r="M2560" s="375"/>
      <c r="N2560" s="375"/>
      <c r="O2560" s="375"/>
      <c r="P2560" s="375"/>
      <c r="Q2560" s="375"/>
      <c r="R2560" s="376"/>
      <c r="S2560" s="83"/>
      <c r="T2560" s="120" t="s">
        <v>31</v>
      </c>
      <c r="U2560" s="118"/>
      <c r="V2560" s="118"/>
      <c r="W2560" s="118"/>
      <c r="X2560" s="118"/>
      <c r="Y2560" s="135" t="str">
        <f>K2562</f>
        <v/>
      </c>
      <c r="Z2560" s="266">
        <f>K2563</f>
        <v>0</v>
      </c>
      <c r="AA2560" s="135"/>
      <c r="AB2560" s="135"/>
      <c r="AC2560" s="135"/>
      <c r="AD2560" s="135"/>
      <c r="AE2560" s="135"/>
      <c r="AF2560" s="148"/>
      <c r="AG2560" s="135"/>
      <c r="AH2560" s="135"/>
      <c r="AI2560" s="135"/>
      <c r="AJ2560" s="135"/>
      <c r="AK2560" s="135"/>
    </row>
    <row r="2561" spans="1:37" ht="18" customHeight="1" thickBot="1">
      <c r="A2561" s="312"/>
      <c r="B2561" s="309">
        <f>B2506</f>
        <v>29</v>
      </c>
      <c r="C2561" s="107"/>
      <c r="D2561" s="108" t="s">
        <v>30</v>
      </c>
      <c r="E2561" s="108" t="str">
        <f>IF(C2561="","",IFERROR(INDEX(リスト!$B$3:$B$32,MATCH(プレー記録!C2561,リスト!$D$3:$D$32,0),1),""))</f>
        <v/>
      </c>
      <c r="F2561" s="109"/>
      <c r="G2561" s="109" t="str">
        <f>IF(F2561="","",F2561)</f>
        <v/>
      </c>
      <c r="H2561" s="172"/>
      <c r="I2561" s="175"/>
      <c r="J2561" s="373"/>
      <c r="K2561" s="377"/>
      <c r="L2561" s="378"/>
      <c r="M2561" s="378"/>
      <c r="N2561" s="378"/>
      <c r="O2561" s="378"/>
      <c r="P2561" s="378"/>
      <c r="Q2561" s="378"/>
      <c r="R2561" s="379"/>
      <c r="S2561" s="84"/>
      <c r="T2561" s="241"/>
      <c r="U2561" s="118" t="str">
        <f>IF(F2561="","","OUT_"&amp;E2561&amp;MONTH(B2561)&amp;"/"&amp;DAY(B2561)&amp;"_"&amp;COUNTIF($V$12:V2561,V2561))</f>
        <v/>
      </c>
      <c r="V2561" s="118" t="str">
        <f>"OUT_"&amp;E2561&amp;B2561</f>
        <v>OUT_29</v>
      </c>
      <c r="W2561" s="194">
        <f>SUM(H2561)-SUM(I2563)</f>
        <v>0</v>
      </c>
      <c r="X2561" s="119" t="str">
        <f>IF(C2561="","",C2561)</f>
        <v/>
      </c>
      <c r="Y2561" s="135" t="str">
        <f>M2562</f>
        <v/>
      </c>
      <c r="Z2561" s="266">
        <f>M2563</f>
        <v>0</v>
      </c>
      <c r="AA2561" s="135"/>
      <c r="AB2561" s="135"/>
      <c r="AC2561" s="135"/>
      <c r="AD2561" s="135"/>
      <c r="AE2561" s="135"/>
      <c r="AF2561" s="148"/>
      <c r="AG2561" s="135"/>
      <c r="AH2561" s="135"/>
      <c r="AI2561" s="135"/>
      <c r="AJ2561" s="135"/>
      <c r="AK2561" s="135"/>
    </row>
    <row r="2562" spans="1:37" ht="18" customHeight="1">
      <c r="A2562" s="312"/>
      <c r="B2562" s="79"/>
      <c r="C2562" s="85" t="s">
        <v>26</v>
      </c>
      <c r="D2562" s="86" t="s">
        <v>1</v>
      </c>
      <c r="E2562" s="86" t="s">
        <v>29</v>
      </c>
      <c r="F2562" s="86" t="s">
        <v>119</v>
      </c>
      <c r="G2562" s="86" t="s">
        <v>134</v>
      </c>
      <c r="H2562" s="173" t="s">
        <v>117</v>
      </c>
      <c r="I2562" s="92" t="s">
        <v>135</v>
      </c>
      <c r="J2562" s="380" t="s">
        <v>199</v>
      </c>
      <c r="K2562" s="382" t="str">
        <f>$K$13</f>
        <v/>
      </c>
      <c r="L2562" s="383"/>
      <c r="M2562" s="382" t="str">
        <f>$M$13</f>
        <v/>
      </c>
      <c r="N2562" s="383"/>
      <c r="O2562" s="382" t="str">
        <f>$O$13</f>
        <v/>
      </c>
      <c r="P2562" s="383"/>
      <c r="Q2562" s="382" t="str">
        <f>$Q$13</f>
        <v/>
      </c>
      <c r="R2562" s="384"/>
      <c r="S2562" s="87"/>
      <c r="T2562" s="135"/>
      <c r="U2562" s="118"/>
      <c r="V2562" s="118"/>
      <c r="W2562" s="118"/>
      <c r="X2562" s="118"/>
      <c r="Y2562" s="135" t="str">
        <f>O2562</f>
        <v/>
      </c>
      <c r="Z2562" s="266">
        <f>O2563</f>
        <v>0</v>
      </c>
      <c r="AA2562" s="135"/>
      <c r="AB2562" s="135"/>
      <c r="AC2562" s="135"/>
      <c r="AD2562" s="135"/>
      <c r="AE2562" s="135"/>
      <c r="AF2562" s="148"/>
      <c r="AG2562" s="135"/>
      <c r="AH2562" s="135"/>
      <c r="AI2562" s="135"/>
      <c r="AJ2562" s="135"/>
      <c r="AK2562" s="135"/>
    </row>
    <row r="2563" spans="1:37" ht="18" customHeight="1" thickBot="1">
      <c r="A2563" s="312" t="str">
        <f>IF(C2561="","",C2561)</f>
        <v/>
      </c>
      <c r="B2563" s="97">
        <f>B2506</f>
        <v>29</v>
      </c>
      <c r="C2563" s="93" t="str">
        <f>IF(H2561="","",IF(D2561="USD",H2561-G2561,ROUNDUP((H2561-G2561)/T2561,2)))</f>
        <v/>
      </c>
      <c r="D2563" s="110"/>
      <c r="E2563" s="110"/>
      <c r="F2563" s="111" t="str">
        <f>IF(AND(E2561&lt;&gt;"",OR(I2561="全額",I2561="一部")=TRUE)=TRUE,E2561,"")</f>
        <v/>
      </c>
      <c r="G2563" s="112" t="str">
        <f>IF(D2561="JPY",IF(COUNTIF(F2563,"*円*")=1,I2563,ROUNDUP(I2563/T2561,2)),IF(COUNTIF(F2563,"*円*")=0,I2563,ROUNDUP(I2563*T2561,0)))</f>
        <v/>
      </c>
      <c r="H2563" s="174"/>
      <c r="I2563" s="176" t="str">
        <f>IF(I2561="","",IF(I2561="全額",H2561,IF(I2561="なし",0,"金額入力")))</f>
        <v/>
      </c>
      <c r="J2563" s="381"/>
      <c r="K2563" s="385"/>
      <c r="L2563" s="386"/>
      <c r="M2563" s="385"/>
      <c r="N2563" s="386"/>
      <c r="O2563" s="385"/>
      <c r="P2563" s="386"/>
      <c r="Q2563" s="385"/>
      <c r="R2563" s="387"/>
      <c r="S2563" s="87"/>
      <c r="T2563" s="135"/>
      <c r="U2563" s="118" t="str">
        <f>IF(G2563="","","IN_"&amp;F2563&amp;MONTH(H2563)&amp;"/"&amp;DAY(H2563))&amp;"_"&amp;COUNTIF($V$14:V2563,V2563)</f>
        <v>_447</v>
      </c>
      <c r="V2563" s="118" t="str">
        <f>"IN_"&amp;F2563&amp;H2563</f>
        <v>IN_</v>
      </c>
      <c r="W2563" s="118"/>
      <c r="X2563" s="118"/>
      <c r="Y2563" s="135" t="str">
        <f>Q2562</f>
        <v/>
      </c>
      <c r="Z2563" s="266">
        <f>Q2563</f>
        <v>0</v>
      </c>
      <c r="AA2563" s="135" t="str">
        <f>IF(AB2563="着金待ち",COUNTIF($AB$14:AB2563,"着金待ち"),"")</f>
        <v/>
      </c>
      <c r="AB2563" s="135" t="str">
        <f>IF(AND(OR(I2561="全額",I2561="一部")=TRUE,H2563="")=TRUE,"着金待ち","")</f>
        <v/>
      </c>
      <c r="AC2563" s="135" t="str">
        <f>IF(AB2563="着金待ち",C2561,"")</f>
        <v/>
      </c>
      <c r="AD2563" s="135" t="str">
        <f>IF(AB2563="着金待ち",F2563,"")</f>
        <v/>
      </c>
      <c r="AE2563" s="292" t="str">
        <f>IF(AB2563="着金待ち",G2563,"")</f>
        <v/>
      </c>
      <c r="AF2563" s="148" t="str">
        <f>IF(AB2563="着金待ち",B2563,"")</f>
        <v/>
      </c>
      <c r="AG2563" s="135" t="str">
        <f>IF(C2563="","",IF(C2563&lt;&gt;D2563+E2563,"！",""))</f>
        <v/>
      </c>
      <c r="AH2563" s="135" t="str">
        <f>IF(C2563="","",IF(C2563&lt;&gt;SUM(K2563:R2563),"！",""))</f>
        <v/>
      </c>
      <c r="AI2563" s="135" t="str">
        <f>IF(OR(AG2563="！",AH2563="！")=TRUE,"！","")</f>
        <v/>
      </c>
      <c r="AJ2563" s="135" t="str">
        <f>IF(AI2563="！",COUNTIF($AI$14:AI2563,"！"),"")</f>
        <v/>
      </c>
      <c r="AK2563" s="135">
        <v>12</v>
      </c>
    </row>
    <row r="2564" spans="1:37" ht="18" customHeight="1" thickBot="1">
      <c r="B2564" s="308" t="s">
        <v>317</v>
      </c>
      <c r="C2564" s="181"/>
      <c r="D2564" s="182"/>
      <c r="E2564" s="98" t="str">
        <f>IFERROR(ABS(C2563-(D2563+E2563)),"")</f>
        <v/>
      </c>
      <c r="F2564" s="183"/>
      <c r="G2564" s="183"/>
      <c r="H2564" s="182"/>
      <c r="I2564" s="170"/>
      <c r="J2564" s="79"/>
      <c r="K2564" s="79"/>
      <c r="L2564" s="79"/>
      <c r="M2564" s="79"/>
      <c r="N2564" s="79"/>
      <c r="O2564" s="79"/>
      <c r="P2564" s="79"/>
      <c r="Q2564" s="371" t="str">
        <f>IFERROR(ABS(C2563-SUM(K2563:R2563)),"")</f>
        <v/>
      </c>
      <c r="R2564" s="371"/>
      <c r="S2564" s="135"/>
      <c r="T2564" s="135"/>
      <c r="U2564" s="135"/>
      <c r="V2564" s="135"/>
      <c r="W2564" s="135"/>
      <c r="X2564" s="135"/>
      <c r="Y2564" s="135"/>
      <c r="Z2564" s="135"/>
      <c r="AA2564" s="135"/>
      <c r="AB2564" s="135"/>
      <c r="AC2564" s="135"/>
      <c r="AD2564" s="135"/>
      <c r="AE2564" s="135"/>
      <c r="AF2564" s="135"/>
      <c r="AG2564" s="135"/>
      <c r="AH2564" s="135"/>
      <c r="AI2564" s="135"/>
      <c r="AJ2564" s="135"/>
      <c r="AK2564" s="135"/>
    </row>
    <row r="2565" spans="1:37" ht="18" customHeight="1" thickBot="1">
      <c r="A2565" s="312"/>
      <c r="B2565" s="321">
        <f>B2560+1</f>
        <v>13</v>
      </c>
      <c r="C2565" s="81" t="s">
        <v>23</v>
      </c>
      <c r="D2565" s="82" t="s">
        <v>136</v>
      </c>
      <c r="E2565" s="82" t="s">
        <v>28</v>
      </c>
      <c r="F2565" s="82" t="s">
        <v>27</v>
      </c>
      <c r="G2565" s="82" t="s">
        <v>24</v>
      </c>
      <c r="H2565" s="171" t="s">
        <v>25</v>
      </c>
      <c r="I2565" s="91" t="s">
        <v>133</v>
      </c>
      <c r="J2565" s="372" t="s">
        <v>198</v>
      </c>
      <c r="K2565" s="374"/>
      <c r="L2565" s="375"/>
      <c r="M2565" s="375"/>
      <c r="N2565" s="375"/>
      <c r="O2565" s="375"/>
      <c r="P2565" s="375"/>
      <c r="Q2565" s="375"/>
      <c r="R2565" s="376"/>
      <c r="S2565" s="83"/>
      <c r="T2565" s="120" t="s">
        <v>31</v>
      </c>
      <c r="U2565" s="118"/>
      <c r="V2565" s="118"/>
      <c r="W2565" s="118"/>
      <c r="X2565" s="118"/>
      <c r="Y2565" s="135" t="str">
        <f>K2567</f>
        <v/>
      </c>
      <c r="Z2565" s="266">
        <f>K2568</f>
        <v>0</v>
      </c>
      <c r="AA2565" s="135"/>
      <c r="AB2565" s="135"/>
      <c r="AC2565" s="135"/>
      <c r="AD2565" s="135"/>
      <c r="AE2565" s="135"/>
      <c r="AF2565" s="148"/>
      <c r="AG2565" s="135"/>
      <c r="AH2565" s="135"/>
      <c r="AI2565" s="135"/>
      <c r="AJ2565" s="135"/>
      <c r="AK2565" s="135"/>
    </row>
    <row r="2566" spans="1:37" ht="18" customHeight="1" thickBot="1">
      <c r="A2566" s="312"/>
      <c r="B2566" s="309">
        <f>B2506</f>
        <v>29</v>
      </c>
      <c r="C2566" s="107"/>
      <c r="D2566" s="108" t="s">
        <v>30</v>
      </c>
      <c r="E2566" s="108" t="str">
        <f>IF(C2566="","",IFERROR(INDEX(リスト!$B$3:$B$32,MATCH(プレー記録!C2566,リスト!$D$3:$D$32,0),1),""))</f>
        <v/>
      </c>
      <c r="F2566" s="109"/>
      <c r="G2566" s="109" t="str">
        <f>IF(F2566="","",F2566)</f>
        <v/>
      </c>
      <c r="H2566" s="172"/>
      <c r="I2566" s="175"/>
      <c r="J2566" s="373"/>
      <c r="K2566" s="377"/>
      <c r="L2566" s="378"/>
      <c r="M2566" s="378"/>
      <c r="N2566" s="378"/>
      <c r="O2566" s="378"/>
      <c r="P2566" s="378"/>
      <c r="Q2566" s="378"/>
      <c r="R2566" s="379"/>
      <c r="S2566" s="84"/>
      <c r="T2566" s="241"/>
      <c r="U2566" s="118" t="str">
        <f>IF(F2566="","","OUT_"&amp;E2566&amp;MONTH(B2566)&amp;"/"&amp;DAY(B2566)&amp;"_"&amp;COUNTIF($V$12:V2566,V2566))</f>
        <v/>
      </c>
      <c r="V2566" s="118" t="str">
        <f>"OUT_"&amp;E2566&amp;B2566</f>
        <v>OUT_29</v>
      </c>
      <c r="W2566" s="194">
        <f>SUM(H2566)-SUM(I2568)</f>
        <v>0</v>
      </c>
      <c r="X2566" s="119" t="str">
        <f>IF(C2566="","",C2566)</f>
        <v/>
      </c>
      <c r="Y2566" s="135" t="str">
        <f>M2567</f>
        <v/>
      </c>
      <c r="Z2566" s="266">
        <f>M2568</f>
        <v>0</v>
      </c>
      <c r="AA2566" s="135"/>
      <c r="AB2566" s="135"/>
      <c r="AC2566" s="135"/>
      <c r="AD2566" s="135"/>
      <c r="AE2566" s="135"/>
      <c r="AF2566" s="148"/>
      <c r="AG2566" s="135"/>
      <c r="AH2566" s="135"/>
      <c r="AI2566" s="135"/>
      <c r="AJ2566" s="135"/>
      <c r="AK2566" s="135"/>
    </row>
    <row r="2567" spans="1:37" ht="18" customHeight="1">
      <c r="A2567" s="312"/>
      <c r="B2567" s="79"/>
      <c r="C2567" s="85" t="s">
        <v>26</v>
      </c>
      <c r="D2567" s="86" t="s">
        <v>1</v>
      </c>
      <c r="E2567" s="86" t="s">
        <v>29</v>
      </c>
      <c r="F2567" s="86" t="s">
        <v>119</v>
      </c>
      <c r="G2567" s="86" t="s">
        <v>134</v>
      </c>
      <c r="H2567" s="173" t="s">
        <v>117</v>
      </c>
      <c r="I2567" s="92" t="s">
        <v>135</v>
      </c>
      <c r="J2567" s="380" t="s">
        <v>199</v>
      </c>
      <c r="K2567" s="382" t="str">
        <f>$K$13</f>
        <v/>
      </c>
      <c r="L2567" s="383"/>
      <c r="M2567" s="382" t="str">
        <f>$M$13</f>
        <v/>
      </c>
      <c r="N2567" s="383"/>
      <c r="O2567" s="382" t="str">
        <f>$O$13</f>
        <v/>
      </c>
      <c r="P2567" s="383"/>
      <c r="Q2567" s="382" t="str">
        <f>$Q$13</f>
        <v/>
      </c>
      <c r="R2567" s="384"/>
      <c r="S2567" s="87"/>
      <c r="T2567" s="135"/>
      <c r="U2567" s="118"/>
      <c r="V2567" s="118"/>
      <c r="W2567" s="118"/>
      <c r="X2567" s="118"/>
      <c r="Y2567" s="135" t="str">
        <f>O2567</f>
        <v/>
      </c>
      <c r="Z2567" s="266">
        <f>O2568</f>
        <v>0</v>
      </c>
      <c r="AA2567" s="135"/>
      <c r="AB2567" s="135"/>
      <c r="AC2567" s="135"/>
      <c r="AD2567" s="135"/>
      <c r="AE2567" s="135"/>
      <c r="AF2567" s="148"/>
      <c r="AG2567" s="135"/>
      <c r="AH2567" s="135"/>
      <c r="AI2567" s="135"/>
      <c r="AJ2567" s="135"/>
      <c r="AK2567" s="135"/>
    </row>
    <row r="2568" spans="1:37" ht="18" customHeight="1" thickBot="1">
      <c r="A2568" s="312" t="str">
        <f>IF(C2566="","",C2566)</f>
        <v/>
      </c>
      <c r="B2568" s="97">
        <f>B2506</f>
        <v>29</v>
      </c>
      <c r="C2568" s="93" t="str">
        <f>IF(H2566="","",IF(D2566="USD",H2566-G2566,ROUNDUP((H2566-G2566)/T2566,2)))</f>
        <v/>
      </c>
      <c r="D2568" s="110"/>
      <c r="E2568" s="110"/>
      <c r="F2568" s="111" t="str">
        <f>IF(AND(E2566&lt;&gt;"",OR(I2566="全額",I2566="一部")=TRUE)=TRUE,E2566,"")</f>
        <v/>
      </c>
      <c r="G2568" s="112" t="str">
        <f>IF(D2566="JPY",IF(COUNTIF(F2568,"*円*")=1,I2568,ROUNDUP(I2568/T2566,2)),IF(COUNTIF(F2568,"*円*")=0,I2568,ROUNDUP(I2568*T2566,0)))</f>
        <v/>
      </c>
      <c r="H2568" s="174"/>
      <c r="I2568" s="176" t="str">
        <f>IF(I2566="","",IF(I2566="全額",H2566,IF(I2566="なし",0,"金額入力")))</f>
        <v/>
      </c>
      <c r="J2568" s="381"/>
      <c r="K2568" s="385"/>
      <c r="L2568" s="386"/>
      <c r="M2568" s="385"/>
      <c r="N2568" s="386"/>
      <c r="O2568" s="385"/>
      <c r="P2568" s="386"/>
      <c r="Q2568" s="385"/>
      <c r="R2568" s="387"/>
      <c r="S2568" s="87"/>
      <c r="T2568" s="135"/>
      <c r="U2568" s="118" t="str">
        <f>IF(G2568="","","IN_"&amp;F2568&amp;MONTH(H2568)&amp;"/"&amp;DAY(H2568))&amp;"_"&amp;COUNTIF($V$14:V2568,V2568)</f>
        <v>_448</v>
      </c>
      <c r="V2568" s="118" t="str">
        <f>"IN_"&amp;F2568&amp;H2568</f>
        <v>IN_</v>
      </c>
      <c r="W2568" s="118"/>
      <c r="X2568" s="118"/>
      <c r="Y2568" s="135" t="str">
        <f>Q2567</f>
        <v/>
      </c>
      <c r="Z2568" s="266">
        <f>Q2568</f>
        <v>0</v>
      </c>
      <c r="AA2568" s="135" t="str">
        <f>IF(AB2568="着金待ち",COUNTIF($AB$14:AB2568,"着金待ち"),"")</f>
        <v/>
      </c>
      <c r="AB2568" s="135" t="str">
        <f>IF(AND(OR(I2566="全額",I2566="一部")=TRUE,H2568="")=TRUE,"着金待ち","")</f>
        <v/>
      </c>
      <c r="AC2568" s="135" t="str">
        <f>IF(AB2568="着金待ち",C2566,"")</f>
        <v/>
      </c>
      <c r="AD2568" s="135" t="str">
        <f>IF(AB2568="着金待ち",F2568,"")</f>
        <v/>
      </c>
      <c r="AE2568" s="292" t="str">
        <f>IF(AB2568="着金待ち",G2568,"")</f>
        <v/>
      </c>
      <c r="AF2568" s="148" t="str">
        <f>IF(AB2568="着金待ち",B2568,"")</f>
        <v/>
      </c>
      <c r="AG2568" s="135" t="str">
        <f>IF(C2568="","",IF(C2568&lt;&gt;D2568+E2568,"！",""))</f>
        <v/>
      </c>
      <c r="AH2568" s="135" t="str">
        <f>IF(C2568="","",IF(C2568&lt;&gt;SUM(K2568:R2568),"！",""))</f>
        <v/>
      </c>
      <c r="AI2568" s="135" t="str">
        <f>IF(OR(AG2568="！",AH2568="！")=TRUE,"！","")</f>
        <v/>
      </c>
      <c r="AJ2568" s="135" t="str">
        <f>IF(AI2568="！",COUNTIF($AI$14:AI2568,"！"),"")</f>
        <v/>
      </c>
      <c r="AK2568" s="135">
        <v>13</v>
      </c>
    </row>
    <row r="2569" spans="1:37" ht="18" customHeight="1" thickBot="1">
      <c r="B2569" s="308" t="s">
        <v>317</v>
      </c>
      <c r="C2569" s="181"/>
      <c r="D2569" s="182"/>
      <c r="E2569" s="98" t="str">
        <f>IFERROR(ABS(C2568-(D2568+E2568)),"")</f>
        <v/>
      </c>
      <c r="F2569" s="183"/>
      <c r="G2569" s="183"/>
      <c r="H2569" s="182"/>
      <c r="I2569" s="170"/>
      <c r="J2569" s="79"/>
      <c r="K2569" s="79"/>
      <c r="L2569" s="79"/>
      <c r="M2569" s="79"/>
      <c r="N2569" s="79"/>
      <c r="O2569" s="79"/>
      <c r="P2569" s="79"/>
      <c r="Q2569" s="371" t="str">
        <f>IFERROR(ABS(C2568-SUM(K2568:R2568)),"")</f>
        <v/>
      </c>
      <c r="R2569" s="371"/>
      <c r="S2569" s="135"/>
      <c r="T2569" s="135"/>
      <c r="U2569" s="135"/>
      <c r="V2569" s="135"/>
      <c r="W2569" s="135"/>
      <c r="X2569" s="135"/>
      <c r="Y2569" s="135"/>
      <c r="Z2569" s="135"/>
      <c r="AA2569" s="135"/>
      <c r="AB2569" s="135"/>
      <c r="AC2569" s="135"/>
      <c r="AD2569" s="135"/>
      <c r="AE2569" s="135"/>
      <c r="AF2569" s="135"/>
      <c r="AG2569" s="135"/>
      <c r="AH2569" s="135"/>
      <c r="AI2569" s="135"/>
      <c r="AJ2569" s="135"/>
      <c r="AK2569" s="135"/>
    </row>
    <row r="2570" spans="1:37" ht="18" customHeight="1" thickBot="1">
      <c r="A2570" s="312"/>
      <c r="B2570" s="321">
        <f>B2565+1</f>
        <v>14</v>
      </c>
      <c r="C2570" s="81" t="s">
        <v>23</v>
      </c>
      <c r="D2570" s="82" t="s">
        <v>136</v>
      </c>
      <c r="E2570" s="82" t="s">
        <v>28</v>
      </c>
      <c r="F2570" s="82" t="s">
        <v>27</v>
      </c>
      <c r="G2570" s="82" t="s">
        <v>24</v>
      </c>
      <c r="H2570" s="171" t="s">
        <v>25</v>
      </c>
      <c r="I2570" s="91" t="s">
        <v>133</v>
      </c>
      <c r="J2570" s="372" t="s">
        <v>198</v>
      </c>
      <c r="K2570" s="374"/>
      <c r="L2570" s="375"/>
      <c r="M2570" s="375"/>
      <c r="N2570" s="375"/>
      <c r="O2570" s="375"/>
      <c r="P2570" s="375"/>
      <c r="Q2570" s="375"/>
      <c r="R2570" s="376"/>
      <c r="S2570" s="83"/>
      <c r="T2570" s="120" t="s">
        <v>31</v>
      </c>
      <c r="U2570" s="118"/>
      <c r="V2570" s="118"/>
      <c r="W2570" s="118"/>
      <c r="X2570" s="118"/>
      <c r="Y2570" s="135" t="str">
        <f>K2572</f>
        <v/>
      </c>
      <c r="Z2570" s="266">
        <f>K2573</f>
        <v>0</v>
      </c>
      <c r="AA2570" s="135"/>
      <c r="AB2570" s="135"/>
      <c r="AC2570" s="135"/>
      <c r="AD2570" s="135"/>
      <c r="AE2570" s="135"/>
      <c r="AF2570" s="148"/>
      <c r="AG2570" s="135"/>
      <c r="AH2570" s="135"/>
      <c r="AI2570" s="135"/>
      <c r="AJ2570" s="135"/>
      <c r="AK2570" s="135"/>
    </row>
    <row r="2571" spans="1:37" ht="18" customHeight="1" thickBot="1">
      <c r="A2571" s="312"/>
      <c r="B2571" s="309">
        <f>B2506</f>
        <v>29</v>
      </c>
      <c r="C2571" s="107"/>
      <c r="D2571" s="108" t="s">
        <v>30</v>
      </c>
      <c r="E2571" s="108" t="str">
        <f>IF(C2571="","",IFERROR(INDEX(リスト!$B$3:$B$32,MATCH(プレー記録!C2571,リスト!$D$3:$D$32,0),1),""))</f>
        <v/>
      </c>
      <c r="F2571" s="109"/>
      <c r="G2571" s="109" t="str">
        <f>IF(F2571="","",F2571)</f>
        <v/>
      </c>
      <c r="H2571" s="172"/>
      <c r="I2571" s="175"/>
      <c r="J2571" s="373"/>
      <c r="K2571" s="377"/>
      <c r="L2571" s="378"/>
      <c r="M2571" s="378"/>
      <c r="N2571" s="378"/>
      <c r="O2571" s="378"/>
      <c r="P2571" s="378"/>
      <c r="Q2571" s="378"/>
      <c r="R2571" s="379"/>
      <c r="S2571" s="84"/>
      <c r="T2571" s="241"/>
      <c r="U2571" s="118" t="str">
        <f>IF(F2571="","","OUT_"&amp;E2571&amp;MONTH(B2571)&amp;"/"&amp;DAY(B2571)&amp;"_"&amp;COUNTIF($V$12:V2571,V2571))</f>
        <v/>
      </c>
      <c r="V2571" s="118" t="str">
        <f>"OUT_"&amp;E2571&amp;B2571</f>
        <v>OUT_29</v>
      </c>
      <c r="W2571" s="194">
        <f>SUM(H2571)-SUM(I2573)</f>
        <v>0</v>
      </c>
      <c r="X2571" s="119" t="str">
        <f>IF(C2571="","",C2571)</f>
        <v/>
      </c>
      <c r="Y2571" s="135" t="str">
        <f>M2572</f>
        <v/>
      </c>
      <c r="Z2571" s="266">
        <f>M2573</f>
        <v>0</v>
      </c>
      <c r="AA2571" s="135"/>
      <c r="AB2571" s="135"/>
      <c r="AC2571" s="135"/>
      <c r="AD2571" s="135"/>
      <c r="AE2571" s="135"/>
      <c r="AF2571" s="148"/>
      <c r="AG2571" s="135"/>
      <c r="AH2571" s="135"/>
      <c r="AI2571" s="135"/>
      <c r="AJ2571" s="135"/>
      <c r="AK2571" s="135"/>
    </row>
    <row r="2572" spans="1:37" ht="18" customHeight="1">
      <c r="A2572" s="312"/>
      <c r="B2572" s="79"/>
      <c r="C2572" s="85" t="s">
        <v>26</v>
      </c>
      <c r="D2572" s="86" t="s">
        <v>1</v>
      </c>
      <c r="E2572" s="86" t="s">
        <v>29</v>
      </c>
      <c r="F2572" s="86" t="s">
        <v>119</v>
      </c>
      <c r="G2572" s="86" t="s">
        <v>134</v>
      </c>
      <c r="H2572" s="173" t="s">
        <v>117</v>
      </c>
      <c r="I2572" s="92" t="s">
        <v>135</v>
      </c>
      <c r="J2572" s="380" t="s">
        <v>199</v>
      </c>
      <c r="K2572" s="382" t="str">
        <f>$K$13</f>
        <v/>
      </c>
      <c r="L2572" s="383"/>
      <c r="M2572" s="382" t="str">
        <f>$M$13</f>
        <v/>
      </c>
      <c r="N2572" s="383"/>
      <c r="O2572" s="382" t="str">
        <f>$O$13</f>
        <v/>
      </c>
      <c r="P2572" s="383"/>
      <c r="Q2572" s="382" t="str">
        <f>$Q$13</f>
        <v/>
      </c>
      <c r="R2572" s="384"/>
      <c r="S2572" s="87"/>
      <c r="T2572" s="135"/>
      <c r="U2572" s="118"/>
      <c r="V2572" s="118"/>
      <c r="W2572" s="118"/>
      <c r="X2572" s="118"/>
      <c r="Y2572" s="135" t="str">
        <f>O2572</f>
        <v/>
      </c>
      <c r="Z2572" s="266">
        <f>O2573</f>
        <v>0</v>
      </c>
      <c r="AA2572" s="135"/>
      <c r="AB2572" s="135"/>
      <c r="AC2572" s="135"/>
      <c r="AD2572" s="135"/>
      <c r="AE2572" s="135"/>
      <c r="AF2572" s="148"/>
      <c r="AG2572" s="135"/>
      <c r="AH2572" s="135"/>
      <c r="AI2572" s="135"/>
      <c r="AJ2572" s="135"/>
      <c r="AK2572" s="135"/>
    </row>
    <row r="2573" spans="1:37" ht="18" customHeight="1" thickBot="1">
      <c r="A2573" s="312" t="str">
        <f>IF(C2571="","",C2571)</f>
        <v/>
      </c>
      <c r="B2573" s="97">
        <f>B2506</f>
        <v>29</v>
      </c>
      <c r="C2573" s="93" t="str">
        <f>IF(H2571="","",IF(D2571="USD",H2571-G2571,ROUNDUP((H2571-G2571)/T2571,2)))</f>
        <v/>
      </c>
      <c r="D2573" s="110"/>
      <c r="E2573" s="110"/>
      <c r="F2573" s="111" t="str">
        <f>IF(AND(E2571&lt;&gt;"",OR(I2571="全額",I2571="一部")=TRUE)=TRUE,E2571,"")</f>
        <v/>
      </c>
      <c r="G2573" s="112" t="str">
        <f>IF(D2571="JPY",IF(COUNTIF(F2573,"*円*")=1,I2573,ROUNDUP(I2573/T2571,2)),IF(COUNTIF(F2573,"*円*")=0,I2573,ROUNDUP(I2573*T2571,0)))</f>
        <v/>
      </c>
      <c r="H2573" s="174"/>
      <c r="I2573" s="176" t="str">
        <f>IF(I2571="","",IF(I2571="全額",H2571,IF(I2571="なし",0,"金額入力")))</f>
        <v/>
      </c>
      <c r="J2573" s="381"/>
      <c r="K2573" s="385"/>
      <c r="L2573" s="386"/>
      <c r="M2573" s="385"/>
      <c r="N2573" s="386"/>
      <c r="O2573" s="385"/>
      <c r="P2573" s="386"/>
      <c r="Q2573" s="385"/>
      <c r="R2573" s="387"/>
      <c r="S2573" s="87"/>
      <c r="T2573" s="135"/>
      <c r="U2573" s="118" t="str">
        <f>IF(G2573="","","IN_"&amp;F2573&amp;MONTH(H2573)&amp;"/"&amp;DAY(H2573))&amp;"_"&amp;COUNTIF($V$14:V2573,V2573)</f>
        <v>_449</v>
      </c>
      <c r="V2573" s="118" t="str">
        <f>"IN_"&amp;F2573&amp;H2573</f>
        <v>IN_</v>
      </c>
      <c r="W2573" s="118"/>
      <c r="X2573" s="118"/>
      <c r="Y2573" s="135" t="str">
        <f>Q2572</f>
        <v/>
      </c>
      <c r="Z2573" s="266">
        <f>Q2573</f>
        <v>0</v>
      </c>
      <c r="AA2573" s="135" t="str">
        <f>IF(AB2573="着金待ち",COUNTIF($AB$14:AB2573,"着金待ち"),"")</f>
        <v/>
      </c>
      <c r="AB2573" s="135" t="str">
        <f>IF(AND(OR(I2571="全額",I2571="一部")=TRUE,H2573="")=TRUE,"着金待ち","")</f>
        <v/>
      </c>
      <c r="AC2573" s="135" t="str">
        <f>IF(AB2573="着金待ち",C2571,"")</f>
        <v/>
      </c>
      <c r="AD2573" s="135" t="str">
        <f>IF(AB2573="着金待ち",F2573,"")</f>
        <v/>
      </c>
      <c r="AE2573" s="292" t="str">
        <f>IF(AB2573="着金待ち",G2573,"")</f>
        <v/>
      </c>
      <c r="AF2573" s="148" t="str">
        <f>IF(AB2573="着金待ち",B2573,"")</f>
        <v/>
      </c>
      <c r="AG2573" s="135" t="str">
        <f>IF(C2573="","",IF(C2573&lt;&gt;D2573+E2573,"！",""))</f>
        <v/>
      </c>
      <c r="AH2573" s="135" t="str">
        <f>IF(C2573="","",IF(C2573&lt;&gt;SUM(K2573:R2573),"！",""))</f>
        <v/>
      </c>
      <c r="AI2573" s="135" t="str">
        <f>IF(OR(AG2573="！",AH2573="！")=TRUE,"！","")</f>
        <v/>
      </c>
      <c r="AJ2573" s="135" t="str">
        <f>IF(AI2573="！",COUNTIF($AI$14:AI2573,"！"),"")</f>
        <v/>
      </c>
      <c r="AK2573" s="135">
        <v>14</v>
      </c>
    </row>
    <row r="2574" spans="1:37" ht="18" customHeight="1" thickBot="1">
      <c r="B2574" s="308" t="s">
        <v>317</v>
      </c>
      <c r="C2574" s="181"/>
      <c r="D2574" s="182"/>
      <c r="E2574" s="98" t="str">
        <f>IFERROR(ABS(C2573-(D2573+E2573)),"")</f>
        <v/>
      </c>
      <c r="F2574" s="183"/>
      <c r="G2574" s="183"/>
      <c r="H2574" s="182"/>
      <c r="I2574" s="170"/>
      <c r="J2574" s="79"/>
      <c r="K2574" s="79"/>
      <c r="L2574" s="79"/>
      <c r="M2574" s="79"/>
      <c r="N2574" s="79"/>
      <c r="O2574" s="79"/>
      <c r="P2574" s="79"/>
      <c r="Q2574" s="371" t="str">
        <f>IFERROR(ABS(C2573-SUM(K2573:R2573)),"")</f>
        <v/>
      </c>
      <c r="R2574" s="371"/>
      <c r="S2574" s="135"/>
      <c r="T2574" s="135"/>
      <c r="U2574" s="135"/>
      <c r="V2574" s="135"/>
      <c r="W2574" s="135"/>
      <c r="X2574" s="135"/>
      <c r="Y2574" s="135"/>
      <c r="Z2574" s="135"/>
      <c r="AA2574" s="135"/>
      <c r="AB2574" s="135"/>
      <c r="AC2574" s="135"/>
      <c r="AD2574" s="135"/>
      <c r="AE2574" s="135"/>
      <c r="AF2574" s="135"/>
      <c r="AG2574" s="135"/>
      <c r="AH2574" s="135"/>
      <c r="AI2574" s="135"/>
      <c r="AJ2574" s="135"/>
      <c r="AK2574" s="135"/>
    </row>
    <row r="2575" spans="1:37" ht="18" customHeight="1" thickBot="1">
      <c r="A2575" s="312"/>
      <c r="B2575" s="321">
        <f>B2570+1</f>
        <v>15</v>
      </c>
      <c r="C2575" s="81" t="s">
        <v>23</v>
      </c>
      <c r="D2575" s="82" t="s">
        <v>136</v>
      </c>
      <c r="E2575" s="82" t="s">
        <v>28</v>
      </c>
      <c r="F2575" s="82" t="s">
        <v>27</v>
      </c>
      <c r="G2575" s="82" t="s">
        <v>24</v>
      </c>
      <c r="H2575" s="171" t="s">
        <v>25</v>
      </c>
      <c r="I2575" s="91" t="s">
        <v>133</v>
      </c>
      <c r="J2575" s="372" t="s">
        <v>198</v>
      </c>
      <c r="K2575" s="374"/>
      <c r="L2575" s="375"/>
      <c r="M2575" s="375"/>
      <c r="N2575" s="375"/>
      <c r="O2575" s="375"/>
      <c r="P2575" s="375"/>
      <c r="Q2575" s="375"/>
      <c r="R2575" s="376"/>
      <c r="S2575" s="83"/>
      <c r="T2575" s="120" t="s">
        <v>31</v>
      </c>
      <c r="U2575" s="118"/>
      <c r="V2575" s="118"/>
      <c r="W2575" s="118"/>
      <c r="X2575" s="118"/>
      <c r="Y2575" s="135" t="str">
        <f>K2577</f>
        <v/>
      </c>
      <c r="Z2575" s="266">
        <f>K2578</f>
        <v>0</v>
      </c>
      <c r="AA2575" s="135"/>
      <c r="AB2575" s="135"/>
      <c r="AC2575" s="135"/>
      <c r="AD2575" s="135"/>
      <c r="AE2575" s="135"/>
      <c r="AF2575" s="148"/>
      <c r="AG2575" s="135"/>
      <c r="AH2575" s="135"/>
      <c r="AI2575" s="135"/>
      <c r="AJ2575" s="135"/>
      <c r="AK2575" s="135"/>
    </row>
    <row r="2576" spans="1:37" ht="18" customHeight="1" thickBot="1">
      <c r="A2576" s="312"/>
      <c r="B2576" s="309">
        <f>B2506</f>
        <v>29</v>
      </c>
      <c r="C2576" s="107"/>
      <c r="D2576" s="108" t="s">
        <v>30</v>
      </c>
      <c r="E2576" s="108" t="str">
        <f>IF(C2576="","",IFERROR(INDEX(リスト!$B$3:$B$32,MATCH(プレー記録!C2576,リスト!$D$3:$D$32,0),1),""))</f>
        <v/>
      </c>
      <c r="F2576" s="109"/>
      <c r="G2576" s="109" t="str">
        <f>IF(F2576="","",F2576)</f>
        <v/>
      </c>
      <c r="H2576" s="172"/>
      <c r="I2576" s="175"/>
      <c r="J2576" s="373"/>
      <c r="K2576" s="377"/>
      <c r="L2576" s="378"/>
      <c r="M2576" s="378"/>
      <c r="N2576" s="378"/>
      <c r="O2576" s="378"/>
      <c r="P2576" s="378"/>
      <c r="Q2576" s="378"/>
      <c r="R2576" s="379"/>
      <c r="S2576" s="84"/>
      <c r="T2576" s="241"/>
      <c r="U2576" s="118" t="str">
        <f>IF(F2576="","","OUT_"&amp;E2576&amp;MONTH(B2576)&amp;"/"&amp;DAY(B2576)&amp;"_"&amp;COUNTIF($V$12:V2576,V2576))</f>
        <v/>
      </c>
      <c r="V2576" s="118" t="str">
        <f>"OUT_"&amp;E2576&amp;B2576</f>
        <v>OUT_29</v>
      </c>
      <c r="W2576" s="194">
        <f>SUM(H2576)-SUM(I2578)</f>
        <v>0</v>
      </c>
      <c r="X2576" s="119" t="str">
        <f>IF(C2576="","",C2576)</f>
        <v/>
      </c>
      <c r="Y2576" s="135" t="str">
        <f>M2577</f>
        <v/>
      </c>
      <c r="Z2576" s="266">
        <f>M2578</f>
        <v>0</v>
      </c>
      <c r="AA2576" s="135"/>
      <c r="AB2576" s="135"/>
      <c r="AC2576" s="135"/>
      <c r="AD2576" s="135"/>
      <c r="AE2576" s="135"/>
      <c r="AF2576" s="148"/>
      <c r="AG2576" s="135"/>
      <c r="AH2576" s="135"/>
      <c r="AI2576" s="135"/>
      <c r="AJ2576" s="135"/>
      <c r="AK2576" s="135"/>
    </row>
    <row r="2577" spans="1:37" ht="18" customHeight="1">
      <c r="A2577" s="312"/>
      <c r="B2577" s="79"/>
      <c r="C2577" s="85" t="s">
        <v>26</v>
      </c>
      <c r="D2577" s="86" t="s">
        <v>1</v>
      </c>
      <c r="E2577" s="86" t="s">
        <v>29</v>
      </c>
      <c r="F2577" s="86" t="s">
        <v>119</v>
      </c>
      <c r="G2577" s="86" t="s">
        <v>134</v>
      </c>
      <c r="H2577" s="173" t="s">
        <v>117</v>
      </c>
      <c r="I2577" s="92" t="s">
        <v>135</v>
      </c>
      <c r="J2577" s="380" t="s">
        <v>199</v>
      </c>
      <c r="K2577" s="382" t="str">
        <f>$K$13</f>
        <v/>
      </c>
      <c r="L2577" s="383"/>
      <c r="M2577" s="382" t="str">
        <f>$M$13</f>
        <v/>
      </c>
      <c r="N2577" s="383"/>
      <c r="O2577" s="382" t="str">
        <f>$O$13</f>
        <v/>
      </c>
      <c r="P2577" s="383"/>
      <c r="Q2577" s="382" t="str">
        <f>$Q$13</f>
        <v/>
      </c>
      <c r="R2577" s="384"/>
      <c r="S2577" s="87"/>
      <c r="T2577" s="135"/>
      <c r="U2577" s="118"/>
      <c r="V2577" s="118"/>
      <c r="W2577" s="118"/>
      <c r="X2577" s="118"/>
      <c r="Y2577" s="135" t="str">
        <f>O2577</f>
        <v/>
      </c>
      <c r="Z2577" s="266">
        <f>O2578</f>
        <v>0</v>
      </c>
      <c r="AA2577" s="135"/>
      <c r="AB2577" s="135"/>
      <c r="AC2577" s="135"/>
      <c r="AD2577" s="135"/>
      <c r="AE2577" s="135"/>
      <c r="AF2577" s="148"/>
      <c r="AG2577" s="135"/>
      <c r="AH2577" s="135"/>
      <c r="AI2577" s="135"/>
      <c r="AJ2577" s="135"/>
      <c r="AK2577" s="135"/>
    </row>
    <row r="2578" spans="1:37" ht="18" customHeight="1" thickBot="1">
      <c r="A2578" s="312" t="str">
        <f>IF(C2576="","",C2576)</f>
        <v/>
      </c>
      <c r="B2578" s="97">
        <f>B2506</f>
        <v>29</v>
      </c>
      <c r="C2578" s="93" t="str">
        <f>IF(H2576="","",IF(D2576="USD",H2576-G2576,ROUNDUP((H2576-G2576)/T2576,2)))</f>
        <v/>
      </c>
      <c r="D2578" s="110"/>
      <c r="E2578" s="110"/>
      <c r="F2578" s="111" t="str">
        <f>IF(AND(E2576&lt;&gt;"",OR(I2576="全額",I2576="一部")=TRUE)=TRUE,E2576,"")</f>
        <v/>
      </c>
      <c r="G2578" s="112" t="str">
        <f>IF(D2576="JPY",IF(COUNTIF(F2578,"*円*")=1,I2578,ROUNDUP(I2578/T2576,2)),IF(COUNTIF(F2578,"*円*")=0,I2578,ROUNDUP(I2578*T2576,0)))</f>
        <v/>
      </c>
      <c r="H2578" s="174"/>
      <c r="I2578" s="176" t="str">
        <f>IF(I2576="","",IF(I2576="全額",H2576,IF(I2576="なし",0,"金額入力")))</f>
        <v/>
      </c>
      <c r="J2578" s="381"/>
      <c r="K2578" s="385"/>
      <c r="L2578" s="386"/>
      <c r="M2578" s="385"/>
      <c r="N2578" s="386"/>
      <c r="O2578" s="385"/>
      <c r="P2578" s="386"/>
      <c r="Q2578" s="385"/>
      <c r="R2578" s="387"/>
      <c r="S2578" s="87"/>
      <c r="T2578" s="135"/>
      <c r="U2578" s="118" t="str">
        <f>IF(G2578="","","IN_"&amp;F2578&amp;MONTH(H2578)&amp;"/"&amp;DAY(H2578))&amp;"_"&amp;COUNTIF($V$14:V2578,V2578)</f>
        <v>_450</v>
      </c>
      <c r="V2578" s="118" t="str">
        <f>"IN_"&amp;F2578&amp;H2578</f>
        <v>IN_</v>
      </c>
      <c r="W2578" s="118"/>
      <c r="X2578" s="118"/>
      <c r="Y2578" s="135" t="str">
        <f>Q2577</f>
        <v/>
      </c>
      <c r="Z2578" s="266">
        <f>Q2578</f>
        <v>0</v>
      </c>
      <c r="AA2578" s="135" t="str">
        <f>IF(AB2578="着金待ち",COUNTIF($AB$14:AB2578,"着金待ち"),"")</f>
        <v/>
      </c>
      <c r="AB2578" s="135" t="str">
        <f>IF(AND(OR(I2576="全額",I2576="一部")=TRUE,H2578="")=TRUE,"着金待ち","")</f>
        <v/>
      </c>
      <c r="AC2578" s="135" t="str">
        <f>IF(AB2578="着金待ち",C2576,"")</f>
        <v/>
      </c>
      <c r="AD2578" s="135" t="str">
        <f>IF(AB2578="着金待ち",F2578,"")</f>
        <v/>
      </c>
      <c r="AE2578" s="292" t="str">
        <f>IF(AB2578="着金待ち",G2578,"")</f>
        <v/>
      </c>
      <c r="AF2578" s="148" t="str">
        <f>IF(AB2578="着金待ち",B2578,"")</f>
        <v/>
      </c>
      <c r="AG2578" s="135" t="str">
        <f>IF(C2578="","",IF(C2578&lt;&gt;D2578+E2578,"！",""))</f>
        <v/>
      </c>
      <c r="AH2578" s="135" t="str">
        <f>IF(C2578="","",IF(C2578&lt;&gt;SUM(K2578:R2578),"！",""))</f>
        <v/>
      </c>
      <c r="AI2578" s="135" t="str">
        <f>IF(OR(AG2578="！",AH2578="！")=TRUE,"！","")</f>
        <v/>
      </c>
      <c r="AJ2578" s="135" t="str">
        <f>IF(AI2578="！",COUNTIF($AI$14:AI2578,"！"),"")</f>
        <v/>
      </c>
      <c r="AK2578" s="135">
        <v>15</v>
      </c>
    </row>
    <row r="2579" spans="1:37" ht="18" customHeight="1">
      <c r="B2579" s="308" t="s">
        <v>317</v>
      </c>
      <c r="C2579" s="181"/>
      <c r="D2579" s="182"/>
      <c r="E2579" s="98" t="str">
        <f>IFERROR(ABS(C2578-(D2578+E2578)),"")</f>
        <v/>
      </c>
      <c r="F2579" s="183"/>
      <c r="G2579" s="183"/>
      <c r="H2579" s="182"/>
      <c r="I2579" s="170"/>
      <c r="J2579" s="79"/>
      <c r="K2579" s="79"/>
      <c r="L2579" s="79"/>
      <c r="M2579" s="79"/>
      <c r="N2579" s="79"/>
      <c r="O2579" s="79"/>
      <c r="P2579" s="79"/>
      <c r="Q2579" s="371" t="str">
        <f>IFERROR(ABS(C2578-SUM(K2578:R2578)),"")</f>
        <v/>
      </c>
      <c r="R2579" s="371"/>
      <c r="S2579" s="135"/>
      <c r="T2579" s="135"/>
      <c r="U2579" s="135"/>
      <c r="V2579" s="135"/>
      <c r="W2579" s="135"/>
      <c r="X2579" s="135"/>
      <c r="Y2579" s="135"/>
      <c r="Z2579" s="135"/>
      <c r="AA2579" s="135"/>
      <c r="AB2579" s="135"/>
      <c r="AC2579" s="135"/>
      <c r="AD2579" s="135"/>
      <c r="AE2579" s="135"/>
      <c r="AF2579" s="135"/>
    </row>
    <row r="2581" spans="1:37" ht="18" customHeight="1">
      <c r="A2581" s="312"/>
      <c r="B2581" s="178"/>
      <c r="C2581" s="78">
        <f>C2495+1</f>
        <v>30</v>
      </c>
      <c r="D2581" s="179" t="s">
        <v>312</v>
      </c>
      <c r="E2581" s="180">
        <f>G2581+I2581</f>
        <v>0</v>
      </c>
      <c r="F2581" s="179" t="s">
        <v>1</v>
      </c>
      <c r="G2581" s="180">
        <f>D2594+D2599+D2604+D2609+D2614+D2619+D2624+D2629+D2634+D2639+D2644+D2649+D2654+D2659+D2664</f>
        <v>0</v>
      </c>
      <c r="H2581" s="179" t="s">
        <v>29</v>
      </c>
      <c r="I2581" s="180">
        <f>E2594+E2599+E2604+E2609+E2614+E2619+E2624+E2629+E2634+E2639+E2644+E2649+E2654+E2659+E2664</f>
        <v>0</v>
      </c>
      <c r="J2581" s="177"/>
      <c r="K2581" s="390" t="s">
        <v>318</v>
      </c>
      <c r="L2581" s="390"/>
      <c r="M2581" s="390"/>
      <c r="N2581" s="390"/>
      <c r="O2581" s="390"/>
      <c r="P2581" s="390"/>
      <c r="Q2581" s="390"/>
      <c r="R2581" s="390"/>
      <c r="S2581" s="79"/>
      <c r="T2581" s="118"/>
      <c r="U2581" s="118"/>
      <c r="V2581" s="118"/>
      <c r="W2581" s="118"/>
      <c r="X2581" s="118"/>
      <c r="Y2581" s="135"/>
      <c r="Z2581" s="135"/>
      <c r="AA2581" s="135"/>
      <c r="AB2581" s="135"/>
      <c r="AC2581" s="135"/>
      <c r="AD2581" s="135"/>
      <c r="AE2581" s="135"/>
      <c r="AF2581" s="135"/>
    </row>
    <row r="2582" spans="1:37" ht="18" customHeight="1">
      <c r="A2582" s="312"/>
      <c r="B2582" s="178"/>
      <c r="C2582" s="78"/>
      <c r="D2582" s="179" t="s">
        <v>313</v>
      </c>
      <c r="E2582" s="180">
        <f ca="1">IFERROR(INDEX(カレンダー・グラフ!$B$74:$AF$74,1,MATCH(プレー記録!C2581,カレンダー・グラフ!$B$72:$AF$72,0)),0)</f>
        <v>0</v>
      </c>
      <c r="F2582" s="179" t="s">
        <v>314</v>
      </c>
      <c r="G2582" s="180">
        <f>サマリー!$Q$3</f>
        <v>0</v>
      </c>
      <c r="H2582" s="179" t="s">
        <v>315</v>
      </c>
      <c r="I2582" s="180">
        <f>サマリー!$Q$7</f>
        <v>0</v>
      </c>
      <c r="J2582" s="177"/>
      <c r="K2582" s="79"/>
      <c r="L2582" s="79"/>
      <c r="M2582" s="79"/>
      <c r="N2582" s="79"/>
      <c r="O2582" s="79"/>
      <c r="P2582" s="79"/>
      <c r="Q2582" s="79"/>
      <c r="R2582" s="79"/>
      <c r="S2582" s="79"/>
      <c r="T2582" s="118"/>
      <c r="U2582" s="118"/>
      <c r="V2582" s="118"/>
      <c r="W2582" s="118"/>
      <c r="X2582" s="118"/>
      <c r="Y2582" s="135"/>
      <c r="Z2582" s="135"/>
      <c r="AA2582" s="135"/>
      <c r="AB2582" s="135"/>
      <c r="AC2582" s="135"/>
      <c r="AD2582" s="135"/>
      <c r="AE2582" s="135"/>
      <c r="AF2582" s="135"/>
    </row>
    <row r="2583" spans="1:37" ht="18" customHeight="1">
      <c r="A2583" s="312"/>
      <c r="B2583" s="243"/>
      <c r="C2583" s="389"/>
      <c r="D2583" s="389"/>
      <c r="E2583" s="389"/>
      <c r="F2583" s="389"/>
      <c r="G2583" s="389" t="str">
        <f>IFERROR(INDEX(ルール・メモ!$F$3:$F$32,MATCH(1,ルール・メモ!$E$3:$E$32,0),1),"")</f>
        <v/>
      </c>
      <c r="H2583" s="389"/>
      <c r="I2583" s="389"/>
      <c r="J2583" s="184"/>
      <c r="K2583" s="79"/>
      <c r="L2583" s="79"/>
      <c r="M2583" s="79"/>
      <c r="N2583" s="79"/>
      <c r="O2583" s="79"/>
      <c r="P2583" s="79"/>
      <c r="Q2583" s="79"/>
      <c r="R2583" s="79"/>
      <c r="S2583" s="79"/>
      <c r="T2583" s="118"/>
      <c r="U2583" s="118"/>
      <c r="V2583" s="118"/>
      <c r="W2583" s="118"/>
      <c r="X2583" s="118"/>
      <c r="Y2583" s="135"/>
      <c r="Z2583" s="135"/>
      <c r="AA2583" s="135"/>
      <c r="AB2583" s="135"/>
      <c r="AC2583" s="135"/>
      <c r="AD2583" s="135"/>
      <c r="AE2583" s="135"/>
      <c r="AF2583" s="135"/>
    </row>
    <row r="2584" spans="1:37" ht="18" customHeight="1">
      <c r="A2584" s="312"/>
      <c r="B2584" s="243"/>
      <c r="C2584" s="389"/>
      <c r="D2584" s="389"/>
      <c r="E2584" s="389"/>
      <c r="F2584" s="389"/>
      <c r="G2584" s="389" t="str">
        <f>IFERROR(INDEX(ルール・メモ!$F$3:$F$32,MATCH(2,ルール・メモ!$E$3:$E$32,0),1),"")</f>
        <v/>
      </c>
      <c r="H2584" s="389"/>
      <c r="I2584" s="389"/>
      <c r="J2584" s="184"/>
      <c r="K2584" s="135"/>
      <c r="L2584" s="135"/>
      <c r="M2584" s="135"/>
      <c r="N2584" s="135"/>
      <c r="O2584" s="135"/>
      <c r="P2584" s="135"/>
      <c r="Q2584" s="135"/>
      <c r="R2584" s="135"/>
      <c r="S2584" s="79"/>
      <c r="T2584" s="118"/>
      <c r="U2584" s="118"/>
      <c r="V2584" s="118"/>
      <c r="W2584" s="118"/>
      <c r="X2584" s="118"/>
      <c r="Y2584" s="135"/>
      <c r="Z2584" s="135"/>
      <c r="AA2584" s="135"/>
      <c r="AB2584" s="135"/>
      <c r="AC2584" s="135"/>
      <c r="AD2584" s="135"/>
      <c r="AE2584" s="135"/>
      <c r="AF2584" s="135"/>
    </row>
    <row r="2585" spans="1:37" ht="18" customHeight="1">
      <c r="A2585" s="312"/>
      <c r="B2585" s="243"/>
      <c r="C2585" s="389"/>
      <c r="D2585" s="389"/>
      <c r="E2585" s="389"/>
      <c r="F2585" s="389"/>
      <c r="G2585" s="389" t="str">
        <f>IFERROR(INDEX(ルール・メモ!$F$3:$F$32,MATCH(3,ルール・メモ!$E$3:$E$32,0),1),"")</f>
        <v/>
      </c>
      <c r="H2585" s="389"/>
      <c r="I2585" s="389"/>
      <c r="J2585" s="184"/>
      <c r="K2585" s="306">
        <f>$C$1</f>
        <v>0</v>
      </c>
      <c r="L2585" s="99">
        <f>K2585+1</f>
        <v>1</v>
      </c>
      <c r="M2585" s="99">
        <f t="shared" ref="M2585" si="235">L2585+1</f>
        <v>2</v>
      </c>
      <c r="N2585" s="99">
        <f t="shared" ref="N2585" si="236">M2585+1</f>
        <v>3</v>
      </c>
      <c r="O2585" s="99">
        <f t="shared" ref="O2585" si="237">N2585+1</f>
        <v>4</v>
      </c>
      <c r="P2585" s="99">
        <f t="shared" ref="P2585" si="238">O2585+1</f>
        <v>5</v>
      </c>
      <c r="Q2585" s="99">
        <f t="shared" ref="Q2585" si="239">P2585+1</f>
        <v>6</v>
      </c>
      <c r="R2585" s="100">
        <f t="shared" ref="R2585" si="240">Q2585+1</f>
        <v>7</v>
      </c>
      <c r="S2585" s="79"/>
      <c r="T2585" s="118"/>
      <c r="U2585" s="118"/>
      <c r="V2585" s="118"/>
      <c r="W2585" s="118"/>
      <c r="X2585" s="118"/>
      <c r="Y2585" s="135"/>
      <c r="Z2585" s="135"/>
      <c r="AA2585" s="135"/>
      <c r="AB2585" s="135"/>
      <c r="AC2585" s="135"/>
      <c r="AD2585" s="135"/>
      <c r="AE2585" s="135"/>
      <c r="AF2585" s="135"/>
    </row>
    <row r="2586" spans="1:37" ht="18" customHeight="1">
      <c r="A2586" s="312"/>
      <c r="B2586" s="243"/>
      <c r="C2586" s="389"/>
      <c r="D2586" s="389"/>
      <c r="E2586" s="389"/>
      <c r="F2586" s="389"/>
      <c r="G2586" s="389" t="str">
        <f>IFERROR(INDEX(ルール・メモ!$F$3:$F$32,MATCH(4,ルール・メモ!$E$3:$E$32,0),1),"")</f>
        <v/>
      </c>
      <c r="H2586" s="389"/>
      <c r="I2586" s="389"/>
      <c r="J2586" s="184"/>
      <c r="K2586" s="101">
        <f>K2585+8</f>
        <v>8</v>
      </c>
      <c r="L2586" s="102">
        <f t="shared" ref="L2586:R2586" si="241">L2585+8</f>
        <v>9</v>
      </c>
      <c r="M2586" s="102">
        <f t="shared" si="241"/>
        <v>10</v>
      </c>
      <c r="N2586" s="102">
        <f t="shared" si="241"/>
        <v>11</v>
      </c>
      <c r="O2586" s="102">
        <f t="shared" si="241"/>
        <v>12</v>
      </c>
      <c r="P2586" s="102">
        <f t="shared" si="241"/>
        <v>13</v>
      </c>
      <c r="Q2586" s="102">
        <f t="shared" si="241"/>
        <v>14</v>
      </c>
      <c r="R2586" s="103">
        <f t="shared" si="241"/>
        <v>15</v>
      </c>
      <c r="S2586" s="79"/>
      <c r="T2586" s="118"/>
      <c r="U2586" s="118"/>
      <c r="V2586" s="118"/>
      <c r="W2586" s="118"/>
      <c r="X2586" s="118"/>
      <c r="Y2586" s="135"/>
      <c r="Z2586" s="135"/>
      <c r="AA2586" s="135"/>
      <c r="AB2586" s="135"/>
      <c r="AC2586" s="135"/>
      <c r="AD2586" s="135"/>
      <c r="AE2586" s="135"/>
      <c r="AF2586" s="135"/>
    </row>
    <row r="2587" spans="1:37" ht="18" customHeight="1">
      <c r="A2587" s="312"/>
      <c r="B2587" s="243"/>
      <c r="C2587" s="389"/>
      <c r="D2587" s="389"/>
      <c r="E2587" s="389"/>
      <c r="F2587" s="389"/>
      <c r="G2587" s="389" t="str">
        <f>IFERROR(INDEX(ルール・メモ!$F$3:$F$32,MATCH(5,ルール・メモ!$E$3:$E$32,0),1),"")</f>
        <v/>
      </c>
      <c r="H2587" s="389"/>
      <c r="I2587" s="389"/>
      <c r="J2587" s="184"/>
      <c r="K2587" s="101">
        <f t="shared" ref="K2587:R2588" si="242">K2586+8</f>
        <v>16</v>
      </c>
      <c r="L2587" s="102">
        <f t="shared" si="242"/>
        <v>17</v>
      </c>
      <c r="M2587" s="102">
        <f t="shared" si="242"/>
        <v>18</v>
      </c>
      <c r="N2587" s="102">
        <f t="shared" si="242"/>
        <v>19</v>
      </c>
      <c r="O2587" s="102">
        <f t="shared" si="242"/>
        <v>20</v>
      </c>
      <c r="P2587" s="102">
        <f t="shared" si="242"/>
        <v>21</v>
      </c>
      <c r="Q2587" s="102">
        <f t="shared" si="242"/>
        <v>22</v>
      </c>
      <c r="R2587" s="103">
        <f t="shared" si="242"/>
        <v>23</v>
      </c>
      <c r="S2587" s="79"/>
      <c r="T2587" s="118"/>
      <c r="U2587" s="118"/>
      <c r="V2587" s="118"/>
      <c r="W2587" s="118"/>
      <c r="X2587" s="118"/>
      <c r="Y2587" s="135"/>
      <c r="Z2587" s="135"/>
      <c r="AA2587" s="135"/>
      <c r="AB2587" s="135"/>
      <c r="AC2587" s="135"/>
      <c r="AD2587" s="135"/>
      <c r="AE2587" s="135"/>
      <c r="AF2587" s="135"/>
    </row>
    <row r="2588" spans="1:37" ht="18" customHeight="1">
      <c r="A2588" s="312"/>
      <c r="B2588" s="243"/>
      <c r="C2588" s="389"/>
      <c r="D2588" s="389"/>
      <c r="E2588" s="389"/>
      <c r="F2588" s="389"/>
      <c r="G2588" s="389" t="str">
        <f>IFERROR(INDEX(ルール・メモ!$F$3:$F$32,MATCH(6,ルール・メモ!$E$3:$E$32,0),1),"")</f>
        <v/>
      </c>
      <c r="H2588" s="389"/>
      <c r="I2588" s="389"/>
      <c r="J2588" s="184"/>
      <c r="K2588" s="104">
        <f t="shared" si="242"/>
        <v>24</v>
      </c>
      <c r="L2588" s="105">
        <f t="shared" si="242"/>
        <v>25</v>
      </c>
      <c r="M2588" s="105">
        <f t="shared" si="242"/>
        <v>26</v>
      </c>
      <c r="N2588" s="105">
        <f t="shared" si="242"/>
        <v>27</v>
      </c>
      <c r="O2588" s="105">
        <f t="shared" si="242"/>
        <v>28</v>
      </c>
      <c r="P2588" s="105">
        <f t="shared" si="242"/>
        <v>29</v>
      </c>
      <c r="Q2588" s="105">
        <f t="shared" si="242"/>
        <v>30</v>
      </c>
      <c r="R2588" s="106"/>
      <c r="S2588" s="79"/>
      <c r="T2588" s="118"/>
      <c r="U2588" s="118"/>
      <c r="V2588" s="118"/>
      <c r="W2588" s="118"/>
      <c r="X2588" s="118"/>
      <c r="Y2588" s="135"/>
      <c r="Z2588" s="135"/>
      <c r="AA2588" s="135"/>
      <c r="AB2588" s="135"/>
      <c r="AC2588" s="135"/>
      <c r="AD2588" s="135"/>
      <c r="AE2588" s="135"/>
      <c r="AF2588" s="135"/>
    </row>
    <row r="2589" spans="1:37" ht="18" customHeight="1">
      <c r="A2589" s="312"/>
      <c r="B2589" s="80"/>
      <c r="C2589" s="95" t="str">
        <f>"①"&amp;IFERROR(INDEX(ルール・メモ!$C$3:$C$32,MATCH(1,ルール・メモ!$B$3:$B$32,0),1),"")</f>
        <v>①</v>
      </c>
      <c r="D2589" s="95"/>
      <c r="E2589" s="95"/>
      <c r="F2589" s="95"/>
      <c r="G2589" s="95"/>
      <c r="H2589" s="95"/>
      <c r="I2589" s="95" t="str">
        <f>"③"&amp;IFERROR(INDEX(ルール・メモ!$C$3:$C$32,MATCH(3,ルール・メモ!$B$3:$B$32,0),1),"")</f>
        <v>③</v>
      </c>
      <c r="J2589" s="80"/>
      <c r="K2589" s="96"/>
      <c r="L2589" s="96"/>
      <c r="M2589" s="96"/>
      <c r="N2589" s="96"/>
      <c r="O2589" s="96"/>
      <c r="P2589" s="96"/>
      <c r="Q2589" s="96"/>
      <c r="R2589" s="96"/>
      <c r="S2589" s="79"/>
      <c r="T2589" s="119"/>
      <c r="U2589" s="118"/>
      <c r="V2589" s="118"/>
      <c r="W2589" s="118"/>
      <c r="X2589" s="118"/>
      <c r="Y2589" s="135"/>
      <c r="Z2589" s="135"/>
      <c r="AA2589" s="135"/>
      <c r="AB2589" s="135"/>
      <c r="AC2589" s="135"/>
      <c r="AD2589" s="135"/>
      <c r="AE2589" s="135"/>
      <c r="AF2589" s="135"/>
    </row>
    <row r="2590" spans="1:37" ht="18" customHeight="1" thickBot="1">
      <c r="A2590" s="312"/>
      <c r="B2590" s="80"/>
      <c r="C2590" s="186" t="str">
        <f>"②"&amp;IFERROR(INDEX(ルール・メモ!$C$3:$C$32,MATCH(2,ルール・メモ!$B$3:$B$32,0),1),"")</f>
        <v>②</v>
      </c>
      <c r="D2590" s="186"/>
      <c r="E2590" s="186"/>
      <c r="F2590" s="186"/>
      <c r="G2590" s="186"/>
      <c r="H2590" s="186"/>
      <c r="I2590" s="186" t="str">
        <f>"④"&amp;IFERROR(INDEX(ルール・メモ!$C$3:$C$32,MATCH(4,ルール・メモ!$B$3:$B$32,0),1),"")</f>
        <v>④</v>
      </c>
      <c r="J2590" s="187"/>
      <c r="K2590" s="188"/>
      <c r="L2590" s="188"/>
      <c r="M2590" s="188"/>
      <c r="N2590" s="188"/>
      <c r="O2590" s="188"/>
      <c r="P2590" s="188"/>
      <c r="Q2590" s="188"/>
      <c r="R2590" s="188"/>
      <c r="S2590" s="79"/>
      <c r="T2590" s="118"/>
      <c r="U2590" s="118"/>
      <c r="V2590" s="118"/>
      <c r="W2590" s="118"/>
      <c r="X2590" s="118"/>
      <c r="Y2590" s="135"/>
      <c r="Z2590" s="135"/>
      <c r="AA2590" s="1"/>
      <c r="AB2590" s="1"/>
      <c r="AC2590" s="1"/>
      <c r="AD2590" s="1"/>
      <c r="AE2590" s="1"/>
      <c r="AF2590" s="1"/>
    </row>
    <row r="2591" spans="1:37" ht="18" customHeight="1" thickBot="1">
      <c r="A2591" s="312"/>
      <c r="B2591" s="321">
        <v>1</v>
      </c>
      <c r="C2591" s="81" t="s">
        <v>23</v>
      </c>
      <c r="D2591" s="82" t="s">
        <v>136</v>
      </c>
      <c r="E2591" s="82" t="s">
        <v>28</v>
      </c>
      <c r="F2591" s="82" t="s">
        <v>27</v>
      </c>
      <c r="G2591" s="82" t="s">
        <v>24</v>
      </c>
      <c r="H2591" s="171" t="s">
        <v>25</v>
      </c>
      <c r="I2591" s="91" t="s">
        <v>133</v>
      </c>
      <c r="J2591" s="372" t="s">
        <v>198</v>
      </c>
      <c r="K2591" s="374"/>
      <c r="L2591" s="375"/>
      <c r="M2591" s="375"/>
      <c r="N2591" s="375"/>
      <c r="O2591" s="375"/>
      <c r="P2591" s="375"/>
      <c r="Q2591" s="375"/>
      <c r="R2591" s="376"/>
      <c r="S2591" s="83"/>
      <c r="T2591" s="120" t="s">
        <v>31</v>
      </c>
      <c r="U2591" s="118"/>
      <c r="V2591" s="118"/>
      <c r="W2591" s="118"/>
      <c r="X2591" s="118"/>
      <c r="Y2591" s="135" t="str">
        <f>K2593</f>
        <v/>
      </c>
      <c r="Z2591" s="266">
        <f>K2594</f>
        <v>0</v>
      </c>
      <c r="AA2591" s="135"/>
      <c r="AB2591" s="135"/>
      <c r="AC2591" s="135"/>
      <c r="AD2591" s="135"/>
      <c r="AE2591" s="135"/>
      <c r="AF2591" s="148"/>
      <c r="AG2591" s="135"/>
      <c r="AH2591" s="135"/>
      <c r="AI2591" s="135"/>
      <c r="AJ2591" s="135"/>
      <c r="AK2591" s="135"/>
    </row>
    <row r="2592" spans="1:37" ht="18" customHeight="1" thickBot="1">
      <c r="A2592" s="312"/>
      <c r="B2592" s="309">
        <f>C2581</f>
        <v>30</v>
      </c>
      <c r="C2592" s="107"/>
      <c r="D2592" s="108" t="s">
        <v>30</v>
      </c>
      <c r="E2592" s="108" t="str">
        <f>IF(C2592="","",IFERROR(INDEX(リスト!$B$3:$B$32,MATCH(プレー記録!C2592,リスト!$D$3:$D$32,0),1),""))</f>
        <v/>
      </c>
      <c r="F2592" s="109"/>
      <c r="G2592" s="109" t="str">
        <f>IF(F2592="","",F2592)</f>
        <v/>
      </c>
      <c r="H2592" s="172"/>
      <c r="I2592" s="175"/>
      <c r="J2592" s="373"/>
      <c r="K2592" s="377"/>
      <c r="L2592" s="378"/>
      <c r="M2592" s="378"/>
      <c r="N2592" s="378"/>
      <c r="O2592" s="378"/>
      <c r="P2592" s="378"/>
      <c r="Q2592" s="378"/>
      <c r="R2592" s="379"/>
      <c r="S2592" s="84"/>
      <c r="T2592" s="240"/>
      <c r="U2592" s="118" t="str">
        <f>IF(F2592="","","OUT_"&amp;E2592&amp;MONTH(B2592)&amp;"/"&amp;DAY(B2592)&amp;"_"&amp;COUNTIF($V$12:V2592,V2592))</f>
        <v/>
      </c>
      <c r="V2592" s="118" t="str">
        <f>"OUT_"&amp;E2592&amp;B2592</f>
        <v>OUT_30</v>
      </c>
      <c r="W2592" s="194">
        <f>SUM(H2592)-SUM(I2594)</f>
        <v>0</v>
      </c>
      <c r="X2592" s="119" t="str">
        <f>IF(C2592="","",C2592)</f>
        <v/>
      </c>
      <c r="Y2592" s="135" t="str">
        <f>M2593</f>
        <v/>
      </c>
      <c r="Z2592" s="266">
        <f>M2594</f>
        <v>0</v>
      </c>
      <c r="AA2592" s="135"/>
      <c r="AB2592" s="135"/>
      <c r="AC2592" s="135"/>
      <c r="AD2592" s="135"/>
      <c r="AE2592" s="135"/>
      <c r="AF2592" s="148"/>
      <c r="AG2592" s="135"/>
      <c r="AH2592" s="135"/>
      <c r="AI2592" s="135"/>
      <c r="AJ2592" s="135"/>
      <c r="AK2592" s="135"/>
    </row>
    <row r="2593" spans="1:37" ht="18" customHeight="1">
      <c r="A2593" s="312"/>
      <c r="B2593" s="79"/>
      <c r="C2593" s="85" t="s">
        <v>26</v>
      </c>
      <c r="D2593" s="86" t="s">
        <v>1</v>
      </c>
      <c r="E2593" s="86" t="s">
        <v>29</v>
      </c>
      <c r="F2593" s="86" t="s">
        <v>119</v>
      </c>
      <c r="G2593" s="86" t="s">
        <v>134</v>
      </c>
      <c r="H2593" s="173" t="s">
        <v>117</v>
      </c>
      <c r="I2593" s="92" t="s">
        <v>135</v>
      </c>
      <c r="J2593" s="380" t="s">
        <v>199</v>
      </c>
      <c r="K2593" s="382" t="str">
        <f>IF(INDEX(テーブル6[プレー種別],MATCH(1,リスト!$O$3:$O$6,0),1)="","",INDEX(テーブル6[プレー種別],MATCH(1,リスト!$O$3:$O$6,0),1))</f>
        <v/>
      </c>
      <c r="L2593" s="383"/>
      <c r="M2593" s="382" t="str">
        <f>IF(INDEX(テーブル6[プレー種別],MATCH(2,リスト!$O$3:$O$6,0),1)="","",INDEX(テーブル6[プレー種別],MATCH(2,リスト!$O$3:$O$6,0),1))</f>
        <v/>
      </c>
      <c r="N2593" s="383"/>
      <c r="O2593" s="382" t="str">
        <f>IF(INDEX(テーブル6[プレー種別],MATCH(3,リスト!$O$3:$O$6,0),1)="","",INDEX(テーブル6[プレー種別],MATCH(3,リスト!$O$3:$O$6,0),1))</f>
        <v/>
      </c>
      <c r="P2593" s="383"/>
      <c r="Q2593" s="382" t="str">
        <f>IF(INDEX(テーブル6[プレー種別],MATCH(4,リスト!$O$3:$O$6,0),1)="","",INDEX(テーブル6[プレー種別],MATCH(4,リスト!$O$3:$O$6,0),1))</f>
        <v/>
      </c>
      <c r="R2593" s="384"/>
      <c r="S2593" s="87"/>
      <c r="T2593" s="118"/>
      <c r="U2593" s="118"/>
      <c r="V2593" s="118"/>
      <c r="W2593" s="118"/>
      <c r="X2593" s="118"/>
      <c r="Y2593" s="135" t="str">
        <f>O2593</f>
        <v/>
      </c>
      <c r="Z2593" s="266">
        <f>O2594</f>
        <v>0</v>
      </c>
      <c r="AA2593" s="135"/>
      <c r="AB2593" s="135"/>
      <c r="AC2593" s="135"/>
      <c r="AD2593" s="135"/>
      <c r="AE2593" s="135"/>
      <c r="AF2593" s="148"/>
      <c r="AG2593" s="135"/>
      <c r="AH2593" s="135"/>
      <c r="AI2593" s="135"/>
      <c r="AJ2593" s="135"/>
      <c r="AK2593" s="135"/>
    </row>
    <row r="2594" spans="1:37" ht="18" customHeight="1" thickBot="1">
      <c r="A2594" s="312" t="str">
        <f>IF(C2592="","",C2592)</f>
        <v/>
      </c>
      <c r="B2594" s="97">
        <f>B2592</f>
        <v>30</v>
      </c>
      <c r="C2594" s="93" t="str">
        <f>IF(H2592="","",IF(D2592="USD",H2592-G2592,ROUNDUP((H2592-G2592)/T2592,2)))</f>
        <v/>
      </c>
      <c r="D2594" s="110"/>
      <c r="E2594" s="110"/>
      <c r="F2594" s="111" t="str">
        <f>IF(AND(E2592&lt;&gt;"",OR(I2592="全額",I2592="一部")=TRUE)=TRUE,E2592,"")</f>
        <v/>
      </c>
      <c r="G2594" s="112" t="str">
        <f>IF(D2592="JPY",IF(COUNTIF(F2594,"*円*")=1,I2594,ROUNDUP(I2594/T2592,2)),IF(COUNTIF(F2594,"*円*")=0,I2594,ROUNDUP(I2594*T2592,0)))</f>
        <v/>
      </c>
      <c r="H2594" s="174"/>
      <c r="I2594" s="176" t="str">
        <f>IF(I2592="","",IF(I2592="全額",H2592,IF(I2592="なし",0,"金額入力")))</f>
        <v/>
      </c>
      <c r="J2594" s="381"/>
      <c r="K2594" s="385"/>
      <c r="L2594" s="386"/>
      <c r="M2594" s="385"/>
      <c r="N2594" s="386"/>
      <c r="O2594" s="385"/>
      <c r="P2594" s="386"/>
      <c r="Q2594" s="385"/>
      <c r="R2594" s="387"/>
      <c r="S2594" s="87"/>
      <c r="T2594" s="79"/>
      <c r="U2594" s="118" t="str">
        <f>IF(G2594="","","IN_"&amp;F2594&amp;MONTH(H2594)&amp;"/"&amp;DAY(H2594))&amp;"_"&amp;COUNTIF($V$14:V2594,V2594)</f>
        <v>_451</v>
      </c>
      <c r="V2594" s="118" t="str">
        <f>"IN_"&amp;F2594&amp;H2594</f>
        <v>IN_</v>
      </c>
      <c r="W2594" s="118"/>
      <c r="X2594" s="118"/>
      <c r="Y2594" s="135" t="str">
        <f>Q2593</f>
        <v/>
      </c>
      <c r="Z2594" s="266">
        <f>Q2594</f>
        <v>0</v>
      </c>
      <c r="AA2594" s="135" t="str">
        <f>IF(AB2594="着金待ち",COUNTIF($AB$14:AB2594,"着金待ち"),"")</f>
        <v/>
      </c>
      <c r="AB2594" s="135" t="str">
        <f>IF(AND(OR(I2592="全額",I2592="一部")=TRUE,H2594="")=TRUE,"着金待ち","")</f>
        <v/>
      </c>
      <c r="AC2594" s="135" t="str">
        <f>IF(AB2594="着金待ち",C2592,"")</f>
        <v/>
      </c>
      <c r="AD2594" s="135" t="str">
        <f>IF(AB2594="着金待ち",F2594,"")</f>
        <v/>
      </c>
      <c r="AE2594" s="292" t="str">
        <f>IF(AB2594="着金待ち",G2594,"")</f>
        <v/>
      </c>
      <c r="AF2594" s="148" t="str">
        <f>IF(AB2594="着金待ち",B2594,"")</f>
        <v/>
      </c>
      <c r="AG2594" s="135" t="str">
        <f>IF(C2594="","",IF(C2594&lt;&gt;D2594+E2594,"！",""))</f>
        <v/>
      </c>
      <c r="AH2594" s="135" t="str">
        <f>IF(C2594="","",IF(C2594&lt;&gt;SUM(K2594:R2594),"！",""))</f>
        <v/>
      </c>
      <c r="AI2594" s="135" t="str">
        <f>IF(OR(AG2594="！",AH2594="！")=TRUE,"！","")</f>
        <v/>
      </c>
      <c r="AJ2594" s="135" t="str">
        <f>IF(AI2594="！",COUNTIF($AI$14:AI2594,"！"),"")</f>
        <v/>
      </c>
      <c r="AK2594" s="135">
        <v>1</v>
      </c>
    </row>
    <row r="2595" spans="1:37" ht="18" customHeight="1" thickBot="1">
      <c r="A2595" s="312"/>
      <c r="B2595" s="79"/>
      <c r="C2595" s="88"/>
      <c r="D2595" s="89"/>
      <c r="E2595" s="94" t="str">
        <f>IFERROR(ABS(C2594-(D2594+E2594)),"")</f>
        <v/>
      </c>
      <c r="F2595" s="90"/>
      <c r="G2595" s="90"/>
      <c r="H2595" s="89"/>
      <c r="I2595" s="170"/>
      <c r="J2595" s="79"/>
      <c r="K2595" s="79"/>
      <c r="L2595" s="79"/>
      <c r="M2595" s="79"/>
      <c r="N2595" s="79"/>
      <c r="O2595" s="79"/>
      <c r="P2595" s="79"/>
      <c r="Q2595" s="388" t="str">
        <f>IFERROR(ABS(C2594-SUM(K2594:R2594)),"")</f>
        <v/>
      </c>
      <c r="R2595" s="388"/>
      <c r="S2595" s="79"/>
      <c r="T2595" s="118"/>
      <c r="U2595" s="118"/>
      <c r="V2595" s="118"/>
      <c r="W2595" s="118"/>
      <c r="X2595" s="118"/>
      <c r="Y2595" s="135"/>
      <c r="Z2595" s="135"/>
      <c r="AA2595" s="135"/>
      <c r="AB2595" s="135"/>
      <c r="AC2595" s="135"/>
      <c r="AD2595" s="135"/>
      <c r="AE2595" s="135"/>
      <c r="AF2595" s="148"/>
      <c r="AG2595" s="135"/>
      <c r="AH2595" s="135"/>
      <c r="AI2595" s="135"/>
      <c r="AJ2595" s="135"/>
      <c r="AK2595" s="135"/>
    </row>
    <row r="2596" spans="1:37" ht="18" customHeight="1" thickBot="1">
      <c r="A2596" s="312"/>
      <c r="B2596" s="321">
        <f>B2591+1</f>
        <v>2</v>
      </c>
      <c r="C2596" s="81" t="s">
        <v>23</v>
      </c>
      <c r="D2596" s="82" t="s">
        <v>136</v>
      </c>
      <c r="E2596" s="82" t="s">
        <v>28</v>
      </c>
      <c r="F2596" s="82" t="s">
        <v>27</v>
      </c>
      <c r="G2596" s="82" t="s">
        <v>24</v>
      </c>
      <c r="H2596" s="171" t="s">
        <v>25</v>
      </c>
      <c r="I2596" s="91" t="s">
        <v>133</v>
      </c>
      <c r="J2596" s="372" t="s">
        <v>198</v>
      </c>
      <c r="K2596" s="374"/>
      <c r="L2596" s="375"/>
      <c r="M2596" s="375"/>
      <c r="N2596" s="375"/>
      <c r="O2596" s="375"/>
      <c r="P2596" s="375"/>
      <c r="Q2596" s="375"/>
      <c r="R2596" s="376"/>
      <c r="S2596" s="83"/>
      <c r="T2596" s="120" t="s">
        <v>31</v>
      </c>
      <c r="U2596" s="118"/>
      <c r="V2596" s="118"/>
      <c r="W2596" s="118"/>
      <c r="X2596" s="118"/>
      <c r="Y2596" s="135" t="str">
        <f>K2598</f>
        <v/>
      </c>
      <c r="Z2596" s="266">
        <f>K2599</f>
        <v>0</v>
      </c>
      <c r="AA2596" s="135"/>
      <c r="AB2596" s="135"/>
      <c r="AC2596" s="135"/>
      <c r="AD2596" s="135"/>
      <c r="AE2596" s="135"/>
      <c r="AF2596" s="148"/>
      <c r="AG2596" s="135"/>
      <c r="AH2596" s="135"/>
      <c r="AI2596" s="135"/>
      <c r="AJ2596" s="135"/>
      <c r="AK2596" s="135"/>
    </row>
    <row r="2597" spans="1:37" ht="18" customHeight="1" thickBot="1">
      <c r="A2597" s="312"/>
      <c r="B2597" s="309">
        <f>B2592</f>
        <v>30</v>
      </c>
      <c r="C2597" s="107"/>
      <c r="D2597" s="108" t="s">
        <v>30</v>
      </c>
      <c r="E2597" s="108" t="str">
        <f>IF(C2597="","",IFERROR(INDEX(リスト!$B$3:$B$32,MATCH(プレー記録!C2597,リスト!$D$3:$D$32,0),1),""))</f>
        <v/>
      </c>
      <c r="F2597" s="109"/>
      <c r="G2597" s="109" t="str">
        <f>IF(F2597="","",F2597)</f>
        <v/>
      </c>
      <c r="H2597" s="172"/>
      <c r="I2597" s="175"/>
      <c r="J2597" s="373"/>
      <c r="K2597" s="377"/>
      <c r="L2597" s="378"/>
      <c r="M2597" s="378"/>
      <c r="N2597" s="378"/>
      <c r="O2597" s="378"/>
      <c r="P2597" s="378"/>
      <c r="Q2597" s="378"/>
      <c r="R2597" s="379"/>
      <c r="S2597" s="84"/>
      <c r="T2597" s="241"/>
      <c r="U2597" s="118" t="str">
        <f>IF(F2597="","","OUT_"&amp;E2597&amp;MONTH(B2597)&amp;"/"&amp;DAY(B2597)&amp;"_"&amp;COUNTIF($V$12:V2597,V2597))</f>
        <v/>
      </c>
      <c r="V2597" s="118" t="str">
        <f>"OUT_"&amp;E2597&amp;B2597</f>
        <v>OUT_30</v>
      </c>
      <c r="W2597" s="194">
        <f>SUM(H2597)-SUM(I2599)</f>
        <v>0</v>
      </c>
      <c r="X2597" s="119" t="str">
        <f>IF(C2597="","",C2597)</f>
        <v/>
      </c>
      <c r="Y2597" s="135" t="str">
        <f>M2598</f>
        <v/>
      </c>
      <c r="Z2597" s="266">
        <f>M2599</f>
        <v>0</v>
      </c>
      <c r="AA2597" s="135"/>
      <c r="AB2597" s="135"/>
      <c r="AC2597" s="135"/>
      <c r="AD2597" s="135"/>
      <c r="AE2597" s="135"/>
      <c r="AF2597" s="148"/>
      <c r="AG2597" s="135"/>
      <c r="AH2597" s="135"/>
      <c r="AI2597" s="135"/>
      <c r="AJ2597" s="135"/>
      <c r="AK2597" s="135"/>
    </row>
    <row r="2598" spans="1:37" ht="18" customHeight="1">
      <c r="A2598" s="312"/>
      <c r="B2598" s="79"/>
      <c r="C2598" s="85" t="s">
        <v>26</v>
      </c>
      <c r="D2598" s="86" t="s">
        <v>1</v>
      </c>
      <c r="E2598" s="86" t="s">
        <v>29</v>
      </c>
      <c r="F2598" s="86" t="s">
        <v>119</v>
      </c>
      <c r="G2598" s="86" t="s">
        <v>134</v>
      </c>
      <c r="H2598" s="173" t="s">
        <v>117</v>
      </c>
      <c r="I2598" s="92" t="s">
        <v>135</v>
      </c>
      <c r="J2598" s="380" t="s">
        <v>199</v>
      </c>
      <c r="K2598" s="382" t="str">
        <f>$K$13</f>
        <v/>
      </c>
      <c r="L2598" s="383"/>
      <c r="M2598" s="382" t="str">
        <f>$M$13</f>
        <v/>
      </c>
      <c r="N2598" s="383"/>
      <c r="O2598" s="382" t="str">
        <f>$O$13</f>
        <v/>
      </c>
      <c r="P2598" s="383"/>
      <c r="Q2598" s="382" t="str">
        <f>$Q$13</f>
        <v/>
      </c>
      <c r="R2598" s="384"/>
      <c r="S2598" s="87"/>
      <c r="T2598" s="118"/>
      <c r="U2598" s="118"/>
      <c r="V2598" s="118"/>
      <c r="W2598" s="118"/>
      <c r="X2598" s="118"/>
      <c r="Y2598" s="135" t="str">
        <f>O2598</f>
        <v/>
      </c>
      <c r="Z2598" s="266">
        <f>O2599</f>
        <v>0</v>
      </c>
      <c r="AA2598" s="135"/>
      <c r="AB2598" s="135"/>
      <c r="AC2598" s="135"/>
      <c r="AD2598" s="135"/>
      <c r="AE2598" s="135"/>
      <c r="AF2598" s="148"/>
      <c r="AG2598" s="135"/>
      <c r="AH2598" s="135"/>
      <c r="AI2598" s="135"/>
      <c r="AJ2598" s="135"/>
      <c r="AK2598" s="135"/>
    </row>
    <row r="2599" spans="1:37" ht="18" customHeight="1" thickBot="1">
      <c r="A2599" s="312" t="str">
        <f>IF(C2597="","",C2597)</f>
        <v/>
      </c>
      <c r="B2599" s="97">
        <f>B2592</f>
        <v>30</v>
      </c>
      <c r="C2599" s="93" t="str">
        <f>IF(H2597="","",IF(D2597="USD",H2597-G2597,ROUNDUP((H2597-G2597)/T2597,2)))</f>
        <v/>
      </c>
      <c r="D2599" s="110"/>
      <c r="E2599" s="110"/>
      <c r="F2599" s="111" t="str">
        <f>IF(AND(E2597&lt;&gt;"",OR(I2597="全額",I2597="一部")=TRUE)=TRUE,E2597,"")</f>
        <v/>
      </c>
      <c r="G2599" s="112" t="str">
        <f>IF(D2597="JPY",IF(COUNTIF(F2599,"*円*")=1,I2599,ROUNDUP(I2599/T2597,2)),IF(COUNTIF(F2599,"*円*")=0,I2599,ROUNDUP(I2599*T2597,0)))</f>
        <v/>
      </c>
      <c r="H2599" s="174"/>
      <c r="I2599" s="176" t="str">
        <f>IF(I2597="","",IF(I2597="全額",H2597,IF(I2597="なし",0,"金額入力")))</f>
        <v/>
      </c>
      <c r="J2599" s="381"/>
      <c r="K2599" s="385"/>
      <c r="L2599" s="386"/>
      <c r="M2599" s="385"/>
      <c r="N2599" s="386"/>
      <c r="O2599" s="385"/>
      <c r="P2599" s="386"/>
      <c r="Q2599" s="385"/>
      <c r="R2599" s="387"/>
      <c r="S2599" s="87"/>
      <c r="T2599" s="79"/>
      <c r="U2599" s="118" t="str">
        <f>IF(G2599="","","IN_"&amp;F2599&amp;MONTH(H2599)&amp;"/"&amp;DAY(H2599))&amp;"_"&amp;COUNTIF($V$14:V2599,V2599)</f>
        <v>_452</v>
      </c>
      <c r="V2599" s="118" t="str">
        <f>"IN_"&amp;F2599&amp;H2599</f>
        <v>IN_</v>
      </c>
      <c r="W2599" s="118"/>
      <c r="X2599" s="118"/>
      <c r="Y2599" s="135" t="str">
        <f>Q2598</f>
        <v/>
      </c>
      <c r="Z2599" s="266">
        <f>Q2599</f>
        <v>0</v>
      </c>
      <c r="AA2599" s="135" t="str">
        <f>IF(AB2599="着金待ち",COUNTIF($AB$14:AB2599,"着金待ち"),"")</f>
        <v/>
      </c>
      <c r="AB2599" s="135" t="str">
        <f>IF(AND(OR(I2597="全額",I2597="一部")=TRUE,H2599="")=TRUE,"着金待ち","")</f>
        <v/>
      </c>
      <c r="AC2599" s="135" t="str">
        <f>IF(AB2599="着金待ち",C2597,"")</f>
        <v/>
      </c>
      <c r="AD2599" s="135" t="str">
        <f>IF(AB2599="着金待ち",F2599,"")</f>
        <v/>
      </c>
      <c r="AE2599" s="292" t="str">
        <f>IF(AB2599="着金待ち",G2599,"")</f>
        <v/>
      </c>
      <c r="AF2599" s="148" t="str">
        <f>IF(AB2599="着金待ち",B2599,"")</f>
        <v/>
      </c>
      <c r="AG2599" s="135" t="str">
        <f>IF(C2599="","",IF(C2599&lt;&gt;D2599+E2599,"！",""))</f>
        <v/>
      </c>
      <c r="AH2599" s="135" t="str">
        <f>IF(C2599="","",IF(C2599&lt;&gt;SUM(K2599:R2599),"！",""))</f>
        <v/>
      </c>
      <c r="AI2599" s="135" t="str">
        <f>IF(OR(AG2599="！",AH2599="！")=TRUE,"！","")</f>
        <v/>
      </c>
      <c r="AJ2599" s="135" t="str">
        <f>IF(AI2599="！",COUNTIF($AI$14:AI2599,"！"),"")</f>
        <v/>
      </c>
      <c r="AK2599" s="135">
        <v>2</v>
      </c>
    </row>
    <row r="2600" spans="1:37" ht="18" customHeight="1" thickBot="1">
      <c r="A2600" s="312"/>
      <c r="B2600" s="79"/>
      <c r="C2600" s="88"/>
      <c r="D2600" s="89"/>
      <c r="E2600" s="94" t="str">
        <f>IFERROR(ABS(C2599-(D2599+E2599)),"")</f>
        <v/>
      </c>
      <c r="F2600" s="90"/>
      <c r="G2600" s="90"/>
      <c r="H2600" s="89"/>
      <c r="I2600" s="170"/>
      <c r="J2600" s="79"/>
      <c r="K2600" s="79"/>
      <c r="L2600" s="79"/>
      <c r="M2600" s="79"/>
      <c r="N2600" s="79"/>
      <c r="O2600" s="79"/>
      <c r="P2600" s="79"/>
      <c r="Q2600" s="388" t="str">
        <f>IFERROR(ABS(C2599-SUM(K2599:R2599)),"")</f>
        <v/>
      </c>
      <c r="R2600" s="388"/>
      <c r="S2600" s="79"/>
      <c r="T2600" s="118"/>
      <c r="U2600" s="118"/>
      <c r="V2600" s="118"/>
      <c r="W2600" s="118"/>
      <c r="X2600" s="118"/>
      <c r="Y2600" s="135"/>
      <c r="Z2600" s="135"/>
      <c r="AA2600" s="135"/>
      <c r="AB2600" s="135"/>
      <c r="AC2600" s="135"/>
      <c r="AD2600" s="135"/>
      <c r="AE2600" s="135"/>
      <c r="AF2600" s="148"/>
      <c r="AG2600" s="135"/>
      <c r="AH2600" s="135"/>
      <c r="AI2600" s="135"/>
      <c r="AJ2600" s="135"/>
      <c r="AK2600" s="135"/>
    </row>
    <row r="2601" spans="1:37" ht="18" customHeight="1" thickBot="1">
      <c r="A2601" s="312"/>
      <c r="B2601" s="321">
        <f>B2596+1</f>
        <v>3</v>
      </c>
      <c r="C2601" s="81" t="s">
        <v>23</v>
      </c>
      <c r="D2601" s="82" t="s">
        <v>136</v>
      </c>
      <c r="E2601" s="82" t="s">
        <v>28</v>
      </c>
      <c r="F2601" s="82" t="s">
        <v>27</v>
      </c>
      <c r="G2601" s="82" t="s">
        <v>24</v>
      </c>
      <c r="H2601" s="171" t="s">
        <v>25</v>
      </c>
      <c r="I2601" s="91" t="s">
        <v>133</v>
      </c>
      <c r="J2601" s="372" t="s">
        <v>198</v>
      </c>
      <c r="K2601" s="374"/>
      <c r="L2601" s="375"/>
      <c r="M2601" s="375"/>
      <c r="N2601" s="375"/>
      <c r="O2601" s="375"/>
      <c r="P2601" s="375"/>
      <c r="Q2601" s="375"/>
      <c r="R2601" s="376"/>
      <c r="S2601" s="83"/>
      <c r="T2601" s="120" t="s">
        <v>31</v>
      </c>
      <c r="U2601" s="118"/>
      <c r="V2601" s="118"/>
      <c r="W2601" s="118"/>
      <c r="X2601" s="118"/>
      <c r="Y2601" s="135" t="str">
        <f>K2603</f>
        <v/>
      </c>
      <c r="Z2601" s="266">
        <f>K2604</f>
        <v>0</v>
      </c>
      <c r="AA2601" s="135"/>
      <c r="AB2601" s="135"/>
      <c r="AC2601" s="135"/>
      <c r="AD2601" s="135"/>
      <c r="AE2601" s="135"/>
      <c r="AF2601" s="148"/>
      <c r="AG2601" s="135"/>
      <c r="AH2601" s="135"/>
      <c r="AI2601" s="135"/>
      <c r="AJ2601" s="135"/>
      <c r="AK2601" s="135"/>
    </row>
    <row r="2602" spans="1:37" ht="18" customHeight="1" thickBot="1">
      <c r="A2602" s="312"/>
      <c r="B2602" s="309">
        <f>B2592</f>
        <v>30</v>
      </c>
      <c r="C2602" s="107"/>
      <c r="D2602" s="108" t="s">
        <v>30</v>
      </c>
      <c r="E2602" s="108" t="str">
        <f>IF(C2602="","",IFERROR(INDEX(リスト!$B$3:$B$32,MATCH(プレー記録!C2602,リスト!$D$3:$D$32,0),1),""))</f>
        <v/>
      </c>
      <c r="F2602" s="109"/>
      <c r="G2602" s="109" t="str">
        <f>IF(F2602="","",F2602)</f>
        <v/>
      </c>
      <c r="H2602" s="172"/>
      <c r="I2602" s="175"/>
      <c r="J2602" s="373"/>
      <c r="K2602" s="377"/>
      <c r="L2602" s="378"/>
      <c r="M2602" s="378"/>
      <c r="N2602" s="378"/>
      <c r="O2602" s="378"/>
      <c r="P2602" s="378"/>
      <c r="Q2602" s="378"/>
      <c r="R2602" s="379"/>
      <c r="S2602" s="84"/>
      <c r="T2602" s="241"/>
      <c r="U2602" s="118" t="str">
        <f>IF(F2602="","","OUT_"&amp;E2602&amp;MONTH(B2602)&amp;"/"&amp;DAY(B2602)&amp;"_"&amp;COUNTIF($V$12:V2602,V2602))</f>
        <v/>
      </c>
      <c r="V2602" s="118" t="str">
        <f>"OUT_"&amp;E2602&amp;B2602</f>
        <v>OUT_30</v>
      </c>
      <c r="W2602" s="194">
        <f>SUM(H2602)-SUM(I2604)</f>
        <v>0</v>
      </c>
      <c r="X2602" s="119" t="str">
        <f>IF(C2602="","",C2602)</f>
        <v/>
      </c>
      <c r="Y2602" s="135" t="str">
        <f>M2603</f>
        <v/>
      </c>
      <c r="Z2602" s="266">
        <f>M2604</f>
        <v>0</v>
      </c>
      <c r="AA2602" s="135"/>
      <c r="AB2602" s="135"/>
      <c r="AC2602" s="135"/>
      <c r="AD2602" s="135"/>
      <c r="AE2602" s="135"/>
      <c r="AF2602" s="148"/>
      <c r="AG2602" s="135"/>
      <c r="AH2602" s="135"/>
      <c r="AI2602" s="135"/>
      <c r="AJ2602" s="135"/>
      <c r="AK2602" s="135"/>
    </row>
    <row r="2603" spans="1:37" ht="18" customHeight="1">
      <c r="A2603" s="312"/>
      <c r="B2603" s="79"/>
      <c r="C2603" s="85" t="s">
        <v>26</v>
      </c>
      <c r="D2603" s="86" t="s">
        <v>1</v>
      </c>
      <c r="E2603" s="86" t="s">
        <v>29</v>
      </c>
      <c r="F2603" s="86" t="s">
        <v>119</v>
      </c>
      <c r="G2603" s="86" t="s">
        <v>134</v>
      </c>
      <c r="H2603" s="173" t="s">
        <v>117</v>
      </c>
      <c r="I2603" s="92" t="s">
        <v>135</v>
      </c>
      <c r="J2603" s="380" t="s">
        <v>199</v>
      </c>
      <c r="K2603" s="382" t="str">
        <f>$K$13</f>
        <v/>
      </c>
      <c r="L2603" s="383"/>
      <c r="M2603" s="382" t="str">
        <f>$M$13</f>
        <v/>
      </c>
      <c r="N2603" s="383"/>
      <c r="O2603" s="382" t="str">
        <f>$O$13</f>
        <v/>
      </c>
      <c r="P2603" s="383"/>
      <c r="Q2603" s="382" t="str">
        <f>$Q$13</f>
        <v/>
      </c>
      <c r="R2603" s="384"/>
      <c r="S2603" s="87"/>
      <c r="T2603" s="135"/>
      <c r="U2603" s="118"/>
      <c r="V2603" s="118"/>
      <c r="W2603" s="118"/>
      <c r="X2603" s="118"/>
      <c r="Y2603" s="135" t="str">
        <f>O2603</f>
        <v/>
      </c>
      <c r="Z2603" s="266">
        <f>O2604</f>
        <v>0</v>
      </c>
      <c r="AA2603" s="135"/>
      <c r="AB2603" s="135"/>
      <c r="AC2603" s="135"/>
      <c r="AD2603" s="135"/>
      <c r="AE2603" s="135"/>
      <c r="AF2603" s="148"/>
      <c r="AG2603" s="135"/>
      <c r="AH2603" s="135"/>
      <c r="AI2603" s="135"/>
      <c r="AJ2603" s="135"/>
      <c r="AK2603" s="135"/>
    </row>
    <row r="2604" spans="1:37" ht="18" customHeight="1" thickBot="1">
      <c r="A2604" s="312" t="str">
        <f>IF(C2602="","",C2602)</f>
        <v/>
      </c>
      <c r="B2604" s="97">
        <f>B2592</f>
        <v>30</v>
      </c>
      <c r="C2604" s="93" t="str">
        <f>IF(H2602="","",IF(D2602="USD",H2602-G2602,ROUNDUP((H2602-G2602)/T2602,2)))</f>
        <v/>
      </c>
      <c r="D2604" s="110"/>
      <c r="E2604" s="110"/>
      <c r="F2604" s="111" t="str">
        <f>IF(AND(E2602&lt;&gt;"",OR(I2602="全額",I2602="一部")=TRUE)=TRUE,E2602,"")</f>
        <v/>
      </c>
      <c r="G2604" s="112" t="str">
        <f>IF(D2602="JPY",IF(COUNTIF(F2604,"*円*")=1,I2604,ROUNDUP(I2604/T2602,2)),IF(COUNTIF(F2604,"*円*")=0,I2604,ROUNDUP(I2604*T2602,0)))</f>
        <v/>
      </c>
      <c r="H2604" s="174"/>
      <c r="I2604" s="176" t="str">
        <f>IF(I2602="","",IF(I2602="全額",H2602,IF(I2602="なし",0,"金額入力")))</f>
        <v/>
      </c>
      <c r="J2604" s="381"/>
      <c r="K2604" s="385"/>
      <c r="L2604" s="386"/>
      <c r="M2604" s="385"/>
      <c r="N2604" s="386"/>
      <c r="O2604" s="385"/>
      <c r="P2604" s="386"/>
      <c r="Q2604" s="385"/>
      <c r="R2604" s="387"/>
      <c r="S2604" s="87"/>
      <c r="T2604" s="135"/>
      <c r="U2604" s="118" t="str">
        <f>IF(G2604="","","IN_"&amp;F2604&amp;MONTH(H2604)&amp;"/"&amp;DAY(H2604))&amp;"_"&amp;COUNTIF($V$14:V2604,V2604)</f>
        <v>_453</v>
      </c>
      <c r="V2604" s="118" t="str">
        <f>"IN_"&amp;F2604&amp;H2604</f>
        <v>IN_</v>
      </c>
      <c r="W2604" s="118"/>
      <c r="X2604" s="118"/>
      <c r="Y2604" s="135" t="str">
        <f>Q2603</f>
        <v/>
      </c>
      <c r="Z2604" s="266">
        <f>Q2604</f>
        <v>0</v>
      </c>
      <c r="AA2604" s="135" t="str">
        <f>IF(AB2604="着金待ち",COUNTIF($AB$14:AB2604,"着金待ち"),"")</f>
        <v/>
      </c>
      <c r="AB2604" s="135" t="str">
        <f>IF(AND(OR(I2602="全額",I2602="一部")=TRUE,H2604="")=TRUE,"着金待ち","")</f>
        <v/>
      </c>
      <c r="AC2604" s="135" t="str">
        <f>IF(AB2604="着金待ち",C2602,"")</f>
        <v/>
      </c>
      <c r="AD2604" s="135" t="str">
        <f>IF(AB2604="着金待ち",F2604,"")</f>
        <v/>
      </c>
      <c r="AE2604" s="292" t="str">
        <f>IF(AB2604="着金待ち",G2604,"")</f>
        <v/>
      </c>
      <c r="AF2604" s="148" t="str">
        <f>IF(AB2604="着金待ち",B2604,"")</f>
        <v/>
      </c>
      <c r="AG2604" s="135" t="str">
        <f>IF(C2604="","",IF(C2604&lt;&gt;D2604+E2604,"！",""))</f>
        <v/>
      </c>
      <c r="AH2604" s="135" t="str">
        <f>IF(C2604="","",IF(C2604&lt;&gt;SUM(K2604:R2604),"！",""))</f>
        <v/>
      </c>
      <c r="AI2604" s="135" t="str">
        <f>IF(OR(AG2604="！",AH2604="！")=TRUE,"！","")</f>
        <v/>
      </c>
      <c r="AJ2604" s="135" t="str">
        <f>IF(AI2604="！",COUNTIF($AI$14:AI2604,"！"),"")</f>
        <v/>
      </c>
      <c r="AK2604" s="135">
        <v>3</v>
      </c>
    </row>
    <row r="2605" spans="1:37" ht="18" customHeight="1" thickBot="1">
      <c r="A2605" s="312"/>
      <c r="B2605" s="308" t="s">
        <v>317</v>
      </c>
      <c r="C2605" s="88"/>
      <c r="D2605" s="89"/>
      <c r="E2605" s="94" t="str">
        <f>IFERROR(ABS(C2604-(D2604+E2604)),"")</f>
        <v/>
      </c>
      <c r="F2605" s="90"/>
      <c r="G2605" s="90"/>
      <c r="H2605" s="89"/>
      <c r="I2605" s="170"/>
      <c r="J2605" s="79"/>
      <c r="K2605" s="79"/>
      <c r="L2605" s="79"/>
      <c r="M2605" s="79"/>
      <c r="N2605" s="79"/>
      <c r="O2605" s="79"/>
      <c r="P2605" s="79"/>
      <c r="Q2605" s="388" t="str">
        <f>IFERROR(ABS(C2604-SUM(K2604:R2604)),"")</f>
        <v/>
      </c>
      <c r="R2605" s="388"/>
      <c r="S2605" s="79"/>
      <c r="T2605" s="135"/>
      <c r="U2605" s="118"/>
      <c r="V2605" s="118"/>
      <c r="W2605" s="118"/>
      <c r="X2605" s="118"/>
      <c r="Y2605" s="135"/>
      <c r="Z2605" s="135"/>
      <c r="AA2605" s="135"/>
      <c r="AB2605" s="135"/>
      <c r="AC2605" s="135"/>
      <c r="AD2605" s="135"/>
      <c r="AE2605" s="135"/>
      <c r="AF2605" s="148"/>
      <c r="AG2605" s="135"/>
      <c r="AH2605" s="135"/>
      <c r="AI2605" s="135"/>
      <c r="AJ2605" s="135"/>
      <c r="AK2605" s="135"/>
    </row>
    <row r="2606" spans="1:37" ht="18" customHeight="1" thickBot="1">
      <c r="A2606" s="312"/>
      <c r="B2606" s="321">
        <f>B2601+1</f>
        <v>4</v>
      </c>
      <c r="C2606" s="81" t="s">
        <v>23</v>
      </c>
      <c r="D2606" s="82" t="s">
        <v>136</v>
      </c>
      <c r="E2606" s="82" t="s">
        <v>28</v>
      </c>
      <c r="F2606" s="82" t="s">
        <v>27</v>
      </c>
      <c r="G2606" s="82" t="s">
        <v>24</v>
      </c>
      <c r="H2606" s="171" t="s">
        <v>25</v>
      </c>
      <c r="I2606" s="91" t="s">
        <v>133</v>
      </c>
      <c r="J2606" s="372" t="s">
        <v>198</v>
      </c>
      <c r="K2606" s="374"/>
      <c r="L2606" s="375"/>
      <c r="M2606" s="375"/>
      <c r="N2606" s="375"/>
      <c r="O2606" s="375"/>
      <c r="P2606" s="375"/>
      <c r="Q2606" s="375"/>
      <c r="R2606" s="376"/>
      <c r="S2606" s="83"/>
      <c r="T2606" s="120" t="s">
        <v>31</v>
      </c>
      <c r="U2606" s="118"/>
      <c r="V2606" s="118"/>
      <c r="W2606" s="118"/>
      <c r="X2606" s="118"/>
      <c r="Y2606" s="135" t="str">
        <f>K2608</f>
        <v/>
      </c>
      <c r="Z2606" s="266">
        <f>K2609</f>
        <v>0</v>
      </c>
      <c r="AA2606" s="135"/>
      <c r="AB2606" s="135"/>
      <c r="AC2606" s="135"/>
      <c r="AD2606" s="135"/>
      <c r="AE2606" s="135"/>
      <c r="AF2606" s="148"/>
      <c r="AG2606" s="135"/>
      <c r="AH2606" s="135"/>
      <c r="AI2606" s="135"/>
      <c r="AJ2606" s="135"/>
      <c r="AK2606" s="135"/>
    </row>
    <row r="2607" spans="1:37" ht="18" customHeight="1" thickBot="1">
      <c r="A2607" s="312"/>
      <c r="B2607" s="309">
        <f>B2592</f>
        <v>30</v>
      </c>
      <c r="C2607" s="107"/>
      <c r="D2607" s="108" t="s">
        <v>30</v>
      </c>
      <c r="E2607" s="108" t="str">
        <f>IF(C2607="","",IFERROR(INDEX(リスト!$B$3:$B$32,MATCH(プレー記録!C2607,リスト!$D$3:$D$32,0),1),""))</f>
        <v/>
      </c>
      <c r="F2607" s="109"/>
      <c r="G2607" s="109" t="str">
        <f>IF(F2607="","",F2607)</f>
        <v/>
      </c>
      <c r="H2607" s="172"/>
      <c r="I2607" s="175"/>
      <c r="J2607" s="373"/>
      <c r="K2607" s="377"/>
      <c r="L2607" s="378"/>
      <c r="M2607" s="378"/>
      <c r="N2607" s="378"/>
      <c r="O2607" s="378"/>
      <c r="P2607" s="378"/>
      <c r="Q2607" s="378"/>
      <c r="R2607" s="379"/>
      <c r="S2607" s="84"/>
      <c r="T2607" s="241"/>
      <c r="U2607" s="118" t="str">
        <f>IF(F2607="","","OUT_"&amp;E2607&amp;MONTH(B2607)&amp;"/"&amp;DAY(B2607)&amp;"_"&amp;COUNTIF($V$12:V2607,V2607))</f>
        <v/>
      </c>
      <c r="V2607" s="118" t="str">
        <f>"OUT_"&amp;E2607&amp;B2607</f>
        <v>OUT_30</v>
      </c>
      <c r="W2607" s="194">
        <f>SUM(H2607)-SUM(I2609)</f>
        <v>0</v>
      </c>
      <c r="X2607" s="119" t="str">
        <f>IF(C2607="","",C2607)</f>
        <v/>
      </c>
      <c r="Y2607" s="135" t="str">
        <f>M2608</f>
        <v/>
      </c>
      <c r="Z2607" s="266">
        <f>M2609</f>
        <v>0</v>
      </c>
      <c r="AA2607" s="135"/>
      <c r="AB2607" s="135"/>
      <c r="AC2607" s="135"/>
      <c r="AD2607" s="135"/>
      <c r="AE2607" s="135"/>
      <c r="AF2607" s="148"/>
      <c r="AG2607" s="135"/>
      <c r="AH2607" s="135"/>
      <c r="AI2607" s="135"/>
      <c r="AJ2607" s="135"/>
      <c r="AK2607" s="135"/>
    </row>
    <row r="2608" spans="1:37" ht="18" customHeight="1">
      <c r="A2608" s="312"/>
      <c r="B2608" s="79"/>
      <c r="C2608" s="85" t="s">
        <v>26</v>
      </c>
      <c r="D2608" s="86" t="s">
        <v>1</v>
      </c>
      <c r="E2608" s="86" t="s">
        <v>29</v>
      </c>
      <c r="F2608" s="86" t="s">
        <v>119</v>
      </c>
      <c r="G2608" s="86" t="s">
        <v>134</v>
      </c>
      <c r="H2608" s="173" t="s">
        <v>117</v>
      </c>
      <c r="I2608" s="92" t="s">
        <v>135</v>
      </c>
      <c r="J2608" s="380" t="s">
        <v>199</v>
      </c>
      <c r="K2608" s="382" t="str">
        <f>$K$13</f>
        <v/>
      </c>
      <c r="L2608" s="383"/>
      <c r="M2608" s="382" t="str">
        <f>$M$13</f>
        <v/>
      </c>
      <c r="N2608" s="383"/>
      <c r="O2608" s="382" t="str">
        <f>$O$13</f>
        <v/>
      </c>
      <c r="P2608" s="383"/>
      <c r="Q2608" s="382" t="str">
        <f>$Q$13</f>
        <v/>
      </c>
      <c r="R2608" s="384"/>
      <c r="S2608" s="87"/>
      <c r="T2608" s="135"/>
      <c r="U2608" s="118"/>
      <c r="V2608" s="118"/>
      <c r="W2608" s="118"/>
      <c r="X2608" s="118"/>
      <c r="Y2608" s="135" t="str">
        <f>O2608</f>
        <v/>
      </c>
      <c r="Z2608" s="266">
        <f>O2609</f>
        <v>0</v>
      </c>
      <c r="AA2608" s="135"/>
      <c r="AB2608" s="135"/>
      <c r="AC2608" s="135"/>
      <c r="AD2608" s="135"/>
      <c r="AE2608" s="135"/>
      <c r="AF2608" s="148"/>
      <c r="AG2608" s="135"/>
      <c r="AH2608" s="135"/>
      <c r="AI2608" s="135"/>
      <c r="AJ2608" s="135"/>
      <c r="AK2608" s="135"/>
    </row>
    <row r="2609" spans="1:37" ht="18" customHeight="1" thickBot="1">
      <c r="A2609" s="312" t="str">
        <f>IF(C2607="","",C2607)</f>
        <v/>
      </c>
      <c r="B2609" s="97">
        <f>B2592</f>
        <v>30</v>
      </c>
      <c r="C2609" s="93" t="str">
        <f>IF(H2607="","",IF(D2607="USD",H2607-G2607,ROUNDUP((H2607-G2607)/T2607,2)))</f>
        <v/>
      </c>
      <c r="D2609" s="110"/>
      <c r="E2609" s="110"/>
      <c r="F2609" s="111" t="str">
        <f>IF(AND(E2607&lt;&gt;"",OR(I2607="全額",I2607="一部")=TRUE)=TRUE,E2607,"")</f>
        <v/>
      </c>
      <c r="G2609" s="112" t="str">
        <f>IF(D2607="JPY",IF(COUNTIF(F2609,"*円*")=1,I2609,ROUNDUP(I2609/T2607,2)),IF(COUNTIF(F2609,"*円*")=0,I2609,ROUNDUP(I2609*T2607,0)))</f>
        <v/>
      </c>
      <c r="H2609" s="174"/>
      <c r="I2609" s="176" t="str">
        <f>IF(I2607="","",IF(I2607="全額",H2607,IF(I2607="なし",0,"金額入力")))</f>
        <v/>
      </c>
      <c r="J2609" s="381"/>
      <c r="K2609" s="385"/>
      <c r="L2609" s="386"/>
      <c r="M2609" s="385"/>
      <c r="N2609" s="386"/>
      <c r="O2609" s="385"/>
      <c r="P2609" s="386"/>
      <c r="Q2609" s="385"/>
      <c r="R2609" s="387"/>
      <c r="S2609" s="87"/>
      <c r="T2609" s="135"/>
      <c r="U2609" s="118" t="str">
        <f>IF(G2609="","","IN_"&amp;F2609&amp;MONTH(H2609)&amp;"/"&amp;DAY(H2609))&amp;"_"&amp;COUNTIF($V$14:V2609,V2609)</f>
        <v>_454</v>
      </c>
      <c r="V2609" s="118" t="str">
        <f>"IN_"&amp;F2609&amp;H2609</f>
        <v>IN_</v>
      </c>
      <c r="W2609" s="118"/>
      <c r="X2609" s="118"/>
      <c r="Y2609" s="135" t="str">
        <f>Q2608</f>
        <v/>
      </c>
      <c r="Z2609" s="266">
        <f>Q2609</f>
        <v>0</v>
      </c>
      <c r="AA2609" s="135" t="str">
        <f>IF(AB2609="着金待ち",COUNTIF($AB$14:AB2609,"着金待ち"),"")</f>
        <v/>
      </c>
      <c r="AB2609" s="135" t="str">
        <f>IF(AND(OR(I2607="全額",I2607="一部")=TRUE,H2609="")=TRUE,"着金待ち","")</f>
        <v/>
      </c>
      <c r="AC2609" s="135" t="str">
        <f>IF(AB2609="着金待ち",C2607,"")</f>
        <v/>
      </c>
      <c r="AD2609" s="135" t="str">
        <f>IF(AB2609="着金待ち",F2609,"")</f>
        <v/>
      </c>
      <c r="AE2609" s="292" t="str">
        <f>IF(AB2609="着金待ち",G2609,"")</f>
        <v/>
      </c>
      <c r="AF2609" s="148" t="str">
        <f>IF(AB2609="着金待ち",B2609,"")</f>
        <v/>
      </c>
      <c r="AG2609" s="135" t="str">
        <f>IF(C2609="","",IF(C2609&lt;&gt;D2609+E2609,"！",""))</f>
        <v/>
      </c>
      <c r="AH2609" s="135" t="str">
        <f>IF(C2609="","",IF(C2609&lt;&gt;SUM(K2609:R2609),"！",""))</f>
        <v/>
      </c>
      <c r="AI2609" s="135" t="str">
        <f>IF(OR(AG2609="！",AH2609="！")=TRUE,"！","")</f>
        <v/>
      </c>
      <c r="AJ2609" s="135" t="str">
        <f>IF(AI2609="！",COUNTIF($AI$14:AI2609,"！"),"")</f>
        <v/>
      </c>
      <c r="AK2609" s="135">
        <v>4</v>
      </c>
    </row>
    <row r="2610" spans="1:37" ht="18" customHeight="1" thickBot="1">
      <c r="A2610" s="312"/>
      <c r="B2610" s="308" t="s">
        <v>317</v>
      </c>
      <c r="C2610" s="88"/>
      <c r="D2610" s="89"/>
      <c r="E2610" s="94" t="str">
        <f>IFERROR(ABS(C2609-(D2609+E2609)),"")</f>
        <v/>
      </c>
      <c r="F2610" s="90"/>
      <c r="G2610" s="90"/>
      <c r="H2610" s="89"/>
      <c r="I2610" s="170"/>
      <c r="J2610" s="79"/>
      <c r="K2610" s="79"/>
      <c r="L2610" s="79"/>
      <c r="M2610" s="79"/>
      <c r="N2610" s="79"/>
      <c r="O2610" s="79"/>
      <c r="P2610" s="79"/>
      <c r="Q2610" s="388" t="str">
        <f>IFERROR(ABS(C2609-SUM(K2609:R2609)),"")</f>
        <v/>
      </c>
      <c r="R2610" s="388"/>
      <c r="S2610" s="79"/>
      <c r="T2610" s="135"/>
      <c r="U2610" s="118"/>
      <c r="V2610" s="118"/>
      <c r="W2610" s="118"/>
      <c r="X2610" s="118"/>
      <c r="Y2610" s="135"/>
      <c r="Z2610" s="135"/>
      <c r="AA2610" s="135"/>
      <c r="AB2610" s="135"/>
      <c r="AC2610" s="135"/>
      <c r="AD2610" s="135"/>
      <c r="AE2610" s="135"/>
      <c r="AF2610" s="148"/>
      <c r="AG2610" s="135"/>
      <c r="AH2610" s="135"/>
      <c r="AI2610" s="135"/>
      <c r="AJ2610" s="135"/>
      <c r="AK2610" s="135"/>
    </row>
    <row r="2611" spans="1:37" ht="18" customHeight="1" thickBot="1">
      <c r="A2611" s="312"/>
      <c r="B2611" s="321">
        <f>B2606+1</f>
        <v>5</v>
      </c>
      <c r="C2611" s="81" t="s">
        <v>23</v>
      </c>
      <c r="D2611" s="82" t="s">
        <v>136</v>
      </c>
      <c r="E2611" s="82" t="s">
        <v>28</v>
      </c>
      <c r="F2611" s="82" t="s">
        <v>27</v>
      </c>
      <c r="G2611" s="82" t="s">
        <v>24</v>
      </c>
      <c r="H2611" s="171" t="s">
        <v>25</v>
      </c>
      <c r="I2611" s="91" t="s">
        <v>133</v>
      </c>
      <c r="J2611" s="372" t="s">
        <v>198</v>
      </c>
      <c r="K2611" s="374"/>
      <c r="L2611" s="375"/>
      <c r="M2611" s="375"/>
      <c r="N2611" s="375"/>
      <c r="O2611" s="375"/>
      <c r="P2611" s="375"/>
      <c r="Q2611" s="375"/>
      <c r="R2611" s="376"/>
      <c r="S2611" s="83"/>
      <c r="T2611" s="120" t="s">
        <v>31</v>
      </c>
      <c r="U2611" s="118"/>
      <c r="V2611" s="118"/>
      <c r="W2611" s="118"/>
      <c r="X2611" s="118"/>
      <c r="Y2611" s="135" t="str">
        <f>K2613</f>
        <v/>
      </c>
      <c r="Z2611" s="266">
        <f>K2614</f>
        <v>0</v>
      </c>
      <c r="AA2611" s="135"/>
      <c r="AB2611" s="135"/>
      <c r="AC2611" s="135"/>
      <c r="AD2611" s="135"/>
      <c r="AE2611" s="135"/>
      <c r="AF2611" s="148"/>
      <c r="AG2611" s="135"/>
      <c r="AH2611" s="135"/>
      <c r="AI2611" s="135"/>
      <c r="AJ2611" s="135"/>
      <c r="AK2611" s="135"/>
    </row>
    <row r="2612" spans="1:37" ht="18" customHeight="1" thickBot="1">
      <c r="A2612" s="312"/>
      <c r="B2612" s="309">
        <f>B2592</f>
        <v>30</v>
      </c>
      <c r="C2612" s="107"/>
      <c r="D2612" s="108" t="s">
        <v>30</v>
      </c>
      <c r="E2612" s="108" t="str">
        <f>IF(C2612="","",IFERROR(INDEX(リスト!$B$3:$B$32,MATCH(プレー記録!C2612,リスト!$D$3:$D$32,0),1),""))</f>
        <v/>
      </c>
      <c r="F2612" s="109"/>
      <c r="G2612" s="109" t="str">
        <f>IF(F2612="","",F2612)</f>
        <v/>
      </c>
      <c r="H2612" s="172"/>
      <c r="I2612" s="175"/>
      <c r="J2612" s="373"/>
      <c r="K2612" s="377"/>
      <c r="L2612" s="378"/>
      <c r="M2612" s="378"/>
      <c r="N2612" s="378"/>
      <c r="O2612" s="378"/>
      <c r="P2612" s="378"/>
      <c r="Q2612" s="378"/>
      <c r="R2612" s="379"/>
      <c r="S2612" s="84"/>
      <c r="T2612" s="241"/>
      <c r="U2612" s="118" t="str">
        <f>IF(F2612="","","OUT_"&amp;E2612&amp;MONTH(B2612)&amp;"/"&amp;DAY(B2612)&amp;"_"&amp;COUNTIF($V$12:V2612,V2612))</f>
        <v/>
      </c>
      <c r="V2612" s="118" t="str">
        <f>"OUT_"&amp;E2612&amp;B2612</f>
        <v>OUT_30</v>
      </c>
      <c r="W2612" s="194">
        <f>SUM(H2612)-SUM(I2614)</f>
        <v>0</v>
      </c>
      <c r="X2612" s="119" t="str">
        <f>IF(C2612="","",C2612)</f>
        <v/>
      </c>
      <c r="Y2612" s="135" t="str">
        <f>M2613</f>
        <v/>
      </c>
      <c r="Z2612" s="266">
        <f>M2614</f>
        <v>0</v>
      </c>
      <c r="AA2612" s="135"/>
      <c r="AB2612" s="135"/>
      <c r="AC2612" s="135"/>
      <c r="AD2612" s="135"/>
      <c r="AE2612" s="135"/>
      <c r="AF2612" s="148"/>
      <c r="AG2612" s="135"/>
      <c r="AH2612" s="135"/>
      <c r="AI2612" s="135"/>
      <c r="AJ2612" s="135"/>
      <c r="AK2612" s="135"/>
    </row>
    <row r="2613" spans="1:37" ht="18" customHeight="1">
      <c r="A2613" s="312"/>
      <c r="B2613" s="79"/>
      <c r="C2613" s="85" t="s">
        <v>26</v>
      </c>
      <c r="D2613" s="86" t="s">
        <v>1</v>
      </c>
      <c r="E2613" s="86" t="s">
        <v>29</v>
      </c>
      <c r="F2613" s="86" t="s">
        <v>119</v>
      </c>
      <c r="G2613" s="86" t="s">
        <v>134</v>
      </c>
      <c r="H2613" s="173" t="s">
        <v>117</v>
      </c>
      <c r="I2613" s="92" t="s">
        <v>135</v>
      </c>
      <c r="J2613" s="380" t="s">
        <v>199</v>
      </c>
      <c r="K2613" s="382" t="str">
        <f>$K$13</f>
        <v/>
      </c>
      <c r="L2613" s="383"/>
      <c r="M2613" s="382" t="str">
        <f>$M$13</f>
        <v/>
      </c>
      <c r="N2613" s="383"/>
      <c r="O2613" s="382" t="str">
        <f>$O$13</f>
        <v/>
      </c>
      <c r="P2613" s="383"/>
      <c r="Q2613" s="382" t="str">
        <f>$Q$13</f>
        <v/>
      </c>
      <c r="R2613" s="384"/>
      <c r="S2613" s="87"/>
      <c r="T2613" s="135"/>
      <c r="U2613" s="118"/>
      <c r="V2613" s="118"/>
      <c r="W2613" s="118"/>
      <c r="X2613" s="118"/>
      <c r="Y2613" s="135" t="str">
        <f>O2613</f>
        <v/>
      </c>
      <c r="Z2613" s="266">
        <f>O2614</f>
        <v>0</v>
      </c>
      <c r="AA2613" s="135"/>
      <c r="AB2613" s="135"/>
      <c r="AC2613" s="135"/>
      <c r="AD2613" s="135"/>
      <c r="AE2613" s="135"/>
      <c r="AF2613" s="148"/>
      <c r="AG2613" s="135"/>
      <c r="AH2613" s="135"/>
      <c r="AI2613" s="135"/>
      <c r="AJ2613" s="135"/>
      <c r="AK2613" s="135"/>
    </row>
    <row r="2614" spans="1:37" ht="18" customHeight="1" thickBot="1">
      <c r="A2614" s="312" t="str">
        <f>IF(C2612="","",C2612)</f>
        <v/>
      </c>
      <c r="B2614" s="97">
        <f>B2592</f>
        <v>30</v>
      </c>
      <c r="C2614" s="93" t="str">
        <f>IF(H2612="","",IF(D2612="USD",H2612-G2612,ROUNDUP((H2612-G2612)/T2612,2)))</f>
        <v/>
      </c>
      <c r="D2614" s="110"/>
      <c r="E2614" s="110"/>
      <c r="F2614" s="111" t="str">
        <f>IF(AND(E2612&lt;&gt;"",OR(I2612="全額",I2612="一部")=TRUE)=TRUE,E2612,"")</f>
        <v/>
      </c>
      <c r="G2614" s="112" t="str">
        <f>IF(D2612="JPY",IF(COUNTIF(F2614,"*円*")=1,I2614,ROUNDUP(I2614/T2612,2)),IF(COUNTIF(F2614,"*円*")=0,I2614,ROUNDUP(I2614*T2612,0)))</f>
        <v/>
      </c>
      <c r="H2614" s="174"/>
      <c r="I2614" s="176" t="str">
        <f>IF(I2612="","",IF(I2612="全額",H2612,IF(I2612="なし",0,"金額入力")))</f>
        <v/>
      </c>
      <c r="J2614" s="381"/>
      <c r="K2614" s="385"/>
      <c r="L2614" s="386"/>
      <c r="M2614" s="385"/>
      <c r="N2614" s="386"/>
      <c r="O2614" s="385"/>
      <c r="P2614" s="386"/>
      <c r="Q2614" s="385"/>
      <c r="R2614" s="387"/>
      <c r="S2614" s="87"/>
      <c r="T2614" s="135"/>
      <c r="U2614" s="118" t="str">
        <f>IF(G2614="","","IN_"&amp;F2614&amp;MONTH(H2614)&amp;"/"&amp;DAY(H2614))&amp;"_"&amp;COUNTIF($V$14:V2614,V2614)</f>
        <v>_455</v>
      </c>
      <c r="V2614" s="118" t="str">
        <f>"IN_"&amp;F2614&amp;H2614</f>
        <v>IN_</v>
      </c>
      <c r="W2614" s="118"/>
      <c r="X2614" s="118"/>
      <c r="Y2614" s="135" t="str">
        <f>Q2613</f>
        <v/>
      </c>
      <c r="Z2614" s="266">
        <f>Q2614</f>
        <v>0</v>
      </c>
      <c r="AA2614" s="135" t="str">
        <f>IF(AB2614="着金待ち",COUNTIF($AB$14:AB2614,"着金待ち"),"")</f>
        <v/>
      </c>
      <c r="AB2614" s="135" t="str">
        <f>IF(AND(OR(I2612="全額",I2612="一部")=TRUE,H2614="")=TRUE,"着金待ち","")</f>
        <v/>
      </c>
      <c r="AC2614" s="135" t="str">
        <f>IF(AB2614="着金待ち",C2612,"")</f>
        <v/>
      </c>
      <c r="AD2614" s="135" t="str">
        <f>IF(AB2614="着金待ち",F2614,"")</f>
        <v/>
      </c>
      <c r="AE2614" s="292" t="str">
        <f>IF(AB2614="着金待ち",G2614,"")</f>
        <v/>
      </c>
      <c r="AF2614" s="148" t="str">
        <f>IF(AB2614="着金待ち",B2614,"")</f>
        <v/>
      </c>
      <c r="AG2614" s="135" t="str">
        <f>IF(C2614="","",IF(C2614&lt;&gt;D2614+E2614,"！",""))</f>
        <v/>
      </c>
      <c r="AH2614" s="135" t="str">
        <f>IF(C2614="","",IF(C2614&lt;&gt;SUM(K2614:R2614),"！",""))</f>
        <v/>
      </c>
      <c r="AI2614" s="135" t="str">
        <f>IF(OR(AG2614="！",AH2614="！")=TRUE,"！","")</f>
        <v/>
      </c>
      <c r="AJ2614" s="135" t="str">
        <f>IF(AI2614="！",COUNTIF($AI$14:AI2614,"！"),"")</f>
        <v/>
      </c>
      <c r="AK2614" s="135">
        <v>5</v>
      </c>
    </row>
    <row r="2615" spans="1:37" ht="18" customHeight="1" thickBot="1">
      <c r="A2615" s="312"/>
      <c r="B2615" s="308" t="s">
        <v>317</v>
      </c>
      <c r="C2615" s="88"/>
      <c r="D2615" s="89"/>
      <c r="E2615" s="94" t="str">
        <f>IFERROR(ABS(C2614-(D2614+E2614)),"")</f>
        <v/>
      </c>
      <c r="F2615" s="90"/>
      <c r="G2615" s="90"/>
      <c r="H2615" s="89"/>
      <c r="I2615" s="170"/>
      <c r="J2615" s="79"/>
      <c r="K2615" s="79"/>
      <c r="L2615" s="79"/>
      <c r="M2615" s="79"/>
      <c r="N2615" s="79"/>
      <c r="O2615" s="79"/>
      <c r="P2615" s="79"/>
      <c r="Q2615" s="388" t="str">
        <f>IFERROR(ABS(C2614-SUM(K2614:R2614)),"")</f>
        <v/>
      </c>
      <c r="R2615" s="388"/>
      <c r="S2615" s="79"/>
      <c r="T2615" s="135"/>
      <c r="U2615" s="118"/>
      <c r="V2615" s="118"/>
      <c r="W2615" s="118"/>
      <c r="X2615" s="118"/>
      <c r="Y2615" s="135"/>
      <c r="Z2615" s="135"/>
      <c r="AA2615" s="135"/>
      <c r="AB2615" s="135"/>
      <c r="AC2615" s="135"/>
      <c r="AD2615" s="135"/>
      <c r="AE2615" s="135"/>
      <c r="AF2615" s="148"/>
      <c r="AG2615" s="135"/>
      <c r="AH2615" s="135"/>
      <c r="AI2615" s="135"/>
      <c r="AJ2615" s="135"/>
      <c r="AK2615" s="135"/>
    </row>
    <row r="2616" spans="1:37" ht="18" customHeight="1" thickBot="1">
      <c r="A2616" s="312"/>
      <c r="B2616" s="321">
        <f>B2611+1</f>
        <v>6</v>
      </c>
      <c r="C2616" s="81" t="s">
        <v>23</v>
      </c>
      <c r="D2616" s="82" t="s">
        <v>136</v>
      </c>
      <c r="E2616" s="82" t="s">
        <v>28</v>
      </c>
      <c r="F2616" s="82" t="s">
        <v>27</v>
      </c>
      <c r="G2616" s="82" t="s">
        <v>24</v>
      </c>
      <c r="H2616" s="171" t="s">
        <v>25</v>
      </c>
      <c r="I2616" s="91" t="s">
        <v>133</v>
      </c>
      <c r="J2616" s="372" t="s">
        <v>198</v>
      </c>
      <c r="K2616" s="374"/>
      <c r="L2616" s="375"/>
      <c r="M2616" s="375"/>
      <c r="N2616" s="375"/>
      <c r="O2616" s="375"/>
      <c r="P2616" s="375"/>
      <c r="Q2616" s="375"/>
      <c r="R2616" s="376"/>
      <c r="S2616" s="83"/>
      <c r="T2616" s="120" t="s">
        <v>31</v>
      </c>
      <c r="U2616" s="118"/>
      <c r="V2616" s="118"/>
      <c r="W2616" s="118"/>
      <c r="X2616" s="118"/>
      <c r="Y2616" s="135" t="str">
        <f>K2618</f>
        <v/>
      </c>
      <c r="Z2616" s="266">
        <f>K2619</f>
        <v>0</v>
      </c>
      <c r="AA2616" s="135"/>
      <c r="AB2616" s="135"/>
      <c r="AC2616" s="135"/>
      <c r="AD2616" s="135"/>
      <c r="AE2616" s="135"/>
      <c r="AF2616" s="148"/>
      <c r="AG2616" s="135"/>
      <c r="AH2616" s="135"/>
      <c r="AI2616" s="135"/>
      <c r="AJ2616" s="135"/>
      <c r="AK2616" s="135"/>
    </row>
    <row r="2617" spans="1:37" ht="18" customHeight="1" thickBot="1">
      <c r="A2617" s="312"/>
      <c r="B2617" s="309">
        <f>B2592</f>
        <v>30</v>
      </c>
      <c r="C2617" s="107"/>
      <c r="D2617" s="108" t="s">
        <v>30</v>
      </c>
      <c r="E2617" s="108" t="str">
        <f>IF(C2617="","",IFERROR(INDEX(リスト!$B$3:$B$32,MATCH(プレー記録!C2617,リスト!$D$3:$D$32,0),1),""))</f>
        <v/>
      </c>
      <c r="F2617" s="109"/>
      <c r="G2617" s="109" t="str">
        <f>IF(F2617="","",F2617)</f>
        <v/>
      </c>
      <c r="H2617" s="172"/>
      <c r="I2617" s="175"/>
      <c r="J2617" s="373"/>
      <c r="K2617" s="377"/>
      <c r="L2617" s="378"/>
      <c r="M2617" s="378"/>
      <c r="N2617" s="378"/>
      <c r="O2617" s="378"/>
      <c r="P2617" s="378"/>
      <c r="Q2617" s="378"/>
      <c r="R2617" s="379"/>
      <c r="S2617" s="84"/>
      <c r="T2617" s="241"/>
      <c r="U2617" s="118" t="str">
        <f>IF(F2617="","","OUT_"&amp;E2617&amp;MONTH(B2617)&amp;"/"&amp;DAY(B2617)&amp;"_"&amp;COUNTIF($V$12:V2617,V2617))</f>
        <v/>
      </c>
      <c r="V2617" s="118" t="str">
        <f>"OUT_"&amp;E2617&amp;B2617</f>
        <v>OUT_30</v>
      </c>
      <c r="W2617" s="194">
        <f>SUM(H2617)-SUM(I2619)</f>
        <v>0</v>
      </c>
      <c r="X2617" s="119" t="str">
        <f>IF(C2617="","",C2617)</f>
        <v/>
      </c>
      <c r="Y2617" s="135" t="str">
        <f>M2618</f>
        <v/>
      </c>
      <c r="Z2617" s="266">
        <f>M2619</f>
        <v>0</v>
      </c>
      <c r="AA2617" s="135"/>
      <c r="AB2617" s="135"/>
      <c r="AC2617" s="135"/>
      <c r="AD2617" s="135"/>
      <c r="AE2617" s="135"/>
      <c r="AF2617" s="148"/>
      <c r="AG2617" s="135"/>
      <c r="AH2617" s="135"/>
      <c r="AI2617" s="135"/>
      <c r="AJ2617" s="135"/>
      <c r="AK2617" s="135"/>
    </row>
    <row r="2618" spans="1:37" ht="18" customHeight="1">
      <c r="A2618" s="312"/>
      <c r="B2618" s="79"/>
      <c r="C2618" s="85" t="s">
        <v>26</v>
      </c>
      <c r="D2618" s="86" t="s">
        <v>1</v>
      </c>
      <c r="E2618" s="86" t="s">
        <v>29</v>
      </c>
      <c r="F2618" s="86" t="s">
        <v>119</v>
      </c>
      <c r="G2618" s="86" t="s">
        <v>134</v>
      </c>
      <c r="H2618" s="173" t="s">
        <v>117</v>
      </c>
      <c r="I2618" s="92" t="s">
        <v>135</v>
      </c>
      <c r="J2618" s="380" t="s">
        <v>199</v>
      </c>
      <c r="K2618" s="382" t="str">
        <f>$K$13</f>
        <v/>
      </c>
      <c r="L2618" s="383"/>
      <c r="M2618" s="382" t="str">
        <f>$M$13</f>
        <v/>
      </c>
      <c r="N2618" s="383"/>
      <c r="O2618" s="382" t="str">
        <f>$O$13</f>
        <v/>
      </c>
      <c r="P2618" s="383"/>
      <c r="Q2618" s="382" t="str">
        <f>$Q$13</f>
        <v/>
      </c>
      <c r="R2618" s="384"/>
      <c r="S2618" s="87"/>
      <c r="T2618" s="135"/>
      <c r="U2618" s="118"/>
      <c r="V2618" s="118"/>
      <c r="W2618" s="118"/>
      <c r="X2618" s="118"/>
      <c r="Y2618" s="135" t="str">
        <f>O2618</f>
        <v/>
      </c>
      <c r="Z2618" s="266">
        <f>O2619</f>
        <v>0</v>
      </c>
      <c r="AA2618" s="135"/>
      <c r="AB2618" s="135"/>
      <c r="AC2618" s="135"/>
      <c r="AD2618" s="135"/>
      <c r="AE2618" s="135"/>
      <c r="AF2618" s="148"/>
      <c r="AG2618" s="135"/>
      <c r="AH2618" s="135"/>
      <c r="AI2618" s="135"/>
      <c r="AJ2618" s="135"/>
      <c r="AK2618" s="135"/>
    </row>
    <row r="2619" spans="1:37" ht="18" customHeight="1" thickBot="1">
      <c r="A2619" s="312" t="str">
        <f>IF(C2617="","",C2617)</f>
        <v/>
      </c>
      <c r="B2619" s="97">
        <f>B2592</f>
        <v>30</v>
      </c>
      <c r="C2619" s="93" t="str">
        <f>IF(H2617="","",IF(D2617="USD",H2617-G2617,ROUNDUP((H2617-G2617)/T2617,2)))</f>
        <v/>
      </c>
      <c r="D2619" s="110"/>
      <c r="E2619" s="110"/>
      <c r="F2619" s="111" t="str">
        <f>IF(AND(E2617&lt;&gt;"",OR(I2617="全額",I2617="一部")=TRUE)=TRUE,E2617,"")</f>
        <v/>
      </c>
      <c r="G2619" s="112" t="str">
        <f>IF(D2617="JPY",IF(COUNTIF(F2619,"*円*")=1,I2619,ROUNDUP(I2619/T2617,2)),IF(COUNTIF(F2619,"*円*")=0,I2619,ROUNDUP(I2619*T2617,0)))</f>
        <v/>
      </c>
      <c r="H2619" s="174"/>
      <c r="I2619" s="176" t="str">
        <f>IF(I2617="","",IF(I2617="全額",H2617,IF(I2617="なし",0,"金額入力")))</f>
        <v/>
      </c>
      <c r="J2619" s="381"/>
      <c r="K2619" s="385"/>
      <c r="L2619" s="386"/>
      <c r="M2619" s="385"/>
      <c r="N2619" s="386"/>
      <c r="O2619" s="385"/>
      <c r="P2619" s="386"/>
      <c r="Q2619" s="385"/>
      <c r="R2619" s="387"/>
      <c r="S2619" s="87"/>
      <c r="T2619" s="135"/>
      <c r="U2619" s="118" t="str">
        <f>IF(G2619="","","IN_"&amp;F2619&amp;MONTH(H2619)&amp;"/"&amp;DAY(H2619))&amp;"_"&amp;COUNTIF($V$14:V2619,V2619)</f>
        <v>_456</v>
      </c>
      <c r="V2619" s="118" t="str">
        <f>"IN_"&amp;F2619&amp;H2619</f>
        <v>IN_</v>
      </c>
      <c r="W2619" s="118"/>
      <c r="X2619" s="118"/>
      <c r="Y2619" s="135" t="str">
        <f>Q2618</f>
        <v/>
      </c>
      <c r="Z2619" s="266">
        <f>Q2619</f>
        <v>0</v>
      </c>
      <c r="AA2619" s="135" t="str">
        <f>IF(AB2619="着金待ち",COUNTIF($AB$14:AB2619,"着金待ち"),"")</f>
        <v/>
      </c>
      <c r="AB2619" s="135" t="str">
        <f>IF(AND(OR(I2617="全額",I2617="一部")=TRUE,H2619="")=TRUE,"着金待ち","")</f>
        <v/>
      </c>
      <c r="AC2619" s="135" t="str">
        <f>IF(AB2619="着金待ち",C2617,"")</f>
        <v/>
      </c>
      <c r="AD2619" s="135" t="str">
        <f>IF(AB2619="着金待ち",F2619,"")</f>
        <v/>
      </c>
      <c r="AE2619" s="292" t="str">
        <f>IF(AB2619="着金待ち",G2619,"")</f>
        <v/>
      </c>
      <c r="AF2619" s="148" t="str">
        <f>IF(AB2619="着金待ち",B2619,"")</f>
        <v/>
      </c>
      <c r="AG2619" s="135" t="str">
        <f>IF(C2619="","",IF(C2619&lt;&gt;D2619+E2619,"！",""))</f>
        <v/>
      </c>
      <c r="AH2619" s="135" t="str">
        <f>IF(C2619="","",IF(C2619&lt;&gt;SUM(K2619:R2619),"！",""))</f>
        <v/>
      </c>
      <c r="AI2619" s="135" t="str">
        <f>IF(OR(AG2619="！",AH2619="！")=TRUE,"！","")</f>
        <v/>
      </c>
      <c r="AJ2619" s="135" t="str">
        <f>IF(AI2619="！",COUNTIF($AI$14:AI2619,"！"),"")</f>
        <v/>
      </c>
      <c r="AK2619" s="135">
        <v>6</v>
      </c>
    </row>
    <row r="2620" spans="1:37" ht="18" customHeight="1" thickBot="1">
      <c r="A2620" s="312"/>
      <c r="B2620" s="308" t="s">
        <v>317</v>
      </c>
      <c r="C2620" s="88"/>
      <c r="D2620" s="89"/>
      <c r="E2620" s="94" t="str">
        <f>IFERROR(ABS(C2619-(D2619+E2619)),"")</f>
        <v/>
      </c>
      <c r="F2620" s="90"/>
      <c r="G2620" s="90"/>
      <c r="H2620" s="89"/>
      <c r="I2620" s="170"/>
      <c r="J2620" s="79"/>
      <c r="K2620" s="79"/>
      <c r="L2620" s="79"/>
      <c r="M2620" s="79"/>
      <c r="N2620" s="79"/>
      <c r="O2620" s="79"/>
      <c r="P2620" s="79"/>
      <c r="Q2620" s="388" t="str">
        <f>IFERROR(ABS(C2619-SUM(K2619:R2619)),"")</f>
        <v/>
      </c>
      <c r="R2620" s="388"/>
      <c r="S2620" s="79"/>
      <c r="T2620" s="135"/>
      <c r="U2620" s="118"/>
      <c r="V2620" s="118"/>
      <c r="W2620" s="118"/>
      <c r="X2620" s="118"/>
      <c r="Y2620" s="135"/>
      <c r="Z2620" s="135"/>
      <c r="AA2620" s="135"/>
      <c r="AB2620" s="135"/>
      <c r="AC2620" s="135"/>
      <c r="AD2620" s="135"/>
      <c r="AE2620" s="135"/>
      <c r="AF2620" s="148"/>
      <c r="AG2620" s="135"/>
      <c r="AH2620" s="135"/>
      <c r="AI2620" s="135"/>
      <c r="AJ2620" s="135"/>
      <c r="AK2620" s="135"/>
    </row>
    <row r="2621" spans="1:37" ht="18" customHeight="1" thickBot="1">
      <c r="A2621" s="312"/>
      <c r="B2621" s="321">
        <f>B2616+1</f>
        <v>7</v>
      </c>
      <c r="C2621" s="81" t="s">
        <v>23</v>
      </c>
      <c r="D2621" s="82" t="s">
        <v>136</v>
      </c>
      <c r="E2621" s="82" t="s">
        <v>28</v>
      </c>
      <c r="F2621" s="82" t="s">
        <v>27</v>
      </c>
      <c r="G2621" s="82" t="s">
        <v>24</v>
      </c>
      <c r="H2621" s="171" t="s">
        <v>25</v>
      </c>
      <c r="I2621" s="91" t="s">
        <v>133</v>
      </c>
      <c r="J2621" s="372" t="s">
        <v>198</v>
      </c>
      <c r="K2621" s="374"/>
      <c r="L2621" s="375"/>
      <c r="M2621" s="375"/>
      <c r="N2621" s="375"/>
      <c r="O2621" s="375"/>
      <c r="P2621" s="375"/>
      <c r="Q2621" s="375"/>
      <c r="R2621" s="376"/>
      <c r="S2621" s="83"/>
      <c r="T2621" s="120" t="s">
        <v>31</v>
      </c>
      <c r="U2621" s="118"/>
      <c r="V2621" s="118"/>
      <c r="W2621" s="118"/>
      <c r="X2621" s="118"/>
      <c r="Y2621" s="135" t="str">
        <f>K2623</f>
        <v/>
      </c>
      <c r="Z2621" s="266">
        <f>K2624</f>
        <v>0</v>
      </c>
      <c r="AA2621" s="135"/>
      <c r="AB2621" s="135"/>
      <c r="AC2621" s="135"/>
      <c r="AD2621" s="135"/>
      <c r="AE2621" s="135"/>
      <c r="AF2621" s="148"/>
      <c r="AG2621" s="135"/>
      <c r="AH2621" s="135"/>
      <c r="AI2621" s="135"/>
      <c r="AJ2621" s="135"/>
      <c r="AK2621" s="135"/>
    </row>
    <row r="2622" spans="1:37" ht="18" customHeight="1" thickBot="1">
      <c r="A2622" s="312"/>
      <c r="B2622" s="309">
        <f>B2592</f>
        <v>30</v>
      </c>
      <c r="C2622" s="107"/>
      <c r="D2622" s="108" t="s">
        <v>30</v>
      </c>
      <c r="E2622" s="108" t="str">
        <f>IF(C2622="","",IFERROR(INDEX(リスト!$B$3:$B$32,MATCH(プレー記録!C2622,リスト!$D$3:$D$32,0),1),""))</f>
        <v/>
      </c>
      <c r="F2622" s="109"/>
      <c r="G2622" s="109" t="str">
        <f>IF(F2622="","",F2622)</f>
        <v/>
      </c>
      <c r="H2622" s="172"/>
      <c r="I2622" s="175"/>
      <c r="J2622" s="373"/>
      <c r="K2622" s="377"/>
      <c r="L2622" s="378"/>
      <c r="M2622" s="378"/>
      <c r="N2622" s="378"/>
      <c r="O2622" s="378"/>
      <c r="P2622" s="378"/>
      <c r="Q2622" s="378"/>
      <c r="R2622" s="379"/>
      <c r="S2622" s="84"/>
      <c r="T2622" s="241"/>
      <c r="U2622" s="118" t="str">
        <f>IF(F2622="","","OUT_"&amp;E2622&amp;MONTH(B2622)&amp;"/"&amp;DAY(B2622)&amp;"_"&amp;COUNTIF($V$12:V2622,V2622))</f>
        <v/>
      </c>
      <c r="V2622" s="118" t="str">
        <f>"OUT_"&amp;E2622&amp;B2622</f>
        <v>OUT_30</v>
      </c>
      <c r="W2622" s="194">
        <f>SUM(H2622)-SUM(I2624)</f>
        <v>0</v>
      </c>
      <c r="X2622" s="119" t="str">
        <f>IF(C2622="","",C2622)</f>
        <v/>
      </c>
      <c r="Y2622" s="135" t="str">
        <f>M2623</f>
        <v/>
      </c>
      <c r="Z2622" s="266">
        <f>M2624</f>
        <v>0</v>
      </c>
      <c r="AA2622" s="135"/>
      <c r="AB2622" s="135"/>
      <c r="AC2622" s="135"/>
      <c r="AD2622" s="135"/>
      <c r="AE2622" s="135"/>
      <c r="AF2622" s="148"/>
      <c r="AG2622" s="135"/>
      <c r="AH2622" s="135"/>
      <c r="AI2622" s="135"/>
      <c r="AJ2622" s="135"/>
      <c r="AK2622" s="135"/>
    </row>
    <row r="2623" spans="1:37" ht="18" customHeight="1">
      <c r="A2623" s="312"/>
      <c r="B2623" s="79"/>
      <c r="C2623" s="85" t="s">
        <v>26</v>
      </c>
      <c r="D2623" s="86" t="s">
        <v>1</v>
      </c>
      <c r="E2623" s="86" t="s">
        <v>29</v>
      </c>
      <c r="F2623" s="86" t="s">
        <v>119</v>
      </c>
      <c r="G2623" s="86" t="s">
        <v>134</v>
      </c>
      <c r="H2623" s="173" t="s">
        <v>117</v>
      </c>
      <c r="I2623" s="92" t="s">
        <v>135</v>
      </c>
      <c r="J2623" s="380" t="s">
        <v>199</v>
      </c>
      <c r="K2623" s="382" t="str">
        <f>$K$13</f>
        <v/>
      </c>
      <c r="L2623" s="383"/>
      <c r="M2623" s="382" t="str">
        <f>$M$13</f>
        <v/>
      </c>
      <c r="N2623" s="383"/>
      <c r="O2623" s="382" t="str">
        <f>$O$13</f>
        <v/>
      </c>
      <c r="P2623" s="383"/>
      <c r="Q2623" s="382" t="str">
        <f>$Q$13</f>
        <v/>
      </c>
      <c r="R2623" s="384"/>
      <c r="S2623" s="87"/>
      <c r="T2623" s="135"/>
      <c r="U2623" s="118"/>
      <c r="V2623" s="118"/>
      <c r="W2623" s="118"/>
      <c r="X2623" s="118"/>
      <c r="Y2623" s="135" t="str">
        <f>O2623</f>
        <v/>
      </c>
      <c r="Z2623" s="266">
        <f>O2624</f>
        <v>0</v>
      </c>
      <c r="AA2623" s="135"/>
      <c r="AB2623" s="135"/>
      <c r="AC2623" s="135"/>
      <c r="AD2623" s="135"/>
      <c r="AE2623" s="135"/>
      <c r="AF2623" s="148"/>
      <c r="AG2623" s="135"/>
      <c r="AH2623" s="135"/>
      <c r="AI2623" s="135"/>
      <c r="AJ2623" s="135"/>
      <c r="AK2623" s="135"/>
    </row>
    <row r="2624" spans="1:37" ht="18" customHeight="1" thickBot="1">
      <c r="A2624" s="312" t="str">
        <f>IF(C2622="","",C2622)</f>
        <v/>
      </c>
      <c r="B2624" s="97">
        <f>B2592</f>
        <v>30</v>
      </c>
      <c r="C2624" s="93" t="str">
        <f>IF(H2622="","",IF(D2622="USD",H2622-G2622,ROUNDUP((H2622-G2622)/T2622,2)))</f>
        <v/>
      </c>
      <c r="D2624" s="110"/>
      <c r="E2624" s="110"/>
      <c r="F2624" s="111" t="str">
        <f>IF(AND(E2622&lt;&gt;"",OR(I2622="全額",I2622="一部")=TRUE)=TRUE,E2622,"")</f>
        <v/>
      </c>
      <c r="G2624" s="112" t="str">
        <f>IF(D2622="JPY",IF(COUNTIF(F2624,"*円*")=1,I2624,ROUNDUP(I2624/T2622,2)),IF(COUNTIF(F2624,"*円*")=0,I2624,ROUNDUP(I2624*T2622,0)))</f>
        <v/>
      </c>
      <c r="H2624" s="174"/>
      <c r="I2624" s="176" t="str">
        <f>IF(I2622="","",IF(I2622="全額",H2622,IF(I2622="なし",0,"金額入力")))</f>
        <v/>
      </c>
      <c r="J2624" s="381"/>
      <c r="K2624" s="385"/>
      <c r="L2624" s="386"/>
      <c r="M2624" s="385"/>
      <c r="N2624" s="386"/>
      <c r="O2624" s="385"/>
      <c r="P2624" s="386"/>
      <c r="Q2624" s="385"/>
      <c r="R2624" s="387"/>
      <c r="S2624" s="87"/>
      <c r="T2624" s="135"/>
      <c r="U2624" s="118" t="str">
        <f>IF(G2624="","","IN_"&amp;F2624&amp;MONTH(H2624)&amp;"/"&amp;DAY(H2624))&amp;"_"&amp;COUNTIF($V$14:V2624,V2624)</f>
        <v>_457</v>
      </c>
      <c r="V2624" s="118" t="str">
        <f>"IN_"&amp;F2624&amp;H2624</f>
        <v>IN_</v>
      </c>
      <c r="W2624" s="118"/>
      <c r="X2624" s="118"/>
      <c r="Y2624" s="135" t="str">
        <f>Q2623</f>
        <v/>
      </c>
      <c r="Z2624" s="266">
        <f>Q2624</f>
        <v>0</v>
      </c>
      <c r="AA2624" s="135" t="str">
        <f>IF(AB2624="着金待ち",COUNTIF($AB$14:AB2624,"着金待ち"),"")</f>
        <v/>
      </c>
      <c r="AB2624" s="135" t="str">
        <f>IF(AND(OR(I2622="全額",I2622="一部")=TRUE,H2624="")=TRUE,"着金待ち","")</f>
        <v/>
      </c>
      <c r="AC2624" s="135" t="str">
        <f>IF(AB2624="着金待ち",C2622,"")</f>
        <v/>
      </c>
      <c r="AD2624" s="135" t="str">
        <f>IF(AB2624="着金待ち",F2624,"")</f>
        <v/>
      </c>
      <c r="AE2624" s="292" t="str">
        <f>IF(AB2624="着金待ち",G2624,"")</f>
        <v/>
      </c>
      <c r="AF2624" s="148" t="str">
        <f>IF(AB2624="着金待ち",B2624,"")</f>
        <v/>
      </c>
      <c r="AG2624" s="135" t="str">
        <f>IF(C2624="","",IF(C2624&lt;&gt;D2624+E2624,"！",""))</f>
        <v/>
      </c>
      <c r="AH2624" s="135" t="str">
        <f>IF(C2624="","",IF(C2624&lt;&gt;SUM(K2624:R2624),"！",""))</f>
        <v/>
      </c>
      <c r="AI2624" s="135" t="str">
        <f>IF(OR(AG2624="！",AH2624="！")=TRUE,"！","")</f>
        <v/>
      </c>
      <c r="AJ2624" s="135" t="str">
        <f>IF(AI2624="！",COUNTIF($AI$14:AI2624,"！"),"")</f>
        <v/>
      </c>
      <c r="AK2624" s="135">
        <v>7</v>
      </c>
    </row>
    <row r="2625" spans="1:37" ht="18" customHeight="1" thickBot="1">
      <c r="A2625" s="312"/>
      <c r="B2625" s="308" t="s">
        <v>317</v>
      </c>
      <c r="C2625" s="88"/>
      <c r="D2625" s="89"/>
      <c r="E2625" s="94" t="str">
        <f>IFERROR(ABS(C2624-(D2624+E2624)),"")</f>
        <v/>
      </c>
      <c r="F2625" s="90"/>
      <c r="G2625" s="90"/>
      <c r="H2625" s="89"/>
      <c r="I2625" s="170"/>
      <c r="J2625" s="79"/>
      <c r="K2625" s="79"/>
      <c r="L2625" s="79"/>
      <c r="M2625" s="79"/>
      <c r="N2625" s="79"/>
      <c r="O2625" s="79"/>
      <c r="P2625" s="79"/>
      <c r="Q2625" s="388" t="str">
        <f>IFERROR(ABS(C2624-SUM(K2624:R2624)),"")</f>
        <v/>
      </c>
      <c r="R2625" s="388"/>
      <c r="S2625" s="79"/>
      <c r="T2625" s="135"/>
      <c r="U2625" s="118"/>
      <c r="V2625" s="118"/>
      <c r="W2625" s="118"/>
      <c r="X2625" s="118"/>
      <c r="Y2625" s="135"/>
      <c r="Z2625" s="135"/>
      <c r="AA2625" s="135"/>
      <c r="AB2625" s="135"/>
      <c r="AC2625" s="135"/>
      <c r="AD2625" s="135"/>
      <c r="AE2625" s="135"/>
      <c r="AF2625" s="148"/>
      <c r="AG2625" s="135"/>
      <c r="AH2625" s="135"/>
      <c r="AI2625" s="135"/>
      <c r="AJ2625" s="135"/>
      <c r="AK2625" s="135"/>
    </row>
    <row r="2626" spans="1:37" ht="18" customHeight="1" thickBot="1">
      <c r="A2626" s="312"/>
      <c r="B2626" s="321">
        <f>B2621+1</f>
        <v>8</v>
      </c>
      <c r="C2626" s="81" t="s">
        <v>23</v>
      </c>
      <c r="D2626" s="82" t="s">
        <v>136</v>
      </c>
      <c r="E2626" s="82" t="s">
        <v>28</v>
      </c>
      <c r="F2626" s="82" t="s">
        <v>27</v>
      </c>
      <c r="G2626" s="82" t="s">
        <v>24</v>
      </c>
      <c r="H2626" s="171" t="s">
        <v>25</v>
      </c>
      <c r="I2626" s="91" t="s">
        <v>133</v>
      </c>
      <c r="J2626" s="372" t="s">
        <v>198</v>
      </c>
      <c r="K2626" s="374"/>
      <c r="L2626" s="375"/>
      <c r="M2626" s="375"/>
      <c r="N2626" s="375"/>
      <c r="O2626" s="375"/>
      <c r="P2626" s="375"/>
      <c r="Q2626" s="375"/>
      <c r="R2626" s="376"/>
      <c r="S2626" s="83"/>
      <c r="T2626" s="120" t="s">
        <v>31</v>
      </c>
      <c r="U2626" s="118"/>
      <c r="V2626" s="118"/>
      <c r="W2626" s="118"/>
      <c r="X2626" s="118"/>
      <c r="Y2626" s="135" t="str">
        <f>K2628</f>
        <v/>
      </c>
      <c r="Z2626" s="266">
        <f>K2629</f>
        <v>0</v>
      </c>
      <c r="AA2626" s="135"/>
      <c r="AB2626" s="135"/>
      <c r="AC2626" s="135"/>
      <c r="AD2626" s="135"/>
      <c r="AE2626" s="135"/>
      <c r="AF2626" s="148"/>
      <c r="AG2626" s="135"/>
      <c r="AH2626" s="135"/>
      <c r="AI2626" s="135"/>
      <c r="AJ2626" s="135"/>
      <c r="AK2626" s="135"/>
    </row>
    <row r="2627" spans="1:37" ht="18" customHeight="1" thickBot="1">
      <c r="A2627" s="312"/>
      <c r="B2627" s="309">
        <f>B2592</f>
        <v>30</v>
      </c>
      <c r="C2627" s="107"/>
      <c r="D2627" s="108" t="s">
        <v>30</v>
      </c>
      <c r="E2627" s="108" t="str">
        <f>IF(C2627="","",IFERROR(INDEX(リスト!$B$3:$B$32,MATCH(プレー記録!C2627,リスト!$D$3:$D$32,0),1),""))</f>
        <v/>
      </c>
      <c r="F2627" s="109"/>
      <c r="G2627" s="109" t="str">
        <f>IF(F2627="","",F2627)</f>
        <v/>
      </c>
      <c r="H2627" s="172"/>
      <c r="I2627" s="175"/>
      <c r="J2627" s="373"/>
      <c r="K2627" s="377"/>
      <c r="L2627" s="378"/>
      <c r="M2627" s="378"/>
      <c r="N2627" s="378"/>
      <c r="O2627" s="378"/>
      <c r="P2627" s="378"/>
      <c r="Q2627" s="378"/>
      <c r="R2627" s="379"/>
      <c r="S2627" s="84"/>
      <c r="T2627" s="241"/>
      <c r="U2627" s="118" t="str">
        <f>IF(F2627="","","OUT_"&amp;E2627&amp;MONTH(B2627)&amp;"/"&amp;DAY(B2627)&amp;"_"&amp;COUNTIF($V$12:V2627,V2627))</f>
        <v/>
      </c>
      <c r="V2627" s="118" t="str">
        <f>"OUT_"&amp;E2627&amp;B2627</f>
        <v>OUT_30</v>
      </c>
      <c r="W2627" s="194">
        <f>SUM(H2627)-SUM(I2629)</f>
        <v>0</v>
      </c>
      <c r="X2627" s="119" t="str">
        <f>IF(C2627="","",C2627)</f>
        <v/>
      </c>
      <c r="Y2627" s="135" t="str">
        <f>M2628</f>
        <v/>
      </c>
      <c r="Z2627" s="266">
        <f>M2629</f>
        <v>0</v>
      </c>
      <c r="AA2627" s="135"/>
      <c r="AB2627" s="135"/>
      <c r="AC2627" s="135"/>
      <c r="AD2627" s="135"/>
      <c r="AE2627" s="135"/>
      <c r="AF2627" s="148"/>
      <c r="AG2627" s="135"/>
      <c r="AH2627" s="135"/>
      <c r="AI2627" s="135"/>
      <c r="AJ2627" s="135"/>
      <c r="AK2627" s="135"/>
    </row>
    <row r="2628" spans="1:37" ht="18" customHeight="1">
      <c r="A2628" s="312"/>
      <c r="B2628" s="79"/>
      <c r="C2628" s="85" t="s">
        <v>26</v>
      </c>
      <c r="D2628" s="86" t="s">
        <v>1</v>
      </c>
      <c r="E2628" s="86" t="s">
        <v>29</v>
      </c>
      <c r="F2628" s="86" t="s">
        <v>119</v>
      </c>
      <c r="G2628" s="86" t="s">
        <v>134</v>
      </c>
      <c r="H2628" s="173" t="s">
        <v>117</v>
      </c>
      <c r="I2628" s="92" t="s">
        <v>135</v>
      </c>
      <c r="J2628" s="380" t="s">
        <v>199</v>
      </c>
      <c r="K2628" s="382" t="str">
        <f>$K$13</f>
        <v/>
      </c>
      <c r="L2628" s="383"/>
      <c r="M2628" s="382" t="str">
        <f>$M$13</f>
        <v/>
      </c>
      <c r="N2628" s="383"/>
      <c r="O2628" s="382" t="str">
        <f>$O$13</f>
        <v/>
      </c>
      <c r="P2628" s="383"/>
      <c r="Q2628" s="382" t="str">
        <f>$Q$13</f>
        <v/>
      </c>
      <c r="R2628" s="384"/>
      <c r="S2628" s="87"/>
      <c r="T2628" s="135"/>
      <c r="U2628" s="118"/>
      <c r="V2628" s="118"/>
      <c r="W2628" s="118"/>
      <c r="X2628" s="118"/>
      <c r="Y2628" s="135" t="str">
        <f>O2628</f>
        <v/>
      </c>
      <c r="Z2628" s="266">
        <f>O2629</f>
        <v>0</v>
      </c>
      <c r="AA2628" s="135"/>
      <c r="AB2628" s="135"/>
      <c r="AC2628" s="135"/>
      <c r="AD2628" s="135"/>
      <c r="AE2628" s="135"/>
      <c r="AF2628" s="148"/>
      <c r="AG2628" s="135"/>
      <c r="AH2628" s="135"/>
      <c r="AI2628" s="135"/>
      <c r="AJ2628" s="135"/>
      <c r="AK2628" s="135"/>
    </row>
    <row r="2629" spans="1:37" ht="18" customHeight="1" thickBot="1">
      <c r="A2629" s="312" t="str">
        <f>IF(C2627="","",C2627)</f>
        <v/>
      </c>
      <c r="B2629" s="97">
        <f>B2592</f>
        <v>30</v>
      </c>
      <c r="C2629" s="93" t="str">
        <f>IF(H2627="","",IF(D2627="USD",H2627-G2627,ROUNDUP((H2627-G2627)/T2627,2)))</f>
        <v/>
      </c>
      <c r="D2629" s="110"/>
      <c r="E2629" s="110"/>
      <c r="F2629" s="111" t="str">
        <f>IF(AND(E2627&lt;&gt;"",OR(I2627="全額",I2627="一部")=TRUE)=TRUE,E2627,"")</f>
        <v/>
      </c>
      <c r="G2629" s="112" t="str">
        <f>IF(D2627="JPY",IF(COUNTIF(F2629,"*円*")=1,I2629,ROUNDUP(I2629/T2627,2)),IF(COUNTIF(F2629,"*円*")=0,I2629,ROUNDUP(I2629*T2627,0)))</f>
        <v/>
      </c>
      <c r="H2629" s="174"/>
      <c r="I2629" s="176" t="str">
        <f>IF(I2627="","",IF(I2627="全額",H2627,IF(I2627="なし",0,"金額入力")))</f>
        <v/>
      </c>
      <c r="J2629" s="381"/>
      <c r="K2629" s="385"/>
      <c r="L2629" s="386"/>
      <c r="M2629" s="385"/>
      <c r="N2629" s="386"/>
      <c r="O2629" s="385"/>
      <c r="P2629" s="386"/>
      <c r="Q2629" s="385"/>
      <c r="R2629" s="387"/>
      <c r="S2629" s="87"/>
      <c r="T2629" s="135"/>
      <c r="U2629" s="118" t="str">
        <f>IF(G2629="","","IN_"&amp;F2629&amp;MONTH(H2629)&amp;"/"&amp;DAY(H2629))&amp;"_"&amp;COUNTIF($V$14:V2629,V2629)</f>
        <v>_458</v>
      </c>
      <c r="V2629" s="118" t="str">
        <f>"IN_"&amp;F2629&amp;H2629</f>
        <v>IN_</v>
      </c>
      <c r="W2629" s="118"/>
      <c r="X2629" s="118"/>
      <c r="Y2629" s="135" t="str">
        <f>Q2628</f>
        <v/>
      </c>
      <c r="Z2629" s="266">
        <f>Q2629</f>
        <v>0</v>
      </c>
      <c r="AA2629" s="135" t="str">
        <f>IF(AB2629="着金待ち",COUNTIF($AB$14:AB2629,"着金待ち"),"")</f>
        <v/>
      </c>
      <c r="AB2629" s="135" t="str">
        <f>IF(AND(OR(I2627="全額",I2627="一部")=TRUE,H2629="")=TRUE,"着金待ち","")</f>
        <v/>
      </c>
      <c r="AC2629" s="135" t="str">
        <f>IF(AB2629="着金待ち",C2627,"")</f>
        <v/>
      </c>
      <c r="AD2629" s="135" t="str">
        <f>IF(AB2629="着金待ち",F2629,"")</f>
        <v/>
      </c>
      <c r="AE2629" s="292" t="str">
        <f>IF(AB2629="着金待ち",G2629,"")</f>
        <v/>
      </c>
      <c r="AF2629" s="148" t="str">
        <f>IF(AB2629="着金待ち",B2629,"")</f>
        <v/>
      </c>
      <c r="AG2629" s="135" t="str">
        <f>IF(C2629="","",IF(C2629&lt;&gt;D2629+E2629,"！",""))</f>
        <v/>
      </c>
      <c r="AH2629" s="135" t="str">
        <f>IF(C2629="","",IF(C2629&lt;&gt;SUM(K2629:R2629),"！",""))</f>
        <v/>
      </c>
      <c r="AI2629" s="135" t="str">
        <f>IF(OR(AG2629="！",AH2629="！")=TRUE,"！","")</f>
        <v/>
      </c>
      <c r="AJ2629" s="135" t="str">
        <f>IF(AI2629="！",COUNTIF($AI$14:AI2629,"！"),"")</f>
        <v/>
      </c>
      <c r="AK2629" s="135">
        <v>8</v>
      </c>
    </row>
    <row r="2630" spans="1:37" ht="18" customHeight="1" thickBot="1">
      <c r="A2630" s="312"/>
      <c r="B2630" s="308" t="s">
        <v>317</v>
      </c>
      <c r="C2630" s="88"/>
      <c r="D2630" s="89"/>
      <c r="E2630" s="94" t="str">
        <f>IFERROR(ABS(C2629-(D2629+E2629)),"")</f>
        <v/>
      </c>
      <c r="F2630" s="90"/>
      <c r="G2630" s="90"/>
      <c r="H2630" s="89"/>
      <c r="I2630" s="170"/>
      <c r="J2630" s="79"/>
      <c r="K2630" s="79"/>
      <c r="L2630" s="79"/>
      <c r="M2630" s="79"/>
      <c r="N2630" s="79"/>
      <c r="O2630" s="79"/>
      <c r="P2630" s="79"/>
      <c r="Q2630" s="388" t="str">
        <f>IFERROR(ABS(C2629-SUM(K2629:R2629)),"")</f>
        <v/>
      </c>
      <c r="R2630" s="388"/>
      <c r="S2630" s="79"/>
      <c r="T2630" s="135"/>
      <c r="U2630" s="118"/>
      <c r="V2630" s="118"/>
      <c r="W2630" s="118"/>
      <c r="X2630" s="118"/>
      <c r="Y2630" s="135"/>
      <c r="Z2630" s="135"/>
      <c r="AA2630" s="135"/>
      <c r="AB2630" s="135"/>
      <c r="AC2630" s="135"/>
      <c r="AD2630" s="135"/>
      <c r="AE2630" s="135"/>
      <c r="AF2630" s="148"/>
      <c r="AG2630" s="135"/>
      <c r="AH2630" s="135"/>
      <c r="AI2630" s="135"/>
      <c r="AJ2630" s="135"/>
      <c r="AK2630" s="135"/>
    </row>
    <row r="2631" spans="1:37" ht="18" customHeight="1" thickBot="1">
      <c r="A2631" s="312"/>
      <c r="B2631" s="321">
        <f>B2626+1</f>
        <v>9</v>
      </c>
      <c r="C2631" s="81" t="s">
        <v>23</v>
      </c>
      <c r="D2631" s="82" t="s">
        <v>136</v>
      </c>
      <c r="E2631" s="82" t="s">
        <v>28</v>
      </c>
      <c r="F2631" s="82" t="s">
        <v>27</v>
      </c>
      <c r="G2631" s="82" t="s">
        <v>24</v>
      </c>
      <c r="H2631" s="171" t="s">
        <v>25</v>
      </c>
      <c r="I2631" s="91" t="s">
        <v>133</v>
      </c>
      <c r="J2631" s="372" t="s">
        <v>198</v>
      </c>
      <c r="K2631" s="374"/>
      <c r="L2631" s="375"/>
      <c r="M2631" s="375"/>
      <c r="N2631" s="375"/>
      <c r="O2631" s="375"/>
      <c r="P2631" s="375"/>
      <c r="Q2631" s="375"/>
      <c r="R2631" s="376"/>
      <c r="S2631" s="83"/>
      <c r="T2631" s="120" t="s">
        <v>31</v>
      </c>
      <c r="U2631" s="118"/>
      <c r="V2631" s="118"/>
      <c r="W2631" s="118"/>
      <c r="X2631" s="118"/>
      <c r="Y2631" s="135" t="str">
        <f>K2633</f>
        <v/>
      </c>
      <c r="Z2631" s="266">
        <f>K2634</f>
        <v>0</v>
      </c>
      <c r="AA2631" s="135"/>
      <c r="AB2631" s="135"/>
      <c r="AC2631" s="135"/>
      <c r="AD2631" s="135"/>
      <c r="AE2631" s="135"/>
      <c r="AF2631" s="148"/>
      <c r="AG2631" s="135"/>
      <c r="AH2631" s="135"/>
      <c r="AI2631" s="135"/>
      <c r="AJ2631" s="135"/>
      <c r="AK2631" s="135"/>
    </row>
    <row r="2632" spans="1:37" ht="18" customHeight="1" thickBot="1">
      <c r="A2632" s="312"/>
      <c r="B2632" s="309">
        <f>B2592</f>
        <v>30</v>
      </c>
      <c r="C2632" s="107"/>
      <c r="D2632" s="108" t="s">
        <v>30</v>
      </c>
      <c r="E2632" s="108" t="str">
        <f>IF(C2632="","",IFERROR(INDEX(リスト!$B$3:$B$32,MATCH(プレー記録!C2632,リスト!$D$3:$D$32,0),1),""))</f>
        <v/>
      </c>
      <c r="F2632" s="109"/>
      <c r="G2632" s="109" t="str">
        <f>IF(F2632="","",F2632)</f>
        <v/>
      </c>
      <c r="H2632" s="172"/>
      <c r="I2632" s="175"/>
      <c r="J2632" s="373"/>
      <c r="K2632" s="377"/>
      <c r="L2632" s="378"/>
      <c r="M2632" s="378"/>
      <c r="N2632" s="378"/>
      <c r="O2632" s="378"/>
      <c r="P2632" s="378"/>
      <c r="Q2632" s="378"/>
      <c r="R2632" s="379"/>
      <c r="S2632" s="84"/>
      <c r="T2632" s="241"/>
      <c r="U2632" s="118" t="str">
        <f>IF(F2632="","","OUT_"&amp;E2632&amp;MONTH(B2632)&amp;"/"&amp;DAY(B2632)&amp;"_"&amp;COUNTIF($V$12:V2632,V2632))</f>
        <v/>
      </c>
      <c r="V2632" s="118" t="str">
        <f>"OUT_"&amp;E2632&amp;B2632</f>
        <v>OUT_30</v>
      </c>
      <c r="W2632" s="194">
        <f>SUM(H2632)-SUM(I2634)</f>
        <v>0</v>
      </c>
      <c r="X2632" s="119" t="str">
        <f>IF(C2632="","",C2632)</f>
        <v/>
      </c>
      <c r="Y2632" s="135" t="str">
        <f>M2633</f>
        <v/>
      </c>
      <c r="Z2632" s="266">
        <f>M2634</f>
        <v>0</v>
      </c>
      <c r="AA2632" s="135"/>
      <c r="AB2632" s="135"/>
      <c r="AC2632" s="135"/>
      <c r="AD2632" s="135"/>
      <c r="AE2632" s="135"/>
      <c r="AF2632" s="148"/>
      <c r="AG2632" s="135"/>
      <c r="AH2632" s="135"/>
      <c r="AI2632" s="135"/>
      <c r="AJ2632" s="135"/>
      <c r="AK2632" s="135"/>
    </row>
    <row r="2633" spans="1:37" ht="18" customHeight="1">
      <c r="A2633" s="312"/>
      <c r="B2633" s="79"/>
      <c r="C2633" s="85" t="s">
        <v>26</v>
      </c>
      <c r="D2633" s="86" t="s">
        <v>1</v>
      </c>
      <c r="E2633" s="86" t="s">
        <v>29</v>
      </c>
      <c r="F2633" s="86" t="s">
        <v>119</v>
      </c>
      <c r="G2633" s="86" t="s">
        <v>134</v>
      </c>
      <c r="H2633" s="173" t="s">
        <v>117</v>
      </c>
      <c r="I2633" s="92" t="s">
        <v>135</v>
      </c>
      <c r="J2633" s="380" t="s">
        <v>199</v>
      </c>
      <c r="K2633" s="382" t="str">
        <f>$K$13</f>
        <v/>
      </c>
      <c r="L2633" s="383"/>
      <c r="M2633" s="382" t="str">
        <f>$M$13</f>
        <v/>
      </c>
      <c r="N2633" s="383"/>
      <c r="O2633" s="382" t="str">
        <f>$O$13</f>
        <v/>
      </c>
      <c r="P2633" s="383"/>
      <c r="Q2633" s="382" t="str">
        <f>$Q$13</f>
        <v/>
      </c>
      <c r="R2633" s="384"/>
      <c r="S2633" s="87"/>
      <c r="T2633" s="135"/>
      <c r="U2633" s="118"/>
      <c r="V2633" s="118"/>
      <c r="W2633" s="118"/>
      <c r="X2633" s="118"/>
      <c r="Y2633" s="135" t="str">
        <f>O2633</f>
        <v/>
      </c>
      <c r="Z2633" s="266">
        <f>O2634</f>
        <v>0</v>
      </c>
      <c r="AA2633" s="135"/>
      <c r="AB2633" s="135"/>
      <c r="AC2633" s="135"/>
      <c r="AD2633" s="135"/>
      <c r="AE2633" s="135"/>
      <c r="AF2633" s="148"/>
      <c r="AG2633" s="135"/>
      <c r="AH2633" s="135"/>
      <c r="AI2633" s="135"/>
      <c r="AJ2633" s="135"/>
      <c r="AK2633" s="135"/>
    </row>
    <row r="2634" spans="1:37" ht="18" customHeight="1" thickBot="1">
      <c r="A2634" s="312" t="str">
        <f>IF(C2632="","",C2632)</f>
        <v/>
      </c>
      <c r="B2634" s="97">
        <f>B2592</f>
        <v>30</v>
      </c>
      <c r="C2634" s="93" t="str">
        <f>IF(H2632="","",IF(D2632="USD",H2632-G2632,ROUNDUP((H2632-G2632)/T2632,2)))</f>
        <v/>
      </c>
      <c r="D2634" s="110"/>
      <c r="E2634" s="110"/>
      <c r="F2634" s="111" t="str">
        <f>IF(AND(E2632&lt;&gt;"",OR(I2632="全額",I2632="一部")=TRUE)=TRUE,E2632,"")</f>
        <v/>
      </c>
      <c r="G2634" s="112" t="str">
        <f>IF(D2632="JPY",IF(COUNTIF(F2634,"*円*")=1,I2634,ROUNDUP(I2634/T2632,2)),IF(COUNTIF(F2634,"*円*")=0,I2634,ROUNDUP(I2634*T2632,0)))</f>
        <v/>
      </c>
      <c r="H2634" s="174"/>
      <c r="I2634" s="176" t="str">
        <f>IF(I2632="","",IF(I2632="全額",H2632,IF(I2632="なし",0,"金額入力")))</f>
        <v/>
      </c>
      <c r="J2634" s="381"/>
      <c r="K2634" s="385"/>
      <c r="L2634" s="386"/>
      <c r="M2634" s="385"/>
      <c r="N2634" s="386"/>
      <c r="O2634" s="385"/>
      <c r="P2634" s="386"/>
      <c r="Q2634" s="385"/>
      <c r="R2634" s="387"/>
      <c r="S2634" s="87"/>
      <c r="T2634" s="135"/>
      <c r="U2634" s="118" t="str">
        <f>IF(G2634="","","IN_"&amp;F2634&amp;MONTH(H2634)&amp;"/"&amp;DAY(H2634))&amp;"_"&amp;COUNTIF($V$14:V2634,V2634)</f>
        <v>_459</v>
      </c>
      <c r="V2634" s="118" t="str">
        <f>"IN_"&amp;F2634&amp;H2634</f>
        <v>IN_</v>
      </c>
      <c r="W2634" s="118"/>
      <c r="X2634" s="118"/>
      <c r="Y2634" s="135" t="str">
        <f>Q2633</f>
        <v/>
      </c>
      <c r="Z2634" s="266">
        <f>Q2634</f>
        <v>0</v>
      </c>
      <c r="AA2634" s="135" t="str">
        <f>IF(AB2634="着金待ち",COUNTIF($AB$14:AB2634,"着金待ち"),"")</f>
        <v/>
      </c>
      <c r="AB2634" s="135" t="str">
        <f>IF(AND(OR(I2632="全額",I2632="一部")=TRUE,H2634="")=TRUE,"着金待ち","")</f>
        <v/>
      </c>
      <c r="AC2634" s="135" t="str">
        <f>IF(AB2634="着金待ち",C2632,"")</f>
        <v/>
      </c>
      <c r="AD2634" s="135" t="str">
        <f>IF(AB2634="着金待ち",F2634,"")</f>
        <v/>
      </c>
      <c r="AE2634" s="292" t="str">
        <f>IF(AB2634="着金待ち",G2634,"")</f>
        <v/>
      </c>
      <c r="AF2634" s="148" t="str">
        <f>IF(AB2634="着金待ち",B2634,"")</f>
        <v/>
      </c>
      <c r="AG2634" s="135" t="str">
        <f>IF(C2634="","",IF(C2634&lt;&gt;D2634+E2634,"！",""))</f>
        <v/>
      </c>
      <c r="AH2634" s="135" t="str">
        <f>IF(C2634="","",IF(C2634&lt;&gt;SUM(K2634:R2634),"！",""))</f>
        <v/>
      </c>
      <c r="AI2634" s="135" t="str">
        <f>IF(OR(AG2634="！",AH2634="！")=TRUE,"！","")</f>
        <v/>
      </c>
      <c r="AJ2634" s="135" t="str">
        <f>IF(AI2634="！",COUNTIF($AI$14:AI2634,"！"),"")</f>
        <v/>
      </c>
      <c r="AK2634" s="135">
        <v>9</v>
      </c>
    </row>
    <row r="2635" spans="1:37" ht="18" customHeight="1" thickBot="1">
      <c r="A2635" s="312"/>
      <c r="B2635" s="308" t="s">
        <v>317</v>
      </c>
      <c r="C2635" s="88"/>
      <c r="D2635" s="89"/>
      <c r="E2635" s="94" t="str">
        <f>IFERROR(ABS(C2634-(D2634+E2634)),"")</f>
        <v/>
      </c>
      <c r="F2635" s="90"/>
      <c r="G2635" s="90"/>
      <c r="H2635" s="89"/>
      <c r="I2635" s="170"/>
      <c r="J2635" s="79"/>
      <c r="K2635" s="79"/>
      <c r="L2635" s="79"/>
      <c r="M2635" s="79"/>
      <c r="N2635" s="79"/>
      <c r="O2635" s="79"/>
      <c r="P2635" s="79"/>
      <c r="Q2635" s="388" t="str">
        <f>IFERROR(ABS(C2634-SUM(K2634:R2634)),"")</f>
        <v/>
      </c>
      <c r="R2635" s="388"/>
      <c r="S2635" s="79"/>
      <c r="T2635" s="135"/>
      <c r="U2635" s="118"/>
      <c r="V2635" s="118"/>
      <c r="W2635" s="118"/>
      <c r="X2635" s="118"/>
      <c r="Y2635" s="135"/>
      <c r="Z2635" s="135"/>
      <c r="AA2635" s="135"/>
      <c r="AB2635" s="135"/>
      <c r="AC2635" s="135"/>
      <c r="AD2635" s="135"/>
      <c r="AE2635" s="135"/>
      <c r="AF2635" s="148"/>
      <c r="AG2635" s="135"/>
      <c r="AH2635" s="135"/>
      <c r="AI2635" s="135"/>
      <c r="AJ2635" s="135"/>
      <c r="AK2635" s="135"/>
    </row>
    <row r="2636" spans="1:37" ht="18" customHeight="1" thickBot="1">
      <c r="A2636" s="312"/>
      <c r="B2636" s="321">
        <f>B2631+1</f>
        <v>10</v>
      </c>
      <c r="C2636" s="81" t="s">
        <v>23</v>
      </c>
      <c r="D2636" s="82" t="s">
        <v>136</v>
      </c>
      <c r="E2636" s="82" t="s">
        <v>28</v>
      </c>
      <c r="F2636" s="82" t="s">
        <v>27</v>
      </c>
      <c r="G2636" s="82" t="s">
        <v>24</v>
      </c>
      <c r="H2636" s="171" t="s">
        <v>25</v>
      </c>
      <c r="I2636" s="91" t="s">
        <v>133</v>
      </c>
      <c r="J2636" s="372" t="s">
        <v>198</v>
      </c>
      <c r="K2636" s="374"/>
      <c r="L2636" s="375"/>
      <c r="M2636" s="375"/>
      <c r="N2636" s="375"/>
      <c r="O2636" s="375"/>
      <c r="P2636" s="375"/>
      <c r="Q2636" s="375"/>
      <c r="R2636" s="376"/>
      <c r="S2636" s="83"/>
      <c r="T2636" s="120" t="s">
        <v>31</v>
      </c>
      <c r="U2636" s="118"/>
      <c r="V2636" s="118"/>
      <c r="W2636" s="118"/>
      <c r="X2636" s="118"/>
      <c r="Y2636" s="135" t="str">
        <f>K2638</f>
        <v/>
      </c>
      <c r="Z2636" s="266">
        <f>K2639</f>
        <v>0</v>
      </c>
      <c r="AA2636" s="135"/>
      <c r="AB2636" s="135"/>
      <c r="AC2636" s="135"/>
      <c r="AD2636" s="135"/>
      <c r="AE2636" s="135"/>
      <c r="AF2636" s="148"/>
      <c r="AG2636" s="135"/>
      <c r="AH2636" s="135"/>
      <c r="AI2636" s="135"/>
      <c r="AJ2636" s="135"/>
      <c r="AK2636" s="135"/>
    </row>
    <row r="2637" spans="1:37" ht="18" customHeight="1" thickBot="1">
      <c r="A2637" s="312"/>
      <c r="B2637" s="309">
        <f>B2592</f>
        <v>30</v>
      </c>
      <c r="C2637" s="107"/>
      <c r="D2637" s="108" t="s">
        <v>30</v>
      </c>
      <c r="E2637" s="108" t="str">
        <f>IF(C2637="","",IFERROR(INDEX(リスト!$B$3:$B$32,MATCH(プレー記録!C2637,リスト!$D$3:$D$32,0),1),""))</f>
        <v/>
      </c>
      <c r="F2637" s="109"/>
      <c r="G2637" s="109" t="str">
        <f>IF(F2637="","",F2637)</f>
        <v/>
      </c>
      <c r="H2637" s="172"/>
      <c r="I2637" s="175"/>
      <c r="J2637" s="373"/>
      <c r="K2637" s="377"/>
      <c r="L2637" s="378"/>
      <c r="M2637" s="378"/>
      <c r="N2637" s="378"/>
      <c r="O2637" s="378"/>
      <c r="P2637" s="378"/>
      <c r="Q2637" s="378"/>
      <c r="R2637" s="379"/>
      <c r="S2637" s="84"/>
      <c r="T2637" s="241"/>
      <c r="U2637" s="118" t="str">
        <f>IF(F2637="","","OUT_"&amp;E2637&amp;MONTH(B2637)&amp;"/"&amp;DAY(B2637)&amp;"_"&amp;COUNTIF($V$12:V2637,V2637))</f>
        <v/>
      </c>
      <c r="V2637" s="118" t="str">
        <f>"OUT_"&amp;E2637&amp;B2637</f>
        <v>OUT_30</v>
      </c>
      <c r="W2637" s="194">
        <f>SUM(H2637)-SUM(I2639)</f>
        <v>0</v>
      </c>
      <c r="X2637" s="119" t="str">
        <f>IF(C2637="","",C2637)</f>
        <v/>
      </c>
      <c r="Y2637" s="135" t="str">
        <f>M2638</f>
        <v/>
      </c>
      <c r="Z2637" s="266">
        <f>M2639</f>
        <v>0</v>
      </c>
      <c r="AA2637" s="135"/>
      <c r="AB2637" s="135"/>
      <c r="AC2637" s="135"/>
      <c r="AD2637" s="135"/>
      <c r="AE2637" s="135"/>
      <c r="AF2637" s="148"/>
      <c r="AG2637" s="135"/>
      <c r="AH2637" s="135"/>
      <c r="AI2637" s="135"/>
      <c r="AJ2637" s="135"/>
      <c r="AK2637" s="135"/>
    </row>
    <row r="2638" spans="1:37" ht="18" customHeight="1">
      <c r="A2638" s="312"/>
      <c r="B2638" s="79"/>
      <c r="C2638" s="85" t="s">
        <v>26</v>
      </c>
      <c r="D2638" s="86" t="s">
        <v>1</v>
      </c>
      <c r="E2638" s="86" t="s">
        <v>29</v>
      </c>
      <c r="F2638" s="86" t="s">
        <v>119</v>
      </c>
      <c r="G2638" s="86" t="s">
        <v>134</v>
      </c>
      <c r="H2638" s="173" t="s">
        <v>117</v>
      </c>
      <c r="I2638" s="92" t="s">
        <v>135</v>
      </c>
      <c r="J2638" s="380" t="s">
        <v>199</v>
      </c>
      <c r="K2638" s="382" t="str">
        <f>$K$13</f>
        <v/>
      </c>
      <c r="L2638" s="383"/>
      <c r="M2638" s="382" t="str">
        <f>$M$13</f>
        <v/>
      </c>
      <c r="N2638" s="383"/>
      <c r="O2638" s="382" t="str">
        <f>$O$13</f>
        <v/>
      </c>
      <c r="P2638" s="383"/>
      <c r="Q2638" s="382" t="str">
        <f>$Q$13</f>
        <v/>
      </c>
      <c r="R2638" s="384"/>
      <c r="S2638" s="87"/>
      <c r="T2638" s="135"/>
      <c r="U2638" s="118"/>
      <c r="V2638" s="118"/>
      <c r="W2638" s="118"/>
      <c r="X2638" s="118"/>
      <c r="Y2638" s="135" t="str">
        <f>O2638</f>
        <v/>
      </c>
      <c r="Z2638" s="266">
        <f>O2639</f>
        <v>0</v>
      </c>
      <c r="AA2638" s="135"/>
      <c r="AB2638" s="135"/>
      <c r="AC2638" s="135"/>
      <c r="AD2638" s="135"/>
      <c r="AE2638" s="135"/>
      <c r="AF2638" s="148"/>
      <c r="AG2638" s="135"/>
      <c r="AH2638" s="135"/>
      <c r="AI2638" s="135"/>
      <c r="AJ2638" s="135"/>
      <c r="AK2638" s="135"/>
    </row>
    <row r="2639" spans="1:37" ht="18" customHeight="1" thickBot="1">
      <c r="A2639" s="312" t="str">
        <f>IF(C2637="","",C2637)</f>
        <v/>
      </c>
      <c r="B2639" s="97">
        <f>B2592</f>
        <v>30</v>
      </c>
      <c r="C2639" s="93" t="str">
        <f>IF(H2637="","",IF(D2637="USD",H2637-G2637,ROUNDUP((H2637-G2637)/T2637,2)))</f>
        <v/>
      </c>
      <c r="D2639" s="110"/>
      <c r="E2639" s="110"/>
      <c r="F2639" s="111" t="str">
        <f>IF(AND(E2637&lt;&gt;"",OR(I2637="全額",I2637="一部")=TRUE)=TRUE,E2637,"")</f>
        <v/>
      </c>
      <c r="G2639" s="112" t="str">
        <f>IF(D2637="JPY",IF(COUNTIF(F2639,"*円*")=1,I2639,ROUNDUP(I2639/T2637,2)),IF(COUNTIF(F2639,"*円*")=0,I2639,ROUNDUP(I2639*T2637,0)))</f>
        <v/>
      </c>
      <c r="H2639" s="174"/>
      <c r="I2639" s="176" t="str">
        <f>IF(I2637="","",IF(I2637="全額",H2637,IF(I2637="なし",0,"金額入力")))</f>
        <v/>
      </c>
      <c r="J2639" s="381"/>
      <c r="K2639" s="385"/>
      <c r="L2639" s="386"/>
      <c r="M2639" s="385"/>
      <c r="N2639" s="386"/>
      <c r="O2639" s="385"/>
      <c r="P2639" s="386"/>
      <c r="Q2639" s="385"/>
      <c r="R2639" s="387"/>
      <c r="S2639" s="87"/>
      <c r="T2639" s="135"/>
      <c r="U2639" s="118" t="str">
        <f>IF(G2639="","","IN_"&amp;F2639&amp;MONTH(H2639)&amp;"/"&amp;DAY(H2639))&amp;"_"&amp;COUNTIF($V$14:V2639,V2639)</f>
        <v>_460</v>
      </c>
      <c r="V2639" s="118" t="str">
        <f>"IN_"&amp;F2639&amp;H2639</f>
        <v>IN_</v>
      </c>
      <c r="W2639" s="118"/>
      <c r="X2639" s="118"/>
      <c r="Y2639" s="135" t="str">
        <f>Q2638</f>
        <v/>
      </c>
      <c r="Z2639" s="266">
        <f>Q2639</f>
        <v>0</v>
      </c>
      <c r="AA2639" s="135" t="str">
        <f>IF(AB2639="着金待ち",COUNTIF($AB$14:AB2639,"着金待ち"),"")</f>
        <v/>
      </c>
      <c r="AB2639" s="135" t="str">
        <f>IF(AND(OR(I2637="全額",I2637="一部")=TRUE,H2639="")=TRUE,"着金待ち","")</f>
        <v/>
      </c>
      <c r="AC2639" s="135" t="str">
        <f>IF(AB2639="着金待ち",C2637,"")</f>
        <v/>
      </c>
      <c r="AD2639" s="135" t="str">
        <f>IF(AB2639="着金待ち",F2639,"")</f>
        <v/>
      </c>
      <c r="AE2639" s="292" t="str">
        <f>IF(AB2639="着金待ち",G2639,"")</f>
        <v/>
      </c>
      <c r="AF2639" s="148" t="str">
        <f>IF(AB2639="着金待ち",B2639,"")</f>
        <v/>
      </c>
      <c r="AG2639" s="135" t="str">
        <f>IF(C2639="","",IF(C2639&lt;&gt;D2639+E2639,"！",""))</f>
        <v/>
      </c>
      <c r="AH2639" s="135" t="str">
        <f>IF(C2639="","",IF(C2639&lt;&gt;SUM(K2639:R2639),"！",""))</f>
        <v/>
      </c>
      <c r="AI2639" s="135" t="str">
        <f>IF(OR(AG2639="！",AH2639="！")=TRUE,"！","")</f>
        <v/>
      </c>
      <c r="AJ2639" s="135" t="str">
        <f>IF(AI2639="！",COUNTIF($AI$14:AI2639,"！"),"")</f>
        <v/>
      </c>
      <c r="AK2639" s="135">
        <v>10</v>
      </c>
    </row>
    <row r="2640" spans="1:37" ht="18" customHeight="1" thickBot="1">
      <c r="A2640" s="312"/>
      <c r="B2640" s="308" t="s">
        <v>317</v>
      </c>
      <c r="C2640" s="181"/>
      <c r="D2640" s="182"/>
      <c r="E2640" s="98" t="str">
        <f>IFERROR(ABS(C2639-(D2639+E2639)),"")</f>
        <v/>
      </c>
      <c r="F2640" s="183"/>
      <c r="G2640" s="183"/>
      <c r="H2640" s="182"/>
      <c r="I2640" s="170"/>
      <c r="J2640" s="79"/>
      <c r="K2640" s="79"/>
      <c r="L2640" s="79"/>
      <c r="M2640" s="79"/>
      <c r="N2640" s="79"/>
      <c r="O2640" s="79"/>
      <c r="P2640" s="79"/>
      <c r="Q2640" s="371" t="str">
        <f>IFERROR(ABS(C2639-SUM(K2639:R2639)),"")</f>
        <v/>
      </c>
      <c r="R2640" s="371"/>
      <c r="S2640" s="79"/>
      <c r="T2640" s="135"/>
      <c r="U2640" s="118"/>
      <c r="V2640" s="118"/>
      <c r="W2640" s="118"/>
      <c r="X2640" s="118"/>
      <c r="Y2640" s="135"/>
      <c r="Z2640" s="135"/>
      <c r="AA2640" s="135"/>
      <c r="AB2640" s="135"/>
      <c r="AC2640" s="135"/>
      <c r="AD2640" s="135"/>
      <c r="AE2640" s="135"/>
      <c r="AF2640" s="148"/>
      <c r="AG2640" s="135"/>
      <c r="AH2640" s="135"/>
      <c r="AI2640" s="135"/>
      <c r="AJ2640" s="135"/>
      <c r="AK2640" s="135"/>
    </row>
    <row r="2641" spans="1:37" ht="18" customHeight="1" thickBot="1">
      <c r="A2641" s="312"/>
      <c r="B2641" s="321">
        <f>B2636+1</f>
        <v>11</v>
      </c>
      <c r="C2641" s="81" t="s">
        <v>23</v>
      </c>
      <c r="D2641" s="82" t="s">
        <v>136</v>
      </c>
      <c r="E2641" s="82" t="s">
        <v>28</v>
      </c>
      <c r="F2641" s="82" t="s">
        <v>27</v>
      </c>
      <c r="G2641" s="82" t="s">
        <v>24</v>
      </c>
      <c r="H2641" s="171" t="s">
        <v>25</v>
      </c>
      <c r="I2641" s="91" t="s">
        <v>133</v>
      </c>
      <c r="J2641" s="372" t="s">
        <v>198</v>
      </c>
      <c r="K2641" s="374"/>
      <c r="L2641" s="375"/>
      <c r="M2641" s="375"/>
      <c r="N2641" s="375"/>
      <c r="O2641" s="375"/>
      <c r="P2641" s="375"/>
      <c r="Q2641" s="375"/>
      <c r="R2641" s="376"/>
      <c r="S2641" s="83"/>
      <c r="T2641" s="120" t="s">
        <v>31</v>
      </c>
      <c r="U2641" s="118"/>
      <c r="V2641" s="118"/>
      <c r="W2641" s="118"/>
      <c r="X2641" s="118"/>
      <c r="Y2641" s="135" t="str">
        <f>K2643</f>
        <v/>
      </c>
      <c r="Z2641" s="266">
        <f>K2644</f>
        <v>0</v>
      </c>
      <c r="AA2641" s="135"/>
      <c r="AB2641" s="135"/>
      <c r="AC2641" s="135"/>
      <c r="AD2641" s="135"/>
      <c r="AE2641" s="135"/>
      <c r="AF2641" s="148"/>
      <c r="AG2641" s="135"/>
      <c r="AH2641" s="135"/>
      <c r="AI2641" s="135"/>
      <c r="AJ2641" s="135"/>
      <c r="AK2641" s="135"/>
    </row>
    <row r="2642" spans="1:37" ht="18" customHeight="1" thickBot="1">
      <c r="A2642" s="312"/>
      <c r="B2642" s="309">
        <f>B2592</f>
        <v>30</v>
      </c>
      <c r="C2642" s="107"/>
      <c r="D2642" s="108" t="s">
        <v>30</v>
      </c>
      <c r="E2642" s="108" t="str">
        <f>IF(C2642="","",IFERROR(INDEX(リスト!$B$3:$B$32,MATCH(プレー記録!C2642,リスト!$D$3:$D$32,0),1),""))</f>
        <v/>
      </c>
      <c r="F2642" s="109"/>
      <c r="G2642" s="109" t="str">
        <f>IF(F2642="","",F2642)</f>
        <v/>
      </c>
      <c r="H2642" s="172"/>
      <c r="I2642" s="175"/>
      <c r="J2642" s="373"/>
      <c r="K2642" s="377"/>
      <c r="L2642" s="378"/>
      <c r="M2642" s="378"/>
      <c r="N2642" s="378"/>
      <c r="O2642" s="378"/>
      <c r="P2642" s="378"/>
      <c r="Q2642" s="378"/>
      <c r="R2642" s="379"/>
      <c r="S2642" s="84"/>
      <c r="T2642" s="241"/>
      <c r="U2642" s="118" t="str">
        <f>IF(F2642="","","OUT_"&amp;E2642&amp;MONTH(B2642)&amp;"/"&amp;DAY(B2642)&amp;"_"&amp;COUNTIF($V$12:V2642,V2642))</f>
        <v/>
      </c>
      <c r="V2642" s="118" t="str">
        <f>"OUT_"&amp;E2642&amp;B2642</f>
        <v>OUT_30</v>
      </c>
      <c r="W2642" s="194">
        <f>SUM(H2642)-SUM(I2644)</f>
        <v>0</v>
      </c>
      <c r="X2642" s="119" t="str">
        <f>IF(C2642="","",C2642)</f>
        <v/>
      </c>
      <c r="Y2642" s="135" t="str">
        <f>M2643</f>
        <v/>
      </c>
      <c r="Z2642" s="266">
        <f>M2644</f>
        <v>0</v>
      </c>
      <c r="AA2642" s="135"/>
      <c r="AB2642" s="135"/>
      <c r="AC2642" s="135"/>
      <c r="AD2642" s="135"/>
      <c r="AE2642" s="135"/>
      <c r="AF2642" s="148"/>
      <c r="AG2642" s="135"/>
      <c r="AH2642" s="135"/>
      <c r="AI2642" s="135"/>
      <c r="AJ2642" s="135"/>
      <c r="AK2642" s="135"/>
    </row>
    <row r="2643" spans="1:37" ht="18" customHeight="1">
      <c r="A2643" s="312"/>
      <c r="B2643" s="79"/>
      <c r="C2643" s="85" t="s">
        <v>26</v>
      </c>
      <c r="D2643" s="86" t="s">
        <v>1</v>
      </c>
      <c r="E2643" s="86" t="s">
        <v>29</v>
      </c>
      <c r="F2643" s="86" t="s">
        <v>119</v>
      </c>
      <c r="G2643" s="86" t="s">
        <v>134</v>
      </c>
      <c r="H2643" s="173" t="s">
        <v>117</v>
      </c>
      <c r="I2643" s="92" t="s">
        <v>135</v>
      </c>
      <c r="J2643" s="380" t="s">
        <v>199</v>
      </c>
      <c r="K2643" s="382" t="str">
        <f>$K$13</f>
        <v/>
      </c>
      <c r="L2643" s="383"/>
      <c r="M2643" s="382" t="str">
        <f>$M$13</f>
        <v/>
      </c>
      <c r="N2643" s="383"/>
      <c r="O2643" s="382" t="str">
        <f>$O$13</f>
        <v/>
      </c>
      <c r="P2643" s="383"/>
      <c r="Q2643" s="382" t="str">
        <f>$Q$13</f>
        <v/>
      </c>
      <c r="R2643" s="384"/>
      <c r="S2643" s="87"/>
      <c r="T2643" s="135"/>
      <c r="U2643" s="118"/>
      <c r="V2643" s="118"/>
      <c r="W2643" s="118"/>
      <c r="X2643" s="118"/>
      <c r="Y2643" s="135" t="str">
        <f>O2643</f>
        <v/>
      </c>
      <c r="Z2643" s="266">
        <f>O2644</f>
        <v>0</v>
      </c>
      <c r="AA2643" s="135"/>
      <c r="AB2643" s="135"/>
      <c r="AC2643" s="135"/>
      <c r="AD2643" s="135"/>
      <c r="AE2643" s="135"/>
      <c r="AF2643" s="148"/>
      <c r="AG2643" s="135"/>
      <c r="AH2643" s="135"/>
      <c r="AI2643" s="135"/>
      <c r="AJ2643" s="135"/>
      <c r="AK2643" s="135"/>
    </row>
    <row r="2644" spans="1:37" ht="18" customHeight="1" thickBot="1">
      <c r="A2644" s="312" t="str">
        <f>IF(C2642="","",C2642)</f>
        <v/>
      </c>
      <c r="B2644" s="97">
        <f>B2592</f>
        <v>30</v>
      </c>
      <c r="C2644" s="93" t="str">
        <f>IF(H2642="","",IF(D2642="USD",H2642-G2642,ROUNDUP((H2642-G2642)/T2642,2)))</f>
        <v/>
      </c>
      <c r="D2644" s="110"/>
      <c r="E2644" s="110"/>
      <c r="F2644" s="111" t="str">
        <f>IF(AND(E2642&lt;&gt;"",OR(I2642="全額",I2642="一部")=TRUE)=TRUE,E2642,"")</f>
        <v/>
      </c>
      <c r="G2644" s="112" t="str">
        <f>IF(D2642="JPY",IF(COUNTIF(F2644,"*円*")=1,I2644,ROUNDUP(I2644/T2642,2)),IF(COUNTIF(F2644,"*円*")=0,I2644,ROUNDUP(I2644*T2642,0)))</f>
        <v/>
      </c>
      <c r="H2644" s="174"/>
      <c r="I2644" s="176" t="str">
        <f>IF(I2642="","",IF(I2642="全額",H2642,IF(I2642="なし",0,"金額入力")))</f>
        <v/>
      </c>
      <c r="J2644" s="381"/>
      <c r="K2644" s="385"/>
      <c r="L2644" s="386"/>
      <c r="M2644" s="385"/>
      <c r="N2644" s="386"/>
      <c r="O2644" s="385"/>
      <c r="P2644" s="386"/>
      <c r="Q2644" s="385"/>
      <c r="R2644" s="387"/>
      <c r="S2644" s="87"/>
      <c r="T2644" s="135"/>
      <c r="U2644" s="118" t="str">
        <f>IF(G2644="","","IN_"&amp;F2644&amp;MONTH(H2644)&amp;"/"&amp;DAY(H2644))&amp;"_"&amp;COUNTIF($V$14:V2644,V2644)</f>
        <v>_461</v>
      </c>
      <c r="V2644" s="118" t="str">
        <f>"IN_"&amp;F2644&amp;H2644</f>
        <v>IN_</v>
      </c>
      <c r="W2644" s="118"/>
      <c r="X2644" s="118"/>
      <c r="Y2644" s="135" t="str">
        <f>Q2643</f>
        <v/>
      </c>
      <c r="Z2644" s="266">
        <f>Q2644</f>
        <v>0</v>
      </c>
      <c r="AA2644" s="135" t="str">
        <f>IF(AB2644="着金待ち",COUNTIF($AB$14:AB2644,"着金待ち"),"")</f>
        <v/>
      </c>
      <c r="AB2644" s="135" t="str">
        <f>IF(AND(OR(I2642="全額",I2642="一部")=TRUE,H2644="")=TRUE,"着金待ち","")</f>
        <v/>
      </c>
      <c r="AC2644" s="135" t="str">
        <f>IF(AB2644="着金待ち",C2642,"")</f>
        <v/>
      </c>
      <c r="AD2644" s="135" t="str">
        <f>IF(AB2644="着金待ち",F2644,"")</f>
        <v/>
      </c>
      <c r="AE2644" s="292" t="str">
        <f>IF(AB2644="着金待ち",G2644,"")</f>
        <v/>
      </c>
      <c r="AF2644" s="148" t="str">
        <f>IF(AB2644="着金待ち",B2644,"")</f>
        <v/>
      </c>
      <c r="AG2644" s="135" t="str">
        <f>IF(C2644="","",IF(C2644&lt;&gt;D2644+E2644,"！",""))</f>
        <v/>
      </c>
      <c r="AH2644" s="135" t="str">
        <f>IF(C2644="","",IF(C2644&lt;&gt;SUM(K2644:R2644),"！",""))</f>
        <v/>
      </c>
      <c r="AI2644" s="135" t="str">
        <f>IF(OR(AG2644="！",AH2644="！")=TRUE,"！","")</f>
        <v/>
      </c>
      <c r="AJ2644" s="135" t="str">
        <f>IF(AI2644="！",COUNTIF($AI$14:AI2644,"！"),"")</f>
        <v/>
      </c>
      <c r="AK2644" s="135">
        <v>11</v>
      </c>
    </row>
    <row r="2645" spans="1:37" ht="18" customHeight="1" thickBot="1">
      <c r="B2645" s="308" t="s">
        <v>317</v>
      </c>
      <c r="C2645" s="181"/>
      <c r="D2645" s="182"/>
      <c r="E2645" s="98" t="str">
        <f>IFERROR(ABS(C2644-(D2644+E2644)),"")</f>
        <v/>
      </c>
      <c r="F2645" s="183"/>
      <c r="G2645" s="183"/>
      <c r="H2645" s="182"/>
      <c r="I2645" s="170"/>
      <c r="J2645" s="79"/>
      <c r="K2645" s="79"/>
      <c r="L2645" s="79"/>
      <c r="M2645" s="79"/>
      <c r="N2645" s="79"/>
      <c r="O2645" s="79"/>
      <c r="P2645" s="79"/>
      <c r="Q2645" s="371" t="str">
        <f>IFERROR(ABS(C2644-SUM(K2644:R2644)),"")</f>
        <v/>
      </c>
      <c r="R2645" s="371"/>
      <c r="S2645" s="135"/>
      <c r="T2645" s="135"/>
      <c r="U2645" s="135"/>
      <c r="V2645" s="135"/>
      <c r="W2645" s="135"/>
      <c r="X2645" s="135"/>
      <c r="Y2645" s="135"/>
      <c r="Z2645" s="135"/>
      <c r="AA2645" s="135"/>
      <c r="AB2645" s="135"/>
      <c r="AC2645" s="135"/>
      <c r="AD2645" s="135"/>
      <c r="AE2645" s="135"/>
      <c r="AF2645" s="135"/>
      <c r="AG2645" s="135"/>
      <c r="AH2645" s="135"/>
      <c r="AI2645" s="135"/>
      <c r="AJ2645" s="135"/>
      <c r="AK2645" s="135"/>
    </row>
    <row r="2646" spans="1:37" ht="18" customHeight="1" thickBot="1">
      <c r="A2646" s="312"/>
      <c r="B2646" s="321">
        <f>B2641+1</f>
        <v>12</v>
      </c>
      <c r="C2646" s="81" t="s">
        <v>23</v>
      </c>
      <c r="D2646" s="82" t="s">
        <v>136</v>
      </c>
      <c r="E2646" s="82" t="s">
        <v>28</v>
      </c>
      <c r="F2646" s="82" t="s">
        <v>27</v>
      </c>
      <c r="G2646" s="82" t="s">
        <v>24</v>
      </c>
      <c r="H2646" s="171" t="s">
        <v>25</v>
      </c>
      <c r="I2646" s="91" t="s">
        <v>133</v>
      </c>
      <c r="J2646" s="372" t="s">
        <v>198</v>
      </c>
      <c r="K2646" s="374"/>
      <c r="L2646" s="375"/>
      <c r="M2646" s="375"/>
      <c r="N2646" s="375"/>
      <c r="O2646" s="375"/>
      <c r="P2646" s="375"/>
      <c r="Q2646" s="375"/>
      <c r="R2646" s="376"/>
      <c r="S2646" s="83"/>
      <c r="T2646" s="120" t="s">
        <v>31</v>
      </c>
      <c r="U2646" s="118"/>
      <c r="V2646" s="118"/>
      <c r="W2646" s="118"/>
      <c r="X2646" s="118"/>
      <c r="Y2646" s="135" t="str">
        <f>K2648</f>
        <v/>
      </c>
      <c r="Z2646" s="266">
        <f>K2649</f>
        <v>0</v>
      </c>
      <c r="AA2646" s="135"/>
      <c r="AB2646" s="135"/>
      <c r="AC2646" s="135"/>
      <c r="AD2646" s="135"/>
      <c r="AE2646" s="135"/>
      <c r="AF2646" s="148"/>
      <c r="AG2646" s="135"/>
      <c r="AH2646" s="135"/>
      <c r="AI2646" s="135"/>
      <c r="AJ2646" s="135"/>
      <c r="AK2646" s="135"/>
    </row>
    <row r="2647" spans="1:37" ht="18" customHeight="1" thickBot="1">
      <c r="A2647" s="312"/>
      <c r="B2647" s="309">
        <f>B2592</f>
        <v>30</v>
      </c>
      <c r="C2647" s="107"/>
      <c r="D2647" s="108" t="s">
        <v>30</v>
      </c>
      <c r="E2647" s="108" t="str">
        <f>IF(C2647="","",IFERROR(INDEX(リスト!$B$3:$B$32,MATCH(プレー記録!C2647,リスト!$D$3:$D$32,0),1),""))</f>
        <v/>
      </c>
      <c r="F2647" s="109"/>
      <c r="G2647" s="109" t="str">
        <f>IF(F2647="","",F2647)</f>
        <v/>
      </c>
      <c r="H2647" s="172"/>
      <c r="I2647" s="175"/>
      <c r="J2647" s="373"/>
      <c r="K2647" s="377"/>
      <c r="L2647" s="378"/>
      <c r="M2647" s="378"/>
      <c r="N2647" s="378"/>
      <c r="O2647" s="378"/>
      <c r="P2647" s="378"/>
      <c r="Q2647" s="378"/>
      <c r="R2647" s="379"/>
      <c r="S2647" s="84"/>
      <c r="T2647" s="241"/>
      <c r="U2647" s="118" t="str">
        <f>IF(F2647="","","OUT_"&amp;E2647&amp;MONTH(B2647)&amp;"/"&amp;DAY(B2647)&amp;"_"&amp;COUNTIF($V$12:V2647,V2647))</f>
        <v/>
      </c>
      <c r="V2647" s="118" t="str">
        <f>"OUT_"&amp;E2647&amp;B2647</f>
        <v>OUT_30</v>
      </c>
      <c r="W2647" s="194">
        <f>SUM(H2647)-SUM(I2649)</f>
        <v>0</v>
      </c>
      <c r="X2647" s="119" t="str">
        <f>IF(C2647="","",C2647)</f>
        <v/>
      </c>
      <c r="Y2647" s="135" t="str">
        <f>M2648</f>
        <v/>
      </c>
      <c r="Z2647" s="266">
        <f>M2649</f>
        <v>0</v>
      </c>
      <c r="AA2647" s="135"/>
      <c r="AB2647" s="135"/>
      <c r="AC2647" s="135"/>
      <c r="AD2647" s="135"/>
      <c r="AE2647" s="135"/>
      <c r="AF2647" s="148"/>
      <c r="AG2647" s="135"/>
      <c r="AH2647" s="135"/>
      <c r="AI2647" s="135"/>
      <c r="AJ2647" s="135"/>
      <c r="AK2647" s="135"/>
    </row>
    <row r="2648" spans="1:37" ht="18" customHeight="1">
      <c r="A2648" s="312"/>
      <c r="B2648" s="79"/>
      <c r="C2648" s="85" t="s">
        <v>26</v>
      </c>
      <c r="D2648" s="86" t="s">
        <v>1</v>
      </c>
      <c r="E2648" s="86" t="s">
        <v>29</v>
      </c>
      <c r="F2648" s="86" t="s">
        <v>119</v>
      </c>
      <c r="G2648" s="86" t="s">
        <v>134</v>
      </c>
      <c r="H2648" s="173" t="s">
        <v>117</v>
      </c>
      <c r="I2648" s="92" t="s">
        <v>135</v>
      </c>
      <c r="J2648" s="380" t="s">
        <v>199</v>
      </c>
      <c r="K2648" s="382" t="str">
        <f>$K$13</f>
        <v/>
      </c>
      <c r="L2648" s="383"/>
      <c r="M2648" s="382" t="str">
        <f>$M$13</f>
        <v/>
      </c>
      <c r="N2648" s="383"/>
      <c r="O2648" s="382" t="str">
        <f>$O$13</f>
        <v/>
      </c>
      <c r="P2648" s="383"/>
      <c r="Q2648" s="382" t="str">
        <f>$Q$13</f>
        <v/>
      </c>
      <c r="R2648" s="384"/>
      <c r="S2648" s="87"/>
      <c r="T2648" s="135"/>
      <c r="U2648" s="118"/>
      <c r="V2648" s="118"/>
      <c r="W2648" s="118"/>
      <c r="X2648" s="118"/>
      <c r="Y2648" s="135" t="str">
        <f>O2648</f>
        <v/>
      </c>
      <c r="Z2648" s="266">
        <f>O2649</f>
        <v>0</v>
      </c>
      <c r="AA2648" s="135"/>
      <c r="AB2648" s="135"/>
      <c r="AC2648" s="135"/>
      <c r="AD2648" s="135"/>
      <c r="AE2648" s="135"/>
      <c r="AF2648" s="148"/>
      <c r="AG2648" s="135"/>
      <c r="AH2648" s="135"/>
      <c r="AI2648" s="135"/>
      <c r="AJ2648" s="135"/>
      <c r="AK2648" s="135"/>
    </row>
    <row r="2649" spans="1:37" ht="18" customHeight="1" thickBot="1">
      <c r="A2649" s="312" t="str">
        <f>IF(C2647="","",C2647)</f>
        <v/>
      </c>
      <c r="B2649" s="97">
        <f>B2592</f>
        <v>30</v>
      </c>
      <c r="C2649" s="93" t="str">
        <f>IF(H2647="","",IF(D2647="USD",H2647-G2647,ROUNDUP((H2647-G2647)/T2647,2)))</f>
        <v/>
      </c>
      <c r="D2649" s="110"/>
      <c r="E2649" s="110"/>
      <c r="F2649" s="111" t="str">
        <f>IF(AND(E2647&lt;&gt;"",OR(I2647="全額",I2647="一部")=TRUE)=TRUE,E2647,"")</f>
        <v/>
      </c>
      <c r="G2649" s="112" t="str">
        <f>IF(D2647="JPY",IF(COUNTIF(F2649,"*円*")=1,I2649,ROUNDUP(I2649/T2647,2)),IF(COUNTIF(F2649,"*円*")=0,I2649,ROUNDUP(I2649*T2647,0)))</f>
        <v/>
      </c>
      <c r="H2649" s="174"/>
      <c r="I2649" s="176" t="str">
        <f>IF(I2647="","",IF(I2647="全額",H2647,IF(I2647="なし",0,"金額入力")))</f>
        <v/>
      </c>
      <c r="J2649" s="381"/>
      <c r="K2649" s="385"/>
      <c r="L2649" s="386"/>
      <c r="M2649" s="385"/>
      <c r="N2649" s="386"/>
      <c r="O2649" s="385"/>
      <c r="P2649" s="386"/>
      <c r="Q2649" s="385"/>
      <c r="R2649" s="387"/>
      <c r="S2649" s="87"/>
      <c r="T2649" s="135"/>
      <c r="U2649" s="118" t="str">
        <f>IF(G2649="","","IN_"&amp;F2649&amp;MONTH(H2649)&amp;"/"&amp;DAY(H2649))&amp;"_"&amp;COUNTIF($V$14:V2649,V2649)</f>
        <v>_462</v>
      </c>
      <c r="V2649" s="118" t="str">
        <f>"IN_"&amp;F2649&amp;H2649</f>
        <v>IN_</v>
      </c>
      <c r="W2649" s="118"/>
      <c r="X2649" s="118"/>
      <c r="Y2649" s="135" t="str">
        <f>Q2648</f>
        <v/>
      </c>
      <c r="Z2649" s="266">
        <f>Q2649</f>
        <v>0</v>
      </c>
      <c r="AA2649" s="135" t="str">
        <f>IF(AB2649="着金待ち",COUNTIF($AB$14:AB2649,"着金待ち"),"")</f>
        <v/>
      </c>
      <c r="AB2649" s="135" t="str">
        <f>IF(AND(OR(I2647="全額",I2647="一部")=TRUE,H2649="")=TRUE,"着金待ち","")</f>
        <v/>
      </c>
      <c r="AC2649" s="135" t="str">
        <f>IF(AB2649="着金待ち",C2647,"")</f>
        <v/>
      </c>
      <c r="AD2649" s="135" t="str">
        <f>IF(AB2649="着金待ち",F2649,"")</f>
        <v/>
      </c>
      <c r="AE2649" s="292" t="str">
        <f>IF(AB2649="着金待ち",G2649,"")</f>
        <v/>
      </c>
      <c r="AF2649" s="148" t="str">
        <f>IF(AB2649="着金待ち",B2649,"")</f>
        <v/>
      </c>
      <c r="AG2649" s="135" t="str">
        <f>IF(C2649="","",IF(C2649&lt;&gt;D2649+E2649,"！",""))</f>
        <v/>
      </c>
      <c r="AH2649" s="135" t="str">
        <f>IF(C2649="","",IF(C2649&lt;&gt;SUM(K2649:R2649),"！",""))</f>
        <v/>
      </c>
      <c r="AI2649" s="135" t="str">
        <f>IF(OR(AG2649="！",AH2649="！")=TRUE,"！","")</f>
        <v/>
      </c>
      <c r="AJ2649" s="135" t="str">
        <f>IF(AI2649="！",COUNTIF($AI$14:AI2649,"！"),"")</f>
        <v/>
      </c>
      <c r="AK2649" s="135">
        <v>12</v>
      </c>
    </row>
    <row r="2650" spans="1:37" ht="18" customHeight="1" thickBot="1">
      <c r="B2650" s="308" t="s">
        <v>317</v>
      </c>
      <c r="C2650" s="181"/>
      <c r="D2650" s="182"/>
      <c r="E2650" s="98" t="str">
        <f>IFERROR(ABS(C2649-(D2649+E2649)),"")</f>
        <v/>
      </c>
      <c r="F2650" s="183"/>
      <c r="G2650" s="183"/>
      <c r="H2650" s="182"/>
      <c r="I2650" s="170"/>
      <c r="J2650" s="79"/>
      <c r="K2650" s="79"/>
      <c r="L2650" s="79"/>
      <c r="M2650" s="79"/>
      <c r="N2650" s="79"/>
      <c r="O2650" s="79"/>
      <c r="P2650" s="79"/>
      <c r="Q2650" s="371" t="str">
        <f>IFERROR(ABS(C2649-SUM(K2649:R2649)),"")</f>
        <v/>
      </c>
      <c r="R2650" s="371"/>
      <c r="S2650" s="135"/>
      <c r="T2650" s="135"/>
      <c r="U2650" s="135"/>
      <c r="V2650" s="135"/>
      <c r="W2650" s="135"/>
      <c r="X2650" s="135"/>
      <c r="Y2650" s="135"/>
      <c r="Z2650" s="135"/>
      <c r="AA2650" s="135"/>
      <c r="AB2650" s="135"/>
      <c r="AC2650" s="135"/>
      <c r="AD2650" s="135"/>
      <c r="AE2650" s="135"/>
      <c r="AF2650" s="135"/>
      <c r="AG2650" s="135"/>
      <c r="AH2650" s="135"/>
      <c r="AI2650" s="135"/>
      <c r="AJ2650" s="135"/>
      <c r="AK2650" s="135"/>
    </row>
    <row r="2651" spans="1:37" ht="18" customHeight="1" thickBot="1">
      <c r="A2651" s="312"/>
      <c r="B2651" s="321">
        <f>B2646+1</f>
        <v>13</v>
      </c>
      <c r="C2651" s="81" t="s">
        <v>23</v>
      </c>
      <c r="D2651" s="82" t="s">
        <v>136</v>
      </c>
      <c r="E2651" s="82" t="s">
        <v>28</v>
      </c>
      <c r="F2651" s="82" t="s">
        <v>27</v>
      </c>
      <c r="G2651" s="82" t="s">
        <v>24</v>
      </c>
      <c r="H2651" s="171" t="s">
        <v>25</v>
      </c>
      <c r="I2651" s="91" t="s">
        <v>133</v>
      </c>
      <c r="J2651" s="372" t="s">
        <v>198</v>
      </c>
      <c r="K2651" s="374"/>
      <c r="L2651" s="375"/>
      <c r="M2651" s="375"/>
      <c r="N2651" s="375"/>
      <c r="O2651" s="375"/>
      <c r="P2651" s="375"/>
      <c r="Q2651" s="375"/>
      <c r="R2651" s="376"/>
      <c r="S2651" s="83"/>
      <c r="T2651" s="120" t="s">
        <v>31</v>
      </c>
      <c r="U2651" s="118"/>
      <c r="V2651" s="118"/>
      <c r="W2651" s="118"/>
      <c r="X2651" s="118"/>
      <c r="Y2651" s="135" t="str">
        <f>K2653</f>
        <v/>
      </c>
      <c r="Z2651" s="266">
        <f>K2654</f>
        <v>0</v>
      </c>
      <c r="AA2651" s="135"/>
      <c r="AB2651" s="135"/>
      <c r="AC2651" s="135"/>
      <c r="AD2651" s="135"/>
      <c r="AE2651" s="135"/>
      <c r="AF2651" s="148"/>
      <c r="AG2651" s="135"/>
      <c r="AH2651" s="135"/>
      <c r="AI2651" s="135"/>
      <c r="AJ2651" s="135"/>
      <c r="AK2651" s="135"/>
    </row>
    <row r="2652" spans="1:37" ht="18" customHeight="1" thickBot="1">
      <c r="A2652" s="312"/>
      <c r="B2652" s="309">
        <f>B2592</f>
        <v>30</v>
      </c>
      <c r="C2652" s="107"/>
      <c r="D2652" s="108" t="s">
        <v>30</v>
      </c>
      <c r="E2652" s="108" t="str">
        <f>IF(C2652="","",IFERROR(INDEX(リスト!$B$3:$B$32,MATCH(プレー記録!C2652,リスト!$D$3:$D$32,0),1),""))</f>
        <v/>
      </c>
      <c r="F2652" s="109"/>
      <c r="G2652" s="109" t="str">
        <f>IF(F2652="","",F2652)</f>
        <v/>
      </c>
      <c r="H2652" s="172"/>
      <c r="I2652" s="175"/>
      <c r="J2652" s="373"/>
      <c r="K2652" s="377"/>
      <c r="L2652" s="378"/>
      <c r="M2652" s="378"/>
      <c r="N2652" s="378"/>
      <c r="O2652" s="378"/>
      <c r="P2652" s="378"/>
      <c r="Q2652" s="378"/>
      <c r="R2652" s="379"/>
      <c r="S2652" s="84"/>
      <c r="T2652" s="241"/>
      <c r="U2652" s="118" t="str">
        <f>IF(F2652="","","OUT_"&amp;E2652&amp;MONTH(B2652)&amp;"/"&amp;DAY(B2652)&amp;"_"&amp;COUNTIF($V$12:V2652,V2652))</f>
        <v/>
      </c>
      <c r="V2652" s="118" t="str">
        <f>"OUT_"&amp;E2652&amp;B2652</f>
        <v>OUT_30</v>
      </c>
      <c r="W2652" s="194">
        <f>SUM(H2652)-SUM(I2654)</f>
        <v>0</v>
      </c>
      <c r="X2652" s="119" t="str">
        <f>IF(C2652="","",C2652)</f>
        <v/>
      </c>
      <c r="Y2652" s="135" t="str">
        <f>M2653</f>
        <v/>
      </c>
      <c r="Z2652" s="266">
        <f>M2654</f>
        <v>0</v>
      </c>
      <c r="AA2652" s="135"/>
      <c r="AB2652" s="135"/>
      <c r="AC2652" s="135"/>
      <c r="AD2652" s="135"/>
      <c r="AE2652" s="135"/>
      <c r="AF2652" s="148"/>
      <c r="AG2652" s="135"/>
      <c r="AH2652" s="135"/>
      <c r="AI2652" s="135"/>
      <c r="AJ2652" s="135"/>
      <c r="AK2652" s="135"/>
    </row>
    <row r="2653" spans="1:37" ht="18" customHeight="1">
      <c r="A2653" s="312"/>
      <c r="B2653" s="79"/>
      <c r="C2653" s="85" t="s">
        <v>26</v>
      </c>
      <c r="D2653" s="86" t="s">
        <v>1</v>
      </c>
      <c r="E2653" s="86" t="s">
        <v>29</v>
      </c>
      <c r="F2653" s="86" t="s">
        <v>119</v>
      </c>
      <c r="G2653" s="86" t="s">
        <v>134</v>
      </c>
      <c r="H2653" s="173" t="s">
        <v>117</v>
      </c>
      <c r="I2653" s="92" t="s">
        <v>135</v>
      </c>
      <c r="J2653" s="380" t="s">
        <v>199</v>
      </c>
      <c r="K2653" s="382" t="str">
        <f>$K$13</f>
        <v/>
      </c>
      <c r="L2653" s="383"/>
      <c r="M2653" s="382" t="str">
        <f>$M$13</f>
        <v/>
      </c>
      <c r="N2653" s="383"/>
      <c r="O2653" s="382" t="str">
        <f>$O$13</f>
        <v/>
      </c>
      <c r="P2653" s="383"/>
      <c r="Q2653" s="382" t="str">
        <f>$Q$13</f>
        <v/>
      </c>
      <c r="R2653" s="384"/>
      <c r="S2653" s="87"/>
      <c r="T2653" s="135"/>
      <c r="U2653" s="118"/>
      <c r="V2653" s="118"/>
      <c r="W2653" s="118"/>
      <c r="X2653" s="118"/>
      <c r="Y2653" s="135" t="str">
        <f>O2653</f>
        <v/>
      </c>
      <c r="Z2653" s="266">
        <f>O2654</f>
        <v>0</v>
      </c>
      <c r="AA2653" s="135"/>
      <c r="AB2653" s="135"/>
      <c r="AC2653" s="135"/>
      <c r="AD2653" s="135"/>
      <c r="AE2653" s="135"/>
      <c r="AF2653" s="148"/>
      <c r="AG2653" s="135"/>
      <c r="AH2653" s="135"/>
      <c r="AI2653" s="135"/>
      <c r="AJ2653" s="135"/>
      <c r="AK2653" s="135"/>
    </row>
    <row r="2654" spans="1:37" ht="18" customHeight="1" thickBot="1">
      <c r="A2654" s="312" t="str">
        <f>IF(C2652="","",C2652)</f>
        <v/>
      </c>
      <c r="B2654" s="97">
        <f>B2592</f>
        <v>30</v>
      </c>
      <c r="C2654" s="93" t="str">
        <f>IF(H2652="","",IF(D2652="USD",H2652-G2652,ROUNDUP((H2652-G2652)/T2652,2)))</f>
        <v/>
      </c>
      <c r="D2654" s="110"/>
      <c r="E2654" s="110"/>
      <c r="F2654" s="111" t="str">
        <f>IF(AND(E2652&lt;&gt;"",OR(I2652="全額",I2652="一部")=TRUE)=TRUE,E2652,"")</f>
        <v/>
      </c>
      <c r="G2654" s="112" t="str">
        <f>IF(D2652="JPY",IF(COUNTIF(F2654,"*円*")=1,I2654,ROUNDUP(I2654/T2652,2)),IF(COUNTIF(F2654,"*円*")=0,I2654,ROUNDUP(I2654*T2652,0)))</f>
        <v/>
      </c>
      <c r="H2654" s="174"/>
      <c r="I2654" s="176" t="str">
        <f>IF(I2652="","",IF(I2652="全額",H2652,IF(I2652="なし",0,"金額入力")))</f>
        <v/>
      </c>
      <c r="J2654" s="381"/>
      <c r="K2654" s="385"/>
      <c r="L2654" s="386"/>
      <c r="M2654" s="385"/>
      <c r="N2654" s="386"/>
      <c r="O2654" s="385"/>
      <c r="P2654" s="386"/>
      <c r="Q2654" s="385"/>
      <c r="R2654" s="387"/>
      <c r="S2654" s="87"/>
      <c r="T2654" s="135"/>
      <c r="U2654" s="118" t="str">
        <f>IF(G2654="","","IN_"&amp;F2654&amp;MONTH(H2654)&amp;"/"&amp;DAY(H2654))&amp;"_"&amp;COUNTIF($V$14:V2654,V2654)</f>
        <v>_463</v>
      </c>
      <c r="V2654" s="118" t="str">
        <f>"IN_"&amp;F2654&amp;H2654</f>
        <v>IN_</v>
      </c>
      <c r="W2654" s="118"/>
      <c r="X2654" s="118"/>
      <c r="Y2654" s="135" t="str">
        <f>Q2653</f>
        <v/>
      </c>
      <c r="Z2654" s="266">
        <f>Q2654</f>
        <v>0</v>
      </c>
      <c r="AA2654" s="135" t="str">
        <f>IF(AB2654="着金待ち",COUNTIF($AB$14:AB2654,"着金待ち"),"")</f>
        <v/>
      </c>
      <c r="AB2654" s="135" t="str">
        <f>IF(AND(OR(I2652="全額",I2652="一部")=TRUE,H2654="")=TRUE,"着金待ち","")</f>
        <v/>
      </c>
      <c r="AC2654" s="135" t="str">
        <f>IF(AB2654="着金待ち",C2652,"")</f>
        <v/>
      </c>
      <c r="AD2654" s="135" t="str">
        <f>IF(AB2654="着金待ち",F2654,"")</f>
        <v/>
      </c>
      <c r="AE2654" s="292" t="str">
        <f>IF(AB2654="着金待ち",G2654,"")</f>
        <v/>
      </c>
      <c r="AF2654" s="148" t="str">
        <f>IF(AB2654="着金待ち",B2654,"")</f>
        <v/>
      </c>
      <c r="AG2654" s="135" t="str">
        <f>IF(C2654="","",IF(C2654&lt;&gt;D2654+E2654,"！",""))</f>
        <v/>
      </c>
      <c r="AH2654" s="135" t="str">
        <f>IF(C2654="","",IF(C2654&lt;&gt;SUM(K2654:R2654),"！",""))</f>
        <v/>
      </c>
      <c r="AI2654" s="135" t="str">
        <f>IF(OR(AG2654="！",AH2654="！")=TRUE,"！","")</f>
        <v/>
      </c>
      <c r="AJ2654" s="135" t="str">
        <f>IF(AI2654="！",COUNTIF($AI$14:AI2654,"！"),"")</f>
        <v/>
      </c>
      <c r="AK2654" s="135">
        <v>13</v>
      </c>
    </row>
    <row r="2655" spans="1:37" ht="18" customHeight="1" thickBot="1">
      <c r="B2655" s="308" t="s">
        <v>317</v>
      </c>
      <c r="C2655" s="181"/>
      <c r="D2655" s="182"/>
      <c r="E2655" s="98" t="str">
        <f>IFERROR(ABS(C2654-(D2654+E2654)),"")</f>
        <v/>
      </c>
      <c r="F2655" s="183"/>
      <c r="G2655" s="183"/>
      <c r="H2655" s="182"/>
      <c r="I2655" s="170"/>
      <c r="J2655" s="79"/>
      <c r="K2655" s="79"/>
      <c r="L2655" s="79"/>
      <c r="M2655" s="79"/>
      <c r="N2655" s="79"/>
      <c r="O2655" s="79"/>
      <c r="P2655" s="79"/>
      <c r="Q2655" s="371" t="str">
        <f>IFERROR(ABS(C2654-SUM(K2654:R2654)),"")</f>
        <v/>
      </c>
      <c r="R2655" s="371"/>
      <c r="S2655" s="135"/>
      <c r="T2655" s="135"/>
      <c r="U2655" s="135"/>
      <c r="V2655" s="135"/>
      <c r="W2655" s="135"/>
      <c r="X2655" s="135"/>
      <c r="Y2655" s="135"/>
      <c r="Z2655" s="135"/>
      <c r="AA2655" s="135"/>
      <c r="AB2655" s="135"/>
      <c r="AC2655" s="135"/>
      <c r="AD2655" s="135"/>
      <c r="AE2655" s="135"/>
      <c r="AF2655" s="135"/>
      <c r="AG2655" s="135"/>
      <c r="AH2655" s="135"/>
      <c r="AI2655" s="135"/>
      <c r="AJ2655" s="135"/>
      <c r="AK2655" s="135"/>
    </row>
    <row r="2656" spans="1:37" ht="18" customHeight="1" thickBot="1">
      <c r="A2656" s="312"/>
      <c r="B2656" s="321">
        <f>B2651+1</f>
        <v>14</v>
      </c>
      <c r="C2656" s="81" t="s">
        <v>23</v>
      </c>
      <c r="D2656" s="82" t="s">
        <v>136</v>
      </c>
      <c r="E2656" s="82" t="s">
        <v>28</v>
      </c>
      <c r="F2656" s="82" t="s">
        <v>27</v>
      </c>
      <c r="G2656" s="82" t="s">
        <v>24</v>
      </c>
      <c r="H2656" s="171" t="s">
        <v>25</v>
      </c>
      <c r="I2656" s="91" t="s">
        <v>133</v>
      </c>
      <c r="J2656" s="372" t="s">
        <v>198</v>
      </c>
      <c r="K2656" s="374"/>
      <c r="L2656" s="375"/>
      <c r="M2656" s="375"/>
      <c r="N2656" s="375"/>
      <c r="O2656" s="375"/>
      <c r="P2656" s="375"/>
      <c r="Q2656" s="375"/>
      <c r="R2656" s="376"/>
      <c r="S2656" s="83"/>
      <c r="T2656" s="120" t="s">
        <v>31</v>
      </c>
      <c r="U2656" s="118"/>
      <c r="V2656" s="118"/>
      <c r="W2656" s="118"/>
      <c r="X2656" s="118"/>
      <c r="Y2656" s="135" t="str">
        <f>K2658</f>
        <v/>
      </c>
      <c r="Z2656" s="266">
        <f>K2659</f>
        <v>0</v>
      </c>
      <c r="AA2656" s="135"/>
      <c r="AB2656" s="135"/>
      <c r="AC2656" s="135"/>
      <c r="AD2656" s="135"/>
      <c r="AE2656" s="135"/>
      <c r="AF2656" s="148"/>
      <c r="AG2656" s="135"/>
      <c r="AH2656" s="135"/>
      <c r="AI2656" s="135"/>
      <c r="AJ2656" s="135"/>
      <c r="AK2656" s="135"/>
    </row>
    <row r="2657" spans="1:37" ht="18" customHeight="1" thickBot="1">
      <c r="A2657" s="312"/>
      <c r="B2657" s="309">
        <f>B2592</f>
        <v>30</v>
      </c>
      <c r="C2657" s="107"/>
      <c r="D2657" s="108" t="s">
        <v>30</v>
      </c>
      <c r="E2657" s="108" t="str">
        <f>IF(C2657="","",IFERROR(INDEX(リスト!$B$3:$B$32,MATCH(プレー記録!C2657,リスト!$D$3:$D$32,0),1),""))</f>
        <v/>
      </c>
      <c r="F2657" s="109"/>
      <c r="G2657" s="109" t="str">
        <f>IF(F2657="","",F2657)</f>
        <v/>
      </c>
      <c r="H2657" s="172"/>
      <c r="I2657" s="175"/>
      <c r="J2657" s="373"/>
      <c r="K2657" s="377"/>
      <c r="L2657" s="378"/>
      <c r="M2657" s="378"/>
      <c r="N2657" s="378"/>
      <c r="O2657" s="378"/>
      <c r="P2657" s="378"/>
      <c r="Q2657" s="378"/>
      <c r="R2657" s="379"/>
      <c r="S2657" s="84"/>
      <c r="T2657" s="241"/>
      <c r="U2657" s="118" t="str">
        <f>IF(F2657="","","OUT_"&amp;E2657&amp;MONTH(B2657)&amp;"/"&amp;DAY(B2657)&amp;"_"&amp;COUNTIF($V$12:V2657,V2657))</f>
        <v/>
      </c>
      <c r="V2657" s="118" t="str">
        <f>"OUT_"&amp;E2657&amp;B2657</f>
        <v>OUT_30</v>
      </c>
      <c r="W2657" s="194">
        <f>SUM(H2657)-SUM(I2659)</f>
        <v>0</v>
      </c>
      <c r="X2657" s="119" t="str">
        <f>IF(C2657="","",C2657)</f>
        <v/>
      </c>
      <c r="Y2657" s="135" t="str">
        <f>M2658</f>
        <v/>
      </c>
      <c r="Z2657" s="266">
        <f>M2659</f>
        <v>0</v>
      </c>
      <c r="AA2657" s="135"/>
      <c r="AB2657" s="135"/>
      <c r="AC2657" s="135"/>
      <c r="AD2657" s="135"/>
      <c r="AE2657" s="135"/>
      <c r="AF2657" s="148"/>
      <c r="AG2657" s="135"/>
      <c r="AH2657" s="135"/>
      <c r="AI2657" s="135"/>
      <c r="AJ2657" s="135"/>
      <c r="AK2657" s="135"/>
    </row>
    <row r="2658" spans="1:37" ht="18" customHeight="1">
      <c r="A2658" s="312"/>
      <c r="B2658" s="79"/>
      <c r="C2658" s="85" t="s">
        <v>26</v>
      </c>
      <c r="D2658" s="86" t="s">
        <v>1</v>
      </c>
      <c r="E2658" s="86" t="s">
        <v>29</v>
      </c>
      <c r="F2658" s="86" t="s">
        <v>119</v>
      </c>
      <c r="G2658" s="86" t="s">
        <v>134</v>
      </c>
      <c r="H2658" s="173" t="s">
        <v>117</v>
      </c>
      <c r="I2658" s="92" t="s">
        <v>135</v>
      </c>
      <c r="J2658" s="380" t="s">
        <v>199</v>
      </c>
      <c r="K2658" s="382" t="str">
        <f>$K$13</f>
        <v/>
      </c>
      <c r="L2658" s="383"/>
      <c r="M2658" s="382" t="str">
        <f>$M$13</f>
        <v/>
      </c>
      <c r="N2658" s="383"/>
      <c r="O2658" s="382" t="str">
        <f>$O$13</f>
        <v/>
      </c>
      <c r="P2658" s="383"/>
      <c r="Q2658" s="382" t="str">
        <f>$Q$13</f>
        <v/>
      </c>
      <c r="R2658" s="384"/>
      <c r="S2658" s="87"/>
      <c r="T2658" s="135"/>
      <c r="U2658" s="118"/>
      <c r="V2658" s="118"/>
      <c r="W2658" s="118"/>
      <c r="X2658" s="118"/>
      <c r="Y2658" s="135" t="str">
        <f>O2658</f>
        <v/>
      </c>
      <c r="Z2658" s="266">
        <f>O2659</f>
        <v>0</v>
      </c>
      <c r="AA2658" s="135"/>
      <c r="AB2658" s="135"/>
      <c r="AC2658" s="135"/>
      <c r="AD2658" s="135"/>
      <c r="AE2658" s="135"/>
      <c r="AF2658" s="148"/>
      <c r="AG2658" s="135"/>
      <c r="AH2658" s="135"/>
      <c r="AI2658" s="135"/>
      <c r="AJ2658" s="135"/>
      <c r="AK2658" s="135"/>
    </row>
    <row r="2659" spans="1:37" ht="18" customHeight="1" thickBot="1">
      <c r="A2659" s="312" t="str">
        <f>IF(C2657="","",C2657)</f>
        <v/>
      </c>
      <c r="B2659" s="97">
        <f>B2592</f>
        <v>30</v>
      </c>
      <c r="C2659" s="93" t="str">
        <f>IF(H2657="","",IF(D2657="USD",H2657-G2657,ROUNDUP((H2657-G2657)/T2657,2)))</f>
        <v/>
      </c>
      <c r="D2659" s="110"/>
      <c r="E2659" s="110"/>
      <c r="F2659" s="111" t="str">
        <f>IF(AND(E2657&lt;&gt;"",OR(I2657="全額",I2657="一部")=TRUE)=TRUE,E2657,"")</f>
        <v/>
      </c>
      <c r="G2659" s="112" t="str">
        <f>IF(D2657="JPY",IF(COUNTIF(F2659,"*円*")=1,I2659,ROUNDUP(I2659/T2657,2)),IF(COUNTIF(F2659,"*円*")=0,I2659,ROUNDUP(I2659*T2657,0)))</f>
        <v/>
      </c>
      <c r="H2659" s="174"/>
      <c r="I2659" s="176" t="str">
        <f>IF(I2657="","",IF(I2657="全額",H2657,IF(I2657="なし",0,"金額入力")))</f>
        <v/>
      </c>
      <c r="J2659" s="381"/>
      <c r="K2659" s="385"/>
      <c r="L2659" s="386"/>
      <c r="M2659" s="385"/>
      <c r="N2659" s="386"/>
      <c r="O2659" s="385"/>
      <c r="P2659" s="386"/>
      <c r="Q2659" s="385"/>
      <c r="R2659" s="387"/>
      <c r="S2659" s="87"/>
      <c r="T2659" s="135"/>
      <c r="U2659" s="118" t="str">
        <f>IF(G2659="","","IN_"&amp;F2659&amp;MONTH(H2659)&amp;"/"&amp;DAY(H2659))&amp;"_"&amp;COUNTIF($V$14:V2659,V2659)</f>
        <v>_464</v>
      </c>
      <c r="V2659" s="118" t="str">
        <f>"IN_"&amp;F2659&amp;H2659</f>
        <v>IN_</v>
      </c>
      <c r="W2659" s="118"/>
      <c r="X2659" s="118"/>
      <c r="Y2659" s="135" t="str">
        <f>Q2658</f>
        <v/>
      </c>
      <c r="Z2659" s="266">
        <f>Q2659</f>
        <v>0</v>
      </c>
      <c r="AA2659" s="135" t="str">
        <f>IF(AB2659="着金待ち",COUNTIF($AB$14:AB2659,"着金待ち"),"")</f>
        <v/>
      </c>
      <c r="AB2659" s="135" t="str">
        <f>IF(AND(OR(I2657="全額",I2657="一部")=TRUE,H2659="")=TRUE,"着金待ち","")</f>
        <v/>
      </c>
      <c r="AC2659" s="135" t="str">
        <f>IF(AB2659="着金待ち",C2657,"")</f>
        <v/>
      </c>
      <c r="AD2659" s="135" t="str">
        <f>IF(AB2659="着金待ち",F2659,"")</f>
        <v/>
      </c>
      <c r="AE2659" s="292" t="str">
        <f>IF(AB2659="着金待ち",G2659,"")</f>
        <v/>
      </c>
      <c r="AF2659" s="148" t="str">
        <f>IF(AB2659="着金待ち",B2659,"")</f>
        <v/>
      </c>
      <c r="AG2659" s="135" t="str">
        <f>IF(C2659="","",IF(C2659&lt;&gt;D2659+E2659,"！",""))</f>
        <v/>
      </c>
      <c r="AH2659" s="135" t="str">
        <f>IF(C2659="","",IF(C2659&lt;&gt;SUM(K2659:R2659),"！",""))</f>
        <v/>
      </c>
      <c r="AI2659" s="135" t="str">
        <f>IF(OR(AG2659="！",AH2659="！")=TRUE,"！","")</f>
        <v/>
      </c>
      <c r="AJ2659" s="135" t="str">
        <f>IF(AI2659="！",COUNTIF($AI$14:AI2659,"！"),"")</f>
        <v/>
      </c>
      <c r="AK2659" s="135">
        <v>14</v>
      </c>
    </row>
    <row r="2660" spans="1:37" ht="18" customHeight="1" thickBot="1">
      <c r="B2660" s="308" t="s">
        <v>317</v>
      </c>
      <c r="C2660" s="181"/>
      <c r="D2660" s="182"/>
      <c r="E2660" s="98" t="str">
        <f>IFERROR(ABS(C2659-(D2659+E2659)),"")</f>
        <v/>
      </c>
      <c r="F2660" s="183"/>
      <c r="G2660" s="183"/>
      <c r="H2660" s="182"/>
      <c r="I2660" s="170"/>
      <c r="J2660" s="79"/>
      <c r="K2660" s="79"/>
      <c r="L2660" s="79"/>
      <c r="M2660" s="79"/>
      <c r="N2660" s="79"/>
      <c r="O2660" s="79"/>
      <c r="P2660" s="79"/>
      <c r="Q2660" s="371" t="str">
        <f>IFERROR(ABS(C2659-SUM(K2659:R2659)),"")</f>
        <v/>
      </c>
      <c r="R2660" s="371"/>
      <c r="S2660" s="135"/>
      <c r="T2660" s="135"/>
      <c r="U2660" s="135"/>
      <c r="V2660" s="135"/>
      <c r="W2660" s="135"/>
      <c r="X2660" s="135"/>
      <c r="Y2660" s="135"/>
      <c r="Z2660" s="135"/>
      <c r="AA2660" s="135"/>
      <c r="AB2660" s="135"/>
      <c r="AC2660" s="135"/>
      <c r="AD2660" s="135"/>
      <c r="AE2660" s="135"/>
      <c r="AF2660" s="135"/>
      <c r="AG2660" s="135"/>
      <c r="AH2660" s="135"/>
      <c r="AI2660" s="135"/>
      <c r="AJ2660" s="135"/>
      <c r="AK2660" s="135"/>
    </row>
    <row r="2661" spans="1:37" ht="18" customHeight="1" thickBot="1">
      <c r="A2661" s="312"/>
      <c r="B2661" s="321">
        <f>B2656+1</f>
        <v>15</v>
      </c>
      <c r="C2661" s="81" t="s">
        <v>23</v>
      </c>
      <c r="D2661" s="82" t="s">
        <v>136</v>
      </c>
      <c r="E2661" s="82" t="s">
        <v>28</v>
      </c>
      <c r="F2661" s="82" t="s">
        <v>27</v>
      </c>
      <c r="G2661" s="82" t="s">
        <v>24</v>
      </c>
      <c r="H2661" s="171" t="s">
        <v>25</v>
      </c>
      <c r="I2661" s="91" t="s">
        <v>133</v>
      </c>
      <c r="J2661" s="372" t="s">
        <v>198</v>
      </c>
      <c r="K2661" s="374"/>
      <c r="L2661" s="375"/>
      <c r="M2661" s="375"/>
      <c r="N2661" s="375"/>
      <c r="O2661" s="375"/>
      <c r="P2661" s="375"/>
      <c r="Q2661" s="375"/>
      <c r="R2661" s="376"/>
      <c r="S2661" s="83"/>
      <c r="T2661" s="120" t="s">
        <v>31</v>
      </c>
      <c r="U2661" s="118"/>
      <c r="V2661" s="118"/>
      <c r="W2661" s="118"/>
      <c r="X2661" s="118"/>
      <c r="Y2661" s="135" t="str">
        <f>K2663</f>
        <v/>
      </c>
      <c r="Z2661" s="266">
        <f>K2664</f>
        <v>0</v>
      </c>
      <c r="AA2661" s="135"/>
      <c r="AB2661" s="135"/>
      <c r="AC2661" s="135"/>
      <c r="AD2661" s="135"/>
      <c r="AE2661" s="135"/>
      <c r="AF2661" s="148"/>
      <c r="AG2661" s="135"/>
      <c r="AH2661" s="135"/>
      <c r="AI2661" s="135"/>
      <c r="AJ2661" s="135"/>
      <c r="AK2661" s="135"/>
    </row>
    <row r="2662" spans="1:37" ht="18" customHeight="1" thickBot="1">
      <c r="A2662" s="312"/>
      <c r="B2662" s="309">
        <f>B2592</f>
        <v>30</v>
      </c>
      <c r="C2662" s="107"/>
      <c r="D2662" s="108" t="s">
        <v>30</v>
      </c>
      <c r="E2662" s="108" t="str">
        <f>IF(C2662="","",IFERROR(INDEX(リスト!$B$3:$B$32,MATCH(プレー記録!C2662,リスト!$D$3:$D$32,0),1),""))</f>
        <v/>
      </c>
      <c r="F2662" s="109"/>
      <c r="G2662" s="109" t="str">
        <f>IF(F2662="","",F2662)</f>
        <v/>
      </c>
      <c r="H2662" s="172"/>
      <c r="I2662" s="175"/>
      <c r="J2662" s="373"/>
      <c r="K2662" s="377"/>
      <c r="L2662" s="378"/>
      <c r="M2662" s="378"/>
      <c r="N2662" s="378"/>
      <c r="O2662" s="378"/>
      <c r="P2662" s="378"/>
      <c r="Q2662" s="378"/>
      <c r="R2662" s="379"/>
      <c r="S2662" s="84"/>
      <c r="T2662" s="241"/>
      <c r="U2662" s="118" t="str">
        <f>IF(F2662="","","OUT_"&amp;E2662&amp;MONTH(B2662)&amp;"/"&amp;DAY(B2662)&amp;"_"&amp;COUNTIF($V$12:V2662,V2662))</f>
        <v/>
      </c>
      <c r="V2662" s="118" t="str">
        <f>"OUT_"&amp;E2662&amp;B2662</f>
        <v>OUT_30</v>
      </c>
      <c r="W2662" s="194">
        <f>SUM(H2662)-SUM(I2664)</f>
        <v>0</v>
      </c>
      <c r="X2662" s="119" t="str">
        <f>IF(C2662="","",C2662)</f>
        <v/>
      </c>
      <c r="Y2662" s="135" t="str">
        <f>M2663</f>
        <v/>
      </c>
      <c r="Z2662" s="266">
        <f>M2664</f>
        <v>0</v>
      </c>
      <c r="AA2662" s="135"/>
      <c r="AB2662" s="135"/>
      <c r="AC2662" s="135"/>
      <c r="AD2662" s="135"/>
      <c r="AE2662" s="135"/>
      <c r="AF2662" s="148"/>
      <c r="AG2662" s="135"/>
      <c r="AH2662" s="135"/>
      <c r="AI2662" s="135"/>
      <c r="AJ2662" s="135"/>
      <c r="AK2662" s="135"/>
    </row>
    <row r="2663" spans="1:37" ht="18" customHeight="1">
      <c r="A2663" s="312"/>
      <c r="B2663" s="79"/>
      <c r="C2663" s="85" t="s">
        <v>26</v>
      </c>
      <c r="D2663" s="86" t="s">
        <v>1</v>
      </c>
      <c r="E2663" s="86" t="s">
        <v>29</v>
      </c>
      <c r="F2663" s="86" t="s">
        <v>119</v>
      </c>
      <c r="G2663" s="86" t="s">
        <v>134</v>
      </c>
      <c r="H2663" s="173" t="s">
        <v>117</v>
      </c>
      <c r="I2663" s="92" t="s">
        <v>135</v>
      </c>
      <c r="J2663" s="380" t="s">
        <v>199</v>
      </c>
      <c r="K2663" s="382" t="str">
        <f>$K$13</f>
        <v/>
      </c>
      <c r="L2663" s="383"/>
      <c r="M2663" s="382" t="str">
        <f>$M$13</f>
        <v/>
      </c>
      <c r="N2663" s="383"/>
      <c r="O2663" s="382" t="str">
        <f>$O$13</f>
        <v/>
      </c>
      <c r="P2663" s="383"/>
      <c r="Q2663" s="382" t="str">
        <f>$Q$13</f>
        <v/>
      </c>
      <c r="R2663" s="384"/>
      <c r="S2663" s="87"/>
      <c r="T2663" s="135"/>
      <c r="U2663" s="118"/>
      <c r="V2663" s="118"/>
      <c r="W2663" s="118"/>
      <c r="X2663" s="118"/>
      <c r="Y2663" s="135" t="str">
        <f>O2663</f>
        <v/>
      </c>
      <c r="Z2663" s="266">
        <f>O2664</f>
        <v>0</v>
      </c>
      <c r="AA2663" s="135"/>
      <c r="AB2663" s="135"/>
      <c r="AC2663" s="135"/>
      <c r="AD2663" s="135"/>
      <c r="AE2663" s="135"/>
      <c r="AF2663" s="148"/>
      <c r="AG2663" s="135"/>
      <c r="AH2663" s="135"/>
      <c r="AI2663" s="135"/>
      <c r="AJ2663" s="135"/>
      <c r="AK2663" s="135"/>
    </row>
    <row r="2664" spans="1:37" ht="18" customHeight="1" thickBot="1">
      <c r="A2664" s="312" t="str">
        <f>IF(C2662="","",C2662)</f>
        <v/>
      </c>
      <c r="B2664" s="97">
        <f>B2592</f>
        <v>30</v>
      </c>
      <c r="C2664" s="93" t="str">
        <f>IF(H2662="","",IF(D2662="USD",H2662-G2662,ROUNDUP((H2662-G2662)/T2662,2)))</f>
        <v/>
      </c>
      <c r="D2664" s="110"/>
      <c r="E2664" s="110"/>
      <c r="F2664" s="111" t="str">
        <f>IF(AND(E2662&lt;&gt;"",OR(I2662="全額",I2662="一部")=TRUE)=TRUE,E2662,"")</f>
        <v/>
      </c>
      <c r="G2664" s="112" t="str">
        <f>IF(D2662="JPY",IF(COUNTIF(F2664,"*円*")=1,I2664,ROUNDUP(I2664/T2662,2)),IF(COUNTIF(F2664,"*円*")=0,I2664,ROUNDUP(I2664*T2662,0)))</f>
        <v/>
      </c>
      <c r="H2664" s="174"/>
      <c r="I2664" s="176" t="str">
        <f>IF(I2662="","",IF(I2662="全額",H2662,IF(I2662="なし",0,"金額入力")))</f>
        <v/>
      </c>
      <c r="J2664" s="381"/>
      <c r="K2664" s="385"/>
      <c r="L2664" s="386"/>
      <c r="M2664" s="385"/>
      <c r="N2664" s="386"/>
      <c r="O2664" s="385"/>
      <c r="P2664" s="386"/>
      <c r="Q2664" s="385"/>
      <c r="R2664" s="387"/>
      <c r="S2664" s="87"/>
      <c r="T2664" s="135"/>
      <c r="U2664" s="118" t="str">
        <f>IF(G2664="","","IN_"&amp;F2664&amp;MONTH(H2664)&amp;"/"&amp;DAY(H2664))&amp;"_"&amp;COUNTIF($V$14:V2664,V2664)</f>
        <v>_465</v>
      </c>
      <c r="V2664" s="118" t="str">
        <f>"IN_"&amp;F2664&amp;H2664</f>
        <v>IN_</v>
      </c>
      <c r="W2664" s="118"/>
      <c r="X2664" s="118"/>
      <c r="Y2664" s="135" t="str">
        <f>Q2663</f>
        <v/>
      </c>
      <c r="Z2664" s="266">
        <f>Q2664</f>
        <v>0</v>
      </c>
      <c r="AA2664" s="135" t="str">
        <f>IF(AB2664="着金待ち",COUNTIF($AB$14:AB2664,"着金待ち"),"")</f>
        <v/>
      </c>
      <c r="AB2664" s="135" t="str">
        <f>IF(AND(OR(I2662="全額",I2662="一部")=TRUE,H2664="")=TRUE,"着金待ち","")</f>
        <v/>
      </c>
      <c r="AC2664" s="135" t="str">
        <f>IF(AB2664="着金待ち",C2662,"")</f>
        <v/>
      </c>
      <c r="AD2664" s="135" t="str">
        <f>IF(AB2664="着金待ち",F2664,"")</f>
        <v/>
      </c>
      <c r="AE2664" s="292" t="str">
        <f>IF(AB2664="着金待ち",G2664,"")</f>
        <v/>
      </c>
      <c r="AF2664" s="148" t="str">
        <f>IF(AB2664="着金待ち",B2664,"")</f>
        <v/>
      </c>
      <c r="AG2664" s="135" t="str">
        <f>IF(C2664="","",IF(C2664&lt;&gt;D2664+E2664,"！",""))</f>
        <v/>
      </c>
      <c r="AH2664" s="135" t="str">
        <f>IF(C2664="","",IF(C2664&lt;&gt;SUM(K2664:R2664),"！",""))</f>
        <v/>
      </c>
      <c r="AI2664" s="135" t="str">
        <f>IF(OR(AG2664="！",AH2664="！")=TRUE,"！","")</f>
        <v/>
      </c>
      <c r="AJ2664" s="135" t="str">
        <f>IF(AI2664="！",COUNTIF($AI$14:AI2664,"！"),"")</f>
        <v/>
      </c>
      <c r="AK2664" s="135">
        <v>15</v>
      </c>
    </row>
    <row r="2665" spans="1:37" ht="18" customHeight="1">
      <c r="B2665" s="308" t="s">
        <v>317</v>
      </c>
      <c r="C2665" s="181"/>
      <c r="D2665" s="182"/>
      <c r="E2665" s="98" t="str">
        <f>IFERROR(ABS(C2664-(D2664+E2664)),"")</f>
        <v/>
      </c>
      <c r="F2665" s="183"/>
      <c r="G2665" s="183"/>
      <c r="H2665" s="182"/>
      <c r="I2665" s="170"/>
      <c r="J2665" s="79"/>
      <c r="K2665" s="79"/>
      <c r="L2665" s="79"/>
      <c r="M2665" s="79"/>
      <c r="N2665" s="79"/>
      <c r="O2665" s="79"/>
      <c r="P2665" s="79"/>
      <c r="Q2665" s="371" t="str">
        <f>IFERROR(ABS(C2664-SUM(K2664:R2664)),"")</f>
        <v/>
      </c>
      <c r="R2665" s="371"/>
      <c r="S2665" s="135"/>
      <c r="T2665" s="135"/>
      <c r="U2665" s="135"/>
      <c r="V2665" s="135"/>
      <c r="W2665" s="135"/>
      <c r="X2665" s="135"/>
      <c r="Y2665" s="135"/>
      <c r="Z2665" s="135"/>
      <c r="AA2665" s="135"/>
      <c r="AB2665" s="135"/>
      <c r="AC2665" s="135"/>
      <c r="AD2665" s="135"/>
      <c r="AE2665" s="135"/>
      <c r="AF2665" s="135"/>
    </row>
  </sheetData>
  <sheetProtection sheet="1" objects="1" scenarios="1"/>
  <mergeCells count="5998">
    <mergeCell ref="K1:R1"/>
    <mergeCell ref="K87:R87"/>
    <mergeCell ref="K173:R173"/>
    <mergeCell ref="K259:R259"/>
    <mergeCell ref="K345:R345"/>
    <mergeCell ref="K431:R431"/>
    <mergeCell ref="K517:R517"/>
    <mergeCell ref="K603:R603"/>
    <mergeCell ref="K689:R689"/>
    <mergeCell ref="K775:R775"/>
    <mergeCell ref="K861:R861"/>
    <mergeCell ref="K947:R947"/>
    <mergeCell ref="K1033:R1033"/>
    <mergeCell ref="K1119:R1119"/>
    <mergeCell ref="K1205:R1205"/>
    <mergeCell ref="M44:N44"/>
    <mergeCell ref="O44:P44"/>
    <mergeCell ref="Q44:R44"/>
    <mergeCell ref="O38:P38"/>
    <mergeCell ref="Q38:R38"/>
    <mergeCell ref="K56:R57"/>
    <mergeCell ref="Q20:R20"/>
    <mergeCell ref="O18:P18"/>
    <mergeCell ref="Q18:R18"/>
    <mergeCell ref="K19:L19"/>
    <mergeCell ref="M19:N19"/>
    <mergeCell ref="O19:P19"/>
    <mergeCell ref="Q19:R19"/>
    <mergeCell ref="K71:R72"/>
    <mergeCell ref="Q65:R65"/>
    <mergeCell ref="Q75:R75"/>
    <mergeCell ref="Q80:R80"/>
    <mergeCell ref="M58:N58"/>
    <mergeCell ref="O58:P58"/>
    <mergeCell ref="Q58:R58"/>
    <mergeCell ref="K59:L59"/>
    <mergeCell ref="M59:N59"/>
    <mergeCell ref="O59:P59"/>
    <mergeCell ref="Q59:R59"/>
    <mergeCell ref="J56:J57"/>
    <mergeCell ref="J51:J52"/>
    <mergeCell ref="K51:R52"/>
    <mergeCell ref="J53:J54"/>
    <mergeCell ref="K53:L53"/>
    <mergeCell ref="M53:N53"/>
    <mergeCell ref="O53:P53"/>
    <mergeCell ref="Q53:R53"/>
    <mergeCell ref="K54:L54"/>
    <mergeCell ref="M54:N54"/>
    <mergeCell ref="O54:P54"/>
    <mergeCell ref="Q54:R54"/>
    <mergeCell ref="J18:J19"/>
    <mergeCell ref="K18:L18"/>
    <mergeCell ref="M18:N18"/>
    <mergeCell ref="K33:L33"/>
    <mergeCell ref="M33:N33"/>
    <mergeCell ref="O33:P33"/>
    <mergeCell ref="Q33:R33"/>
    <mergeCell ref="K34:L34"/>
    <mergeCell ref="M34:N34"/>
    <mergeCell ref="O34:P34"/>
    <mergeCell ref="Q34:R34"/>
    <mergeCell ref="K46:R47"/>
    <mergeCell ref="J48:J49"/>
    <mergeCell ref="K48:L48"/>
    <mergeCell ref="M48:N48"/>
    <mergeCell ref="O48:P48"/>
    <mergeCell ref="Q48:R48"/>
    <mergeCell ref="K49:L49"/>
    <mergeCell ref="M49:N49"/>
    <mergeCell ref="O49:P49"/>
    <mergeCell ref="Q49:R49"/>
    <mergeCell ref="J46:J47"/>
    <mergeCell ref="J41:J42"/>
    <mergeCell ref="K41:R42"/>
    <mergeCell ref="J43:J44"/>
    <mergeCell ref="K43:L43"/>
    <mergeCell ref="M43:N43"/>
    <mergeCell ref="O43:P43"/>
    <mergeCell ref="Q43:R43"/>
    <mergeCell ref="K44:L44"/>
    <mergeCell ref="Q25:R25"/>
    <mergeCell ref="J26:J27"/>
    <mergeCell ref="K26:R27"/>
    <mergeCell ref="J28:J29"/>
    <mergeCell ref="K28:L28"/>
    <mergeCell ref="M28:N28"/>
    <mergeCell ref="O28:P28"/>
    <mergeCell ref="Q28:R28"/>
    <mergeCell ref="K29:L29"/>
    <mergeCell ref="M29:N29"/>
    <mergeCell ref="O29:P29"/>
    <mergeCell ref="Q29:R29"/>
    <mergeCell ref="K21:R22"/>
    <mergeCell ref="J23:J24"/>
    <mergeCell ref="K23:L23"/>
    <mergeCell ref="M23:N23"/>
    <mergeCell ref="O23:P23"/>
    <mergeCell ref="Q23:R23"/>
    <mergeCell ref="K24:L24"/>
    <mergeCell ref="M24:N24"/>
    <mergeCell ref="O24:P24"/>
    <mergeCell ref="Q24:R24"/>
    <mergeCell ref="J21:J22"/>
    <mergeCell ref="C3:F3"/>
    <mergeCell ref="G3:I3"/>
    <mergeCell ref="C8:F8"/>
    <mergeCell ref="G8:I8"/>
    <mergeCell ref="J11:J12"/>
    <mergeCell ref="J13:J14"/>
    <mergeCell ref="C4:F4"/>
    <mergeCell ref="C5:F5"/>
    <mergeCell ref="C6:F6"/>
    <mergeCell ref="C7:F7"/>
    <mergeCell ref="G4:I4"/>
    <mergeCell ref="G5:I5"/>
    <mergeCell ref="G6:I6"/>
    <mergeCell ref="G7:I7"/>
    <mergeCell ref="Q15:R15"/>
    <mergeCell ref="J16:J17"/>
    <mergeCell ref="K16:R17"/>
    <mergeCell ref="K14:L14"/>
    <mergeCell ref="M14:N14"/>
    <mergeCell ref="O14:P14"/>
    <mergeCell ref="Q14:R14"/>
    <mergeCell ref="K11:R12"/>
    <mergeCell ref="K13:L13"/>
    <mergeCell ref="M13:N13"/>
    <mergeCell ref="O13:P13"/>
    <mergeCell ref="Q13:R13"/>
    <mergeCell ref="J63:J64"/>
    <mergeCell ref="K63:L63"/>
    <mergeCell ref="M63:N63"/>
    <mergeCell ref="O63:P63"/>
    <mergeCell ref="Q63:R63"/>
    <mergeCell ref="K64:L64"/>
    <mergeCell ref="M64:N64"/>
    <mergeCell ref="O64:P64"/>
    <mergeCell ref="Q64:R64"/>
    <mergeCell ref="Q30:R30"/>
    <mergeCell ref="Q35:R35"/>
    <mergeCell ref="Q40:R40"/>
    <mergeCell ref="Q45:R45"/>
    <mergeCell ref="Q50:R50"/>
    <mergeCell ref="Q55:R55"/>
    <mergeCell ref="Q60:R60"/>
    <mergeCell ref="J61:J62"/>
    <mergeCell ref="K61:R62"/>
    <mergeCell ref="K36:R37"/>
    <mergeCell ref="J38:J39"/>
    <mergeCell ref="K38:L38"/>
    <mergeCell ref="M38:N38"/>
    <mergeCell ref="K39:L39"/>
    <mergeCell ref="M39:N39"/>
    <mergeCell ref="O39:P39"/>
    <mergeCell ref="Q39:R39"/>
    <mergeCell ref="J36:J37"/>
    <mergeCell ref="J31:J32"/>
    <mergeCell ref="K31:R32"/>
    <mergeCell ref="J33:J34"/>
    <mergeCell ref="J58:J59"/>
    <mergeCell ref="K58:L58"/>
    <mergeCell ref="J73:J74"/>
    <mergeCell ref="K73:L73"/>
    <mergeCell ref="M73:N73"/>
    <mergeCell ref="O73:P73"/>
    <mergeCell ref="Q73:R73"/>
    <mergeCell ref="K74:L74"/>
    <mergeCell ref="M74:N74"/>
    <mergeCell ref="O74:P74"/>
    <mergeCell ref="Q74:R74"/>
    <mergeCell ref="J66:J67"/>
    <mergeCell ref="K66:R67"/>
    <mergeCell ref="J68:J69"/>
    <mergeCell ref="K68:L68"/>
    <mergeCell ref="M68:N68"/>
    <mergeCell ref="O68:P68"/>
    <mergeCell ref="Q68:R68"/>
    <mergeCell ref="K69:L69"/>
    <mergeCell ref="M69:N69"/>
    <mergeCell ref="O69:P69"/>
    <mergeCell ref="Q69:R69"/>
    <mergeCell ref="Q70:R70"/>
    <mergeCell ref="J71:J72"/>
    <mergeCell ref="Q85:R85"/>
    <mergeCell ref="C89:F89"/>
    <mergeCell ref="G89:I89"/>
    <mergeCell ref="C90:F90"/>
    <mergeCell ref="G90:I90"/>
    <mergeCell ref="J81:J82"/>
    <mergeCell ref="K81:R82"/>
    <mergeCell ref="J83:J84"/>
    <mergeCell ref="K83:L83"/>
    <mergeCell ref="M83:N83"/>
    <mergeCell ref="O83:P83"/>
    <mergeCell ref="Q83:R83"/>
    <mergeCell ref="K84:L84"/>
    <mergeCell ref="M84:N84"/>
    <mergeCell ref="O84:P84"/>
    <mergeCell ref="Q84:R84"/>
    <mergeCell ref="J76:J77"/>
    <mergeCell ref="K76:R77"/>
    <mergeCell ref="J78:J79"/>
    <mergeCell ref="K78:L78"/>
    <mergeCell ref="M78:N78"/>
    <mergeCell ref="O78:P78"/>
    <mergeCell ref="Q78:R78"/>
    <mergeCell ref="K79:L79"/>
    <mergeCell ref="M79:N79"/>
    <mergeCell ref="O79:P79"/>
    <mergeCell ref="Q79:R79"/>
    <mergeCell ref="Q90:R90"/>
    <mergeCell ref="K97:R98"/>
    <mergeCell ref="J99:J100"/>
    <mergeCell ref="K99:L99"/>
    <mergeCell ref="M99:N99"/>
    <mergeCell ref="O99:P99"/>
    <mergeCell ref="Q99:R99"/>
    <mergeCell ref="K100:L100"/>
    <mergeCell ref="M100:N100"/>
    <mergeCell ref="O100:P100"/>
    <mergeCell ref="Q100:R100"/>
    <mergeCell ref="C91:F91"/>
    <mergeCell ref="G91:I91"/>
    <mergeCell ref="C92:F92"/>
    <mergeCell ref="G92:I92"/>
    <mergeCell ref="C93:F93"/>
    <mergeCell ref="G93:I93"/>
    <mergeCell ref="C94:F94"/>
    <mergeCell ref="G94:I94"/>
    <mergeCell ref="J97:J98"/>
    <mergeCell ref="Q106:R106"/>
    <mergeCell ref="J107:J108"/>
    <mergeCell ref="K107:R108"/>
    <mergeCell ref="J109:J110"/>
    <mergeCell ref="K109:L109"/>
    <mergeCell ref="M109:N109"/>
    <mergeCell ref="O109:P109"/>
    <mergeCell ref="Q109:R109"/>
    <mergeCell ref="K110:L110"/>
    <mergeCell ref="M110:N110"/>
    <mergeCell ref="O110:P110"/>
    <mergeCell ref="Q110:R110"/>
    <mergeCell ref="Q101:R101"/>
    <mergeCell ref="J102:J103"/>
    <mergeCell ref="K102:R103"/>
    <mergeCell ref="J104:J105"/>
    <mergeCell ref="K104:L104"/>
    <mergeCell ref="M104:N104"/>
    <mergeCell ref="O104:P104"/>
    <mergeCell ref="Q104:R104"/>
    <mergeCell ref="K105:L105"/>
    <mergeCell ref="M105:N105"/>
    <mergeCell ref="O105:P105"/>
    <mergeCell ref="Q105:R105"/>
    <mergeCell ref="Q116:R116"/>
    <mergeCell ref="J117:J118"/>
    <mergeCell ref="K117:R118"/>
    <mergeCell ref="J119:J120"/>
    <mergeCell ref="K119:L119"/>
    <mergeCell ref="M119:N119"/>
    <mergeCell ref="O119:P119"/>
    <mergeCell ref="Q119:R119"/>
    <mergeCell ref="K120:L120"/>
    <mergeCell ref="M120:N120"/>
    <mergeCell ref="O120:P120"/>
    <mergeCell ref="Q120:R120"/>
    <mergeCell ref="Q111:R111"/>
    <mergeCell ref="J112:J113"/>
    <mergeCell ref="K112:R113"/>
    <mergeCell ref="J114:J115"/>
    <mergeCell ref="K114:L114"/>
    <mergeCell ref="M114:N114"/>
    <mergeCell ref="O114:P114"/>
    <mergeCell ref="Q114:R114"/>
    <mergeCell ref="K115:L115"/>
    <mergeCell ref="M115:N115"/>
    <mergeCell ref="O115:P115"/>
    <mergeCell ref="Q115:R115"/>
    <mergeCell ref="Q126:R126"/>
    <mergeCell ref="J127:J128"/>
    <mergeCell ref="K127:R128"/>
    <mergeCell ref="J129:J130"/>
    <mergeCell ref="K129:L129"/>
    <mergeCell ref="M129:N129"/>
    <mergeCell ref="O129:P129"/>
    <mergeCell ref="Q129:R129"/>
    <mergeCell ref="K130:L130"/>
    <mergeCell ref="M130:N130"/>
    <mergeCell ref="O130:P130"/>
    <mergeCell ref="Q130:R130"/>
    <mergeCell ref="Q121:R121"/>
    <mergeCell ref="J122:J123"/>
    <mergeCell ref="K122:R123"/>
    <mergeCell ref="J124:J125"/>
    <mergeCell ref="K124:L124"/>
    <mergeCell ref="M124:N124"/>
    <mergeCell ref="O124:P124"/>
    <mergeCell ref="Q124:R124"/>
    <mergeCell ref="K125:L125"/>
    <mergeCell ref="M125:N125"/>
    <mergeCell ref="O125:P125"/>
    <mergeCell ref="Q125:R125"/>
    <mergeCell ref="Q136:R136"/>
    <mergeCell ref="J137:J138"/>
    <mergeCell ref="K137:R138"/>
    <mergeCell ref="J139:J140"/>
    <mergeCell ref="K139:L139"/>
    <mergeCell ref="M139:N139"/>
    <mergeCell ref="O139:P139"/>
    <mergeCell ref="Q139:R139"/>
    <mergeCell ref="K140:L140"/>
    <mergeCell ref="M140:N140"/>
    <mergeCell ref="O140:P140"/>
    <mergeCell ref="Q140:R140"/>
    <mergeCell ref="Q131:R131"/>
    <mergeCell ref="J132:J133"/>
    <mergeCell ref="K132:R133"/>
    <mergeCell ref="J134:J135"/>
    <mergeCell ref="K134:L134"/>
    <mergeCell ref="M134:N134"/>
    <mergeCell ref="O134:P134"/>
    <mergeCell ref="Q134:R134"/>
    <mergeCell ref="K135:L135"/>
    <mergeCell ref="M135:N135"/>
    <mergeCell ref="O135:P135"/>
    <mergeCell ref="Q135:R135"/>
    <mergeCell ref="Q146:R146"/>
    <mergeCell ref="J147:J148"/>
    <mergeCell ref="K147:R148"/>
    <mergeCell ref="J149:J150"/>
    <mergeCell ref="K149:L149"/>
    <mergeCell ref="M149:N149"/>
    <mergeCell ref="O149:P149"/>
    <mergeCell ref="Q149:R149"/>
    <mergeCell ref="K150:L150"/>
    <mergeCell ref="M150:N150"/>
    <mergeCell ref="O150:P150"/>
    <mergeCell ref="Q150:R150"/>
    <mergeCell ref="Q141:R141"/>
    <mergeCell ref="J142:J143"/>
    <mergeCell ref="K142:R143"/>
    <mergeCell ref="J144:J145"/>
    <mergeCell ref="K144:L144"/>
    <mergeCell ref="M144:N144"/>
    <mergeCell ref="O144:P144"/>
    <mergeCell ref="Q144:R144"/>
    <mergeCell ref="K145:L145"/>
    <mergeCell ref="M145:N145"/>
    <mergeCell ref="O145:P145"/>
    <mergeCell ref="Q145:R145"/>
    <mergeCell ref="Q156:R156"/>
    <mergeCell ref="J157:J158"/>
    <mergeCell ref="K157:R158"/>
    <mergeCell ref="J159:J160"/>
    <mergeCell ref="K159:L159"/>
    <mergeCell ref="M159:N159"/>
    <mergeCell ref="O159:P159"/>
    <mergeCell ref="Q159:R159"/>
    <mergeCell ref="K160:L160"/>
    <mergeCell ref="M160:N160"/>
    <mergeCell ref="O160:P160"/>
    <mergeCell ref="Q160:R160"/>
    <mergeCell ref="Q151:R151"/>
    <mergeCell ref="J152:J153"/>
    <mergeCell ref="K152:R153"/>
    <mergeCell ref="J154:J155"/>
    <mergeCell ref="K154:L154"/>
    <mergeCell ref="M154:N154"/>
    <mergeCell ref="O154:P154"/>
    <mergeCell ref="Q154:R154"/>
    <mergeCell ref="K155:L155"/>
    <mergeCell ref="M155:N155"/>
    <mergeCell ref="O155:P155"/>
    <mergeCell ref="Q155:R155"/>
    <mergeCell ref="Q166:R166"/>
    <mergeCell ref="J167:J168"/>
    <mergeCell ref="K167:R168"/>
    <mergeCell ref="J169:J170"/>
    <mergeCell ref="K169:L169"/>
    <mergeCell ref="M169:N169"/>
    <mergeCell ref="O169:P169"/>
    <mergeCell ref="Q169:R169"/>
    <mergeCell ref="K170:L170"/>
    <mergeCell ref="M170:N170"/>
    <mergeCell ref="O170:P170"/>
    <mergeCell ref="Q170:R170"/>
    <mergeCell ref="Q161:R161"/>
    <mergeCell ref="J162:J163"/>
    <mergeCell ref="K162:R163"/>
    <mergeCell ref="J164:J165"/>
    <mergeCell ref="K164:L164"/>
    <mergeCell ref="M164:N164"/>
    <mergeCell ref="O164:P164"/>
    <mergeCell ref="Q164:R164"/>
    <mergeCell ref="K165:L165"/>
    <mergeCell ref="M165:N165"/>
    <mergeCell ref="O165:P165"/>
    <mergeCell ref="Q165:R165"/>
    <mergeCell ref="C179:F179"/>
    <mergeCell ref="G179:I179"/>
    <mergeCell ref="C180:F180"/>
    <mergeCell ref="G180:I180"/>
    <mergeCell ref="J183:J184"/>
    <mergeCell ref="K183:R184"/>
    <mergeCell ref="J185:J186"/>
    <mergeCell ref="K185:L185"/>
    <mergeCell ref="M185:N185"/>
    <mergeCell ref="O185:P185"/>
    <mergeCell ref="Q185:R185"/>
    <mergeCell ref="K186:L186"/>
    <mergeCell ref="M186:N186"/>
    <mergeCell ref="O186:P186"/>
    <mergeCell ref="Q186:R186"/>
    <mergeCell ref="Q171:R171"/>
    <mergeCell ref="C175:F175"/>
    <mergeCell ref="G175:I175"/>
    <mergeCell ref="C176:F176"/>
    <mergeCell ref="G176:I176"/>
    <mergeCell ref="C177:F177"/>
    <mergeCell ref="G177:I177"/>
    <mergeCell ref="C178:F178"/>
    <mergeCell ref="G178:I178"/>
    <mergeCell ref="Q192:R192"/>
    <mergeCell ref="J193:J194"/>
    <mergeCell ref="K193:R194"/>
    <mergeCell ref="J195:J196"/>
    <mergeCell ref="K195:L195"/>
    <mergeCell ref="M195:N195"/>
    <mergeCell ref="O195:P195"/>
    <mergeCell ref="Q195:R195"/>
    <mergeCell ref="K196:L196"/>
    <mergeCell ref="M196:N196"/>
    <mergeCell ref="O196:P196"/>
    <mergeCell ref="Q196:R196"/>
    <mergeCell ref="Q187:R187"/>
    <mergeCell ref="J188:J189"/>
    <mergeCell ref="K188:R189"/>
    <mergeCell ref="J190:J191"/>
    <mergeCell ref="K190:L190"/>
    <mergeCell ref="M190:N190"/>
    <mergeCell ref="O190:P190"/>
    <mergeCell ref="Q190:R190"/>
    <mergeCell ref="K191:L191"/>
    <mergeCell ref="M191:N191"/>
    <mergeCell ref="O191:P191"/>
    <mergeCell ref="Q191:R191"/>
    <mergeCell ref="Q202:R202"/>
    <mergeCell ref="J203:J204"/>
    <mergeCell ref="K203:R204"/>
    <mergeCell ref="J205:J206"/>
    <mergeCell ref="K205:L205"/>
    <mergeCell ref="M205:N205"/>
    <mergeCell ref="O205:P205"/>
    <mergeCell ref="Q205:R205"/>
    <mergeCell ref="K206:L206"/>
    <mergeCell ref="M206:N206"/>
    <mergeCell ref="O206:P206"/>
    <mergeCell ref="Q206:R206"/>
    <mergeCell ref="Q197:R197"/>
    <mergeCell ref="J198:J199"/>
    <mergeCell ref="K198:R199"/>
    <mergeCell ref="J200:J201"/>
    <mergeCell ref="K200:L200"/>
    <mergeCell ref="M200:N200"/>
    <mergeCell ref="O200:P200"/>
    <mergeCell ref="Q200:R200"/>
    <mergeCell ref="K201:L201"/>
    <mergeCell ref="M201:N201"/>
    <mergeCell ref="O201:P201"/>
    <mergeCell ref="Q201:R201"/>
    <mergeCell ref="Q212:R212"/>
    <mergeCell ref="J213:J214"/>
    <mergeCell ref="K213:R214"/>
    <mergeCell ref="J215:J216"/>
    <mergeCell ref="K215:L215"/>
    <mergeCell ref="M215:N215"/>
    <mergeCell ref="O215:P215"/>
    <mergeCell ref="Q215:R215"/>
    <mergeCell ref="K216:L216"/>
    <mergeCell ref="M216:N216"/>
    <mergeCell ref="O216:P216"/>
    <mergeCell ref="Q216:R216"/>
    <mergeCell ref="Q207:R207"/>
    <mergeCell ref="J208:J209"/>
    <mergeCell ref="K208:R209"/>
    <mergeCell ref="J210:J211"/>
    <mergeCell ref="K210:L210"/>
    <mergeCell ref="M210:N210"/>
    <mergeCell ref="O210:P210"/>
    <mergeCell ref="Q210:R210"/>
    <mergeCell ref="K211:L211"/>
    <mergeCell ref="M211:N211"/>
    <mergeCell ref="O211:P211"/>
    <mergeCell ref="Q211:R211"/>
    <mergeCell ref="Q222:R222"/>
    <mergeCell ref="J223:J224"/>
    <mergeCell ref="K223:R224"/>
    <mergeCell ref="J225:J226"/>
    <mergeCell ref="K225:L225"/>
    <mergeCell ref="M225:N225"/>
    <mergeCell ref="O225:P225"/>
    <mergeCell ref="Q225:R225"/>
    <mergeCell ref="K226:L226"/>
    <mergeCell ref="M226:N226"/>
    <mergeCell ref="O226:P226"/>
    <mergeCell ref="Q226:R226"/>
    <mergeCell ref="Q217:R217"/>
    <mergeCell ref="J218:J219"/>
    <mergeCell ref="K218:R219"/>
    <mergeCell ref="J220:J221"/>
    <mergeCell ref="K220:L220"/>
    <mergeCell ref="M220:N220"/>
    <mergeCell ref="O220:P220"/>
    <mergeCell ref="Q220:R220"/>
    <mergeCell ref="K221:L221"/>
    <mergeCell ref="M221:N221"/>
    <mergeCell ref="O221:P221"/>
    <mergeCell ref="Q221:R221"/>
    <mergeCell ref="Q232:R232"/>
    <mergeCell ref="J233:J234"/>
    <mergeCell ref="K233:R234"/>
    <mergeCell ref="J235:J236"/>
    <mergeCell ref="K235:L235"/>
    <mergeCell ref="M235:N235"/>
    <mergeCell ref="O235:P235"/>
    <mergeCell ref="Q235:R235"/>
    <mergeCell ref="K236:L236"/>
    <mergeCell ref="M236:N236"/>
    <mergeCell ref="O236:P236"/>
    <mergeCell ref="Q236:R236"/>
    <mergeCell ref="Q227:R227"/>
    <mergeCell ref="J228:J229"/>
    <mergeCell ref="K228:R229"/>
    <mergeCell ref="J230:J231"/>
    <mergeCell ref="K230:L230"/>
    <mergeCell ref="M230:N230"/>
    <mergeCell ref="O230:P230"/>
    <mergeCell ref="Q230:R230"/>
    <mergeCell ref="K231:L231"/>
    <mergeCell ref="M231:N231"/>
    <mergeCell ref="O231:P231"/>
    <mergeCell ref="Q231:R231"/>
    <mergeCell ref="Q242:R242"/>
    <mergeCell ref="J243:J244"/>
    <mergeCell ref="K243:R244"/>
    <mergeCell ref="J245:J246"/>
    <mergeCell ref="K245:L245"/>
    <mergeCell ref="M245:N245"/>
    <mergeCell ref="O245:P245"/>
    <mergeCell ref="Q245:R245"/>
    <mergeCell ref="K246:L246"/>
    <mergeCell ref="M246:N246"/>
    <mergeCell ref="O246:P246"/>
    <mergeCell ref="Q246:R246"/>
    <mergeCell ref="Q237:R237"/>
    <mergeCell ref="J238:J239"/>
    <mergeCell ref="K238:R239"/>
    <mergeCell ref="J240:J241"/>
    <mergeCell ref="K240:L240"/>
    <mergeCell ref="M240:N240"/>
    <mergeCell ref="O240:P240"/>
    <mergeCell ref="Q240:R240"/>
    <mergeCell ref="K241:L241"/>
    <mergeCell ref="M241:N241"/>
    <mergeCell ref="O241:P241"/>
    <mergeCell ref="Q241:R241"/>
    <mergeCell ref="Q252:R252"/>
    <mergeCell ref="J253:J254"/>
    <mergeCell ref="K253:R254"/>
    <mergeCell ref="J255:J256"/>
    <mergeCell ref="K255:L255"/>
    <mergeCell ref="M255:N255"/>
    <mergeCell ref="O255:P255"/>
    <mergeCell ref="Q255:R255"/>
    <mergeCell ref="K256:L256"/>
    <mergeCell ref="M256:N256"/>
    <mergeCell ref="O256:P256"/>
    <mergeCell ref="Q256:R256"/>
    <mergeCell ref="Q247:R247"/>
    <mergeCell ref="J248:J249"/>
    <mergeCell ref="K248:R249"/>
    <mergeCell ref="J250:J251"/>
    <mergeCell ref="K250:L250"/>
    <mergeCell ref="M250:N250"/>
    <mergeCell ref="O250:P250"/>
    <mergeCell ref="Q250:R250"/>
    <mergeCell ref="K251:L251"/>
    <mergeCell ref="M251:N251"/>
    <mergeCell ref="O251:P251"/>
    <mergeCell ref="Q251:R251"/>
    <mergeCell ref="C265:F265"/>
    <mergeCell ref="G265:I265"/>
    <mergeCell ref="C266:F266"/>
    <mergeCell ref="G266:I266"/>
    <mergeCell ref="J269:J270"/>
    <mergeCell ref="K269:R270"/>
    <mergeCell ref="J271:J272"/>
    <mergeCell ref="K271:L271"/>
    <mergeCell ref="M271:N271"/>
    <mergeCell ref="O271:P271"/>
    <mergeCell ref="Q271:R271"/>
    <mergeCell ref="K272:L272"/>
    <mergeCell ref="M272:N272"/>
    <mergeCell ref="O272:P272"/>
    <mergeCell ref="Q272:R272"/>
    <mergeCell ref="Q257:R257"/>
    <mergeCell ref="C261:F261"/>
    <mergeCell ref="G261:I261"/>
    <mergeCell ref="C262:F262"/>
    <mergeCell ref="G262:I262"/>
    <mergeCell ref="C263:F263"/>
    <mergeCell ref="G263:I263"/>
    <mergeCell ref="C264:F264"/>
    <mergeCell ref="G264:I264"/>
    <mergeCell ref="Q262:R262"/>
    <mergeCell ref="Q278:R278"/>
    <mergeCell ref="J279:J280"/>
    <mergeCell ref="K279:R280"/>
    <mergeCell ref="J281:J282"/>
    <mergeCell ref="K281:L281"/>
    <mergeCell ref="M281:N281"/>
    <mergeCell ref="O281:P281"/>
    <mergeCell ref="Q281:R281"/>
    <mergeCell ref="K282:L282"/>
    <mergeCell ref="M282:N282"/>
    <mergeCell ref="O282:P282"/>
    <mergeCell ref="Q282:R282"/>
    <mergeCell ref="Q273:R273"/>
    <mergeCell ref="J274:J275"/>
    <mergeCell ref="K274:R275"/>
    <mergeCell ref="J276:J277"/>
    <mergeCell ref="K276:L276"/>
    <mergeCell ref="M276:N276"/>
    <mergeCell ref="O276:P276"/>
    <mergeCell ref="Q276:R276"/>
    <mergeCell ref="K277:L277"/>
    <mergeCell ref="M277:N277"/>
    <mergeCell ref="O277:P277"/>
    <mergeCell ref="Q277:R277"/>
    <mergeCell ref="Q288:R288"/>
    <mergeCell ref="J289:J290"/>
    <mergeCell ref="K289:R290"/>
    <mergeCell ref="J291:J292"/>
    <mergeCell ref="K291:L291"/>
    <mergeCell ref="M291:N291"/>
    <mergeCell ref="O291:P291"/>
    <mergeCell ref="Q291:R291"/>
    <mergeCell ref="K292:L292"/>
    <mergeCell ref="M292:N292"/>
    <mergeCell ref="O292:P292"/>
    <mergeCell ref="Q292:R292"/>
    <mergeCell ref="Q283:R283"/>
    <mergeCell ref="J284:J285"/>
    <mergeCell ref="K284:R285"/>
    <mergeCell ref="J286:J287"/>
    <mergeCell ref="K286:L286"/>
    <mergeCell ref="M286:N286"/>
    <mergeCell ref="O286:P286"/>
    <mergeCell ref="Q286:R286"/>
    <mergeCell ref="K287:L287"/>
    <mergeCell ref="M287:N287"/>
    <mergeCell ref="O287:P287"/>
    <mergeCell ref="Q287:R287"/>
    <mergeCell ref="Q298:R298"/>
    <mergeCell ref="J299:J300"/>
    <mergeCell ref="K299:R300"/>
    <mergeCell ref="J301:J302"/>
    <mergeCell ref="K301:L301"/>
    <mergeCell ref="M301:N301"/>
    <mergeCell ref="O301:P301"/>
    <mergeCell ref="Q301:R301"/>
    <mergeCell ref="K302:L302"/>
    <mergeCell ref="M302:N302"/>
    <mergeCell ref="O302:P302"/>
    <mergeCell ref="Q302:R302"/>
    <mergeCell ref="Q293:R293"/>
    <mergeCell ref="J294:J295"/>
    <mergeCell ref="K294:R295"/>
    <mergeCell ref="J296:J297"/>
    <mergeCell ref="K296:L296"/>
    <mergeCell ref="M296:N296"/>
    <mergeCell ref="O296:P296"/>
    <mergeCell ref="Q296:R296"/>
    <mergeCell ref="K297:L297"/>
    <mergeCell ref="M297:N297"/>
    <mergeCell ref="O297:P297"/>
    <mergeCell ref="Q297:R297"/>
    <mergeCell ref="Q308:R308"/>
    <mergeCell ref="J309:J310"/>
    <mergeCell ref="K309:R310"/>
    <mergeCell ref="J311:J312"/>
    <mergeCell ref="K311:L311"/>
    <mergeCell ref="M311:N311"/>
    <mergeCell ref="O311:P311"/>
    <mergeCell ref="Q311:R311"/>
    <mergeCell ref="K312:L312"/>
    <mergeCell ref="M312:N312"/>
    <mergeCell ref="O312:P312"/>
    <mergeCell ref="Q312:R312"/>
    <mergeCell ref="Q303:R303"/>
    <mergeCell ref="J304:J305"/>
    <mergeCell ref="K304:R305"/>
    <mergeCell ref="J306:J307"/>
    <mergeCell ref="K306:L306"/>
    <mergeCell ref="M306:N306"/>
    <mergeCell ref="O306:P306"/>
    <mergeCell ref="Q306:R306"/>
    <mergeCell ref="K307:L307"/>
    <mergeCell ref="M307:N307"/>
    <mergeCell ref="O307:P307"/>
    <mergeCell ref="Q307:R307"/>
    <mergeCell ref="Q318:R318"/>
    <mergeCell ref="J319:J320"/>
    <mergeCell ref="K319:R320"/>
    <mergeCell ref="J321:J322"/>
    <mergeCell ref="K321:L321"/>
    <mergeCell ref="M321:N321"/>
    <mergeCell ref="O321:P321"/>
    <mergeCell ref="Q321:R321"/>
    <mergeCell ref="K322:L322"/>
    <mergeCell ref="M322:N322"/>
    <mergeCell ref="O322:P322"/>
    <mergeCell ref="Q322:R322"/>
    <mergeCell ref="Q313:R313"/>
    <mergeCell ref="J314:J315"/>
    <mergeCell ref="K314:R315"/>
    <mergeCell ref="J316:J317"/>
    <mergeCell ref="K316:L316"/>
    <mergeCell ref="M316:N316"/>
    <mergeCell ref="O316:P316"/>
    <mergeCell ref="Q316:R316"/>
    <mergeCell ref="K317:L317"/>
    <mergeCell ref="M317:N317"/>
    <mergeCell ref="O317:P317"/>
    <mergeCell ref="Q317:R317"/>
    <mergeCell ref="Q328:R328"/>
    <mergeCell ref="J329:J330"/>
    <mergeCell ref="K329:R330"/>
    <mergeCell ref="J331:J332"/>
    <mergeCell ref="K331:L331"/>
    <mergeCell ref="M331:N331"/>
    <mergeCell ref="O331:P331"/>
    <mergeCell ref="Q331:R331"/>
    <mergeCell ref="K332:L332"/>
    <mergeCell ref="M332:N332"/>
    <mergeCell ref="O332:P332"/>
    <mergeCell ref="Q332:R332"/>
    <mergeCell ref="Q323:R323"/>
    <mergeCell ref="J324:J325"/>
    <mergeCell ref="K324:R325"/>
    <mergeCell ref="J326:J327"/>
    <mergeCell ref="K326:L326"/>
    <mergeCell ref="M326:N326"/>
    <mergeCell ref="O326:P326"/>
    <mergeCell ref="Q326:R326"/>
    <mergeCell ref="K327:L327"/>
    <mergeCell ref="M327:N327"/>
    <mergeCell ref="O327:P327"/>
    <mergeCell ref="Q327:R327"/>
    <mergeCell ref="Q338:R338"/>
    <mergeCell ref="J339:J340"/>
    <mergeCell ref="K339:R340"/>
    <mergeCell ref="J341:J342"/>
    <mergeCell ref="K341:L341"/>
    <mergeCell ref="M341:N341"/>
    <mergeCell ref="O341:P341"/>
    <mergeCell ref="Q341:R341"/>
    <mergeCell ref="K342:L342"/>
    <mergeCell ref="M342:N342"/>
    <mergeCell ref="O342:P342"/>
    <mergeCell ref="Q342:R342"/>
    <mergeCell ref="Q333:R333"/>
    <mergeCell ref="J334:J335"/>
    <mergeCell ref="K334:R335"/>
    <mergeCell ref="J336:J337"/>
    <mergeCell ref="K336:L336"/>
    <mergeCell ref="M336:N336"/>
    <mergeCell ref="O336:P336"/>
    <mergeCell ref="Q336:R336"/>
    <mergeCell ref="K337:L337"/>
    <mergeCell ref="M337:N337"/>
    <mergeCell ref="O337:P337"/>
    <mergeCell ref="Q337:R337"/>
    <mergeCell ref="C351:F351"/>
    <mergeCell ref="G351:I351"/>
    <mergeCell ref="C352:F352"/>
    <mergeCell ref="G352:I352"/>
    <mergeCell ref="J355:J356"/>
    <mergeCell ref="K355:R356"/>
    <mergeCell ref="J357:J358"/>
    <mergeCell ref="K357:L357"/>
    <mergeCell ref="M357:N357"/>
    <mergeCell ref="O357:P357"/>
    <mergeCell ref="Q357:R357"/>
    <mergeCell ref="K358:L358"/>
    <mergeCell ref="M358:N358"/>
    <mergeCell ref="O358:P358"/>
    <mergeCell ref="Q358:R358"/>
    <mergeCell ref="Q343:R343"/>
    <mergeCell ref="C347:F347"/>
    <mergeCell ref="G347:I347"/>
    <mergeCell ref="C348:F348"/>
    <mergeCell ref="G348:I348"/>
    <mergeCell ref="C349:F349"/>
    <mergeCell ref="G349:I349"/>
    <mergeCell ref="C350:F350"/>
    <mergeCell ref="G350:I350"/>
    <mergeCell ref="Q364:R364"/>
    <mergeCell ref="J365:J366"/>
    <mergeCell ref="K365:R366"/>
    <mergeCell ref="J367:J368"/>
    <mergeCell ref="K367:L367"/>
    <mergeCell ref="M367:N367"/>
    <mergeCell ref="O367:P367"/>
    <mergeCell ref="Q367:R367"/>
    <mergeCell ref="K368:L368"/>
    <mergeCell ref="M368:N368"/>
    <mergeCell ref="O368:P368"/>
    <mergeCell ref="Q368:R368"/>
    <mergeCell ref="Q359:R359"/>
    <mergeCell ref="J360:J361"/>
    <mergeCell ref="K360:R361"/>
    <mergeCell ref="J362:J363"/>
    <mergeCell ref="K362:L362"/>
    <mergeCell ref="M362:N362"/>
    <mergeCell ref="O362:P362"/>
    <mergeCell ref="Q362:R362"/>
    <mergeCell ref="K363:L363"/>
    <mergeCell ref="M363:N363"/>
    <mergeCell ref="O363:P363"/>
    <mergeCell ref="Q363:R363"/>
    <mergeCell ref="Q374:R374"/>
    <mergeCell ref="J375:J376"/>
    <mergeCell ref="K375:R376"/>
    <mergeCell ref="J377:J378"/>
    <mergeCell ref="K377:L377"/>
    <mergeCell ref="M377:N377"/>
    <mergeCell ref="O377:P377"/>
    <mergeCell ref="Q377:R377"/>
    <mergeCell ref="K378:L378"/>
    <mergeCell ref="M378:N378"/>
    <mergeCell ref="O378:P378"/>
    <mergeCell ref="Q378:R378"/>
    <mergeCell ref="Q369:R369"/>
    <mergeCell ref="J370:J371"/>
    <mergeCell ref="K370:R371"/>
    <mergeCell ref="J372:J373"/>
    <mergeCell ref="K372:L372"/>
    <mergeCell ref="M372:N372"/>
    <mergeCell ref="O372:P372"/>
    <mergeCell ref="Q372:R372"/>
    <mergeCell ref="K373:L373"/>
    <mergeCell ref="M373:N373"/>
    <mergeCell ref="O373:P373"/>
    <mergeCell ref="Q373:R373"/>
    <mergeCell ref="Q384:R384"/>
    <mergeCell ref="J385:J386"/>
    <mergeCell ref="K385:R386"/>
    <mergeCell ref="J387:J388"/>
    <mergeCell ref="K387:L387"/>
    <mergeCell ref="M387:N387"/>
    <mergeCell ref="O387:P387"/>
    <mergeCell ref="Q387:R387"/>
    <mergeCell ref="K388:L388"/>
    <mergeCell ref="M388:N388"/>
    <mergeCell ref="O388:P388"/>
    <mergeCell ref="Q388:R388"/>
    <mergeCell ref="Q379:R379"/>
    <mergeCell ref="J380:J381"/>
    <mergeCell ref="K380:R381"/>
    <mergeCell ref="J382:J383"/>
    <mergeCell ref="K382:L382"/>
    <mergeCell ref="M382:N382"/>
    <mergeCell ref="O382:P382"/>
    <mergeCell ref="Q382:R382"/>
    <mergeCell ref="K383:L383"/>
    <mergeCell ref="M383:N383"/>
    <mergeCell ref="O383:P383"/>
    <mergeCell ref="Q383:R383"/>
    <mergeCell ref="Q394:R394"/>
    <mergeCell ref="J395:J396"/>
    <mergeCell ref="K395:R396"/>
    <mergeCell ref="J397:J398"/>
    <mergeCell ref="K397:L397"/>
    <mergeCell ref="M397:N397"/>
    <mergeCell ref="O397:P397"/>
    <mergeCell ref="Q397:R397"/>
    <mergeCell ref="K398:L398"/>
    <mergeCell ref="M398:N398"/>
    <mergeCell ref="O398:P398"/>
    <mergeCell ref="Q398:R398"/>
    <mergeCell ref="Q389:R389"/>
    <mergeCell ref="J390:J391"/>
    <mergeCell ref="K390:R391"/>
    <mergeCell ref="J392:J393"/>
    <mergeCell ref="K392:L392"/>
    <mergeCell ref="M392:N392"/>
    <mergeCell ref="O392:P392"/>
    <mergeCell ref="Q392:R392"/>
    <mergeCell ref="K393:L393"/>
    <mergeCell ref="M393:N393"/>
    <mergeCell ref="O393:P393"/>
    <mergeCell ref="Q393:R393"/>
    <mergeCell ref="Q404:R404"/>
    <mergeCell ref="J405:J406"/>
    <mergeCell ref="K405:R406"/>
    <mergeCell ref="J407:J408"/>
    <mergeCell ref="K407:L407"/>
    <mergeCell ref="M407:N407"/>
    <mergeCell ref="O407:P407"/>
    <mergeCell ref="Q407:R407"/>
    <mergeCell ref="K408:L408"/>
    <mergeCell ref="M408:N408"/>
    <mergeCell ref="O408:P408"/>
    <mergeCell ref="Q408:R408"/>
    <mergeCell ref="Q399:R399"/>
    <mergeCell ref="J400:J401"/>
    <mergeCell ref="K400:R401"/>
    <mergeCell ref="J402:J403"/>
    <mergeCell ref="K402:L402"/>
    <mergeCell ref="M402:N402"/>
    <mergeCell ref="O402:P402"/>
    <mergeCell ref="Q402:R402"/>
    <mergeCell ref="K403:L403"/>
    <mergeCell ref="M403:N403"/>
    <mergeCell ref="O403:P403"/>
    <mergeCell ref="Q403:R403"/>
    <mergeCell ref="Q414:R414"/>
    <mergeCell ref="J415:J416"/>
    <mergeCell ref="K415:R416"/>
    <mergeCell ref="J417:J418"/>
    <mergeCell ref="K417:L417"/>
    <mergeCell ref="M417:N417"/>
    <mergeCell ref="O417:P417"/>
    <mergeCell ref="Q417:R417"/>
    <mergeCell ref="K418:L418"/>
    <mergeCell ref="M418:N418"/>
    <mergeCell ref="O418:P418"/>
    <mergeCell ref="Q418:R418"/>
    <mergeCell ref="Q409:R409"/>
    <mergeCell ref="J410:J411"/>
    <mergeCell ref="K410:R411"/>
    <mergeCell ref="J412:J413"/>
    <mergeCell ref="K412:L412"/>
    <mergeCell ref="M412:N412"/>
    <mergeCell ref="O412:P412"/>
    <mergeCell ref="Q412:R412"/>
    <mergeCell ref="K413:L413"/>
    <mergeCell ref="M413:N413"/>
    <mergeCell ref="O413:P413"/>
    <mergeCell ref="Q413:R413"/>
    <mergeCell ref="Q424:R424"/>
    <mergeCell ref="J425:J426"/>
    <mergeCell ref="K425:R426"/>
    <mergeCell ref="J427:J428"/>
    <mergeCell ref="K427:L427"/>
    <mergeCell ref="M427:N427"/>
    <mergeCell ref="O427:P427"/>
    <mergeCell ref="Q427:R427"/>
    <mergeCell ref="K428:L428"/>
    <mergeCell ref="M428:N428"/>
    <mergeCell ref="O428:P428"/>
    <mergeCell ref="Q428:R428"/>
    <mergeCell ref="Q419:R419"/>
    <mergeCell ref="J420:J421"/>
    <mergeCell ref="K420:R421"/>
    <mergeCell ref="J422:J423"/>
    <mergeCell ref="K422:L422"/>
    <mergeCell ref="M422:N422"/>
    <mergeCell ref="O422:P422"/>
    <mergeCell ref="Q422:R422"/>
    <mergeCell ref="K423:L423"/>
    <mergeCell ref="M423:N423"/>
    <mergeCell ref="O423:P423"/>
    <mergeCell ref="Q423:R423"/>
    <mergeCell ref="C437:F437"/>
    <mergeCell ref="G437:I437"/>
    <mergeCell ref="C438:F438"/>
    <mergeCell ref="G438:I438"/>
    <mergeCell ref="J441:J442"/>
    <mergeCell ref="K441:R442"/>
    <mergeCell ref="J443:J444"/>
    <mergeCell ref="K443:L443"/>
    <mergeCell ref="M443:N443"/>
    <mergeCell ref="O443:P443"/>
    <mergeCell ref="Q443:R443"/>
    <mergeCell ref="K444:L444"/>
    <mergeCell ref="M444:N444"/>
    <mergeCell ref="O444:P444"/>
    <mergeCell ref="Q444:R444"/>
    <mergeCell ref="Q429:R429"/>
    <mergeCell ref="C433:F433"/>
    <mergeCell ref="G433:I433"/>
    <mergeCell ref="C434:F434"/>
    <mergeCell ref="G434:I434"/>
    <mergeCell ref="C435:F435"/>
    <mergeCell ref="G435:I435"/>
    <mergeCell ref="C436:F436"/>
    <mergeCell ref="G436:I436"/>
    <mergeCell ref="Q434:R434"/>
    <mergeCell ref="Q450:R450"/>
    <mergeCell ref="J451:J452"/>
    <mergeCell ref="K451:R452"/>
    <mergeCell ref="J453:J454"/>
    <mergeCell ref="K453:L453"/>
    <mergeCell ref="M453:N453"/>
    <mergeCell ref="O453:P453"/>
    <mergeCell ref="Q453:R453"/>
    <mergeCell ref="K454:L454"/>
    <mergeCell ref="M454:N454"/>
    <mergeCell ref="O454:P454"/>
    <mergeCell ref="Q454:R454"/>
    <mergeCell ref="Q445:R445"/>
    <mergeCell ref="J446:J447"/>
    <mergeCell ref="K446:R447"/>
    <mergeCell ref="J448:J449"/>
    <mergeCell ref="K448:L448"/>
    <mergeCell ref="M448:N448"/>
    <mergeCell ref="O448:P448"/>
    <mergeCell ref="Q448:R448"/>
    <mergeCell ref="K449:L449"/>
    <mergeCell ref="M449:N449"/>
    <mergeCell ref="O449:P449"/>
    <mergeCell ref="Q449:R449"/>
    <mergeCell ref="Q460:R460"/>
    <mergeCell ref="J461:J462"/>
    <mergeCell ref="K461:R462"/>
    <mergeCell ref="J463:J464"/>
    <mergeCell ref="K463:L463"/>
    <mergeCell ref="M463:N463"/>
    <mergeCell ref="O463:P463"/>
    <mergeCell ref="Q463:R463"/>
    <mergeCell ref="K464:L464"/>
    <mergeCell ref="M464:N464"/>
    <mergeCell ref="O464:P464"/>
    <mergeCell ref="Q464:R464"/>
    <mergeCell ref="Q455:R455"/>
    <mergeCell ref="J456:J457"/>
    <mergeCell ref="K456:R457"/>
    <mergeCell ref="J458:J459"/>
    <mergeCell ref="K458:L458"/>
    <mergeCell ref="M458:N458"/>
    <mergeCell ref="O458:P458"/>
    <mergeCell ref="Q458:R458"/>
    <mergeCell ref="K459:L459"/>
    <mergeCell ref="M459:N459"/>
    <mergeCell ref="O459:P459"/>
    <mergeCell ref="Q459:R459"/>
    <mergeCell ref="Q470:R470"/>
    <mergeCell ref="J471:J472"/>
    <mergeCell ref="K471:R472"/>
    <mergeCell ref="J473:J474"/>
    <mergeCell ref="K473:L473"/>
    <mergeCell ref="M473:N473"/>
    <mergeCell ref="O473:P473"/>
    <mergeCell ref="Q473:R473"/>
    <mergeCell ref="K474:L474"/>
    <mergeCell ref="M474:N474"/>
    <mergeCell ref="O474:P474"/>
    <mergeCell ref="Q474:R474"/>
    <mergeCell ref="Q465:R465"/>
    <mergeCell ref="J466:J467"/>
    <mergeCell ref="K466:R467"/>
    <mergeCell ref="J468:J469"/>
    <mergeCell ref="K468:L468"/>
    <mergeCell ref="M468:N468"/>
    <mergeCell ref="O468:P468"/>
    <mergeCell ref="Q468:R468"/>
    <mergeCell ref="K469:L469"/>
    <mergeCell ref="M469:N469"/>
    <mergeCell ref="O469:P469"/>
    <mergeCell ref="Q469:R469"/>
    <mergeCell ref="Q480:R480"/>
    <mergeCell ref="J481:J482"/>
    <mergeCell ref="K481:R482"/>
    <mergeCell ref="J483:J484"/>
    <mergeCell ref="K483:L483"/>
    <mergeCell ref="M483:N483"/>
    <mergeCell ref="O483:P483"/>
    <mergeCell ref="Q483:R483"/>
    <mergeCell ref="K484:L484"/>
    <mergeCell ref="M484:N484"/>
    <mergeCell ref="O484:P484"/>
    <mergeCell ref="Q484:R484"/>
    <mergeCell ref="Q475:R475"/>
    <mergeCell ref="J476:J477"/>
    <mergeCell ref="K476:R477"/>
    <mergeCell ref="J478:J479"/>
    <mergeCell ref="K478:L478"/>
    <mergeCell ref="M478:N478"/>
    <mergeCell ref="O478:P478"/>
    <mergeCell ref="Q478:R478"/>
    <mergeCell ref="K479:L479"/>
    <mergeCell ref="M479:N479"/>
    <mergeCell ref="O479:P479"/>
    <mergeCell ref="Q479:R479"/>
    <mergeCell ref="Q490:R490"/>
    <mergeCell ref="J491:J492"/>
    <mergeCell ref="K491:R492"/>
    <mergeCell ref="J493:J494"/>
    <mergeCell ref="K493:L493"/>
    <mergeCell ref="M493:N493"/>
    <mergeCell ref="O493:P493"/>
    <mergeCell ref="Q493:R493"/>
    <mergeCell ref="K494:L494"/>
    <mergeCell ref="M494:N494"/>
    <mergeCell ref="O494:P494"/>
    <mergeCell ref="Q494:R494"/>
    <mergeCell ref="Q485:R485"/>
    <mergeCell ref="J486:J487"/>
    <mergeCell ref="K486:R487"/>
    <mergeCell ref="J488:J489"/>
    <mergeCell ref="K488:L488"/>
    <mergeCell ref="M488:N488"/>
    <mergeCell ref="O488:P488"/>
    <mergeCell ref="Q488:R488"/>
    <mergeCell ref="K489:L489"/>
    <mergeCell ref="M489:N489"/>
    <mergeCell ref="O489:P489"/>
    <mergeCell ref="Q489:R489"/>
    <mergeCell ref="Q500:R500"/>
    <mergeCell ref="J501:J502"/>
    <mergeCell ref="K501:R502"/>
    <mergeCell ref="J503:J504"/>
    <mergeCell ref="K503:L503"/>
    <mergeCell ref="M503:N503"/>
    <mergeCell ref="O503:P503"/>
    <mergeCell ref="Q503:R503"/>
    <mergeCell ref="K504:L504"/>
    <mergeCell ref="M504:N504"/>
    <mergeCell ref="O504:P504"/>
    <mergeCell ref="Q504:R504"/>
    <mergeCell ref="Q495:R495"/>
    <mergeCell ref="J496:J497"/>
    <mergeCell ref="K496:R497"/>
    <mergeCell ref="J498:J499"/>
    <mergeCell ref="K498:L498"/>
    <mergeCell ref="M498:N498"/>
    <mergeCell ref="O498:P498"/>
    <mergeCell ref="Q498:R498"/>
    <mergeCell ref="K499:L499"/>
    <mergeCell ref="M499:N499"/>
    <mergeCell ref="O499:P499"/>
    <mergeCell ref="Q499:R499"/>
    <mergeCell ref="Q510:R510"/>
    <mergeCell ref="J511:J512"/>
    <mergeCell ref="K511:R512"/>
    <mergeCell ref="J513:J514"/>
    <mergeCell ref="K513:L513"/>
    <mergeCell ref="M513:N513"/>
    <mergeCell ref="O513:P513"/>
    <mergeCell ref="Q513:R513"/>
    <mergeCell ref="K514:L514"/>
    <mergeCell ref="M514:N514"/>
    <mergeCell ref="O514:P514"/>
    <mergeCell ref="Q514:R514"/>
    <mergeCell ref="Q505:R505"/>
    <mergeCell ref="J506:J507"/>
    <mergeCell ref="K506:R507"/>
    <mergeCell ref="J508:J509"/>
    <mergeCell ref="K508:L508"/>
    <mergeCell ref="M508:N508"/>
    <mergeCell ref="O508:P508"/>
    <mergeCell ref="Q508:R508"/>
    <mergeCell ref="K509:L509"/>
    <mergeCell ref="M509:N509"/>
    <mergeCell ref="O509:P509"/>
    <mergeCell ref="Q509:R509"/>
    <mergeCell ref="C523:F523"/>
    <mergeCell ref="G523:I523"/>
    <mergeCell ref="C524:F524"/>
    <mergeCell ref="G524:I524"/>
    <mergeCell ref="J527:J528"/>
    <mergeCell ref="K527:R528"/>
    <mergeCell ref="J529:J530"/>
    <mergeCell ref="K529:L529"/>
    <mergeCell ref="M529:N529"/>
    <mergeCell ref="O529:P529"/>
    <mergeCell ref="Q529:R529"/>
    <mergeCell ref="K530:L530"/>
    <mergeCell ref="M530:N530"/>
    <mergeCell ref="O530:P530"/>
    <mergeCell ref="Q530:R530"/>
    <mergeCell ref="Q515:R515"/>
    <mergeCell ref="C519:F519"/>
    <mergeCell ref="G519:I519"/>
    <mergeCell ref="C520:F520"/>
    <mergeCell ref="G520:I520"/>
    <mergeCell ref="C521:F521"/>
    <mergeCell ref="G521:I521"/>
    <mergeCell ref="C522:F522"/>
    <mergeCell ref="G522:I522"/>
    <mergeCell ref="Q536:R536"/>
    <mergeCell ref="J537:J538"/>
    <mergeCell ref="K537:R538"/>
    <mergeCell ref="J539:J540"/>
    <mergeCell ref="K539:L539"/>
    <mergeCell ref="M539:N539"/>
    <mergeCell ref="O539:P539"/>
    <mergeCell ref="Q539:R539"/>
    <mergeCell ref="K540:L540"/>
    <mergeCell ref="M540:N540"/>
    <mergeCell ref="O540:P540"/>
    <mergeCell ref="Q540:R540"/>
    <mergeCell ref="Q531:R531"/>
    <mergeCell ref="J532:J533"/>
    <mergeCell ref="K532:R533"/>
    <mergeCell ref="J534:J535"/>
    <mergeCell ref="K534:L534"/>
    <mergeCell ref="M534:N534"/>
    <mergeCell ref="O534:P534"/>
    <mergeCell ref="Q534:R534"/>
    <mergeCell ref="K535:L535"/>
    <mergeCell ref="M535:N535"/>
    <mergeCell ref="O535:P535"/>
    <mergeCell ref="Q535:R535"/>
    <mergeCell ref="Q546:R546"/>
    <mergeCell ref="J547:J548"/>
    <mergeCell ref="K547:R548"/>
    <mergeCell ref="J549:J550"/>
    <mergeCell ref="K549:L549"/>
    <mergeCell ref="M549:N549"/>
    <mergeCell ref="O549:P549"/>
    <mergeCell ref="Q549:R549"/>
    <mergeCell ref="K550:L550"/>
    <mergeCell ref="M550:N550"/>
    <mergeCell ref="O550:P550"/>
    <mergeCell ref="Q550:R550"/>
    <mergeCell ref="Q541:R541"/>
    <mergeCell ref="J542:J543"/>
    <mergeCell ref="K542:R543"/>
    <mergeCell ref="J544:J545"/>
    <mergeCell ref="K544:L544"/>
    <mergeCell ref="M544:N544"/>
    <mergeCell ref="O544:P544"/>
    <mergeCell ref="Q544:R544"/>
    <mergeCell ref="K545:L545"/>
    <mergeCell ref="M545:N545"/>
    <mergeCell ref="O545:P545"/>
    <mergeCell ref="Q545:R545"/>
    <mergeCell ref="Q556:R556"/>
    <mergeCell ref="J557:J558"/>
    <mergeCell ref="K557:R558"/>
    <mergeCell ref="J559:J560"/>
    <mergeCell ref="K559:L559"/>
    <mergeCell ref="M559:N559"/>
    <mergeCell ref="O559:P559"/>
    <mergeCell ref="Q559:R559"/>
    <mergeCell ref="K560:L560"/>
    <mergeCell ref="M560:N560"/>
    <mergeCell ref="O560:P560"/>
    <mergeCell ref="Q560:R560"/>
    <mergeCell ref="Q551:R551"/>
    <mergeCell ref="J552:J553"/>
    <mergeCell ref="K552:R553"/>
    <mergeCell ref="J554:J555"/>
    <mergeCell ref="K554:L554"/>
    <mergeCell ref="M554:N554"/>
    <mergeCell ref="O554:P554"/>
    <mergeCell ref="Q554:R554"/>
    <mergeCell ref="K555:L555"/>
    <mergeCell ref="M555:N555"/>
    <mergeCell ref="O555:P555"/>
    <mergeCell ref="Q555:R555"/>
    <mergeCell ref="Q566:R566"/>
    <mergeCell ref="J567:J568"/>
    <mergeCell ref="K567:R568"/>
    <mergeCell ref="J569:J570"/>
    <mergeCell ref="K569:L569"/>
    <mergeCell ref="M569:N569"/>
    <mergeCell ref="O569:P569"/>
    <mergeCell ref="Q569:R569"/>
    <mergeCell ref="K570:L570"/>
    <mergeCell ref="M570:N570"/>
    <mergeCell ref="O570:P570"/>
    <mergeCell ref="Q570:R570"/>
    <mergeCell ref="Q561:R561"/>
    <mergeCell ref="J562:J563"/>
    <mergeCell ref="K562:R563"/>
    <mergeCell ref="J564:J565"/>
    <mergeCell ref="K564:L564"/>
    <mergeCell ref="M564:N564"/>
    <mergeCell ref="O564:P564"/>
    <mergeCell ref="Q564:R564"/>
    <mergeCell ref="K565:L565"/>
    <mergeCell ref="M565:N565"/>
    <mergeCell ref="O565:P565"/>
    <mergeCell ref="Q565:R565"/>
    <mergeCell ref="Q576:R576"/>
    <mergeCell ref="J577:J578"/>
    <mergeCell ref="K577:R578"/>
    <mergeCell ref="J579:J580"/>
    <mergeCell ref="K579:L579"/>
    <mergeCell ref="M579:N579"/>
    <mergeCell ref="O579:P579"/>
    <mergeCell ref="Q579:R579"/>
    <mergeCell ref="K580:L580"/>
    <mergeCell ref="M580:N580"/>
    <mergeCell ref="O580:P580"/>
    <mergeCell ref="Q580:R580"/>
    <mergeCell ref="Q571:R571"/>
    <mergeCell ref="J572:J573"/>
    <mergeCell ref="K572:R573"/>
    <mergeCell ref="J574:J575"/>
    <mergeCell ref="K574:L574"/>
    <mergeCell ref="M574:N574"/>
    <mergeCell ref="O574:P574"/>
    <mergeCell ref="Q574:R574"/>
    <mergeCell ref="K575:L575"/>
    <mergeCell ref="M575:N575"/>
    <mergeCell ref="O575:P575"/>
    <mergeCell ref="Q575:R575"/>
    <mergeCell ref="Q586:R586"/>
    <mergeCell ref="J587:J588"/>
    <mergeCell ref="K587:R588"/>
    <mergeCell ref="J589:J590"/>
    <mergeCell ref="K589:L589"/>
    <mergeCell ref="M589:N589"/>
    <mergeCell ref="O589:P589"/>
    <mergeCell ref="Q589:R589"/>
    <mergeCell ref="K590:L590"/>
    <mergeCell ref="M590:N590"/>
    <mergeCell ref="O590:P590"/>
    <mergeCell ref="Q590:R590"/>
    <mergeCell ref="Q581:R581"/>
    <mergeCell ref="J582:J583"/>
    <mergeCell ref="K582:R583"/>
    <mergeCell ref="J584:J585"/>
    <mergeCell ref="K584:L584"/>
    <mergeCell ref="M584:N584"/>
    <mergeCell ref="O584:P584"/>
    <mergeCell ref="Q584:R584"/>
    <mergeCell ref="K585:L585"/>
    <mergeCell ref="M585:N585"/>
    <mergeCell ref="O585:P585"/>
    <mergeCell ref="Q585:R585"/>
    <mergeCell ref="Q596:R596"/>
    <mergeCell ref="J597:J598"/>
    <mergeCell ref="K597:R598"/>
    <mergeCell ref="J599:J600"/>
    <mergeCell ref="K599:L599"/>
    <mergeCell ref="M599:N599"/>
    <mergeCell ref="O599:P599"/>
    <mergeCell ref="Q599:R599"/>
    <mergeCell ref="K600:L600"/>
    <mergeCell ref="M600:N600"/>
    <mergeCell ref="O600:P600"/>
    <mergeCell ref="Q600:R600"/>
    <mergeCell ref="Q591:R591"/>
    <mergeCell ref="J592:J593"/>
    <mergeCell ref="K592:R593"/>
    <mergeCell ref="J594:J595"/>
    <mergeCell ref="K594:L594"/>
    <mergeCell ref="M594:N594"/>
    <mergeCell ref="O594:P594"/>
    <mergeCell ref="Q594:R594"/>
    <mergeCell ref="K595:L595"/>
    <mergeCell ref="M595:N595"/>
    <mergeCell ref="O595:P595"/>
    <mergeCell ref="Q595:R595"/>
    <mergeCell ref="C609:F609"/>
    <mergeCell ref="G609:I609"/>
    <mergeCell ref="C610:F610"/>
    <mergeCell ref="G610:I610"/>
    <mergeCell ref="J613:J614"/>
    <mergeCell ref="K613:R614"/>
    <mergeCell ref="J615:J616"/>
    <mergeCell ref="K615:L615"/>
    <mergeCell ref="M615:N615"/>
    <mergeCell ref="O615:P615"/>
    <mergeCell ref="Q615:R615"/>
    <mergeCell ref="K616:L616"/>
    <mergeCell ref="M616:N616"/>
    <mergeCell ref="O616:P616"/>
    <mergeCell ref="Q616:R616"/>
    <mergeCell ref="Q601:R601"/>
    <mergeCell ref="C605:F605"/>
    <mergeCell ref="G605:I605"/>
    <mergeCell ref="C606:F606"/>
    <mergeCell ref="G606:I606"/>
    <mergeCell ref="C607:F607"/>
    <mergeCell ref="G607:I607"/>
    <mergeCell ref="C608:F608"/>
    <mergeCell ref="G608:I608"/>
    <mergeCell ref="Q606:R606"/>
    <mergeCell ref="Q622:R622"/>
    <mergeCell ref="J623:J624"/>
    <mergeCell ref="K623:R624"/>
    <mergeCell ref="J625:J626"/>
    <mergeCell ref="K625:L625"/>
    <mergeCell ref="M625:N625"/>
    <mergeCell ref="O625:P625"/>
    <mergeCell ref="Q625:R625"/>
    <mergeCell ref="K626:L626"/>
    <mergeCell ref="M626:N626"/>
    <mergeCell ref="O626:P626"/>
    <mergeCell ref="Q626:R626"/>
    <mergeCell ref="Q617:R617"/>
    <mergeCell ref="J618:J619"/>
    <mergeCell ref="K618:R619"/>
    <mergeCell ref="J620:J621"/>
    <mergeCell ref="K620:L620"/>
    <mergeCell ref="M620:N620"/>
    <mergeCell ref="O620:P620"/>
    <mergeCell ref="Q620:R620"/>
    <mergeCell ref="K621:L621"/>
    <mergeCell ref="M621:N621"/>
    <mergeCell ref="O621:P621"/>
    <mergeCell ref="Q621:R621"/>
    <mergeCell ref="Q632:R632"/>
    <mergeCell ref="J633:J634"/>
    <mergeCell ref="K633:R634"/>
    <mergeCell ref="J635:J636"/>
    <mergeCell ref="K635:L635"/>
    <mergeCell ref="M635:N635"/>
    <mergeCell ref="O635:P635"/>
    <mergeCell ref="Q635:R635"/>
    <mergeCell ref="K636:L636"/>
    <mergeCell ref="M636:N636"/>
    <mergeCell ref="O636:P636"/>
    <mergeCell ref="Q636:R636"/>
    <mergeCell ref="Q627:R627"/>
    <mergeCell ref="J628:J629"/>
    <mergeCell ref="K628:R629"/>
    <mergeCell ref="J630:J631"/>
    <mergeCell ref="K630:L630"/>
    <mergeCell ref="M630:N630"/>
    <mergeCell ref="O630:P630"/>
    <mergeCell ref="Q630:R630"/>
    <mergeCell ref="K631:L631"/>
    <mergeCell ref="M631:N631"/>
    <mergeCell ref="O631:P631"/>
    <mergeCell ref="Q631:R631"/>
    <mergeCell ref="Q642:R642"/>
    <mergeCell ref="J643:J644"/>
    <mergeCell ref="K643:R644"/>
    <mergeCell ref="J645:J646"/>
    <mergeCell ref="K645:L645"/>
    <mergeCell ref="M645:N645"/>
    <mergeCell ref="O645:P645"/>
    <mergeCell ref="Q645:R645"/>
    <mergeCell ref="K646:L646"/>
    <mergeCell ref="M646:N646"/>
    <mergeCell ref="O646:P646"/>
    <mergeCell ref="Q646:R646"/>
    <mergeCell ref="Q637:R637"/>
    <mergeCell ref="J638:J639"/>
    <mergeCell ref="K638:R639"/>
    <mergeCell ref="J640:J641"/>
    <mergeCell ref="K640:L640"/>
    <mergeCell ref="M640:N640"/>
    <mergeCell ref="O640:P640"/>
    <mergeCell ref="Q640:R640"/>
    <mergeCell ref="K641:L641"/>
    <mergeCell ref="M641:N641"/>
    <mergeCell ref="O641:P641"/>
    <mergeCell ref="Q641:R641"/>
    <mergeCell ref="Q652:R652"/>
    <mergeCell ref="J653:J654"/>
    <mergeCell ref="K653:R654"/>
    <mergeCell ref="J655:J656"/>
    <mergeCell ref="K655:L655"/>
    <mergeCell ref="M655:N655"/>
    <mergeCell ref="O655:P655"/>
    <mergeCell ref="Q655:R655"/>
    <mergeCell ref="K656:L656"/>
    <mergeCell ref="M656:N656"/>
    <mergeCell ref="O656:P656"/>
    <mergeCell ref="Q656:R656"/>
    <mergeCell ref="Q647:R647"/>
    <mergeCell ref="J648:J649"/>
    <mergeCell ref="K648:R649"/>
    <mergeCell ref="J650:J651"/>
    <mergeCell ref="K650:L650"/>
    <mergeCell ref="M650:N650"/>
    <mergeCell ref="O650:P650"/>
    <mergeCell ref="Q650:R650"/>
    <mergeCell ref="K651:L651"/>
    <mergeCell ref="M651:N651"/>
    <mergeCell ref="O651:P651"/>
    <mergeCell ref="Q651:R651"/>
    <mergeCell ref="Q662:R662"/>
    <mergeCell ref="J663:J664"/>
    <mergeCell ref="K663:R664"/>
    <mergeCell ref="J665:J666"/>
    <mergeCell ref="K665:L665"/>
    <mergeCell ref="M665:N665"/>
    <mergeCell ref="O665:P665"/>
    <mergeCell ref="Q665:R665"/>
    <mergeCell ref="K666:L666"/>
    <mergeCell ref="M666:N666"/>
    <mergeCell ref="O666:P666"/>
    <mergeCell ref="Q666:R666"/>
    <mergeCell ref="Q657:R657"/>
    <mergeCell ref="J658:J659"/>
    <mergeCell ref="K658:R659"/>
    <mergeCell ref="J660:J661"/>
    <mergeCell ref="K660:L660"/>
    <mergeCell ref="M660:N660"/>
    <mergeCell ref="O660:P660"/>
    <mergeCell ref="Q660:R660"/>
    <mergeCell ref="K661:L661"/>
    <mergeCell ref="M661:N661"/>
    <mergeCell ref="O661:P661"/>
    <mergeCell ref="Q661:R661"/>
    <mergeCell ref="Q672:R672"/>
    <mergeCell ref="J673:J674"/>
    <mergeCell ref="K673:R674"/>
    <mergeCell ref="J675:J676"/>
    <mergeCell ref="K675:L675"/>
    <mergeCell ref="M675:N675"/>
    <mergeCell ref="O675:P675"/>
    <mergeCell ref="Q675:R675"/>
    <mergeCell ref="K676:L676"/>
    <mergeCell ref="M676:N676"/>
    <mergeCell ref="O676:P676"/>
    <mergeCell ref="Q676:R676"/>
    <mergeCell ref="Q667:R667"/>
    <mergeCell ref="J668:J669"/>
    <mergeCell ref="K668:R669"/>
    <mergeCell ref="J670:J671"/>
    <mergeCell ref="K670:L670"/>
    <mergeCell ref="M670:N670"/>
    <mergeCell ref="O670:P670"/>
    <mergeCell ref="Q670:R670"/>
    <mergeCell ref="K671:L671"/>
    <mergeCell ref="M671:N671"/>
    <mergeCell ref="O671:P671"/>
    <mergeCell ref="Q671:R671"/>
    <mergeCell ref="Q682:R682"/>
    <mergeCell ref="J683:J684"/>
    <mergeCell ref="K683:R684"/>
    <mergeCell ref="J685:J686"/>
    <mergeCell ref="K685:L685"/>
    <mergeCell ref="M685:N685"/>
    <mergeCell ref="O685:P685"/>
    <mergeCell ref="Q685:R685"/>
    <mergeCell ref="K686:L686"/>
    <mergeCell ref="M686:N686"/>
    <mergeCell ref="O686:P686"/>
    <mergeCell ref="Q686:R686"/>
    <mergeCell ref="Q677:R677"/>
    <mergeCell ref="J678:J679"/>
    <mergeCell ref="K678:R679"/>
    <mergeCell ref="J680:J681"/>
    <mergeCell ref="K680:L680"/>
    <mergeCell ref="M680:N680"/>
    <mergeCell ref="O680:P680"/>
    <mergeCell ref="Q680:R680"/>
    <mergeCell ref="K681:L681"/>
    <mergeCell ref="M681:N681"/>
    <mergeCell ref="O681:P681"/>
    <mergeCell ref="Q681:R681"/>
    <mergeCell ref="C695:F695"/>
    <mergeCell ref="G695:I695"/>
    <mergeCell ref="C696:F696"/>
    <mergeCell ref="G696:I696"/>
    <mergeCell ref="J699:J700"/>
    <mergeCell ref="K699:R700"/>
    <mergeCell ref="J701:J702"/>
    <mergeCell ref="K701:L701"/>
    <mergeCell ref="M701:N701"/>
    <mergeCell ref="O701:P701"/>
    <mergeCell ref="Q701:R701"/>
    <mergeCell ref="K702:L702"/>
    <mergeCell ref="M702:N702"/>
    <mergeCell ref="O702:P702"/>
    <mergeCell ref="Q702:R702"/>
    <mergeCell ref="Q687:R687"/>
    <mergeCell ref="C691:F691"/>
    <mergeCell ref="G691:I691"/>
    <mergeCell ref="C692:F692"/>
    <mergeCell ref="G692:I692"/>
    <mergeCell ref="C693:F693"/>
    <mergeCell ref="G693:I693"/>
    <mergeCell ref="C694:F694"/>
    <mergeCell ref="G694:I694"/>
    <mergeCell ref="Q708:R708"/>
    <mergeCell ref="J709:J710"/>
    <mergeCell ref="K709:R710"/>
    <mergeCell ref="J711:J712"/>
    <mergeCell ref="K711:L711"/>
    <mergeCell ref="M711:N711"/>
    <mergeCell ref="O711:P711"/>
    <mergeCell ref="Q711:R711"/>
    <mergeCell ref="K712:L712"/>
    <mergeCell ref="M712:N712"/>
    <mergeCell ref="O712:P712"/>
    <mergeCell ref="Q712:R712"/>
    <mergeCell ref="Q703:R703"/>
    <mergeCell ref="J704:J705"/>
    <mergeCell ref="K704:R705"/>
    <mergeCell ref="J706:J707"/>
    <mergeCell ref="K706:L706"/>
    <mergeCell ref="M706:N706"/>
    <mergeCell ref="O706:P706"/>
    <mergeCell ref="Q706:R706"/>
    <mergeCell ref="K707:L707"/>
    <mergeCell ref="M707:N707"/>
    <mergeCell ref="O707:P707"/>
    <mergeCell ref="Q707:R707"/>
    <mergeCell ref="Q718:R718"/>
    <mergeCell ref="J719:J720"/>
    <mergeCell ref="K719:R720"/>
    <mergeCell ref="J721:J722"/>
    <mergeCell ref="K721:L721"/>
    <mergeCell ref="M721:N721"/>
    <mergeCell ref="O721:P721"/>
    <mergeCell ref="Q721:R721"/>
    <mergeCell ref="K722:L722"/>
    <mergeCell ref="M722:N722"/>
    <mergeCell ref="O722:P722"/>
    <mergeCell ref="Q722:R722"/>
    <mergeCell ref="Q713:R713"/>
    <mergeCell ref="J714:J715"/>
    <mergeCell ref="K714:R715"/>
    <mergeCell ref="J716:J717"/>
    <mergeCell ref="K716:L716"/>
    <mergeCell ref="M716:N716"/>
    <mergeCell ref="O716:P716"/>
    <mergeCell ref="Q716:R716"/>
    <mergeCell ref="K717:L717"/>
    <mergeCell ref="M717:N717"/>
    <mergeCell ref="O717:P717"/>
    <mergeCell ref="Q717:R717"/>
    <mergeCell ref="Q728:R728"/>
    <mergeCell ref="J729:J730"/>
    <mergeCell ref="K729:R730"/>
    <mergeCell ref="J731:J732"/>
    <mergeCell ref="K731:L731"/>
    <mergeCell ref="M731:N731"/>
    <mergeCell ref="O731:P731"/>
    <mergeCell ref="Q731:R731"/>
    <mergeCell ref="K732:L732"/>
    <mergeCell ref="M732:N732"/>
    <mergeCell ref="O732:P732"/>
    <mergeCell ref="Q732:R732"/>
    <mergeCell ref="Q723:R723"/>
    <mergeCell ref="J724:J725"/>
    <mergeCell ref="K724:R725"/>
    <mergeCell ref="J726:J727"/>
    <mergeCell ref="K726:L726"/>
    <mergeCell ref="M726:N726"/>
    <mergeCell ref="O726:P726"/>
    <mergeCell ref="Q726:R726"/>
    <mergeCell ref="K727:L727"/>
    <mergeCell ref="M727:N727"/>
    <mergeCell ref="O727:P727"/>
    <mergeCell ref="Q727:R727"/>
    <mergeCell ref="Q738:R738"/>
    <mergeCell ref="J739:J740"/>
    <mergeCell ref="K739:R740"/>
    <mergeCell ref="J741:J742"/>
    <mergeCell ref="K741:L741"/>
    <mergeCell ref="M741:N741"/>
    <mergeCell ref="O741:P741"/>
    <mergeCell ref="Q741:R741"/>
    <mergeCell ref="K742:L742"/>
    <mergeCell ref="M742:N742"/>
    <mergeCell ref="O742:P742"/>
    <mergeCell ref="Q742:R742"/>
    <mergeCell ref="Q733:R733"/>
    <mergeCell ref="J734:J735"/>
    <mergeCell ref="K734:R735"/>
    <mergeCell ref="J736:J737"/>
    <mergeCell ref="K736:L736"/>
    <mergeCell ref="M736:N736"/>
    <mergeCell ref="O736:P736"/>
    <mergeCell ref="Q736:R736"/>
    <mergeCell ref="K737:L737"/>
    <mergeCell ref="M737:N737"/>
    <mergeCell ref="O737:P737"/>
    <mergeCell ref="Q737:R737"/>
    <mergeCell ref="Q748:R748"/>
    <mergeCell ref="J749:J750"/>
    <mergeCell ref="K749:R750"/>
    <mergeCell ref="J751:J752"/>
    <mergeCell ref="K751:L751"/>
    <mergeCell ref="M751:N751"/>
    <mergeCell ref="O751:P751"/>
    <mergeCell ref="Q751:R751"/>
    <mergeCell ref="K752:L752"/>
    <mergeCell ref="M752:N752"/>
    <mergeCell ref="O752:P752"/>
    <mergeCell ref="Q752:R752"/>
    <mergeCell ref="Q743:R743"/>
    <mergeCell ref="J744:J745"/>
    <mergeCell ref="K744:R745"/>
    <mergeCell ref="J746:J747"/>
    <mergeCell ref="K746:L746"/>
    <mergeCell ref="M746:N746"/>
    <mergeCell ref="O746:P746"/>
    <mergeCell ref="Q746:R746"/>
    <mergeCell ref="K747:L747"/>
    <mergeCell ref="M747:N747"/>
    <mergeCell ref="O747:P747"/>
    <mergeCell ref="Q747:R747"/>
    <mergeCell ref="Q758:R758"/>
    <mergeCell ref="J759:J760"/>
    <mergeCell ref="K759:R760"/>
    <mergeCell ref="J761:J762"/>
    <mergeCell ref="K761:L761"/>
    <mergeCell ref="M761:N761"/>
    <mergeCell ref="O761:P761"/>
    <mergeCell ref="Q761:R761"/>
    <mergeCell ref="K762:L762"/>
    <mergeCell ref="M762:N762"/>
    <mergeCell ref="O762:P762"/>
    <mergeCell ref="Q762:R762"/>
    <mergeCell ref="Q753:R753"/>
    <mergeCell ref="J754:J755"/>
    <mergeCell ref="K754:R755"/>
    <mergeCell ref="J756:J757"/>
    <mergeCell ref="K756:L756"/>
    <mergeCell ref="M756:N756"/>
    <mergeCell ref="O756:P756"/>
    <mergeCell ref="Q756:R756"/>
    <mergeCell ref="K757:L757"/>
    <mergeCell ref="M757:N757"/>
    <mergeCell ref="O757:P757"/>
    <mergeCell ref="Q757:R757"/>
    <mergeCell ref="Q768:R768"/>
    <mergeCell ref="J769:J770"/>
    <mergeCell ref="K769:R770"/>
    <mergeCell ref="J771:J772"/>
    <mergeCell ref="K771:L771"/>
    <mergeCell ref="M771:N771"/>
    <mergeCell ref="O771:P771"/>
    <mergeCell ref="Q771:R771"/>
    <mergeCell ref="K772:L772"/>
    <mergeCell ref="M772:N772"/>
    <mergeCell ref="O772:P772"/>
    <mergeCell ref="Q772:R772"/>
    <mergeCell ref="Q763:R763"/>
    <mergeCell ref="J764:J765"/>
    <mergeCell ref="K764:R765"/>
    <mergeCell ref="J766:J767"/>
    <mergeCell ref="K766:L766"/>
    <mergeCell ref="M766:N766"/>
    <mergeCell ref="O766:P766"/>
    <mergeCell ref="Q766:R766"/>
    <mergeCell ref="K767:L767"/>
    <mergeCell ref="M767:N767"/>
    <mergeCell ref="O767:P767"/>
    <mergeCell ref="Q767:R767"/>
    <mergeCell ref="C781:F781"/>
    <mergeCell ref="G781:I781"/>
    <mergeCell ref="C782:F782"/>
    <mergeCell ref="G782:I782"/>
    <mergeCell ref="J785:J786"/>
    <mergeCell ref="K785:R786"/>
    <mergeCell ref="J787:J788"/>
    <mergeCell ref="K787:L787"/>
    <mergeCell ref="M787:N787"/>
    <mergeCell ref="O787:P787"/>
    <mergeCell ref="Q787:R787"/>
    <mergeCell ref="K788:L788"/>
    <mergeCell ref="M788:N788"/>
    <mergeCell ref="O788:P788"/>
    <mergeCell ref="Q788:R788"/>
    <mergeCell ref="Q773:R773"/>
    <mergeCell ref="C777:F777"/>
    <mergeCell ref="G777:I777"/>
    <mergeCell ref="C778:F778"/>
    <mergeCell ref="G778:I778"/>
    <mergeCell ref="C779:F779"/>
    <mergeCell ref="G779:I779"/>
    <mergeCell ref="C780:F780"/>
    <mergeCell ref="G780:I780"/>
    <mergeCell ref="Q778:R778"/>
    <mergeCell ref="Q794:R794"/>
    <mergeCell ref="J795:J796"/>
    <mergeCell ref="K795:R796"/>
    <mergeCell ref="J797:J798"/>
    <mergeCell ref="K797:L797"/>
    <mergeCell ref="M797:N797"/>
    <mergeCell ref="O797:P797"/>
    <mergeCell ref="Q797:R797"/>
    <mergeCell ref="K798:L798"/>
    <mergeCell ref="M798:N798"/>
    <mergeCell ref="O798:P798"/>
    <mergeCell ref="Q798:R798"/>
    <mergeCell ref="Q789:R789"/>
    <mergeCell ref="J790:J791"/>
    <mergeCell ref="K790:R791"/>
    <mergeCell ref="J792:J793"/>
    <mergeCell ref="K792:L792"/>
    <mergeCell ref="M792:N792"/>
    <mergeCell ref="O792:P792"/>
    <mergeCell ref="Q792:R792"/>
    <mergeCell ref="K793:L793"/>
    <mergeCell ref="M793:N793"/>
    <mergeCell ref="O793:P793"/>
    <mergeCell ref="Q793:R793"/>
    <mergeCell ref="Q804:R804"/>
    <mergeCell ref="J805:J806"/>
    <mergeCell ref="K805:R806"/>
    <mergeCell ref="J807:J808"/>
    <mergeCell ref="K807:L807"/>
    <mergeCell ref="M807:N807"/>
    <mergeCell ref="O807:P807"/>
    <mergeCell ref="Q807:R807"/>
    <mergeCell ref="K808:L808"/>
    <mergeCell ref="M808:N808"/>
    <mergeCell ref="O808:P808"/>
    <mergeCell ref="Q808:R808"/>
    <mergeCell ref="Q799:R799"/>
    <mergeCell ref="J800:J801"/>
    <mergeCell ref="K800:R801"/>
    <mergeCell ref="J802:J803"/>
    <mergeCell ref="K802:L802"/>
    <mergeCell ref="M802:N802"/>
    <mergeCell ref="O802:P802"/>
    <mergeCell ref="Q802:R802"/>
    <mergeCell ref="K803:L803"/>
    <mergeCell ref="M803:N803"/>
    <mergeCell ref="O803:P803"/>
    <mergeCell ref="Q803:R803"/>
    <mergeCell ref="Q814:R814"/>
    <mergeCell ref="J815:J816"/>
    <mergeCell ref="K815:R816"/>
    <mergeCell ref="J817:J818"/>
    <mergeCell ref="K817:L817"/>
    <mergeCell ref="M817:N817"/>
    <mergeCell ref="O817:P817"/>
    <mergeCell ref="Q817:R817"/>
    <mergeCell ref="K818:L818"/>
    <mergeCell ref="M818:N818"/>
    <mergeCell ref="O818:P818"/>
    <mergeCell ref="Q818:R818"/>
    <mergeCell ref="Q809:R809"/>
    <mergeCell ref="J810:J811"/>
    <mergeCell ref="K810:R811"/>
    <mergeCell ref="J812:J813"/>
    <mergeCell ref="K812:L812"/>
    <mergeCell ref="M812:N812"/>
    <mergeCell ref="O812:P812"/>
    <mergeCell ref="Q812:R812"/>
    <mergeCell ref="K813:L813"/>
    <mergeCell ref="M813:N813"/>
    <mergeCell ref="O813:P813"/>
    <mergeCell ref="Q813:R813"/>
    <mergeCell ref="Q824:R824"/>
    <mergeCell ref="J825:J826"/>
    <mergeCell ref="K825:R826"/>
    <mergeCell ref="J827:J828"/>
    <mergeCell ref="K827:L827"/>
    <mergeCell ref="M827:N827"/>
    <mergeCell ref="O827:P827"/>
    <mergeCell ref="Q827:R827"/>
    <mergeCell ref="K828:L828"/>
    <mergeCell ref="M828:N828"/>
    <mergeCell ref="O828:P828"/>
    <mergeCell ref="Q828:R828"/>
    <mergeCell ref="Q819:R819"/>
    <mergeCell ref="J820:J821"/>
    <mergeCell ref="K820:R821"/>
    <mergeCell ref="J822:J823"/>
    <mergeCell ref="K822:L822"/>
    <mergeCell ref="M822:N822"/>
    <mergeCell ref="O822:P822"/>
    <mergeCell ref="Q822:R822"/>
    <mergeCell ref="K823:L823"/>
    <mergeCell ref="M823:N823"/>
    <mergeCell ref="O823:P823"/>
    <mergeCell ref="Q823:R823"/>
    <mergeCell ref="Q834:R834"/>
    <mergeCell ref="J835:J836"/>
    <mergeCell ref="K835:R836"/>
    <mergeCell ref="J837:J838"/>
    <mergeCell ref="K837:L837"/>
    <mergeCell ref="M837:N837"/>
    <mergeCell ref="O837:P837"/>
    <mergeCell ref="Q837:R837"/>
    <mergeCell ref="K838:L838"/>
    <mergeCell ref="M838:N838"/>
    <mergeCell ref="O838:P838"/>
    <mergeCell ref="Q838:R838"/>
    <mergeCell ref="Q829:R829"/>
    <mergeCell ref="J830:J831"/>
    <mergeCell ref="K830:R831"/>
    <mergeCell ref="J832:J833"/>
    <mergeCell ref="K832:L832"/>
    <mergeCell ref="M832:N832"/>
    <mergeCell ref="O832:P832"/>
    <mergeCell ref="Q832:R832"/>
    <mergeCell ref="K833:L833"/>
    <mergeCell ref="M833:N833"/>
    <mergeCell ref="O833:P833"/>
    <mergeCell ref="Q833:R833"/>
    <mergeCell ref="Q844:R844"/>
    <mergeCell ref="J845:J846"/>
    <mergeCell ref="K845:R846"/>
    <mergeCell ref="J847:J848"/>
    <mergeCell ref="K847:L847"/>
    <mergeCell ref="M847:N847"/>
    <mergeCell ref="O847:P847"/>
    <mergeCell ref="Q847:R847"/>
    <mergeCell ref="K848:L848"/>
    <mergeCell ref="M848:N848"/>
    <mergeCell ref="O848:P848"/>
    <mergeCell ref="Q848:R848"/>
    <mergeCell ref="Q839:R839"/>
    <mergeCell ref="J840:J841"/>
    <mergeCell ref="K840:R841"/>
    <mergeCell ref="J842:J843"/>
    <mergeCell ref="K842:L842"/>
    <mergeCell ref="M842:N842"/>
    <mergeCell ref="O842:P842"/>
    <mergeCell ref="Q842:R842"/>
    <mergeCell ref="K843:L843"/>
    <mergeCell ref="M843:N843"/>
    <mergeCell ref="O843:P843"/>
    <mergeCell ref="Q843:R843"/>
    <mergeCell ref="Q854:R854"/>
    <mergeCell ref="J855:J856"/>
    <mergeCell ref="K855:R856"/>
    <mergeCell ref="J857:J858"/>
    <mergeCell ref="K857:L857"/>
    <mergeCell ref="M857:N857"/>
    <mergeCell ref="O857:P857"/>
    <mergeCell ref="Q857:R857"/>
    <mergeCell ref="K858:L858"/>
    <mergeCell ref="M858:N858"/>
    <mergeCell ref="O858:P858"/>
    <mergeCell ref="Q858:R858"/>
    <mergeCell ref="Q849:R849"/>
    <mergeCell ref="J850:J851"/>
    <mergeCell ref="K850:R851"/>
    <mergeCell ref="J852:J853"/>
    <mergeCell ref="K852:L852"/>
    <mergeCell ref="M852:N852"/>
    <mergeCell ref="O852:P852"/>
    <mergeCell ref="Q852:R852"/>
    <mergeCell ref="K853:L853"/>
    <mergeCell ref="M853:N853"/>
    <mergeCell ref="O853:P853"/>
    <mergeCell ref="Q853:R853"/>
    <mergeCell ref="C867:F867"/>
    <mergeCell ref="G867:I867"/>
    <mergeCell ref="C868:F868"/>
    <mergeCell ref="G868:I868"/>
    <mergeCell ref="J871:J872"/>
    <mergeCell ref="K871:R872"/>
    <mergeCell ref="J873:J874"/>
    <mergeCell ref="K873:L873"/>
    <mergeCell ref="M873:N873"/>
    <mergeCell ref="O873:P873"/>
    <mergeCell ref="Q873:R873"/>
    <mergeCell ref="K874:L874"/>
    <mergeCell ref="M874:N874"/>
    <mergeCell ref="O874:P874"/>
    <mergeCell ref="Q874:R874"/>
    <mergeCell ref="Q859:R859"/>
    <mergeCell ref="C863:F863"/>
    <mergeCell ref="G863:I863"/>
    <mergeCell ref="C864:F864"/>
    <mergeCell ref="G864:I864"/>
    <mergeCell ref="C865:F865"/>
    <mergeCell ref="G865:I865"/>
    <mergeCell ref="C866:F866"/>
    <mergeCell ref="G866:I866"/>
    <mergeCell ref="Q880:R880"/>
    <mergeCell ref="J881:J882"/>
    <mergeCell ref="K881:R882"/>
    <mergeCell ref="J883:J884"/>
    <mergeCell ref="K883:L883"/>
    <mergeCell ref="M883:N883"/>
    <mergeCell ref="O883:P883"/>
    <mergeCell ref="Q883:R883"/>
    <mergeCell ref="K884:L884"/>
    <mergeCell ref="M884:N884"/>
    <mergeCell ref="O884:P884"/>
    <mergeCell ref="Q884:R884"/>
    <mergeCell ref="Q875:R875"/>
    <mergeCell ref="J876:J877"/>
    <mergeCell ref="K876:R877"/>
    <mergeCell ref="J878:J879"/>
    <mergeCell ref="K878:L878"/>
    <mergeCell ref="M878:N878"/>
    <mergeCell ref="O878:P878"/>
    <mergeCell ref="Q878:R878"/>
    <mergeCell ref="K879:L879"/>
    <mergeCell ref="M879:N879"/>
    <mergeCell ref="O879:P879"/>
    <mergeCell ref="Q879:R879"/>
    <mergeCell ref="Q890:R890"/>
    <mergeCell ref="J891:J892"/>
    <mergeCell ref="K891:R892"/>
    <mergeCell ref="J893:J894"/>
    <mergeCell ref="K893:L893"/>
    <mergeCell ref="M893:N893"/>
    <mergeCell ref="O893:P893"/>
    <mergeCell ref="Q893:R893"/>
    <mergeCell ref="K894:L894"/>
    <mergeCell ref="M894:N894"/>
    <mergeCell ref="O894:P894"/>
    <mergeCell ref="Q894:R894"/>
    <mergeCell ref="Q885:R885"/>
    <mergeCell ref="J886:J887"/>
    <mergeCell ref="K886:R887"/>
    <mergeCell ref="J888:J889"/>
    <mergeCell ref="K888:L888"/>
    <mergeCell ref="M888:N888"/>
    <mergeCell ref="O888:P888"/>
    <mergeCell ref="Q888:R888"/>
    <mergeCell ref="K889:L889"/>
    <mergeCell ref="M889:N889"/>
    <mergeCell ref="O889:P889"/>
    <mergeCell ref="Q889:R889"/>
    <mergeCell ref="Q900:R900"/>
    <mergeCell ref="J901:J902"/>
    <mergeCell ref="K901:R902"/>
    <mergeCell ref="J903:J904"/>
    <mergeCell ref="K903:L903"/>
    <mergeCell ref="M903:N903"/>
    <mergeCell ref="O903:P903"/>
    <mergeCell ref="Q903:R903"/>
    <mergeCell ref="K904:L904"/>
    <mergeCell ref="M904:N904"/>
    <mergeCell ref="O904:P904"/>
    <mergeCell ref="Q904:R904"/>
    <mergeCell ref="Q895:R895"/>
    <mergeCell ref="J896:J897"/>
    <mergeCell ref="K896:R897"/>
    <mergeCell ref="J898:J899"/>
    <mergeCell ref="K898:L898"/>
    <mergeCell ref="M898:N898"/>
    <mergeCell ref="O898:P898"/>
    <mergeCell ref="Q898:R898"/>
    <mergeCell ref="K899:L899"/>
    <mergeCell ref="M899:N899"/>
    <mergeCell ref="O899:P899"/>
    <mergeCell ref="Q899:R899"/>
    <mergeCell ref="Q910:R910"/>
    <mergeCell ref="J911:J912"/>
    <mergeCell ref="K911:R912"/>
    <mergeCell ref="J913:J914"/>
    <mergeCell ref="K913:L913"/>
    <mergeCell ref="M913:N913"/>
    <mergeCell ref="O913:P913"/>
    <mergeCell ref="Q913:R913"/>
    <mergeCell ref="K914:L914"/>
    <mergeCell ref="M914:N914"/>
    <mergeCell ref="O914:P914"/>
    <mergeCell ref="Q914:R914"/>
    <mergeCell ref="Q905:R905"/>
    <mergeCell ref="J906:J907"/>
    <mergeCell ref="K906:R907"/>
    <mergeCell ref="J908:J909"/>
    <mergeCell ref="K908:L908"/>
    <mergeCell ref="M908:N908"/>
    <mergeCell ref="O908:P908"/>
    <mergeCell ref="Q908:R908"/>
    <mergeCell ref="K909:L909"/>
    <mergeCell ref="M909:N909"/>
    <mergeCell ref="O909:P909"/>
    <mergeCell ref="Q909:R909"/>
    <mergeCell ref="Q920:R920"/>
    <mergeCell ref="J921:J922"/>
    <mergeCell ref="K921:R922"/>
    <mergeCell ref="J923:J924"/>
    <mergeCell ref="K923:L923"/>
    <mergeCell ref="M923:N923"/>
    <mergeCell ref="O923:P923"/>
    <mergeCell ref="Q923:R923"/>
    <mergeCell ref="K924:L924"/>
    <mergeCell ref="M924:N924"/>
    <mergeCell ref="O924:P924"/>
    <mergeCell ref="Q924:R924"/>
    <mergeCell ref="Q915:R915"/>
    <mergeCell ref="J916:J917"/>
    <mergeCell ref="K916:R917"/>
    <mergeCell ref="J918:J919"/>
    <mergeCell ref="K918:L918"/>
    <mergeCell ref="M918:N918"/>
    <mergeCell ref="O918:P918"/>
    <mergeCell ref="Q918:R918"/>
    <mergeCell ref="K919:L919"/>
    <mergeCell ref="M919:N919"/>
    <mergeCell ref="O919:P919"/>
    <mergeCell ref="Q919:R919"/>
    <mergeCell ref="Q930:R930"/>
    <mergeCell ref="J931:J932"/>
    <mergeCell ref="K931:R932"/>
    <mergeCell ref="J933:J934"/>
    <mergeCell ref="K933:L933"/>
    <mergeCell ref="M933:N933"/>
    <mergeCell ref="O933:P933"/>
    <mergeCell ref="Q933:R933"/>
    <mergeCell ref="K934:L934"/>
    <mergeCell ref="M934:N934"/>
    <mergeCell ref="O934:P934"/>
    <mergeCell ref="Q934:R934"/>
    <mergeCell ref="Q925:R925"/>
    <mergeCell ref="J926:J927"/>
    <mergeCell ref="K926:R927"/>
    <mergeCell ref="J928:J929"/>
    <mergeCell ref="K928:L928"/>
    <mergeCell ref="M928:N928"/>
    <mergeCell ref="O928:P928"/>
    <mergeCell ref="Q928:R928"/>
    <mergeCell ref="K929:L929"/>
    <mergeCell ref="M929:N929"/>
    <mergeCell ref="O929:P929"/>
    <mergeCell ref="Q929:R929"/>
    <mergeCell ref="Q940:R940"/>
    <mergeCell ref="J941:J942"/>
    <mergeCell ref="K941:R942"/>
    <mergeCell ref="J943:J944"/>
    <mergeCell ref="K943:L943"/>
    <mergeCell ref="M943:N943"/>
    <mergeCell ref="O943:P943"/>
    <mergeCell ref="Q943:R943"/>
    <mergeCell ref="K944:L944"/>
    <mergeCell ref="M944:N944"/>
    <mergeCell ref="O944:P944"/>
    <mergeCell ref="Q944:R944"/>
    <mergeCell ref="Q935:R935"/>
    <mergeCell ref="J936:J937"/>
    <mergeCell ref="K936:R937"/>
    <mergeCell ref="J938:J939"/>
    <mergeCell ref="K938:L938"/>
    <mergeCell ref="M938:N938"/>
    <mergeCell ref="O938:P938"/>
    <mergeCell ref="Q938:R938"/>
    <mergeCell ref="K939:L939"/>
    <mergeCell ref="M939:N939"/>
    <mergeCell ref="O939:P939"/>
    <mergeCell ref="Q939:R939"/>
    <mergeCell ref="C953:F953"/>
    <mergeCell ref="G953:I953"/>
    <mergeCell ref="C954:F954"/>
    <mergeCell ref="G954:I954"/>
    <mergeCell ref="J957:J958"/>
    <mergeCell ref="K957:R958"/>
    <mergeCell ref="J959:J960"/>
    <mergeCell ref="K959:L959"/>
    <mergeCell ref="M959:N959"/>
    <mergeCell ref="O959:P959"/>
    <mergeCell ref="Q959:R959"/>
    <mergeCell ref="K960:L960"/>
    <mergeCell ref="M960:N960"/>
    <mergeCell ref="O960:P960"/>
    <mergeCell ref="Q960:R960"/>
    <mergeCell ref="Q945:R945"/>
    <mergeCell ref="C949:F949"/>
    <mergeCell ref="G949:I949"/>
    <mergeCell ref="C950:F950"/>
    <mergeCell ref="G950:I950"/>
    <mergeCell ref="C951:F951"/>
    <mergeCell ref="G951:I951"/>
    <mergeCell ref="C952:F952"/>
    <mergeCell ref="G952:I952"/>
    <mergeCell ref="Q950:R950"/>
    <mergeCell ref="Q966:R966"/>
    <mergeCell ref="J967:J968"/>
    <mergeCell ref="K967:R968"/>
    <mergeCell ref="J969:J970"/>
    <mergeCell ref="K969:L969"/>
    <mergeCell ref="M969:N969"/>
    <mergeCell ref="O969:P969"/>
    <mergeCell ref="Q969:R969"/>
    <mergeCell ref="K970:L970"/>
    <mergeCell ref="M970:N970"/>
    <mergeCell ref="O970:P970"/>
    <mergeCell ref="Q970:R970"/>
    <mergeCell ref="Q961:R961"/>
    <mergeCell ref="J962:J963"/>
    <mergeCell ref="K962:R963"/>
    <mergeCell ref="J964:J965"/>
    <mergeCell ref="K964:L964"/>
    <mergeCell ref="M964:N964"/>
    <mergeCell ref="O964:P964"/>
    <mergeCell ref="Q964:R964"/>
    <mergeCell ref="K965:L965"/>
    <mergeCell ref="M965:N965"/>
    <mergeCell ref="O965:P965"/>
    <mergeCell ref="Q965:R965"/>
    <mergeCell ref="Q976:R976"/>
    <mergeCell ref="J977:J978"/>
    <mergeCell ref="K977:R978"/>
    <mergeCell ref="J979:J980"/>
    <mergeCell ref="K979:L979"/>
    <mergeCell ref="M979:N979"/>
    <mergeCell ref="O979:P979"/>
    <mergeCell ref="Q979:R979"/>
    <mergeCell ref="K980:L980"/>
    <mergeCell ref="M980:N980"/>
    <mergeCell ref="O980:P980"/>
    <mergeCell ref="Q980:R980"/>
    <mergeCell ref="Q971:R971"/>
    <mergeCell ref="J972:J973"/>
    <mergeCell ref="K972:R973"/>
    <mergeCell ref="J974:J975"/>
    <mergeCell ref="K974:L974"/>
    <mergeCell ref="M974:N974"/>
    <mergeCell ref="O974:P974"/>
    <mergeCell ref="Q974:R974"/>
    <mergeCell ref="K975:L975"/>
    <mergeCell ref="M975:N975"/>
    <mergeCell ref="O975:P975"/>
    <mergeCell ref="Q975:R975"/>
    <mergeCell ref="Q986:R986"/>
    <mergeCell ref="J987:J988"/>
    <mergeCell ref="K987:R988"/>
    <mergeCell ref="J989:J990"/>
    <mergeCell ref="K989:L989"/>
    <mergeCell ref="M989:N989"/>
    <mergeCell ref="O989:P989"/>
    <mergeCell ref="Q989:R989"/>
    <mergeCell ref="K990:L990"/>
    <mergeCell ref="M990:N990"/>
    <mergeCell ref="O990:P990"/>
    <mergeCell ref="Q990:R990"/>
    <mergeCell ref="Q981:R981"/>
    <mergeCell ref="J982:J983"/>
    <mergeCell ref="K982:R983"/>
    <mergeCell ref="J984:J985"/>
    <mergeCell ref="K984:L984"/>
    <mergeCell ref="M984:N984"/>
    <mergeCell ref="O984:P984"/>
    <mergeCell ref="Q984:R984"/>
    <mergeCell ref="K985:L985"/>
    <mergeCell ref="M985:N985"/>
    <mergeCell ref="O985:P985"/>
    <mergeCell ref="Q985:R985"/>
    <mergeCell ref="Q996:R996"/>
    <mergeCell ref="J997:J998"/>
    <mergeCell ref="K997:R998"/>
    <mergeCell ref="J999:J1000"/>
    <mergeCell ref="K999:L999"/>
    <mergeCell ref="M999:N999"/>
    <mergeCell ref="O999:P999"/>
    <mergeCell ref="Q999:R999"/>
    <mergeCell ref="K1000:L1000"/>
    <mergeCell ref="M1000:N1000"/>
    <mergeCell ref="O1000:P1000"/>
    <mergeCell ref="Q1000:R1000"/>
    <mergeCell ref="Q991:R991"/>
    <mergeCell ref="J992:J993"/>
    <mergeCell ref="K992:R993"/>
    <mergeCell ref="J994:J995"/>
    <mergeCell ref="K994:L994"/>
    <mergeCell ref="M994:N994"/>
    <mergeCell ref="O994:P994"/>
    <mergeCell ref="Q994:R994"/>
    <mergeCell ref="K995:L995"/>
    <mergeCell ref="M995:N995"/>
    <mergeCell ref="O995:P995"/>
    <mergeCell ref="Q995:R995"/>
    <mergeCell ref="Q1006:R1006"/>
    <mergeCell ref="J1007:J1008"/>
    <mergeCell ref="K1007:R1008"/>
    <mergeCell ref="J1009:J1010"/>
    <mergeCell ref="K1009:L1009"/>
    <mergeCell ref="M1009:N1009"/>
    <mergeCell ref="O1009:P1009"/>
    <mergeCell ref="Q1009:R1009"/>
    <mergeCell ref="K1010:L1010"/>
    <mergeCell ref="M1010:N1010"/>
    <mergeCell ref="O1010:P1010"/>
    <mergeCell ref="Q1010:R1010"/>
    <mergeCell ref="Q1001:R1001"/>
    <mergeCell ref="J1002:J1003"/>
    <mergeCell ref="K1002:R1003"/>
    <mergeCell ref="J1004:J1005"/>
    <mergeCell ref="K1004:L1004"/>
    <mergeCell ref="M1004:N1004"/>
    <mergeCell ref="O1004:P1004"/>
    <mergeCell ref="Q1004:R1004"/>
    <mergeCell ref="K1005:L1005"/>
    <mergeCell ref="M1005:N1005"/>
    <mergeCell ref="O1005:P1005"/>
    <mergeCell ref="Q1005:R1005"/>
    <mergeCell ref="Q1016:R1016"/>
    <mergeCell ref="J1017:J1018"/>
    <mergeCell ref="K1017:R1018"/>
    <mergeCell ref="J1019:J1020"/>
    <mergeCell ref="K1019:L1019"/>
    <mergeCell ref="M1019:N1019"/>
    <mergeCell ref="O1019:P1019"/>
    <mergeCell ref="Q1019:R1019"/>
    <mergeCell ref="K1020:L1020"/>
    <mergeCell ref="M1020:N1020"/>
    <mergeCell ref="O1020:P1020"/>
    <mergeCell ref="Q1020:R1020"/>
    <mergeCell ref="Q1011:R1011"/>
    <mergeCell ref="J1012:J1013"/>
    <mergeCell ref="K1012:R1013"/>
    <mergeCell ref="J1014:J1015"/>
    <mergeCell ref="K1014:L1014"/>
    <mergeCell ref="M1014:N1014"/>
    <mergeCell ref="O1014:P1014"/>
    <mergeCell ref="Q1014:R1014"/>
    <mergeCell ref="K1015:L1015"/>
    <mergeCell ref="M1015:N1015"/>
    <mergeCell ref="O1015:P1015"/>
    <mergeCell ref="Q1015:R1015"/>
    <mergeCell ref="Q1026:R1026"/>
    <mergeCell ref="J1027:J1028"/>
    <mergeCell ref="K1027:R1028"/>
    <mergeCell ref="J1029:J1030"/>
    <mergeCell ref="K1029:L1029"/>
    <mergeCell ref="M1029:N1029"/>
    <mergeCell ref="O1029:P1029"/>
    <mergeCell ref="Q1029:R1029"/>
    <mergeCell ref="K1030:L1030"/>
    <mergeCell ref="M1030:N1030"/>
    <mergeCell ref="O1030:P1030"/>
    <mergeCell ref="Q1030:R1030"/>
    <mergeCell ref="Q1021:R1021"/>
    <mergeCell ref="J1022:J1023"/>
    <mergeCell ref="K1022:R1023"/>
    <mergeCell ref="J1024:J1025"/>
    <mergeCell ref="K1024:L1024"/>
    <mergeCell ref="M1024:N1024"/>
    <mergeCell ref="O1024:P1024"/>
    <mergeCell ref="Q1024:R1024"/>
    <mergeCell ref="K1025:L1025"/>
    <mergeCell ref="M1025:N1025"/>
    <mergeCell ref="O1025:P1025"/>
    <mergeCell ref="Q1025:R1025"/>
    <mergeCell ref="C1039:F1039"/>
    <mergeCell ref="G1039:I1039"/>
    <mergeCell ref="C1040:F1040"/>
    <mergeCell ref="G1040:I1040"/>
    <mergeCell ref="J1043:J1044"/>
    <mergeCell ref="K1043:R1044"/>
    <mergeCell ref="J1045:J1046"/>
    <mergeCell ref="K1045:L1045"/>
    <mergeCell ref="M1045:N1045"/>
    <mergeCell ref="O1045:P1045"/>
    <mergeCell ref="Q1045:R1045"/>
    <mergeCell ref="K1046:L1046"/>
    <mergeCell ref="M1046:N1046"/>
    <mergeCell ref="O1046:P1046"/>
    <mergeCell ref="Q1046:R1046"/>
    <mergeCell ref="Q1031:R1031"/>
    <mergeCell ref="C1035:F1035"/>
    <mergeCell ref="G1035:I1035"/>
    <mergeCell ref="C1036:F1036"/>
    <mergeCell ref="G1036:I1036"/>
    <mergeCell ref="C1037:F1037"/>
    <mergeCell ref="G1037:I1037"/>
    <mergeCell ref="C1038:F1038"/>
    <mergeCell ref="G1038:I1038"/>
    <mergeCell ref="Q1052:R1052"/>
    <mergeCell ref="J1053:J1054"/>
    <mergeCell ref="K1053:R1054"/>
    <mergeCell ref="J1055:J1056"/>
    <mergeCell ref="K1055:L1055"/>
    <mergeCell ref="M1055:N1055"/>
    <mergeCell ref="O1055:P1055"/>
    <mergeCell ref="Q1055:R1055"/>
    <mergeCell ref="K1056:L1056"/>
    <mergeCell ref="M1056:N1056"/>
    <mergeCell ref="O1056:P1056"/>
    <mergeCell ref="Q1056:R1056"/>
    <mergeCell ref="Q1047:R1047"/>
    <mergeCell ref="J1048:J1049"/>
    <mergeCell ref="K1048:R1049"/>
    <mergeCell ref="J1050:J1051"/>
    <mergeCell ref="K1050:L1050"/>
    <mergeCell ref="M1050:N1050"/>
    <mergeCell ref="O1050:P1050"/>
    <mergeCell ref="Q1050:R1050"/>
    <mergeCell ref="K1051:L1051"/>
    <mergeCell ref="M1051:N1051"/>
    <mergeCell ref="O1051:P1051"/>
    <mergeCell ref="Q1051:R1051"/>
    <mergeCell ref="Q1062:R1062"/>
    <mergeCell ref="J1063:J1064"/>
    <mergeCell ref="K1063:R1064"/>
    <mergeCell ref="J1065:J1066"/>
    <mergeCell ref="K1065:L1065"/>
    <mergeCell ref="M1065:N1065"/>
    <mergeCell ref="O1065:P1065"/>
    <mergeCell ref="Q1065:R1065"/>
    <mergeCell ref="K1066:L1066"/>
    <mergeCell ref="M1066:N1066"/>
    <mergeCell ref="O1066:P1066"/>
    <mergeCell ref="Q1066:R1066"/>
    <mergeCell ref="Q1057:R1057"/>
    <mergeCell ref="J1058:J1059"/>
    <mergeCell ref="K1058:R1059"/>
    <mergeCell ref="J1060:J1061"/>
    <mergeCell ref="K1060:L1060"/>
    <mergeCell ref="M1060:N1060"/>
    <mergeCell ref="O1060:P1060"/>
    <mergeCell ref="Q1060:R1060"/>
    <mergeCell ref="K1061:L1061"/>
    <mergeCell ref="M1061:N1061"/>
    <mergeCell ref="O1061:P1061"/>
    <mergeCell ref="Q1061:R1061"/>
    <mergeCell ref="Q1072:R1072"/>
    <mergeCell ref="J1073:J1074"/>
    <mergeCell ref="K1073:R1074"/>
    <mergeCell ref="J1075:J1076"/>
    <mergeCell ref="K1075:L1075"/>
    <mergeCell ref="M1075:N1075"/>
    <mergeCell ref="O1075:P1075"/>
    <mergeCell ref="Q1075:R1075"/>
    <mergeCell ref="K1076:L1076"/>
    <mergeCell ref="M1076:N1076"/>
    <mergeCell ref="O1076:P1076"/>
    <mergeCell ref="Q1076:R1076"/>
    <mergeCell ref="Q1067:R1067"/>
    <mergeCell ref="J1068:J1069"/>
    <mergeCell ref="K1068:R1069"/>
    <mergeCell ref="J1070:J1071"/>
    <mergeCell ref="K1070:L1070"/>
    <mergeCell ref="M1070:N1070"/>
    <mergeCell ref="O1070:P1070"/>
    <mergeCell ref="Q1070:R1070"/>
    <mergeCell ref="K1071:L1071"/>
    <mergeCell ref="M1071:N1071"/>
    <mergeCell ref="O1071:P1071"/>
    <mergeCell ref="Q1071:R1071"/>
    <mergeCell ref="Q1082:R1082"/>
    <mergeCell ref="J1083:J1084"/>
    <mergeCell ref="K1083:R1084"/>
    <mergeCell ref="J1085:J1086"/>
    <mergeCell ref="K1085:L1085"/>
    <mergeCell ref="M1085:N1085"/>
    <mergeCell ref="O1085:P1085"/>
    <mergeCell ref="Q1085:R1085"/>
    <mergeCell ref="K1086:L1086"/>
    <mergeCell ref="M1086:N1086"/>
    <mergeCell ref="O1086:P1086"/>
    <mergeCell ref="Q1086:R1086"/>
    <mergeCell ref="Q1077:R1077"/>
    <mergeCell ref="J1078:J1079"/>
    <mergeCell ref="K1078:R1079"/>
    <mergeCell ref="J1080:J1081"/>
    <mergeCell ref="K1080:L1080"/>
    <mergeCell ref="M1080:N1080"/>
    <mergeCell ref="O1080:P1080"/>
    <mergeCell ref="Q1080:R1080"/>
    <mergeCell ref="K1081:L1081"/>
    <mergeCell ref="M1081:N1081"/>
    <mergeCell ref="O1081:P1081"/>
    <mergeCell ref="Q1081:R1081"/>
    <mergeCell ref="Q1092:R1092"/>
    <mergeCell ref="J1093:J1094"/>
    <mergeCell ref="K1093:R1094"/>
    <mergeCell ref="J1095:J1096"/>
    <mergeCell ref="K1095:L1095"/>
    <mergeCell ref="M1095:N1095"/>
    <mergeCell ref="O1095:P1095"/>
    <mergeCell ref="Q1095:R1095"/>
    <mergeCell ref="K1096:L1096"/>
    <mergeCell ref="M1096:N1096"/>
    <mergeCell ref="O1096:P1096"/>
    <mergeCell ref="Q1096:R1096"/>
    <mergeCell ref="Q1087:R1087"/>
    <mergeCell ref="J1088:J1089"/>
    <mergeCell ref="K1088:R1089"/>
    <mergeCell ref="J1090:J1091"/>
    <mergeCell ref="K1090:L1090"/>
    <mergeCell ref="M1090:N1090"/>
    <mergeCell ref="O1090:P1090"/>
    <mergeCell ref="Q1090:R1090"/>
    <mergeCell ref="K1091:L1091"/>
    <mergeCell ref="M1091:N1091"/>
    <mergeCell ref="O1091:P1091"/>
    <mergeCell ref="Q1091:R1091"/>
    <mergeCell ref="Q1102:R1102"/>
    <mergeCell ref="J1103:J1104"/>
    <mergeCell ref="K1103:R1104"/>
    <mergeCell ref="J1105:J1106"/>
    <mergeCell ref="K1105:L1105"/>
    <mergeCell ref="M1105:N1105"/>
    <mergeCell ref="O1105:P1105"/>
    <mergeCell ref="Q1105:R1105"/>
    <mergeCell ref="K1106:L1106"/>
    <mergeCell ref="M1106:N1106"/>
    <mergeCell ref="O1106:P1106"/>
    <mergeCell ref="Q1106:R1106"/>
    <mergeCell ref="Q1097:R1097"/>
    <mergeCell ref="J1098:J1099"/>
    <mergeCell ref="K1098:R1099"/>
    <mergeCell ref="J1100:J1101"/>
    <mergeCell ref="K1100:L1100"/>
    <mergeCell ref="M1100:N1100"/>
    <mergeCell ref="O1100:P1100"/>
    <mergeCell ref="Q1100:R1100"/>
    <mergeCell ref="K1101:L1101"/>
    <mergeCell ref="M1101:N1101"/>
    <mergeCell ref="O1101:P1101"/>
    <mergeCell ref="Q1101:R1101"/>
    <mergeCell ref="Q1112:R1112"/>
    <mergeCell ref="J1113:J1114"/>
    <mergeCell ref="K1113:R1114"/>
    <mergeCell ref="J1115:J1116"/>
    <mergeCell ref="K1115:L1115"/>
    <mergeCell ref="M1115:N1115"/>
    <mergeCell ref="O1115:P1115"/>
    <mergeCell ref="Q1115:R1115"/>
    <mergeCell ref="K1116:L1116"/>
    <mergeCell ref="M1116:N1116"/>
    <mergeCell ref="O1116:P1116"/>
    <mergeCell ref="Q1116:R1116"/>
    <mergeCell ref="Q1107:R1107"/>
    <mergeCell ref="J1108:J1109"/>
    <mergeCell ref="K1108:R1109"/>
    <mergeCell ref="J1110:J1111"/>
    <mergeCell ref="K1110:L1110"/>
    <mergeCell ref="M1110:N1110"/>
    <mergeCell ref="O1110:P1110"/>
    <mergeCell ref="Q1110:R1110"/>
    <mergeCell ref="K1111:L1111"/>
    <mergeCell ref="M1111:N1111"/>
    <mergeCell ref="O1111:P1111"/>
    <mergeCell ref="Q1111:R1111"/>
    <mergeCell ref="C1125:F1125"/>
    <mergeCell ref="G1125:I1125"/>
    <mergeCell ref="C1126:F1126"/>
    <mergeCell ref="G1126:I1126"/>
    <mergeCell ref="J1129:J1130"/>
    <mergeCell ref="K1129:R1130"/>
    <mergeCell ref="J1131:J1132"/>
    <mergeCell ref="K1131:L1131"/>
    <mergeCell ref="M1131:N1131"/>
    <mergeCell ref="O1131:P1131"/>
    <mergeCell ref="Q1131:R1131"/>
    <mergeCell ref="K1132:L1132"/>
    <mergeCell ref="M1132:N1132"/>
    <mergeCell ref="O1132:P1132"/>
    <mergeCell ref="Q1132:R1132"/>
    <mergeCell ref="Q1117:R1117"/>
    <mergeCell ref="C1121:F1121"/>
    <mergeCell ref="G1121:I1121"/>
    <mergeCell ref="C1122:F1122"/>
    <mergeCell ref="G1122:I1122"/>
    <mergeCell ref="C1123:F1123"/>
    <mergeCell ref="G1123:I1123"/>
    <mergeCell ref="C1124:F1124"/>
    <mergeCell ref="G1124:I1124"/>
    <mergeCell ref="Q1122:R1122"/>
    <mergeCell ref="Q1138:R1138"/>
    <mergeCell ref="J1139:J1140"/>
    <mergeCell ref="K1139:R1140"/>
    <mergeCell ref="J1141:J1142"/>
    <mergeCell ref="K1141:L1141"/>
    <mergeCell ref="M1141:N1141"/>
    <mergeCell ref="O1141:P1141"/>
    <mergeCell ref="Q1141:R1141"/>
    <mergeCell ref="K1142:L1142"/>
    <mergeCell ref="M1142:N1142"/>
    <mergeCell ref="O1142:P1142"/>
    <mergeCell ref="Q1142:R1142"/>
    <mergeCell ref="Q1133:R1133"/>
    <mergeCell ref="J1134:J1135"/>
    <mergeCell ref="K1134:R1135"/>
    <mergeCell ref="J1136:J1137"/>
    <mergeCell ref="K1136:L1136"/>
    <mergeCell ref="M1136:N1136"/>
    <mergeCell ref="O1136:P1136"/>
    <mergeCell ref="Q1136:R1136"/>
    <mergeCell ref="K1137:L1137"/>
    <mergeCell ref="M1137:N1137"/>
    <mergeCell ref="O1137:P1137"/>
    <mergeCell ref="Q1137:R1137"/>
    <mergeCell ref="Q1148:R1148"/>
    <mergeCell ref="J1149:J1150"/>
    <mergeCell ref="K1149:R1150"/>
    <mergeCell ref="J1151:J1152"/>
    <mergeCell ref="K1151:L1151"/>
    <mergeCell ref="M1151:N1151"/>
    <mergeCell ref="O1151:P1151"/>
    <mergeCell ref="Q1151:R1151"/>
    <mergeCell ref="K1152:L1152"/>
    <mergeCell ref="M1152:N1152"/>
    <mergeCell ref="O1152:P1152"/>
    <mergeCell ref="Q1152:R1152"/>
    <mergeCell ref="Q1143:R1143"/>
    <mergeCell ref="J1144:J1145"/>
    <mergeCell ref="K1144:R1145"/>
    <mergeCell ref="J1146:J1147"/>
    <mergeCell ref="K1146:L1146"/>
    <mergeCell ref="M1146:N1146"/>
    <mergeCell ref="O1146:P1146"/>
    <mergeCell ref="Q1146:R1146"/>
    <mergeCell ref="K1147:L1147"/>
    <mergeCell ref="M1147:N1147"/>
    <mergeCell ref="O1147:P1147"/>
    <mergeCell ref="Q1147:R1147"/>
    <mergeCell ref="Q1158:R1158"/>
    <mergeCell ref="J1159:J1160"/>
    <mergeCell ref="K1159:R1160"/>
    <mergeCell ref="J1161:J1162"/>
    <mergeCell ref="K1161:L1161"/>
    <mergeCell ref="M1161:N1161"/>
    <mergeCell ref="O1161:P1161"/>
    <mergeCell ref="Q1161:R1161"/>
    <mergeCell ref="K1162:L1162"/>
    <mergeCell ref="M1162:N1162"/>
    <mergeCell ref="O1162:P1162"/>
    <mergeCell ref="Q1162:R1162"/>
    <mergeCell ref="Q1153:R1153"/>
    <mergeCell ref="J1154:J1155"/>
    <mergeCell ref="K1154:R1155"/>
    <mergeCell ref="J1156:J1157"/>
    <mergeCell ref="K1156:L1156"/>
    <mergeCell ref="M1156:N1156"/>
    <mergeCell ref="O1156:P1156"/>
    <mergeCell ref="Q1156:R1156"/>
    <mergeCell ref="K1157:L1157"/>
    <mergeCell ref="M1157:N1157"/>
    <mergeCell ref="O1157:P1157"/>
    <mergeCell ref="Q1157:R1157"/>
    <mergeCell ref="Q1168:R1168"/>
    <mergeCell ref="J1169:J1170"/>
    <mergeCell ref="K1169:R1170"/>
    <mergeCell ref="J1171:J1172"/>
    <mergeCell ref="K1171:L1171"/>
    <mergeCell ref="M1171:N1171"/>
    <mergeCell ref="O1171:P1171"/>
    <mergeCell ref="Q1171:R1171"/>
    <mergeCell ref="K1172:L1172"/>
    <mergeCell ref="M1172:N1172"/>
    <mergeCell ref="O1172:P1172"/>
    <mergeCell ref="Q1172:R1172"/>
    <mergeCell ref="Q1163:R1163"/>
    <mergeCell ref="J1164:J1165"/>
    <mergeCell ref="K1164:R1165"/>
    <mergeCell ref="J1166:J1167"/>
    <mergeCell ref="K1166:L1166"/>
    <mergeCell ref="M1166:N1166"/>
    <mergeCell ref="O1166:P1166"/>
    <mergeCell ref="Q1166:R1166"/>
    <mergeCell ref="K1167:L1167"/>
    <mergeCell ref="M1167:N1167"/>
    <mergeCell ref="O1167:P1167"/>
    <mergeCell ref="Q1167:R1167"/>
    <mergeCell ref="Q1178:R1178"/>
    <mergeCell ref="J1179:J1180"/>
    <mergeCell ref="K1179:R1180"/>
    <mergeCell ref="J1181:J1182"/>
    <mergeCell ref="K1181:L1181"/>
    <mergeCell ref="M1181:N1181"/>
    <mergeCell ref="O1181:P1181"/>
    <mergeCell ref="Q1181:R1181"/>
    <mergeCell ref="K1182:L1182"/>
    <mergeCell ref="M1182:N1182"/>
    <mergeCell ref="O1182:P1182"/>
    <mergeCell ref="Q1182:R1182"/>
    <mergeCell ref="Q1173:R1173"/>
    <mergeCell ref="J1174:J1175"/>
    <mergeCell ref="K1174:R1175"/>
    <mergeCell ref="J1176:J1177"/>
    <mergeCell ref="K1176:L1176"/>
    <mergeCell ref="M1176:N1176"/>
    <mergeCell ref="O1176:P1176"/>
    <mergeCell ref="Q1176:R1176"/>
    <mergeCell ref="K1177:L1177"/>
    <mergeCell ref="M1177:N1177"/>
    <mergeCell ref="O1177:P1177"/>
    <mergeCell ref="Q1177:R1177"/>
    <mergeCell ref="Q1188:R1188"/>
    <mergeCell ref="J1189:J1190"/>
    <mergeCell ref="K1189:R1190"/>
    <mergeCell ref="J1191:J1192"/>
    <mergeCell ref="K1191:L1191"/>
    <mergeCell ref="M1191:N1191"/>
    <mergeCell ref="O1191:P1191"/>
    <mergeCell ref="Q1191:R1191"/>
    <mergeCell ref="K1192:L1192"/>
    <mergeCell ref="M1192:N1192"/>
    <mergeCell ref="O1192:P1192"/>
    <mergeCell ref="Q1192:R1192"/>
    <mergeCell ref="Q1183:R1183"/>
    <mergeCell ref="J1184:J1185"/>
    <mergeCell ref="K1184:R1185"/>
    <mergeCell ref="J1186:J1187"/>
    <mergeCell ref="K1186:L1186"/>
    <mergeCell ref="M1186:N1186"/>
    <mergeCell ref="O1186:P1186"/>
    <mergeCell ref="Q1186:R1186"/>
    <mergeCell ref="K1187:L1187"/>
    <mergeCell ref="M1187:N1187"/>
    <mergeCell ref="O1187:P1187"/>
    <mergeCell ref="Q1187:R1187"/>
    <mergeCell ref="Q1198:R1198"/>
    <mergeCell ref="J1199:J1200"/>
    <mergeCell ref="K1199:R1200"/>
    <mergeCell ref="J1201:J1202"/>
    <mergeCell ref="K1201:L1201"/>
    <mergeCell ref="M1201:N1201"/>
    <mergeCell ref="O1201:P1201"/>
    <mergeCell ref="Q1201:R1201"/>
    <mergeCell ref="K1202:L1202"/>
    <mergeCell ref="M1202:N1202"/>
    <mergeCell ref="O1202:P1202"/>
    <mergeCell ref="Q1202:R1202"/>
    <mergeCell ref="Q1193:R1193"/>
    <mergeCell ref="J1194:J1195"/>
    <mergeCell ref="K1194:R1195"/>
    <mergeCell ref="J1196:J1197"/>
    <mergeCell ref="K1196:L1196"/>
    <mergeCell ref="M1196:N1196"/>
    <mergeCell ref="O1196:P1196"/>
    <mergeCell ref="Q1196:R1196"/>
    <mergeCell ref="K1197:L1197"/>
    <mergeCell ref="M1197:N1197"/>
    <mergeCell ref="O1197:P1197"/>
    <mergeCell ref="Q1197:R1197"/>
    <mergeCell ref="C1211:F1211"/>
    <mergeCell ref="G1211:I1211"/>
    <mergeCell ref="C1212:F1212"/>
    <mergeCell ref="G1212:I1212"/>
    <mergeCell ref="J1215:J1216"/>
    <mergeCell ref="K1215:R1216"/>
    <mergeCell ref="J1217:J1218"/>
    <mergeCell ref="K1217:L1217"/>
    <mergeCell ref="M1217:N1217"/>
    <mergeCell ref="O1217:P1217"/>
    <mergeCell ref="Q1217:R1217"/>
    <mergeCell ref="K1218:L1218"/>
    <mergeCell ref="M1218:N1218"/>
    <mergeCell ref="O1218:P1218"/>
    <mergeCell ref="Q1218:R1218"/>
    <mergeCell ref="Q1203:R1203"/>
    <mergeCell ref="C1207:F1207"/>
    <mergeCell ref="G1207:I1207"/>
    <mergeCell ref="C1208:F1208"/>
    <mergeCell ref="G1208:I1208"/>
    <mergeCell ref="C1209:F1209"/>
    <mergeCell ref="G1209:I1209"/>
    <mergeCell ref="C1210:F1210"/>
    <mergeCell ref="G1210:I1210"/>
    <mergeCell ref="Q1224:R1224"/>
    <mergeCell ref="J1225:J1226"/>
    <mergeCell ref="K1225:R1226"/>
    <mergeCell ref="J1227:J1228"/>
    <mergeCell ref="K1227:L1227"/>
    <mergeCell ref="M1227:N1227"/>
    <mergeCell ref="O1227:P1227"/>
    <mergeCell ref="Q1227:R1227"/>
    <mergeCell ref="K1228:L1228"/>
    <mergeCell ref="M1228:N1228"/>
    <mergeCell ref="O1228:P1228"/>
    <mergeCell ref="Q1228:R1228"/>
    <mergeCell ref="Q1219:R1219"/>
    <mergeCell ref="J1220:J1221"/>
    <mergeCell ref="K1220:R1221"/>
    <mergeCell ref="J1222:J1223"/>
    <mergeCell ref="K1222:L1222"/>
    <mergeCell ref="M1222:N1222"/>
    <mergeCell ref="O1222:P1222"/>
    <mergeCell ref="Q1222:R1222"/>
    <mergeCell ref="K1223:L1223"/>
    <mergeCell ref="M1223:N1223"/>
    <mergeCell ref="O1223:P1223"/>
    <mergeCell ref="Q1223:R1223"/>
    <mergeCell ref="Q1234:R1234"/>
    <mergeCell ref="J1235:J1236"/>
    <mergeCell ref="K1235:R1236"/>
    <mergeCell ref="J1237:J1238"/>
    <mergeCell ref="K1237:L1237"/>
    <mergeCell ref="M1237:N1237"/>
    <mergeCell ref="O1237:P1237"/>
    <mergeCell ref="Q1237:R1237"/>
    <mergeCell ref="K1238:L1238"/>
    <mergeCell ref="M1238:N1238"/>
    <mergeCell ref="O1238:P1238"/>
    <mergeCell ref="Q1238:R1238"/>
    <mergeCell ref="Q1229:R1229"/>
    <mergeCell ref="J1230:J1231"/>
    <mergeCell ref="K1230:R1231"/>
    <mergeCell ref="J1232:J1233"/>
    <mergeCell ref="K1232:L1232"/>
    <mergeCell ref="M1232:N1232"/>
    <mergeCell ref="O1232:P1232"/>
    <mergeCell ref="Q1232:R1232"/>
    <mergeCell ref="K1233:L1233"/>
    <mergeCell ref="M1233:N1233"/>
    <mergeCell ref="O1233:P1233"/>
    <mergeCell ref="Q1233:R1233"/>
    <mergeCell ref="Q1244:R1244"/>
    <mergeCell ref="J1245:J1246"/>
    <mergeCell ref="K1245:R1246"/>
    <mergeCell ref="J1247:J1248"/>
    <mergeCell ref="K1247:L1247"/>
    <mergeCell ref="M1247:N1247"/>
    <mergeCell ref="O1247:P1247"/>
    <mergeCell ref="Q1247:R1247"/>
    <mergeCell ref="K1248:L1248"/>
    <mergeCell ref="M1248:N1248"/>
    <mergeCell ref="O1248:P1248"/>
    <mergeCell ref="Q1248:R1248"/>
    <mergeCell ref="Q1239:R1239"/>
    <mergeCell ref="J1240:J1241"/>
    <mergeCell ref="K1240:R1241"/>
    <mergeCell ref="J1242:J1243"/>
    <mergeCell ref="K1242:L1242"/>
    <mergeCell ref="M1242:N1242"/>
    <mergeCell ref="O1242:P1242"/>
    <mergeCell ref="Q1242:R1242"/>
    <mergeCell ref="K1243:L1243"/>
    <mergeCell ref="M1243:N1243"/>
    <mergeCell ref="O1243:P1243"/>
    <mergeCell ref="Q1243:R1243"/>
    <mergeCell ref="Q1254:R1254"/>
    <mergeCell ref="J1255:J1256"/>
    <mergeCell ref="K1255:R1256"/>
    <mergeCell ref="J1257:J1258"/>
    <mergeCell ref="K1257:L1257"/>
    <mergeCell ref="M1257:N1257"/>
    <mergeCell ref="O1257:P1257"/>
    <mergeCell ref="Q1257:R1257"/>
    <mergeCell ref="K1258:L1258"/>
    <mergeCell ref="M1258:N1258"/>
    <mergeCell ref="O1258:P1258"/>
    <mergeCell ref="Q1258:R1258"/>
    <mergeCell ref="Q1249:R1249"/>
    <mergeCell ref="J1250:J1251"/>
    <mergeCell ref="K1250:R1251"/>
    <mergeCell ref="J1252:J1253"/>
    <mergeCell ref="K1252:L1252"/>
    <mergeCell ref="M1252:N1252"/>
    <mergeCell ref="O1252:P1252"/>
    <mergeCell ref="Q1252:R1252"/>
    <mergeCell ref="K1253:L1253"/>
    <mergeCell ref="M1253:N1253"/>
    <mergeCell ref="O1253:P1253"/>
    <mergeCell ref="Q1253:R1253"/>
    <mergeCell ref="Q1264:R1264"/>
    <mergeCell ref="J1265:J1266"/>
    <mergeCell ref="K1265:R1266"/>
    <mergeCell ref="J1267:J1268"/>
    <mergeCell ref="K1267:L1267"/>
    <mergeCell ref="M1267:N1267"/>
    <mergeCell ref="O1267:P1267"/>
    <mergeCell ref="Q1267:R1267"/>
    <mergeCell ref="K1268:L1268"/>
    <mergeCell ref="M1268:N1268"/>
    <mergeCell ref="O1268:P1268"/>
    <mergeCell ref="Q1268:R1268"/>
    <mergeCell ref="Q1259:R1259"/>
    <mergeCell ref="J1260:J1261"/>
    <mergeCell ref="K1260:R1261"/>
    <mergeCell ref="J1262:J1263"/>
    <mergeCell ref="K1262:L1262"/>
    <mergeCell ref="M1262:N1262"/>
    <mergeCell ref="O1262:P1262"/>
    <mergeCell ref="Q1262:R1262"/>
    <mergeCell ref="K1263:L1263"/>
    <mergeCell ref="M1263:N1263"/>
    <mergeCell ref="O1263:P1263"/>
    <mergeCell ref="Q1263:R1263"/>
    <mergeCell ref="Q1274:R1274"/>
    <mergeCell ref="J1275:J1276"/>
    <mergeCell ref="K1275:R1276"/>
    <mergeCell ref="J1277:J1278"/>
    <mergeCell ref="K1277:L1277"/>
    <mergeCell ref="M1277:N1277"/>
    <mergeCell ref="O1277:P1277"/>
    <mergeCell ref="Q1277:R1277"/>
    <mergeCell ref="K1278:L1278"/>
    <mergeCell ref="M1278:N1278"/>
    <mergeCell ref="O1278:P1278"/>
    <mergeCell ref="Q1278:R1278"/>
    <mergeCell ref="Q1269:R1269"/>
    <mergeCell ref="J1270:J1271"/>
    <mergeCell ref="K1270:R1271"/>
    <mergeCell ref="J1272:J1273"/>
    <mergeCell ref="K1272:L1272"/>
    <mergeCell ref="M1272:N1272"/>
    <mergeCell ref="O1272:P1272"/>
    <mergeCell ref="Q1272:R1272"/>
    <mergeCell ref="K1273:L1273"/>
    <mergeCell ref="M1273:N1273"/>
    <mergeCell ref="O1273:P1273"/>
    <mergeCell ref="Q1273:R1273"/>
    <mergeCell ref="Q1284:R1284"/>
    <mergeCell ref="J1285:J1286"/>
    <mergeCell ref="K1285:R1286"/>
    <mergeCell ref="J1287:J1288"/>
    <mergeCell ref="K1287:L1287"/>
    <mergeCell ref="M1287:N1287"/>
    <mergeCell ref="O1287:P1287"/>
    <mergeCell ref="Q1287:R1287"/>
    <mergeCell ref="K1288:L1288"/>
    <mergeCell ref="M1288:N1288"/>
    <mergeCell ref="O1288:P1288"/>
    <mergeCell ref="Q1288:R1288"/>
    <mergeCell ref="Q1279:R1279"/>
    <mergeCell ref="J1280:J1281"/>
    <mergeCell ref="K1280:R1281"/>
    <mergeCell ref="J1282:J1283"/>
    <mergeCell ref="K1282:L1282"/>
    <mergeCell ref="M1282:N1282"/>
    <mergeCell ref="O1282:P1282"/>
    <mergeCell ref="Q1282:R1282"/>
    <mergeCell ref="K1283:L1283"/>
    <mergeCell ref="M1283:N1283"/>
    <mergeCell ref="O1283:P1283"/>
    <mergeCell ref="Q1283:R1283"/>
    <mergeCell ref="C1297:F1297"/>
    <mergeCell ref="G1297:I1297"/>
    <mergeCell ref="C1298:F1298"/>
    <mergeCell ref="G1298:I1298"/>
    <mergeCell ref="J1301:J1302"/>
    <mergeCell ref="K1301:R1302"/>
    <mergeCell ref="J1303:J1304"/>
    <mergeCell ref="K1303:L1303"/>
    <mergeCell ref="M1303:N1303"/>
    <mergeCell ref="O1303:P1303"/>
    <mergeCell ref="Q1303:R1303"/>
    <mergeCell ref="K1304:L1304"/>
    <mergeCell ref="M1304:N1304"/>
    <mergeCell ref="O1304:P1304"/>
    <mergeCell ref="Q1304:R1304"/>
    <mergeCell ref="Q1289:R1289"/>
    <mergeCell ref="C1293:F1293"/>
    <mergeCell ref="G1293:I1293"/>
    <mergeCell ref="C1294:F1294"/>
    <mergeCell ref="G1294:I1294"/>
    <mergeCell ref="C1295:F1295"/>
    <mergeCell ref="G1295:I1295"/>
    <mergeCell ref="C1296:F1296"/>
    <mergeCell ref="G1296:I1296"/>
    <mergeCell ref="K1291:R1291"/>
    <mergeCell ref="Q1294:R1294"/>
    <mergeCell ref="Q1310:R1310"/>
    <mergeCell ref="J1311:J1312"/>
    <mergeCell ref="K1311:R1312"/>
    <mergeCell ref="J1313:J1314"/>
    <mergeCell ref="K1313:L1313"/>
    <mergeCell ref="M1313:N1313"/>
    <mergeCell ref="O1313:P1313"/>
    <mergeCell ref="Q1313:R1313"/>
    <mergeCell ref="K1314:L1314"/>
    <mergeCell ref="M1314:N1314"/>
    <mergeCell ref="O1314:P1314"/>
    <mergeCell ref="Q1314:R1314"/>
    <mergeCell ref="Q1305:R1305"/>
    <mergeCell ref="J1306:J1307"/>
    <mergeCell ref="K1306:R1307"/>
    <mergeCell ref="J1308:J1309"/>
    <mergeCell ref="K1308:L1308"/>
    <mergeCell ref="M1308:N1308"/>
    <mergeCell ref="O1308:P1308"/>
    <mergeCell ref="Q1308:R1308"/>
    <mergeCell ref="K1309:L1309"/>
    <mergeCell ref="M1309:N1309"/>
    <mergeCell ref="O1309:P1309"/>
    <mergeCell ref="Q1309:R1309"/>
    <mergeCell ref="Q1320:R1320"/>
    <mergeCell ref="J1321:J1322"/>
    <mergeCell ref="K1321:R1322"/>
    <mergeCell ref="J1323:J1324"/>
    <mergeCell ref="K1323:L1323"/>
    <mergeCell ref="M1323:N1323"/>
    <mergeCell ref="O1323:P1323"/>
    <mergeCell ref="Q1323:R1323"/>
    <mergeCell ref="K1324:L1324"/>
    <mergeCell ref="M1324:N1324"/>
    <mergeCell ref="O1324:P1324"/>
    <mergeCell ref="Q1324:R1324"/>
    <mergeCell ref="Q1315:R1315"/>
    <mergeCell ref="J1316:J1317"/>
    <mergeCell ref="K1316:R1317"/>
    <mergeCell ref="J1318:J1319"/>
    <mergeCell ref="K1318:L1318"/>
    <mergeCell ref="M1318:N1318"/>
    <mergeCell ref="O1318:P1318"/>
    <mergeCell ref="Q1318:R1318"/>
    <mergeCell ref="K1319:L1319"/>
    <mergeCell ref="M1319:N1319"/>
    <mergeCell ref="O1319:P1319"/>
    <mergeCell ref="Q1319:R1319"/>
    <mergeCell ref="Q1330:R1330"/>
    <mergeCell ref="J1331:J1332"/>
    <mergeCell ref="K1331:R1332"/>
    <mergeCell ref="J1333:J1334"/>
    <mergeCell ref="K1333:L1333"/>
    <mergeCell ref="M1333:N1333"/>
    <mergeCell ref="O1333:P1333"/>
    <mergeCell ref="Q1333:R1333"/>
    <mergeCell ref="K1334:L1334"/>
    <mergeCell ref="M1334:N1334"/>
    <mergeCell ref="O1334:P1334"/>
    <mergeCell ref="Q1334:R1334"/>
    <mergeCell ref="Q1325:R1325"/>
    <mergeCell ref="J1326:J1327"/>
    <mergeCell ref="K1326:R1327"/>
    <mergeCell ref="J1328:J1329"/>
    <mergeCell ref="K1328:L1328"/>
    <mergeCell ref="M1328:N1328"/>
    <mergeCell ref="O1328:P1328"/>
    <mergeCell ref="Q1328:R1328"/>
    <mergeCell ref="K1329:L1329"/>
    <mergeCell ref="M1329:N1329"/>
    <mergeCell ref="O1329:P1329"/>
    <mergeCell ref="Q1329:R1329"/>
    <mergeCell ref="Q1340:R1340"/>
    <mergeCell ref="J1341:J1342"/>
    <mergeCell ref="K1341:R1342"/>
    <mergeCell ref="J1343:J1344"/>
    <mergeCell ref="K1343:L1343"/>
    <mergeCell ref="M1343:N1343"/>
    <mergeCell ref="O1343:P1343"/>
    <mergeCell ref="Q1343:R1343"/>
    <mergeCell ref="K1344:L1344"/>
    <mergeCell ref="M1344:N1344"/>
    <mergeCell ref="O1344:P1344"/>
    <mergeCell ref="Q1344:R1344"/>
    <mergeCell ref="Q1335:R1335"/>
    <mergeCell ref="J1336:J1337"/>
    <mergeCell ref="K1336:R1337"/>
    <mergeCell ref="J1338:J1339"/>
    <mergeCell ref="K1338:L1338"/>
    <mergeCell ref="M1338:N1338"/>
    <mergeCell ref="O1338:P1338"/>
    <mergeCell ref="Q1338:R1338"/>
    <mergeCell ref="K1339:L1339"/>
    <mergeCell ref="M1339:N1339"/>
    <mergeCell ref="O1339:P1339"/>
    <mergeCell ref="Q1339:R1339"/>
    <mergeCell ref="Q1350:R1350"/>
    <mergeCell ref="J1351:J1352"/>
    <mergeCell ref="K1351:R1352"/>
    <mergeCell ref="J1353:J1354"/>
    <mergeCell ref="K1353:L1353"/>
    <mergeCell ref="M1353:N1353"/>
    <mergeCell ref="O1353:P1353"/>
    <mergeCell ref="Q1353:R1353"/>
    <mergeCell ref="K1354:L1354"/>
    <mergeCell ref="M1354:N1354"/>
    <mergeCell ref="O1354:P1354"/>
    <mergeCell ref="Q1354:R1354"/>
    <mergeCell ref="Q1345:R1345"/>
    <mergeCell ref="J1346:J1347"/>
    <mergeCell ref="K1346:R1347"/>
    <mergeCell ref="J1348:J1349"/>
    <mergeCell ref="K1348:L1348"/>
    <mergeCell ref="M1348:N1348"/>
    <mergeCell ref="O1348:P1348"/>
    <mergeCell ref="Q1348:R1348"/>
    <mergeCell ref="K1349:L1349"/>
    <mergeCell ref="M1349:N1349"/>
    <mergeCell ref="O1349:P1349"/>
    <mergeCell ref="Q1349:R1349"/>
    <mergeCell ref="Q1360:R1360"/>
    <mergeCell ref="J1361:J1362"/>
    <mergeCell ref="K1361:R1362"/>
    <mergeCell ref="J1363:J1364"/>
    <mergeCell ref="K1363:L1363"/>
    <mergeCell ref="M1363:N1363"/>
    <mergeCell ref="O1363:P1363"/>
    <mergeCell ref="Q1363:R1363"/>
    <mergeCell ref="K1364:L1364"/>
    <mergeCell ref="M1364:N1364"/>
    <mergeCell ref="O1364:P1364"/>
    <mergeCell ref="Q1364:R1364"/>
    <mergeCell ref="Q1355:R1355"/>
    <mergeCell ref="J1356:J1357"/>
    <mergeCell ref="K1356:R1357"/>
    <mergeCell ref="J1358:J1359"/>
    <mergeCell ref="K1358:L1358"/>
    <mergeCell ref="M1358:N1358"/>
    <mergeCell ref="O1358:P1358"/>
    <mergeCell ref="Q1358:R1358"/>
    <mergeCell ref="K1359:L1359"/>
    <mergeCell ref="M1359:N1359"/>
    <mergeCell ref="O1359:P1359"/>
    <mergeCell ref="Q1359:R1359"/>
    <mergeCell ref="Q1370:R1370"/>
    <mergeCell ref="J1371:J1372"/>
    <mergeCell ref="K1371:R1372"/>
    <mergeCell ref="J1373:J1374"/>
    <mergeCell ref="K1373:L1373"/>
    <mergeCell ref="M1373:N1373"/>
    <mergeCell ref="O1373:P1373"/>
    <mergeCell ref="Q1373:R1373"/>
    <mergeCell ref="K1374:L1374"/>
    <mergeCell ref="M1374:N1374"/>
    <mergeCell ref="O1374:P1374"/>
    <mergeCell ref="Q1374:R1374"/>
    <mergeCell ref="Q1365:R1365"/>
    <mergeCell ref="J1366:J1367"/>
    <mergeCell ref="K1366:R1367"/>
    <mergeCell ref="J1368:J1369"/>
    <mergeCell ref="K1368:L1368"/>
    <mergeCell ref="M1368:N1368"/>
    <mergeCell ref="O1368:P1368"/>
    <mergeCell ref="Q1368:R1368"/>
    <mergeCell ref="K1369:L1369"/>
    <mergeCell ref="M1369:N1369"/>
    <mergeCell ref="O1369:P1369"/>
    <mergeCell ref="Q1369:R1369"/>
    <mergeCell ref="C1383:F1383"/>
    <mergeCell ref="G1383:I1383"/>
    <mergeCell ref="C1384:F1384"/>
    <mergeCell ref="G1384:I1384"/>
    <mergeCell ref="J1387:J1388"/>
    <mergeCell ref="K1387:R1388"/>
    <mergeCell ref="J1389:J1390"/>
    <mergeCell ref="K1389:L1389"/>
    <mergeCell ref="M1389:N1389"/>
    <mergeCell ref="O1389:P1389"/>
    <mergeCell ref="Q1389:R1389"/>
    <mergeCell ref="K1390:L1390"/>
    <mergeCell ref="M1390:N1390"/>
    <mergeCell ref="O1390:P1390"/>
    <mergeCell ref="Q1390:R1390"/>
    <mergeCell ref="Q1375:R1375"/>
    <mergeCell ref="C1379:F1379"/>
    <mergeCell ref="G1379:I1379"/>
    <mergeCell ref="C1380:F1380"/>
    <mergeCell ref="G1380:I1380"/>
    <mergeCell ref="C1381:F1381"/>
    <mergeCell ref="G1381:I1381"/>
    <mergeCell ref="C1382:F1382"/>
    <mergeCell ref="G1382:I1382"/>
    <mergeCell ref="K1377:R1377"/>
    <mergeCell ref="Q1396:R1396"/>
    <mergeCell ref="J1397:J1398"/>
    <mergeCell ref="K1397:R1398"/>
    <mergeCell ref="J1399:J1400"/>
    <mergeCell ref="K1399:L1399"/>
    <mergeCell ref="M1399:N1399"/>
    <mergeCell ref="O1399:P1399"/>
    <mergeCell ref="Q1399:R1399"/>
    <mergeCell ref="K1400:L1400"/>
    <mergeCell ref="M1400:N1400"/>
    <mergeCell ref="O1400:P1400"/>
    <mergeCell ref="Q1400:R1400"/>
    <mergeCell ref="Q1391:R1391"/>
    <mergeCell ref="J1392:J1393"/>
    <mergeCell ref="K1392:R1393"/>
    <mergeCell ref="J1394:J1395"/>
    <mergeCell ref="K1394:L1394"/>
    <mergeCell ref="M1394:N1394"/>
    <mergeCell ref="O1394:P1394"/>
    <mergeCell ref="Q1394:R1394"/>
    <mergeCell ref="K1395:L1395"/>
    <mergeCell ref="M1395:N1395"/>
    <mergeCell ref="O1395:P1395"/>
    <mergeCell ref="Q1395:R1395"/>
    <mergeCell ref="Q1406:R1406"/>
    <mergeCell ref="J1407:J1408"/>
    <mergeCell ref="K1407:R1408"/>
    <mergeCell ref="J1409:J1410"/>
    <mergeCell ref="K1409:L1409"/>
    <mergeCell ref="M1409:N1409"/>
    <mergeCell ref="O1409:P1409"/>
    <mergeCell ref="Q1409:R1409"/>
    <mergeCell ref="K1410:L1410"/>
    <mergeCell ref="M1410:N1410"/>
    <mergeCell ref="O1410:P1410"/>
    <mergeCell ref="Q1410:R1410"/>
    <mergeCell ref="Q1401:R1401"/>
    <mergeCell ref="J1402:J1403"/>
    <mergeCell ref="K1402:R1403"/>
    <mergeCell ref="J1404:J1405"/>
    <mergeCell ref="K1404:L1404"/>
    <mergeCell ref="M1404:N1404"/>
    <mergeCell ref="O1404:P1404"/>
    <mergeCell ref="Q1404:R1404"/>
    <mergeCell ref="K1405:L1405"/>
    <mergeCell ref="M1405:N1405"/>
    <mergeCell ref="O1405:P1405"/>
    <mergeCell ref="Q1405:R1405"/>
    <mergeCell ref="Q1416:R1416"/>
    <mergeCell ref="J1417:J1418"/>
    <mergeCell ref="K1417:R1418"/>
    <mergeCell ref="J1419:J1420"/>
    <mergeCell ref="K1419:L1419"/>
    <mergeCell ref="M1419:N1419"/>
    <mergeCell ref="O1419:P1419"/>
    <mergeCell ref="Q1419:R1419"/>
    <mergeCell ref="K1420:L1420"/>
    <mergeCell ref="M1420:N1420"/>
    <mergeCell ref="O1420:P1420"/>
    <mergeCell ref="Q1420:R1420"/>
    <mergeCell ref="Q1411:R1411"/>
    <mergeCell ref="J1412:J1413"/>
    <mergeCell ref="K1412:R1413"/>
    <mergeCell ref="J1414:J1415"/>
    <mergeCell ref="K1414:L1414"/>
    <mergeCell ref="M1414:N1414"/>
    <mergeCell ref="O1414:P1414"/>
    <mergeCell ref="Q1414:R1414"/>
    <mergeCell ref="K1415:L1415"/>
    <mergeCell ref="M1415:N1415"/>
    <mergeCell ref="O1415:P1415"/>
    <mergeCell ref="Q1415:R1415"/>
    <mergeCell ref="Q1426:R1426"/>
    <mergeCell ref="J1427:J1428"/>
    <mergeCell ref="K1427:R1428"/>
    <mergeCell ref="J1429:J1430"/>
    <mergeCell ref="K1429:L1429"/>
    <mergeCell ref="M1429:N1429"/>
    <mergeCell ref="O1429:P1429"/>
    <mergeCell ref="Q1429:R1429"/>
    <mergeCell ref="K1430:L1430"/>
    <mergeCell ref="M1430:N1430"/>
    <mergeCell ref="O1430:P1430"/>
    <mergeCell ref="Q1430:R1430"/>
    <mergeCell ref="Q1421:R1421"/>
    <mergeCell ref="J1422:J1423"/>
    <mergeCell ref="K1422:R1423"/>
    <mergeCell ref="J1424:J1425"/>
    <mergeCell ref="K1424:L1424"/>
    <mergeCell ref="M1424:N1424"/>
    <mergeCell ref="O1424:P1424"/>
    <mergeCell ref="Q1424:R1424"/>
    <mergeCell ref="K1425:L1425"/>
    <mergeCell ref="M1425:N1425"/>
    <mergeCell ref="O1425:P1425"/>
    <mergeCell ref="Q1425:R1425"/>
    <mergeCell ref="Q1436:R1436"/>
    <mergeCell ref="J1437:J1438"/>
    <mergeCell ref="K1437:R1438"/>
    <mergeCell ref="J1439:J1440"/>
    <mergeCell ref="K1439:L1439"/>
    <mergeCell ref="M1439:N1439"/>
    <mergeCell ref="O1439:P1439"/>
    <mergeCell ref="Q1439:R1439"/>
    <mergeCell ref="K1440:L1440"/>
    <mergeCell ref="M1440:N1440"/>
    <mergeCell ref="O1440:P1440"/>
    <mergeCell ref="Q1440:R1440"/>
    <mergeCell ref="Q1431:R1431"/>
    <mergeCell ref="J1432:J1433"/>
    <mergeCell ref="K1432:R1433"/>
    <mergeCell ref="J1434:J1435"/>
    <mergeCell ref="K1434:L1434"/>
    <mergeCell ref="M1434:N1434"/>
    <mergeCell ref="O1434:P1434"/>
    <mergeCell ref="Q1434:R1434"/>
    <mergeCell ref="K1435:L1435"/>
    <mergeCell ref="M1435:N1435"/>
    <mergeCell ref="O1435:P1435"/>
    <mergeCell ref="Q1435:R1435"/>
    <mergeCell ref="Q1446:R1446"/>
    <mergeCell ref="J1447:J1448"/>
    <mergeCell ref="K1447:R1448"/>
    <mergeCell ref="J1449:J1450"/>
    <mergeCell ref="K1449:L1449"/>
    <mergeCell ref="M1449:N1449"/>
    <mergeCell ref="O1449:P1449"/>
    <mergeCell ref="Q1449:R1449"/>
    <mergeCell ref="K1450:L1450"/>
    <mergeCell ref="M1450:N1450"/>
    <mergeCell ref="O1450:P1450"/>
    <mergeCell ref="Q1450:R1450"/>
    <mergeCell ref="Q1441:R1441"/>
    <mergeCell ref="J1442:J1443"/>
    <mergeCell ref="K1442:R1443"/>
    <mergeCell ref="J1444:J1445"/>
    <mergeCell ref="K1444:L1444"/>
    <mergeCell ref="M1444:N1444"/>
    <mergeCell ref="O1444:P1444"/>
    <mergeCell ref="Q1444:R1444"/>
    <mergeCell ref="K1445:L1445"/>
    <mergeCell ref="M1445:N1445"/>
    <mergeCell ref="O1445:P1445"/>
    <mergeCell ref="Q1445:R1445"/>
    <mergeCell ref="Q1456:R1456"/>
    <mergeCell ref="J1457:J1458"/>
    <mergeCell ref="K1457:R1458"/>
    <mergeCell ref="J1459:J1460"/>
    <mergeCell ref="K1459:L1459"/>
    <mergeCell ref="M1459:N1459"/>
    <mergeCell ref="O1459:P1459"/>
    <mergeCell ref="Q1459:R1459"/>
    <mergeCell ref="K1460:L1460"/>
    <mergeCell ref="M1460:N1460"/>
    <mergeCell ref="O1460:P1460"/>
    <mergeCell ref="Q1460:R1460"/>
    <mergeCell ref="Q1451:R1451"/>
    <mergeCell ref="J1452:J1453"/>
    <mergeCell ref="K1452:R1453"/>
    <mergeCell ref="J1454:J1455"/>
    <mergeCell ref="K1454:L1454"/>
    <mergeCell ref="M1454:N1454"/>
    <mergeCell ref="O1454:P1454"/>
    <mergeCell ref="Q1454:R1454"/>
    <mergeCell ref="K1455:L1455"/>
    <mergeCell ref="M1455:N1455"/>
    <mergeCell ref="O1455:P1455"/>
    <mergeCell ref="Q1455:R1455"/>
    <mergeCell ref="C1469:F1469"/>
    <mergeCell ref="G1469:I1469"/>
    <mergeCell ref="C1470:F1470"/>
    <mergeCell ref="G1470:I1470"/>
    <mergeCell ref="J1473:J1474"/>
    <mergeCell ref="K1473:R1474"/>
    <mergeCell ref="J1475:J1476"/>
    <mergeCell ref="K1475:L1475"/>
    <mergeCell ref="M1475:N1475"/>
    <mergeCell ref="O1475:P1475"/>
    <mergeCell ref="Q1475:R1475"/>
    <mergeCell ref="K1476:L1476"/>
    <mergeCell ref="M1476:N1476"/>
    <mergeCell ref="O1476:P1476"/>
    <mergeCell ref="Q1476:R1476"/>
    <mergeCell ref="Q1461:R1461"/>
    <mergeCell ref="C1465:F1465"/>
    <mergeCell ref="G1465:I1465"/>
    <mergeCell ref="C1466:F1466"/>
    <mergeCell ref="G1466:I1466"/>
    <mergeCell ref="C1467:F1467"/>
    <mergeCell ref="G1467:I1467"/>
    <mergeCell ref="C1468:F1468"/>
    <mergeCell ref="G1468:I1468"/>
    <mergeCell ref="K1463:R1463"/>
    <mergeCell ref="Q1466:R1466"/>
    <mergeCell ref="Q1482:R1482"/>
    <mergeCell ref="J1483:J1484"/>
    <mergeCell ref="K1483:R1484"/>
    <mergeCell ref="J1485:J1486"/>
    <mergeCell ref="K1485:L1485"/>
    <mergeCell ref="M1485:N1485"/>
    <mergeCell ref="O1485:P1485"/>
    <mergeCell ref="Q1485:R1485"/>
    <mergeCell ref="K1486:L1486"/>
    <mergeCell ref="M1486:N1486"/>
    <mergeCell ref="O1486:P1486"/>
    <mergeCell ref="Q1486:R1486"/>
    <mergeCell ref="Q1477:R1477"/>
    <mergeCell ref="J1478:J1479"/>
    <mergeCell ref="K1478:R1479"/>
    <mergeCell ref="J1480:J1481"/>
    <mergeCell ref="K1480:L1480"/>
    <mergeCell ref="M1480:N1480"/>
    <mergeCell ref="O1480:P1480"/>
    <mergeCell ref="Q1480:R1480"/>
    <mergeCell ref="K1481:L1481"/>
    <mergeCell ref="M1481:N1481"/>
    <mergeCell ref="O1481:P1481"/>
    <mergeCell ref="Q1481:R1481"/>
    <mergeCell ref="Q1492:R1492"/>
    <mergeCell ref="J1493:J1494"/>
    <mergeCell ref="K1493:R1494"/>
    <mergeCell ref="J1495:J1496"/>
    <mergeCell ref="K1495:L1495"/>
    <mergeCell ref="M1495:N1495"/>
    <mergeCell ref="O1495:P1495"/>
    <mergeCell ref="Q1495:R1495"/>
    <mergeCell ref="K1496:L1496"/>
    <mergeCell ref="M1496:N1496"/>
    <mergeCell ref="O1496:P1496"/>
    <mergeCell ref="Q1496:R1496"/>
    <mergeCell ref="Q1487:R1487"/>
    <mergeCell ref="J1488:J1489"/>
    <mergeCell ref="K1488:R1489"/>
    <mergeCell ref="J1490:J1491"/>
    <mergeCell ref="K1490:L1490"/>
    <mergeCell ref="M1490:N1490"/>
    <mergeCell ref="O1490:P1490"/>
    <mergeCell ref="Q1490:R1490"/>
    <mergeCell ref="K1491:L1491"/>
    <mergeCell ref="M1491:N1491"/>
    <mergeCell ref="O1491:P1491"/>
    <mergeCell ref="Q1491:R1491"/>
    <mergeCell ref="Q1502:R1502"/>
    <mergeCell ref="J1503:J1504"/>
    <mergeCell ref="K1503:R1504"/>
    <mergeCell ref="J1505:J1506"/>
    <mergeCell ref="K1505:L1505"/>
    <mergeCell ref="M1505:N1505"/>
    <mergeCell ref="O1505:P1505"/>
    <mergeCell ref="Q1505:R1505"/>
    <mergeCell ref="K1506:L1506"/>
    <mergeCell ref="M1506:N1506"/>
    <mergeCell ref="O1506:P1506"/>
    <mergeCell ref="Q1506:R1506"/>
    <mergeCell ref="Q1497:R1497"/>
    <mergeCell ref="J1498:J1499"/>
    <mergeCell ref="K1498:R1499"/>
    <mergeCell ref="J1500:J1501"/>
    <mergeCell ref="K1500:L1500"/>
    <mergeCell ref="M1500:N1500"/>
    <mergeCell ref="O1500:P1500"/>
    <mergeCell ref="Q1500:R1500"/>
    <mergeCell ref="K1501:L1501"/>
    <mergeCell ref="M1501:N1501"/>
    <mergeCell ref="O1501:P1501"/>
    <mergeCell ref="Q1501:R1501"/>
    <mergeCell ref="Q1512:R1512"/>
    <mergeCell ref="J1513:J1514"/>
    <mergeCell ref="K1513:R1514"/>
    <mergeCell ref="J1515:J1516"/>
    <mergeCell ref="K1515:L1515"/>
    <mergeCell ref="M1515:N1515"/>
    <mergeCell ref="O1515:P1515"/>
    <mergeCell ref="Q1515:R1515"/>
    <mergeCell ref="K1516:L1516"/>
    <mergeCell ref="M1516:N1516"/>
    <mergeCell ref="O1516:P1516"/>
    <mergeCell ref="Q1516:R1516"/>
    <mergeCell ref="Q1507:R1507"/>
    <mergeCell ref="J1508:J1509"/>
    <mergeCell ref="K1508:R1509"/>
    <mergeCell ref="J1510:J1511"/>
    <mergeCell ref="K1510:L1510"/>
    <mergeCell ref="M1510:N1510"/>
    <mergeCell ref="O1510:P1510"/>
    <mergeCell ref="Q1510:R1510"/>
    <mergeCell ref="K1511:L1511"/>
    <mergeCell ref="M1511:N1511"/>
    <mergeCell ref="O1511:P1511"/>
    <mergeCell ref="Q1511:R1511"/>
    <mergeCell ref="Q1522:R1522"/>
    <mergeCell ref="J1523:J1524"/>
    <mergeCell ref="K1523:R1524"/>
    <mergeCell ref="J1525:J1526"/>
    <mergeCell ref="K1525:L1525"/>
    <mergeCell ref="M1525:N1525"/>
    <mergeCell ref="O1525:P1525"/>
    <mergeCell ref="Q1525:R1525"/>
    <mergeCell ref="K1526:L1526"/>
    <mergeCell ref="M1526:N1526"/>
    <mergeCell ref="O1526:P1526"/>
    <mergeCell ref="Q1526:R1526"/>
    <mergeCell ref="Q1517:R1517"/>
    <mergeCell ref="J1518:J1519"/>
    <mergeCell ref="K1518:R1519"/>
    <mergeCell ref="J1520:J1521"/>
    <mergeCell ref="K1520:L1520"/>
    <mergeCell ref="M1520:N1520"/>
    <mergeCell ref="O1520:P1520"/>
    <mergeCell ref="Q1520:R1520"/>
    <mergeCell ref="K1521:L1521"/>
    <mergeCell ref="M1521:N1521"/>
    <mergeCell ref="O1521:P1521"/>
    <mergeCell ref="Q1521:R1521"/>
    <mergeCell ref="Q1532:R1532"/>
    <mergeCell ref="J1533:J1534"/>
    <mergeCell ref="K1533:R1534"/>
    <mergeCell ref="J1535:J1536"/>
    <mergeCell ref="K1535:L1535"/>
    <mergeCell ref="M1535:N1535"/>
    <mergeCell ref="O1535:P1535"/>
    <mergeCell ref="Q1535:R1535"/>
    <mergeCell ref="K1536:L1536"/>
    <mergeCell ref="M1536:N1536"/>
    <mergeCell ref="O1536:P1536"/>
    <mergeCell ref="Q1536:R1536"/>
    <mergeCell ref="Q1527:R1527"/>
    <mergeCell ref="J1528:J1529"/>
    <mergeCell ref="K1528:R1529"/>
    <mergeCell ref="J1530:J1531"/>
    <mergeCell ref="K1530:L1530"/>
    <mergeCell ref="M1530:N1530"/>
    <mergeCell ref="O1530:P1530"/>
    <mergeCell ref="Q1530:R1530"/>
    <mergeCell ref="K1531:L1531"/>
    <mergeCell ref="M1531:N1531"/>
    <mergeCell ref="O1531:P1531"/>
    <mergeCell ref="Q1531:R1531"/>
    <mergeCell ref="Q1542:R1542"/>
    <mergeCell ref="J1543:J1544"/>
    <mergeCell ref="K1543:R1544"/>
    <mergeCell ref="J1545:J1546"/>
    <mergeCell ref="K1545:L1545"/>
    <mergeCell ref="M1545:N1545"/>
    <mergeCell ref="O1545:P1545"/>
    <mergeCell ref="Q1545:R1545"/>
    <mergeCell ref="K1546:L1546"/>
    <mergeCell ref="M1546:N1546"/>
    <mergeCell ref="O1546:P1546"/>
    <mergeCell ref="Q1546:R1546"/>
    <mergeCell ref="Q1537:R1537"/>
    <mergeCell ref="J1538:J1539"/>
    <mergeCell ref="K1538:R1539"/>
    <mergeCell ref="J1540:J1541"/>
    <mergeCell ref="K1540:L1540"/>
    <mergeCell ref="M1540:N1540"/>
    <mergeCell ref="O1540:P1540"/>
    <mergeCell ref="Q1540:R1540"/>
    <mergeCell ref="K1541:L1541"/>
    <mergeCell ref="M1541:N1541"/>
    <mergeCell ref="O1541:P1541"/>
    <mergeCell ref="Q1541:R1541"/>
    <mergeCell ref="C1555:F1555"/>
    <mergeCell ref="G1555:I1555"/>
    <mergeCell ref="C1556:F1556"/>
    <mergeCell ref="G1556:I1556"/>
    <mergeCell ref="J1559:J1560"/>
    <mergeCell ref="K1559:R1560"/>
    <mergeCell ref="J1561:J1562"/>
    <mergeCell ref="K1561:L1561"/>
    <mergeCell ref="M1561:N1561"/>
    <mergeCell ref="O1561:P1561"/>
    <mergeCell ref="Q1561:R1561"/>
    <mergeCell ref="K1562:L1562"/>
    <mergeCell ref="M1562:N1562"/>
    <mergeCell ref="O1562:P1562"/>
    <mergeCell ref="Q1562:R1562"/>
    <mergeCell ref="Q1547:R1547"/>
    <mergeCell ref="C1551:F1551"/>
    <mergeCell ref="G1551:I1551"/>
    <mergeCell ref="C1552:F1552"/>
    <mergeCell ref="G1552:I1552"/>
    <mergeCell ref="C1553:F1553"/>
    <mergeCell ref="G1553:I1553"/>
    <mergeCell ref="C1554:F1554"/>
    <mergeCell ref="G1554:I1554"/>
    <mergeCell ref="K1549:R1549"/>
    <mergeCell ref="Q1568:R1568"/>
    <mergeCell ref="J1569:J1570"/>
    <mergeCell ref="K1569:R1570"/>
    <mergeCell ref="J1571:J1572"/>
    <mergeCell ref="K1571:L1571"/>
    <mergeCell ref="M1571:N1571"/>
    <mergeCell ref="O1571:P1571"/>
    <mergeCell ref="Q1571:R1571"/>
    <mergeCell ref="K1572:L1572"/>
    <mergeCell ref="M1572:N1572"/>
    <mergeCell ref="O1572:P1572"/>
    <mergeCell ref="Q1572:R1572"/>
    <mergeCell ref="Q1563:R1563"/>
    <mergeCell ref="J1564:J1565"/>
    <mergeCell ref="K1564:R1565"/>
    <mergeCell ref="J1566:J1567"/>
    <mergeCell ref="K1566:L1566"/>
    <mergeCell ref="M1566:N1566"/>
    <mergeCell ref="O1566:P1566"/>
    <mergeCell ref="Q1566:R1566"/>
    <mergeCell ref="K1567:L1567"/>
    <mergeCell ref="M1567:N1567"/>
    <mergeCell ref="O1567:P1567"/>
    <mergeCell ref="Q1567:R1567"/>
    <mergeCell ref="Q1578:R1578"/>
    <mergeCell ref="J1579:J1580"/>
    <mergeCell ref="K1579:R1580"/>
    <mergeCell ref="J1581:J1582"/>
    <mergeCell ref="K1581:L1581"/>
    <mergeCell ref="M1581:N1581"/>
    <mergeCell ref="O1581:P1581"/>
    <mergeCell ref="Q1581:R1581"/>
    <mergeCell ref="K1582:L1582"/>
    <mergeCell ref="M1582:N1582"/>
    <mergeCell ref="O1582:P1582"/>
    <mergeCell ref="Q1582:R1582"/>
    <mergeCell ref="Q1573:R1573"/>
    <mergeCell ref="J1574:J1575"/>
    <mergeCell ref="K1574:R1575"/>
    <mergeCell ref="J1576:J1577"/>
    <mergeCell ref="K1576:L1576"/>
    <mergeCell ref="M1576:N1576"/>
    <mergeCell ref="O1576:P1576"/>
    <mergeCell ref="Q1576:R1576"/>
    <mergeCell ref="K1577:L1577"/>
    <mergeCell ref="M1577:N1577"/>
    <mergeCell ref="O1577:P1577"/>
    <mergeCell ref="Q1577:R1577"/>
    <mergeCell ref="Q1588:R1588"/>
    <mergeCell ref="J1589:J1590"/>
    <mergeCell ref="K1589:R1590"/>
    <mergeCell ref="J1591:J1592"/>
    <mergeCell ref="K1591:L1591"/>
    <mergeCell ref="M1591:N1591"/>
    <mergeCell ref="O1591:P1591"/>
    <mergeCell ref="Q1591:R1591"/>
    <mergeCell ref="K1592:L1592"/>
    <mergeCell ref="M1592:N1592"/>
    <mergeCell ref="O1592:P1592"/>
    <mergeCell ref="Q1592:R1592"/>
    <mergeCell ref="Q1583:R1583"/>
    <mergeCell ref="J1584:J1585"/>
    <mergeCell ref="K1584:R1585"/>
    <mergeCell ref="J1586:J1587"/>
    <mergeCell ref="K1586:L1586"/>
    <mergeCell ref="M1586:N1586"/>
    <mergeCell ref="O1586:P1586"/>
    <mergeCell ref="Q1586:R1586"/>
    <mergeCell ref="K1587:L1587"/>
    <mergeCell ref="M1587:N1587"/>
    <mergeCell ref="O1587:P1587"/>
    <mergeCell ref="Q1587:R1587"/>
    <mergeCell ref="Q1598:R1598"/>
    <mergeCell ref="J1599:J1600"/>
    <mergeCell ref="K1599:R1600"/>
    <mergeCell ref="J1601:J1602"/>
    <mergeCell ref="K1601:L1601"/>
    <mergeCell ref="M1601:N1601"/>
    <mergeCell ref="O1601:P1601"/>
    <mergeCell ref="Q1601:R1601"/>
    <mergeCell ref="K1602:L1602"/>
    <mergeCell ref="M1602:N1602"/>
    <mergeCell ref="O1602:P1602"/>
    <mergeCell ref="Q1602:R1602"/>
    <mergeCell ref="Q1593:R1593"/>
    <mergeCell ref="J1594:J1595"/>
    <mergeCell ref="K1594:R1595"/>
    <mergeCell ref="J1596:J1597"/>
    <mergeCell ref="K1596:L1596"/>
    <mergeCell ref="M1596:N1596"/>
    <mergeCell ref="O1596:P1596"/>
    <mergeCell ref="Q1596:R1596"/>
    <mergeCell ref="K1597:L1597"/>
    <mergeCell ref="M1597:N1597"/>
    <mergeCell ref="O1597:P1597"/>
    <mergeCell ref="Q1597:R1597"/>
    <mergeCell ref="Q1608:R1608"/>
    <mergeCell ref="J1609:J1610"/>
    <mergeCell ref="K1609:R1610"/>
    <mergeCell ref="J1611:J1612"/>
    <mergeCell ref="K1611:L1611"/>
    <mergeCell ref="M1611:N1611"/>
    <mergeCell ref="O1611:P1611"/>
    <mergeCell ref="Q1611:R1611"/>
    <mergeCell ref="K1612:L1612"/>
    <mergeCell ref="M1612:N1612"/>
    <mergeCell ref="O1612:P1612"/>
    <mergeCell ref="Q1612:R1612"/>
    <mergeCell ref="Q1603:R1603"/>
    <mergeCell ref="J1604:J1605"/>
    <mergeCell ref="K1604:R1605"/>
    <mergeCell ref="J1606:J1607"/>
    <mergeCell ref="K1606:L1606"/>
    <mergeCell ref="M1606:N1606"/>
    <mergeCell ref="O1606:P1606"/>
    <mergeCell ref="Q1606:R1606"/>
    <mergeCell ref="K1607:L1607"/>
    <mergeCell ref="M1607:N1607"/>
    <mergeCell ref="O1607:P1607"/>
    <mergeCell ref="Q1607:R1607"/>
    <mergeCell ref="Q1618:R1618"/>
    <mergeCell ref="J1619:J1620"/>
    <mergeCell ref="K1619:R1620"/>
    <mergeCell ref="J1621:J1622"/>
    <mergeCell ref="K1621:L1621"/>
    <mergeCell ref="M1621:N1621"/>
    <mergeCell ref="O1621:P1621"/>
    <mergeCell ref="Q1621:R1621"/>
    <mergeCell ref="K1622:L1622"/>
    <mergeCell ref="M1622:N1622"/>
    <mergeCell ref="O1622:P1622"/>
    <mergeCell ref="Q1622:R1622"/>
    <mergeCell ref="Q1613:R1613"/>
    <mergeCell ref="J1614:J1615"/>
    <mergeCell ref="K1614:R1615"/>
    <mergeCell ref="J1616:J1617"/>
    <mergeCell ref="K1616:L1616"/>
    <mergeCell ref="M1616:N1616"/>
    <mergeCell ref="O1616:P1616"/>
    <mergeCell ref="Q1616:R1616"/>
    <mergeCell ref="K1617:L1617"/>
    <mergeCell ref="M1617:N1617"/>
    <mergeCell ref="O1617:P1617"/>
    <mergeCell ref="Q1617:R1617"/>
    <mergeCell ref="Q1628:R1628"/>
    <mergeCell ref="J1629:J1630"/>
    <mergeCell ref="K1629:R1630"/>
    <mergeCell ref="J1631:J1632"/>
    <mergeCell ref="K1631:L1631"/>
    <mergeCell ref="M1631:N1631"/>
    <mergeCell ref="O1631:P1631"/>
    <mergeCell ref="Q1631:R1631"/>
    <mergeCell ref="K1632:L1632"/>
    <mergeCell ref="M1632:N1632"/>
    <mergeCell ref="O1632:P1632"/>
    <mergeCell ref="Q1632:R1632"/>
    <mergeCell ref="Q1623:R1623"/>
    <mergeCell ref="J1624:J1625"/>
    <mergeCell ref="K1624:R1625"/>
    <mergeCell ref="J1626:J1627"/>
    <mergeCell ref="K1626:L1626"/>
    <mergeCell ref="M1626:N1626"/>
    <mergeCell ref="O1626:P1626"/>
    <mergeCell ref="Q1626:R1626"/>
    <mergeCell ref="K1627:L1627"/>
    <mergeCell ref="M1627:N1627"/>
    <mergeCell ref="O1627:P1627"/>
    <mergeCell ref="Q1627:R1627"/>
    <mergeCell ref="C1641:F1641"/>
    <mergeCell ref="G1641:I1641"/>
    <mergeCell ref="C1642:F1642"/>
    <mergeCell ref="G1642:I1642"/>
    <mergeCell ref="J1645:J1646"/>
    <mergeCell ref="K1645:R1646"/>
    <mergeCell ref="J1647:J1648"/>
    <mergeCell ref="K1647:L1647"/>
    <mergeCell ref="M1647:N1647"/>
    <mergeCell ref="O1647:P1647"/>
    <mergeCell ref="Q1647:R1647"/>
    <mergeCell ref="K1648:L1648"/>
    <mergeCell ref="M1648:N1648"/>
    <mergeCell ref="O1648:P1648"/>
    <mergeCell ref="Q1648:R1648"/>
    <mergeCell ref="Q1633:R1633"/>
    <mergeCell ref="C1637:F1637"/>
    <mergeCell ref="G1637:I1637"/>
    <mergeCell ref="C1638:F1638"/>
    <mergeCell ref="G1638:I1638"/>
    <mergeCell ref="C1639:F1639"/>
    <mergeCell ref="G1639:I1639"/>
    <mergeCell ref="C1640:F1640"/>
    <mergeCell ref="G1640:I1640"/>
    <mergeCell ref="K1635:R1635"/>
    <mergeCell ref="Q1638:R1638"/>
    <mergeCell ref="Q1654:R1654"/>
    <mergeCell ref="J1655:J1656"/>
    <mergeCell ref="K1655:R1656"/>
    <mergeCell ref="J1657:J1658"/>
    <mergeCell ref="K1657:L1657"/>
    <mergeCell ref="M1657:N1657"/>
    <mergeCell ref="O1657:P1657"/>
    <mergeCell ref="Q1657:R1657"/>
    <mergeCell ref="K1658:L1658"/>
    <mergeCell ref="M1658:N1658"/>
    <mergeCell ref="O1658:P1658"/>
    <mergeCell ref="Q1658:R1658"/>
    <mergeCell ref="Q1649:R1649"/>
    <mergeCell ref="J1650:J1651"/>
    <mergeCell ref="K1650:R1651"/>
    <mergeCell ref="J1652:J1653"/>
    <mergeCell ref="K1652:L1652"/>
    <mergeCell ref="M1652:N1652"/>
    <mergeCell ref="O1652:P1652"/>
    <mergeCell ref="Q1652:R1652"/>
    <mergeCell ref="K1653:L1653"/>
    <mergeCell ref="M1653:N1653"/>
    <mergeCell ref="O1653:P1653"/>
    <mergeCell ref="Q1653:R1653"/>
    <mergeCell ref="Q1664:R1664"/>
    <mergeCell ref="J1665:J1666"/>
    <mergeCell ref="K1665:R1666"/>
    <mergeCell ref="J1667:J1668"/>
    <mergeCell ref="K1667:L1667"/>
    <mergeCell ref="M1667:N1667"/>
    <mergeCell ref="O1667:P1667"/>
    <mergeCell ref="Q1667:R1667"/>
    <mergeCell ref="K1668:L1668"/>
    <mergeCell ref="M1668:N1668"/>
    <mergeCell ref="O1668:P1668"/>
    <mergeCell ref="Q1668:R1668"/>
    <mergeCell ref="Q1659:R1659"/>
    <mergeCell ref="J1660:J1661"/>
    <mergeCell ref="K1660:R1661"/>
    <mergeCell ref="J1662:J1663"/>
    <mergeCell ref="K1662:L1662"/>
    <mergeCell ref="M1662:N1662"/>
    <mergeCell ref="O1662:P1662"/>
    <mergeCell ref="Q1662:R1662"/>
    <mergeCell ref="K1663:L1663"/>
    <mergeCell ref="M1663:N1663"/>
    <mergeCell ref="O1663:P1663"/>
    <mergeCell ref="Q1663:R1663"/>
    <mergeCell ref="Q1674:R1674"/>
    <mergeCell ref="J1675:J1676"/>
    <mergeCell ref="K1675:R1676"/>
    <mergeCell ref="J1677:J1678"/>
    <mergeCell ref="K1677:L1677"/>
    <mergeCell ref="M1677:N1677"/>
    <mergeCell ref="O1677:P1677"/>
    <mergeCell ref="Q1677:R1677"/>
    <mergeCell ref="K1678:L1678"/>
    <mergeCell ref="M1678:N1678"/>
    <mergeCell ref="O1678:P1678"/>
    <mergeCell ref="Q1678:R1678"/>
    <mergeCell ref="Q1669:R1669"/>
    <mergeCell ref="J1670:J1671"/>
    <mergeCell ref="K1670:R1671"/>
    <mergeCell ref="J1672:J1673"/>
    <mergeCell ref="K1672:L1672"/>
    <mergeCell ref="M1672:N1672"/>
    <mergeCell ref="O1672:P1672"/>
    <mergeCell ref="Q1672:R1672"/>
    <mergeCell ref="K1673:L1673"/>
    <mergeCell ref="M1673:N1673"/>
    <mergeCell ref="O1673:P1673"/>
    <mergeCell ref="Q1673:R1673"/>
    <mergeCell ref="Q1684:R1684"/>
    <mergeCell ref="J1685:J1686"/>
    <mergeCell ref="K1685:R1686"/>
    <mergeCell ref="J1687:J1688"/>
    <mergeCell ref="K1687:L1687"/>
    <mergeCell ref="M1687:N1687"/>
    <mergeCell ref="O1687:P1687"/>
    <mergeCell ref="Q1687:R1687"/>
    <mergeCell ref="K1688:L1688"/>
    <mergeCell ref="M1688:N1688"/>
    <mergeCell ref="O1688:P1688"/>
    <mergeCell ref="Q1688:R1688"/>
    <mergeCell ref="Q1679:R1679"/>
    <mergeCell ref="J1680:J1681"/>
    <mergeCell ref="K1680:R1681"/>
    <mergeCell ref="J1682:J1683"/>
    <mergeCell ref="K1682:L1682"/>
    <mergeCell ref="M1682:N1682"/>
    <mergeCell ref="O1682:P1682"/>
    <mergeCell ref="Q1682:R1682"/>
    <mergeCell ref="K1683:L1683"/>
    <mergeCell ref="M1683:N1683"/>
    <mergeCell ref="O1683:P1683"/>
    <mergeCell ref="Q1683:R1683"/>
    <mergeCell ref="Q1694:R1694"/>
    <mergeCell ref="J1695:J1696"/>
    <mergeCell ref="K1695:R1696"/>
    <mergeCell ref="J1697:J1698"/>
    <mergeCell ref="K1697:L1697"/>
    <mergeCell ref="M1697:N1697"/>
    <mergeCell ref="O1697:P1697"/>
    <mergeCell ref="Q1697:R1697"/>
    <mergeCell ref="K1698:L1698"/>
    <mergeCell ref="M1698:N1698"/>
    <mergeCell ref="O1698:P1698"/>
    <mergeCell ref="Q1698:R1698"/>
    <mergeCell ref="Q1689:R1689"/>
    <mergeCell ref="J1690:J1691"/>
    <mergeCell ref="K1690:R1691"/>
    <mergeCell ref="J1692:J1693"/>
    <mergeCell ref="K1692:L1692"/>
    <mergeCell ref="M1692:N1692"/>
    <mergeCell ref="O1692:P1692"/>
    <mergeCell ref="Q1692:R1692"/>
    <mergeCell ref="K1693:L1693"/>
    <mergeCell ref="M1693:N1693"/>
    <mergeCell ref="O1693:P1693"/>
    <mergeCell ref="Q1693:R1693"/>
    <mergeCell ref="Q1704:R1704"/>
    <mergeCell ref="J1705:J1706"/>
    <mergeCell ref="K1705:R1706"/>
    <mergeCell ref="J1707:J1708"/>
    <mergeCell ref="K1707:L1707"/>
    <mergeCell ref="M1707:N1707"/>
    <mergeCell ref="O1707:P1707"/>
    <mergeCell ref="Q1707:R1707"/>
    <mergeCell ref="K1708:L1708"/>
    <mergeCell ref="M1708:N1708"/>
    <mergeCell ref="O1708:P1708"/>
    <mergeCell ref="Q1708:R1708"/>
    <mergeCell ref="Q1699:R1699"/>
    <mergeCell ref="J1700:J1701"/>
    <mergeCell ref="K1700:R1701"/>
    <mergeCell ref="J1702:J1703"/>
    <mergeCell ref="K1702:L1702"/>
    <mergeCell ref="M1702:N1702"/>
    <mergeCell ref="O1702:P1702"/>
    <mergeCell ref="Q1702:R1702"/>
    <mergeCell ref="K1703:L1703"/>
    <mergeCell ref="M1703:N1703"/>
    <mergeCell ref="O1703:P1703"/>
    <mergeCell ref="Q1703:R1703"/>
    <mergeCell ref="Q1714:R1714"/>
    <mergeCell ref="J1715:J1716"/>
    <mergeCell ref="K1715:R1716"/>
    <mergeCell ref="J1717:J1718"/>
    <mergeCell ref="K1717:L1717"/>
    <mergeCell ref="M1717:N1717"/>
    <mergeCell ref="O1717:P1717"/>
    <mergeCell ref="Q1717:R1717"/>
    <mergeCell ref="K1718:L1718"/>
    <mergeCell ref="M1718:N1718"/>
    <mergeCell ref="O1718:P1718"/>
    <mergeCell ref="Q1718:R1718"/>
    <mergeCell ref="Q1709:R1709"/>
    <mergeCell ref="J1710:J1711"/>
    <mergeCell ref="K1710:R1711"/>
    <mergeCell ref="J1712:J1713"/>
    <mergeCell ref="K1712:L1712"/>
    <mergeCell ref="M1712:N1712"/>
    <mergeCell ref="O1712:P1712"/>
    <mergeCell ref="Q1712:R1712"/>
    <mergeCell ref="K1713:L1713"/>
    <mergeCell ref="M1713:N1713"/>
    <mergeCell ref="O1713:P1713"/>
    <mergeCell ref="Q1713:R1713"/>
    <mergeCell ref="C1727:F1727"/>
    <mergeCell ref="G1727:I1727"/>
    <mergeCell ref="C1728:F1728"/>
    <mergeCell ref="G1728:I1728"/>
    <mergeCell ref="J1731:J1732"/>
    <mergeCell ref="K1731:R1732"/>
    <mergeCell ref="J1733:J1734"/>
    <mergeCell ref="K1733:L1733"/>
    <mergeCell ref="M1733:N1733"/>
    <mergeCell ref="O1733:P1733"/>
    <mergeCell ref="Q1733:R1733"/>
    <mergeCell ref="K1734:L1734"/>
    <mergeCell ref="M1734:N1734"/>
    <mergeCell ref="O1734:P1734"/>
    <mergeCell ref="Q1734:R1734"/>
    <mergeCell ref="Q1719:R1719"/>
    <mergeCell ref="C1723:F1723"/>
    <mergeCell ref="G1723:I1723"/>
    <mergeCell ref="C1724:F1724"/>
    <mergeCell ref="G1724:I1724"/>
    <mergeCell ref="C1725:F1725"/>
    <mergeCell ref="G1725:I1725"/>
    <mergeCell ref="C1726:F1726"/>
    <mergeCell ref="G1726:I1726"/>
    <mergeCell ref="K1721:R1721"/>
    <mergeCell ref="Q1740:R1740"/>
    <mergeCell ref="J1741:J1742"/>
    <mergeCell ref="K1741:R1742"/>
    <mergeCell ref="J1743:J1744"/>
    <mergeCell ref="K1743:L1743"/>
    <mergeCell ref="M1743:N1743"/>
    <mergeCell ref="O1743:P1743"/>
    <mergeCell ref="Q1743:R1743"/>
    <mergeCell ref="K1744:L1744"/>
    <mergeCell ref="M1744:N1744"/>
    <mergeCell ref="O1744:P1744"/>
    <mergeCell ref="Q1744:R1744"/>
    <mergeCell ref="Q1735:R1735"/>
    <mergeCell ref="J1736:J1737"/>
    <mergeCell ref="K1736:R1737"/>
    <mergeCell ref="J1738:J1739"/>
    <mergeCell ref="K1738:L1738"/>
    <mergeCell ref="M1738:N1738"/>
    <mergeCell ref="O1738:P1738"/>
    <mergeCell ref="Q1738:R1738"/>
    <mergeCell ref="K1739:L1739"/>
    <mergeCell ref="M1739:N1739"/>
    <mergeCell ref="O1739:P1739"/>
    <mergeCell ref="Q1739:R1739"/>
    <mergeCell ref="Q1750:R1750"/>
    <mergeCell ref="J1751:J1752"/>
    <mergeCell ref="K1751:R1752"/>
    <mergeCell ref="J1753:J1754"/>
    <mergeCell ref="K1753:L1753"/>
    <mergeCell ref="M1753:N1753"/>
    <mergeCell ref="O1753:P1753"/>
    <mergeCell ref="Q1753:R1753"/>
    <mergeCell ref="K1754:L1754"/>
    <mergeCell ref="M1754:N1754"/>
    <mergeCell ref="O1754:P1754"/>
    <mergeCell ref="Q1754:R1754"/>
    <mergeCell ref="Q1745:R1745"/>
    <mergeCell ref="J1746:J1747"/>
    <mergeCell ref="K1746:R1747"/>
    <mergeCell ref="J1748:J1749"/>
    <mergeCell ref="K1748:L1748"/>
    <mergeCell ref="M1748:N1748"/>
    <mergeCell ref="O1748:P1748"/>
    <mergeCell ref="Q1748:R1748"/>
    <mergeCell ref="K1749:L1749"/>
    <mergeCell ref="M1749:N1749"/>
    <mergeCell ref="O1749:P1749"/>
    <mergeCell ref="Q1749:R1749"/>
    <mergeCell ref="Q1760:R1760"/>
    <mergeCell ref="J1761:J1762"/>
    <mergeCell ref="K1761:R1762"/>
    <mergeCell ref="J1763:J1764"/>
    <mergeCell ref="K1763:L1763"/>
    <mergeCell ref="M1763:N1763"/>
    <mergeCell ref="O1763:P1763"/>
    <mergeCell ref="Q1763:R1763"/>
    <mergeCell ref="K1764:L1764"/>
    <mergeCell ref="M1764:N1764"/>
    <mergeCell ref="O1764:P1764"/>
    <mergeCell ref="Q1764:R1764"/>
    <mergeCell ref="Q1755:R1755"/>
    <mergeCell ref="J1756:J1757"/>
    <mergeCell ref="K1756:R1757"/>
    <mergeCell ref="J1758:J1759"/>
    <mergeCell ref="K1758:L1758"/>
    <mergeCell ref="M1758:N1758"/>
    <mergeCell ref="O1758:P1758"/>
    <mergeCell ref="Q1758:R1758"/>
    <mergeCell ref="K1759:L1759"/>
    <mergeCell ref="M1759:N1759"/>
    <mergeCell ref="O1759:P1759"/>
    <mergeCell ref="Q1759:R1759"/>
    <mergeCell ref="Q1770:R1770"/>
    <mergeCell ref="J1771:J1772"/>
    <mergeCell ref="K1771:R1772"/>
    <mergeCell ref="J1773:J1774"/>
    <mergeCell ref="K1773:L1773"/>
    <mergeCell ref="M1773:N1773"/>
    <mergeCell ref="O1773:P1773"/>
    <mergeCell ref="Q1773:R1773"/>
    <mergeCell ref="K1774:L1774"/>
    <mergeCell ref="M1774:N1774"/>
    <mergeCell ref="O1774:P1774"/>
    <mergeCell ref="Q1774:R1774"/>
    <mergeCell ref="Q1765:R1765"/>
    <mergeCell ref="J1766:J1767"/>
    <mergeCell ref="K1766:R1767"/>
    <mergeCell ref="J1768:J1769"/>
    <mergeCell ref="K1768:L1768"/>
    <mergeCell ref="M1768:N1768"/>
    <mergeCell ref="O1768:P1768"/>
    <mergeCell ref="Q1768:R1768"/>
    <mergeCell ref="K1769:L1769"/>
    <mergeCell ref="M1769:N1769"/>
    <mergeCell ref="O1769:P1769"/>
    <mergeCell ref="Q1769:R1769"/>
    <mergeCell ref="Q1780:R1780"/>
    <mergeCell ref="J1781:J1782"/>
    <mergeCell ref="K1781:R1782"/>
    <mergeCell ref="J1783:J1784"/>
    <mergeCell ref="K1783:L1783"/>
    <mergeCell ref="M1783:N1783"/>
    <mergeCell ref="O1783:P1783"/>
    <mergeCell ref="Q1783:R1783"/>
    <mergeCell ref="K1784:L1784"/>
    <mergeCell ref="M1784:N1784"/>
    <mergeCell ref="O1784:P1784"/>
    <mergeCell ref="Q1784:R1784"/>
    <mergeCell ref="Q1775:R1775"/>
    <mergeCell ref="J1776:J1777"/>
    <mergeCell ref="K1776:R1777"/>
    <mergeCell ref="J1778:J1779"/>
    <mergeCell ref="K1778:L1778"/>
    <mergeCell ref="M1778:N1778"/>
    <mergeCell ref="O1778:P1778"/>
    <mergeCell ref="Q1778:R1778"/>
    <mergeCell ref="K1779:L1779"/>
    <mergeCell ref="M1779:N1779"/>
    <mergeCell ref="O1779:P1779"/>
    <mergeCell ref="Q1779:R1779"/>
    <mergeCell ref="Q1790:R1790"/>
    <mergeCell ref="J1791:J1792"/>
    <mergeCell ref="K1791:R1792"/>
    <mergeCell ref="J1793:J1794"/>
    <mergeCell ref="K1793:L1793"/>
    <mergeCell ref="M1793:N1793"/>
    <mergeCell ref="O1793:P1793"/>
    <mergeCell ref="Q1793:R1793"/>
    <mergeCell ref="K1794:L1794"/>
    <mergeCell ref="M1794:N1794"/>
    <mergeCell ref="O1794:P1794"/>
    <mergeCell ref="Q1794:R1794"/>
    <mergeCell ref="Q1785:R1785"/>
    <mergeCell ref="J1786:J1787"/>
    <mergeCell ref="K1786:R1787"/>
    <mergeCell ref="J1788:J1789"/>
    <mergeCell ref="K1788:L1788"/>
    <mergeCell ref="M1788:N1788"/>
    <mergeCell ref="O1788:P1788"/>
    <mergeCell ref="Q1788:R1788"/>
    <mergeCell ref="K1789:L1789"/>
    <mergeCell ref="M1789:N1789"/>
    <mergeCell ref="O1789:P1789"/>
    <mergeCell ref="Q1789:R1789"/>
    <mergeCell ref="Q1800:R1800"/>
    <mergeCell ref="J1801:J1802"/>
    <mergeCell ref="K1801:R1802"/>
    <mergeCell ref="J1803:J1804"/>
    <mergeCell ref="K1803:L1803"/>
    <mergeCell ref="M1803:N1803"/>
    <mergeCell ref="O1803:P1803"/>
    <mergeCell ref="Q1803:R1803"/>
    <mergeCell ref="K1804:L1804"/>
    <mergeCell ref="M1804:N1804"/>
    <mergeCell ref="O1804:P1804"/>
    <mergeCell ref="Q1804:R1804"/>
    <mergeCell ref="Q1795:R1795"/>
    <mergeCell ref="J1796:J1797"/>
    <mergeCell ref="K1796:R1797"/>
    <mergeCell ref="J1798:J1799"/>
    <mergeCell ref="K1798:L1798"/>
    <mergeCell ref="M1798:N1798"/>
    <mergeCell ref="O1798:P1798"/>
    <mergeCell ref="Q1798:R1798"/>
    <mergeCell ref="K1799:L1799"/>
    <mergeCell ref="M1799:N1799"/>
    <mergeCell ref="O1799:P1799"/>
    <mergeCell ref="Q1799:R1799"/>
    <mergeCell ref="C1813:F1813"/>
    <mergeCell ref="G1813:I1813"/>
    <mergeCell ref="C1814:F1814"/>
    <mergeCell ref="G1814:I1814"/>
    <mergeCell ref="J1817:J1818"/>
    <mergeCell ref="K1817:R1818"/>
    <mergeCell ref="J1819:J1820"/>
    <mergeCell ref="K1819:L1819"/>
    <mergeCell ref="M1819:N1819"/>
    <mergeCell ref="O1819:P1819"/>
    <mergeCell ref="Q1819:R1819"/>
    <mergeCell ref="K1820:L1820"/>
    <mergeCell ref="M1820:N1820"/>
    <mergeCell ref="O1820:P1820"/>
    <mergeCell ref="Q1820:R1820"/>
    <mergeCell ref="Q1805:R1805"/>
    <mergeCell ref="C1809:F1809"/>
    <mergeCell ref="G1809:I1809"/>
    <mergeCell ref="C1810:F1810"/>
    <mergeCell ref="G1810:I1810"/>
    <mergeCell ref="C1811:F1811"/>
    <mergeCell ref="G1811:I1811"/>
    <mergeCell ref="C1812:F1812"/>
    <mergeCell ref="G1812:I1812"/>
    <mergeCell ref="K1807:R1807"/>
    <mergeCell ref="Q1810:R1810"/>
    <mergeCell ref="Q1826:R1826"/>
    <mergeCell ref="J1827:J1828"/>
    <mergeCell ref="K1827:R1828"/>
    <mergeCell ref="J1829:J1830"/>
    <mergeCell ref="K1829:L1829"/>
    <mergeCell ref="M1829:N1829"/>
    <mergeCell ref="O1829:P1829"/>
    <mergeCell ref="Q1829:R1829"/>
    <mergeCell ref="K1830:L1830"/>
    <mergeCell ref="M1830:N1830"/>
    <mergeCell ref="O1830:P1830"/>
    <mergeCell ref="Q1830:R1830"/>
    <mergeCell ref="Q1821:R1821"/>
    <mergeCell ref="J1822:J1823"/>
    <mergeCell ref="K1822:R1823"/>
    <mergeCell ref="J1824:J1825"/>
    <mergeCell ref="K1824:L1824"/>
    <mergeCell ref="M1824:N1824"/>
    <mergeCell ref="O1824:P1824"/>
    <mergeCell ref="Q1824:R1824"/>
    <mergeCell ref="K1825:L1825"/>
    <mergeCell ref="M1825:N1825"/>
    <mergeCell ref="O1825:P1825"/>
    <mergeCell ref="Q1825:R1825"/>
    <mergeCell ref="Q1836:R1836"/>
    <mergeCell ref="J1837:J1838"/>
    <mergeCell ref="K1837:R1838"/>
    <mergeCell ref="J1839:J1840"/>
    <mergeCell ref="K1839:L1839"/>
    <mergeCell ref="M1839:N1839"/>
    <mergeCell ref="O1839:P1839"/>
    <mergeCell ref="Q1839:R1839"/>
    <mergeCell ref="K1840:L1840"/>
    <mergeCell ref="M1840:N1840"/>
    <mergeCell ref="O1840:P1840"/>
    <mergeCell ref="Q1840:R1840"/>
    <mergeCell ref="Q1831:R1831"/>
    <mergeCell ref="J1832:J1833"/>
    <mergeCell ref="K1832:R1833"/>
    <mergeCell ref="J1834:J1835"/>
    <mergeCell ref="K1834:L1834"/>
    <mergeCell ref="M1834:N1834"/>
    <mergeCell ref="O1834:P1834"/>
    <mergeCell ref="Q1834:R1834"/>
    <mergeCell ref="K1835:L1835"/>
    <mergeCell ref="M1835:N1835"/>
    <mergeCell ref="O1835:P1835"/>
    <mergeCell ref="Q1835:R1835"/>
    <mergeCell ref="Q1846:R1846"/>
    <mergeCell ref="J1847:J1848"/>
    <mergeCell ref="K1847:R1848"/>
    <mergeCell ref="J1849:J1850"/>
    <mergeCell ref="K1849:L1849"/>
    <mergeCell ref="M1849:N1849"/>
    <mergeCell ref="O1849:P1849"/>
    <mergeCell ref="Q1849:R1849"/>
    <mergeCell ref="K1850:L1850"/>
    <mergeCell ref="M1850:N1850"/>
    <mergeCell ref="O1850:P1850"/>
    <mergeCell ref="Q1850:R1850"/>
    <mergeCell ref="Q1841:R1841"/>
    <mergeCell ref="J1842:J1843"/>
    <mergeCell ref="K1842:R1843"/>
    <mergeCell ref="J1844:J1845"/>
    <mergeCell ref="K1844:L1844"/>
    <mergeCell ref="M1844:N1844"/>
    <mergeCell ref="O1844:P1844"/>
    <mergeCell ref="Q1844:R1844"/>
    <mergeCell ref="K1845:L1845"/>
    <mergeCell ref="M1845:N1845"/>
    <mergeCell ref="O1845:P1845"/>
    <mergeCell ref="Q1845:R1845"/>
    <mergeCell ref="Q1856:R1856"/>
    <mergeCell ref="J1857:J1858"/>
    <mergeCell ref="K1857:R1858"/>
    <mergeCell ref="J1859:J1860"/>
    <mergeCell ref="K1859:L1859"/>
    <mergeCell ref="M1859:N1859"/>
    <mergeCell ref="O1859:P1859"/>
    <mergeCell ref="Q1859:R1859"/>
    <mergeCell ref="K1860:L1860"/>
    <mergeCell ref="M1860:N1860"/>
    <mergeCell ref="O1860:P1860"/>
    <mergeCell ref="Q1860:R1860"/>
    <mergeCell ref="Q1851:R1851"/>
    <mergeCell ref="J1852:J1853"/>
    <mergeCell ref="K1852:R1853"/>
    <mergeCell ref="J1854:J1855"/>
    <mergeCell ref="K1854:L1854"/>
    <mergeCell ref="M1854:N1854"/>
    <mergeCell ref="O1854:P1854"/>
    <mergeCell ref="Q1854:R1854"/>
    <mergeCell ref="K1855:L1855"/>
    <mergeCell ref="M1855:N1855"/>
    <mergeCell ref="O1855:P1855"/>
    <mergeCell ref="Q1855:R1855"/>
    <mergeCell ref="Q1866:R1866"/>
    <mergeCell ref="J1867:J1868"/>
    <mergeCell ref="K1867:R1868"/>
    <mergeCell ref="J1869:J1870"/>
    <mergeCell ref="K1869:L1869"/>
    <mergeCell ref="M1869:N1869"/>
    <mergeCell ref="O1869:P1869"/>
    <mergeCell ref="Q1869:R1869"/>
    <mergeCell ref="K1870:L1870"/>
    <mergeCell ref="M1870:N1870"/>
    <mergeCell ref="O1870:P1870"/>
    <mergeCell ref="Q1870:R1870"/>
    <mergeCell ref="Q1861:R1861"/>
    <mergeCell ref="J1862:J1863"/>
    <mergeCell ref="K1862:R1863"/>
    <mergeCell ref="J1864:J1865"/>
    <mergeCell ref="K1864:L1864"/>
    <mergeCell ref="M1864:N1864"/>
    <mergeCell ref="O1864:P1864"/>
    <mergeCell ref="Q1864:R1864"/>
    <mergeCell ref="K1865:L1865"/>
    <mergeCell ref="M1865:N1865"/>
    <mergeCell ref="O1865:P1865"/>
    <mergeCell ref="Q1865:R1865"/>
    <mergeCell ref="Q1876:R1876"/>
    <mergeCell ref="J1877:J1878"/>
    <mergeCell ref="K1877:R1878"/>
    <mergeCell ref="J1879:J1880"/>
    <mergeCell ref="K1879:L1879"/>
    <mergeCell ref="M1879:N1879"/>
    <mergeCell ref="O1879:P1879"/>
    <mergeCell ref="Q1879:R1879"/>
    <mergeCell ref="K1880:L1880"/>
    <mergeCell ref="M1880:N1880"/>
    <mergeCell ref="O1880:P1880"/>
    <mergeCell ref="Q1880:R1880"/>
    <mergeCell ref="Q1871:R1871"/>
    <mergeCell ref="J1872:J1873"/>
    <mergeCell ref="K1872:R1873"/>
    <mergeCell ref="J1874:J1875"/>
    <mergeCell ref="K1874:L1874"/>
    <mergeCell ref="M1874:N1874"/>
    <mergeCell ref="O1874:P1874"/>
    <mergeCell ref="Q1874:R1874"/>
    <mergeCell ref="K1875:L1875"/>
    <mergeCell ref="M1875:N1875"/>
    <mergeCell ref="O1875:P1875"/>
    <mergeCell ref="Q1875:R1875"/>
    <mergeCell ref="Q1886:R1886"/>
    <mergeCell ref="J1887:J1888"/>
    <mergeCell ref="K1887:R1888"/>
    <mergeCell ref="J1889:J1890"/>
    <mergeCell ref="K1889:L1889"/>
    <mergeCell ref="M1889:N1889"/>
    <mergeCell ref="O1889:P1889"/>
    <mergeCell ref="Q1889:R1889"/>
    <mergeCell ref="K1890:L1890"/>
    <mergeCell ref="M1890:N1890"/>
    <mergeCell ref="O1890:P1890"/>
    <mergeCell ref="Q1890:R1890"/>
    <mergeCell ref="Q1881:R1881"/>
    <mergeCell ref="J1882:J1883"/>
    <mergeCell ref="K1882:R1883"/>
    <mergeCell ref="J1884:J1885"/>
    <mergeCell ref="K1884:L1884"/>
    <mergeCell ref="M1884:N1884"/>
    <mergeCell ref="O1884:P1884"/>
    <mergeCell ref="Q1884:R1884"/>
    <mergeCell ref="K1885:L1885"/>
    <mergeCell ref="M1885:N1885"/>
    <mergeCell ref="O1885:P1885"/>
    <mergeCell ref="Q1885:R1885"/>
    <mergeCell ref="C1899:F1899"/>
    <mergeCell ref="G1899:I1899"/>
    <mergeCell ref="C1900:F1900"/>
    <mergeCell ref="G1900:I1900"/>
    <mergeCell ref="J1903:J1904"/>
    <mergeCell ref="K1903:R1904"/>
    <mergeCell ref="J1905:J1906"/>
    <mergeCell ref="K1905:L1905"/>
    <mergeCell ref="M1905:N1905"/>
    <mergeCell ref="O1905:P1905"/>
    <mergeCell ref="Q1905:R1905"/>
    <mergeCell ref="K1906:L1906"/>
    <mergeCell ref="M1906:N1906"/>
    <mergeCell ref="O1906:P1906"/>
    <mergeCell ref="Q1906:R1906"/>
    <mergeCell ref="Q1891:R1891"/>
    <mergeCell ref="C1895:F1895"/>
    <mergeCell ref="G1895:I1895"/>
    <mergeCell ref="C1896:F1896"/>
    <mergeCell ref="G1896:I1896"/>
    <mergeCell ref="C1897:F1897"/>
    <mergeCell ref="G1897:I1897"/>
    <mergeCell ref="C1898:F1898"/>
    <mergeCell ref="G1898:I1898"/>
    <mergeCell ref="K1893:R1893"/>
    <mergeCell ref="Q1912:R1912"/>
    <mergeCell ref="J1913:J1914"/>
    <mergeCell ref="K1913:R1914"/>
    <mergeCell ref="J1915:J1916"/>
    <mergeCell ref="K1915:L1915"/>
    <mergeCell ref="M1915:N1915"/>
    <mergeCell ref="O1915:P1915"/>
    <mergeCell ref="Q1915:R1915"/>
    <mergeCell ref="K1916:L1916"/>
    <mergeCell ref="M1916:N1916"/>
    <mergeCell ref="O1916:P1916"/>
    <mergeCell ref="Q1916:R1916"/>
    <mergeCell ref="Q1907:R1907"/>
    <mergeCell ref="J1908:J1909"/>
    <mergeCell ref="K1908:R1909"/>
    <mergeCell ref="J1910:J1911"/>
    <mergeCell ref="K1910:L1910"/>
    <mergeCell ref="M1910:N1910"/>
    <mergeCell ref="O1910:P1910"/>
    <mergeCell ref="Q1910:R1910"/>
    <mergeCell ref="K1911:L1911"/>
    <mergeCell ref="M1911:N1911"/>
    <mergeCell ref="O1911:P1911"/>
    <mergeCell ref="Q1911:R1911"/>
    <mergeCell ref="Q1922:R1922"/>
    <mergeCell ref="J1923:J1924"/>
    <mergeCell ref="K1923:R1924"/>
    <mergeCell ref="J1925:J1926"/>
    <mergeCell ref="K1925:L1925"/>
    <mergeCell ref="M1925:N1925"/>
    <mergeCell ref="O1925:P1925"/>
    <mergeCell ref="Q1925:R1925"/>
    <mergeCell ref="K1926:L1926"/>
    <mergeCell ref="M1926:N1926"/>
    <mergeCell ref="O1926:P1926"/>
    <mergeCell ref="Q1926:R1926"/>
    <mergeCell ref="Q1917:R1917"/>
    <mergeCell ref="J1918:J1919"/>
    <mergeCell ref="K1918:R1919"/>
    <mergeCell ref="J1920:J1921"/>
    <mergeCell ref="K1920:L1920"/>
    <mergeCell ref="M1920:N1920"/>
    <mergeCell ref="O1920:P1920"/>
    <mergeCell ref="Q1920:R1920"/>
    <mergeCell ref="K1921:L1921"/>
    <mergeCell ref="M1921:N1921"/>
    <mergeCell ref="O1921:P1921"/>
    <mergeCell ref="Q1921:R1921"/>
    <mergeCell ref="Q1932:R1932"/>
    <mergeCell ref="J1933:J1934"/>
    <mergeCell ref="K1933:R1934"/>
    <mergeCell ref="J1935:J1936"/>
    <mergeCell ref="K1935:L1935"/>
    <mergeCell ref="M1935:N1935"/>
    <mergeCell ref="O1935:P1935"/>
    <mergeCell ref="Q1935:R1935"/>
    <mergeCell ref="K1936:L1936"/>
    <mergeCell ref="M1936:N1936"/>
    <mergeCell ref="O1936:P1936"/>
    <mergeCell ref="Q1936:R1936"/>
    <mergeCell ref="Q1927:R1927"/>
    <mergeCell ref="J1928:J1929"/>
    <mergeCell ref="K1928:R1929"/>
    <mergeCell ref="J1930:J1931"/>
    <mergeCell ref="K1930:L1930"/>
    <mergeCell ref="M1930:N1930"/>
    <mergeCell ref="O1930:P1930"/>
    <mergeCell ref="Q1930:R1930"/>
    <mergeCell ref="K1931:L1931"/>
    <mergeCell ref="M1931:N1931"/>
    <mergeCell ref="O1931:P1931"/>
    <mergeCell ref="Q1931:R1931"/>
    <mergeCell ref="Q1942:R1942"/>
    <mergeCell ref="J1943:J1944"/>
    <mergeCell ref="K1943:R1944"/>
    <mergeCell ref="J1945:J1946"/>
    <mergeCell ref="K1945:L1945"/>
    <mergeCell ref="M1945:N1945"/>
    <mergeCell ref="O1945:P1945"/>
    <mergeCell ref="Q1945:R1945"/>
    <mergeCell ref="K1946:L1946"/>
    <mergeCell ref="M1946:N1946"/>
    <mergeCell ref="O1946:P1946"/>
    <mergeCell ref="Q1946:R1946"/>
    <mergeCell ref="Q1937:R1937"/>
    <mergeCell ref="J1938:J1939"/>
    <mergeCell ref="K1938:R1939"/>
    <mergeCell ref="J1940:J1941"/>
    <mergeCell ref="K1940:L1940"/>
    <mergeCell ref="M1940:N1940"/>
    <mergeCell ref="O1940:P1940"/>
    <mergeCell ref="Q1940:R1940"/>
    <mergeCell ref="K1941:L1941"/>
    <mergeCell ref="M1941:N1941"/>
    <mergeCell ref="O1941:P1941"/>
    <mergeCell ref="Q1941:R1941"/>
    <mergeCell ref="Q1952:R1952"/>
    <mergeCell ref="J1953:J1954"/>
    <mergeCell ref="K1953:R1954"/>
    <mergeCell ref="J1955:J1956"/>
    <mergeCell ref="K1955:L1955"/>
    <mergeCell ref="M1955:N1955"/>
    <mergeCell ref="O1955:P1955"/>
    <mergeCell ref="Q1955:R1955"/>
    <mergeCell ref="K1956:L1956"/>
    <mergeCell ref="M1956:N1956"/>
    <mergeCell ref="O1956:P1956"/>
    <mergeCell ref="Q1956:R1956"/>
    <mergeCell ref="Q1947:R1947"/>
    <mergeCell ref="J1948:J1949"/>
    <mergeCell ref="K1948:R1949"/>
    <mergeCell ref="J1950:J1951"/>
    <mergeCell ref="K1950:L1950"/>
    <mergeCell ref="M1950:N1950"/>
    <mergeCell ref="O1950:P1950"/>
    <mergeCell ref="Q1950:R1950"/>
    <mergeCell ref="K1951:L1951"/>
    <mergeCell ref="M1951:N1951"/>
    <mergeCell ref="O1951:P1951"/>
    <mergeCell ref="Q1951:R1951"/>
    <mergeCell ref="Q1962:R1962"/>
    <mergeCell ref="J1963:J1964"/>
    <mergeCell ref="K1963:R1964"/>
    <mergeCell ref="J1965:J1966"/>
    <mergeCell ref="K1965:L1965"/>
    <mergeCell ref="M1965:N1965"/>
    <mergeCell ref="O1965:P1965"/>
    <mergeCell ref="Q1965:R1965"/>
    <mergeCell ref="K1966:L1966"/>
    <mergeCell ref="M1966:N1966"/>
    <mergeCell ref="O1966:P1966"/>
    <mergeCell ref="Q1966:R1966"/>
    <mergeCell ref="Q1957:R1957"/>
    <mergeCell ref="J1958:J1959"/>
    <mergeCell ref="K1958:R1959"/>
    <mergeCell ref="J1960:J1961"/>
    <mergeCell ref="K1960:L1960"/>
    <mergeCell ref="M1960:N1960"/>
    <mergeCell ref="O1960:P1960"/>
    <mergeCell ref="Q1960:R1960"/>
    <mergeCell ref="K1961:L1961"/>
    <mergeCell ref="M1961:N1961"/>
    <mergeCell ref="O1961:P1961"/>
    <mergeCell ref="Q1961:R1961"/>
    <mergeCell ref="Q1972:R1972"/>
    <mergeCell ref="J1973:J1974"/>
    <mergeCell ref="K1973:R1974"/>
    <mergeCell ref="J1975:J1976"/>
    <mergeCell ref="K1975:L1975"/>
    <mergeCell ref="M1975:N1975"/>
    <mergeCell ref="O1975:P1975"/>
    <mergeCell ref="Q1975:R1975"/>
    <mergeCell ref="K1976:L1976"/>
    <mergeCell ref="M1976:N1976"/>
    <mergeCell ref="O1976:P1976"/>
    <mergeCell ref="Q1976:R1976"/>
    <mergeCell ref="Q1967:R1967"/>
    <mergeCell ref="J1968:J1969"/>
    <mergeCell ref="K1968:R1969"/>
    <mergeCell ref="J1970:J1971"/>
    <mergeCell ref="K1970:L1970"/>
    <mergeCell ref="M1970:N1970"/>
    <mergeCell ref="O1970:P1970"/>
    <mergeCell ref="Q1970:R1970"/>
    <mergeCell ref="K1971:L1971"/>
    <mergeCell ref="M1971:N1971"/>
    <mergeCell ref="O1971:P1971"/>
    <mergeCell ref="Q1971:R1971"/>
    <mergeCell ref="C1985:F1985"/>
    <mergeCell ref="G1985:I1985"/>
    <mergeCell ref="C1986:F1986"/>
    <mergeCell ref="G1986:I1986"/>
    <mergeCell ref="J1989:J1990"/>
    <mergeCell ref="K1989:R1990"/>
    <mergeCell ref="J1991:J1992"/>
    <mergeCell ref="K1991:L1991"/>
    <mergeCell ref="M1991:N1991"/>
    <mergeCell ref="O1991:P1991"/>
    <mergeCell ref="Q1991:R1991"/>
    <mergeCell ref="K1992:L1992"/>
    <mergeCell ref="M1992:N1992"/>
    <mergeCell ref="O1992:P1992"/>
    <mergeCell ref="Q1992:R1992"/>
    <mergeCell ref="Q1977:R1977"/>
    <mergeCell ref="C1981:F1981"/>
    <mergeCell ref="G1981:I1981"/>
    <mergeCell ref="C1982:F1982"/>
    <mergeCell ref="G1982:I1982"/>
    <mergeCell ref="C1983:F1983"/>
    <mergeCell ref="G1983:I1983"/>
    <mergeCell ref="C1984:F1984"/>
    <mergeCell ref="G1984:I1984"/>
    <mergeCell ref="K1979:R1979"/>
    <mergeCell ref="Q1982:R1982"/>
    <mergeCell ref="Q1998:R1998"/>
    <mergeCell ref="J1999:J2000"/>
    <mergeCell ref="K1999:R2000"/>
    <mergeCell ref="J2001:J2002"/>
    <mergeCell ref="K2001:L2001"/>
    <mergeCell ref="M2001:N2001"/>
    <mergeCell ref="O2001:P2001"/>
    <mergeCell ref="Q2001:R2001"/>
    <mergeCell ref="K2002:L2002"/>
    <mergeCell ref="M2002:N2002"/>
    <mergeCell ref="O2002:P2002"/>
    <mergeCell ref="Q2002:R2002"/>
    <mergeCell ref="Q1993:R1993"/>
    <mergeCell ref="J1994:J1995"/>
    <mergeCell ref="K1994:R1995"/>
    <mergeCell ref="J1996:J1997"/>
    <mergeCell ref="K1996:L1996"/>
    <mergeCell ref="M1996:N1996"/>
    <mergeCell ref="O1996:P1996"/>
    <mergeCell ref="Q1996:R1996"/>
    <mergeCell ref="K1997:L1997"/>
    <mergeCell ref="M1997:N1997"/>
    <mergeCell ref="O1997:P1997"/>
    <mergeCell ref="Q1997:R1997"/>
    <mergeCell ref="Q2008:R2008"/>
    <mergeCell ref="J2009:J2010"/>
    <mergeCell ref="K2009:R2010"/>
    <mergeCell ref="J2011:J2012"/>
    <mergeCell ref="K2011:L2011"/>
    <mergeCell ref="M2011:N2011"/>
    <mergeCell ref="O2011:P2011"/>
    <mergeCell ref="Q2011:R2011"/>
    <mergeCell ref="K2012:L2012"/>
    <mergeCell ref="M2012:N2012"/>
    <mergeCell ref="O2012:P2012"/>
    <mergeCell ref="Q2012:R2012"/>
    <mergeCell ref="Q2003:R2003"/>
    <mergeCell ref="J2004:J2005"/>
    <mergeCell ref="K2004:R2005"/>
    <mergeCell ref="J2006:J2007"/>
    <mergeCell ref="K2006:L2006"/>
    <mergeCell ref="M2006:N2006"/>
    <mergeCell ref="O2006:P2006"/>
    <mergeCell ref="Q2006:R2006"/>
    <mergeCell ref="K2007:L2007"/>
    <mergeCell ref="M2007:N2007"/>
    <mergeCell ref="O2007:P2007"/>
    <mergeCell ref="Q2007:R2007"/>
    <mergeCell ref="Q2018:R2018"/>
    <mergeCell ref="J2019:J2020"/>
    <mergeCell ref="K2019:R2020"/>
    <mergeCell ref="J2021:J2022"/>
    <mergeCell ref="K2021:L2021"/>
    <mergeCell ref="M2021:N2021"/>
    <mergeCell ref="O2021:P2021"/>
    <mergeCell ref="Q2021:R2021"/>
    <mergeCell ref="K2022:L2022"/>
    <mergeCell ref="M2022:N2022"/>
    <mergeCell ref="O2022:P2022"/>
    <mergeCell ref="Q2022:R2022"/>
    <mergeCell ref="Q2013:R2013"/>
    <mergeCell ref="J2014:J2015"/>
    <mergeCell ref="K2014:R2015"/>
    <mergeCell ref="J2016:J2017"/>
    <mergeCell ref="K2016:L2016"/>
    <mergeCell ref="M2016:N2016"/>
    <mergeCell ref="O2016:P2016"/>
    <mergeCell ref="Q2016:R2016"/>
    <mergeCell ref="K2017:L2017"/>
    <mergeCell ref="M2017:N2017"/>
    <mergeCell ref="O2017:P2017"/>
    <mergeCell ref="Q2017:R2017"/>
    <mergeCell ref="Q2028:R2028"/>
    <mergeCell ref="J2029:J2030"/>
    <mergeCell ref="K2029:R2030"/>
    <mergeCell ref="J2031:J2032"/>
    <mergeCell ref="K2031:L2031"/>
    <mergeCell ref="M2031:N2031"/>
    <mergeCell ref="O2031:P2031"/>
    <mergeCell ref="Q2031:R2031"/>
    <mergeCell ref="K2032:L2032"/>
    <mergeCell ref="M2032:N2032"/>
    <mergeCell ref="O2032:P2032"/>
    <mergeCell ref="Q2032:R2032"/>
    <mergeCell ref="Q2023:R2023"/>
    <mergeCell ref="J2024:J2025"/>
    <mergeCell ref="K2024:R2025"/>
    <mergeCell ref="J2026:J2027"/>
    <mergeCell ref="K2026:L2026"/>
    <mergeCell ref="M2026:N2026"/>
    <mergeCell ref="O2026:P2026"/>
    <mergeCell ref="Q2026:R2026"/>
    <mergeCell ref="K2027:L2027"/>
    <mergeCell ref="M2027:N2027"/>
    <mergeCell ref="O2027:P2027"/>
    <mergeCell ref="Q2027:R2027"/>
    <mergeCell ref="Q2038:R2038"/>
    <mergeCell ref="J2039:J2040"/>
    <mergeCell ref="K2039:R2040"/>
    <mergeCell ref="J2041:J2042"/>
    <mergeCell ref="K2041:L2041"/>
    <mergeCell ref="M2041:N2041"/>
    <mergeCell ref="O2041:P2041"/>
    <mergeCell ref="Q2041:R2041"/>
    <mergeCell ref="K2042:L2042"/>
    <mergeCell ref="M2042:N2042"/>
    <mergeCell ref="O2042:P2042"/>
    <mergeCell ref="Q2042:R2042"/>
    <mergeCell ref="Q2033:R2033"/>
    <mergeCell ref="J2034:J2035"/>
    <mergeCell ref="K2034:R2035"/>
    <mergeCell ref="J2036:J2037"/>
    <mergeCell ref="K2036:L2036"/>
    <mergeCell ref="M2036:N2036"/>
    <mergeCell ref="O2036:P2036"/>
    <mergeCell ref="Q2036:R2036"/>
    <mergeCell ref="K2037:L2037"/>
    <mergeCell ref="M2037:N2037"/>
    <mergeCell ref="O2037:P2037"/>
    <mergeCell ref="Q2037:R2037"/>
    <mergeCell ref="Q2048:R2048"/>
    <mergeCell ref="J2049:J2050"/>
    <mergeCell ref="K2049:R2050"/>
    <mergeCell ref="J2051:J2052"/>
    <mergeCell ref="K2051:L2051"/>
    <mergeCell ref="M2051:N2051"/>
    <mergeCell ref="O2051:P2051"/>
    <mergeCell ref="Q2051:R2051"/>
    <mergeCell ref="K2052:L2052"/>
    <mergeCell ref="M2052:N2052"/>
    <mergeCell ref="O2052:P2052"/>
    <mergeCell ref="Q2052:R2052"/>
    <mergeCell ref="Q2043:R2043"/>
    <mergeCell ref="J2044:J2045"/>
    <mergeCell ref="K2044:R2045"/>
    <mergeCell ref="J2046:J2047"/>
    <mergeCell ref="K2046:L2046"/>
    <mergeCell ref="M2046:N2046"/>
    <mergeCell ref="O2046:P2046"/>
    <mergeCell ref="Q2046:R2046"/>
    <mergeCell ref="K2047:L2047"/>
    <mergeCell ref="M2047:N2047"/>
    <mergeCell ref="O2047:P2047"/>
    <mergeCell ref="Q2047:R2047"/>
    <mergeCell ref="Q2058:R2058"/>
    <mergeCell ref="J2059:J2060"/>
    <mergeCell ref="K2059:R2060"/>
    <mergeCell ref="J2061:J2062"/>
    <mergeCell ref="K2061:L2061"/>
    <mergeCell ref="M2061:N2061"/>
    <mergeCell ref="O2061:P2061"/>
    <mergeCell ref="Q2061:R2061"/>
    <mergeCell ref="K2062:L2062"/>
    <mergeCell ref="M2062:N2062"/>
    <mergeCell ref="O2062:P2062"/>
    <mergeCell ref="Q2062:R2062"/>
    <mergeCell ref="Q2053:R2053"/>
    <mergeCell ref="J2054:J2055"/>
    <mergeCell ref="K2054:R2055"/>
    <mergeCell ref="J2056:J2057"/>
    <mergeCell ref="K2056:L2056"/>
    <mergeCell ref="M2056:N2056"/>
    <mergeCell ref="O2056:P2056"/>
    <mergeCell ref="Q2056:R2056"/>
    <mergeCell ref="K2057:L2057"/>
    <mergeCell ref="M2057:N2057"/>
    <mergeCell ref="O2057:P2057"/>
    <mergeCell ref="Q2057:R2057"/>
    <mergeCell ref="C2071:F2071"/>
    <mergeCell ref="G2071:I2071"/>
    <mergeCell ref="C2072:F2072"/>
    <mergeCell ref="G2072:I2072"/>
    <mergeCell ref="J2075:J2076"/>
    <mergeCell ref="K2075:R2076"/>
    <mergeCell ref="J2077:J2078"/>
    <mergeCell ref="K2077:L2077"/>
    <mergeCell ref="M2077:N2077"/>
    <mergeCell ref="O2077:P2077"/>
    <mergeCell ref="Q2077:R2077"/>
    <mergeCell ref="K2078:L2078"/>
    <mergeCell ref="M2078:N2078"/>
    <mergeCell ref="O2078:P2078"/>
    <mergeCell ref="Q2078:R2078"/>
    <mergeCell ref="Q2063:R2063"/>
    <mergeCell ref="C2067:F2067"/>
    <mergeCell ref="G2067:I2067"/>
    <mergeCell ref="C2068:F2068"/>
    <mergeCell ref="G2068:I2068"/>
    <mergeCell ref="C2069:F2069"/>
    <mergeCell ref="G2069:I2069"/>
    <mergeCell ref="C2070:F2070"/>
    <mergeCell ref="G2070:I2070"/>
    <mergeCell ref="K2065:R2065"/>
    <mergeCell ref="Q2084:R2084"/>
    <mergeCell ref="J2085:J2086"/>
    <mergeCell ref="K2085:R2086"/>
    <mergeCell ref="J2087:J2088"/>
    <mergeCell ref="K2087:L2087"/>
    <mergeCell ref="M2087:N2087"/>
    <mergeCell ref="O2087:P2087"/>
    <mergeCell ref="Q2087:R2087"/>
    <mergeCell ref="K2088:L2088"/>
    <mergeCell ref="M2088:N2088"/>
    <mergeCell ref="O2088:P2088"/>
    <mergeCell ref="Q2088:R2088"/>
    <mergeCell ref="Q2079:R2079"/>
    <mergeCell ref="J2080:J2081"/>
    <mergeCell ref="K2080:R2081"/>
    <mergeCell ref="J2082:J2083"/>
    <mergeCell ref="K2082:L2082"/>
    <mergeCell ref="M2082:N2082"/>
    <mergeCell ref="O2082:P2082"/>
    <mergeCell ref="Q2082:R2082"/>
    <mergeCell ref="K2083:L2083"/>
    <mergeCell ref="M2083:N2083"/>
    <mergeCell ref="O2083:P2083"/>
    <mergeCell ref="Q2083:R2083"/>
    <mergeCell ref="Q2094:R2094"/>
    <mergeCell ref="J2095:J2096"/>
    <mergeCell ref="K2095:R2096"/>
    <mergeCell ref="J2097:J2098"/>
    <mergeCell ref="K2097:L2097"/>
    <mergeCell ref="M2097:N2097"/>
    <mergeCell ref="O2097:P2097"/>
    <mergeCell ref="Q2097:R2097"/>
    <mergeCell ref="K2098:L2098"/>
    <mergeCell ref="M2098:N2098"/>
    <mergeCell ref="O2098:P2098"/>
    <mergeCell ref="Q2098:R2098"/>
    <mergeCell ref="Q2089:R2089"/>
    <mergeCell ref="J2090:J2091"/>
    <mergeCell ref="K2090:R2091"/>
    <mergeCell ref="J2092:J2093"/>
    <mergeCell ref="K2092:L2092"/>
    <mergeCell ref="M2092:N2092"/>
    <mergeCell ref="O2092:P2092"/>
    <mergeCell ref="Q2092:R2092"/>
    <mergeCell ref="K2093:L2093"/>
    <mergeCell ref="M2093:N2093"/>
    <mergeCell ref="O2093:P2093"/>
    <mergeCell ref="Q2093:R2093"/>
    <mergeCell ref="Q2104:R2104"/>
    <mergeCell ref="J2105:J2106"/>
    <mergeCell ref="K2105:R2106"/>
    <mergeCell ref="J2107:J2108"/>
    <mergeCell ref="K2107:L2107"/>
    <mergeCell ref="M2107:N2107"/>
    <mergeCell ref="O2107:P2107"/>
    <mergeCell ref="Q2107:R2107"/>
    <mergeCell ref="K2108:L2108"/>
    <mergeCell ref="M2108:N2108"/>
    <mergeCell ref="O2108:P2108"/>
    <mergeCell ref="Q2108:R2108"/>
    <mergeCell ref="Q2099:R2099"/>
    <mergeCell ref="J2100:J2101"/>
    <mergeCell ref="K2100:R2101"/>
    <mergeCell ref="J2102:J2103"/>
    <mergeCell ref="K2102:L2102"/>
    <mergeCell ref="M2102:N2102"/>
    <mergeCell ref="O2102:P2102"/>
    <mergeCell ref="Q2102:R2102"/>
    <mergeCell ref="K2103:L2103"/>
    <mergeCell ref="M2103:N2103"/>
    <mergeCell ref="O2103:P2103"/>
    <mergeCell ref="Q2103:R2103"/>
    <mergeCell ref="Q2114:R2114"/>
    <mergeCell ref="J2115:J2116"/>
    <mergeCell ref="K2115:R2116"/>
    <mergeCell ref="J2117:J2118"/>
    <mergeCell ref="K2117:L2117"/>
    <mergeCell ref="M2117:N2117"/>
    <mergeCell ref="O2117:P2117"/>
    <mergeCell ref="Q2117:R2117"/>
    <mergeCell ref="K2118:L2118"/>
    <mergeCell ref="M2118:N2118"/>
    <mergeCell ref="O2118:P2118"/>
    <mergeCell ref="Q2118:R2118"/>
    <mergeCell ref="Q2109:R2109"/>
    <mergeCell ref="J2110:J2111"/>
    <mergeCell ref="K2110:R2111"/>
    <mergeCell ref="J2112:J2113"/>
    <mergeCell ref="K2112:L2112"/>
    <mergeCell ref="M2112:N2112"/>
    <mergeCell ref="O2112:P2112"/>
    <mergeCell ref="Q2112:R2112"/>
    <mergeCell ref="K2113:L2113"/>
    <mergeCell ref="M2113:N2113"/>
    <mergeCell ref="O2113:P2113"/>
    <mergeCell ref="Q2113:R2113"/>
    <mergeCell ref="Q2124:R2124"/>
    <mergeCell ref="J2125:J2126"/>
    <mergeCell ref="K2125:R2126"/>
    <mergeCell ref="J2127:J2128"/>
    <mergeCell ref="K2127:L2127"/>
    <mergeCell ref="M2127:N2127"/>
    <mergeCell ref="O2127:P2127"/>
    <mergeCell ref="Q2127:R2127"/>
    <mergeCell ref="K2128:L2128"/>
    <mergeCell ref="M2128:N2128"/>
    <mergeCell ref="O2128:P2128"/>
    <mergeCell ref="Q2128:R2128"/>
    <mergeCell ref="Q2119:R2119"/>
    <mergeCell ref="J2120:J2121"/>
    <mergeCell ref="K2120:R2121"/>
    <mergeCell ref="J2122:J2123"/>
    <mergeCell ref="K2122:L2122"/>
    <mergeCell ref="M2122:N2122"/>
    <mergeCell ref="O2122:P2122"/>
    <mergeCell ref="Q2122:R2122"/>
    <mergeCell ref="K2123:L2123"/>
    <mergeCell ref="M2123:N2123"/>
    <mergeCell ref="O2123:P2123"/>
    <mergeCell ref="Q2123:R2123"/>
    <mergeCell ref="Q2134:R2134"/>
    <mergeCell ref="J2135:J2136"/>
    <mergeCell ref="K2135:R2136"/>
    <mergeCell ref="J2137:J2138"/>
    <mergeCell ref="K2137:L2137"/>
    <mergeCell ref="M2137:N2137"/>
    <mergeCell ref="O2137:P2137"/>
    <mergeCell ref="Q2137:R2137"/>
    <mergeCell ref="K2138:L2138"/>
    <mergeCell ref="M2138:N2138"/>
    <mergeCell ref="O2138:P2138"/>
    <mergeCell ref="Q2138:R2138"/>
    <mergeCell ref="Q2129:R2129"/>
    <mergeCell ref="J2130:J2131"/>
    <mergeCell ref="K2130:R2131"/>
    <mergeCell ref="J2132:J2133"/>
    <mergeCell ref="K2132:L2132"/>
    <mergeCell ref="M2132:N2132"/>
    <mergeCell ref="O2132:P2132"/>
    <mergeCell ref="Q2132:R2132"/>
    <mergeCell ref="K2133:L2133"/>
    <mergeCell ref="M2133:N2133"/>
    <mergeCell ref="O2133:P2133"/>
    <mergeCell ref="Q2133:R2133"/>
    <mergeCell ref="Q2144:R2144"/>
    <mergeCell ref="J2145:J2146"/>
    <mergeCell ref="K2145:R2146"/>
    <mergeCell ref="J2147:J2148"/>
    <mergeCell ref="K2147:L2147"/>
    <mergeCell ref="M2147:N2147"/>
    <mergeCell ref="O2147:P2147"/>
    <mergeCell ref="Q2147:R2147"/>
    <mergeCell ref="K2148:L2148"/>
    <mergeCell ref="M2148:N2148"/>
    <mergeCell ref="O2148:P2148"/>
    <mergeCell ref="Q2148:R2148"/>
    <mergeCell ref="Q2139:R2139"/>
    <mergeCell ref="J2140:J2141"/>
    <mergeCell ref="K2140:R2141"/>
    <mergeCell ref="J2142:J2143"/>
    <mergeCell ref="K2142:L2142"/>
    <mergeCell ref="M2142:N2142"/>
    <mergeCell ref="O2142:P2142"/>
    <mergeCell ref="Q2142:R2142"/>
    <mergeCell ref="K2143:L2143"/>
    <mergeCell ref="M2143:N2143"/>
    <mergeCell ref="O2143:P2143"/>
    <mergeCell ref="Q2143:R2143"/>
    <mergeCell ref="C2157:F2157"/>
    <mergeCell ref="G2157:I2157"/>
    <mergeCell ref="C2158:F2158"/>
    <mergeCell ref="G2158:I2158"/>
    <mergeCell ref="J2161:J2162"/>
    <mergeCell ref="K2161:R2162"/>
    <mergeCell ref="J2163:J2164"/>
    <mergeCell ref="K2163:L2163"/>
    <mergeCell ref="M2163:N2163"/>
    <mergeCell ref="O2163:P2163"/>
    <mergeCell ref="Q2163:R2163"/>
    <mergeCell ref="K2164:L2164"/>
    <mergeCell ref="M2164:N2164"/>
    <mergeCell ref="O2164:P2164"/>
    <mergeCell ref="Q2164:R2164"/>
    <mergeCell ref="Q2149:R2149"/>
    <mergeCell ref="C2153:F2153"/>
    <mergeCell ref="G2153:I2153"/>
    <mergeCell ref="C2154:F2154"/>
    <mergeCell ref="G2154:I2154"/>
    <mergeCell ref="C2155:F2155"/>
    <mergeCell ref="G2155:I2155"/>
    <mergeCell ref="C2156:F2156"/>
    <mergeCell ref="G2156:I2156"/>
    <mergeCell ref="K2151:R2151"/>
    <mergeCell ref="Q2154:R2154"/>
    <mergeCell ref="Q2170:R2170"/>
    <mergeCell ref="J2171:J2172"/>
    <mergeCell ref="K2171:R2172"/>
    <mergeCell ref="J2173:J2174"/>
    <mergeCell ref="K2173:L2173"/>
    <mergeCell ref="M2173:N2173"/>
    <mergeCell ref="O2173:P2173"/>
    <mergeCell ref="Q2173:R2173"/>
    <mergeCell ref="K2174:L2174"/>
    <mergeCell ref="M2174:N2174"/>
    <mergeCell ref="O2174:P2174"/>
    <mergeCell ref="Q2174:R2174"/>
    <mergeCell ref="Q2165:R2165"/>
    <mergeCell ref="J2166:J2167"/>
    <mergeCell ref="K2166:R2167"/>
    <mergeCell ref="J2168:J2169"/>
    <mergeCell ref="K2168:L2168"/>
    <mergeCell ref="M2168:N2168"/>
    <mergeCell ref="O2168:P2168"/>
    <mergeCell ref="Q2168:R2168"/>
    <mergeCell ref="K2169:L2169"/>
    <mergeCell ref="M2169:N2169"/>
    <mergeCell ref="O2169:P2169"/>
    <mergeCell ref="Q2169:R2169"/>
    <mergeCell ref="Q2180:R2180"/>
    <mergeCell ref="J2181:J2182"/>
    <mergeCell ref="K2181:R2182"/>
    <mergeCell ref="J2183:J2184"/>
    <mergeCell ref="K2183:L2183"/>
    <mergeCell ref="M2183:N2183"/>
    <mergeCell ref="O2183:P2183"/>
    <mergeCell ref="Q2183:R2183"/>
    <mergeCell ref="K2184:L2184"/>
    <mergeCell ref="M2184:N2184"/>
    <mergeCell ref="O2184:P2184"/>
    <mergeCell ref="Q2184:R2184"/>
    <mergeCell ref="Q2175:R2175"/>
    <mergeCell ref="J2176:J2177"/>
    <mergeCell ref="K2176:R2177"/>
    <mergeCell ref="J2178:J2179"/>
    <mergeCell ref="K2178:L2178"/>
    <mergeCell ref="M2178:N2178"/>
    <mergeCell ref="O2178:P2178"/>
    <mergeCell ref="Q2178:R2178"/>
    <mergeCell ref="K2179:L2179"/>
    <mergeCell ref="M2179:N2179"/>
    <mergeCell ref="O2179:P2179"/>
    <mergeCell ref="Q2179:R2179"/>
    <mergeCell ref="Q2190:R2190"/>
    <mergeCell ref="J2191:J2192"/>
    <mergeCell ref="K2191:R2192"/>
    <mergeCell ref="J2193:J2194"/>
    <mergeCell ref="K2193:L2193"/>
    <mergeCell ref="M2193:N2193"/>
    <mergeCell ref="O2193:P2193"/>
    <mergeCell ref="Q2193:R2193"/>
    <mergeCell ref="K2194:L2194"/>
    <mergeCell ref="M2194:N2194"/>
    <mergeCell ref="O2194:P2194"/>
    <mergeCell ref="Q2194:R2194"/>
    <mergeCell ref="Q2185:R2185"/>
    <mergeCell ref="J2186:J2187"/>
    <mergeCell ref="K2186:R2187"/>
    <mergeCell ref="J2188:J2189"/>
    <mergeCell ref="K2188:L2188"/>
    <mergeCell ref="M2188:N2188"/>
    <mergeCell ref="O2188:P2188"/>
    <mergeCell ref="Q2188:R2188"/>
    <mergeCell ref="K2189:L2189"/>
    <mergeCell ref="M2189:N2189"/>
    <mergeCell ref="O2189:P2189"/>
    <mergeCell ref="Q2189:R2189"/>
    <mergeCell ref="Q2200:R2200"/>
    <mergeCell ref="J2201:J2202"/>
    <mergeCell ref="K2201:R2202"/>
    <mergeCell ref="J2203:J2204"/>
    <mergeCell ref="K2203:L2203"/>
    <mergeCell ref="M2203:N2203"/>
    <mergeCell ref="O2203:P2203"/>
    <mergeCell ref="Q2203:R2203"/>
    <mergeCell ref="K2204:L2204"/>
    <mergeCell ref="M2204:N2204"/>
    <mergeCell ref="O2204:P2204"/>
    <mergeCell ref="Q2204:R2204"/>
    <mergeCell ref="Q2195:R2195"/>
    <mergeCell ref="J2196:J2197"/>
    <mergeCell ref="K2196:R2197"/>
    <mergeCell ref="J2198:J2199"/>
    <mergeCell ref="K2198:L2198"/>
    <mergeCell ref="M2198:N2198"/>
    <mergeCell ref="O2198:P2198"/>
    <mergeCell ref="Q2198:R2198"/>
    <mergeCell ref="K2199:L2199"/>
    <mergeCell ref="M2199:N2199"/>
    <mergeCell ref="O2199:P2199"/>
    <mergeCell ref="Q2199:R2199"/>
    <mergeCell ref="Q2210:R2210"/>
    <mergeCell ref="J2211:J2212"/>
    <mergeCell ref="K2211:R2212"/>
    <mergeCell ref="J2213:J2214"/>
    <mergeCell ref="K2213:L2213"/>
    <mergeCell ref="M2213:N2213"/>
    <mergeCell ref="O2213:P2213"/>
    <mergeCell ref="Q2213:R2213"/>
    <mergeCell ref="K2214:L2214"/>
    <mergeCell ref="M2214:N2214"/>
    <mergeCell ref="O2214:P2214"/>
    <mergeCell ref="Q2214:R2214"/>
    <mergeCell ref="Q2205:R2205"/>
    <mergeCell ref="J2206:J2207"/>
    <mergeCell ref="K2206:R2207"/>
    <mergeCell ref="J2208:J2209"/>
    <mergeCell ref="K2208:L2208"/>
    <mergeCell ref="M2208:N2208"/>
    <mergeCell ref="O2208:P2208"/>
    <mergeCell ref="Q2208:R2208"/>
    <mergeCell ref="K2209:L2209"/>
    <mergeCell ref="M2209:N2209"/>
    <mergeCell ref="O2209:P2209"/>
    <mergeCell ref="Q2209:R2209"/>
    <mergeCell ref="Q2220:R2220"/>
    <mergeCell ref="J2221:J2222"/>
    <mergeCell ref="K2221:R2222"/>
    <mergeCell ref="J2223:J2224"/>
    <mergeCell ref="K2223:L2223"/>
    <mergeCell ref="M2223:N2223"/>
    <mergeCell ref="O2223:P2223"/>
    <mergeCell ref="Q2223:R2223"/>
    <mergeCell ref="K2224:L2224"/>
    <mergeCell ref="M2224:N2224"/>
    <mergeCell ref="O2224:P2224"/>
    <mergeCell ref="Q2224:R2224"/>
    <mergeCell ref="Q2215:R2215"/>
    <mergeCell ref="J2216:J2217"/>
    <mergeCell ref="K2216:R2217"/>
    <mergeCell ref="J2218:J2219"/>
    <mergeCell ref="K2218:L2218"/>
    <mergeCell ref="M2218:N2218"/>
    <mergeCell ref="O2218:P2218"/>
    <mergeCell ref="Q2218:R2218"/>
    <mergeCell ref="K2219:L2219"/>
    <mergeCell ref="M2219:N2219"/>
    <mergeCell ref="O2219:P2219"/>
    <mergeCell ref="Q2219:R2219"/>
    <mergeCell ref="Q2230:R2230"/>
    <mergeCell ref="J2231:J2232"/>
    <mergeCell ref="K2231:R2232"/>
    <mergeCell ref="J2233:J2234"/>
    <mergeCell ref="K2233:L2233"/>
    <mergeCell ref="M2233:N2233"/>
    <mergeCell ref="O2233:P2233"/>
    <mergeCell ref="Q2233:R2233"/>
    <mergeCell ref="K2234:L2234"/>
    <mergeCell ref="M2234:N2234"/>
    <mergeCell ref="O2234:P2234"/>
    <mergeCell ref="Q2234:R2234"/>
    <mergeCell ref="Q2225:R2225"/>
    <mergeCell ref="J2226:J2227"/>
    <mergeCell ref="K2226:R2227"/>
    <mergeCell ref="J2228:J2229"/>
    <mergeCell ref="K2228:L2228"/>
    <mergeCell ref="M2228:N2228"/>
    <mergeCell ref="O2228:P2228"/>
    <mergeCell ref="Q2228:R2228"/>
    <mergeCell ref="K2229:L2229"/>
    <mergeCell ref="M2229:N2229"/>
    <mergeCell ref="O2229:P2229"/>
    <mergeCell ref="Q2229:R2229"/>
    <mergeCell ref="C2243:F2243"/>
    <mergeCell ref="G2243:I2243"/>
    <mergeCell ref="C2244:F2244"/>
    <mergeCell ref="G2244:I2244"/>
    <mergeCell ref="J2247:J2248"/>
    <mergeCell ref="K2247:R2248"/>
    <mergeCell ref="J2249:J2250"/>
    <mergeCell ref="K2249:L2249"/>
    <mergeCell ref="M2249:N2249"/>
    <mergeCell ref="O2249:P2249"/>
    <mergeCell ref="Q2249:R2249"/>
    <mergeCell ref="K2250:L2250"/>
    <mergeCell ref="M2250:N2250"/>
    <mergeCell ref="O2250:P2250"/>
    <mergeCell ref="Q2250:R2250"/>
    <mergeCell ref="Q2235:R2235"/>
    <mergeCell ref="C2239:F2239"/>
    <mergeCell ref="G2239:I2239"/>
    <mergeCell ref="C2240:F2240"/>
    <mergeCell ref="G2240:I2240"/>
    <mergeCell ref="C2241:F2241"/>
    <mergeCell ref="G2241:I2241"/>
    <mergeCell ref="C2242:F2242"/>
    <mergeCell ref="G2242:I2242"/>
    <mergeCell ref="K2237:R2237"/>
    <mergeCell ref="Q2256:R2256"/>
    <mergeCell ref="J2257:J2258"/>
    <mergeCell ref="K2257:R2258"/>
    <mergeCell ref="J2259:J2260"/>
    <mergeCell ref="K2259:L2259"/>
    <mergeCell ref="M2259:N2259"/>
    <mergeCell ref="O2259:P2259"/>
    <mergeCell ref="Q2259:R2259"/>
    <mergeCell ref="K2260:L2260"/>
    <mergeCell ref="M2260:N2260"/>
    <mergeCell ref="O2260:P2260"/>
    <mergeCell ref="Q2260:R2260"/>
    <mergeCell ref="Q2251:R2251"/>
    <mergeCell ref="J2252:J2253"/>
    <mergeCell ref="K2252:R2253"/>
    <mergeCell ref="J2254:J2255"/>
    <mergeCell ref="K2254:L2254"/>
    <mergeCell ref="M2254:N2254"/>
    <mergeCell ref="O2254:P2254"/>
    <mergeCell ref="Q2254:R2254"/>
    <mergeCell ref="K2255:L2255"/>
    <mergeCell ref="M2255:N2255"/>
    <mergeCell ref="O2255:P2255"/>
    <mergeCell ref="Q2255:R2255"/>
    <mergeCell ref="Q2266:R2266"/>
    <mergeCell ref="J2267:J2268"/>
    <mergeCell ref="K2267:R2268"/>
    <mergeCell ref="J2269:J2270"/>
    <mergeCell ref="K2269:L2269"/>
    <mergeCell ref="M2269:N2269"/>
    <mergeCell ref="O2269:P2269"/>
    <mergeCell ref="Q2269:R2269"/>
    <mergeCell ref="K2270:L2270"/>
    <mergeCell ref="M2270:N2270"/>
    <mergeCell ref="O2270:P2270"/>
    <mergeCell ref="Q2270:R2270"/>
    <mergeCell ref="Q2261:R2261"/>
    <mergeCell ref="J2262:J2263"/>
    <mergeCell ref="K2262:R2263"/>
    <mergeCell ref="J2264:J2265"/>
    <mergeCell ref="K2264:L2264"/>
    <mergeCell ref="M2264:N2264"/>
    <mergeCell ref="O2264:P2264"/>
    <mergeCell ref="Q2264:R2264"/>
    <mergeCell ref="K2265:L2265"/>
    <mergeCell ref="M2265:N2265"/>
    <mergeCell ref="O2265:P2265"/>
    <mergeCell ref="Q2265:R2265"/>
    <mergeCell ref="Q2276:R2276"/>
    <mergeCell ref="J2277:J2278"/>
    <mergeCell ref="K2277:R2278"/>
    <mergeCell ref="J2279:J2280"/>
    <mergeCell ref="K2279:L2279"/>
    <mergeCell ref="M2279:N2279"/>
    <mergeCell ref="O2279:P2279"/>
    <mergeCell ref="Q2279:R2279"/>
    <mergeCell ref="K2280:L2280"/>
    <mergeCell ref="M2280:N2280"/>
    <mergeCell ref="O2280:P2280"/>
    <mergeCell ref="Q2280:R2280"/>
    <mergeCell ref="Q2271:R2271"/>
    <mergeCell ref="J2272:J2273"/>
    <mergeCell ref="K2272:R2273"/>
    <mergeCell ref="J2274:J2275"/>
    <mergeCell ref="K2274:L2274"/>
    <mergeCell ref="M2274:N2274"/>
    <mergeCell ref="O2274:P2274"/>
    <mergeCell ref="Q2274:R2274"/>
    <mergeCell ref="K2275:L2275"/>
    <mergeCell ref="M2275:N2275"/>
    <mergeCell ref="O2275:P2275"/>
    <mergeCell ref="Q2275:R2275"/>
    <mergeCell ref="Q2286:R2286"/>
    <mergeCell ref="J2287:J2288"/>
    <mergeCell ref="K2287:R2288"/>
    <mergeCell ref="J2289:J2290"/>
    <mergeCell ref="K2289:L2289"/>
    <mergeCell ref="M2289:N2289"/>
    <mergeCell ref="O2289:P2289"/>
    <mergeCell ref="Q2289:R2289"/>
    <mergeCell ref="K2290:L2290"/>
    <mergeCell ref="M2290:N2290"/>
    <mergeCell ref="O2290:P2290"/>
    <mergeCell ref="Q2290:R2290"/>
    <mergeCell ref="Q2281:R2281"/>
    <mergeCell ref="J2282:J2283"/>
    <mergeCell ref="K2282:R2283"/>
    <mergeCell ref="J2284:J2285"/>
    <mergeCell ref="K2284:L2284"/>
    <mergeCell ref="M2284:N2284"/>
    <mergeCell ref="O2284:P2284"/>
    <mergeCell ref="Q2284:R2284"/>
    <mergeCell ref="K2285:L2285"/>
    <mergeCell ref="M2285:N2285"/>
    <mergeCell ref="O2285:P2285"/>
    <mergeCell ref="Q2285:R2285"/>
    <mergeCell ref="Q2296:R2296"/>
    <mergeCell ref="J2297:J2298"/>
    <mergeCell ref="K2297:R2298"/>
    <mergeCell ref="J2299:J2300"/>
    <mergeCell ref="K2299:L2299"/>
    <mergeCell ref="M2299:N2299"/>
    <mergeCell ref="O2299:P2299"/>
    <mergeCell ref="Q2299:R2299"/>
    <mergeCell ref="K2300:L2300"/>
    <mergeCell ref="M2300:N2300"/>
    <mergeCell ref="O2300:P2300"/>
    <mergeCell ref="Q2300:R2300"/>
    <mergeCell ref="Q2291:R2291"/>
    <mergeCell ref="J2292:J2293"/>
    <mergeCell ref="K2292:R2293"/>
    <mergeCell ref="J2294:J2295"/>
    <mergeCell ref="K2294:L2294"/>
    <mergeCell ref="M2294:N2294"/>
    <mergeCell ref="O2294:P2294"/>
    <mergeCell ref="Q2294:R2294"/>
    <mergeCell ref="K2295:L2295"/>
    <mergeCell ref="M2295:N2295"/>
    <mergeCell ref="O2295:P2295"/>
    <mergeCell ref="Q2295:R2295"/>
    <mergeCell ref="Q2306:R2306"/>
    <mergeCell ref="J2307:J2308"/>
    <mergeCell ref="K2307:R2308"/>
    <mergeCell ref="J2309:J2310"/>
    <mergeCell ref="K2309:L2309"/>
    <mergeCell ref="M2309:N2309"/>
    <mergeCell ref="O2309:P2309"/>
    <mergeCell ref="Q2309:R2309"/>
    <mergeCell ref="K2310:L2310"/>
    <mergeCell ref="M2310:N2310"/>
    <mergeCell ref="O2310:P2310"/>
    <mergeCell ref="Q2310:R2310"/>
    <mergeCell ref="Q2301:R2301"/>
    <mergeCell ref="J2302:J2303"/>
    <mergeCell ref="K2302:R2303"/>
    <mergeCell ref="J2304:J2305"/>
    <mergeCell ref="K2304:L2304"/>
    <mergeCell ref="M2304:N2304"/>
    <mergeCell ref="O2304:P2304"/>
    <mergeCell ref="Q2304:R2304"/>
    <mergeCell ref="K2305:L2305"/>
    <mergeCell ref="M2305:N2305"/>
    <mergeCell ref="O2305:P2305"/>
    <mergeCell ref="Q2305:R2305"/>
    <mergeCell ref="Q2316:R2316"/>
    <mergeCell ref="J2317:J2318"/>
    <mergeCell ref="K2317:R2318"/>
    <mergeCell ref="J2319:J2320"/>
    <mergeCell ref="K2319:L2319"/>
    <mergeCell ref="M2319:N2319"/>
    <mergeCell ref="O2319:P2319"/>
    <mergeCell ref="Q2319:R2319"/>
    <mergeCell ref="K2320:L2320"/>
    <mergeCell ref="M2320:N2320"/>
    <mergeCell ref="O2320:P2320"/>
    <mergeCell ref="Q2320:R2320"/>
    <mergeCell ref="Q2311:R2311"/>
    <mergeCell ref="J2312:J2313"/>
    <mergeCell ref="K2312:R2313"/>
    <mergeCell ref="J2314:J2315"/>
    <mergeCell ref="K2314:L2314"/>
    <mergeCell ref="M2314:N2314"/>
    <mergeCell ref="O2314:P2314"/>
    <mergeCell ref="Q2314:R2314"/>
    <mergeCell ref="K2315:L2315"/>
    <mergeCell ref="M2315:N2315"/>
    <mergeCell ref="O2315:P2315"/>
    <mergeCell ref="Q2315:R2315"/>
    <mergeCell ref="C2329:F2329"/>
    <mergeCell ref="G2329:I2329"/>
    <mergeCell ref="C2330:F2330"/>
    <mergeCell ref="G2330:I2330"/>
    <mergeCell ref="J2333:J2334"/>
    <mergeCell ref="K2333:R2334"/>
    <mergeCell ref="J2335:J2336"/>
    <mergeCell ref="K2335:L2335"/>
    <mergeCell ref="M2335:N2335"/>
    <mergeCell ref="O2335:P2335"/>
    <mergeCell ref="Q2335:R2335"/>
    <mergeCell ref="K2336:L2336"/>
    <mergeCell ref="M2336:N2336"/>
    <mergeCell ref="O2336:P2336"/>
    <mergeCell ref="Q2336:R2336"/>
    <mergeCell ref="Q2321:R2321"/>
    <mergeCell ref="C2325:F2325"/>
    <mergeCell ref="G2325:I2325"/>
    <mergeCell ref="C2326:F2326"/>
    <mergeCell ref="G2326:I2326"/>
    <mergeCell ref="C2327:F2327"/>
    <mergeCell ref="G2327:I2327"/>
    <mergeCell ref="C2328:F2328"/>
    <mergeCell ref="G2328:I2328"/>
    <mergeCell ref="K2323:R2323"/>
    <mergeCell ref="Q2326:R2326"/>
    <mergeCell ref="Q2342:R2342"/>
    <mergeCell ref="J2343:J2344"/>
    <mergeCell ref="K2343:R2344"/>
    <mergeCell ref="J2345:J2346"/>
    <mergeCell ref="K2345:L2345"/>
    <mergeCell ref="M2345:N2345"/>
    <mergeCell ref="O2345:P2345"/>
    <mergeCell ref="Q2345:R2345"/>
    <mergeCell ref="K2346:L2346"/>
    <mergeCell ref="M2346:N2346"/>
    <mergeCell ref="O2346:P2346"/>
    <mergeCell ref="Q2346:R2346"/>
    <mergeCell ref="Q2337:R2337"/>
    <mergeCell ref="J2338:J2339"/>
    <mergeCell ref="K2338:R2339"/>
    <mergeCell ref="J2340:J2341"/>
    <mergeCell ref="K2340:L2340"/>
    <mergeCell ref="M2340:N2340"/>
    <mergeCell ref="O2340:P2340"/>
    <mergeCell ref="Q2340:R2340"/>
    <mergeCell ref="K2341:L2341"/>
    <mergeCell ref="M2341:N2341"/>
    <mergeCell ref="O2341:P2341"/>
    <mergeCell ref="Q2341:R2341"/>
    <mergeCell ref="Q2352:R2352"/>
    <mergeCell ref="J2353:J2354"/>
    <mergeCell ref="K2353:R2354"/>
    <mergeCell ref="J2355:J2356"/>
    <mergeCell ref="K2355:L2355"/>
    <mergeCell ref="M2355:N2355"/>
    <mergeCell ref="O2355:P2355"/>
    <mergeCell ref="Q2355:R2355"/>
    <mergeCell ref="K2356:L2356"/>
    <mergeCell ref="M2356:N2356"/>
    <mergeCell ref="O2356:P2356"/>
    <mergeCell ref="Q2356:R2356"/>
    <mergeCell ref="Q2347:R2347"/>
    <mergeCell ref="J2348:J2349"/>
    <mergeCell ref="K2348:R2349"/>
    <mergeCell ref="J2350:J2351"/>
    <mergeCell ref="K2350:L2350"/>
    <mergeCell ref="M2350:N2350"/>
    <mergeCell ref="O2350:P2350"/>
    <mergeCell ref="Q2350:R2350"/>
    <mergeCell ref="K2351:L2351"/>
    <mergeCell ref="M2351:N2351"/>
    <mergeCell ref="O2351:P2351"/>
    <mergeCell ref="Q2351:R2351"/>
    <mergeCell ref="Q2362:R2362"/>
    <mergeCell ref="J2363:J2364"/>
    <mergeCell ref="K2363:R2364"/>
    <mergeCell ref="J2365:J2366"/>
    <mergeCell ref="K2365:L2365"/>
    <mergeCell ref="M2365:N2365"/>
    <mergeCell ref="O2365:P2365"/>
    <mergeCell ref="Q2365:R2365"/>
    <mergeCell ref="K2366:L2366"/>
    <mergeCell ref="M2366:N2366"/>
    <mergeCell ref="O2366:P2366"/>
    <mergeCell ref="Q2366:R2366"/>
    <mergeCell ref="Q2357:R2357"/>
    <mergeCell ref="J2358:J2359"/>
    <mergeCell ref="K2358:R2359"/>
    <mergeCell ref="J2360:J2361"/>
    <mergeCell ref="K2360:L2360"/>
    <mergeCell ref="M2360:N2360"/>
    <mergeCell ref="O2360:P2360"/>
    <mergeCell ref="Q2360:R2360"/>
    <mergeCell ref="K2361:L2361"/>
    <mergeCell ref="M2361:N2361"/>
    <mergeCell ref="O2361:P2361"/>
    <mergeCell ref="Q2361:R2361"/>
    <mergeCell ref="Q2372:R2372"/>
    <mergeCell ref="J2373:J2374"/>
    <mergeCell ref="K2373:R2374"/>
    <mergeCell ref="J2375:J2376"/>
    <mergeCell ref="K2375:L2375"/>
    <mergeCell ref="M2375:N2375"/>
    <mergeCell ref="O2375:P2375"/>
    <mergeCell ref="Q2375:R2375"/>
    <mergeCell ref="K2376:L2376"/>
    <mergeCell ref="M2376:N2376"/>
    <mergeCell ref="O2376:P2376"/>
    <mergeCell ref="Q2376:R2376"/>
    <mergeCell ref="Q2367:R2367"/>
    <mergeCell ref="J2368:J2369"/>
    <mergeCell ref="K2368:R2369"/>
    <mergeCell ref="J2370:J2371"/>
    <mergeCell ref="K2370:L2370"/>
    <mergeCell ref="M2370:N2370"/>
    <mergeCell ref="O2370:P2370"/>
    <mergeCell ref="Q2370:R2370"/>
    <mergeCell ref="K2371:L2371"/>
    <mergeCell ref="M2371:N2371"/>
    <mergeCell ref="O2371:P2371"/>
    <mergeCell ref="Q2371:R2371"/>
    <mergeCell ref="Q2382:R2382"/>
    <mergeCell ref="J2383:J2384"/>
    <mergeCell ref="K2383:R2384"/>
    <mergeCell ref="J2385:J2386"/>
    <mergeCell ref="K2385:L2385"/>
    <mergeCell ref="M2385:N2385"/>
    <mergeCell ref="O2385:P2385"/>
    <mergeCell ref="Q2385:R2385"/>
    <mergeCell ref="K2386:L2386"/>
    <mergeCell ref="M2386:N2386"/>
    <mergeCell ref="O2386:P2386"/>
    <mergeCell ref="Q2386:R2386"/>
    <mergeCell ref="Q2377:R2377"/>
    <mergeCell ref="J2378:J2379"/>
    <mergeCell ref="K2378:R2379"/>
    <mergeCell ref="J2380:J2381"/>
    <mergeCell ref="K2380:L2380"/>
    <mergeCell ref="M2380:N2380"/>
    <mergeCell ref="O2380:P2380"/>
    <mergeCell ref="Q2380:R2380"/>
    <mergeCell ref="K2381:L2381"/>
    <mergeCell ref="M2381:N2381"/>
    <mergeCell ref="O2381:P2381"/>
    <mergeCell ref="Q2381:R2381"/>
    <mergeCell ref="Q2392:R2392"/>
    <mergeCell ref="J2393:J2394"/>
    <mergeCell ref="K2393:R2394"/>
    <mergeCell ref="J2395:J2396"/>
    <mergeCell ref="K2395:L2395"/>
    <mergeCell ref="M2395:N2395"/>
    <mergeCell ref="O2395:P2395"/>
    <mergeCell ref="Q2395:R2395"/>
    <mergeCell ref="K2396:L2396"/>
    <mergeCell ref="M2396:N2396"/>
    <mergeCell ref="O2396:P2396"/>
    <mergeCell ref="Q2396:R2396"/>
    <mergeCell ref="Q2387:R2387"/>
    <mergeCell ref="J2388:J2389"/>
    <mergeCell ref="K2388:R2389"/>
    <mergeCell ref="J2390:J2391"/>
    <mergeCell ref="K2390:L2390"/>
    <mergeCell ref="M2390:N2390"/>
    <mergeCell ref="O2390:P2390"/>
    <mergeCell ref="Q2390:R2390"/>
    <mergeCell ref="K2391:L2391"/>
    <mergeCell ref="M2391:N2391"/>
    <mergeCell ref="O2391:P2391"/>
    <mergeCell ref="Q2391:R2391"/>
    <mergeCell ref="Q2402:R2402"/>
    <mergeCell ref="J2403:J2404"/>
    <mergeCell ref="K2403:R2404"/>
    <mergeCell ref="J2405:J2406"/>
    <mergeCell ref="K2405:L2405"/>
    <mergeCell ref="M2405:N2405"/>
    <mergeCell ref="O2405:P2405"/>
    <mergeCell ref="Q2405:R2405"/>
    <mergeCell ref="K2406:L2406"/>
    <mergeCell ref="M2406:N2406"/>
    <mergeCell ref="O2406:P2406"/>
    <mergeCell ref="Q2406:R2406"/>
    <mergeCell ref="Q2397:R2397"/>
    <mergeCell ref="J2398:J2399"/>
    <mergeCell ref="K2398:R2399"/>
    <mergeCell ref="J2400:J2401"/>
    <mergeCell ref="K2400:L2400"/>
    <mergeCell ref="M2400:N2400"/>
    <mergeCell ref="O2400:P2400"/>
    <mergeCell ref="Q2400:R2400"/>
    <mergeCell ref="K2401:L2401"/>
    <mergeCell ref="M2401:N2401"/>
    <mergeCell ref="O2401:P2401"/>
    <mergeCell ref="Q2401:R2401"/>
    <mergeCell ref="C2415:F2415"/>
    <mergeCell ref="G2415:I2415"/>
    <mergeCell ref="C2416:F2416"/>
    <mergeCell ref="G2416:I2416"/>
    <mergeCell ref="J2419:J2420"/>
    <mergeCell ref="K2419:R2420"/>
    <mergeCell ref="J2421:J2422"/>
    <mergeCell ref="K2421:L2421"/>
    <mergeCell ref="M2421:N2421"/>
    <mergeCell ref="O2421:P2421"/>
    <mergeCell ref="Q2421:R2421"/>
    <mergeCell ref="K2422:L2422"/>
    <mergeCell ref="M2422:N2422"/>
    <mergeCell ref="O2422:P2422"/>
    <mergeCell ref="Q2422:R2422"/>
    <mergeCell ref="Q2407:R2407"/>
    <mergeCell ref="C2411:F2411"/>
    <mergeCell ref="G2411:I2411"/>
    <mergeCell ref="C2412:F2412"/>
    <mergeCell ref="G2412:I2412"/>
    <mergeCell ref="C2413:F2413"/>
    <mergeCell ref="G2413:I2413"/>
    <mergeCell ref="C2414:F2414"/>
    <mergeCell ref="G2414:I2414"/>
    <mergeCell ref="K2409:R2409"/>
    <mergeCell ref="Q2428:R2428"/>
    <mergeCell ref="J2429:J2430"/>
    <mergeCell ref="K2429:R2430"/>
    <mergeCell ref="J2431:J2432"/>
    <mergeCell ref="K2431:L2431"/>
    <mergeCell ref="M2431:N2431"/>
    <mergeCell ref="O2431:P2431"/>
    <mergeCell ref="Q2431:R2431"/>
    <mergeCell ref="K2432:L2432"/>
    <mergeCell ref="M2432:N2432"/>
    <mergeCell ref="O2432:P2432"/>
    <mergeCell ref="Q2432:R2432"/>
    <mergeCell ref="Q2423:R2423"/>
    <mergeCell ref="J2424:J2425"/>
    <mergeCell ref="K2424:R2425"/>
    <mergeCell ref="J2426:J2427"/>
    <mergeCell ref="K2426:L2426"/>
    <mergeCell ref="M2426:N2426"/>
    <mergeCell ref="O2426:P2426"/>
    <mergeCell ref="Q2426:R2426"/>
    <mergeCell ref="K2427:L2427"/>
    <mergeCell ref="M2427:N2427"/>
    <mergeCell ref="O2427:P2427"/>
    <mergeCell ref="Q2427:R2427"/>
    <mergeCell ref="Q2438:R2438"/>
    <mergeCell ref="J2439:J2440"/>
    <mergeCell ref="K2439:R2440"/>
    <mergeCell ref="J2441:J2442"/>
    <mergeCell ref="K2441:L2441"/>
    <mergeCell ref="M2441:N2441"/>
    <mergeCell ref="O2441:P2441"/>
    <mergeCell ref="Q2441:R2441"/>
    <mergeCell ref="K2442:L2442"/>
    <mergeCell ref="M2442:N2442"/>
    <mergeCell ref="O2442:P2442"/>
    <mergeCell ref="Q2442:R2442"/>
    <mergeCell ref="Q2433:R2433"/>
    <mergeCell ref="J2434:J2435"/>
    <mergeCell ref="K2434:R2435"/>
    <mergeCell ref="J2436:J2437"/>
    <mergeCell ref="K2436:L2436"/>
    <mergeCell ref="M2436:N2436"/>
    <mergeCell ref="O2436:P2436"/>
    <mergeCell ref="Q2436:R2436"/>
    <mergeCell ref="K2437:L2437"/>
    <mergeCell ref="M2437:N2437"/>
    <mergeCell ref="O2437:P2437"/>
    <mergeCell ref="Q2437:R2437"/>
    <mergeCell ref="Q2448:R2448"/>
    <mergeCell ref="J2449:J2450"/>
    <mergeCell ref="K2449:R2450"/>
    <mergeCell ref="J2451:J2452"/>
    <mergeCell ref="K2451:L2451"/>
    <mergeCell ref="M2451:N2451"/>
    <mergeCell ref="O2451:P2451"/>
    <mergeCell ref="Q2451:R2451"/>
    <mergeCell ref="K2452:L2452"/>
    <mergeCell ref="M2452:N2452"/>
    <mergeCell ref="O2452:P2452"/>
    <mergeCell ref="Q2452:R2452"/>
    <mergeCell ref="Q2443:R2443"/>
    <mergeCell ref="J2444:J2445"/>
    <mergeCell ref="K2444:R2445"/>
    <mergeCell ref="J2446:J2447"/>
    <mergeCell ref="K2446:L2446"/>
    <mergeCell ref="M2446:N2446"/>
    <mergeCell ref="O2446:P2446"/>
    <mergeCell ref="Q2446:R2446"/>
    <mergeCell ref="K2447:L2447"/>
    <mergeCell ref="M2447:N2447"/>
    <mergeCell ref="O2447:P2447"/>
    <mergeCell ref="Q2447:R2447"/>
    <mergeCell ref="Q2458:R2458"/>
    <mergeCell ref="J2459:J2460"/>
    <mergeCell ref="K2459:R2460"/>
    <mergeCell ref="J2461:J2462"/>
    <mergeCell ref="K2461:L2461"/>
    <mergeCell ref="M2461:N2461"/>
    <mergeCell ref="O2461:P2461"/>
    <mergeCell ref="Q2461:R2461"/>
    <mergeCell ref="K2462:L2462"/>
    <mergeCell ref="M2462:N2462"/>
    <mergeCell ref="O2462:P2462"/>
    <mergeCell ref="Q2462:R2462"/>
    <mergeCell ref="Q2453:R2453"/>
    <mergeCell ref="J2454:J2455"/>
    <mergeCell ref="K2454:R2455"/>
    <mergeCell ref="J2456:J2457"/>
    <mergeCell ref="K2456:L2456"/>
    <mergeCell ref="M2456:N2456"/>
    <mergeCell ref="O2456:P2456"/>
    <mergeCell ref="Q2456:R2456"/>
    <mergeCell ref="K2457:L2457"/>
    <mergeCell ref="M2457:N2457"/>
    <mergeCell ref="O2457:P2457"/>
    <mergeCell ref="Q2457:R2457"/>
    <mergeCell ref="Q2468:R2468"/>
    <mergeCell ref="J2469:J2470"/>
    <mergeCell ref="K2469:R2470"/>
    <mergeCell ref="J2471:J2472"/>
    <mergeCell ref="K2471:L2471"/>
    <mergeCell ref="M2471:N2471"/>
    <mergeCell ref="O2471:P2471"/>
    <mergeCell ref="Q2471:R2471"/>
    <mergeCell ref="K2472:L2472"/>
    <mergeCell ref="M2472:N2472"/>
    <mergeCell ref="O2472:P2472"/>
    <mergeCell ref="Q2472:R2472"/>
    <mergeCell ref="Q2463:R2463"/>
    <mergeCell ref="J2464:J2465"/>
    <mergeCell ref="K2464:R2465"/>
    <mergeCell ref="J2466:J2467"/>
    <mergeCell ref="K2466:L2466"/>
    <mergeCell ref="M2466:N2466"/>
    <mergeCell ref="O2466:P2466"/>
    <mergeCell ref="Q2466:R2466"/>
    <mergeCell ref="K2467:L2467"/>
    <mergeCell ref="M2467:N2467"/>
    <mergeCell ref="O2467:P2467"/>
    <mergeCell ref="Q2467:R2467"/>
    <mergeCell ref="Q2478:R2478"/>
    <mergeCell ref="J2479:J2480"/>
    <mergeCell ref="K2479:R2480"/>
    <mergeCell ref="J2481:J2482"/>
    <mergeCell ref="K2481:L2481"/>
    <mergeCell ref="M2481:N2481"/>
    <mergeCell ref="O2481:P2481"/>
    <mergeCell ref="Q2481:R2481"/>
    <mergeCell ref="K2482:L2482"/>
    <mergeCell ref="M2482:N2482"/>
    <mergeCell ref="O2482:P2482"/>
    <mergeCell ref="Q2482:R2482"/>
    <mergeCell ref="Q2473:R2473"/>
    <mergeCell ref="J2474:J2475"/>
    <mergeCell ref="K2474:R2475"/>
    <mergeCell ref="J2476:J2477"/>
    <mergeCell ref="K2476:L2476"/>
    <mergeCell ref="M2476:N2476"/>
    <mergeCell ref="O2476:P2476"/>
    <mergeCell ref="Q2476:R2476"/>
    <mergeCell ref="K2477:L2477"/>
    <mergeCell ref="M2477:N2477"/>
    <mergeCell ref="O2477:P2477"/>
    <mergeCell ref="Q2477:R2477"/>
    <mergeCell ref="Q2488:R2488"/>
    <mergeCell ref="J2489:J2490"/>
    <mergeCell ref="K2489:R2490"/>
    <mergeCell ref="J2491:J2492"/>
    <mergeCell ref="K2491:L2491"/>
    <mergeCell ref="M2491:N2491"/>
    <mergeCell ref="O2491:P2491"/>
    <mergeCell ref="Q2491:R2491"/>
    <mergeCell ref="K2492:L2492"/>
    <mergeCell ref="M2492:N2492"/>
    <mergeCell ref="O2492:P2492"/>
    <mergeCell ref="Q2492:R2492"/>
    <mergeCell ref="Q2483:R2483"/>
    <mergeCell ref="J2484:J2485"/>
    <mergeCell ref="K2484:R2485"/>
    <mergeCell ref="J2486:J2487"/>
    <mergeCell ref="K2486:L2486"/>
    <mergeCell ref="M2486:N2486"/>
    <mergeCell ref="O2486:P2486"/>
    <mergeCell ref="Q2486:R2486"/>
    <mergeCell ref="K2487:L2487"/>
    <mergeCell ref="M2487:N2487"/>
    <mergeCell ref="O2487:P2487"/>
    <mergeCell ref="Q2487:R2487"/>
    <mergeCell ref="C2501:F2501"/>
    <mergeCell ref="G2501:I2501"/>
    <mergeCell ref="C2502:F2502"/>
    <mergeCell ref="G2502:I2502"/>
    <mergeCell ref="J2505:J2506"/>
    <mergeCell ref="K2505:R2506"/>
    <mergeCell ref="J2507:J2508"/>
    <mergeCell ref="K2507:L2507"/>
    <mergeCell ref="M2507:N2507"/>
    <mergeCell ref="O2507:P2507"/>
    <mergeCell ref="Q2507:R2507"/>
    <mergeCell ref="K2508:L2508"/>
    <mergeCell ref="M2508:N2508"/>
    <mergeCell ref="O2508:P2508"/>
    <mergeCell ref="Q2508:R2508"/>
    <mergeCell ref="Q2493:R2493"/>
    <mergeCell ref="C2497:F2497"/>
    <mergeCell ref="G2497:I2497"/>
    <mergeCell ref="C2498:F2498"/>
    <mergeCell ref="G2498:I2498"/>
    <mergeCell ref="C2499:F2499"/>
    <mergeCell ref="G2499:I2499"/>
    <mergeCell ref="C2500:F2500"/>
    <mergeCell ref="G2500:I2500"/>
    <mergeCell ref="K2495:R2495"/>
    <mergeCell ref="Q2498:R2498"/>
    <mergeCell ref="Q2514:R2514"/>
    <mergeCell ref="J2515:J2516"/>
    <mergeCell ref="K2515:R2516"/>
    <mergeCell ref="J2517:J2518"/>
    <mergeCell ref="K2517:L2517"/>
    <mergeCell ref="M2517:N2517"/>
    <mergeCell ref="O2517:P2517"/>
    <mergeCell ref="Q2517:R2517"/>
    <mergeCell ref="K2518:L2518"/>
    <mergeCell ref="M2518:N2518"/>
    <mergeCell ref="O2518:P2518"/>
    <mergeCell ref="Q2518:R2518"/>
    <mergeCell ref="Q2509:R2509"/>
    <mergeCell ref="J2510:J2511"/>
    <mergeCell ref="K2510:R2511"/>
    <mergeCell ref="J2512:J2513"/>
    <mergeCell ref="K2512:L2512"/>
    <mergeCell ref="M2512:N2512"/>
    <mergeCell ref="O2512:P2512"/>
    <mergeCell ref="Q2512:R2512"/>
    <mergeCell ref="K2513:L2513"/>
    <mergeCell ref="M2513:N2513"/>
    <mergeCell ref="O2513:P2513"/>
    <mergeCell ref="Q2513:R2513"/>
    <mergeCell ref="Q2524:R2524"/>
    <mergeCell ref="J2525:J2526"/>
    <mergeCell ref="K2525:R2526"/>
    <mergeCell ref="J2527:J2528"/>
    <mergeCell ref="K2527:L2527"/>
    <mergeCell ref="M2527:N2527"/>
    <mergeCell ref="O2527:P2527"/>
    <mergeCell ref="Q2527:R2527"/>
    <mergeCell ref="K2528:L2528"/>
    <mergeCell ref="M2528:N2528"/>
    <mergeCell ref="O2528:P2528"/>
    <mergeCell ref="Q2528:R2528"/>
    <mergeCell ref="Q2519:R2519"/>
    <mergeCell ref="J2520:J2521"/>
    <mergeCell ref="K2520:R2521"/>
    <mergeCell ref="J2522:J2523"/>
    <mergeCell ref="K2522:L2522"/>
    <mergeCell ref="M2522:N2522"/>
    <mergeCell ref="O2522:P2522"/>
    <mergeCell ref="Q2522:R2522"/>
    <mergeCell ref="K2523:L2523"/>
    <mergeCell ref="M2523:N2523"/>
    <mergeCell ref="O2523:P2523"/>
    <mergeCell ref="Q2523:R2523"/>
    <mergeCell ref="Q2534:R2534"/>
    <mergeCell ref="J2535:J2536"/>
    <mergeCell ref="K2535:R2536"/>
    <mergeCell ref="J2537:J2538"/>
    <mergeCell ref="K2537:L2537"/>
    <mergeCell ref="M2537:N2537"/>
    <mergeCell ref="O2537:P2537"/>
    <mergeCell ref="Q2537:R2537"/>
    <mergeCell ref="K2538:L2538"/>
    <mergeCell ref="M2538:N2538"/>
    <mergeCell ref="O2538:P2538"/>
    <mergeCell ref="Q2538:R2538"/>
    <mergeCell ref="Q2529:R2529"/>
    <mergeCell ref="J2530:J2531"/>
    <mergeCell ref="K2530:R2531"/>
    <mergeCell ref="J2532:J2533"/>
    <mergeCell ref="K2532:L2532"/>
    <mergeCell ref="M2532:N2532"/>
    <mergeCell ref="O2532:P2532"/>
    <mergeCell ref="Q2532:R2532"/>
    <mergeCell ref="K2533:L2533"/>
    <mergeCell ref="M2533:N2533"/>
    <mergeCell ref="O2533:P2533"/>
    <mergeCell ref="Q2533:R2533"/>
    <mergeCell ref="Q2544:R2544"/>
    <mergeCell ref="J2545:J2546"/>
    <mergeCell ref="K2545:R2546"/>
    <mergeCell ref="J2547:J2548"/>
    <mergeCell ref="K2547:L2547"/>
    <mergeCell ref="M2547:N2547"/>
    <mergeCell ref="O2547:P2547"/>
    <mergeCell ref="Q2547:R2547"/>
    <mergeCell ref="K2548:L2548"/>
    <mergeCell ref="M2548:N2548"/>
    <mergeCell ref="O2548:P2548"/>
    <mergeCell ref="Q2548:R2548"/>
    <mergeCell ref="Q2539:R2539"/>
    <mergeCell ref="J2540:J2541"/>
    <mergeCell ref="K2540:R2541"/>
    <mergeCell ref="J2542:J2543"/>
    <mergeCell ref="K2542:L2542"/>
    <mergeCell ref="M2542:N2542"/>
    <mergeCell ref="O2542:P2542"/>
    <mergeCell ref="Q2542:R2542"/>
    <mergeCell ref="K2543:L2543"/>
    <mergeCell ref="M2543:N2543"/>
    <mergeCell ref="O2543:P2543"/>
    <mergeCell ref="Q2543:R2543"/>
    <mergeCell ref="Q2554:R2554"/>
    <mergeCell ref="J2555:J2556"/>
    <mergeCell ref="K2555:R2556"/>
    <mergeCell ref="J2557:J2558"/>
    <mergeCell ref="K2557:L2557"/>
    <mergeCell ref="M2557:N2557"/>
    <mergeCell ref="O2557:P2557"/>
    <mergeCell ref="Q2557:R2557"/>
    <mergeCell ref="K2558:L2558"/>
    <mergeCell ref="M2558:N2558"/>
    <mergeCell ref="O2558:P2558"/>
    <mergeCell ref="Q2558:R2558"/>
    <mergeCell ref="Q2549:R2549"/>
    <mergeCell ref="J2550:J2551"/>
    <mergeCell ref="K2550:R2551"/>
    <mergeCell ref="J2552:J2553"/>
    <mergeCell ref="K2552:L2552"/>
    <mergeCell ref="M2552:N2552"/>
    <mergeCell ref="O2552:P2552"/>
    <mergeCell ref="Q2552:R2552"/>
    <mergeCell ref="K2553:L2553"/>
    <mergeCell ref="M2553:N2553"/>
    <mergeCell ref="O2553:P2553"/>
    <mergeCell ref="Q2553:R2553"/>
    <mergeCell ref="Q2564:R2564"/>
    <mergeCell ref="J2565:J2566"/>
    <mergeCell ref="K2565:R2566"/>
    <mergeCell ref="J2567:J2568"/>
    <mergeCell ref="K2567:L2567"/>
    <mergeCell ref="M2567:N2567"/>
    <mergeCell ref="O2567:P2567"/>
    <mergeCell ref="Q2567:R2567"/>
    <mergeCell ref="K2568:L2568"/>
    <mergeCell ref="M2568:N2568"/>
    <mergeCell ref="O2568:P2568"/>
    <mergeCell ref="Q2568:R2568"/>
    <mergeCell ref="Q2559:R2559"/>
    <mergeCell ref="J2560:J2561"/>
    <mergeCell ref="K2560:R2561"/>
    <mergeCell ref="J2562:J2563"/>
    <mergeCell ref="K2562:L2562"/>
    <mergeCell ref="M2562:N2562"/>
    <mergeCell ref="O2562:P2562"/>
    <mergeCell ref="Q2562:R2562"/>
    <mergeCell ref="K2563:L2563"/>
    <mergeCell ref="M2563:N2563"/>
    <mergeCell ref="O2563:P2563"/>
    <mergeCell ref="Q2563:R2563"/>
    <mergeCell ref="Q2574:R2574"/>
    <mergeCell ref="J2575:J2576"/>
    <mergeCell ref="K2575:R2576"/>
    <mergeCell ref="J2577:J2578"/>
    <mergeCell ref="K2577:L2577"/>
    <mergeCell ref="M2577:N2577"/>
    <mergeCell ref="O2577:P2577"/>
    <mergeCell ref="Q2577:R2577"/>
    <mergeCell ref="K2578:L2578"/>
    <mergeCell ref="M2578:N2578"/>
    <mergeCell ref="O2578:P2578"/>
    <mergeCell ref="Q2578:R2578"/>
    <mergeCell ref="Q2569:R2569"/>
    <mergeCell ref="J2570:J2571"/>
    <mergeCell ref="K2570:R2571"/>
    <mergeCell ref="J2572:J2573"/>
    <mergeCell ref="K2572:L2572"/>
    <mergeCell ref="M2572:N2572"/>
    <mergeCell ref="O2572:P2572"/>
    <mergeCell ref="Q2572:R2572"/>
    <mergeCell ref="K2573:L2573"/>
    <mergeCell ref="M2573:N2573"/>
    <mergeCell ref="O2573:P2573"/>
    <mergeCell ref="Q2573:R2573"/>
    <mergeCell ref="C2587:F2587"/>
    <mergeCell ref="G2587:I2587"/>
    <mergeCell ref="C2588:F2588"/>
    <mergeCell ref="G2588:I2588"/>
    <mergeCell ref="J2591:J2592"/>
    <mergeCell ref="K2591:R2592"/>
    <mergeCell ref="J2593:J2594"/>
    <mergeCell ref="K2593:L2593"/>
    <mergeCell ref="M2593:N2593"/>
    <mergeCell ref="O2593:P2593"/>
    <mergeCell ref="Q2593:R2593"/>
    <mergeCell ref="K2594:L2594"/>
    <mergeCell ref="M2594:N2594"/>
    <mergeCell ref="O2594:P2594"/>
    <mergeCell ref="Q2594:R2594"/>
    <mergeCell ref="Q2579:R2579"/>
    <mergeCell ref="C2583:F2583"/>
    <mergeCell ref="G2583:I2583"/>
    <mergeCell ref="C2584:F2584"/>
    <mergeCell ref="G2584:I2584"/>
    <mergeCell ref="C2585:F2585"/>
    <mergeCell ref="G2585:I2585"/>
    <mergeCell ref="C2586:F2586"/>
    <mergeCell ref="G2586:I2586"/>
    <mergeCell ref="K2581:R2581"/>
    <mergeCell ref="Q2600:R2600"/>
    <mergeCell ref="J2601:J2602"/>
    <mergeCell ref="K2601:R2602"/>
    <mergeCell ref="J2603:J2604"/>
    <mergeCell ref="K2603:L2603"/>
    <mergeCell ref="M2603:N2603"/>
    <mergeCell ref="O2603:P2603"/>
    <mergeCell ref="Q2603:R2603"/>
    <mergeCell ref="K2604:L2604"/>
    <mergeCell ref="M2604:N2604"/>
    <mergeCell ref="O2604:P2604"/>
    <mergeCell ref="Q2604:R2604"/>
    <mergeCell ref="Q2595:R2595"/>
    <mergeCell ref="J2596:J2597"/>
    <mergeCell ref="K2596:R2597"/>
    <mergeCell ref="J2598:J2599"/>
    <mergeCell ref="K2598:L2598"/>
    <mergeCell ref="M2598:N2598"/>
    <mergeCell ref="O2598:P2598"/>
    <mergeCell ref="Q2598:R2598"/>
    <mergeCell ref="K2599:L2599"/>
    <mergeCell ref="M2599:N2599"/>
    <mergeCell ref="O2599:P2599"/>
    <mergeCell ref="Q2599:R2599"/>
    <mergeCell ref="Q2610:R2610"/>
    <mergeCell ref="J2611:J2612"/>
    <mergeCell ref="K2611:R2612"/>
    <mergeCell ref="J2613:J2614"/>
    <mergeCell ref="K2613:L2613"/>
    <mergeCell ref="M2613:N2613"/>
    <mergeCell ref="O2613:P2613"/>
    <mergeCell ref="Q2613:R2613"/>
    <mergeCell ref="K2614:L2614"/>
    <mergeCell ref="M2614:N2614"/>
    <mergeCell ref="O2614:P2614"/>
    <mergeCell ref="Q2614:R2614"/>
    <mergeCell ref="Q2605:R2605"/>
    <mergeCell ref="J2606:J2607"/>
    <mergeCell ref="K2606:R2607"/>
    <mergeCell ref="J2608:J2609"/>
    <mergeCell ref="K2608:L2608"/>
    <mergeCell ref="M2608:N2608"/>
    <mergeCell ref="O2608:P2608"/>
    <mergeCell ref="Q2608:R2608"/>
    <mergeCell ref="K2609:L2609"/>
    <mergeCell ref="M2609:N2609"/>
    <mergeCell ref="O2609:P2609"/>
    <mergeCell ref="Q2609:R2609"/>
    <mergeCell ref="Q2620:R2620"/>
    <mergeCell ref="J2621:J2622"/>
    <mergeCell ref="K2621:R2622"/>
    <mergeCell ref="J2623:J2624"/>
    <mergeCell ref="K2623:L2623"/>
    <mergeCell ref="M2623:N2623"/>
    <mergeCell ref="O2623:P2623"/>
    <mergeCell ref="Q2623:R2623"/>
    <mergeCell ref="K2624:L2624"/>
    <mergeCell ref="M2624:N2624"/>
    <mergeCell ref="O2624:P2624"/>
    <mergeCell ref="Q2624:R2624"/>
    <mergeCell ref="Q2615:R2615"/>
    <mergeCell ref="J2616:J2617"/>
    <mergeCell ref="K2616:R2617"/>
    <mergeCell ref="J2618:J2619"/>
    <mergeCell ref="K2618:L2618"/>
    <mergeCell ref="M2618:N2618"/>
    <mergeCell ref="O2618:P2618"/>
    <mergeCell ref="Q2618:R2618"/>
    <mergeCell ref="K2619:L2619"/>
    <mergeCell ref="M2619:N2619"/>
    <mergeCell ref="O2619:P2619"/>
    <mergeCell ref="Q2619:R2619"/>
    <mergeCell ref="Q2630:R2630"/>
    <mergeCell ref="J2631:J2632"/>
    <mergeCell ref="K2631:R2632"/>
    <mergeCell ref="J2633:J2634"/>
    <mergeCell ref="K2633:L2633"/>
    <mergeCell ref="M2633:N2633"/>
    <mergeCell ref="O2633:P2633"/>
    <mergeCell ref="Q2633:R2633"/>
    <mergeCell ref="K2634:L2634"/>
    <mergeCell ref="M2634:N2634"/>
    <mergeCell ref="O2634:P2634"/>
    <mergeCell ref="Q2634:R2634"/>
    <mergeCell ref="Q2625:R2625"/>
    <mergeCell ref="J2626:J2627"/>
    <mergeCell ref="K2626:R2627"/>
    <mergeCell ref="J2628:J2629"/>
    <mergeCell ref="K2628:L2628"/>
    <mergeCell ref="M2628:N2628"/>
    <mergeCell ref="O2628:P2628"/>
    <mergeCell ref="Q2628:R2628"/>
    <mergeCell ref="K2629:L2629"/>
    <mergeCell ref="M2629:N2629"/>
    <mergeCell ref="O2629:P2629"/>
    <mergeCell ref="Q2629:R2629"/>
    <mergeCell ref="Q2640:R2640"/>
    <mergeCell ref="J2641:J2642"/>
    <mergeCell ref="K2641:R2642"/>
    <mergeCell ref="J2643:J2644"/>
    <mergeCell ref="K2643:L2643"/>
    <mergeCell ref="M2643:N2643"/>
    <mergeCell ref="O2643:P2643"/>
    <mergeCell ref="Q2643:R2643"/>
    <mergeCell ref="K2644:L2644"/>
    <mergeCell ref="M2644:N2644"/>
    <mergeCell ref="O2644:P2644"/>
    <mergeCell ref="Q2644:R2644"/>
    <mergeCell ref="Q2635:R2635"/>
    <mergeCell ref="J2636:J2637"/>
    <mergeCell ref="K2636:R2637"/>
    <mergeCell ref="J2638:J2639"/>
    <mergeCell ref="K2638:L2638"/>
    <mergeCell ref="M2638:N2638"/>
    <mergeCell ref="O2638:P2638"/>
    <mergeCell ref="Q2638:R2638"/>
    <mergeCell ref="K2639:L2639"/>
    <mergeCell ref="M2639:N2639"/>
    <mergeCell ref="O2639:P2639"/>
    <mergeCell ref="Q2639:R2639"/>
    <mergeCell ref="Q2650:R2650"/>
    <mergeCell ref="J2651:J2652"/>
    <mergeCell ref="K2651:R2652"/>
    <mergeCell ref="J2653:J2654"/>
    <mergeCell ref="K2653:L2653"/>
    <mergeCell ref="M2653:N2653"/>
    <mergeCell ref="O2653:P2653"/>
    <mergeCell ref="Q2653:R2653"/>
    <mergeCell ref="K2654:L2654"/>
    <mergeCell ref="M2654:N2654"/>
    <mergeCell ref="O2654:P2654"/>
    <mergeCell ref="Q2654:R2654"/>
    <mergeCell ref="Q2645:R2645"/>
    <mergeCell ref="J2646:J2647"/>
    <mergeCell ref="K2646:R2647"/>
    <mergeCell ref="J2648:J2649"/>
    <mergeCell ref="K2648:L2648"/>
    <mergeCell ref="M2648:N2648"/>
    <mergeCell ref="O2648:P2648"/>
    <mergeCell ref="Q2648:R2648"/>
    <mergeCell ref="K2649:L2649"/>
    <mergeCell ref="M2649:N2649"/>
    <mergeCell ref="O2649:P2649"/>
    <mergeCell ref="Q2649:R2649"/>
    <mergeCell ref="Q2665:R2665"/>
    <mergeCell ref="Q2660:R2660"/>
    <mergeCell ref="J2661:J2662"/>
    <mergeCell ref="K2661:R2662"/>
    <mergeCell ref="J2663:J2664"/>
    <mergeCell ref="K2663:L2663"/>
    <mergeCell ref="M2663:N2663"/>
    <mergeCell ref="O2663:P2663"/>
    <mergeCell ref="Q2663:R2663"/>
    <mergeCell ref="K2664:L2664"/>
    <mergeCell ref="M2664:N2664"/>
    <mergeCell ref="O2664:P2664"/>
    <mergeCell ref="Q2664:R2664"/>
    <mergeCell ref="Q2655:R2655"/>
    <mergeCell ref="J2656:J2657"/>
    <mergeCell ref="K2656:R2657"/>
    <mergeCell ref="J2658:J2659"/>
    <mergeCell ref="K2658:L2658"/>
    <mergeCell ref="M2658:N2658"/>
    <mergeCell ref="O2658:P2658"/>
    <mergeCell ref="Q2658:R2658"/>
    <mergeCell ref="K2659:L2659"/>
    <mergeCell ref="M2659:N2659"/>
    <mergeCell ref="O2659:P2659"/>
    <mergeCell ref="Q2659:R2659"/>
  </mergeCells>
  <phoneticPr fontId="1"/>
  <conditionalFormatting sqref="C14">
    <cfRule type="expression" dxfId="6529" priority="22549">
      <formula>ISERR(C14)=TRUE</formula>
    </cfRule>
  </conditionalFormatting>
  <conditionalFormatting sqref="C14:E14">
    <cfRule type="cellIs" dxfId="6528" priority="22548" operator="greaterThan">
      <formula>0</formula>
    </cfRule>
  </conditionalFormatting>
  <conditionalFormatting sqref="G12:I12">
    <cfRule type="expression" dxfId="6527" priority="24815">
      <formula>$D12="JPY"</formula>
    </cfRule>
  </conditionalFormatting>
  <conditionalFormatting sqref="T11">
    <cfRule type="expression" dxfId="6526" priority="24816">
      <formula>AND(D12="USD",COUNTIF(F14,"*円*")=0)=TRUE</formula>
    </cfRule>
  </conditionalFormatting>
  <conditionalFormatting sqref="F12">
    <cfRule type="expression" dxfId="6525" priority="7904">
      <formula>$E12="クレカ入金"</formula>
    </cfRule>
    <cfRule type="expression" dxfId="6524" priority="22547">
      <formula>COUNTIF($E12,"*円*")=1</formula>
    </cfRule>
  </conditionalFormatting>
  <conditionalFormatting sqref="Q8">
    <cfRule type="expression" dxfId="6523" priority="20955">
      <formula>OR(MONTH($C$1)=4,MONTH($C$1)=6,MONTH($C$1)=9,MONTH($C$1)=11)=TRUE</formula>
    </cfRule>
  </conditionalFormatting>
  <conditionalFormatting sqref="P8:Q8">
    <cfRule type="expression" dxfId="6522" priority="20954">
      <formula>MONTH($C$1)=2</formula>
    </cfRule>
  </conditionalFormatting>
  <conditionalFormatting sqref="O8">
    <cfRule type="expression" dxfId="6521" priority="20894">
      <formula>AND(MONTH($C$1)=2,NOT(MOD(YEAR($C$1),4)=0))=TRUE</formula>
    </cfRule>
  </conditionalFormatting>
  <conditionalFormatting sqref="K5:R5">
    <cfRule type="expression" dxfId="6520" priority="20941">
      <formula>K5=$C1</formula>
    </cfRule>
  </conditionalFormatting>
  <conditionalFormatting sqref="K6:R6">
    <cfRule type="expression" dxfId="6519" priority="20896">
      <formula>K6=$C1</formula>
    </cfRule>
  </conditionalFormatting>
  <conditionalFormatting sqref="K7:R7">
    <cfRule type="expression" dxfId="6518" priority="20895">
      <formula>K7=$C1</formula>
    </cfRule>
  </conditionalFormatting>
  <conditionalFormatting sqref="G14">
    <cfRule type="cellIs" dxfId="6517" priority="15208" operator="equal">
      <formula>"金額入力"</formula>
    </cfRule>
    <cfRule type="expression" dxfId="6516" priority="20683">
      <formula>COUNTIF($F14,"*円*")=1</formula>
    </cfRule>
  </conditionalFormatting>
  <conditionalFormatting sqref="T12">
    <cfRule type="expression" dxfId="6515" priority="20682">
      <formula>AND(D12="USD",COUNTIF(F14,"*円*")=0)=TRUE</formula>
    </cfRule>
  </conditionalFormatting>
  <conditionalFormatting sqref="C3:C8">
    <cfRule type="expression" dxfId="6514" priority="15270">
      <formula>B3="✓"</formula>
    </cfRule>
  </conditionalFormatting>
  <conditionalFormatting sqref="G3">
    <cfRule type="expression" dxfId="6513" priority="15269">
      <formula>J3="✓"</formula>
    </cfRule>
  </conditionalFormatting>
  <conditionalFormatting sqref="I14">
    <cfRule type="expression" dxfId="6512" priority="15210">
      <formula>D12="JPY"</formula>
    </cfRule>
  </conditionalFormatting>
  <conditionalFormatting sqref="E1:E2 G1 I1">
    <cfRule type="cellIs" dxfId="6511" priority="15209" operator="greaterThan">
      <formula>0</formula>
    </cfRule>
  </conditionalFormatting>
  <conditionalFormatting sqref="G4">
    <cfRule type="expression" dxfId="6510" priority="12228">
      <formula>J4="✓"</formula>
    </cfRule>
  </conditionalFormatting>
  <conditionalFormatting sqref="G5">
    <cfRule type="expression" dxfId="6509" priority="12227">
      <formula>J5="✓"</formula>
    </cfRule>
  </conditionalFormatting>
  <conditionalFormatting sqref="G6">
    <cfRule type="expression" dxfId="6508" priority="12226">
      <formula>J6="✓"</formula>
    </cfRule>
  </conditionalFormatting>
  <conditionalFormatting sqref="G7">
    <cfRule type="expression" dxfId="6507" priority="12225">
      <formula>J7="✓"</formula>
    </cfRule>
  </conditionalFormatting>
  <conditionalFormatting sqref="G8">
    <cfRule type="expression" dxfId="6506" priority="12224">
      <formula>J8="✓"</formula>
    </cfRule>
  </conditionalFormatting>
  <conditionalFormatting sqref="T16">
    <cfRule type="expression" dxfId="6505" priority="8823">
      <formula>AND(D17="USD",COUNTIF(F19,"*円*")=0)=TRUE</formula>
    </cfRule>
  </conditionalFormatting>
  <conditionalFormatting sqref="T17">
    <cfRule type="expression" dxfId="6504" priority="8822">
      <formula>AND(D17="USD",COUNTIF(F19,"*円*")=0)=TRUE</formula>
    </cfRule>
  </conditionalFormatting>
  <conditionalFormatting sqref="T21">
    <cfRule type="expression" dxfId="6503" priority="8821">
      <formula>AND(D22="USD",COUNTIF(F24,"*円*")=0)=TRUE</formula>
    </cfRule>
  </conditionalFormatting>
  <conditionalFormatting sqref="T22">
    <cfRule type="expression" dxfId="6502" priority="8820">
      <formula>AND(D22="USD",COUNTIF(F24,"*円*")=0)=TRUE</formula>
    </cfRule>
  </conditionalFormatting>
  <conditionalFormatting sqref="T26">
    <cfRule type="expression" dxfId="6501" priority="8819">
      <formula>AND(D27="USD",COUNTIF(F29,"*円*")=0)=TRUE</formula>
    </cfRule>
  </conditionalFormatting>
  <conditionalFormatting sqref="T27">
    <cfRule type="expression" dxfId="6500" priority="8818">
      <formula>AND(D27="USD",COUNTIF(F29,"*円*")=0)=TRUE</formula>
    </cfRule>
  </conditionalFormatting>
  <conditionalFormatting sqref="T31">
    <cfRule type="expression" dxfId="6499" priority="8817">
      <formula>AND(D32="USD",COUNTIF(F34,"*円*")=0)=TRUE</formula>
    </cfRule>
  </conditionalFormatting>
  <conditionalFormatting sqref="T32">
    <cfRule type="expression" dxfId="6498" priority="8816">
      <formula>AND(D32="USD",COUNTIF(F34,"*円*")=0)=TRUE</formula>
    </cfRule>
  </conditionalFormatting>
  <conditionalFormatting sqref="T36">
    <cfRule type="expression" dxfId="6497" priority="8815">
      <formula>AND(D37="USD",COUNTIF(F39,"*円*")=0)=TRUE</formula>
    </cfRule>
  </conditionalFormatting>
  <conditionalFormatting sqref="T37">
    <cfRule type="expression" dxfId="6496" priority="8814">
      <formula>AND(D37="USD",COUNTIF(F39,"*円*")=0)=TRUE</formula>
    </cfRule>
  </conditionalFormatting>
  <conditionalFormatting sqref="T41">
    <cfRule type="expression" dxfId="6495" priority="8813">
      <formula>AND(D42="USD",COUNTIF(F44,"*円*")=0)=TRUE</formula>
    </cfRule>
  </conditionalFormatting>
  <conditionalFormatting sqref="T42">
    <cfRule type="expression" dxfId="6494" priority="8812">
      <formula>AND(D42="USD",COUNTIF(F44,"*円*")=0)=TRUE</formula>
    </cfRule>
  </conditionalFormatting>
  <conditionalFormatting sqref="T46">
    <cfRule type="expression" dxfId="6493" priority="8811">
      <formula>AND(D47="USD",COUNTIF(F49,"*円*")=0)=TRUE</formula>
    </cfRule>
  </conditionalFormatting>
  <conditionalFormatting sqref="T47">
    <cfRule type="expression" dxfId="6492" priority="8810">
      <formula>AND(D47="USD",COUNTIF(F49,"*円*")=0)=TRUE</formula>
    </cfRule>
  </conditionalFormatting>
  <conditionalFormatting sqref="T51">
    <cfRule type="expression" dxfId="6491" priority="8809">
      <formula>AND(D52="USD",COUNTIF(F54,"*円*")=0)=TRUE</formula>
    </cfRule>
  </conditionalFormatting>
  <conditionalFormatting sqref="T52">
    <cfRule type="expression" dxfId="6490" priority="8808">
      <formula>AND(D52="USD",COUNTIF(F54,"*円*")=0)=TRUE</formula>
    </cfRule>
  </conditionalFormatting>
  <conditionalFormatting sqref="T56">
    <cfRule type="expression" dxfId="6489" priority="8807">
      <formula>AND(D57="USD",COUNTIF(F59,"*円*")=0)=TRUE</formula>
    </cfRule>
  </conditionalFormatting>
  <conditionalFormatting sqref="T57">
    <cfRule type="expression" dxfId="6488" priority="8806">
      <formula>AND(D57="USD",COUNTIF(F59,"*円*")=0)=TRUE</formula>
    </cfRule>
  </conditionalFormatting>
  <conditionalFormatting sqref="K14:R14">
    <cfRule type="cellIs" dxfId="6487" priority="8205" operator="greaterThan">
      <formula>0</formula>
    </cfRule>
  </conditionalFormatting>
  <conditionalFormatting sqref="K19:R19">
    <cfRule type="cellIs" dxfId="6486" priority="8204" operator="greaterThan">
      <formula>0</formula>
    </cfRule>
  </conditionalFormatting>
  <conditionalFormatting sqref="K24:R24">
    <cfRule type="cellIs" dxfId="6485" priority="8202" operator="greaterThan">
      <formula>0</formula>
    </cfRule>
  </conditionalFormatting>
  <conditionalFormatting sqref="K29:R29">
    <cfRule type="cellIs" dxfId="6484" priority="8201" operator="greaterThan">
      <formula>0</formula>
    </cfRule>
  </conditionalFormatting>
  <conditionalFormatting sqref="K34:R34">
    <cfRule type="cellIs" dxfId="6483" priority="8200" operator="greaterThan">
      <formula>0</formula>
    </cfRule>
  </conditionalFormatting>
  <conditionalFormatting sqref="K39:R39">
    <cfRule type="cellIs" dxfId="6482" priority="8199" operator="greaterThan">
      <formula>0</formula>
    </cfRule>
  </conditionalFormatting>
  <conditionalFormatting sqref="K44:R44">
    <cfRule type="cellIs" dxfId="6481" priority="8198" operator="greaterThan">
      <formula>0</formula>
    </cfRule>
  </conditionalFormatting>
  <conditionalFormatting sqref="K49:R49">
    <cfRule type="cellIs" dxfId="6480" priority="8197" operator="greaterThan">
      <formula>0</formula>
    </cfRule>
  </conditionalFormatting>
  <conditionalFormatting sqref="K54:R54">
    <cfRule type="cellIs" dxfId="6479" priority="8196" operator="greaterThan">
      <formula>0</formula>
    </cfRule>
  </conditionalFormatting>
  <conditionalFormatting sqref="K59:R59">
    <cfRule type="cellIs" dxfId="6478" priority="8195" operator="greaterThan">
      <formula>0</formula>
    </cfRule>
  </conditionalFormatting>
  <conditionalFormatting sqref="AE14">
    <cfRule type="expression" dxfId="6477" priority="6965">
      <formula>COUNTIF(F14,"*円*")=1</formula>
    </cfRule>
  </conditionalFormatting>
  <conditionalFormatting sqref="AE19">
    <cfRule type="expression" dxfId="6476" priority="6964">
      <formula>COUNTIF(F19,"*円*")=1</formula>
    </cfRule>
  </conditionalFormatting>
  <conditionalFormatting sqref="AE24">
    <cfRule type="expression" dxfId="6475" priority="6963">
      <formula>COUNTIF(F24,"*円*")=1</formula>
    </cfRule>
  </conditionalFormatting>
  <conditionalFormatting sqref="AE29">
    <cfRule type="expression" dxfId="6474" priority="6962">
      <formula>COUNTIF(F29,"*円*")=1</formula>
    </cfRule>
  </conditionalFormatting>
  <conditionalFormatting sqref="AE34">
    <cfRule type="expression" dxfId="6473" priority="6961">
      <formula>COUNTIF(F34,"*円*")=1</formula>
    </cfRule>
  </conditionalFormatting>
  <conditionalFormatting sqref="AE39">
    <cfRule type="expression" dxfId="6472" priority="6960">
      <formula>COUNTIF(F39,"*円*")=1</formula>
    </cfRule>
  </conditionalFormatting>
  <conditionalFormatting sqref="AE44">
    <cfRule type="expression" dxfId="6471" priority="6959">
      <formula>COUNTIF(F44,"*円*")=1</formula>
    </cfRule>
  </conditionalFormatting>
  <conditionalFormatting sqref="AE49">
    <cfRule type="expression" dxfId="6470" priority="6958">
      <formula>COUNTIF(F49,"*円*")=1</formula>
    </cfRule>
  </conditionalFormatting>
  <conditionalFormatting sqref="AE54">
    <cfRule type="expression" dxfId="6469" priority="6957">
      <formula>COUNTIF(F54,"*円*")=1</formula>
    </cfRule>
  </conditionalFormatting>
  <conditionalFormatting sqref="AE59">
    <cfRule type="expression" dxfId="6468" priority="6956">
      <formula>COUNTIF(F59,"*円*")=1</formula>
    </cfRule>
  </conditionalFormatting>
  <conditionalFormatting sqref="K8:R8">
    <cfRule type="expression" dxfId="6467" priority="24820">
      <formula>K8=$C1</formula>
    </cfRule>
  </conditionalFormatting>
  <conditionalFormatting sqref="C19">
    <cfRule type="expression" dxfId="6466" priority="6664">
      <formula>ISERR(C19)=TRUE</formula>
    </cfRule>
  </conditionalFormatting>
  <conditionalFormatting sqref="C19:E19">
    <cfRule type="cellIs" dxfId="6465" priority="6663" operator="greaterThan">
      <formula>0</formula>
    </cfRule>
  </conditionalFormatting>
  <conditionalFormatting sqref="G17:I17">
    <cfRule type="expression" dxfId="6464" priority="6665">
      <formula>$D17="JPY"</formula>
    </cfRule>
  </conditionalFormatting>
  <conditionalFormatting sqref="F17">
    <cfRule type="expression" dxfId="6463" priority="6658">
      <formula>$E17="クレカ入金"</formula>
    </cfRule>
    <cfRule type="expression" dxfId="6462" priority="6662">
      <formula>COUNTIF($E17,"*円*")=1</formula>
    </cfRule>
  </conditionalFormatting>
  <conditionalFormatting sqref="G19">
    <cfRule type="cellIs" dxfId="6461" priority="6659" operator="equal">
      <formula>"金額入力"</formula>
    </cfRule>
    <cfRule type="expression" dxfId="6460" priority="6661">
      <formula>COUNTIF($F19,"*円*")=1</formula>
    </cfRule>
  </conditionalFormatting>
  <conditionalFormatting sqref="I19">
    <cfRule type="expression" dxfId="6459" priority="6660">
      <formula>D17="JPY"</formula>
    </cfRule>
  </conditionalFormatting>
  <conditionalFormatting sqref="C24">
    <cfRule type="expression" dxfId="6458" priority="6656">
      <formula>ISERR(C24)=TRUE</formula>
    </cfRule>
  </conditionalFormatting>
  <conditionalFormatting sqref="C24:E24">
    <cfRule type="cellIs" dxfId="6457" priority="6655" operator="greaterThan">
      <formula>0</formula>
    </cfRule>
  </conditionalFormatting>
  <conditionalFormatting sqref="G22:I22">
    <cfRule type="expression" dxfId="6456" priority="6657">
      <formula>$D22="JPY"</formula>
    </cfRule>
  </conditionalFormatting>
  <conditionalFormatting sqref="F22">
    <cfRule type="expression" dxfId="6455" priority="6650">
      <formula>$E22="クレカ入金"</formula>
    </cfRule>
    <cfRule type="expression" dxfId="6454" priority="6654">
      <formula>COUNTIF($E22,"*円*")=1</formula>
    </cfRule>
  </conditionalFormatting>
  <conditionalFormatting sqref="G24">
    <cfRule type="cellIs" dxfId="6453" priority="6651" operator="equal">
      <formula>"金額入力"</formula>
    </cfRule>
    <cfRule type="expression" dxfId="6452" priority="6653">
      <formula>COUNTIF($F24,"*円*")=1</formula>
    </cfRule>
  </conditionalFormatting>
  <conditionalFormatting sqref="I24">
    <cfRule type="expression" dxfId="6451" priority="6652">
      <formula>D22="JPY"</formula>
    </cfRule>
  </conditionalFormatting>
  <conditionalFormatting sqref="C29">
    <cfRule type="expression" dxfId="6450" priority="6648">
      <formula>ISERR(C29)=TRUE</formula>
    </cfRule>
  </conditionalFormatting>
  <conditionalFormatting sqref="C29:E29">
    <cfRule type="cellIs" dxfId="6449" priority="6647" operator="greaterThan">
      <formula>0</formula>
    </cfRule>
  </conditionalFormatting>
  <conditionalFormatting sqref="G27:I27">
    <cfRule type="expression" dxfId="6448" priority="6649">
      <formula>$D27="JPY"</formula>
    </cfRule>
  </conditionalFormatting>
  <conditionalFormatting sqref="F27">
    <cfRule type="expression" dxfId="6447" priority="6642">
      <formula>$E27="クレカ入金"</formula>
    </cfRule>
    <cfRule type="expression" dxfId="6446" priority="6646">
      <formula>COUNTIF($E27,"*円*")=1</formula>
    </cfRule>
  </conditionalFormatting>
  <conditionalFormatting sqref="G29">
    <cfRule type="cellIs" dxfId="6445" priority="6643" operator="equal">
      <formula>"金額入力"</formula>
    </cfRule>
    <cfRule type="expression" dxfId="6444" priority="6645">
      <formula>COUNTIF($F29,"*円*")=1</formula>
    </cfRule>
  </conditionalFormatting>
  <conditionalFormatting sqref="I29">
    <cfRule type="expression" dxfId="6443" priority="6644">
      <formula>D27="JPY"</formula>
    </cfRule>
  </conditionalFormatting>
  <conditionalFormatting sqref="C34">
    <cfRule type="expression" dxfId="6442" priority="6640">
      <formula>ISERR(C34)=TRUE</formula>
    </cfRule>
  </conditionalFormatting>
  <conditionalFormatting sqref="C34:E34">
    <cfRule type="cellIs" dxfId="6441" priority="6639" operator="greaterThan">
      <formula>0</formula>
    </cfRule>
  </conditionalFormatting>
  <conditionalFormatting sqref="G32:I32">
    <cfRule type="expression" dxfId="6440" priority="6641">
      <formula>$D32="JPY"</formula>
    </cfRule>
  </conditionalFormatting>
  <conditionalFormatting sqref="F32">
    <cfRule type="expression" dxfId="6439" priority="6634">
      <formula>$E32="クレカ入金"</formula>
    </cfRule>
    <cfRule type="expression" dxfId="6438" priority="6638">
      <formula>COUNTIF($E32,"*円*")=1</formula>
    </cfRule>
  </conditionalFormatting>
  <conditionalFormatting sqref="G34">
    <cfRule type="cellIs" dxfId="6437" priority="6635" operator="equal">
      <formula>"金額入力"</formula>
    </cfRule>
    <cfRule type="expression" dxfId="6436" priority="6637">
      <formula>COUNTIF($F34,"*円*")=1</formula>
    </cfRule>
  </conditionalFormatting>
  <conditionalFormatting sqref="I34">
    <cfRule type="expression" dxfId="6435" priority="6636">
      <formula>D32="JPY"</formula>
    </cfRule>
  </conditionalFormatting>
  <conditionalFormatting sqref="C39">
    <cfRule type="expression" dxfId="6434" priority="6632">
      <formula>ISERR(C39)=TRUE</formula>
    </cfRule>
  </conditionalFormatting>
  <conditionalFormatting sqref="C39:E39">
    <cfRule type="cellIs" dxfId="6433" priority="6631" operator="greaterThan">
      <formula>0</formula>
    </cfRule>
  </conditionalFormatting>
  <conditionalFormatting sqref="G37:I37">
    <cfRule type="expression" dxfId="6432" priority="6633">
      <formula>$D37="JPY"</formula>
    </cfRule>
  </conditionalFormatting>
  <conditionalFormatting sqref="F37">
    <cfRule type="expression" dxfId="6431" priority="6626">
      <formula>$E37="クレカ入金"</formula>
    </cfRule>
    <cfRule type="expression" dxfId="6430" priority="6630">
      <formula>COUNTIF($E37,"*円*")=1</formula>
    </cfRule>
  </conditionalFormatting>
  <conditionalFormatting sqref="G39">
    <cfRule type="cellIs" dxfId="6429" priority="6627" operator="equal">
      <formula>"金額入力"</formula>
    </cfRule>
    <cfRule type="expression" dxfId="6428" priority="6629">
      <formula>COUNTIF($F39,"*円*")=1</formula>
    </cfRule>
  </conditionalFormatting>
  <conditionalFormatting sqref="I39">
    <cfRule type="expression" dxfId="6427" priority="6628">
      <formula>D37="JPY"</formula>
    </cfRule>
  </conditionalFormatting>
  <conditionalFormatting sqref="C44">
    <cfRule type="expression" dxfId="6426" priority="6624">
      <formula>ISERR(C44)=TRUE</formula>
    </cfRule>
  </conditionalFormatting>
  <conditionalFormatting sqref="C44:E44">
    <cfRule type="cellIs" dxfId="6425" priority="6623" operator="greaterThan">
      <formula>0</formula>
    </cfRule>
  </conditionalFormatting>
  <conditionalFormatting sqref="G42:I42">
    <cfRule type="expression" dxfId="6424" priority="6625">
      <formula>$D42="JPY"</formula>
    </cfRule>
  </conditionalFormatting>
  <conditionalFormatting sqref="F42">
    <cfRule type="expression" dxfId="6423" priority="6618">
      <formula>$E42="クレカ入金"</formula>
    </cfRule>
    <cfRule type="expression" dxfId="6422" priority="6622">
      <formula>COUNTIF($E42,"*円*")=1</formula>
    </cfRule>
  </conditionalFormatting>
  <conditionalFormatting sqref="G44">
    <cfRule type="cellIs" dxfId="6421" priority="6619" operator="equal">
      <formula>"金額入力"</formula>
    </cfRule>
    <cfRule type="expression" dxfId="6420" priority="6621">
      <formula>COUNTIF($F44,"*円*")=1</formula>
    </cfRule>
  </conditionalFormatting>
  <conditionalFormatting sqref="I44">
    <cfRule type="expression" dxfId="6419" priority="6620">
      <formula>D42="JPY"</formula>
    </cfRule>
  </conditionalFormatting>
  <conditionalFormatting sqref="C49">
    <cfRule type="expression" dxfId="6418" priority="6616">
      <formula>ISERR(C49)=TRUE</formula>
    </cfRule>
  </conditionalFormatting>
  <conditionalFormatting sqref="C49:E49">
    <cfRule type="cellIs" dxfId="6417" priority="6615" operator="greaterThan">
      <formula>0</formula>
    </cfRule>
  </conditionalFormatting>
  <conditionalFormatting sqref="G47:I47">
    <cfRule type="expression" dxfId="6416" priority="6617">
      <formula>$D47="JPY"</formula>
    </cfRule>
  </conditionalFormatting>
  <conditionalFormatting sqref="F47">
    <cfRule type="expression" dxfId="6415" priority="6610">
      <formula>$E47="クレカ入金"</formula>
    </cfRule>
    <cfRule type="expression" dxfId="6414" priority="6614">
      <formula>COUNTIF($E47,"*円*")=1</formula>
    </cfRule>
  </conditionalFormatting>
  <conditionalFormatting sqref="G49">
    <cfRule type="cellIs" dxfId="6413" priority="6611" operator="equal">
      <formula>"金額入力"</formula>
    </cfRule>
    <cfRule type="expression" dxfId="6412" priority="6613">
      <formula>COUNTIF($F49,"*円*")=1</formula>
    </cfRule>
  </conditionalFormatting>
  <conditionalFormatting sqref="I49">
    <cfRule type="expression" dxfId="6411" priority="6612">
      <formula>D47="JPY"</formula>
    </cfRule>
  </conditionalFormatting>
  <conditionalFormatting sqref="C54">
    <cfRule type="expression" dxfId="6410" priority="6608">
      <formula>ISERR(C54)=TRUE</formula>
    </cfRule>
  </conditionalFormatting>
  <conditionalFormatting sqref="C54:E54">
    <cfRule type="cellIs" dxfId="6409" priority="6607" operator="greaterThan">
      <formula>0</formula>
    </cfRule>
  </conditionalFormatting>
  <conditionalFormatting sqref="G52:I52">
    <cfRule type="expression" dxfId="6408" priority="6609">
      <formula>$D52="JPY"</formula>
    </cfRule>
  </conditionalFormatting>
  <conditionalFormatting sqref="F52">
    <cfRule type="expression" dxfId="6407" priority="6602">
      <formula>$E52="クレカ入金"</formula>
    </cfRule>
    <cfRule type="expression" dxfId="6406" priority="6606">
      <formula>COUNTIF($E52,"*円*")=1</formula>
    </cfRule>
  </conditionalFormatting>
  <conditionalFormatting sqref="G54">
    <cfRule type="cellIs" dxfId="6405" priority="6603" operator="equal">
      <formula>"金額入力"</formula>
    </cfRule>
    <cfRule type="expression" dxfId="6404" priority="6605">
      <formula>COUNTIF($F54,"*円*")=1</formula>
    </cfRule>
  </conditionalFormatting>
  <conditionalFormatting sqref="I54">
    <cfRule type="expression" dxfId="6403" priority="6604">
      <formula>D52="JPY"</formula>
    </cfRule>
  </conditionalFormatting>
  <conditionalFormatting sqref="C59">
    <cfRule type="expression" dxfId="6402" priority="6600">
      <formula>ISERR(C59)=TRUE</formula>
    </cfRule>
  </conditionalFormatting>
  <conditionalFormatting sqref="C59:E59">
    <cfRule type="cellIs" dxfId="6401" priority="6599" operator="greaterThan">
      <formula>0</formula>
    </cfRule>
  </conditionalFormatting>
  <conditionalFormatting sqref="G57:I57">
    <cfRule type="expression" dxfId="6400" priority="6601">
      <formula>$D57="JPY"</formula>
    </cfRule>
  </conditionalFormatting>
  <conditionalFormatting sqref="F57">
    <cfRule type="expression" dxfId="6399" priority="6594">
      <formula>$E57="クレカ入金"</formula>
    </cfRule>
    <cfRule type="expression" dxfId="6398" priority="6598">
      <formula>COUNTIF($E57,"*円*")=1</formula>
    </cfRule>
  </conditionalFormatting>
  <conditionalFormatting sqref="G59">
    <cfRule type="cellIs" dxfId="6397" priority="6595" operator="equal">
      <formula>"金額入力"</formula>
    </cfRule>
    <cfRule type="expression" dxfId="6396" priority="6597">
      <formula>COUNTIF($F59,"*円*")=1</formula>
    </cfRule>
  </conditionalFormatting>
  <conditionalFormatting sqref="I59">
    <cfRule type="expression" dxfId="6395" priority="6596">
      <formula>D57="JPY"</formula>
    </cfRule>
  </conditionalFormatting>
  <conditionalFormatting sqref="T61">
    <cfRule type="expression" dxfId="6394" priority="6593">
      <formula>AND(D62="USD",COUNTIF(F64,"*円*")=0)=TRUE</formula>
    </cfRule>
  </conditionalFormatting>
  <conditionalFormatting sqref="T62">
    <cfRule type="expression" dxfId="6393" priority="6592">
      <formula>AND(D62="USD",COUNTIF(F64,"*円*")=0)=TRUE</formula>
    </cfRule>
  </conditionalFormatting>
  <conditionalFormatting sqref="K64:R64">
    <cfRule type="cellIs" dxfId="6392" priority="6591" operator="greaterThan">
      <formula>0</formula>
    </cfRule>
  </conditionalFormatting>
  <conditionalFormatting sqref="AE64">
    <cfRule type="expression" dxfId="6391" priority="6590">
      <formula>COUNTIF(F64,"*円*")=1</formula>
    </cfRule>
  </conditionalFormatting>
  <conditionalFormatting sqref="C64">
    <cfRule type="expression" dxfId="6390" priority="6588">
      <formula>ISERR(C64)=TRUE</formula>
    </cfRule>
  </conditionalFormatting>
  <conditionalFormatting sqref="C64:E64">
    <cfRule type="cellIs" dxfId="6389" priority="6587" operator="greaterThan">
      <formula>0</formula>
    </cfRule>
  </conditionalFormatting>
  <conditionalFormatting sqref="G62:I62">
    <cfRule type="expression" dxfId="6388" priority="6589">
      <formula>$D62="JPY"</formula>
    </cfRule>
  </conditionalFormatting>
  <conditionalFormatting sqref="F62">
    <cfRule type="expression" dxfId="6387" priority="6582">
      <formula>$E62="クレカ入金"</formula>
    </cfRule>
    <cfRule type="expression" dxfId="6386" priority="6586">
      <formula>COUNTIF($E62,"*円*")=1</formula>
    </cfRule>
  </conditionalFormatting>
  <conditionalFormatting sqref="G64">
    <cfRule type="cellIs" dxfId="6385" priority="6583" operator="equal">
      <formula>"金額入力"</formula>
    </cfRule>
    <cfRule type="expression" dxfId="6384" priority="6585">
      <formula>COUNTIF($F64,"*円*")=1</formula>
    </cfRule>
  </conditionalFormatting>
  <conditionalFormatting sqref="I64">
    <cfRule type="expression" dxfId="6383" priority="6584">
      <formula>D62="JPY"</formula>
    </cfRule>
  </conditionalFormatting>
  <conditionalFormatting sqref="T66">
    <cfRule type="expression" dxfId="6382" priority="6581">
      <formula>AND(D67="USD",COUNTIF(F69,"*円*")=0)=TRUE</formula>
    </cfRule>
  </conditionalFormatting>
  <conditionalFormatting sqref="T67">
    <cfRule type="expression" dxfId="6381" priority="6580">
      <formula>AND(D67="USD",COUNTIF(F69,"*円*")=0)=TRUE</formula>
    </cfRule>
  </conditionalFormatting>
  <conditionalFormatting sqref="K69:R69">
    <cfRule type="cellIs" dxfId="6380" priority="6579" operator="greaterThan">
      <formula>0</formula>
    </cfRule>
  </conditionalFormatting>
  <conditionalFormatting sqref="AE69">
    <cfRule type="expression" dxfId="6379" priority="6578">
      <formula>COUNTIF(F69,"*円*")=1</formula>
    </cfRule>
  </conditionalFormatting>
  <conditionalFormatting sqref="C69">
    <cfRule type="expression" dxfId="6378" priority="6576">
      <formula>ISERR(C69)=TRUE</formula>
    </cfRule>
  </conditionalFormatting>
  <conditionalFormatting sqref="C69:E69">
    <cfRule type="cellIs" dxfId="6377" priority="6575" operator="greaterThan">
      <formula>0</formula>
    </cfRule>
  </conditionalFormatting>
  <conditionalFormatting sqref="G67:I67">
    <cfRule type="expression" dxfId="6376" priority="6577">
      <formula>$D67="JPY"</formula>
    </cfRule>
  </conditionalFormatting>
  <conditionalFormatting sqref="F67">
    <cfRule type="expression" dxfId="6375" priority="6570">
      <formula>$E67="クレカ入金"</formula>
    </cfRule>
    <cfRule type="expression" dxfId="6374" priority="6574">
      <formula>COUNTIF($E67,"*円*")=1</formula>
    </cfRule>
  </conditionalFormatting>
  <conditionalFormatting sqref="G69">
    <cfRule type="cellIs" dxfId="6373" priority="6571" operator="equal">
      <formula>"金額入力"</formula>
    </cfRule>
    <cfRule type="expression" dxfId="6372" priority="6573">
      <formula>COUNTIF($F69,"*円*")=1</formula>
    </cfRule>
  </conditionalFormatting>
  <conditionalFormatting sqref="I69">
    <cfRule type="expression" dxfId="6371" priority="6572">
      <formula>D67="JPY"</formula>
    </cfRule>
  </conditionalFormatting>
  <conditionalFormatting sqref="T71">
    <cfRule type="expression" dxfId="6370" priority="6569">
      <formula>AND(D72="USD",COUNTIF(F74,"*円*")=0)=TRUE</formula>
    </cfRule>
  </conditionalFormatting>
  <conditionalFormatting sqref="T72">
    <cfRule type="expression" dxfId="6369" priority="6568">
      <formula>AND(D72="USD",COUNTIF(F74,"*円*")=0)=TRUE</formula>
    </cfRule>
  </conditionalFormatting>
  <conditionalFormatting sqref="K74:R74">
    <cfRule type="cellIs" dxfId="6368" priority="6567" operator="greaterThan">
      <formula>0</formula>
    </cfRule>
  </conditionalFormatting>
  <conditionalFormatting sqref="AE74">
    <cfRule type="expression" dxfId="6367" priority="6566">
      <formula>COUNTIF(F74,"*円*")=1</formula>
    </cfRule>
  </conditionalFormatting>
  <conditionalFormatting sqref="C74">
    <cfRule type="expression" dxfId="6366" priority="6564">
      <formula>ISERR(C74)=TRUE</formula>
    </cfRule>
  </conditionalFormatting>
  <conditionalFormatting sqref="C74:E74">
    <cfRule type="cellIs" dxfId="6365" priority="6563" operator="greaterThan">
      <formula>0</formula>
    </cfRule>
  </conditionalFormatting>
  <conditionalFormatting sqref="G72:I72">
    <cfRule type="expression" dxfId="6364" priority="6565">
      <formula>$D72="JPY"</formula>
    </cfRule>
  </conditionalFormatting>
  <conditionalFormatting sqref="F72">
    <cfRule type="expression" dxfId="6363" priority="6558">
      <formula>$E72="クレカ入金"</formula>
    </cfRule>
    <cfRule type="expression" dxfId="6362" priority="6562">
      <formula>COUNTIF($E72,"*円*")=1</formula>
    </cfRule>
  </conditionalFormatting>
  <conditionalFormatting sqref="G74">
    <cfRule type="cellIs" dxfId="6361" priority="6559" operator="equal">
      <formula>"金額入力"</formula>
    </cfRule>
    <cfRule type="expression" dxfId="6360" priority="6561">
      <formula>COUNTIF($F74,"*円*")=1</formula>
    </cfRule>
  </conditionalFormatting>
  <conditionalFormatting sqref="I74">
    <cfRule type="expression" dxfId="6359" priority="6560">
      <formula>D72="JPY"</formula>
    </cfRule>
  </conditionalFormatting>
  <conditionalFormatting sqref="T76">
    <cfRule type="expression" dxfId="6358" priority="6557">
      <formula>AND(D77="USD",COUNTIF(F79,"*円*")=0)=TRUE</formula>
    </cfRule>
  </conditionalFormatting>
  <conditionalFormatting sqref="T77">
    <cfRule type="expression" dxfId="6357" priority="6556">
      <formula>AND(D77="USD",COUNTIF(F79,"*円*")=0)=TRUE</formula>
    </cfRule>
  </conditionalFormatting>
  <conditionalFormatting sqref="K79:R79">
    <cfRule type="cellIs" dxfId="6356" priority="6555" operator="greaterThan">
      <formula>0</formula>
    </cfRule>
  </conditionalFormatting>
  <conditionalFormatting sqref="AE79">
    <cfRule type="expression" dxfId="6355" priority="6554">
      <formula>COUNTIF(F79,"*円*")=1</formula>
    </cfRule>
  </conditionalFormatting>
  <conditionalFormatting sqref="C79">
    <cfRule type="expression" dxfId="6354" priority="6552">
      <formula>ISERR(C79)=TRUE</formula>
    </cfRule>
  </conditionalFormatting>
  <conditionalFormatting sqref="C79:E79">
    <cfRule type="cellIs" dxfId="6353" priority="6551" operator="greaterThan">
      <formula>0</formula>
    </cfRule>
  </conditionalFormatting>
  <conditionalFormatting sqref="G77:I77">
    <cfRule type="expression" dxfId="6352" priority="6553">
      <formula>$D77="JPY"</formula>
    </cfRule>
  </conditionalFormatting>
  <conditionalFormatting sqref="F77">
    <cfRule type="expression" dxfId="6351" priority="6546">
      <formula>$E77="クレカ入金"</formula>
    </cfRule>
    <cfRule type="expression" dxfId="6350" priority="6550">
      <formula>COUNTIF($E77,"*円*")=1</formula>
    </cfRule>
  </conditionalFormatting>
  <conditionalFormatting sqref="G79">
    <cfRule type="cellIs" dxfId="6349" priority="6547" operator="equal">
      <formula>"金額入力"</formula>
    </cfRule>
    <cfRule type="expression" dxfId="6348" priority="6549">
      <formula>COUNTIF($F79,"*円*")=1</formula>
    </cfRule>
  </conditionalFormatting>
  <conditionalFormatting sqref="I79">
    <cfRule type="expression" dxfId="6347" priority="6548">
      <formula>D77="JPY"</formula>
    </cfRule>
  </conditionalFormatting>
  <conditionalFormatting sqref="T81">
    <cfRule type="expression" dxfId="6346" priority="6545">
      <formula>AND(D82="USD",COUNTIF(F84,"*円*")=0)=TRUE</formula>
    </cfRule>
  </conditionalFormatting>
  <conditionalFormatting sqref="T82">
    <cfRule type="expression" dxfId="6345" priority="6544">
      <formula>AND(D82="USD",COUNTIF(F84,"*円*")=0)=TRUE</formula>
    </cfRule>
  </conditionalFormatting>
  <conditionalFormatting sqref="K84:R84">
    <cfRule type="cellIs" dxfId="6344" priority="6543" operator="greaterThan">
      <formula>0</formula>
    </cfRule>
  </conditionalFormatting>
  <conditionalFormatting sqref="AE84">
    <cfRule type="expression" dxfId="6343" priority="6542">
      <formula>COUNTIF(F84,"*円*")=1</formula>
    </cfRule>
  </conditionalFormatting>
  <conditionalFormatting sqref="C84">
    <cfRule type="expression" dxfId="6342" priority="6540">
      <formula>ISERR(C84)=TRUE</formula>
    </cfRule>
  </conditionalFormatting>
  <conditionalFormatting sqref="C84:E84">
    <cfRule type="cellIs" dxfId="6341" priority="6539" operator="greaterThan">
      <formula>0</formula>
    </cfRule>
  </conditionalFormatting>
  <conditionalFormatting sqref="G82:I82">
    <cfRule type="expression" dxfId="6340" priority="6541">
      <formula>$D82="JPY"</formula>
    </cfRule>
  </conditionalFormatting>
  <conditionalFormatting sqref="F82">
    <cfRule type="expression" dxfId="6339" priority="6534">
      <formula>$E82="クレカ入金"</formula>
    </cfRule>
    <cfRule type="expression" dxfId="6338" priority="6538">
      <formula>COUNTIF($E82,"*円*")=1</formula>
    </cfRule>
  </conditionalFormatting>
  <conditionalFormatting sqref="G84">
    <cfRule type="cellIs" dxfId="6337" priority="6535" operator="equal">
      <formula>"金額入力"</formula>
    </cfRule>
    <cfRule type="expression" dxfId="6336" priority="6537">
      <formula>COUNTIF($F84,"*円*")=1</formula>
    </cfRule>
  </conditionalFormatting>
  <conditionalFormatting sqref="I84">
    <cfRule type="expression" dxfId="6335" priority="6536">
      <formula>D82="JPY"</formula>
    </cfRule>
  </conditionalFormatting>
  <conditionalFormatting sqref="C100">
    <cfRule type="expression" dxfId="6334" priority="6530">
      <formula>ISERR(C100)=TRUE</formula>
    </cfRule>
  </conditionalFormatting>
  <conditionalFormatting sqref="C100:E100">
    <cfRule type="cellIs" dxfId="6333" priority="6529" operator="greaterThan">
      <formula>0</formula>
    </cfRule>
  </conditionalFormatting>
  <conditionalFormatting sqref="G98:I98">
    <cfRule type="expression" dxfId="6332" priority="6531">
      <formula>$D98="JPY"</formula>
    </cfRule>
  </conditionalFormatting>
  <conditionalFormatting sqref="T97">
    <cfRule type="expression" dxfId="6331" priority="6532">
      <formula>AND(D98="USD",COUNTIF(F100,"*円*")=0)=TRUE</formula>
    </cfRule>
  </conditionalFormatting>
  <conditionalFormatting sqref="F98">
    <cfRule type="expression" dxfId="6330" priority="6481">
      <formula>$E98="クレカ入金"</formula>
    </cfRule>
    <cfRule type="expression" dxfId="6329" priority="6528">
      <formula>COUNTIF($E98,"*円*")=1</formula>
    </cfRule>
  </conditionalFormatting>
  <conditionalFormatting sqref="G100">
    <cfRule type="cellIs" dxfId="6328" priority="6515" operator="equal">
      <formula>"金額入力"</formula>
    </cfRule>
    <cfRule type="expression" dxfId="6327" priority="6521">
      <formula>COUNTIF($F100,"*円*")=1</formula>
    </cfRule>
  </conditionalFormatting>
  <conditionalFormatting sqref="T98">
    <cfRule type="expression" dxfId="6326" priority="6520">
      <formula>AND(D98="USD",COUNTIF(F100,"*円*")=0)=TRUE</formula>
    </cfRule>
  </conditionalFormatting>
  <conditionalFormatting sqref="C89:C94">
    <cfRule type="expression" dxfId="6325" priority="6519">
      <formula>B89="✓"</formula>
    </cfRule>
  </conditionalFormatting>
  <conditionalFormatting sqref="G89">
    <cfRule type="expression" dxfId="6324" priority="6518">
      <formula>J89="✓"</formula>
    </cfRule>
  </conditionalFormatting>
  <conditionalFormatting sqref="I100">
    <cfRule type="expression" dxfId="6323" priority="6517">
      <formula>D98="JPY"</formula>
    </cfRule>
  </conditionalFormatting>
  <conditionalFormatting sqref="E87:E88 G87 I87">
    <cfRule type="cellIs" dxfId="6322" priority="6516" operator="greaterThan">
      <formula>0</formula>
    </cfRule>
  </conditionalFormatting>
  <conditionalFormatting sqref="G90">
    <cfRule type="expression" dxfId="6321" priority="6514">
      <formula>J90="✓"</formula>
    </cfRule>
  </conditionalFormatting>
  <conditionalFormatting sqref="G91">
    <cfRule type="expression" dxfId="6320" priority="6513">
      <formula>J91="✓"</formula>
    </cfRule>
  </conditionalFormatting>
  <conditionalFormatting sqref="G92">
    <cfRule type="expression" dxfId="6319" priority="6512">
      <formula>J92="✓"</formula>
    </cfRule>
  </conditionalFormatting>
  <conditionalFormatting sqref="G93">
    <cfRule type="expression" dxfId="6318" priority="6511">
      <formula>J93="✓"</formula>
    </cfRule>
  </conditionalFormatting>
  <conditionalFormatting sqref="G94">
    <cfRule type="expression" dxfId="6317" priority="6510">
      <formula>J94="✓"</formula>
    </cfRule>
  </conditionalFormatting>
  <conditionalFormatting sqref="T102">
    <cfRule type="expression" dxfId="6316" priority="6509">
      <formula>AND(D103="USD",COUNTIF(F105,"*円*")=0)=TRUE</formula>
    </cfRule>
  </conditionalFormatting>
  <conditionalFormatting sqref="T103">
    <cfRule type="expression" dxfId="6315" priority="6508">
      <formula>AND(D103="USD",COUNTIF(F105,"*円*")=0)=TRUE</formula>
    </cfRule>
  </conditionalFormatting>
  <conditionalFormatting sqref="T107">
    <cfRule type="expression" dxfId="6314" priority="6507">
      <formula>AND(D108="USD",COUNTIF(F110,"*円*")=0)=TRUE</formula>
    </cfRule>
  </conditionalFormatting>
  <conditionalFormatting sqref="T108">
    <cfRule type="expression" dxfId="6313" priority="6506">
      <formula>AND(D108="USD",COUNTIF(F110,"*円*")=0)=TRUE</formula>
    </cfRule>
  </conditionalFormatting>
  <conditionalFormatting sqref="T112">
    <cfRule type="expression" dxfId="6312" priority="6505">
      <formula>AND(D113="USD",COUNTIF(F115,"*円*")=0)=TRUE</formula>
    </cfRule>
  </conditionalFormatting>
  <conditionalFormatting sqref="T113">
    <cfRule type="expression" dxfId="6311" priority="6504">
      <formula>AND(D113="USD",COUNTIF(F115,"*円*")=0)=TRUE</formula>
    </cfRule>
  </conditionalFormatting>
  <conditionalFormatting sqref="T117">
    <cfRule type="expression" dxfId="6310" priority="6503">
      <formula>AND(D118="USD",COUNTIF(F120,"*円*")=0)=TRUE</formula>
    </cfRule>
  </conditionalFormatting>
  <conditionalFormatting sqref="T118">
    <cfRule type="expression" dxfId="6309" priority="6502">
      <formula>AND(D118="USD",COUNTIF(F120,"*円*")=0)=TRUE</formula>
    </cfRule>
  </conditionalFormatting>
  <conditionalFormatting sqref="T122">
    <cfRule type="expression" dxfId="6308" priority="6501">
      <formula>AND(D123="USD",COUNTIF(F125,"*円*")=0)=TRUE</formula>
    </cfRule>
  </conditionalFormatting>
  <conditionalFormatting sqref="T123">
    <cfRule type="expression" dxfId="6307" priority="6500">
      <formula>AND(D123="USD",COUNTIF(F125,"*円*")=0)=TRUE</formula>
    </cfRule>
  </conditionalFormatting>
  <conditionalFormatting sqref="T127">
    <cfRule type="expression" dxfId="6306" priority="6499">
      <formula>AND(D128="USD",COUNTIF(F130,"*円*")=0)=TRUE</formula>
    </cfRule>
  </conditionalFormatting>
  <conditionalFormatting sqref="T128">
    <cfRule type="expression" dxfId="6305" priority="6498">
      <formula>AND(D128="USD",COUNTIF(F130,"*円*")=0)=TRUE</formula>
    </cfRule>
  </conditionalFormatting>
  <conditionalFormatting sqref="T132">
    <cfRule type="expression" dxfId="6304" priority="6497">
      <formula>AND(D133="USD",COUNTIF(F135,"*円*")=0)=TRUE</formula>
    </cfRule>
  </conditionalFormatting>
  <conditionalFormatting sqref="T133">
    <cfRule type="expression" dxfId="6303" priority="6496">
      <formula>AND(D133="USD",COUNTIF(F135,"*円*")=0)=TRUE</formula>
    </cfRule>
  </conditionalFormatting>
  <conditionalFormatting sqref="T137">
    <cfRule type="expression" dxfId="6302" priority="6495">
      <formula>AND(D138="USD",COUNTIF(F140,"*円*")=0)=TRUE</formula>
    </cfRule>
  </conditionalFormatting>
  <conditionalFormatting sqref="T138">
    <cfRule type="expression" dxfId="6301" priority="6494">
      <formula>AND(D138="USD",COUNTIF(F140,"*円*")=0)=TRUE</formula>
    </cfRule>
  </conditionalFormatting>
  <conditionalFormatting sqref="T142">
    <cfRule type="expression" dxfId="6300" priority="6493">
      <formula>AND(D143="USD",COUNTIF(F145,"*円*")=0)=TRUE</formula>
    </cfRule>
  </conditionalFormatting>
  <conditionalFormatting sqref="T143">
    <cfRule type="expression" dxfId="6299" priority="6492">
      <formula>AND(D143="USD",COUNTIF(F145,"*円*")=0)=TRUE</formula>
    </cfRule>
  </conditionalFormatting>
  <conditionalFormatting sqref="K100:R100">
    <cfRule type="cellIs" dxfId="6298" priority="6491" operator="greaterThan">
      <formula>0</formula>
    </cfRule>
  </conditionalFormatting>
  <conditionalFormatting sqref="K105:R105">
    <cfRule type="cellIs" dxfId="6297" priority="6490" operator="greaterThan">
      <formula>0</formula>
    </cfRule>
  </conditionalFormatting>
  <conditionalFormatting sqref="K110:R110">
    <cfRule type="cellIs" dxfId="6296" priority="6489" operator="greaterThan">
      <formula>0</formula>
    </cfRule>
  </conditionalFormatting>
  <conditionalFormatting sqref="K115:R115">
    <cfRule type="cellIs" dxfId="6295" priority="6488" operator="greaterThan">
      <formula>0</formula>
    </cfRule>
  </conditionalFormatting>
  <conditionalFormatting sqref="K120:R120">
    <cfRule type="cellIs" dxfId="6294" priority="6487" operator="greaterThan">
      <formula>0</formula>
    </cfRule>
  </conditionalFormatting>
  <conditionalFormatting sqref="K125:R125">
    <cfRule type="cellIs" dxfId="6293" priority="6486" operator="greaterThan">
      <formula>0</formula>
    </cfRule>
  </conditionalFormatting>
  <conditionalFormatting sqref="K130:R130">
    <cfRule type="cellIs" dxfId="6292" priority="6485" operator="greaterThan">
      <formula>0</formula>
    </cfRule>
  </conditionalFormatting>
  <conditionalFormatting sqref="K135:R135">
    <cfRule type="cellIs" dxfId="6291" priority="6484" operator="greaterThan">
      <formula>0</formula>
    </cfRule>
  </conditionalFormatting>
  <conditionalFormatting sqref="K140:R140">
    <cfRule type="cellIs" dxfId="6290" priority="6483" operator="greaterThan">
      <formula>0</formula>
    </cfRule>
  </conditionalFormatting>
  <conditionalFormatting sqref="K145:R145">
    <cfRule type="cellIs" dxfId="6289" priority="6482" operator="greaterThan">
      <formula>0</formula>
    </cfRule>
  </conditionalFormatting>
  <conditionalFormatting sqref="AE100">
    <cfRule type="expression" dxfId="6288" priority="6480">
      <formula>COUNTIF(F100,"*円*")=1</formula>
    </cfRule>
  </conditionalFormatting>
  <conditionalFormatting sqref="AE105">
    <cfRule type="expression" dxfId="6287" priority="6479">
      <formula>COUNTIF(F105,"*円*")=1</formula>
    </cfRule>
  </conditionalFormatting>
  <conditionalFormatting sqref="AE110">
    <cfRule type="expression" dxfId="6286" priority="6478">
      <formula>COUNTIF(F110,"*円*")=1</formula>
    </cfRule>
  </conditionalFormatting>
  <conditionalFormatting sqref="AE115">
    <cfRule type="expression" dxfId="6285" priority="6477">
      <formula>COUNTIF(F115,"*円*")=1</formula>
    </cfRule>
  </conditionalFormatting>
  <conditionalFormatting sqref="AE120">
    <cfRule type="expression" dxfId="6284" priority="6476">
      <formula>COUNTIF(F120,"*円*")=1</formula>
    </cfRule>
  </conditionalFormatting>
  <conditionalFormatting sqref="AE125">
    <cfRule type="expression" dxfId="6283" priority="6475">
      <formula>COUNTIF(F125,"*円*")=1</formula>
    </cfRule>
  </conditionalFormatting>
  <conditionalFormatting sqref="AE130">
    <cfRule type="expression" dxfId="6282" priority="6474">
      <formula>COUNTIF(F130,"*円*")=1</formula>
    </cfRule>
  </conditionalFormatting>
  <conditionalFormatting sqref="AE135">
    <cfRule type="expression" dxfId="6281" priority="6473">
      <formula>COUNTIF(F135,"*円*")=1</formula>
    </cfRule>
  </conditionalFormatting>
  <conditionalFormatting sqref="AE140">
    <cfRule type="expression" dxfId="6280" priority="6472">
      <formula>COUNTIF(F140,"*円*")=1</formula>
    </cfRule>
  </conditionalFormatting>
  <conditionalFormatting sqref="AE145">
    <cfRule type="expression" dxfId="6279" priority="6471">
      <formula>COUNTIF(F145,"*円*")=1</formula>
    </cfRule>
  </conditionalFormatting>
  <conditionalFormatting sqref="C105">
    <cfRule type="expression" dxfId="6278" priority="6469">
      <formula>ISERR(C105)=TRUE</formula>
    </cfRule>
  </conditionalFormatting>
  <conditionalFormatting sqref="C105:E105">
    <cfRule type="cellIs" dxfId="6277" priority="6468" operator="greaterThan">
      <formula>0</formula>
    </cfRule>
  </conditionalFormatting>
  <conditionalFormatting sqref="G103:I103">
    <cfRule type="expression" dxfId="6276" priority="6470">
      <formula>$D103="JPY"</formula>
    </cfRule>
  </conditionalFormatting>
  <conditionalFormatting sqref="F103">
    <cfRule type="expression" dxfId="6275" priority="6463">
      <formula>$E103="クレカ入金"</formula>
    </cfRule>
    <cfRule type="expression" dxfId="6274" priority="6467">
      <formula>COUNTIF($E103,"*円*")=1</formula>
    </cfRule>
  </conditionalFormatting>
  <conditionalFormatting sqref="G105">
    <cfRule type="cellIs" dxfId="6273" priority="6464" operator="equal">
      <formula>"金額入力"</formula>
    </cfRule>
    <cfRule type="expression" dxfId="6272" priority="6466">
      <formula>COUNTIF($F105,"*円*")=1</formula>
    </cfRule>
  </conditionalFormatting>
  <conditionalFormatting sqref="I105">
    <cfRule type="expression" dxfId="6271" priority="6465">
      <formula>D103="JPY"</formula>
    </cfRule>
  </conditionalFormatting>
  <conditionalFormatting sqref="C110">
    <cfRule type="expression" dxfId="6270" priority="6461">
      <formula>ISERR(C110)=TRUE</formula>
    </cfRule>
  </conditionalFormatting>
  <conditionalFormatting sqref="C110:E110">
    <cfRule type="cellIs" dxfId="6269" priority="6460" operator="greaterThan">
      <formula>0</formula>
    </cfRule>
  </conditionalFormatting>
  <conditionalFormatting sqref="G108:I108">
    <cfRule type="expression" dxfId="6268" priority="6462">
      <formula>$D108="JPY"</formula>
    </cfRule>
  </conditionalFormatting>
  <conditionalFormatting sqref="F108">
    <cfRule type="expression" dxfId="6267" priority="6455">
      <formula>$E108="クレカ入金"</formula>
    </cfRule>
    <cfRule type="expression" dxfId="6266" priority="6459">
      <formula>COUNTIF($E108,"*円*")=1</formula>
    </cfRule>
  </conditionalFormatting>
  <conditionalFormatting sqref="G110">
    <cfRule type="cellIs" dxfId="6265" priority="6456" operator="equal">
      <formula>"金額入力"</formula>
    </cfRule>
    <cfRule type="expression" dxfId="6264" priority="6458">
      <formula>COUNTIF($F110,"*円*")=1</formula>
    </cfRule>
  </conditionalFormatting>
  <conditionalFormatting sqref="I110">
    <cfRule type="expression" dxfId="6263" priority="6457">
      <formula>D108="JPY"</formula>
    </cfRule>
  </conditionalFormatting>
  <conditionalFormatting sqref="C115">
    <cfRule type="expression" dxfId="6262" priority="6453">
      <formula>ISERR(C115)=TRUE</formula>
    </cfRule>
  </conditionalFormatting>
  <conditionalFormatting sqref="C115:E115">
    <cfRule type="cellIs" dxfId="6261" priority="6452" operator="greaterThan">
      <formula>0</formula>
    </cfRule>
  </conditionalFormatting>
  <conditionalFormatting sqref="G113:I113">
    <cfRule type="expression" dxfId="6260" priority="6454">
      <formula>$D113="JPY"</formula>
    </cfRule>
  </conditionalFormatting>
  <conditionalFormatting sqref="F113">
    <cfRule type="expression" dxfId="6259" priority="6447">
      <formula>$E113="クレカ入金"</formula>
    </cfRule>
    <cfRule type="expression" dxfId="6258" priority="6451">
      <formula>COUNTIF($E113,"*円*")=1</formula>
    </cfRule>
  </conditionalFormatting>
  <conditionalFormatting sqref="G115">
    <cfRule type="cellIs" dxfId="6257" priority="6448" operator="equal">
      <formula>"金額入力"</formula>
    </cfRule>
    <cfRule type="expression" dxfId="6256" priority="6450">
      <formula>COUNTIF($F115,"*円*")=1</formula>
    </cfRule>
  </conditionalFormatting>
  <conditionalFormatting sqref="I115">
    <cfRule type="expression" dxfId="6255" priority="6449">
      <formula>D113="JPY"</formula>
    </cfRule>
  </conditionalFormatting>
  <conditionalFormatting sqref="C120">
    <cfRule type="expression" dxfId="6254" priority="6445">
      <formula>ISERR(C120)=TRUE</formula>
    </cfRule>
  </conditionalFormatting>
  <conditionalFormatting sqref="C120:E120">
    <cfRule type="cellIs" dxfId="6253" priority="6444" operator="greaterThan">
      <formula>0</formula>
    </cfRule>
  </conditionalFormatting>
  <conditionalFormatting sqref="G118:I118">
    <cfRule type="expression" dxfId="6252" priority="6446">
      <formula>$D118="JPY"</formula>
    </cfRule>
  </conditionalFormatting>
  <conditionalFormatting sqref="F118">
    <cfRule type="expression" dxfId="6251" priority="6439">
      <formula>$E118="クレカ入金"</formula>
    </cfRule>
    <cfRule type="expression" dxfId="6250" priority="6443">
      <formula>COUNTIF($E118,"*円*")=1</formula>
    </cfRule>
  </conditionalFormatting>
  <conditionalFormatting sqref="G120">
    <cfRule type="cellIs" dxfId="6249" priority="6440" operator="equal">
      <formula>"金額入力"</formula>
    </cfRule>
    <cfRule type="expression" dxfId="6248" priority="6442">
      <formula>COUNTIF($F120,"*円*")=1</formula>
    </cfRule>
  </conditionalFormatting>
  <conditionalFormatting sqref="I120">
    <cfRule type="expression" dxfId="6247" priority="6441">
      <formula>D118="JPY"</formula>
    </cfRule>
  </conditionalFormatting>
  <conditionalFormatting sqref="C125">
    <cfRule type="expression" dxfId="6246" priority="6437">
      <formula>ISERR(C125)=TRUE</formula>
    </cfRule>
  </conditionalFormatting>
  <conditionalFormatting sqref="C125:E125">
    <cfRule type="cellIs" dxfId="6245" priority="6436" operator="greaterThan">
      <formula>0</formula>
    </cfRule>
  </conditionalFormatting>
  <conditionalFormatting sqref="G123:I123">
    <cfRule type="expression" dxfId="6244" priority="6438">
      <formula>$D123="JPY"</formula>
    </cfRule>
  </conditionalFormatting>
  <conditionalFormatting sqref="F123">
    <cfRule type="expression" dxfId="6243" priority="6431">
      <formula>$E123="クレカ入金"</formula>
    </cfRule>
    <cfRule type="expression" dxfId="6242" priority="6435">
      <formula>COUNTIF($E123,"*円*")=1</formula>
    </cfRule>
  </conditionalFormatting>
  <conditionalFormatting sqref="G125">
    <cfRule type="cellIs" dxfId="6241" priority="6432" operator="equal">
      <formula>"金額入力"</formula>
    </cfRule>
    <cfRule type="expression" dxfId="6240" priority="6434">
      <formula>COUNTIF($F125,"*円*")=1</formula>
    </cfRule>
  </conditionalFormatting>
  <conditionalFormatting sqref="I125">
    <cfRule type="expression" dxfId="6239" priority="6433">
      <formula>D123="JPY"</formula>
    </cfRule>
  </conditionalFormatting>
  <conditionalFormatting sqref="C130">
    <cfRule type="expression" dxfId="6238" priority="6429">
      <formula>ISERR(C130)=TRUE</formula>
    </cfRule>
  </conditionalFormatting>
  <conditionalFormatting sqref="C130:E130">
    <cfRule type="cellIs" dxfId="6237" priority="6428" operator="greaterThan">
      <formula>0</formula>
    </cfRule>
  </conditionalFormatting>
  <conditionalFormatting sqref="G128:I128">
    <cfRule type="expression" dxfId="6236" priority="6430">
      <formula>$D128="JPY"</formula>
    </cfRule>
  </conditionalFormatting>
  <conditionalFormatting sqref="F128">
    <cfRule type="expression" dxfId="6235" priority="6423">
      <formula>$E128="クレカ入金"</formula>
    </cfRule>
    <cfRule type="expression" dxfId="6234" priority="6427">
      <formula>COUNTIF($E128,"*円*")=1</formula>
    </cfRule>
  </conditionalFormatting>
  <conditionalFormatting sqref="G130">
    <cfRule type="cellIs" dxfId="6233" priority="6424" operator="equal">
      <formula>"金額入力"</formula>
    </cfRule>
    <cfRule type="expression" dxfId="6232" priority="6426">
      <formula>COUNTIF($F130,"*円*")=1</formula>
    </cfRule>
  </conditionalFormatting>
  <conditionalFormatting sqref="I130">
    <cfRule type="expression" dxfId="6231" priority="6425">
      <formula>D128="JPY"</formula>
    </cfRule>
  </conditionalFormatting>
  <conditionalFormatting sqref="C135">
    <cfRule type="expression" dxfId="6230" priority="6421">
      <formula>ISERR(C135)=TRUE</formula>
    </cfRule>
  </conditionalFormatting>
  <conditionalFormatting sqref="C135:E135">
    <cfRule type="cellIs" dxfId="6229" priority="6420" operator="greaterThan">
      <formula>0</formula>
    </cfRule>
  </conditionalFormatting>
  <conditionalFormatting sqref="G133:I133">
    <cfRule type="expression" dxfId="6228" priority="6422">
      <formula>$D133="JPY"</formula>
    </cfRule>
  </conditionalFormatting>
  <conditionalFormatting sqref="F133">
    <cfRule type="expression" dxfId="6227" priority="6415">
      <formula>$E133="クレカ入金"</formula>
    </cfRule>
    <cfRule type="expression" dxfId="6226" priority="6419">
      <formula>COUNTIF($E133,"*円*")=1</formula>
    </cfRule>
  </conditionalFormatting>
  <conditionalFormatting sqref="G135">
    <cfRule type="cellIs" dxfId="6225" priority="6416" operator="equal">
      <formula>"金額入力"</formula>
    </cfRule>
    <cfRule type="expression" dxfId="6224" priority="6418">
      <formula>COUNTIF($F135,"*円*")=1</formula>
    </cfRule>
  </conditionalFormatting>
  <conditionalFormatting sqref="I135">
    <cfRule type="expression" dxfId="6223" priority="6417">
      <formula>D133="JPY"</formula>
    </cfRule>
  </conditionalFormatting>
  <conditionalFormatting sqref="C140">
    <cfRule type="expression" dxfId="6222" priority="6413">
      <formula>ISERR(C140)=TRUE</formula>
    </cfRule>
  </conditionalFormatting>
  <conditionalFormatting sqref="C140:E140">
    <cfRule type="cellIs" dxfId="6221" priority="6412" operator="greaterThan">
      <formula>0</formula>
    </cfRule>
  </conditionalFormatting>
  <conditionalFormatting sqref="G138:I138">
    <cfRule type="expression" dxfId="6220" priority="6414">
      <formula>$D138="JPY"</formula>
    </cfRule>
  </conditionalFormatting>
  <conditionalFormatting sqref="F138">
    <cfRule type="expression" dxfId="6219" priority="6407">
      <formula>$E138="クレカ入金"</formula>
    </cfRule>
    <cfRule type="expression" dxfId="6218" priority="6411">
      <formula>COUNTIF($E138,"*円*")=1</formula>
    </cfRule>
  </conditionalFormatting>
  <conditionalFormatting sqref="G140">
    <cfRule type="cellIs" dxfId="6217" priority="6408" operator="equal">
      <formula>"金額入力"</formula>
    </cfRule>
    <cfRule type="expression" dxfId="6216" priority="6410">
      <formula>COUNTIF($F140,"*円*")=1</formula>
    </cfRule>
  </conditionalFormatting>
  <conditionalFormatting sqref="I140">
    <cfRule type="expression" dxfId="6215" priority="6409">
      <formula>D138="JPY"</formula>
    </cfRule>
  </conditionalFormatting>
  <conditionalFormatting sqref="C145">
    <cfRule type="expression" dxfId="6214" priority="6405">
      <formula>ISERR(C145)=TRUE</formula>
    </cfRule>
  </conditionalFormatting>
  <conditionalFormatting sqref="C145:E145">
    <cfRule type="cellIs" dxfId="6213" priority="6404" operator="greaterThan">
      <formula>0</formula>
    </cfRule>
  </conditionalFormatting>
  <conditionalFormatting sqref="G143:I143">
    <cfRule type="expression" dxfId="6212" priority="6406">
      <formula>$D143="JPY"</formula>
    </cfRule>
  </conditionalFormatting>
  <conditionalFormatting sqref="F143">
    <cfRule type="expression" dxfId="6211" priority="6399">
      <formula>$E143="クレカ入金"</formula>
    </cfRule>
    <cfRule type="expression" dxfId="6210" priority="6403">
      <formula>COUNTIF($E143,"*円*")=1</formula>
    </cfRule>
  </conditionalFormatting>
  <conditionalFormatting sqref="G145">
    <cfRule type="cellIs" dxfId="6209" priority="6400" operator="equal">
      <formula>"金額入力"</formula>
    </cfRule>
    <cfRule type="expression" dxfId="6208" priority="6402">
      <formula>COUNTIF($F145,"*円*")=1</formula>
    </cfRule>
  </conditionalFormatting>
  <conditionalFormatting sqref="I145">
    <cfRule type="expression" dxfId="6207" priority="6401">
      <formula>D143="JPY"</formula>
    </cfRule>
  </conditionalFormatting>
  <conditionalFormatting sqref="T147">
    <cfRule type="expression" dxfId="6206" priority="6398">
      <formula>AND(D148="USD",COUNTIF(F150,"*円*")=0)=TRUE</formula>
    </cfRule>
  </conditionalFormatting>
  <conditionalFormatting sqref="T148">
    <cfRule type="expression" dxfId="6205" priority="6397">
      <formula>AND(D148="USD",COUNTIF(F150,"*円*")=0)=TRUE</formula>
    </cfRule>
  </conditionalFormatting>
  <conditionalFormatting sqref="K150:R150">
    <cfRule type="cellIs" dxfId="6204" priority="6396" operator="greaterThan">
      <formula>0</formula>
    </cfRule>
  </conditionalFormatting>
  <conditionalFormatting sqref="AE150">
    <cfRule type="expression" dxfId="6203" priority="6395">
      <formula>COUNTIF(F150,"*円*")=1</formula>
    </cfRule>
  </conditionalFormatting>
  <conditionalFormatting sqref="C150">
    <cfRule type="expression" dxfId="6202" priority="6393">
      <formula>ISERR(C150)=TRUE</formula>
    </cfRule>
  </conditionalFormatting>
  <conditionalFormatting sqref="C150:E150">
    <cfRule type="cellIs" dxfId="6201" priority="6392" operator="greaterThan">
      <formula>0</formula>
    </cfRule>
  </conditionalFormatting>
  <conditionalFormatting sqref="G148:I148">
    <cfRule type="expression" dxfId="6200" priority="6394">
      <formula>$D148="JPY"</formula>
    </cfRule>
  </conditionalFormatting>
  <conditionalFormatting sqref="F148">
    <cfRule type="expression" dxfId="6199" priority="6387">
      <formula>$E148="クレカ入金"</formula>
    </cfRule>
    <cfRule type="expression" dxfId="6198" priority="6391">
      <formula>COUNTIF($E148,"*円*")=1</formula>
    </cfRule>
  </conditionalFormatting>
  <conditionalFormatting sqref="G150">
    <cfRule type="cellIs" dxfId="6197" priority="6388" operator="equal">
      <formula>"金額入力"</formula>
    </cfRule>
    <cfRule type="expression" dxfId="6196" priority="6390">
      <formula>COUNTIF($F150,"*円*")=1</formula>
    </cfRule>
  </conditionalFormatting>
  <conditionalFormatting sqref="I150">
    <cfRule type="expression" dxfId="6195" priority="6389">
      <formula>D148="JPY"</formula>
    </cfRule>
  </conditionalFormatting>
  <conditionalFormatting sqref="T152">
    <cfRule type="expression" dxfId="6194" priority="6386">
      <formula>AND(D153="USD",COUNTIF(F155,"*円*")=0)=TRUE</formula>
    </cfRule>
  </conditionalFormatting>
  <conditionalFormatting sqref="T153">
    <cfRule type="expression" dxfId="6193" priority="6385">
      <formula>AND(D153="USD",COUNTIF(F155,"*円*")=0)=TRUE</formula>
    </cfRule>
  </conditionalFormatting>
  <conditionalFormatting sqref="K155:R155">
    <cfRule type="cellIs" dxfId="6192" priority="6384" operator="greaterThan">
      <formula>0</formula>
    </cfRule>
  </conditionalFormatting>
  <conditionalFormatting sqref="AE155">
    <cfRule type="expression" dxfId="6191" priority="6383">
      <formula>COUNTIF(F155,"*円*")=1</formula>
    </cfRule>
  </conditionalFormatting>
  <conditionalFormatting sqref="C155">
    <cfRule type="expression" dxfId="6190" priority="6381">
      <formula>ISERR(C155)=TRUE</formula>
    </cfRule>
  </conditionalFormatting>
  <conditionalFormatting sqref="C155:E155">
    <cfRule type="cellIs" dxfId="6189" priority="6380" operator="greaterThan">
      <formula>0</formula>
    </cfRule>
  </conditionalFormatting>
  <conditionalFormatting sqref="G153:I153">
    <cfRule type="expression" dxfId="6188" priority="6382">
      <formula>$D153="JPY"</formula>
    </cfRule>
  </conditionalFormatting>
  <conditionalFormatting sqref="F153">
    <cfRule type="expression" dxfId="6187" priority="6375">
      <formula>$E153="クレカ入金"</formula>
    </cfRule>
    <cfRule type="expression" dxfId="6186" priority="6379">
      <formula>COUNTIF($E153,"*円*")=1</formula>
    </cfRule>
  </conditionalFormatting>
  <conditionalFormatting sqref="G155">
    <cfRule type="cellIs" dxfId="6185" priority="6376" operator="equal">
      <formula>"金額入力"</formula>
    </cfRule>
    <cfRule type="expression" dxfId="6184" priority="6378">
      <formula>COUNTIF($F155,"*円*")=1</formula>
    </cfRule>
  </conditionalFormatting>
  <conditionalFormatting sqref="I155">
    <cfRule type="expression" dxfId="6183" priority="6377">
      <formula>D153="JPY"</formula>
    </cfRule>
  </conditionalFormatting>
  <conditionalFormatting sqref="T157">
    <cfRule type="expression" dxfId="6182" priority="6374">
      <formula>AND(D158="USD",COUNTIF(F160,"*円*")=0)=TRUE</formula>
    </cfRule>
  </conditionalFormatting>
  <conditionalFormatting sqref="T158">
    <cfRule type="expression" dxfId="6181" priority="6373">
      <formula>AND(D158="USD",COUNTIF(F160,"*円*")=0)=TRUE</formula>
    </cfRule>
  </conditionalFormatting>
  <conditionalFormatting sqref="K160:R160">
    <cfRule type="cellIs" dxfId="6180" priority="6372" operator="greaterThan">
      <formula>0</formula>
    </cfRule>
  </conditionalFormatting>
  <conditionalFormatting sqref="AE160">
    <cfRule type="expression" dxfId="6179" priority="6371">
      <formula>COUNTIF(F160,"*円*")=1</formula>
    </cfRule>
  </conditionalFormatting>
  <conditionalFormatting sqref="C160">
    <cfRule type="expression" dxfId="6178" priority="6369">
      <formula>ISERR(C160)=TRUE</formula>
    </cfRule>
  </conditionalFormatting>
  <conditionalFormatting sqref="C160:E160">
    <cfRule type="cellIs" dxfId="6177" priority="6368" operator="greaterThan">
      <formula>0</formula>
    </cfRule>
  </conditionalFormatting>
  <conditionalFormatting sqref="G158:I158">
    <cfRule type="expression" dxfId="6176" priority="6370">
      <formula>$D158="JPY"</formula>
    </cfRule>
  </conditionalFormatting>
  <conditionalFormatting sqref="F158">
    <cfRule type="expression" dxfId="6175" priority="6363">
      <formula>$E158="クレカ入金"</formula>
    </cfRule>
    <cfRule type="expression" dxfId="6174" priority="6367">
      <formula>COUNTIF($E158,"*円*")=1</formula>
    </cfRule>
  </conditionalFormatting>
  <conditionalFormatting sqref="G160">
    <cfRule type="cellIs" dxfId="6173" priority="6364" operator="equal">
      <formula>"金額入力"</formula>
    </cfRule>
    <cfRule type="expression" dxfId="6172" priority="6366">
      <formula>COUNTIF($F160,"*円*")=1</formula>
    </cfRule>
  </conditionalFormatting>
  <conditionalFormatting sqref="I160">
    <cfRule type="expression" dxfId="6171" priority="6365">
      <formula>D158="JPY"</formula>
    </cfRule>
  </conditionalFormatting>
  <conditionalFormatting sqref="T162">
    <cfRule type="expression" dxfId="6170" priority="6362">
      <formula>AND(D163="USD",COUNTIF(F165,"*円*")=0)=TRUE</formula>
    </cfRule>
  </conditionalFormatting>
  <conditionalFormatting sqref="T163">
    <cfRule type="expression" dxfId="6169" priority="6361">
      <formula>AND(D163="USD",COUNTIF(F165,"*円*")=0)=TRUE</formula>
    </cfRule>
  </conditionalFormatting>
  <conditionalFormatting sqref="K165:R165">
    <cfRule type="cellIs" dxfId="6168" priority="6360" operator="greaterThan">
      <formula>0</formula>
    </cfRule>
  </conditionalFormatting>
  <conditionalFormatting sqref="AE165">
    <cfRule type="expression" dxfId="6167" priority="6359">
      <formula>COUNTIF(F165,"*円*")=1</formula>
    </cfRule>
  </conditionalFormatting>
  <conditionalFormatting sqref="C165">
    <cfRule type="expression" dxfId="6166" priority="6357">
      <formula>ISERR(C165)=TRUE</formula>
    </cfRule>
  </conditionalFormatting>
  <conditionalFormatting sqref="C165:E165">
    <cfRule type="cellIs" dxfId="6165" priority="6356" operator="greaterThan">
      <formula>0</formula>
    </cfRule>
  </conditionalFormatting>
  <conditionalFormatting sqref="G163:I163">
    <cfRule type="expression" dxfId="6164" priority="6358">
      <formula>$D163="JPY"</formula>
    </cfRule>
  </conditionalFormatting>
  <conditionalFormatting sqref="F163">
    <cfRule type="expression" dxfId="6163" priority="6351">
      <formula>$E163="クレカ入金"</formula>
    </cfRule>
    <cfRule type="expression" dxfId="6162" priority="6355">
      <formula>COUNTIF($E163,"*円*")=1</formula>
    </cfRule>
  </conditionalFormatting>
  <conditionalFormatting sqref="G165">
    <cfRule type="cellIs" dxfId="6161" priority="6352" operator="equal">
      <formula>"金額入力"</formula>
    </cfRule>
    <cfRule type="expression" dxfId="6160" priority="6354">
      <formula>COUNTIF($F165,"*円*")=1</formula>
    </cfRule>
  </conditionalFormatting>
  <conditionalFormatting sqref="I165">
    <cfRule type="expression" dxfId="6159" priority="6353">
      <formula>D163="JPY"</formula>
    </cfRule>
  </conditionalFormatting>
  <conditionalFormatting sqref="T167">
    <cfRule type="expression" dxfId="6158" priority="6350">
      <formula>AND(D168="USD",COUNTIF(F170,"*円*")=0)=TRUE</formula>
    </cfRule>
  </conditionalFormatting>
  <conditionalFormatting sqref="T168">
    <cfRule type="expression" dxfId="6157" priority="6349">
      <formula>AND(D168="USD",COUNTIF(F170,"*円*")=0)=TRUE</formula>
    </cfRule>
  </conditionalFormatting>
  <conditionalFormatting sqref="K170:R170">
    <cfRule type="cellIs" dxfId="6156" priority="6348" operator="greaterThan">
      <formula>0</formula>
    </cfRule>
  </conditionalFormatting>
  <conditionalFormatting sqref="AE170">
    <cfRule type="expression" dxfId="6155" priority="6347">
      <formula>COUNTIF(F170,"*円*")=1</formula>
    </cfRule>
  </conditionalFormatting>
  <conditionalFormatting sqref="C170">
    <cfRule type="expression" dxfId="6154" priority="6345">
      <formula>ISERR(C170)=TRUE</formula>
    </cfRule>
  </conditionalFormatting>
  <conditionalFormatting sqref="C170:E170">
    <cfRule type="cellIs" dxfId="6153" priority="6344" operator="greaterThan">
      <formula>0</formula>
    </cfRule>
  </conditionalFormatting>
  <conditionalFormatting sqref="G168:I168">
    <cfRule type="expression" dxfId="6152" priority="6346">
      <formula>$D168="JPY"</formula>
    </cfRule>
  </conditionalFormatting>
  <conditionalFormatting sqref="F168">
    <cfRule type="expression" dxfId="6151" priority="6339">
      <formula>$E168="クレカ入金"</formula>
    </cfRule>
    <cfRule type="expression" dxfId="6150" priority="6343">
      <formula>COUNTIF($E168,"*円*")=1</formula>
    </cfRule>
  </conditionalFormatting>
  <conditionalFormatting sqref="G170">
    <cfRule type="cellIs" dxfId="6149" priority="6340" operator="equal">
      <formula>"金額入力"</formula>
    </cfRule>
    <cfRule type="expression" dxfId="6148" priority="6342">
      <formula>COUNTIF($F170,"*円*")=1</formula>
    </cfRule>
  </conditionalFormatting>
  <conditionalFormatting sqref="I170">
    <cfRule type="expression" dxfId="6147" priority="6341">
      <formula>D168="JPY"</formula>
    </cfRule>
  </conditionalFormatting>
  <conditionalFormatting sqref="C186">
    <cfRule type="expression" dxfId="6146" priority="6335">
      <formula>ISERR(C186)=TRUE</formula>
    </cfRule>
  </conditionalFormatting>
  <conditionalFormatting sqref="C186:E186">
    <cfRule type="cellIs" dxfId="6145" priority="6334" operator="greaterThan">
      <formula>0</formula>
    </cfRule>
  </conditionalFormatting>
  <conditionalFormatting sqref="G184:I184">
    <cfRule type="expression" dxfId="6144" priority="6336">
      <formula>$D184="JPY"</formula>
    </cfRule>
  </conditionalFormatting>
  <conditionalFormatting sqref="T183">
    <cfRule type="expression" dxfId="6143" priority="6337">
      <formula>AND(D184="USD",COUNTIF(F186,"*円*")=0)=TRUE</formula>
    </cfRule>
  </conditionalFormatting>
  <conditionalFormatting sqref="F184">
    <cfRule type="expression" dxfId="6142" priority="6286">
      <formula>$E184="クレカ入金"</formula>
    </cfRule>
    <cfRule type="expression" dxfId="6141" priority="6333">
      <formula>COUNTIF($E184,"*円*")=1</formula>
    </cfRule>
  </conditionalFormatting>
  <conditionalFormatting sqref="G186">
    <cfRule type="cellIs" dxfId="6140" priority="6320" operator="equal">
      <formula>"金額入力"</formula>
    </cfRule>
    <cfRule type="expression" dxfId="6139" priority="6326">
      <formula>COUNTIF($F186,"*円*")=1</formula>
    </cfRule>
  </conditionalFormatting>
  <conditionalFormatting sqref="T184">
    <cfRule type="expression" dxfId="6138" priority="6325">
      <formula>AND(D184="USD",COUNTIF(F186,"*円*")=0)=TRUE</formula>
    </cfRule>
  </conditionalFormatting>
  <conditionalFormatting sqref="C175:C180">
    <cfRule type="expression" dxfId="6137" priority="6324">
      <formula>B175="✓"</formula>
    </cfRule>
  </conditionalFormatting>
  <conditionalFormatting sqref="G175">
    <cfRule type="expression" dxfId="6136" priority="6323">
      <formula>J175="✓"</formula>
    </cfRule>
  </conditionalFormatting>
  <conditionalFormatting sqref="I186">
    <cfRule type="expression" dxfId="6135" priority="6322">
      <formula>D184="JPY"</formula>
    </cfRule>
  </conditionalFormatting>
  <conditionalFormatting sqref="E173:E174 G173 I173">
    <cfRule type="cellIs" dxfId="6134" priority="6321" operator="greaterThan">
      <formula>0</formula>
    </cfRule>
  </conditionalFormatting>
  <conditionalFormatting sqref="G176">
    <cfRule type="expression" dxfId="6133" priority="6319">
      <formula>J176="✓"</formula>
    </cfRule>
  </conditionalFormatting>
  <conditionalFormatting sqref="G177">
    <cfRule type="expression" dxfId="6132" priority="6318">
      <formula>J177="✓"</formula>
    </cfRule>
  </conditionalFormatting>
  <conditionalFormatting sqref="G178">
    <cfRule type="expression" dxfId="6131" priority="6317">
      <formula>J178="✓"</formula>
    </cfRule>
  </conditionalFormatting>
  <conditionalFormatting sqref="G179">
    <cfRule type="expression" dxfId="6130" priority="6316">
      <formula>J179="✓"</formula>
    </cfRule>
  </conditionalFormatting>
  <conditionalFormatting sqref="G180">
    <cfRule type="expression" dxfId="6129" priority="6315">
      <formula>J180="✓"</formula>
    </cfRule>
  </conditionalFormatting>
  <conditionalFormatting sqref="T188">
    <cfRule type="expression" dxfId="6128" priority="6314">
      <formula>AND(D189="USD",COUNTIF(F191,"*円*")=0)=TRUE</formula>
    </cfRule>
  </conditionalFormatting>
  <conditionalFormatting sqref="T189">
    <cfRule type="expression" dxfId="6127" priority="6313">
      <formula>AND(D189="USD",COUNTIF(F191,"*円*")=0)=TRUE</formula>
    </cfRule>
  </conditionalFormatting>
  <conditionalFormatting sqref="T193">
    <cfRule type="expression" dxfId="6126" priority="6312">
      <formula>AND(D194="USD",COUNTIF(F196,"*円*")=0)=TRUE</formula>
    </cfRule>
  </conditionalFormatting>
  <conditionalFormatting sqref="T194">
    <cfRule type="expression" dxfId="6125" priority="6311">
      <formula>AND(D194="USD",COUNTIF(F196,"*円*")=0)=TRUE</formula>
    </cfRule>
  </conditionalFormatting>
  <conditionalFormatting sqref="T198">
    <cfRule type="expression" dxfId="6124" priority="6310">
      <formula>AND(D199="USD",COUNTIF(F201,"*円*")=0)=TRUE</formula>
    </cfRule>
  </conditionalFormatting>
  <conditionalFormatting sqref="T199">
    <cfRule type="expression" dxfId="6123" priority="6309">
      <formula>AND(D199="USD",COUNTIF(F201,"*円*")=0)=TRUE</formula>
    </cfRule>
  </conditionalFormatting>
  <conditionalFormatting sqref="T203">
    <cfRule type="expression" dxfId="6122" priority="6308">
      <formula>AND(D204="USD",COUNTIF(F206,"*円*")=0)=TRUE</formula>
    </cfRule>
  </conditionalFormatting>
  <conditionalFormatting sqref="T204">
    <cfRule type="expression" dxfId="6121" priority="6307">
      <formula>AND(D204="USD",COUNTIF(F206,"*円*")=0)=TRUE</formula>
    </cfRule>
  </conditionalFormatting>
  <conditionalFormatting sqref="T208">
    <cfRule type="expression" dxfId="6120" priority="6306">
      <formula>AND(D209="USD",COUNTIF(F211,"*円*")=0)=TRUE</formula>
    </cfRule>
  </conditionalFormatting>
  <conditionalFormatting sqref="T209">
    <cfRule type="expression" dxfId="6119" priority="6305">
      <formula>AND(D209="USD",COUNTIF(F211,"*円*")=0)=TRUE</formula>
    </cfRule>
  </conditionalFormatting>
  <conditionalFormatting sqref="T213">
    <cfRule type="expression" dxfId="6118" priority="6304">
      <formula>AND(D214="USD",COUNTIF(F216,"*円*")=0)=TRUE</formula>
    </cfRule>
  </conditionalFormatting>
  <conditionalFormatting sqref="T214">
    <cfRule type="expression" dxfId="6117" priority="6303">
      <formula>AND(D214="USD",COUNTIF(F216,"*円*")=0)=TRUE</formula>
    </cfRule>
  </conditionalFormatting>
  <conditionalFormatting sqref="T218">
    <cfRule type="expression" dxfId="6116" priority="6302">
      <formula>AND(D219="USD",COUNTIF(F221,"*円*")=0)=TRUE</formula>
    </cfRule>
  </conditionalFormatting>
  <conditionalFormatting sqref="T219">
    <cfRule type="expression" dxfId="6115" priority="6301">
      <formula>AND(D219="USD",COUNTIF(F221,"*円*")=0)=TRUE</formula>
    </cfRule>
  </conditionalFormatting>
  <conditionalFormatting sqref="T223">
    <cfRule type="expression" dxfId="6114" priority="6300">
      <formula>AND(D224="USD",COUNTIF(F226,"*円*")=0)=TRUE</formula>
    </cfRule>
  </conditionalFormatting>
  <conditionalFormatting sqref="T224">
    <cfRule type="expression" dxfId="6113" priority="6299">
      <formula>AND(D224="USD",COUNTIF(F226,"*円*")=0)=TRUE</formula>
    </cfRule>
  </conditionalFormatting>
  <conditionalFormatting sqref="T228">
    <cfRule type="expression" dxfId="6112" priority="6298">
      <formula>AND(D229="USD",COUNTIF(F231,"*円*")=0)=TRUE</formula>
    </cfRule>
  </conditionalFormatting>
  <conditionalFormatting sqref="T229">
    <cfRule type="expression" dxfId="6111" priority="6297">
      <formula>AND(D229="USD",COUNTIF(F231,"*円*")=0)=TRUE</formula>
    </cfRule>
  </conditionalFormatting>
  <conditionalFormatting sqref="K186:R186">
    <cfRule type="cellIs" dxfId="6110" priority="6296" operator="greaterThan">
      <formula>0</formula>
    </cfRule>
  </conditionalFormatting>
  <conditionalFormatting sqref="K191:R191">
    <cfRule type="cellIs" dxfId="6109" priority="6295" operator="greaterThan">
      <formula>0</formula>
    </cfRule>
  </conditionalFormatting>
  <conditionalFormatting sqref="K196:R196">
    <cfRule type="cellIs" dxfId="6108" priority="6294" operator="greaterThan">
      <formula>0</formula>
    </cfRule>
  </conditionalFormatting>
  <conditionalFormatting sqref="K201:R201">
    <cfRule type="cellIs" dxfId="6107" priority="6293" operator="greaterThan">
      <formula>0</formula>
    </cfRule>
  </conditionalFormatting>
  <conditionalFormatting sqref="K206:R206">
    <cfRule type="cellIs" dxfId="6106" priority="6292" operator="greaterThan">
      <formula>0</formula>
    </cfRule>
  </conditionalFormatting>
  <conditionalFormatting sqref="K211:R211">
    <cfRule type="cellIs" dxfId="6105" priority="6291" operator="greaterThan">
      <formula>0</formula>
    </cfRule>
  </conditionalFormatting>
  <conditionalFormatting sqref="K216:R216">
    <cfRule type="cellIs" dxfId="6104" priority="6290" operator="greaterThan">
      <formula>0</formula>
    </cfRule>
  </conditionalFormatting>
  <conditionalFormatting sqref="K221:R221">
    <cfRule type="cellIs" dxfId="6103" priority="6289" operator="greaterThan">
      <formula>0</formula>
    </cfRule>
  </conditionalFormatting>
  <conditionalFormatting sqref="K226:R226">
    <cfRule type="cellIs" dxfId="6102" priority="6288" operator="greaterThan">
      <formula>0</formula>
    </cfRule>
  </conditionalFormatting>
  <conditionalFormatting sqref="K231:R231">
    <cfRule type="cellIs" dxfId="6101" priority="6287" operator="greaterThan">
      <formula>0</formula>
    </cfRule>
  </conditionalFormatting>
  <conditionalFormatting sqref="AE186">
    <cfRule type="expression" dxfId="6100" priority="6285">
      <formula>COUNTIF(F186,"*円*")=1</formula>
    </cfRule>
  </conditionalFormatting>
  <conditionalFormatting sqref="AE191">
    <cfRule type="expression" dxfId="6099" priority="6284">
      <formula>COUNTIF(F191,"*円*")=1</formula>
    </cfRule>
  </conditionalFormatting>
  <conditionalFormatting sqref="AE196">
    <cfRule type="expression" dxfId="6098" priority="6283">
      <formula>COUNTIF(F196,"*円*")=1</formula>
    </cfRule>
  </conditionalFormatting>
  <conditionalFormatting sqref="AE201">
    <cfRule type="expression" dxfId="6097" priority="6282">
      <formula>COUNTIF(F201,"*円*")=1</formula>
    </cfRule>
  </conditionalFormatting>
  <conditionalFormatting sqref="AE206">
    <cfRule type="expression" dxfId="6096" priority="6281">
      <formula>COUNTIF(F206,"*円*")=1</formula>
    </cfRule>
  </conditionalFormatting>
  <conditionalFormatting sqref="AE211">
    <cfRule type="expression" dxfId="6095" priority="6280">
      <formula>COUNTIF(F211,"*円*")=1</formula>
    </cfRule>
  </conditionalFormatting>
  <conditionalFormatting sqref="AE216">
    <cfRule type="expression" dxfId="6094" priority="6279">
      <formula>COUNTIF(F216,"*円*")=1</formula>
    </cfRule>
  </conditionalFormatting>
  <conditionalFormatting sqref="AE221">
    <cfRule type="expression" dxfId="6093" priority="6278">
      <formula>COUNTIF(F221,"*円*")=1</formula>
    </cfRule>
  </conditionalFormatting>
  <conditionalFormatting sqref="AE226">
    <cfRule type="expression" dxfId="6092" priority="6277">
      <formula>COUNTIF(F226,"*円*")=1</formula>
    </cfRule>
  </conditionalFormatting>
  <conditionalFormatting sqref="AE231">
    <cfRule type="expression" dxfId="6091" priority="6276">
      <formula>COUNTIF(F231,"*円*")=1</formula>
    </cfRule>
  </conditionalFormatting>
  <conditionalFormatting sqref="C191">
    <cfRule type="expression" dxfId="6090" priority="6274">
      <formula>ISERR(C191)=TRUE</formula>
    </cfRule>
  </conditionalFormatting>
  <conditionalFormatting sqref="C191:E191">
    <cfRule type="cellIs" dxfId="6089" priority="6273" operator="greaterThan">
      <formula>0</formula>
    </cfRule>
  </conditionalFormatting>
  <conditionalFormatting sqref="G189:I189">
    <cfRule type="expression" dxfId="6088" priority="6275">
      <formula>$D189="JPY"</formula>
    </cfRule>
  </conditionalFormatting>
  <conditionalFormatting sqref="F189">
    <cfRule type="expression" dxfId="6087" priority="6268">
      <formula>$E189="クレカ入金"</formula>
    </cfRule>
    <cfRule type="expression" dxfId="6086" priority="6272">
      <formula>COUNTIF($E189,"*円*")=1</formula>
    </cfRule>
  </conditionalFormatting>
  <conditionalFormatting sqref="G191">
    <cfRule type="cellIs" dxfId="6085" priority="6269" operator="equal">
      <formula>"金額入力"</formula>
    </cfRule>
    <cfRule type="expression" dxfId="6084" priority="6271">
      <formula>COUNTIF($F191,"*円*")=1</formula>
    </cfRule>
  </conditionalFormatting>
  <conditionalFormatting sqref="I191">
    <cfRule type="expression" dxfId="6083" priority="6270">
      <formula>D189="JPY"</formula>
    </cfRule>
  </conditionalFormatting>
  <conditionalFormatting sqref="C196">
    <cfRule type="expression" dxfId="6082" priority="6266">
      <formula>ISERR(C196)=TRUE</formula>
    </cfRule>
  </conditionalFormatting>
  <conditionalFormatting sqref="C196:E196">
    <cfRule type="cellIs" dxfId="6081" priority="6265" operator="greaterThan">
      <formula>0</formula>
    </cfRule>
  </conditionalFormatting>
  <conditionalFormatting sqref="G194:I194">
    <cfRule type="expression" dxfId="6080" priority="6267">
      <formula>$D194="JPY"</formula>
    </cfRule>
  </conditionalFormatting>
  <conditionalFormatting sqref="F194">
    <cfRule type="expression" dxfId="6079" priority="6260">
      <formula>$E194="クレカ入金"</formula>
    </cfRule>
    <cfRule type="expression" dxfId="6078" priority="6264">
      <formula>COUNTIF($E194,"*円*")=1</formula>
    </cfRule>
  </conditionalFormatting>
  <conditionalFormatting sqref="G196">
    <cfRule type="cellIs" dxfId="6077" priority="6261" operator="equal">
      <formula>"金額入力"</formula>
    </cfRule>
    <cfRule type="expression" dxfId="6076" priority="6263">
      <formula>COUNTIF($F196,"*円*")=1</formula>
    </cfRule>
  </conditionalFormatting>
  <conditionalFormatting sqref="I196">
    <cfRule type="expression" dxfId="6075" priority="6262">
      <formula>D194="JPY"</formula>
    </cfRule>
  </conditionalFormatting>
  <conditionalFormatting sqref="C201">
    <cfRule type="expression" dxfId="6074" priority="6258">
      <formula>ISERR(C201)=TRUE</formula>
    </cfRule>
  </conditionalFormatting>
  <conditionalFormatting sqref="C201:E201">
    <cfRule type="cellIs" dxfId="6073" priority="6257" operator="greaterThan">
      <formula>0</formula>
    </cfRule>
  </conditionalFormatting>
  <conditionalFormatting sqref="G199:I199">
    <cfRule type="expression" dxfId="6072" priority="6259">
      <formula>$D199="JPY"</formula>
    </cfRule>
  </conditionalFormatting>
  <conditionalFormatting sqref="F199">
    <cfRule type="expression" dxfId="6071" priority="6252">
      <formula>$E199="クレカ入金"</formula>
    </cfRule>
    <cfRule type="expression" dxfId="6070" priority="6256">
      <formula>COUNTIF($E199,"*円*")=1</formula>
    </cfRule>
  </conditionalFormatting>
  <conditionalFormatting sqref="G201">
    <cfRule type="cellIs" dxfId="6069" priority="6253" operator="equal">
      <formula>"金額入力"</formula>
    </cfRule>
    <cfRule type="expression" dxfId="6068" priority="6255">
      <formula>COUNTIF($F201,"*円*")=1</formula>
    </cfRule>
  </conditionalFormatting>
  <conditionalFormatting sqref="I201">
    <cfRule type="expression" dxfId="6067" priority="6254">
      <formula>D199="JPY"</formula>
    </cfRule>
  </conditionalFormatting>
  <conditionalFormatting sqref="C206">
    <cfRule type="expression" dxfId="6066" priority="6250">
      <formula>ISERR(C206)=TRUE</formula>
    </cfRule>
  </conditionalFormatting>
  <conditionalFormatting sqref="C206:E206">
    <cfRule type="cellIs" dxfId="6065" priority="6249" operator="greaterThan">
      <formula>0</formula>
    </cfRule>
  </conditionalFormatting>
  <conditionalFormatting sqref="G204:I204">
    <cfRule type="expression" dxfId="6064" priority="6251">
      <formula>$D204="JPY"</formula>
    </cfRule>
  </conditionalFormatting>
  <conditionalFormatting sqref="F204">
    <cfRule type="expression" dxfId="6063" priority="6244">
      <formula>$E204="クレカ入金"</formula>
    </cfRule>
    <cfRule type="expression" dxfId="6062" priority="6248">
      <formula>COUNTIF($E204,"*円*")=1</formula>
    </cfRule>
  </conditionalFormatting>
  <conditionalFormatting sqref="G206">
    <cfRule type="cellIs" dxfId="6061" priority="6245" operator="equal">
      <formula>"金額入力"</formula>
    </cfRule>
    <cfRule type="expression" dxfId="6060" priority="6247">
      <formula>COUNTIF($F206,"*円*")=1</formula>
    </cfRule>
  </conditionalFormatting>
  <conditionalFormatting sqref="I206">
    <cfRule type="expression" dxfId="6059" priority="6246">
      <formula>D204="JPY"</formula>
    </cfRule>
  </conditionalFormatting>
  <conditionalFormatting sqref="C211">
    <cfRule type="expression" dxfId="6058" priority="6242">
      <formula>ISERR(C211)=TRUE</formula>
    </cfRule>
  </conditionalFormatting>
  <conditionalFormatting sqref="C211:E211">
    <cfRule type="cellIs" dxfId="6057" priority="6241" operator="greaterThan">
      <formula>0</formula>
    </cfRule>
  </conditionalFormatting>
  <conditionalFormatting sqref="G209:I209">
    <cfRule type="expression" dxfId="6056" priority="6243">
      <formula>$D209="JPY"</formula>
    </cfRule>
  </conditionalFormatting>
  <conditionalFormatting sqref="F209">
    <cfRule type="expression" dxfId="6055" priority="6236">
      <formula>$E209="クレカ入金"</formula>
    </cfRule>
    <cfRule type="expression" dxfId="6054" priority="6240">
      <formula>COUNTIF($E209,"*円*")=1</formula>
    </cfRule>
  </conditionalFormatting>
  <conditionalFormatting sqref="G211">
    <cfRule type="cellIs" dxfId="6053" priority="6237" operator="equal">
      <formula>"金額入力"</formula>
    </cfRule>
    <cfRule type="expression" dxfId="6052" priority="6239">
      <formula>COUNTIF($F211,"*円*")=1</formula>
    </cfRule>
  </conditionalFormatting>
  <conditionalFormatting sqref="I211">
    <cfRule type="expression" dxfId="6051" priority="6238">
      <formula>D209="JPY"</formula>
    </cfRule>
  </conditionalFormatting>
  <conditionalFormatting sqref="C216">
    <cfRule type="expression" dxfId="6050" priority="6234">
      <formula>ISERR(C216)=TRUE</formula>
    </cfRule>
  </conditionalFormatting>
  <conditionalFormatting sqref="C216:E216">
    <cfRule type="cellIs" dxfId="6049" priority="6233" operator="greaterThan">
      <formula>0</formula>
    </cfRule>
  </conditionalFormatting>
  <conditionalFormatting sqref="G214:I214">
    <cfRule type="expression" dxfId="6048" priority="6235">
      <formula>$D214="JPY"</formula>
    </cfRule>
  </conditionalFormatting>
  <conditionalFormatting sqref="F214">
    <cfRule type="expression" dxfId="6047" priority="6228">
      <formula>$E214="クレカ入金"</formula>
    </cfRule>
    <cfRule type="expression" dxfId="6046" priority="6232">
      <formula>COUNTIF($E214,"*円*")=1</formula>
    </cfRule>
  </conditionalFormatting>
  <conditionalFormatting sqref="G216">
    <cfRule type="cellIs" dxfId="6045" priority="6229" operator="equal">
      <formula>"金額入力"</formula>
    </cfRule>
    <cfRule type="expression" dxfId="6044" priority="6231">
      <formula>COUNTIF($F216,"*円*")=1</formula>
    </cfRule>
  </conditionalFormatting>
  <conditionalFormatting sqref="I216">
    <cfRule type="expression" dxfId="6043" priority="6230">
      <formula>D214="JPY"</formula>
    </cfRule>
  </conditionalFormatting>
  <conditionalFormatting sqref="C221">
    <cfRule type="expression" dxfId="6042" priority="6226">
      <formula>ISERR(C221)=TRUE</formula>
    </cfRule>
  </conditionalFormatting>
  <conditionalFormatting sqref="C221:E221">
    <cfRule type="cellIs" dxfId="6041" priority="6225" operator="greaterThan">
      <formula>0</formula>
    </cfRule>
  </conditionalFormatting>
  <conditionalFormatting sqref="G219:I219">
    <cfRule type="expression" dxfId="6040" priority="6227">
      <formula>$D219="JPY"</formula>
    </cfRule>
  </conditionalFormatting>
  <conditionalFormatting sqref="F219">
    <cfRule type="expression" dxfId="6039" priority="6220">
      <formula>$E219="クレカ入金"</formula>
    </cfRule>
    <cfRule type="expression" dxfId="6038" priority="6224">
      <formula>COUNTIF($E219,"*円*")=1</formula>
    </cfRule>
  </conditionalFormatting>
  <conditionalFormatting sqref="G221">
    <cfRule type="cellIs" dxfId="6037" priority="6221" operator="equal">
      <formula>"金額入力"</formula>
    </cfRule>
    <cfRule type="expression" dxfId="6036" priority="6223">
      <formula>COUNTIF($F221,"*円*")=1</formula>
    </cfRule>
  </conditionalFormatting>
  <conditionalFormatting sqref="I221">
    <cfRule type="expression" dxfId="6035" priority="6222">
      <formula>D219="JPY"</formula>
    </cfRule>
  </conditionalFormatting>
  <conditionalFormatting sqref="C226">
    <cfRule type="expression" dxfId="6034" priority="6218">
      <formula>ISERR(C226)=TRUE</formula>
    </cfRule>
  </conditionalFormatting>
  <conditionalFormatting sqref="C226:E226">
    <cfRule type="cellIs" dxfId="6033" priority="6217" operator="greaterThan">
      <formula>0</formula>
    </cfRule>
  </conditionalFormatting>
  <conditionalFormatting sqref="G224:I224">
    <cfRule type="expression" dxfId="6032" priority="6219">
      <formula>$D224="JPY"</formula>
    </cfRule>
  </conditionalFormatting>
  <conditionalFormatting sqref="F224">
    <cfRule type="expression" dxfId="6031" priority="6212">
      <formula>$E224="クレカ入金"</formula>
    </cfRule>
    <cfRule type="expression" dxfId="6030" priority="6216">
      <formula>COUNTIF($E224,"*円*")=1</formula>
    </cfRule>
  </conditionalFormatting>
  <conditionalFormatting sqref="G226">
    <cfRule type="cellIs" dxfId="6029" priority="6213" operator="equal">
      <formula>"金額入力"</formula>
    </cfRule>
    <cfRule type="expression" dxfId="6028" priority="6215">
      <formula>COUNTIF($F226,"*円*")=1</formula>
    </cfRule>
  </conditionalFormatting>
  <conditionalFormatting sqref="I226">
    <cfRule type="expression" dxfId="6027" priority="6214">
      <formula>D224="JPY"</formula>
    </cfRule>
  </conditionalFormatting>
  <conditionalFormatting sqref="C231">
    <cfRule type="expression" dxfId="6026" priority="6210">
      <formula>ISERR(C231)=TRUE</formula>
    </cfRule>
  </conditionalFormatting>
  <conditionalFormatting sqref="C231:E231">
    <cfRule type="cellIs" dxfId="6025" priority="6209" operator="greaterThan">
      <formula>0</formula>
    </cfRule>
  </conditionalFormatting>
  <conditionalFormatting sqref="G229:I229">
    <cfRule type="expression" dxfId="6024" priority="6211">
      <formula>$D229="JPY"</formula>
    </cfRule>
  </conditionalFormatting>
  <conditionalFormatting sqref="F229">
    <cfRule type="expression" dxfId="6023" priority="6204">
      <formula>$E229="クレカ入金"</formula>
    </cfRule>
    <cfRule type="expression" dxfId="6022" priority="6208">
      <formula>COUNTIF($E229,"*円*")=1</formula>
    </cfRule>
  </conditionalFormatting>
  <conditionalFormatting sqref="G231">
    <cfRule type="cellIs" dxfId="6021" priority="6205" operator="equal">
      <formula>"金額入力"</formula>
    </cfRule>
    <cfRule type="expression" dxfId="6020" priority="6207">
      <formula>COUNTIF($F231,"*円*")=1</formula>
    </cfRule>
  </conditionalFormatting>
  <conditionalFormatting sqref="I231">
    <cfRule type="expression" dxfId="6019" priority="6206">
      <formula>D229="JPY"</formula>
    </cfRule>
  </conditionalFormatting>
  <conditionalFormatting sqref="T233">
    <cfRule type="expression" dxfId="6018" priority="6203">
      <formula>AND(D234="USD",COUNTIF(F236,"*円*")=0)=TRUE</formula>
    </cfRule>
  </conditionalFormatting>
  <conditionalFormatting sqref="T234">
    <cfRule type="expression" dxfId="6017" priority="6202">
      <formula>AND(D234="USD",COUNTIF(F236,"*円*")=0)=TRUE</formula>
    </cfRule>
  </conditionalFormatting>
  <conditionalFormatting sqref="K236:R236">
    <cfRule type="cellIs" dxfId="6016" priority="6201" operator="greaterThan">
      <formula>0</formula>
    </cfRule>
  </conditionalFormatting>
  <conditionalFormatting sqref="AE236">
    <cfRule type="expression" dxfId="6015" priority="6200">
      <formula>COUNTIF(F236,"*円*")=1</formula>
    </cfRule>
  </conditionalFormatting>
  <conditionalFormatting sqref="C236">
    <cfRule type="expression" dxfId="6014" priority="6198">
      <formula>ISERR(C236)=TRUE</formula>
    </cfRule>
  </conditionalFormatting>
  <conditionalFormatting sqref="C236:E236">
    <cfRule type="cellIs" dxfId="6013" priority="6197" operator="greaterThan">
      <formula>0</formula>
    </cfRule>
  </conditionalFormatting>
  <conditionalFormatting sqref="G234:I234">
    <cfRule type="expression" dxfId="6012" priority="6199">
      <formula>$D234="JPY"</formula>
    </cfRule>
  </conditionalFormatting>
  <conditionalFormatting sqref="F234">
    <cfRule type="expression" dxfId="6011" priority="6192">
      <formula>$E234="クレカ入金"</formula>
    </cfRule>
    <cfRule type="expression" dxfId="6010" priority="6196">
      <formula>COUNTIF($E234,"*円*")=1</formula>
    </cfRule>
  </conditionalFormatting>
  <conditionalFormatting sqref="G236">
    <cfRule type="cellIs" dxfId="6009" priority="6193" operator="equal">
      <formula>"金額入力"</formula>
    </cfRule>
    <cfRule type="expression" dxfId="6008" priority="6195">
      <formula>COUNTIF($F236,"*円*")=1</formula>
    </cfRule>
  </conditionalFormatting>
  <conditionalFormatting sqref="I236">
    <cfRule type="expression" dxfId="6007" priority="6194">
      <formula>D234="JPY"</formula>
    </cfRule>
  </conditionalFormatting>
  <conditionalFormatting sqref="T238">
    <cfRule type="expression" dxfId="6006" priority="6191">
      <formula>AND(D239="USD",COUNTIF(F241,"*円*")=0)=TRUE</formula>
    </cfRule>
  </conditionalFormatting>
  <conditionalFormatting sqref="T239">
    <cfRule type="expression" dxfId="6005" priority="6190">
      <formula>AND(D239="USD",COUNTIF(F241,"*円*")=0)=TRUE</formula>
    </cfRule>
  </conditionalFormatting>
  <conditionalFormatting sqref="K241:R241">
    <cfRule type="cellIs" dxfId="6004" priority="6189" operator="greaterThan">
      <formula>0</formula>
    </cfRule>
  </conditionalFormatting>
  <conditionalFormatting sqref="AE241">
    <cfRule type="expression" dxfId="6003" priority="6188">
      <formula>COUNTIF(F241,"*円*")=1</formula>
    </cfRule>
  </conditionalFormatting>
  <conditionalFormatting sqref="C241">
    <cfRule type="expression" dxfId="6002" priority="6186">
      <formula>ISERR(C241)=TRUE</formula>
    </cfRule>
  </conditionalFormatting>
  <conditionalFormatting sqref="C241:E241">
    <cfRule type="cellIs" dxfId="6001" priority="6185" operator="greaterThan">
      <formula>0</formula>
    </cfRule>
  </conditionalFormatting>
  <conditionalFormatting sqref="G239:I239">
    <cfRule type="expression" dxfId="6000" priority="6187">
      <formula>$D239="JPY"</formula>
    </cfRule>
  </conditionalFormatting>
  <conditionalFormatting sqref="F239">
    <cfRule type="expression" dxfId="5999" priority="6180">
      <formula>$E239="クレカ入金"</formula>
    </cfRule>
    <cfRule type="expression" dxfId="5998" priority="6184">
      <formula>COUNTIF($E239,"*円*")=1</formula>
    </cfRule>
  </conditionalFormatting>
  <conditionalFormatting sqref="G241">
    <cfRule type="cellIs" dxfId="5997" priority="6181" operator="equal">
      <formula>"金額入力"</formula>
    </cfRule>
    <cfRule type="expression" dxfId="5996" priority="6183">
      <formula>COUNTIF($F241,"*円*")=1</formula>
    </cfRule>
  </conditionalFormatting>
  <conditionalFormatting sqref="I241">
    <cfRule type="expression" dxfId="5995" priority="6182">
      <formula>D239="JPY"</formula>
    </cfRule>
  </conditionalFormatting>
  <conditionalFormatting sqref="T243">
    <cfRule type="expression" dxfId="5994" priority="6179">
      <formula>AND(D244="USD",COUNTIF(F246,"*円*")=0)=TRUE</formula>
    </cfRule>
  </conditionalFormatting>
  <conditionalFormatting sqref="T244">
    <cfRule type="expression" dxfId="5993" priority="6178">
      <formula>AND(D244="USD",COUNTIF(F246,"*円*")=0)=TRUE</formula>
    </cfRule>
  </conditionalFormatting>
  <conditionalFormatting sqref="K246:R246">
    <cfRule type="cellIs" dxfId="5992" priority="6177" operator="greaterThan">
      <formula>0</formula>
    </cfRule>
  </conditionalFormatting>
  <conditionalFormatting sqref="AE246">
    <cfRule type="expression" dxfId="5991" priority="6176">
      <formula>COUNTIF(F246,"*円*")=1</formula>
    </cfRule>
  </conditionalFormatting>
  <conditionalFormatting sqref="C246">
    <cfRule type="expression" dxfId="5990" priority="6174">
      <formula>ISERR(C246)=TRUE</formula>
    </cfRule>
  </conditionalFormatting>
  <conditionalFormatting sqref="C246:E246">
    <cfRule type="cellIs" dxfId="5989" priority="6173" operator="greaterThan">
      <formula>0</formula>
    </cfRule>
  </conditionalFormatting>
  <conditionalFormatting sqref="G244:I244">
    <cfRule type="expression" dxfId="5988" priority="6175">
      <formula>$D244="JPY"</formula>
    </cfRule>
  </conditionalFormatting>
  <conditionalFormatting sqref="F244">
    <cfRule type="expression" dxfId="5987" priority="6168">
      <formula>$E244="クレカ入金"</formula>
    </cfRule>
    <cfRule type="expression" dxfId="5986" priority="6172">
      <formula>COUNTIF($E244,"*円*")=1</formula>
    </cfRule>
  </conditionalFormatting>
  <conditionalFormatting sqref="G246">
    <cfRule type="cellIs" dxfId="5985" priority="6169" operator="equal">
      <formula>"金額入力"</formula>
    </cfRule>
    <cfRule type="expression" dxfId="5984" priority="6171">
      <formula>COUNTIF($F246,"*円*")=1</formula>
    </cfRule>
  </conditionalFormatting>
  <conditionalFormatting sqref="I246">
    <cfRule type="expression" dxfId="5983" priority="6170">
      <formula>D244="JPY"</formula>
    </cfRule>
  </conditionalFormatting>
  <conditionalFormatting sqref="T248">
    <cfRule type="expression" dxfId="5982" priority="6167">
      <formula>AND(D249="USD",COUNTIF(F251,"*円*")=0)=TRUE</formula>
    </cfRule>
  </conditionalFormatting>
  <conditionalFormatting sqref="T249">
    <cfRule type="expression" dxfId="5981" priority="6166">
      <formula>AND(D249="USD",COUNTIF(F251,"*円*")=0)=TRUE</formula>
    </cfRule>
  </conditionalFormatting>
  <conditionalFormatting sqref="K251:R251">
    <cfRule type="cellIs" dxfId="5980" priority="6165" operator="greaterThan">
      <formula>0</formula>
    </cfRule>
  </conditionalFormatting>
  <conditionalFormatting sqref="AE251">
    <cfRule type="expression" dxfId="5979" priority="6164">
      <formula>COUNTIF(F251,"*円*")=1</formula>
    </cfRule>
  </conditionalFormatting>
  <conditionalFormatting sqref="C251">
    <cfRule type="expression" dxfId="5978" priority="6162">
      <formula>ISERR(C251)=TRUE</formula>
    </cfRule>
  </conditionalFormatting>
  <conditionalFormatting sqref="C251:E251">
    <cfRule type="cellIs" dxfId="5977" priority="6161" operator="greaterThan">
      <formula>0</formula>
    </cfRule>
  </conditionalFormatting>
  <conditionalFormatting sqref="G249:I249">
    <cfRule type="expression" dxfId="5976" priority="6163">
      <formula>$D249="JPY"</formula>
    </cfRule>
  </conditionalFormatting>
  <conditionalFormatting sqref="F249">
    <cfRule type="expression" dxfId="5975" priority="6156">
      <formula>$E249="クレカ入金"</formula>
    </cfRule>
    <cfRule type="expression" dxfId="5974" priority="6160">
      <formula>COUNTIF($E249,"*円*")=1</formula>
    </cfRule>
  </conditionalFormatting>
  <conditionalFormatting sqref="G251">
    <cfRule type="cellIs" dxfId="5973" priority="6157" operator="equal">
      <formula>"金額入力"</formula>
    </cfRule>
    <cfRule type="expression" dxfId="5972" priority="6159">
      <formula>COUNTIF($F251,"*円*")=1</formula>
    </cfRule>
  </conditionalFormatting>
  <conditionalFormatting sqref="I251">
    <cfRule type="expression" dxfId="5971" priority="6158">
      <formula>D249="JPY"</formula>
    </cfRule>
  </conditionalFormatting>
  <conditionalFormatting sqref="T253">
    <cfRule type="expression" dxfId="5970" priority="6155">
      <formula>AND(D254="USD",COUNTIF(F256,"*円*")=0)=TRUE</formula>
    </cfRule>
  </conditionalFormatting>
  <conditionalFormatting sqref="T254">
    <cfRule type="expression" dxfId="5969" priority="6154">
      <formula>AND(D254="USD",COUNTIF(F256,"*円*")=0)=TRUE</formula>
    </cfRule>
  </conditionalFormatting>
  <conditionalFormatting sqref="K256:R256">
    <cfRule type="cellIs" dxfId="5968" priority="6153" operator="greaterThan">
      <formula>0</formula>
    </cfRule>
  </conditionalFormatting>
  <conditionalFormatting sqref="AE256">
    <cfRule type="expression" dxfId="5967" priority="6152">
      <formula>COUNTIF(F256,"*円*")=1</formula>
    </cfRule>
  </conditionalFormatting>
  <conditionalFormatting sqref="C256">
    <cfRule type="expression" dxfId="5966" priority="6150">
      <formula>ISERR(C256)=TRUE</formula>
    </cfRule>
  </conditionalFormatting>
  <conditionalFormatting sqref="C256:E256">
    <cfRule type="cellIs" dxfId="5965" priority="6149" operator="greaterThan">
      <formula>0</formula>
    </cfRule>
  </conditionalFormatting>
  <conditionalFormatting sqref="G254:I254">
    <cfRule type="expression" dxfId="5964" priority="6151">
      <formula>$D254="JPY"</formula>
    </cfRule>
  </conditionalFormatting>
  <conditionalFormatting sqref="F254">
    <cfRule type="expression" dxfId="5963" priority="6144">
      <formula>$E254="クレカ入金"</formula>
    </cfRule>
    <cfRule type="expression" dxfId="5962" priority="6148">
      <formula>COUNTIF($E254,"*円*")=1</formula>
    </cfRule>
  </conditionalFormatting>
  <conditionalFormatting sqref="G256">
    <cfRule type="cellIs" dxfId="5961" priority="6145" operator="equal">
      <formula>"金額入力"</formula>
    </cfRule>
    <cfRule type="expression" dxfId="5960" priority="6147">
      <formula>COUNTIF($F256,"*円*")=1</formula>
    </cfRule>
  </conditionalFormatting>
  <conditionalFormatting sqref="I256">
    <cfRule type="expression" dxfId="5959" priority="6146">
      <formula>D254="JPY"</formula>
    </cfRule>
  </conditionalFormatting>
  <conditionalFormatting sqref="C272">
    <cfRule type="expression" dxfId="5958" priority="6140">
      <formula>ISERR(C272)=TRUE</formula>
    </cfRule>
  </conditionalFormatting>
  <conditionalFormatting sqref="C272:E272">
    <cfRule type="cellIs" dxfId="5957" priority="6139" operator="greaterThan">
      <formula>0</formula>
    </cfRule>
  </conditionalFormatting>
  <conditionalFormatting sqref="G270:I270">
    <cfRule type="expression" dxfId="5956" priority="6141">
      <formula>$D270="JPY"</formula>
    </cfRule>
  </conditionalFormatting>
  <conditionalFormatting sqref="T269">
    <cfRule type="expression" dxfId="5955" priority="6142">
      <formula>AND(D270="USD",COUNTIF(F272,"*円*")=0)=TRUE</formula>
    </cfRule>
  </conditionalFormatting>
  <conditionalFormatting sqref="F270">
    <cfRule type="expression" dxfId="5954" priority="6091">
      <formula>$E270="クレカ入金"</formula>
    </cfRule>
    <cfRule type="expression" dxfId="5953" priority="6138">
      <formula>COUNTIF($E270,"*円*")=1</formula>
    </cfRule>
  </conditionalFormatting>
  <conditionalFormatting sqref="G272">
    <cfRule type="cellIs" dxfId="5952" priority="6125" operator="equal">
      <formula>"金額入力"</formula>
    </cfRule>
    <cfRule type="expression" dxfId="5951" priority="6131">
      <formula>COUNTIF($F272,"*円*")=1</formula>
    </cfRule>
  </conditionalFormatting>
  <conditionalFormatting sqref="T270">
    <cfRule type="expression" dxfId="5950" priority="6130">
      <formula>AND(D270="USD",COUNTIF(F272,"*円*")=0)=TRUE</formula>
    </cfRule>
  </conditionalFormatting>
  <conditionalFormatting sqref="C261:C266">
    <cfRule type="expression" dxfId="5949" priority="6129">
      <formula>B261="✓"</formula>
    </cfRule>
  </conditionalFormatting>
  <conditionalFormatting sqref="G261">
    <cfRule type="expression" dxfId="5948" priority="6128">
      <formula>J261="✓"</formula>
    </cfRule>
  </conditionalFormatting>
  <conditionalFormatting sqref="I272">
    <cfRule type="expression" dxfId="5947" priority="6127">
      <formula>D270="JPY"</formula>
    </cfRule>
  </conditionalFormatting>
  <conditionalFormatting sqref="E259:E260 G259 I259">
    <cfRule type="cellIs" dxfId="5946" priority="6126" operator="greaterThan">
      <formula>0</formula>
    </cfRule>
  </conditionalFormatting>
  <conditionalFormatting sqref="G262">
    <cfRule type="expression" dxfId="5945" priority="6124">
      <formula>J262="✓"</formula>
    </cfRule>
  </conditionalFormatting>
  <conditionalFormatting sqref="G263">
    <cfRule type="expression" dxfId="5944" priority="6123">
      <formula>J263="✓"</formula>
    </cfRule>
  </conditionalFormatting>
  <conditionalFormatting sqref="G264">
    <cfRule type="expression" dxfId="5943" priority="6122">
      <formula>J264="✓"</formula>
    </cfRule>
  </conditionalFormatting>
  <conditionalFormatting sqref="G265">
    <cfRule type="expression" dxfId="5942" priority="6121">
      <formula>J265="✓"</formula>
    </cfRule>
  </conditionalFormatting>
  <conditionalFormatting sqref="G266">
    <cfRule type="expression" dxfId="5941" priority="6120">
      <formula>J266="✓"</formula>
    </cfRule>
  </conditionalFormatting>
  <conditionalFormatting sqref="T274">
    <cfRule type="expression" dxfId="5940" priority="6119">
      <formula>AND(D275="USD",COUNTIF(F277,"*円*")=0)=TRUE</formula>
    </cfRule>
  </conditionalFormatting>
  <conditionalFormatting sqref="T275">
    <cfRule type="expression" dxfId="5939" priority="6118">
      <formula>AND(D275="USD",COUNTIF(F277,"*円*")=0)=TRUE</formula>
    </cfRule>
  </conditionalFormatting>
  <conditionalFormatting sqref="T279">
    <cfRule type="expression" dxfId="5938" priority="6117">
      <formula>AND(D280="USD",COUNTIF(F282,"*円*")=0)=TRUE</formula>
    </cfRule>
  </conditionalFormatting>
  <conditionalFormatting sqref="T280">
    <cfRule type="expression" dxfId="5937" priority="6116">
      <formula>AND(D280="USD",COUNTIF(F282,"*円*")=0)=TRUE</formula>
    </cfRule>
  </conditionalFormatting>
  <conditionalFormatting sqref="T284">
    <cfRule type="expression" dxfId="5936" priority="6115">
      <formula>AND(D285="USD",COUNTIF(F287,"*円*")=0)=TRUE</formula>
    </cfRule>
  </conditionalFormatting>
  <conditionalFormatting sqref="T285">
    <cfRule type="expression" dxfId="5935" priority="6114">
      <formula>AND(D285="USD",COUNTIF(F287,"*円*")=0)=TRUE</formula>
    </cfRule>
  </conditionalFormatting>
  <conditionalFormatting sqref="T289">
    <cfRule type="expression" dxfId="5934" priority="6113">
      <formula>AND(D290="USD",COUNTIF(F292,"*円*")=0)=TRUE</formula>
    </cfRule>
  </conditionalFormatting>
  <conditionalFormatting sqref="T290">
    <cfRule type="expression" dxfId="5933" priority="6112">
      <formula>AND(D290="USD",COUNTIF(F292,"*円*")=0)=TRUE</formula>
    </cfRule>
  </conditionalFormatting>
  <conditionalFormatting sqref="T294">
    <cfRule type="expression" dxfId="5932" priority="6111">
      <formula>AND(D295="USD",COUNTIF(F297,"*円*")=0)=TRUE</formula>
    </cfRule>
  </conditionalFormatting>
  <conditionalFormatting sqref="T295">
    <cfRule type="expression" dxfId="5931" priority="6110">
      <formula>AND(D295="USD",COUNTIF(F297,"*円*")=0)=TRUE</formula>
    </cfRule>
  </conditionalFormatting>
  <conditionalFormatting sqref="T299">
    <cfRule type="expression" dxfId="5930" priority="6109">
      <formula>AND(D300="USD",COUNTIF(F302,"*円*")=0)=TRUE</formula>
    </cfRule>
  </conditionalFormatting>
  <conditionalFormatting sqref="T300">
    <cfRule type="expression" dxfId="5929" priority="6108">
      <formula>AND(D300="USD",COUNTIF(F302,"*円*")=0)=TRUE</formula>
    </cfRule>
  </conditionalFormatting>
  <conditionalFormatting sqref="T304">
    <cfRule type="expression" dxfId="5928" priority="6107">
      <formula>AND(D305="USD",COUNTIF(F307,"*円*")=0)=TRUE</formula>
    </cfRule>
  </conditionalFormatting>
  <conditionalFormatting sqref="T305">
    <cfRule type="expression" dxfId="5927" priority="6106">
      <formula>AND(D305="USD",COUNTIF(F307,"*円*")=0)=TRUE</formula>
    </cfRule>
  </conditionalFormatting>
  <conditionalFormatting sqref="T309">
    <cfRule type="expression" dxfId="5926" priority="6105">
      <formula>AND(D310="USD",COUNTIF(F312,"*円*")=0)=TRUE</formula>
    </cfRule>
  </conditionalFormatting>
  <conditionalFormatting sqref="T310">
    <cfRule type="expression" dxfId="5925" priority="6104">
      <formula>AND(D310="USD",COUNTIF(F312,"*円*")=0)=TRUE</formula>
    </cfRule>
  </conditionalFormatting>
  <conditionalFormatting sqref="T314">
    <cfRule type="expression" dxfId="5924" priority="6103">
      <formula>AND(D315="USD",COUNTIF(F317,"*円*")=0)=TRUE</formula>
    </cfRule>
  </conditionalFormatting>
  <conditionalFormatting sqref="T315">
    <cfRule type="expression" dxfId="5923" priority="6102">
      <formula>AND(D315="USD",COUNTIF(F317,"*円*")=0)=TRUE</formula>
    </cfRule>
  </conditionalFormatting>
  <conditionalFormatting sqref="K272:R272">
    <cfRule type="cellIs" dxfId="5922" priority="6101" operator="greaterThan">
      <formula>0</formula>
    </cfRule>
  </conditionalFormatting>
  <conditionalFormatting sqref="K277:R277">
    <cfRule type="cellIs" dxfId="5921" priority="6100" operator="greaterThan">
      <formula>0</formula>
    </cfRule>
  </conditionalFormatting>
  <conditionalFormatting sqref="K282:R282">
    <cfRule type="cellIs" dxfId="5920" priority="6099" operator="greaterThan">
      <formula>0</formula>
    </cfRule>
  </conditionalFormatting>
  <conditionalFormatting sqref="K287:R287">
    <cfRule type="cellIs" dxfId="5919" priority="6098" operator="greaterThan">
      <formula>0</formula>
    </cfRule>
  </conditionalFormatting>
  <conditionalFormatting sqref="K292:R292">
    <cfRule type="cellIs" dxfId="5918" priority="6097" operator="greaterThan">
      <formula>0</formula>
    </cfRule>
  </conditionalFormatting>
  <conditionalFormatting sqref="K297:R297">
    <cfRule type="cellIs" dxfId="5917" priority="6096" operator="greaterThan">
      <formula>0</formula>
    </cfRule>
  </conditionalFormatting>
  <conditionalFormatting sqref="K302:R302">
    <cfRule type="cellIs" dxfId="5916" priority="6095" operator="greaterThan">
      <formula>0</formula>
    </cfRule>
  </conditionalFormatting>
  <conditionalFormatting sqref="K307:R307">
    <cfRule type="cellIs" dxfId="5915" priority="6094" operator="greaterThan">
      <formula>0</formula>
    </cfRule>
  </conditionalFormatting>
  <conditionalFormatting sqref="K312:R312">
    <cfRule type="cellIs" dxfId="5914" priority="6093" operator="greaterThan">
      <formula>0</formula>
    </cfRule>
  </conditionalFormatting>
  <conditionalFormatting sqref="K317:R317">
    <cfRule type="cellIs" dxfId="5913" priority="6092" operator="greaterThan">
      <formula>0</formula>
    </cfRule>
  </conditionalFormatting>
  <conditionalFormatting sqref="AE272">
    <cfRule type="expression" dxfId="5912" priority="6090">
      <formula>COUNTIF(F272,"*円*")=1</formula>
    </cfRule>
  </conditionalFormatting>
  <conditionalFormatting sqref="AE277">
    <cfRule type="expression" dxfId="5911" priority="6089">
      <formula>COUNTIF(F277,"*円*")=1</formula>
    </cfRule>
  </conditionalFormatting>
  <conditionalFormatting sqref="AE282">
    <cfRule type="expression" dxfId="5910" priority="6088">
      <formula>COUNTIF(F282,"*円*")=1</formula>
    </cfRule>
  </conditionalFormatting>
  <conditionalFormatting sqref="AE287">
    <cfRule type="expression" dxfId="5909" priority="6087">
      <formula>COUNTIF(F287,"*円*")=1</formula>
    </cfRule>
  </conditionalFormatting>
  <conditionalFormatting sqref="AE292">
    <cfRule type="expression" dxfId="5908" priority="6086">
      <formula>COUNTIF(F292,"*円*")=1</formula>
    </cfRule>
  </conditionalFormatting>
  <conditionalFormatting sqref="AE297">
    <cfRule type="expression" dxfId="5907" priority="6085">
      <formula>COUNTIF(F297,"*円*")=1</formula>
    </cfRule>
  </conditionalFormatting>
  <conditionalFormatting sqref="AE302">
    <cfRule type="expression" dxfId="5906" priority="6084">
      <formula>COUNTIF(F302,"*円*")=1</formula>
    </cfRule>
  </conditionalFormatting>
  <conditionalFormatting sqref="AE307">
    <cfRule type="expression" dxfId="5905" priority="6083">
      <formula>COUNTIF(F307,"*円*")=1</formula>
    </cfRule>
  </conditionalFormatting>
  <conditionalFormatting sqref="AE312">
    <cfRule type="expression" dxfId="5904" priority="6082">
      <formula>COUNTIF(F312,"*円*")=1</formula>
    </cfRule>
  </conditionalFormatting>
  <conditionalFormatting sqref="AE317">
    <cfRule type="expression" dxfId="5903" priority="6081">
      <formula>COUNTIF(F317,"*円*")=1</formula>
    </cfRule>
  </conditionalFormatting>
  <conditionalFormatting sqref="C277">
    <cfRule type="expression" dxfId="5902" priority="6079">
      <formula>ISERR(C277)=TRUE</formula>
    </cfRule>
  </conditionalFormatting>
  <conditionalFormatting sqref="C277:E277">
    <cfRule type="cellIs" dxfId="5901" priority="6078" operator="greaterThan">
      <formula>0</formula>
    </cfRule>
  </conditionalFormatting>
  <conditionalFormatting sqref="G275:I275">
    <cfRule type="expression" dxfId="5900" priority="6080">
      <formula>$D275="JPY"</formula>
    </cfRule>
  </conditionalFormatting>
  <conditionalFormatting sqref="F275">
    <cfRule type="expression" dxfId="5899" priority="6073">
      <formula>$E275="クレカ入金"</formula>
    </cfRule>
    <cfRule type="expression" dxfId="5898" priority="6077">
      <formula>COUNTIF($E275,"*円*")=1</formula>
    </cfRule>
  </conditionalFormatting>
  <conditionalFormatting sqref="G277">
    <cfRule type="cellIs" dxfId="5897" priority="6074" operator="equal">
      <formula>"金額入力"</formula>
    </cfRule>
    <cfRule type="expression" dxfId="5896" priority="6076">
      <formula>COUNTIF($F277,"*円*")=1</formula>
    </cfRule>
  </conditionalFormatting>
  <conditionalFormatting sqref="I277">
    <cfRule type="expression" dxfId="5895" priority="6075">
      <formula>D275="JPY"</formula>
    </cfRule>
  </conditionalFormatting>
  <conditionalFormatting sqref="C282">
    <cfRule type="expression" dxfId="5894" priority="6071">
      <formula>ISERR(C282)=TRUE</formula>
    </cfRule>
  </conditionalFormatting>
  <conditionalFormatting sqref="C282:E282">
    <cfRule type="cellIs" dxfId="5893" priority="6070" operator="greaterThan">
      <formula>0</formula>
    </cfRule>
  </conditionalFormatting>
  <conditionalFormatting sqref="G280:I280">
    <cfRule type="expression" dxfId="5892" priority="6072">
      <formula>$D280="JPY"</formula>
    </cfRule>
  </conditionalFormatting>
  <conditionalFormatting sqref="F280">
    <cfRule type="expression" dxfId="5891" priority="6065">
      <formula>$E280="クレカ入金"</formula>
    </cfRule>
    <cfRule type="expression" dxfId="5890" priority="6069">
      <formula>COUNTIF($E280,"*円*")=1</formula>
    </cfRule>
  </conditionalFormatting>
  <conditionalFormatting sqref="G282">
    <cfRule type="cellIs" dxfId="5889" priority="6066" operator="equal">
      <formula>"金額入力"</formula>
    </cfRule>
    <cfRule type="expression" dxfId="5888" priority="6068">
      <formula>COUNTIF($F282,"*円*")=1</formula>
    </cfRule>
  </conditionalFormatting>
  <conditionalFormatting sqref="I282">
    <cfRule type="expression" dxfId="5887" priority="6067">
      <formula>D280="JPY"</formula>
    </cfRule>
  </conditionalFormatting>
  <conditionalFormatting sqref="C287">
    <cfRule type="expression" dxfId="5886" priority="6063">
      <formula>ISERR(C287)=TRUE</formula>
    </cfRule>
  </conditionalFormatting>
  <conditionalFormatting sqref="C287:E287">
    <cfRule type="cellIs" dxfId="5885" priority="6062" operator="greaterThan">
      <formula>0</formula>
    </cfRule>
  </conditionalFormatting>
  <conditionalFormatting sqref="G285:I285">
    <cfRule type="expression" dxfId="5884" priority="6064">
      <formula>$D285="JPY"</formula>
    </cfRule>
  </conditionalFormatting>
  <conditionalFormatting sqref="F285">
    <cfRule type="expression" dxfId="5883" priority="6057">
      <formula>$E285="クレカ入金"</formula>
    </cfRule>
    <cfRule type="expression" dxfId="5882" priority="6061">
      <formula>COUNTIF($E285,"*円*")=1</formula>
    </cfRule>
  </conditionalFormatting>
  <conditionalFormatting sqref="G287">
    <cfRule type="cellIs" dxfId="5881" priority="6058" operator="equal">
      <formula>"金額入力"</formula>
    </cfRule>
    <cfRule type="expression" dxfId="5880" priority="6060">
      <formula>COUNTIF($F287,"*円*")=1</formula>
    </cfRule>
  </conditionalFormatting>
  <conditionalFormatting sqref="I287">
    <cfRule type="expression" dxfId="5879" priority="6059">
      <formula>D285="JPY"</formula>
    </cfRule>
  </conditionalFormatting>
  <conditionalFormatting sqref="C292">
    <cfRule type="expression" dxfId="5878" priority="6055">
      <formula>ISERR(C292)=TRUE</formula>
    </cfRule>
  </conditionalFormatting>
  <conditionalFormatting sqref="C292:E292">
    <cfRule type="cellIs" dxfId="5877" priority="6054" operator="greaterThan">
      <formula>0</formula>
    </cfRule>
  </conditionalFormatting>
  <conditionalFormatting sqref="G290:I290">
    <cfRule type="expression" dxfId="5876" priority="6056">
      <formula>$D290="JPY"</formula>
    </cfRule>
  </conditionalFormatting>
  <conditionalFormatting sqref="F290">
    <cfRule type="expression" dxfId="5875" priority="6049">
      <formula>$E290="クレカ入金"</formula>
    </cfRule>
    <cfRule type="expression" dxfId="5874" priority="6053">
      <formula>COUNTIF($E290,"*円*")=1</formula>
    </cfRule>
  </conditionalFormatting>
  <conditionalFormatting sqref="G292">
    <cfRule type="cellIs" dxfId="5873" priority="6050" operator="equal">
      <formula>"金額入力"</formula>
    </cfRule>
    <cfRule type="expression" dxfId="5872" priority="6052">
      <formula>COUNTIF($F292,"*円*")=1</formula>
    </cfRule>
  </conditionalFormatting>
  <conditionalFormatting sqref="I292">
    <cfRule type="expression" dxfId="5871" priority="6051">
      <formula>D290="JPY"</formula>
    </cfRule>
  </conditionalFormatting>
  <conditionalFormatting sqref="C297">
    <cfRule type="expression" dxfId="5870" priority="6047">
      <formula>ISERR(C297)=TRUE</formula>
    </cfRule>
  </conditionalFormatting>
  <conditionalFormatting sqref="C297:E297">
    <cfRule type="cellIs" dxfId="5869" priority="6046" operator="greaterThan">
      <formula>0</formula>
    </cfRule>
  </conditionalFormatting>
  <conditionalFormatting sqref="G295:I295">
    <cfRule type="expression" dxfId="5868" priority="6048">
      <formula>$D295="JPY"</formula>
    </cfRule>
  </conditionalFormatting>
  <conditionalFormatting sqref="F295">
    <cfRule type="expression" dxfId="5867" priority="6041">
      <formula>$E295="クレカ入金"</formula>
    </cfRule>
    <cfRule type="expression" dxfId="5866" priority="6045">
      <formula>COUNTIF($E295,"*円*")=1</formula>
    </cfRule>
  </conditionalFormatting>
  <conditionalFormatting sqref="G297">
    <cfRule type="cellIs" dxfId="5865" priority="6042" operator="equal">
      <formula>"金額入力"</formula>
    </cfRule>
    <cfRule type="expression" dxfId="5864" priority="6044">
      <formula>COUNTIF($F297,"*円*")=1</formula>
    </cfRule>
  </conditionalFormatting>
  <conditionalFormatting sqref="I297">
    <cfRule type="expression" dxfId="5863" priority="6043">
      <formula>D295="JPY"</formula>
    </cfRule>
  </conditionalFormatting>
  <conditionalFormatting sqref="C302">
    <cfRule type="expression" dxfId="5862" priority="6039">
      <formula>ISERR(C302)=TRUE</formula>
    </cfRule>
  </conditionalFormatting>
  <conditionalFormatting sqref="C302:E302">
    <cfRule type="cellIs" dxfId="5861" priority="6038" operator="greaterThan">
      <formula>0</formula>
    </cfRule>
  </conditionalFormatting>
  <conditionalFormatting sqref="G300:I300">
    <cfRule type="expression" dxfId="5860" priority="6040">
      <formula>$D300="JPY"</formula>
    </cfRule>
  </conditionalFormatting>
  <conditionalFormatting sqref="F300">
    <cfRule type="expression" dxfId="5859" priority="6033">
      <formula>$E300="クレカ入金"</formula>
    </cfRule>
    <cfRule type="expression" dxfId="5858" priority="6037">
      <formula>COUNTIF($E300,"*円*")=1</formula>
    </cfRule>
  </conditionalFormatting>
  <conditionalFormatting sqref="G302">
    <cfRule type="cellIs" dxfId="5857" priority="6034" operator="equal">
      <formula>"金額入力"</formula>
    </cfRule>
    <cfRule type="expression" dxfId="5856" priority="6036">
      <formula>COUNTIF($F302,"*円*")=1</formula>
    </cfRule>
  </conditionalFormatting>
  <conditionalFormatting sqref="I302">
    <cfRule type="expression" dxfId="5855" priority="6035">
      <formula>D300="JPY"</formula>
    </cfRule>
  </conditionalFormatting>
  <conditionalFormatting sqref="C307">
    <cfRule type="expression" dxfId="5854" priority="6031">
      <formula>ISERR(C307)=TRUE</formula>
    </cfRule>
  </conditionalFormatting>
  <conditionalFormatting sqref="C307:E307">
    <cfRule type="cellIs" dxfId="5853" priority="6030" operator="greaterThan">
      <formula>0</formula>
    </cfRule>
  </conditionalFormatting>
  <conditionalFormatting sqref="G305:I305">
    <cfRule type="expression" dxfId="5852" priority="6032">
      <formula>$D305="JPY"</formula>
    </cfRule>
  </conditionalFormatting>
  <conditionalFormatting sqref="F305">
    <cfRule type="expression" dxfId="5851" priority="6025">
      <formula>$E305="クレカ入金"</formula>
    </cfRule>
    <cfRule type="expression" dxfId="5850" priority="6029">
      <formula>COUNTIF($E305,"*円*")=1</formula>
    </cfRule>
  </conditionalFormatting>
  <conditionalFormatting sqref="G307">
    <cfRule type="cellIs" dxfId="5849" priority="6026" operator="equal">
      <formula>"金額入力"</formula>
    </cfRule>
    <cfRule type="expression" dxfId="5848" priority="6028">
      <formula>COUNTIF($F307,"*円*")=1</formula>
    </cfRule>
  </conditionalFormatting>
  <conditionalFormatting sqref="I307">
    <cfRule type="expression" dxfId="5847" priority="6027">
      <formula>D305="JPY"</formula>
    </cfRule>
  </conditionalFormatting>
  <conditionalFormatting sqref="C312">
    <cfRule type="expression" dxfId="5846" priority="6023">
      <formula>ISERR(C312)=TRUE</formula>
    </cfRule>
  </conditionalFormatting>
  <conditionalFormatting sqref="C312:E312">
    <cfRule type="cellIs" dxfId="5845" priority="6022" operator="greaterThan">
      <formula>0</formula>
    </cfRule>
  </conditionalFormatting>
  <conditionalFormatting sqref="G310:I310">
    <cfRule type="expression" dxfId="5844" priority="6024">
      <formula>$D310="JPY"</formula>
    </cfRule>
  </conditionalFormatting>
  <conditionalFormatting sqref="F310">
    <cfRule type="expression" dxfId="5843" priority="6017">
      <formula>$E310="クレカ入金"</formula>
    </cfRule>
    <cfRule type="expression" dxfId="5842" priority="6021">
      <formula>COUNTIF($E310,"*円*")=1</formula>
    </cfRule>
  </conditionalFormatting>
  <conditionalFormatting sqref="G312">
    <cfRule type="cellIs" dxfId="5841" priority="6018" operator="equal">
      <formula>"金額入力"</formula>
    </cfRule>
    <cfRule type="expression" dxfId="5840" priority="6020">
      <formula>COUNTIF($F312,"*円*")=1</formula>
    </cfRule>
  </conditionalFormatting>
  <conditionalFormatting sqref="I312">
    <cfRule type="expression" dxfId="5839" priority="6019">
      <formula>D310="JPY"</formula>
    </cfRule>
  </conditionalFormatting>
  <conditionalFormatting sqref="C317">
    <cfRule type="expression" dxfId="5838" priority="6015">
      <formula>ISERR(C317)=TRUE</formula>
    </cfRule>
  </conditionalFormatting>
  <conditionalFormatting sqref="C317:E317">
    <cfRule type="cellIs" dxfId="5837" priority="6014" operator="greaterThan">
      <formula>0</formula>
    </cfRule>
  </conditionalFormatting>
  <conditionalFormatting sqref="G315:I315">
    <cfRule type="expression" dxfId="5836" priority="6016">
      <formula>$D315="JPY"</formula>
    </cfRule>
  </conditionalFormatting>
  <conditionalFormatting sqref="F315">
    <cfRule type="expression" dxfId="5835" priority="6009">
      <formula>$E315="クレカ入金"</formula>
    </cfRule>
    <cfRule type="expression" dxfId="5834" priority="6013">
      <formula>COUNTIF($E315,"*円*")=1</formula>
    </cfRule>
  </conditionalFormatting>
  <conditionalFormatting sqref="G317">
    <cfRule type="cellIs" dxfId="5833" priority="6010" operator="equal">
      <formula>"金額入力"</formula>
    </cfRule>
    <cfRule type="expression" dxfId="5832" priority="6012">
      <formula>COUNTIF($F317,"*円*")=1</formula>
    </cfRule>
  </conditionalFormatting>
  <conditionalFormatting sqref="I317">
    <cfRule type="expression" dxfId="5831" priority="6011">
      <formula>D315="JPY"</formula>
    </cfRule>
  </conditionalFormatting>
  <conditionalFormatting sqref="T319">
    <cfRule type="expression" dxfId="5830" priority="6008">
      <formula>AND(D320="USD",COUNTIF(F322,"*円*")=0)=TRUE</formula>
    </cfRule>
  </conditionalFormatting>
  <conditionalFormatting sqref="T320">
    <cfRule type="expression" dxfId="5829" priority="6007">
      <formula>AND(D320="USD",COUNTIF(F322,"*円*")=0)=TRUE</formula>
    </cfRule>
  </conditionalFormatting>
  <conditionalFormatting sqref="K322:R322">
    <cfRule type="cellIs" dxfId="5828" priority="6006" operator="greaterThan">
      <formula>0</formula>
    </cfRule>
  </conditionalFormatting>
  <conditionalFormatting sqref="AE322">
    <cfRule type="expression" dxfId="5827" priority="6005">
      <formula>COUNTIF(F322,"*円*")=1</formula>
    </cfRule>
  </conditionalFormatting>
  <conditionalFormatting sqref="C322">
    <cfRule type="expression" dxfId="5826" priority="6003">
      <formula>ISERR(C322)=TRUE</formula>
    </cfRule>
  </conditionalFormatting>
  <conditionalFormatting sqref="C322:E322">
    <cfRule type="cellIs" dxfId="5825" priority="6002" operator="greaterThan">
      <formula>0</formula>
    </cfRule>
  </conditionalFormatting>
  <conditionalFormatting sqref="G320:I320">
    <cfRule type="expression" dxfId="5824" priority="6004">
      <formula>$D320="JPY"</formula>
    </cfRule>
  </conditionalFormatting>
  <conditionalFormatting sqref="F320">
    <cfRule type="expression" dxfId="5823" priority="5997">
      <formula>$E320="クレカ入金"</formula>
    </cfRule>
    <cfRule type="expression" dxfId="5822" priority="6001">
      <formula>COUNTIF($E320,"*円*")=1</formula>
    </cfRule>
  </conditionalFormatting>
  <conditionalFormatting sqref="G322">
    <cfRule type="cellIs" dxfId="5821" priority="5998" operator="equal">
      <formula>"金額入力"</formula>
    </cfRule>
    <cfRule type="expression" dxfId="5820" priority="6000">
      <formula>COUNTIF($F322,"*円*")=1</formula>
    </cfRule>
  </conditionalFormatting>
  <conditionalFormatting sqref="I322">
    <cfRule type="expression" dxfId="5819" priority="5999">
      <formula>D320="JPY"</formula>
    </cfRule>
  </conditionalFormatting>
  <conditionalFormatting sqref="T324">
    <cfRule type="expression" dxfId="5818" priority="5996">
      <formula>AND(D325="USD",COUNTIF(F327,"*円*")=0)=TRUE</formula>
    </cfRule>
  </conditionalFormatting>
  <conditionalFormatting sqref="T325">
    <cfRule type="expression" dxfId="5817" priority="5995">
      <formula>AND(D325="USD",COUNTIF(F327,"*円*")=0)=TRUE</formula>
    </cfRule>
  </conditionalFormatting>
  <conditionalFormatting sqref="K327:R327">
    <cfRule type="cellIs" dxfId="5816" priority="5994" operator="greaterThan">
      <formula>0</formula>
    </cfRule>
  </conditionalFormatting>
  <conditionalFormatting sqref="AE327">
    <cfRule type="expression" dxfId="5815" priority="5993">
      <formula>COUNTIF(F327,"*円*")=1</formula>
    </cfRule>
  </conditionalFormatting>
  <conditionalFormatting sqref="C327">
    <cfRule type="expression" dxfId="5814" priority="5991">
      <formula>ISERR(C327)=TRUE</formula>
    </cfRule>
  </conditionalFormatting>
  <conditionalFormatting sqref="C327:E327">
    <cfRule type="cellIs" dxfId="5813" priority="5990" operator="greaterThan">
      <formula>0</formula>
    </cfRule>
  </conditionalFormatting>
  <conditionalFormatting sqref="G325:I325">
    <cfRule type="expression" dxfId="5812" priority="5992">
      <formula>$D325="JPY"</formula>
    </cfRule>
  </conditionalFormatting>
  <conditionalFormatting sqref="F325">
    <cfRule type="expression" dxfId="5811" priority="5985">
      <formula>$E325="クレカ入金"</formula>
    </cfRule>
    <cfRule type="expression" dxfId="5810" priority="5989">
      <formula>COUNTIF($E325,"*円*")=1</formula>
    </cfRule>
  </conditionalFormatting>
  <conditionalFormatting sqref="G327">
    <cfRule type="cellIs" dxfId="5809" priority="5986" operator="equal">
      <formula>"金額入力"</formula>
    </cfRule>
    <cfRule type="expression" dxfId="5808" priority="5988">
      <formula>COUNTIF($F327,"*円*")=1</formula>
    </cfRule>
  </conditionalFormatting>
  <conditionalFormatting sqref="I327">
    <cfRule type="expression" dxfId="5807" priority="5987">
      <formula>D325="JPY"</formula>
    </cfRule>
  </conditionalFormatting>
  <conditionalFormatting sqref="T329">
    <cfRule type="expression" dxfId="5806" priority="5984">
      <formula>AND(D330="USD",COUNTIF(F332,"*円*")=0)=TRUE</formula>
    </cfRule>
  </conditionalFormatting>
  <conditionalFormatting sqref="T330">
    <cfRule type="expression" dxfId="5805" priority="5983">
      <formula>AND(D330="USD",COUNTIF(F332,"*円*")=0)=TRUE</formula>
    </cfRule>
  </conditionalFormatting>
  <conditionalFormatting sqref="K332:R332">
    <cfRule type="cellIs" dxfId="5804" priority="5982" operator="greaterThan">
      <formula>0</formula>
    </cfRule>
  </conditionalFormatting>
  <conditionalFormatting sqref="AE332">
    <cfRule type="expression" dxfId="5803" priority="5981">
      <formula>COUNTIF(F332,"*円*")=1</formula>
    </cfRule>
  </conditionalFormatting>
  <conditionalFormatting sqref="C332">
    <cfRule type="expression" dxfId="5802" priority="5979">
      <formula>ISERR(C332)=TRUE</formula>
    </cfRule>
  </conditionalFormatting>
  <conditionalFormatting sqref="C332:E332">
    <cfRule type="cellIs" dxfId="5801" priority="5978" operator="greaterThan">
      <formula>0</formula>
    </cfRule>
  </conditionalFormatting>
  <conditionalFormatting sqref="G330:I330">
    <cfRule type="expression" dxfId="5800" priority="5980">
      <formula>$D330="JPY"</formula>
    </cfRule>
  </conditionalFormatting>
  <conditionalFormatting sqref="F330">
    <cfRule type="expression" dxfId="5799" priority="5973">
      <formula>$E330="クレカ入金"</formula>
    </cfRule>
    <cfRule type="expression" dxfId="5798" priority="5977">
      <formula>COUNTIF($E330,"*円*")=1</formula>
    </cfRule>
  </conditionalFormatting>
  <conditionalFormatting sqref="G332">
    <cfRule type="cellIs" dxfId="5797" priority="5974" operator="equal">
      <formula>"金額入力"</formula>
    </cfRule>
    <cfRule type="expression" dxfId="5796" priority="5976">
      <formula>COUNTIF($F332,"*円*")=1</formula>
    </cfRule>
  </conditionalFormatting>
  <conditionalFormatting sqref="I332">
    <cfRule type="expression" dxfId="5795" priority="5975">
      <formula>D330="JPY"</formula>
    </cfRule>
  </conditionalFormatting>
  <conditionalFormatting sqref="T334">
    <cfRule type="expression" dxfId="5794" priority="5972">
      <formula>AND(D335="USD",COUNTIF(F337,"*円*")=0)=TRUE</formula>
    </cfRule>
  </conditionalFormatting>
  <conditionalFormatting sqref="T335">
    <cfRule type="expression" dxfId="5793" priority="5971">
      <formula>AND(D335="USD",COUNTIF(F337,"*円*")=0)=TRUE</formula>
    </cfRule>
  </conditionalFormatting>
  <conditionalFormatting sqref="K337:R337">
    <cfRule type="cellIs" dxfId="5792" priority="5970" operator="greaterThan">
      <formula>0</formula>
    </cfRule>
  </conditionalFormatting>
  <conditionalFormatting sqref="AE337">
    <cfRule type="expression" dxfId="5791" priority="5969">
      <formula>COUNTIF(F337,"*円*")=1</formula>
    </cfRule>
  </conditionalFormatting>
  <conditionalFormatting sqref="C337">
    <cfRule type="expression" dxfId="5790" priority="5967">
      <formula>ISERR(C337)=TRUE</formula>
    </cfRule>
  </conditionalFormatting>
  <conditionalFormatting sqref="C337:E337">
    <cfRule type="cellIs" dxfId="5789" priority="5966" operator="greaterThan">
      <formula>0</formula>
    </cfRule>
  </conditionalFormatting>
  <conditionalFormatting sqref="G335:I335">
    <cfRule type="expression" dxfId="5788" priority="5968">
      <formula>$D335="JPY"</formula>
    </cfRule>
  </conditionalFormatting>
  <conditionalFormatting sqref="F335">
    <cfRule type="expression" dxfId="5787" priority="5961">
      <formula>$E335="クレカ入金"</formula>
    </cfRule>
    <cfRule type="expression" dxfId="5786" priority="5965">
      <formula>COUNTIF($E335,"*円*")=1</formula>
    </cfRule>
  </conditionalFormatting>
  <conditionalFormatting sqref="G337">
    <cfRule type="cellIs" dxfId="5785" priority="5962" operator="equal">
      <formula>"金額入力"</formula>
    </cfRule>
    <cfRule type="expression" dxfId="5784" priority="5964">
      <formula>COUNTIF($F337,"*円*")=1</formula>
    </cfRule>
  </conditionalFormatting>
  <conditionalFormatting sqref="I337">
    <cfRule type="expression" dxfId="5783" priority="5963">
      <formula>D335="JPY"</formula>
    </cfRule>
  </conditionalFormatting>
  <conditionalFormatting sqref="T339">
    <cfRule type="expression" dxfId="5782" priority="5960">
      <formula>AND(D340="USD",COUNTIF(F342,"*円*")=0)=TRUE</formula>
    </cfRule>
  </conditionalFormatting>
  <conditionalFormatting sqref="T340">
    <cfRule type="expression" dxfId="5781" priority="5959">
      <formula>AND(D340="USD",COUNTIF(F342,"*円*")=0)=TRUE</formula>
    </cfRule>
  </conditionalFormatting>
  <conditionalFormatting sqref="K342:R342">
    <cfRule type="cellIs" dxfId="5780" priority="5958" operator="greaterThan">
      <formula>0</formula>
    </cfRule>
  </conditionalFormatting>
  <conditionalFormatting sqref="AE342">
    <cfRule type="expression" dxfId="5779" priority="5957">
      <formula>COUNTIF(F342,"*円*")=1</formula>
    </cfRule>
  </conditionalFormatting>
  <conditionalFormatting sqref="C342">
    <cfRule type="expression" dxfId="5778" priority="5955">
      <formula>ISERR(C342)=TRUE</formula>
    </cfRule>
  </conditionalFormatting>
  <conditionalFormatting sqref="C342:E342">
    <cfRule type="cellIs" dxfId="5777" priority="5954" operator="greaterThan">
      <formula>0</formula>
    </cfRule>
  </conditionalFormatting>
  <conditionalFormatting sqref="G340:I340">
    <cfRule type="expression" dxfId="5776" priority="5956">
      <formula>$D340="JPY"</formula>
    </cfRule>
  </conditionalFormatting>
  <conditionalFormatting sqref="F340">
    <cfRule type="expression" dxfId="5775" priority="5949">
      <formula>$E340="クレカ入金"</formula>
    </cfRule>
    <cfRule type="expression" dxfId="5774" priority="5953">
      <formula>COUNTIF($E340,"*円*")=1</formula>
    </cfRule>
  </conditionalFormatting>
  <conditionalFormatting sqref="G342">
    <cfRule type="cellIs" dxfId="5773" priority="5950" operator="equal">
      <formula>"金額入力"</formula>
    </cfRule>
    <cfRule type="expression" dxfId="5772" priority="5952">
      <formula>COUNTIF($F342,"*円*")=1</formula>
    </cfRule>
  </conditionalFormatting>
  <conditionalFormatting sqref="I342">
    <cfRule type="expression" dxfId="5771" priority="5951">
      <formula>D340="JPY"</formula>
    </cfRule>
  </conditionalFormatting>
  <conditionalFormatting sqref="C358">
    <cfRule type="expression" dxfId="5770" priority="5945">
      <formula>ISERR(C358)=TRUE</formula>
    </cfRule>
  </conditionalFormatting>
  <conditionalFormatting sqref="C358:E358">
    <cfRule type="cellIs" dxfId="5769" priority="5944" operator="greaterThan">
      <formula>0</formula>
    </cfRule>
  </conditionalFormatting>
  <conditionalFormatting sqref="G356:I356">
    <cfRule type="expression" dxfId="5768" priority="5946">
      <formula>$D356="JPY"</formula>
    </cfRule>
  </conditionalFormatting>
  <conditionalFormatting sqref="T355">
    <cfRule type="expression" dxfId="5767" priority="5947">
      <formula>AND(D356="USD",COUNTIF(F358,"*円*")=0)=TRUE</formula>
    </cfRule>
  </conditionalFormatting>
  <conditionalFormatting sqref="F356">
    <cfRule type="expression" dxfId="5766" priority="5896">
      <formula>$E356="クレカ入金"</formula>
    </cfRule>
    <cfRule type="expression" dxfId="5765" priority="5943">
      <formula>COUNTIF($E356,"*円*")=1</formula>
    </cfRule>
  </conditionalFormatting>
  <conditionalFormatting sqref="G358">
    <cfRule type="cellIs" dxfId="5764" priority="5930" operator="equal">
      <formula>"金額入力"</formula>
    </cfRule>
    <cfRule type="expression" dxfId="5763" priority="5936">
      <formula>COUNTIF($F358,"*円*")=1</formula>
    </cfRule>
  </conditionalFormatting>
  <conditionalFormatting sqref="T356">
    <cfRule type="expression" dxfId="5762" priority="5935">
      <formula>AND(D356="USD",COUNTIF(F358,"*円*")=0)=TRUE</formula>
    </cfRule>
  </conditionalFormatting>
  <conditionalFormatting sqref="C347:C352">
    <cfRule type="expression" dxfId="5761" priority="5934">
      <formula>B347="✓"</formula>
    </cfRule>
  </conditionalFormatting>
  <conditionalFormatting sqref="G347">
    <cfRule type="expression" dxfId="5760" priority="5933">
      <formula>J347="✓"</formula>
    </cfRule>
  </conditionalFormatting>
  <conditionalFormatting sqref="I358">
    <cfRule type="expression" dxfId="5759" priority="5932">
      <formula>D356="JPY"</formula>
    </cfRule>
  </conditionalFormatting>
  <conditionalFormatting sqref="E345:E346 G345 I345">
    <cfRule type="cellIs" dxfId="5758" priority="5931" operator="greaterThan">
      <formula>0</formula>
    </cfRule>
  </conditionalFormatting>
  <conditionalFormatting sqref="G348">
    <cfRule type="expression" dxfId="5757" priority="5929">
      <formula>J348="✓"</formula>
    </cfRule>
  </conditionalFormatting>
  <conditionalFormatting sqref="G349">
    <cfRule type="expression" dxfId="5756" priority="5928">
      <formula>J349="✓"</formula>
    </cfRule>
  </conditionalFormatting>
  <conditionalFormatting sqref="G350">
    <cfRule type="expression" dxfId="5755" priority="5927">
      <formula>J350="✓"</formula>
    </cfRule>
  </conditionalFormatting>
  <conditionalFormatting sqref="G351">
    <cfRule type="expression" dxfId="5754" priority="5926">
      <formula>J351="✓"</formula>
    </cfRule>
  </conditionalFormatting>
  <conditionalFormatting sqref="G352">
    <cfRule type="expression" dxfId="5753" priority="5925">
      <formula>J352="✓"</formula>
    </cfRule>
  </conditionalFormatting>
  <conditionalFormatting sqref="T360">
    <cfRule type="expression" dxfId="5752" priority="5924">
      <formula>AND(D361="USD",COUNTIF(F363,"*円*")=0)=TRUE</formula>
    </cfRule>
  </conditionalFormatting>
  <conditionalFormatting sqref="T361">
    <cfRule type="expression" dxfId="5751" priority="5923">
      <formula>AND(D361="USD",COUNTIF(F363,"*円*")=0)=TRUE</formula>
    </cfRule>
  </conditionalFormatting>
  <conditionalFormatting sqref="T365">
    <cfRule type="expression" dxfId="5750" priority="5922">
      <formula>AND(D366="USD",COUNTIF(F368,"*円*")=0)=TRUE</formula>
    </cfRule>
  </conditionalFormatting>
  <conditionalFormatting sqref="T366">
    <cfRule type="expression" dxfId="5749" priority="5921">
      <formula>AND(D366="USD",COUNTIF(F368,"*円*")=0)=TRUE</formula>
    </cfRule>
  </conditionalFormatting>
  <conditionalFormatting sqref="T370">
    <cfRule type="expression" dxfId="5748" priority="5920">
      <formula>AND(D371="USD",COUNTIF(F373,"*円*")=0)=TRUE</formula>
    </cfRule>
  </conditionalFormatting>
  <conditionalFormatting sqref="T371">
    <cfRule type="expression" dxfId="5747" priority="5919">
      <formula>AND(D371="USD",COUNTIF(F373,"*円*")=0)=TRUE</formula>
    </cfRule>
  </conditionalFormatting>
  <conditionalFormatting sqref="T375">
    <cfRule type="expression" dxfId="5746" priority="5918">
      <formula>AND(D376="USD",COUNTIF(F378,"*円*")=0)=TRUE</formula>
    </cfRule>
  </conditionalFormatting>
  <conditionalFormatting sqref="T376">
    <cfRule type="expression" dxfId="5745" priority="5917">
      <formula>AND(D376="USD",COUNTIF(F378,"*円*")=0)=TRUE</formula>
    </cfRule>
  </conditionalFormatting>
  <conditionalFormatting sqref="T380">
    <cfRule type="expression" dxfId="5744" priority="5916">
      <formula>AND(D381="USD",COUNTIF(F383,"*円*")=0)=TRUE</formula>
    </cfRule>
  </conditionalFormatting>
  <conditionalFormatting sqref="T381">
    <cfRule type="expression" dxfId="5743" priority="5915">
      <formula>AND(D381="USD",COUNTIF(F383,"*円*")=0)=TRUE</formula>
    </cfRule>
  </conditionalFormatting>
  <conditionalFormatting sqref="T385">
    <cfRule type="expression" dxfId="5742" priority="5914">
      <formula>AND(D386="USD",COUNTIF(F388,"*円*")=0)=TRUE</formula>
    </cfRule>
  </conditionalFormatting>
  <conditionalFormatting sqref="T386">
    <cfRule type="expression" dxfId="5741" priority="5913">
      <formula>AND(D386="USD",COUNTIF(F388,"*円*")=0)=TRUE</formula>
    </cfRule>
  </conditionalFormatting>
  <conditionalFormatting sqref="T390">
    <cfRule type="expression" dxfId="5740" priority="5912">
      <formula>AND(D391="USD",COUNTIF(F393,"*円*")=0)=TRUE</formula>
    </cfRule>
  </conditionalFormatting>
  <conditionalFormatting sqref="T391">
    <cfRule type="expression" dxfId="5739" priority="5911">
      <formula>AND(D391="USD",COUNTIF(F393,"*円*")=0)=TRUE</formula>
    </cfRule>
  </conditionalFormatting>
  <conditionalFormatting sqref="T395">
    <cfRule type="expression" dxfId="5738" priority="5910">
      <formula>AND(D396="USD",COUNTIF(F398,"*円*")=0)=TRUE</formula>
    </cfRule>
  </conditionalFormatting>
  <conditionalFormatting sqref="T396">
    <cfRule type="expression" dxfId="5737" priority="5909">
      <formula>AND(D396="USD",COUNTIF(F398,"*円*")=0)=TRUE</formula>
    </cfRule>
  </conditionalFormatting>
  <conditionalFormatting sqref="T400">
    <cfRule type="expression" dxfId="5736" priority="5908">
      <formula>AND(D401="USD",COUNTIF(F403,"*円*")=0)=TRUE</formula>
    </cfRule>
  </conditionalFormatting>
  <conditionalFormatting sqref="T401">
    <cfRule type="expression" dxfId="5735" priority="5907">
      <formula>AND(D401="USD",COUNTIF(F403,"*円*")=0)=TRUE</formula>
    </cfRule>
  </conditionalFormatting>
  <conditionalFormatting sqref="K358:R358">
    <cfRule type="cellIs" dxfId="5734" priority="5906" operator="greaterThan">
      <formula>0</formula>
    </cfRule>
  </conditionalFormatting>
  <conditionalFormatting sqref="K363:R363">
    <cfRule type="cellIs" dxfId="5733" priority="5905" operator="greaterThan">
      <formula>0</formula>
    </cfRule>
  </conditionalFormatting>
  <conditionalFormatting sqref="K368:R368">
    <cfRule type="cellIs" dxfId="5732" priority="5904" operator="greaterThan">
      <formula>0</formula>
    </cfRule>
  </conditionalFormatting>
  <conditionalFormatting sqref="K373:R373">
    <cfRule type="cellIs" dxfId="5731" priority="5903" operator="greaterThan">
      <formula>0</formula>
    </cfRule>
  </conditionalFormatting>
  <conditionalFormatting sqref="K378:R378">
    <cfRule type="cellIs" dxfId="5730" priority="5902" operator="greaterThan">
      <formula>0</formula>
    </cfRule>
  </conditionalFormatting>
  <conditionalFormatting sqref="K383:R383">
    <cfRule type="cellIs" dxfId="5729" priority="5901" operator="greaterThan">
      <formula>0</formula>
    </cfRule>
  </conditionalFormatting>
  <conditionalFormatting sqref="K388:R388">
    <cfRule type="cellIs" dxfId="5728" priority="5900" operator="greaterThan">
      <formula>0</formula>
    </cfRule>
  </conditionalFormatting>
  <conditionalFormatting sqref="K393:R393">
    <cfRule type="cellIs" dxfId="5727" priority="5899" operator="greaterThan">
      <formula>0</formula>
    </cfRule>
  </conditionalFormatting>
  <conditionalFormatting sqref="K398:R398">
    <cfRule type="cellIs" dxfId="5726" priority="5898" operator="greaterThan">
      <formula>0</formula>
    </cfRule>
  </conditionalFormatting>
  <conditionalFormatting sqref="K403:R403">
    <cfRule type="cellIs" dxfId="5725" priority="5897" operator="greaterThan">
      <formula>0</formula>
    </cfRule>
  </conditionalFormatting>
  <conditionalFormatting sqref="AE358">
    <cfRule type="expression" dxfId="5724" priority="5895">
      <formula>COUNTIF(F358,"*円*")=1</formula>
    </cfRule>
  </conditionalFormatting>
  <conditionalFormatting sqref="AE363">
    <cfRule type="expression" dxfId="5723" priority="5894">
      <formula>COUNTIF(F363,"*円*")=1</formula>
    </cfRule>
  </conditionalFormatting>
  <conditionalFormatting sqref="AE368">
    <cfRule type="expression" dxfId="5722" priority="5893">
      <formula>COUNTIF(F368,"*円*")=1</formula>
    </cfRule>
  </conditionalFormatting>
  <conditionalFormatting sqref="AE373">
    <cfRule type="expression" dxfId="5721" priority="5892">
      <formula>COUNTIF(F373,"*円*")=1</formula>
    </cfRule>
  </conditionalFormatting>
  <conditionalFormatting sqref="AE378">
    <cfRule type="expression" dxfId="5720" priority="5891">
      <formula>COUNTIF(F378,"*円*")=1</formula>
    </cfRule>
  </conditionalFormatting>
  <conditionalFormatting sqref="AE383">
    <cfRule type="expression" dxfId="5719" priority="5890">
      <formula>COUNTIF(F383,"*円*")=1</formula>
    </cfRule>
  </conditionalFormatting>
  <conditionalFormatting sqref="AE388">
    <cfRule type="expression" dxfId="5718" priority="5889">
      <formula>COUNTIF(F388,"*円*")=1</formula>
    </cfRule>
  </conditionalFormatting>
  <conditionalFormatting sqref="AE393">
    <cfRule type="expression" dxfId="5717" priority="5888">
      <formula>COUNTIF(F393,"*円*")=1</formula>
    </cfRule>
  </conditionalFormatting>
  <conditionalFormatting sqref="AE398">
    <cfRule type="expression" dxfId="5716" priority="5887">
      <formula>COUNTIF(F398,"*円*")=1</formula>
    </cfRule>
  </conditionalFormatting>
  <conditionalFormatting sqref="AE403">
    <cfRule type="expression" dxfId="5715" priority="5886">
      <formula>COUNTIF(F403,"*円*")=1</formula>
    </cfRule>
  </conditionalFormatting>
  <conditionalFormatting sqref="C363">
    <cfRule type="expression" dxfId="5714" priority="5884">
      <formula>ISERR(C363)=TRUE</formula>
    </cfRule>
  </conditionalFormatting>
  <conditionalFormatting sqref="C363:E363">
    <cfRule type="cellIs" dxfId="5713" priority="5883" operator="greaterThan">
      <formula>0</formula>
    </cfRule>
  </conditionalFormatting>
  <conditionalFormatting sqref="G361:I361">
    <cfRule type="expression" dxfId="5712" priority="5885">
      <formula>$D361="JPY"</formula>
    </cfRule>
  </conditionalFormatting>
  <conditionalFormatting sqref="F361">
    <cfRule type="expression" dxfId="5711" priority="5878">
      <formula>$E361="クレカ入金"</formula>
    </cfRule>
    <cfRule type="expression" dxfId="5710" priority="5882">
      <formula>COUNTIF($E361,"*円*")=1</formula>
    </cfRule>
  </conditionalFormatting>
  <conditionalFormatting sqref="G363">
    <cfRule type="cellIs" dxfId="5709" priority="5879" operator="equal">
      <formula>"金額入力"</formula>
    </cfRule>
    <cfRule type="expression" dxfId="5708" priority="5881">
      <formula>COUNTIF($F363,"*円*")=1</formula>
    </cfRule>
  </conditionalFormatting>
  <conditionalFormatting sqref="I363">
    <cfRule type="expression" dxfId="5707" priority="5880">
      <formula>D361="JPY"</formula>
    </cfRule>
  </conditionalFormatting>
  <conditionalFormatting sqref="C368">
    <cfRule type="expression" dxfId="5706" priority="5876">
      <formula>ISERR(C368)=TRUE</formula>
    </cfRule>
  </conditionalFormatting>
  <conditionalFormatting sqref="C368:E368">
    <cfRule type="cellIs" dxfId="5705" priority="5875" operator="greaterThan">
      <formula>0</formula>
    </cfRule>
  </conditionalFormatting>
  <conditionalFormatting sqref="G366:I366">
    <cfRule type="expression" dxfId="5704" priority="5877">
      <formula>$D366="JPY"</formula>
    </cfRule>
  </conditionalFormatting>
  <conditionalFormatting sqref="F366">
    <cfRule type="expression" dxfId="5703" priority="5870">
      <formula>$E366="クレカ入金"</formula>
    </cfRule>
    <cfRule type="expression" dxfId="5702" priority="5874">
      <formula>COUNTIF($E366,"*円*")=1</formula>
    </cfRule>
  </conditionalFormatting>
  <conditionalFormatting sqref="G368">
    <cfRule type="cellIs" dxfId="5701" priority="5871" operator="equal">
      <formula>"金額入力"</formula>
    </cfRule>
    <cfRule type="expression" dxfId="5700" priority="5873">
      <formula>COUNTIF($F368,"*円*")=1</formula>
    </cfRule>
  </conditionalFormatting>
  <conditionalFormatting sqref="I368">
    <cfRule type="expression" dxfId="5699" priority="5872">
      <formula>D366="JPY"</formula>
    </cfRule>
  </conditionalFormatting>
  <conditionalFormatting sqref="C373">
    <cfRule type="expression" dxfId="5698" priority="5868">
      <formula>ISERR(C373)=TRUE</formula>
    </cfRule>
  </conditionalFormatting>
  <conditionalFormatting sqref="C373:E373">
    <cfRule type="cellIs" dxfId="5697" priority="5867" operator="greaterThan">
      <formula>0</formula>
    </cfRule>
  </conditionalFormatting>
  <conditionalFormatting sqref="G371:I371">
    <cfRule type="expression" dxfId="5696" priority="5869">
      <formula>$D371="JPY"</formula>
    </cfRule>
  </conditionalFormatting>
  <conditionalFormatting sqref="F371">
    <cfRule type="expression" dxfId="5695" priority="5862">
      <formula>$E371="クレカ入金"</formula>
    </cfRule>
    <cfRule type="expression" dxfId="5694" priority="5866">
      <formula>COUNTIF($E371,"*円*")=1</formula>
    </cfRule>
  </conditionalFormatting>
  <conditionalFormatting sqref="G373">
    <cfRule type="cellIs" dxfId="5693" priority="5863" operator="equal">
      <formula>"金額入力"</formula>
    </cfRule>
    <cfRule type="expression" dxfId="5692" priority="5865">
      <formula>COUNTIF($F373,"*円*")=1</formula>
    </cfRule>
  </conditionalFormatting>
  <conditionalFormatting sqref="I373">
    <cfRule type="expression" dxfId="5691" priority="5864">
      <formula>D371="JPY"</formula>
    </cfRule>
  </conditionalFormatting>
  <conditionalFormatting sqref="C378">
    <cfRule type="expression" dxfId="5690" priority="5860">
      <formula>ISERR(C378)=TRUE</formula>
    </cfRule>
  </conditionalFormatting>
  <conditionalFormatting sqref="C378:E378">
    <cfRule type="cellIs" dxfId="5689" priority="5859" operator="greaterThan">
      <formula>0</formula>
    </cfRule>
  </conditionalFormatting>
  <conditionalFormatting sqref="G376:I376">
    <cfRule type="expression" dxfId="5688" priority="5861">
      <formula>$D376="JPY"</formula>
    </cfRule>
  </conditionalFormatting>
  <conditionalFormatting sqref="F376">
    <cfRule type="expression" dxfId="5687" priority="5854">
      <formula>$E376="クレカ入金"</formula>
    </cfRule>
    <cfRule type="expression" dxfId="5686" priority="5858">
      <formula>COUNTIF($E376,"*円*")=1</formula>
    </cfRule>
  </conditionalFormatting>
  <conditionalFormatting sqref="G378">
    <cfRule type="cellIs" dxfId="5685" priority="5855" operator="equal">
      <formula>"金額入力"</formula>
    </cfRule>
    <cfRule type="expression" dxfId="5684" priority="5857">
      <formula>COUNTIF($F378,"*円*")=1</formula>
    </cfRule>
  </conditionalFormatting>
  <conditionalFormatting sqref="I378">
    <cfRule type="expression" dxfId="5683" priority="5856">
      <formula>D376="JPY"</formula>
    </cfRule>
  </conditionalFormatting>
  <conditionalFormatting sqref="C383">
    <cfRule type="expression" dxfId="5682" priority="5852">
      <formula>ISERR(C383)=TRUE</formula>
    </cfRule>
  </conditionalFormatting>
  <conditionalFormatting sqref="C383:E383">
    <cfRule type="cellIs" dxfId="5681" priority="5851" operator="greaterThan">
      <formula>0</formula>
    </cfRule>
  </conditionalFormatting>
  <conditionalFormatting sqref="G381:I381">
    <cfRule type="expression" dxfId="5680" priority="5853">
      <formula>$D381="JPY"</formula>
    </cfRule>
  </conditionalFormatting>
  <conditionalFormatting sqref="F381">
    <cfRule type="expression" dxfId="5679" priority="5846">
      <formula>$E381="クレカ入金"</formula>
    </cfRule>
    <cfRule type="expression" dxfId="5678" priority="5850">
      <formula>COUNTIF($E381,"*円*")=1</formula>
    </cfRule>
  </conditionalFormatting>
  <conditionalFormatting sqref="G383">
    <cfRule type="cellIs" dxfId="5677" priority="5847" operator="equal">
      <formula>"金額入力"</formula>
    </cfRule>
    <cfRule type="expression" dxfId="5676" priority="5849">
      <formula>COUNTIF($F383,"*円*")=1</formula>
    </cfRule>
  </conditionalFormatting>
  <conditionalFormatting sqref="I383">
    <cfRule type="expression" dxfId="5675" priority="5848">
      <formula>D381="JPY"</formula>
    </cfRule>
  </conditionalFormatting>
  <conditionalFormatting sqref="C388">
    <cfRule type="expression" dxfId="5674" priority="5844">
      <formula>ISERR(C388)=TRUE</formula>
    </cfRule>
  </conditionalFormatting>
  <conditionalFormatting sqref="C388:E388">
    <cfRule type="cellIs" dxfId="5673" priority="5843" operator="greaterThan">
      <formula>0</formula>
    </cfRule>
  </conditionalFormatting>
  <conditionalFormatting sqref="G386:I386">
    <cfRule type="expression" dxfId="5672" priority="5845">
      <formula>$D386="JPY"</formula>
    </cfRule>
  </conditionalFormatting>
  <conditionalFormatting sqref="F386">
    <cfRule type="expression" dxfId="5671" priority="5838">
      <formula>$E386="クレカ入金"</formula>
    </cfRule>
    <cfRule type="expression" dxfId="5670" priority="5842">
      <formula>COUNTIF($E386,"*円*")=1</formula>
    </cfRule>
  </conditionalFormatting>
  <conditionalFormatting sqref="G388">
    <cfRule type="cellIs" dxfId="5669" priority="5839" operator="equal">
      <formula>"金額入力"</formula>
    </cfRule>
    <cfRule type="expression" dxfId="5668" priority="5841">
      <formula>COUNTIF($F388,"*円*")=1</formula>
    </cfRule>
  </conditionalFormatting>
  <conditionalFormatting sqref="I388">
    <cfRule type="expression" dxfId="5667" priority="5840">
      <formula>D386="JPY"</formula>
    </cfRule>
  </conditionalFormatting>
  <conditionalFormatting sqref="C393">
    <cfRule type="expression" dxfId="5666" priority="5836">
      <formula>ISERR(C393)=TRUE</formula>
    </cfRule>
  </conditionalFormatting>
  <conditionalFormatting sqref="C393:E393">
    <cfRule type="cellIs" dxfId="5665" priority="5835" operator="greaterThan">
      <formula>0</formula>
    </cfRule>
  </conditionalFormatting>
  <conditionalFormatting sqref="G391:I391">
    <cfRule type="expression" dxfId="5664" priority="5837">
      <formula>$D391="JPY"</formula>
    </cfRule>
  </conditionalFormatting>
  <conditionalFormatting sqref="F391">
    <cfRule type="expression" dxfId="5663" priority="5830">
      <formula>$E391="クレカ入金"</formula>
    </cfRule>
    <cfRule type="expression" dxfId="5662" priority="5834">
      <formula>COUNTIF($E391,"*円*")=1</formula>
    </cfRule>
  </conditionalFormatting>
  <conditionalFormatting sqref="G393">
    <cfRule type="cellIs" dxfId="5661" priority="5831" operator="equal">
      <formula>"金額入力"</formula>
    </cfRule>
    <cfRule type="expression" dxfId="5660" priority="5833">
      <formula>COUNTIF($F393,"*円*")=1</formula>
    </cfRule>
  </conditionalFormatting>
  <conditionalFormatting sqref="I393">
    <cfRule type="expression" dxfId="5659" priority="5832">
      <formula>D391="JPY"</formula>
    </cfRule>
  </conditionalFormatting>
  <conditionalFormatting sqref="C398">
    <cfRule type="expression" dxfId="5658" priority="5828">
      <formula>ISERR(C398)=TRUE</formula>
    </cfRule>
  </conditionalFormatting>
  <conditionalFormatting sqref="C398:E398">
    <cfRule type="cellIs" dxfId="5657" priority="5827" operator="greaterThan">
      <formula>0</formula>
    </cfRule>
  </conditionalFormatting>
  <conditionalFormatting sqref="G396:I396">
    <cfRule type="expression" dxfId="5656" priority="5829">
      <formula>$D396="JPY"</formula>
    </cfRule>
  </conditionalFormatting>
  <conditionalFormatting sqref="F396">
    <cfRule type="expression" dxfId="5655" priority="5822">
      <formula>$E396="クレカ入金"</formula>
    </cfRule>
    <cfRule type="expression" dxfId="5654" priority="5826">
      <formula>COUNTIF($E396,"*円*")=1</formula>
    </cfRule>
  </conditionalFormatting>
  <conditionalFormatting sqref="G398">
    <cfRule type="cellIs" dxfId="5653" priority="5823" operator="equal">
      <formula>"金額入力"</formula>
    </cfRule>
    <cfRule type="expression" dxfId="5652" priority="5825">
      <formula>COUNTIF($F398,"*円*")=1</formula>
    </cfRule>
  </conditionalFormatting>
  <conditionalFormatting sqref="I398">
    <cfRule type="expression" dxfId="5651" priority="5824">
      <formula>D396="JPY"</formula>
    </cfRule>
  </conditionalFormatting>
  <conditionalFormatting sqref="C403">
    <cfRule type="expression" dxfId="5650" priority="5820">
      <formula>ISERR(C403)=TRUE</formula>
    </cfRule>
  </conditionalFormatting>
  <conditionalFormatting sqref="C403:E403">
    <cfRule type="cellIs" dxfId="5649" priority="5819" operator="greaterThan">
      <formula>0</formula>
    </cfRule>
  </conditionalFormatting>
  <conditionalFormatting sqref="G401:I401">
    <cfRule type="expression" dxfId="5648" priority="5821">
      <formula>$D401="JPY"</formula>
    </cfRule>
  </conditionalFormatting>
  <conditionalFormatting sqref="F401">
    <cfRule type="expression" dxfId="5647" priority="5814">
      <formula>$E401="クレカ入金"</formula>
    </cfRule>
    <cfRule type="expression" dxfId="5646" priority="5818">
      <formula>COUNTIF($E401,"*円*")=1</formula>
    </cfRule>
  </conditionalFormatting>
  <conditionalFormatting sqref="G403">
    <cfRule type="cellIs" dxfId="5645" priority="5815" operator="equal">
      <formula>"金額入力"</formula>
    </cfRule>
    <cfRule type="expression" dxfId="5644" priority="5817">
      <formula>COUNTIF($F403,"*円*")=1</formula>
    </cfRule>
  </conditionalFormatting>
  <conditionalFormatting sqref="I403">
    <cfRule type="expression" dxfId="5643" priority="5816">
      <formula>D401="JPY"</formula>
    </cfRule>
  </conditionalFormatting>
  <conditionalFormatting sqref="T405">
    <cfRule type="expression" dxfId="5642" priority="5813">
      <formula>AND(D406="USD",COUNTIF(F408,"*円*")=0)=TRUE</formula>
    </cfRule>
  </conditionalFormatting>
  <conditionalFormatting sqref="T406">
    <cfRule type="expression" dxfId="5641" priority="5812">
      <formula>AND(D406="USD",COUNTIF(F408,"*円*")=0)=TRUE</formula>
    </cfRule>
  </conditionalFormatting>
  <conditionalFormatting sqref="K408:R408">
    <cfRule type="cellIs" dxfId="5640" priority="5811" operator="greaterThan">
      <formula>0</formula>
    </cfRule>
  </conditionalFormatting>
  <conditionalFormatting sqref="AE408">
    <cfRule type="expression" dxfId="5639" priority="5810">
      <formula>COUNTIF(F408,"*円*")=1</formula>
    </cfRule>
  </conditionalFormatting>
  <conditionalFormatting sqref="C408">
    <cfRule type="expression" dxfId="5638" priority="5808">
      <formula>ISERR(C408)=TRUE</formula>
    </cfRule>
  </conditionalFormatting>
  <conditionalFormatting sqref="C408:E408">
    <cfRule type="cellIs" dxfId="5637" priority="5807" operator="greaterThan">
      <formula>0</formula>
    </cfRule>
  </conditionalFormatting>
  <conditionalFormatting sqref="G406:I406">
    <cfRule type="expression" dxfId="5636" priority="5809">
      <formula>$D406="JPY"</formula>
    </cfRule>
  </conditionalFormatting>
  <conditionalFormatting sqref="F406">
    <cfRule type="expression" dxfId="5635" priority="5802">
      <formula>$E406="クレカ入金"</formula>
    </cfRule>
    <cfRule type="expression" dxfId="5634" priority="5806">
      <formula>COUNTIF($E406,"*円*")=1</formula>
    </cfRule>
  </conditionalFormatting>
  <conditionalFormatting sqref="G408">
    <cfRule type="cellIs" dxfId="5633" priority="5803" operator="equal">
      <formula>"金額入力"</formula>
    </cfRule>
    <cfRule type="expression" dxfId="5632" priority="5805">
      <formula>COUNTIF($F408,"*円*")=1</formula>
    </cfRule>
  </conditionalFormatting>
  <conditionalFormatting sqref="I408">
    <cfRule type="expression" dxfId="5631" priority="5804">
      <formula>D406="JPY"</formula>
    </cfRule>
  </conditionalFormatting>
  <conditionalFormatting sqref="T410">
    <cfRule type="expression" dxfId="5630" priority="5801">
      <formula>AND(D411="USD",COUNTIF(F413,"*円*")=0)=TRUE</formula>
    </cfRule>
  </conditionalFormatting>
  <conditionalFormatting sqref="T411">
    <cfRule type="expression" dxfId="5629" priority="5800">
      <formula>AND(D411="USD",COUNTIF(F413,"*円*")=0)=TRUE</formula>
    </cfRule>
  </conditionalFormatting>
  <conditionalFormatting sqref="K413:R413">
    <cfRule type="cellIs" dxfId="5628" priority="5799" operator="greaterThan">
      <formula>0</formula>
    </cfRule>
  </conditionalFormatting>
  <conditionalFormatting sqref="AE413">
    <cfRule type="expression" dxfId="5627" priority="5798">
      <formula>COUNTIF(F413,"*円*")=1</formula>
    </cfRule>
  </conditionalFormatting>
  <conditionalFormatting sqref="C413">
    <cfRule type="expression" dxfId="5626" priority="5796">
      <formula>ISERR(C413)=TRUE</formula>
    </cfRule>
  </conditionalFormatting>
  <conditionalFormatting sqref="C413:E413">
    <cfRule type="cellIs" dxfId="5625" priority="5795" operator="greaterThan">
      <formula>0</formula>
    </cfRule>
  </conditionalFormatting>
  <conditionalFormatting sqref="G411:I411">
    <cfRule type="expression" dxfId="5624" priority="5797">
      <formula>$D411="JPY"</formula>
    </cfRule>
  </conditionalFormatting>
  <conditionalFormatting sqref="F411">
    <cfRule type="expression" dxfId="5623" priority="5790">
      <formula>$E411="クレカ入金"</formula>
    </cfRule>
    <cfRule type="expression" dxfId="5622" priority="5794">
      <formula>COUNTIF($E411,"*円*")=1</formula>
    </cfRule>
  </conditionalFormatting>
  <conditionalFormatting sqref="G413">
    <cfRule type="cellIs" dxfId="5621" priority="5791" operator="equal">
      <formula>"金額入力"</formula>
    </cfRule>
    <cfRule type="expression" dxfId="5620" priority="5793">
      <formula>COUNTIF($F413,"*円*")=1</formula>
    </cfRule>
  </conditionalFormatting>
  <conditionalFormatting sqref="I413">
    <cfRule type="expression" dxfId="5619" priority="5792">
      <formula>D411="JPY"</formula>
    </cfRule>
  </conditionalFormatting>
  <conditionalFormatting sqref="T415">
    <cfRule type="expression" dxfId="5618" priority="5789">
      <formula>AND(D416="USD",COUNTIF(F418,"*円*")=0)=TRUE</formula>
    </cfRule>
  </conditionalFormatting>
  <conditionalFormatting sqref="T416">
    <cfRule type="expression" dxfId="5617" priority="5788">
      <formula>AND(D416="USD",COUNTIF(F418,"*円*")=0)=TRUE</formula>
    </cfRule>
  </conditionalFormatting>
  <conditionalFormatting sqref="K418:R418">
    <cfRule type="cellIs" dxfId="5616" priority="5787" operator="greaterThan">
      <formula>0</formula>
    </cfRule>
  </conditionalFormatting>
  <conditionalFormatting sqref="AE418">
    <cfRule type="expression" dxfId="5615" priority="5786">
      <formula>COUNTIF(F418,"*円*")=1</formula>
    </cfRule>
  </conditionalFormatting>
  <conditionalFormatting sqref="C418">
    <cfRule type="expression" dxfId="5614" priority="5784">
      <formula>ISERR(C418)=TRUE</formula>
    </cfRule>
  </conditionalFormatting>
  <conditionalFormatting sqref="C418:E418">
    <cfRule type="cellIs" dxfId="5613" priority="5783" operator="greaterThan">
      <formula>0</formula>
    </cfRule>
  </conditionalFormatting>
  <conditionalFormatting sqref="G416:I416">
    <cfRule type="expression" dxfId="5612" priority="5785">
      <formula>$D416="JPY"</formula>
    </cfRule>
  </conditionalFormatting>
  <conditionalFormatting sqref="F416">
    <cfRule type="expression" dxfId="5611" priority="5778">
      <formula>$E416="クレカ入金"</formula>
    </cfRule>
    <cfRule type="expression" dxfId="5610" priority="5782">
      <formula>COUNTIF($E416,"*円*")=1</formula>
    </cfRule>
  </conditionalFormatting>
  <conditionalFormatting sqref="G418">
    <cfRule type="cellIs" dxfId="5609" priority="5779" operator="equal">
      <formula>"金額入力"</formula>
    </cfRule>
    <cfRule type="expression" dxfId="5608" priority="5781">
      <formula>COUNTIF($F418,"*円*")=1</formula>
    </cfRule>
  </conditionalFormatting>
  <conditionalFormatting sqref="I418">
    <cfRule type="expression" dxfId="5607" priority="5780">
      <formula>D416="JPY"</formula>
    </cfRule>
  </conditionalFormatting>
  <conditionalFormatting sqref="T420">
    <cfRule type="expression" dxfId="5606" priority="5777">
      <formula>AND(D421="USD",COUNTIF(F423,"*円*")=0)=TRUE</formula>
    </cfRule>
  </conditionalFormatting>
  <conditionalFormatting sqref="T421">
    <cfRule type="expression" dxfId="5605" priority="5776">
      <formula>AND(D421="USD",COUNTIF(F423,"*円*")=0)=TRUE</formula>
    </cfRule>
  </conditionalFormatting>
  <conditionalFormatting sqref="K423:R423">
    <cfRule type="cellIs" dxfId="5604" priority="5775" operator="greaterThan">
      <formula>0</formula>
    </cfRule>
  </conditionalFormatting>
  <conditionalFormatting sqref="AE423">
    <cfRule type="expression" dxfId="5603" priority="5774">
      <formula>COUNTIF(F423,"*円*")=1</formula>
    </cfRule>
  </conditionalFormatting>
  <conditionalFormatting sqref="C423">
    <cfRule type="expression" dxfId="5602" priority="5772">
      <formula>ISERR(C423)=TRUE</formula>
    </cfRule>
  </conditionalFormatting>
  <conditionalFormatting sqref="C423:E423">
    <cfRule type="cellIs" dxfId="5601" priority="5771" operator="greaterThan">
      <formula>0</formula>
    </cfRule>
  </conditionalFormatting>
  <conditionalFormatting sqref="G421:I421">
    <cfRule type="expression" dxfId="5600" priority="5773">
      <formula>$D421="JPY"</formula>
    </cfRule>
  </conditionalFormatting>
  <conditionalFormatting sqref="F421">
    <cfRule type="expression" dxfId="5599" priority="5766">
      <formula>$E421="クレカ入金"</formula>
    </cfRule>
    <cfRule type="expression" dxfId="5598" priority="5770">
      <formula>COUNTIF($E421,"*円*")=1</formula>
    </cfRule>
  </conditionalFormatting>
  <conditionalFormatting sqref="G423">
    <cfRule type="cellIs" dxfId="5597" priority="5767" operator="equal">
      <formula>"金額入力"</formula>
    </cfRule>
    <cfRule type="expression" dxfId="5596" priority="5769">
      <formula>COUNTIF($F423,"*円*")=1</formula>
    </cfRule>
  </conditionalFormatting>
  <conditionalFormatting sqref="I423">
    <cfRule type="expression" dxfId="5595" priority="5768">
      <formula>D421="JPY"</formula>
    </cfRule>
  </conditionalFormatting>
  <conditionalFormatting sqref="T425">
    <cfRule type="expression" dxfId="5594" priority="5765">
      <formula>AND(D426="USD",COUNTIF(F428,"*円*")=0)=TRUE</formula>
    </cfRule>
  </conditionalFormatting>
  <conditionalFormatting sqref="T426">
    <cfRule type="expression" dxfId="5593" priority="5764">
      <formula>AND(D426="USD",COUNTIF(F428,"*円*")=0)=TRUE</formula>
    </cfRule>
  </conditionalFormatting>
  <conditionalFormatting sqref="K428:R428">
    <cfRule type="cellIs" dxfId="5592" priority="5763" operator="greaterThan">
      <formula>0</formula>
    </cfRule>
  </conditionalFormatting>
  <conditionalFormatting sqref="AE428">
    <cfRule type="expression" dxfId="5591" priority="5762">
      <formula>COUNTIF(F428,"*円*")=1</formula>
    </cfRule>
  </conditionalFormatting>
  <conditionalFormatting sqref="C428">
    <cfRule type="expression" dxfId="5590" priority="5760">
      <formula>ISERR(C428)=TRUE</formula>
    </cfRule>
  </conditionalFormatting>
  <conditionalFormatting sqref="C428:E428">
    <cfRule type="cellIs" dxfId="5589" priority="5759" operator="greaterThan">
      <formula>0</formula>
    </cfRule>
  </conditionalFormatting>
  <conditionalFormatting sqref="G426:I426">
    <cfRule type="expression" dxfId="5588" priority="5761">
      <formula>$D426="JPY"</formula>
    </cfRule>
  </conditionalFormatting>
  <conditionalFormatting sqref="F426">
    <cfRule type="expression" dxfId="5587" priority="5754">
      <formula>$E426="クレカ入金"</formula>
    </cfRule>
    <cfRule type="expression" dxfId="5586" priority="5758">
      <formula>COUNTIF($E426,"*円*")=1</formula>
    </cfRule>
  </conditionalFormatting>
  <conditionalFormatting sqref="G428">
    <cfRule type="cellIs" dxfId="5585" priority="5755" operator="equal">
      <formula>"金額入力"</formula>
    </cfRule>
    <cfRule type="expression" dxfId="5584" priority="5757">
      <formula>COUNTIF($F428,"*円*")=1</formula>
    </cfRule>
  </conditionalFormatting>
  <conditionalFormatting sqref="I428">
    <cfRule type="expression" dxfId="5583" priority="5756">
      <formula>D426="JPY"</formula>
    </cfRule>
  </conditionalFormatting>
  <conditionalFormatting sqref="C444">
    <cfRule type="expression" dxfId="5582" priority="5750">
      <formula>ISERR(C444)=TRUE</formula>
    </cfRule>
  </conditionalFormatting>
  <conditionalFormatting sqref="C444:E444">
    <cfRule type="cellIs" dxfId="5581" priority="5749" operator="greaterThan">
      <formula>0</formula>
    </cfRule>
  </conditionalFormatting>
  <conditionalFormatting sqref="G442:I442">
    <cfRule type="expression" dxfId="5580" priority="5751">
      <formula>$D442="JPY"</formula>
    </cfRule>
  </conditionalFormatting>
  <conditionalFormatting sqref="T441">
    <cfRule type="expression" dxfId="5579" priority="5752">
      <formula>AND(D442="USD",COUNTIF(F444,"*円*")=0)=TRUE</formula>
    </cfRule>
  </conditionalFormatting>
  <conditionalFormatting sqref="F442">
    <cfRule type="expression" dxfId="5578" priority="5701">
      <formula>$E442="クレカ入金"</formula>
    </cfRule>
    <cfRule type="expression" dxfId="5577" priority="5748">
      <formula>COUNTIF($E442,"*円*")=1</formula>
    </cfRule>
  </conditionalFormatting>
  <conditionalFormatting sqref="G444">
    <cfRule type="cellIs" dxfId="5576" priority="5735" operator="equal">
      <formula>"金額入力"</formula>
    </cfRule>
    <cfRule type="expression" dxfId="5575" priority="5741">
      <formula>COUNTIF($F444,"*円*")=1</formula>
    </cfRule>
  </conditionalFormatting>
  <conditionalFormatting sqref="T442">
    <cfRule type="expression" dxfId="5574" priority="5740">
      <formula>AND(D442="USD",COUNTIF(F444,"*円*")=0)=TRUE</formula>
    </cfRule>
  </conditionalFormatting>
  <conditionalFormatting sqref="C433:C438">
    <cfRule type="expression" dxfId="5573" priority="5739">
      <formula>B433="✓"</formula>
    </cfRule>
  </conditionalFormatting>
  <conditionalFormatting sqref="G433">
    <cfRule type="expression" dxfId="5572" priority="5738">
      <formula>J433="✓"</formula>
    </cfRule>
  </conditionalFormatting>
  <conditionalFormatting sqref="I444">
    <cfRule type="expression" dxfId="5571" priority="5737">
      <formula>D442="JPY"</formula>
    </cfRule>
  </conditionalFormatting>
  <conditionalFormatting sqref="E431:E432 G431 I431">
    <cfRule type="cellIs" dxfId="5570" priority="5736" operator="greaterThan">
      <formula>0</formula>
    </cfRule>
  </conditionalFormatting>
  <conditionalFormatting sqref="G434">
    <cfRule type="expression" dxfId="5569" priority="5734">
      <formula>J434="✓"</formula>
    </cfRule>
  </conditionalFormatting>
  <conditionalFormatting sqref="G435">
    <cfRule type="expression" dxfId="5568" priority="5733">
      <formula>J435="✓"</formula>
    </cfRule>
  </conditionalFormatting>
  <conditionalFormatting sqref="G436">
    <cfRule type="expression" dxfId="5567" priority="5732">
      <formula>J436="✓"</formula>
    </cfRule>
  </conditionalFormatting>
  <conditionalFormatting sqref="G437">
    <cfRule type="expression" dxfId="5566" priority="5731">
      <formula>J437="✓"</formula>
    </cfRule>
  </conditionalFormatting>
  <conditionalFormatting sqref="G438">
    <cfRule type="expression" dxfId="5565" priority="5730">
      <formula>J438="✓"</formula>
    </cfRule>
  </conditionalFormatting>
  <conditionalFormatting sqref="T446">
    <cfRule type="expression" dxfId="5564" priority="5729">
      <formula>AND(D447="USD",COUNTIF(F449,"*円*")=0)=TRUE</formula>
    </cfRule>
  </conditionalFormatting>
  <conditionalFormatting sqref="T447">
    <cfRule type="expression" dxfId="5563" priority="5728">
      <formula>AND(D447="USD",COUNTIF(F449,"*円*")=0)=TRUE</formula>
    </cfRule>
  </conditionalFormatting>
  <conditionalFormatting sqref="T451">
    <cfRule type="expression" dxfId="5562" priority="5727">
      <formula>AND(D452="USD",COUNTIF(F454,"*円*")=0)=TRUE</formula>
    </cfRule>
  </conditionalFormatting>
  <conditionalFormatting sqref="T452">
    <cfRule type="expression" dxfId="5561" priority="5726">
      <formula>AND(D452="USD",COUNTIF(F454,"*円*")=0)=TRUE</formula>
    </cfRule>
  </conditionalFormatting>
  <conditionalFormatting sqref="T456">
    <cfRule type="expression" dxfId="5560" priority="5725">
      <formula>AND(D457="USD",COUNTIF(F459,"*円*")=0)=TRUE</formula>
    </cfRule>
  </conditionalFormatting>
  <conditionalFormatting sqref="T457">
    <cfRule type="expression" dxfId="5559" priority="5724">
      <formula>AND(D457="USD",COUNTIF(F459,"*円*")=0)=TRUE</formula>
    </cfRule>
  </conditionalFormatting>
  <conditionalFormatting sqref="T461">
    <cfRule type="expression" dxfId="5558" priority="5723">
      <formula>AND(D462="USD",COUNTIF(F464,"*円*")=0)=TRUE</formula>
    </cfRule>
  </conditionalFormatting>
  <conditionalFormatting sqref="T462">
    <cfRule type="expression" dxfId="5557" priority="5722">
      <formula>AND(D462="USD",COUNTIF(F464,"*円*")=0)=TRUE</formula>
    </cfRule>
  </conditionalFormatting>
  <conditionalFormatting sqref="T466">
    <cfRule type="expression" dxfId="5556" priority="5721">
      <formula>AND(D467="USD",COUNTIF(F469,"*円*")=0)=TRUE</formula>
    </cfRule>
  </conditionalFormatting>
  <conditionalFormatting sqref="T467">
    <cfRule type="expression" dxfId="5555" priority="5720">
      <formula>AND(D467="USD",COUNTIF(F469,"*円*")=0)=TRUE</formula>
    </cfRule>
  </conditionalFormatting>
  <conditionalFormatting sqref="T471">
    <cfRule type="expression" dxfId="5554" priority="5719">
      <formula>AND(D472="USD",COUNTIF(F474,"*円*")=0)=TRUE</formula>
    </cfRule>
  </conditionalFormatting>
  <conditionalFormatting sqref="T472">
    <cfRule type="expression" dxfId="5553" priority="5718">
      <formula>AND(D472="USD",COUNTIF(F474,"*円*")=0)=TRUE</formula>
    </cfRule>
  </conditionalFormatting>
  <conditionalFormatting sqref="T476">
    <cfRule type="expression" dxfId="5552" priority="5717">
      <formula>AND(D477="USD",COUNTIF(F479,"*円*")=0)=TRUE</formula>
    </cfRule>
  </conditionalFormatting>
  <conditionalFormatting sqref="T477">
    <cfRule type="expression" dxfId="5551" priority="5716">
      <formula>AND(D477="USD",COUNTIF(F479,"*円*")=0)=TRUE</formula>
    </cfRule>
  </conditionalFormatting>
  <conditionalFormatting sqref="T481">
    <cfRule type="expression" dxfId="5550" priority="5715">
      <formula>AND(D482="USD",COUNTIF(F484,"*円*")=0)=TRUE</formula>
    </cfRule>
  </conditionalFormatting>
  <conditionalFormatting sqref="T482">
    <cfRule type="expression" dxfId="5549" priority="5714">
      <formula>AND(D482="USD",COUNTIF(F484,"*円*")=0)=TRUE</formula>
    </cfRule>
  </conditionalFormatting>
  <conditionalFormatting sqref="T486">
    <cfRule type="expression" dxfId="5548" priority="5713">
      <formula>AND(D487="USD",COUNTIF(F489,"*円*")=0)=TRUE</formula>
    </cfRule>
  </conditionalFormatting>
  <conditionalFormatting sqref="T487">
    <cfRule type="expression" dxfId="5547" priority="5712">
      <formula>AND(D487="USD",COUNTIF(F489,"*円*")=0)=TRUE</formula>
    </cfRule>
  </conditionalFormatting>
  <conditionalFormatting sqref="K444:R444">
    <cfRule type="cellIs" dxfId="5546" priority="5711" operator="greaterThan">
      <formula>0</formula>
    </cfRule>
  </conditionalFormatting>
  <conditionalFormatting sqref="K449:R449">
    <cfRule type="cellIs" dxfId="5545" priority="5710" operator="greaterThan">
      <formula>0</formula>
    </cfRule>
  </conditionalFormatting>
  <conditionalFormatting sqref="K454:R454">
    <cfRule type="cellIs" dxfId="5544" priority="5709" operator="greaterThan">
      <formula>0</formula>
    </cfRule>
  </conditionalFormatting>
  <conditionalFormatting sqref="K459:R459">
    <cfRule type="cellIs" dxfId="5543" priority="5708" operator="greaterThan">
      <formula>0</formula>
    </cfRule>
  </conditionalFormatting>
  <conditionalFormatting sqref="K464:R464">
    <cfRule type="cellIs" dxfId="5542" priority="5707" operator="greaterThan">
      <formula>0</formula>
    </cfRule>
  </conditionalFormatting>
  <conditionalFormatting sqref="K469:R469">
    <cfRule type="cellIs" dxfId="5541" priority="5706" operator="greaterThan">
      <formula>0</formula>
    </cfRule>
  </conditionalFormatting>
  <conditionalFormatting sqref="K474:R474">
    <cfRule type="cellIs" dxfId="5540" priority="5705" operator="greaterThan">
      <formula>0</formula>
    </cfRule>
  </conditionalFormatting>
  <conditionalFormatting sqref="K479:R479">
    <cfRule type="cellIs" dxfId="5539" priority="5704" operator="greaterThan">
      <formula>0</formula>
    </cfRule>
  </conditionalFormatting>
  <conditionalFormatting sqref="K484:R484">
    <cfRule type="cellIs" dxfId="5538" priority="5703" operator="greaterThan">
      <formula>0</formula>
    </cfRule>
  </conditionalFormatting>
  <conditionalFormatting sqref="K489:R489">
    <cfRule type="cellIs" dxfId="5537" priority="5702" operator="greaterThan">
      <formula>0</formula>
    </cfRule>
  </conditionalFormatting>
  <conditionalFormatting sqref="AE444">
    <cfRule type="expression" dxfId="5536" priority="5700">
      <formula>COUNTIF(F444,"*円*")=1</formula>
    </cfRule>
  </conditionalFormatting>
  <conditionalFormatting sqref="AE449">
    <cfRule type="expression" dxfId="5535" priority="5699">
      <formula>COUNTIF(F449,"*円*")=1</formula>
    </cfRule>
  </conditionalFormatting>
  <conditionalFormatting sqref="AE454">
    <cfRule type="expression" dxfId="5534" priority="5698">
      <formula>COUNTIF(F454,"*円*")=1</formula>
    </cfRule>
  </conditionalFormatting>
  <conditionalFormatting sqref="AE459">
    <cfRule type="expression" dxfId="5533" priority="5697">
      <formula>COUNTIF(F459,"*円*")=1</formula>
    </cfRule>
  </conditionalFormatting>
  <conditionalFormatting sqref="AE464">
    <cfRule type="expression" dxfId="5532" priority="5696">
      <formula>COUNTIF(F464,"*円*")=1</formula>
    </cfRule>
  </conditionalFormatting>
  <conditionalFormatting sqref="AE469">
    <cfRule type="expression" dxfId="5531" priority="5695">
      <formula>COUNTIF(F469,"*円*")=1</formula>
    </cfRule>
  </conditionalFormatting>
  <conditionalFormatting sqref="AE474">
    <cfRule type="expression" dxfId="5530" priority="5694">
      <formula>COUNTIF(F474,"*円*")=1</formula>
    </cfRule>
  </conditionalFormatting>
  <conditionalFormatting sqref="AE479">
    <cfRule type="expression" dxfId="5529" priority="5693">
      <formula>COUNTIF(F479,"*円*")=1</formula>
    </cfRule>
  </conditionalFormatting>
  <conditionalFormatting sqref="AE484">
    <cfRule type="expression" dxfId="5528" priority="5692">
      <formula>COUNTIF(F484,"*円*")=1</formula>
    </cfRule>
  </conditionalFormatting>
  <conditionalFormatting sqref="AE489">
    <cfRule type="expression" dxfId="5527" priority="5691">
      <formula>COUNTIF(F489,"*円*")=1</formula>
    </cfRule>
  </conditionalFormatting>
  <conditionalFormatting sqref="C449">
    <cfRule type="expression" dxfId="5526" priority="5689">
      <formula>ISERR(C449)=TRUE</formula>
    </cfRule>
  </conditionalFormatting>
  <conditionalFormatting sqref="C449:E449">
    <cfRule type="cellIs" dxfId="5525" priority="5688" operator="greaterThan">
      <formula>0</formula>
    </cfRule>
  </conditionalFormatting>
  <conditionalFormatting sqref="G447:I447">
    <cfRule type="expression" dxfId="5524" priority="5690">
      <formula>$D447="JPY"</formula>
    </cfRule>
  </conditionalFormatting>
  <conditionalFormatting sqref="F447">
    <cfRule type="expression" dxfId="5523" priority="5683">
      <formula>$E447="クレカ入金"</formula>
    </cfRule>
    <cfRule type="expression" dxfId="5522" priority="5687">
      <formula>COUNTIF($E447,"*円*")=1</formula>
    </cfRule>
  </conditionalFormatting>
  <conditionalFormatting sqref="G449">
    <cfRule type="cellIs" dxfId="5521" priority="5684" operator="equal">
      <formula>"金額入力"</formula>
    </cfRule>
    <cfRule type="expression" dxfId="5520" priority="5686">
      <formula>COUNTIF($F449,"*円*")=1</formula>
    </cfRule>
  </conditionalFormatting>
  <conditionalFormatting sqref="I449">
    <cfRule type="expression" dxfId="5519" priority="5685">
      <formula>D447="JPY"</formula>
    </cfRule>
  </conditionalFormatting>
  <conditionalFormatting sqref="C454">
    <cfRule type="expression" dxfId="5518" priority="5681">
      <formula>ISERR(C454)=TRUE</formula>
    </cfRule>
  </conditionalFormatting>
  <conditionalFormatting sqref="C454:E454">
    <cfRule type="cellIs" dxfId="5517" priority="5680" operator="greaterThan">
      <formula>0</formula>
    </cfRule>
  </conditionalFormatting>
  <conditionalFormatting sqref="G452:I452">
    <cfRule type="expression" dxfId="5516" priority="5682">
      <formula>$D452="JPY"</formula>
    </cfRule>
  </conditionalFormatting>
  <conditionalFormatting sqref="F452">
    <cfRule type="expression" dxfId="5515" priority="5675">
      <formula>$E452="クレカ入金"</formula>
    </cfRule>
    <cfRule type="expression" dxfId="5514" priority="5679">
      <formula>COUNTIF($E452,"*円*")=1</formula>
    </cfRule>
  </conditionalFormatting>
  <conditionalFormatting sqref="G454">
    <cfRule type="cellIs" dxfId="5513" priority="5676" operator="equal">
      <formula>"金額入力"</formula>
    </cfRule>
    <cfRule type="expression" dxfId="5512" priority="5678">
      <formula>COUNTIF($F454,"*円*")=1</formula>
    </cfRule>
  </conditionalFormatting>
  <conditionalFormatting sqref="I454">
    <cfRule type="expression" dxfId="5511" priority="5677">
      <formula>D452="JPY"</formula>
    </cfRule>
  </conditionalFormatting>
  <conditionalFormatting sqref="C459">
    <cfRule type="expression" dxfId="5510" priority="5673">
      <formula>ISERR(C459)=TRUE</formula>
    </cfRule>
  </conditionalFormatting>
  <conditionalFormatting sqref="C459:E459">
    <cfRule type="cellIs" dxfId="5509" priority="5672" operator="greaterThan">
      <formula>0</formula>
    </cfRule>
  </conditionalFormatting>
  <conditionalFormatting sqref="G457:I457">
    <cfRule type="expression" dxfId="5508" priority="5674">
      <formula>$D457="JPY"</formula>
    </cfRule>
  </conditionalFormatting>
  <conditionalFormatting sqref="F457">
    <cfRule type="expression" dxfId="5507" priority="5667">
      <formula>$E457="クレカ入金"</formula>
    </cfRule>
    <cfRule type="expression" dxfId="5506" priority="5671">
      <formula>COUNTIF($E457,"*円*")=1</formula>
    </cfRule>
  </conditionalFormatting>
  <conditionalFormatting sqref="G459">
    <cfRule type="cellIs" dxfId="5505" priority="5668" operator="equal">
      <formula>"金額入力"</formula>
    </cfRule>
    <cfRule type="expression" dxfId="5504" priority="5670">
      <formula>COUNTIF($F459,"*円*")=1</formula>
    </cfRule>
  </conditionalFormatting>
  <conditionalFormatting sqref="I459">
    <cfRule type="expression" dxfId="5503" priority="5669">
      <formula>D457="JPY"</formula>
    </cfRule>
  </conditionalFormatting>
  <conditionalFormatting sqref="C464">
    <cfRule type="expression" dxfId="5502" priority="5665">
      <formula>ISERR(C464)=TRUE</formula>
    </cfRule>
  </conditionalFormatting>
  <conditionalFormatting sqref="C464:E464">
    <cfRule type="cellIs" dxfId="5501" priority="5664" operator="greaterThan">
      <formula>0</formula>
    </cfRule>
  </conditionalFormatting>
  <conditionalFormatting sqref="G462:I462">
    <cfRule type="expression" dxfId="5500" priority="5666">
      <formula>$D462="JPY"</formula>
    </cfRule>
  </conditionalFormatting>
  <conditionalFormatting sqref="F462">
    <cfRule type="expression" dxfId="5499" priority="5659">
      <formula>$E462="クレカ入金"</formula>
    </cfRule>
    <cfRule type="expression" dxfId="5498" priority="5663">
      <formula>COUNTIF($E462,"*円*")=1</formula>
    </cfRule>
  </conditionalFormatting>
  <conditionalFormatting sqref="G464">
    <cfRule type="cellIs" dxfId="5497" priority="5660" operator="equal">
      <formula>"金額入力"</formula>
    </cfRule>
    <cfRule type="expression" dxfId="5496" priority="5662">
      <formula>COUNTIF($F464,"*円*")=1</formula>
    </cfRule>
  </conditionalFormatting>
  <conditionalFormatting sqref="I464">
    <cfRule type="expression" dxfId="5495" priority="5661">
      <formula>D462="JPY"</formula>
    </cfRule>
  </conditionalFormatting>
  <conditionalFormatting sqref="C469">
    <cfRule type="expression" dxfId="5494" priority="5657">
      <formula>ISERR(C469)=TRUE</formula>
    </cfRule>
  </conditionalFormatting>
  <conditionalFormatting sqref="C469:E469">
    <cfRule type="cellIs" dxfId="5493" priority="5656" operator="greaterThan">
      <formula>0</formula>
    </cfRule>
  </conditionalFormatting>
  <conditionalFormatting sqref="G467:I467">
    <cfRule type="expression" dxfId="5492" priority="5658">
      <formula>$D467="JPY"</formula>
    </cfRule>
  </conditionalFormatting>
  <conditionalFormatting sqref="F467">
    <cfRule type="expression" dxfId="5491" priority="5651">
      <formula>$E467="クレカ入金"</formula>
    </cfRule>
    <cfRule type="expression" dxfId="5490" priority="5655">
      <formula>COUNTIF($E467,"*円*")=1</formula>
    </cfRule>
  </conditionalFormatting>
  <conditionalFormatting sqref="G469">
    <cfRule type="cellIs" dxfId="5489" priority="5652" operator="equal">
      <formula>"金額入力"</formula>
    </cfRule>
    <cfRule type="expression" dxfId="5488" priority="5654">
      <formula>COUNTIF($F469,"*円*")=1</formula>
    </cfRule>
  </conditionalFormatting>
  <conditionalFormatting sqref="I469">
    <cfRule type="expression" dxfId="5487" priority="5653">
      <formula>D467="JPY"</formula>
    </cfRule>
  </conditionalFormatting>
  <conditionalFormatting sqref="C474">
    <cfRule type="expression" dxfId="5486" priority="5649">
      <formula>ISERR(C474)=TRUE</formula>
    </cfRule>
  </conditionalFormatting>
  <conditionalFormatting sqref="C474:E474">
    <cfRule type="cellIs" dxfId="5485" priority="5648" operator="greaterThan">
      <formula>0</formula>
    </cfRule>
  </conditionalFormatting>
  <conditionalFormatting sqref="G472:I472">
    <cfRule type="expression" dxfId="5484" priority="5650">
      <formula>$D472="JPY"</formula>
    </cfRule>
  </conditionalFormatting>
  <conditionalFormatting sqref="F472">
    <cfRule type="expression" dxfId="5483" priority="5643">
      <formula>$E472="クレカ入金"</formula>
    </cfRule>
    <cfRule type="expression" dxfId="5482" priority="5647">
      <formula>COUNTIF($E472,"*円*")=1</formula>
    </cfRule>
  </conditionalFormatting>
  <conditionalFormatting sqref="G474">
    <cfRule type="cellIs" dxfId="5481" priority="5644" operator="equal">
      <formula>"金額入力"</formula>
    </cfRule>
    <cfRule type="expression" dxfId="5480" priority="5646">
      <formula>COUNTIF($F474,"*円*")=1</formula>
    </cfRule>
  </conditionalFormatting>
  <conditionalFormatting sqref="I474">
    <cfRule type="expression" dxfId="5479" priority="5645">
      <formula>D472="JPY"</formula>
    </cfRule>
  </conditionalFormatting>
  <conditionalFormatting sqref="C479">
    <cfRule type="expression" dxfId="5478" priority="5641">
      <formula>ISERR(C479)=TRUE</formula>
    </cfRule>
  </conditionalFormatting>
  <conditionalFormatting sqref="C479:E479">
    <cfRule type="cellIs" dxfId="5477" priority="5640" operator="greaterThan">
      <formula>0</formula>
    </cfRule>
  </conditionalFormatting>
  <conditionalFormatting sqref="G477:I477">
    <cfRule type="expression" dxfId="5476" priority="5642">
      <formula>$D477="JPY"</formula>
    </cfRule>
  </conditionalFormatting>
  <conditionalFormatting sqref="F477">
    <cfRule type="expression" dxfId="5475" priority="5635">
      <formula>$E477="クレカ入金"</formula>
    </cfRule>
    <cfRule type="expression" dxfId="5474" priority="5639">
      <formula>COUNTIF($E477,"*円*")=1</formula>
    </cfRule>
  </conditionalFormatting>
  <conditionalFormatting sqref="G479">
    <cfRule type="cellIs" dxfId="5473" priority="5636" operator="equal">
      <formula>"金額入力"</formula>
    </cfRule>
    <cfRule type="expression" dxfId="5472" priority="5638">
      <formula>COUNTIF($F479,"*円*")=1</formula>
    </cfRule>
  </conditionalFormatting>
  <conditionalFormatting sqref="I479">
    <cfRule type="expression" dxfId="5471" priority="5637">
      <formula>D477="JPY"</formula>
    </cfRule>
  </conditionalFormatting>
  <conditionalFormatting sqref="C484">
    <cfRule type="expression" dxfId="5470" priority="5633">
      <formula>ISERR(C484)=TRUE</formula>
    </cfRule>
  </conditionalFormatting>
  <conditionalFormatting sqref="C484:E484">
    <cfRule type="cellIs" dxfId="5469" priority="5632" operator="greaterThan">
      <formula>0</formula>
    </cfRule>
  </conditionalFormatting>
  <conditionalFormatting sqref="G482:I482">
    <cfRule type="expression" dxfId="5468" priority="5634">
      <formula>$D482="JPY"</formula>
    </cfRule>
  </conditionalFormatting>
  <conditionalFormatting sqref="F482">
    <cfRule type="expression" dxfId="5467" priority="5627">
      <formula>$E482="クレカ入金"</formula>
    </cfRule>
    <cfRule type="expression" dxfId="5466" priority="5631">
      <formula>COUNTIF($E482,"*円*")=1</formula>
    </cfRule>
  </conditionalFormatting>
  <conditionalFormatting sqref="G484">
    <cfRule type="cellIs" dxfId="5465" priority="5628" operator="equal">
      <formula>"金額入力"</formula>
    </cfRule>
    <cfRule type="expression" dxfId="5464" priority="5630">
      <formula>COUNTIF($F484,"*円*")=1</formula>
    </cfRule>
  </conditionalFormatting>
  <conditionalFormatting sqref="I484">
    <cfRule type="expression" dxfId="5463" priority="5629">
      <formula>D482="JPY"</formula>
    </cfRule>
  </conditionalFormatting>
  <conditionalFormatting sqref="C489">
    <cfRule type="expression" dxfId="5462" priority="5625">
      <formula>ISERR(C489)=TRUE</formula>
    </cfRule>
  </conditionalFormatting>
  <conditionalFormatting sqref="C489:E489">
    <cfRule type="cellIs" dxfId="5461" priority="5624" operator="greaterThan">
      <formula>0</formula>
    </cfRule>
  </conditionalFormatting>
  <conditionalFormatting sqref="G487:I487">
    <cfRule type="expression" dxfId="5460" priority="5626">
      <formula>$D487="JPY"</formula>
    </cfRule>
  </conditionalFormatting>
  <conditionalFormatting sqref="F487">
    <cfRule type="expression" dxfId="5459" priority="5619">
      <formula>$E487="クレカ入金"</formula>
    </cfRule>
    <cfRule type="expression" dxfId="5458" priority="5623">
      <formula>COUNTIF($E487,"*円*")=1</formula>
    </cfRule>
  </conditionalFormatting>
  <conditionalFormatting sqref="G489">
    <cfRule type="cellIs" dxfId="5457" priority="5620" operator="equal">
      <formula>"金額入力"</formula>
    </cfRule>
    <cfRule type="expression" dxfId="5456" priority="5622">
      <formula>COUNTIF($F489,"*円*")=1</formula>
    </cfRule>
  </conditionalFormatting>
  <conditionalFormatting sqref="I489">
    <cfRule type="expression" dxfId="5455" priority="5621">
      <formula>D487="JPY"</formula>
    </cfRule>
  </conditionalFormatting>
  <conditionalFormatting sqref="T491">
    <cfRule type="expression" dxfId="5454" priority="5618">
      <formula>AND(D492="USD",COUNTIF(F494,"*円*")=0)=TRUE</formula>
    </cfRule>
  </conditionalFormatting>
  <conditionalFormatting sqref="T492">
    <cfRule type="expression" dxfId="5453" priority="5617">
      <formula>AND(D492="USD",COUNTIF(F494,"*円*")=0)=TRUE</formula>
    </cfRule>
  </conditionalFormatting>
  <conditionalFormatting sqref="K494:R494">
    <cfRule type="cellIs" dxfId="5452" priority="5616" operator="greaterThan">
      <formula>0</formula>
    </cfRule>
  </conditionalFormatting>
  <conditionalFormatting sqref="AE494">
    <cfRule type="expression" dxfId="5451" priority="5615">
      <formula>COUNTIF(F494,"*円*")=1</formula>
    </cfRule>
  </conditionalFormatting>
  <conditionalFormatting sqref="C494">
    <cfRule type="expression" dxfId="5450" priority="5613">
      <formula>ISERR(C494)=TRUE</formula>
    </cfRule>
  </conditionalFormatting>
  <conditionalFormatting sqref="C494:E494">
    <cfRule type="cellIs" dxfId="5449" priority="5612" operator="greaterThan">
      <formula>0</formula>
    </cfRule>
  </conditionalFormatting>
  <conditionalFormatting sqref="G492:I492">
    <cfRule type="expression" dxfId="5448" priority="5614">
      <formula>$D492="JPY"</formula>
    </cfRule>
  </conditionalFormatting>
  <conditionalFormatting sqref="F492">
    <cfRule type="expression" dxfId="5447" priority="5607">
      <formula>$E492="クレカ入金"</formula>
    </cfRule>
    <cfRule type="expression" dxfId="5446" priority="5611">
      <formula>COUNTIF($E492,"*円*")=1</formula>
    </cfRule>
  </conditionalFormatting>
  <conditionalFormatting sqref="G494">
    <cfRule type="cellIs" dxfId="5445" priority="5608" operator="equal">
      <formula>"金額入力"</formula>
    </cfRule>
    <cfRule type="expression" dxfId="5444" priority="5610">
      <formula>COUNTIF($F494,"*円*")=1</formula>
    </cfRule>
  </conditionalFormatting>
  <conditionalFormatting sqref="I494">
    <cfRule type="expression" dxfId="5443" priority="5609">
      <formula>D492="JPY"</formula>
    </cfRule>
  </conditionalFormatting>
  <conditionalFormatting sqref="T496">
    <cfRule type="expression" dxfId="5442" priority="5606">
      <formula>AND(D497="USD",COUNTIF(F499,"*円*")=0)=TRUE</formula>
    </cfRule>
  </conditionalFormatting>
  <conditionalFormatting sqref="T497">
    <cfRule type="expression" dxfId="5441" priority="5605">
      <formula>AND(D497="USD",COUNTIF(F499,"*円*")=0)=TRUE</formula>
    </cfRule>
  </conditionalFormatting>
  <conditionalFormatting sqref="K499:R499">
    <cfRule type="cellIs" dxfId="5440" priority="5604" operator="greaterThan">
      <formula>0</formula>
    </cfRule>
  </conditionalFormatting>
  <conditionalFormatting sqref="AE499">
    <cfRule type="expression" dxfId="5439" priority="5603">
      <formula>COUNTIF(F499,"*円*")=1</formula>
    </cfRule>
  </conditionalFormatting>
  <conditionalFormatting sqref="C499">
    <cfRule type="expression" dxfId="5438" priority="5601">
      <formula>ISERR(C499)=TRUE</formula>
    </cfRule>
  </conditionalFormatting>
  <conditionalFormatting sqref="C499:E499">
    <cfRule type="cellIs" dxfId="5437" priority="5600" operator="greaterThan">
      <formula>0</formula>
    </cfRule>
  </conditionalFormatting>
  <conditionalFormatting sqref="G497:I497">
    <cfRule type="expression" dxfId="5436" priority="5602">
      <formula>$D497="JPY"</formula>
    </cfRule>
  </conditionalFormatting>
  <conditionalFormatting sqref="F497">
    <cfRule type="expression" dxfId="5435" priority="5595">
      <formula>$E497="クレカ入金"</formula>
    </cfRule>
    <cfRule type="expression" dxfId="5434" priority="5599">
      <formula>COUNTIF($E497,"*円*")=1</formula>
    </cfRule>
  </conditionalFormatting>
  <conditionalFormatting sqref="G499">
    <cfRule type="cellIs" dxfId="5433" priority="5596" operator="equal">
      <formula>"金額入力"</formula>
    </cfRule>
    <cfRule type="expression" dxfId="5432" priority="5598">
      <formula>COUNTIF($F499,"*円*")=1</formula>
    </cfRule>
  </conditionalFormatting>
  <conditionalFormatting sqref="I499">
    <cfRule type="expression" dxfId="5431" priority="5597">
      <formula>D497="JPY"</formula>
    </cfRule>
  </conditionalFormatting>
  <conditionalFormatting sqref="T501">
    <cfRule type="expression" dxfId="5430" priority="5594">
      <formula>AND(D502="USD",COUNTIF(F504,"*円*")=0)=TRUE</formula>
    </cfRule>
  </conditionalFormatting>
  <conditionalFormatting sqref="T502">
    <cfRule type="expression" dxfId="5429" priority="5593">
      <formula>AND(D502="USD",COUNTIF(F504,"*円*")=0)=TRUE</formula>
    </cfRule>
  </conditionalFormatting>
  <conditionalFormatting sqref="K504:R504">
    <cfRule type="cellIs" dxfId="5428" priority="5592" operator="greaterThan">
      <formula>0</formula>
    </cfRule>
  </conditionalFormatting>
  <conditionalFormatting sqref="AE504">
    <cfRule type="expression" dxfId="5427" priority="5591">
      <formula>COUNTIF(F504,"*円*")=1</formula>
    </cfRule>
  </conditionalFormatting>
  <conditionalFormatting sqref="C504">
    <cfRule type="expression" dxfId="5426" priority="5589">
      <formula>ISERR(C504)=TRUE</formula>
    </cfRule>
  </conditionalFormatting>
  <conditionalFormatting sqref="C504:E504">
    <cfRule type="cellIs" dxfId="5425" priority="5588" operator="greaterThan">
      <formula>0</formula>
    </cfRule>
  </conditionalFormatting>
  <conditionalFormatting sqref="G502:I502">
    <cfRule type="expression" dxfId="5424" priority="5590">
      <formula>$D502="JPY"</formula>
    </cfRule>
  </conditionalFormatting>
  <conditionalFormatting sqref="F502">
    <cfRule type="expression" dxfId="5423" priority="5583">
      <formula>$E502="クレカ入金"</formula>
    </cfRule>
    <cfRule type="expression" dxfId="5422" priority="5587">
      <formula>COUNTIF($E502,"*円*")=1</formula>
    </cfRule>
  </conditionalFormatting>
  <conditionalFormatting sqref="G504">
    <cfRule type="cellIs" dxfId="5421" priority="5584" operator="equal">
      <formula>"金額入力"</formula>
    </cfRule>
    <cfRule type="expression" dxfId="5420" priority="5586">
      <formula>COUNTIF($F504,"*円*")=1</formula>
    </cfRule>
  </conditionalFormatting>
  <conditionalFormatting sqref="I504">
    <cfRule type="expression" dxfId="5419" priority="5585">
      <formula>D502="JPY"</formula>
    </cfRule>
  </conditionalFormatting>
  <conditionalFormatting sqref="T506">
    <cfRule type="expression" dxfId="5418" priority="5582">
      <formula>AND(D507="USD",COUNTIF(F509,"*円*")=0)=TRUE</formula>
    </cfRule>
  </conditionalFormatting>
  <conditionalFormatting sqref="T507">
    <cfRule type="expression" dxfId="5417" priority="5581">
      <formula>AND(D507="USD",COUNTIF(F509,"*円*")=0)=TRUE</formula>
    </cfRule>
  </conditionalFormatting>
  <conditionalFormatting sqref="K509:R509">
    <cfRule type="cellIs" dxfId="5416" priority="5580" operator="greaterThan">
      <formula>0</formula>
    </cfRule>
  </conditionalFormatting>
  <conditionalFormatting sqref="AE509">
    <cfRule type="expression" dxfId="5415" priority="5579">
      <formula>COUNTIF(F509,"*円*")=1</formula>
    </cfRule>
  </conditionalFormatting>
  <conditionalFormatting sqref="C509">
    <cfRule type="expression" dxfId="5414" priority="5577">
      <formula>ISERR(C509)=TRUE</formula>
    </cfRule>
  </conditionalFormatting>
  <conditionalFormatting sqref="C509:E509">
    <cfRule type="cellIs" dxfId="5413" priority="5576" operator="greaterThan">
      <formula>0</formula>
    </cfRule>
  </conditionalFormatting>
  <conditionalFormatting sqref="G507:I507">
    <cfRule type="expression" dxfId="5412" priority="5578">
      <formula>$D507="JPY"</formula>
    </cfRule>
  </conditionalFormatting>
  <conditionalFormatting sqref="F507">
    <cfRule type="expression" dxfId="5411" priority="5571">
      <formula>$E507="クレカ入金"</formula>
    </cfRule>
    <cfRule type="expression" dxfId="5410" priority="5575">
      <formula>COUNTIF($E507,"*円*")=1</formula>
    </cfRule>
  </conditionalFormatting>
  <conditionalFormatting sqref="G509">
    <cfRule type="cellIs" dxfId="5409" priority="5572" operator="equal">
      <formula>"金額入力"</formula>
    </cfRule>
    <cfRule type="expression" dxfId="5408" priority="5574">
      <formula>COUNTIF($F509,"*円*")=1</formula>
    </cfRule>
  </conditionalFormatting>
  <conditionalFormatting sqref="I509">
    <cfRule type="expression" dxfId="5407" priority="5573">
      <formula>D507="JPY"</formula>
    </cfRule>
  </conditionalFormatting>
  <conditionalFormatting sqref="T511">
    <cfRule type="expression" dxfId="5406" priority="5570">
      <formula>AND(D512="USD",COUNTIF(F514,"*円*")=0)=TRUE</formula>
    </cfRule>
  </conditionalFormatting>
  <conditionalFormatting sqref="T512">
    <cfRule type="expression" dxfId="5405" priority="5569">
      <formula>AND(D512="USD",COUNTIF(F514,"*円*")=0)=TRUE</formula>
    </cfRule>
  </conditionalFormatting>
  <conditionalFormatting sqref="K514:R514">
    <cfRule type="cellIs" dxfId="5404" priority="5568" operator="greaterThan">
      <formula>0</formula>
    </cfRule>
  </conditionalFormatting>
  <conditionalFormatting sqref="AE514">
    <cfRule type="expression" dxfId="5403" priority="5567">
      <formula>COUNTIF(F514,"*円*")=1</formula>
    </cfRule>
  </conditionalFormatting>
  <conditionalFormatting sqref="C514">
    <cfRule type="expression" dxfId="5402" priority="5565">
      <formula>ISERR(C514)=TRUE</formula>
    </cfRule>
  </conditionalFormatting>
  <conditionalFormatting sqref="C514:E514">
    <cfRule type="cellIs" dxfId="5401" priority="5564" operator="greaterThan">
      <formula>0</formula>
    </cfRule>
  </conditionalFormatting>
  <conditionalFormatting sqref="G512:I512">
    <cfRule type="expression" dxfId="5400" priority="5566">
      <formula>$D512="JPY"</formula>
    </cfRule>
  </conditionalFormatting>
  <conditionalFormatting sqref="F512">
    <cfRule type="expression" dxfId="5399" priority="5559">
      <formula>$E512="クレカ入金"</formula>
    </cfRule>
    <cfRule type="expression" dxfId="5398" priority="5563">
      <formula>COUNTIF($E512,"*円*")=1</formula>
    </cfRule>
  </conditionalFormatting>
  <conditionalFormatting sqref="G514">
    <cfRule type="cellIs" dxfId="5397" priority="5560" operator="equal">
      <formula>"金額入力"</formula>
    </cfRule>
    <cfRule type="expression" dxfId="5396" priority="5562">
      <formula>COUNTIF($F514,"*円*")=1</formula>
    </cfRule>
  </conditionalFormatting>
  <conditionalFormatting sqref="I514">
    <cfRule type="expression" dxfId="5395" priority="5561">
      <formula>D512="JPY"</formula>
    </cfRule>
  </conditionalFormatting>
  <conditionalFormatting sqref="C530">
    <cfRule type="expression" dxfId="5394" priority="5555">
      <formula>ISERR(C530)=TRUE</formula>
    </cfRule>
  </conditionalFormatting>
  <conditionalFormatting sqref="C530:E530">
    <cfRule type="cellIs" dxfId="5393" priority="5554" operator="greaterThan">
      <formula>0</formula>
    </cfRule>
  </conditionalFormatting>
  <conditionalFormatting sqref="G528:I528">
    <cfRule type="expression" dxfId="5392" priority="5556">
      <formula>$D528="JPY"</formula>
    </cfRule>
  </conditionalFormatting>
  <conditionalFormatting sqref="T527">
    <cfRule type="expression" dxfId="5391" priority="5557">
      <formula>AND(D528="USD",COUNTIF(F530,"*円*")=0)=TRUE</formula>
    </cfRule>
  </conditionalFormatting>
  <conditionalFormatting sqref="F528">
    <cfRule type="expression" dxfId="5390" priority="5506">
      <formula>$E528="クレカ入金"</formula>
    </cfRule>
    <cfRule type="expression" dxfId="5389" priority="5553">
      <formula>COUNTIF($E528,"*円*")=1</formula>
    </cfRule>
  </conditionalFormatting>
  <conditionalFormatting sqref="G530">
    <cfRule type="cellIs" dxfId="5388" priority="5540" operator="equal">
      <formula>"金額入力"</formula>
    </cfRule>
    <cfRule type="expression" dxfId="5387" priority="5546">
      <formula>COUNTIF($F530,"*円*")=1</formula>
    </cfRule>
  </conditionalFormatting>
  <conditionalFormatting sqref="T528">
    <cfRule type="expression" dxfId="5386" priority="5545">
      <formula>AND(D528="USD",COUNTIF(F530,"*円*")=0)=TRUE</formula>
    </cfRule>
  </conditionalFormatting>
  <conditionalFormatting sqref="C519:C524">
    <cfRule type="expression" dxfId="5385" priority="5544">
      <formula>B519="✓"</formula>
    </cfRule>
  </conditionalFormatting>
  <conditionalFormatting sqref="G519">
    <cfRule type="expression" dxfId="5384" priority="5543">
      <formula>J519="✓"</formula>
    </cfRule>
  </conditionalFormatting>
  <conditionalFormatting sqref="I530">
    <cfRule type="expression" dxfId="5383" priority="5542">
      <formula>D528="JPY"</formula>
    </cfRule>
  </conditionalFormatting>
  <conditionalFormatting sqref="E517:E518 G517 I517">
    <cfRule type="cellIs" dxfId="5382" priority="5541" operator="greaterThan">
      <formula>0</formula>
    </cfRule>
  </conditionalFormatting>
  <conditionalFormatting sqref="G520">
    <cfRule type="expression" dxfId="5381" priority="5539">
      <formula>J520="✓"</formula>
    </cfRule>
  </conditionalFormatting>
  <conditionalFormatting sqref="G521">
    <cfRule type="expression" dxfId="5380" priority="5538">
      <formula>J521="✓"</formula>
    </cfRule>
  </conditionalFormatting>
  <conditionalFormatting sqref="G522">
    <cfRule type="expression" dxfId="5379" priority="5537">
      <formula>J522="✓"</formula>
    </cfRule>
  </conditionalFormatting>
  <conditionalFormatting sqref="G523">
    <cfRule type="expression" dxfId="5378" priority="5536">
      <formula>J523="✓"</formula>
    </cfRule>
  </conditionalFormatting>
  <conditionalFormatting sqref="G524">
    <cfRule type="expression" dxfId="5377" priority="5535">
      <formula>J524="✓"</formula>
    </cfRule>
  </conditionalFormatting>
  <conditionalFormatting sqref="T532">
    <cfRule type="expression" dxfId="5376" priority="5534">
      <formula>AND(D533="USD",COUNTIF(F535,"*円*")=0)=TRUE</formula>
    </cfRule>
  </conditionalFormatting>
  <conditionalFormatting sqref="T533">
    <cfRule type="expression" dxfId="5375" priority="5533">
      <formula>AND(D533="USD",COUNTIF(F535,"*円*")=0)=TRUE</formula>
    </cfRule>
  </conditionalFormatting>
  <conditionalFormatting sqref="T537">
    <cfRule type="expression" dxfId="5374" priority="5532">
      <formula>AND(D538="USD",COUNTIF(F540,"*円*")=0)=TRUE</formula>
    </cfRule>
  </conditionalFormatting>
  <conditionalFormatting sqref="T538">
    <cfRule type="expression" dxfId="5373" priority="5531">
      <formula>AND(D538="USD",COUNTIF(F540,"*円*")=0)=TRUE</formula>
    </cfRule>
  </conditionalFormatting>
  <conditionalFormatting sqref="T542">
    <cfRule type="expression" dxfId="5372" priority="5530">
      <formula>AND(D543="USD",COUNTIF(F545,"*円*")=0)=TRUE</formula>
    </cfRule>
  </conditionalFormatting>
  <conditionalFormatting sqref="T543">
    <cfRule type="expression" dxfId="5371" priority="5529">
      <formula>AND(D543="USD",COUNTIF(F545,"*円*")=0)=TRUE</formula>
    </cfRule>
  </conditionalFormatting>
  <conditionalFormatting sqref="T547">
    <cfRule type="expression" dxfId="5370" priority="5528">
      <formula>AND(D548="USD",COUNTIF(F550,"*円*")=0)=TRUE</formula>
    </cfRule>
  </conditionalFormatting>
  <conditionalFormatting sqref="T548">
    <cfRule type="expression" dxfId="5369" priority="5527">
      <formula>AND(D548="USD",COUNTIF(F550,"*円*")=0)=TRUE</formula>
    </cfRule>
  </conditionalFormatting>
  <conditionalFormatting sqref="T552">
    <cfRule type="expression" dxfId="5368" priority="5526">
      <formula>AND(D553="USD",COUNTIF(F555,"*円*")=0)=TRUE</formula>
    </cfRule>
  </conditionalFormatting>
  <conditionalFormatting sqref="T553">
    <cfRule type="expression" dxfId="5367" priority="5525">
      <formula>AND(D553="USD",COUNTIF(F555,"*円*")=0)=TRUE</formula>
    </cfRule>
  </conditionalFormatting>
  <conditionalFormatting sqref="T557">
    <cfRule type="expression" dxfId="5366" priority="5524">
      <formula>AND(D558="USD",COUNTIF(F560,"*円*")=0)=TRUE</formula>
    </cfRule>
  </conditionalFormatting>
  <conditionalFormatting sqref="T558">
    <cfRule type="expression" dxfId="5365" priority="5523">
      <formula>AND(D558="USD",COUNTIF(F560,"*円*")=0)=TRUE</formula>
    </cfRule>
  </conditionalFormatting>
  <conditionalFormatting sqref="T562">
    <cfRule type="expression" dxfId="5364" priority="5522">
      <formula>AND(D563="USD",COUNTIF(F565,"*円*")=0)=TRUE</formula>
    </cfRule>
  </conditionalFormatting>
  <conditionalFormatting sqref="T563">
    <cfRule type="expression" dxfId="5363" priority="5521">
      <formula>AND(D563="USD",COUNTIF(F565,"*円*")=0)=TRUE</formula>
    </cfRule>
  </conditionalFormatting>
  <conditionalFormatting sqref="T567">
    <cfRule type="expression" dxfId="5362" priority="5520">
      <formula>AND(D568="USD",COUNTIF(F570,"*円*")=0)=TRUE</formula>
    </cfRule>
  </conditionalFormatting>
  <conditionalFormatting sqref="T568">
    <cfRule type="expression" dxfId="5361" priority="5519">
      <formula>AND(D568="USD",COUNTIF(F570,"*円*")=0)=TRUE</formula>
    </cfRule>
  </conditionalFormatting>
  <conditionalFormatting sqref="T572">
    <cfRule type="expression" dxfId="5360" priority="5518">
      <formula>AND(D573="USD",COUNTIF(F575,"*円*")=0)=TRUE</formula>
    </cfRule>
  </conditionalFormatting>
  <conditionalFormatting sqref="T573">
    <cfRule type="expression" dxfId="5359" priority="5517">
      <formula>AND(D573="USD",COUNTIF(F575,"*円*")=0)=TRUE</formula>
    </cfRule>
  </conditionalFormatting>
  <conditionalFormatting sqref="K530:R530">
    <cfRule type="cellIs" dxfId="5358" priority="5516" operator="greaterThan">
      <formula>0</formula>
    </cfRule>
  </conditionalFormatting>
  <conditionalFormatting sqref="K535:R535">
    <cfRule type="cellIs" dxfId="5357" priority="5515" operator="greaterThan">
      <formula>0</formula>
    </cfRule>
  </conditionalFormatting>
  <conditionalFormatting sqref="K540:R540">
    <cfRule type="cellIs" dxfId="5356" priority="5514" operator="greaterThan">
      <formula>0</formula>
    </cfRule>
  </conditionalFormatting>
  <conditionalFormatting sqref="K545:R545">
    <cfRule type="cellIs" dxfId="5355" priority="5513" operator="greaterThan">
      <formula>0</formula>
    </cfRule>
  </conditionalFormatting>
  <conditionalFormatting sqref="K550:R550">
    <cfRule type="cellIs" dxfId="5354" priority="5512" operator="greaterThan">
      <formula>0</formula>
    </cfRule>
  </conditionalFormatting>
  <conditionalFormatting sqref="K555:R555">
    <cfRule type="cellIs" dxfId="5353" priority="5511" operator="greaterThan">
      <formula>0</formula>
    </cfRule>
  </conditionalFormatting>
  <conditionalFormatting sqref="K560:R560">
    <cfRule type="cellIs" dxfId="5352" priority="5510" operator="greaterThan">
      <formula>0</formula>
    </cfRule>
  </conditionalFormatting>
  <conditionalFormatting sqref="K565:R565">
    <cfRule type="cellIs" dxfId="5351" priority="5509" operator="greaterThan">
      <formula>0</formula>
    </cfRule>
  </conditionalFormatting>
  <conditionalFormatting sqref="K570:R570">
    <cfRule type="cellIs" dxfId="5350" priority="5508" operator="greaterThan">
      <formula>0</formula>
    </cfRule>
  </conditionalFormatting>
  <conditionalFormatting sqref="K575:R575">
    <cfRule type="cellIs" dxfId="5349" priority="5507" operator="greaterThan">
      <formula>0</formula>
    </cfRule>
  </conditionalFormatting>
  <conditionalFormatting sqref="AE530">
    <cfRule type="expression" dxfId="5348" priority="5505">
      <formula>COUNTIF(F530,"*円*")=1</formula>
    </cfRule>
  </conditionalFormatting>
  <conditionalFormatting sqref="AE535">
    <cfRule type="expression" dxfId="5347" priority="5504">
      <formula>COUNTIF(F535,"*円*")=1</formula>
    </cfRule>
  </conditionalFormatting>
  <conditionalFormatting sqref="AE540">
    <cfRule type="expression" dxfId="5346" priority="5503">
      <formula>COUNTIF(F540,"*円*")=1</formula>
    </cfRule>
  </conditionalFormatting>
  <conditionalFormatting sqref="AE545">
    <cfRule type="expression" dxfId="5345" priority="5502">
      <formula>COUNTIF(F545,"*円*")=1</formula>
    </cfRule>
  </conditionalFormatting>
  <conditionalFormatting sqref="AE550">
    <cfRule type="expression" dxfId="5344" priority="5501">
      <formula>COUNTIF(F550,"*円*")=1</formula>
    </cfRule>
  </conditionalFormatting>
  <conditionalFormatting sqref="AE555">
    <cfRule type="expression" dxfId="5343" priority="5500">
      <formula>COUNTIF(F555,"*円*")=1</formula>
    </cfRule>
  </conditionalFormatting>
  <conditionalFormatting sqref="AE560">
    <cfRule type="expression" dxfId="5342" priority="5499">
      <formula>COUNTIF(F560,"*円*")=1</formula>
    </cfRule>
  </conditionalFormatting>
  <conditionalFormatting sqref="AE565">
    <cfRule type="expression" dxfId="5341" priority="5498">
      <formula>COUNTIF(F565,"*円*")=1</formula>
    </cfRule>
  </conditionalFormatting>
  <conditionalFormatting sqref="AE570">
    <cfRule type="expression" dxfId="5340" priority="5497">
      <formula>COUNTIF(F570,"*円*")=1</formula>
    </cfRule>
  </conditionalFormatting>
  <conditionalFormatting sqref="AE575">
    <cfRule type="expression" dxfId="5339" priority="5496">
      <formula>COUNTIF(F575,"*円*")=1</formula>
    </cfRule>
  </conditionalFormatting>
  <conditionalFormatting sqref="C535">
    <cfRule type="expression" dxfId="5338" priority="5494">
      <formula>ISERR(C535)=TRUE</formula>
    </cfRule>
  </conditionalFormatting>
  <conditionalFormatting sqref="C535:E535">
    <cfRule type="cellIs" dxfId="5337" priority="5493" operator="greaterThan">
      <formula>0</formula>
    </cfRule>
  </conditionalFormatting>
  <conditionalFormatting sqref="G533:I533">
    <cfRule type="expression" dxfId="5336" priority="5495">
      <formula>$D533="JPY"</formula>
    </cfRule>
  </conditionalFormatting>
  <conditionalFormatting sqref="F533">
    <cfRule type="expression" dxfId="5335" priority="5488">
      <formula>$E533="クレカ入金"</formula>
    </cfRule>
    <cfRule type="expression" dxfId="5334" priority="5492">
      <formula>COUNTIF($E533,"*円*")=1</formula>
    </cfRule>
  </conditionalFormatting>
  <conditionalFormatting sqref="G535">
    <cfRule type="cellIs" dxfId="5333" priority="5489" operator="equal">
      <formula>"金額入力"</formula>
    </cfRule>
    <cfRule type="expression" dxfId="5332" priority="5491">
      <formula>COUNTIF($F535,"*円*")=1</formula>
    </cfRule>
  </conditionalFormatting>
  <conditionalFormatting sqref="I535">
    <cfRule type="expression" dxfId="5331" priority="5490">
      <formula>D533="JPY"</formula>
    </cfRule>
  </conditionalFormatting>
  <conditionalFormatting sqref="C540">
    <cfRule type="expression" dxfId="5330" priority="5486">
      <formula>ISERR(C540)=TRUE</formula>
    </cfRule>
  </conditionalFormatting>
  <conditionalFormatting sqref="C540:E540">
    <cfRule type="cellIs" dxfId="5329" priority="5485" operator="greaterThan">
      <formula>0</formula>
    </cfRule>
  </conditionalFormatting>
  <conditionalFormatting sqref="G538:I538">
    <cfRule type="expression" dxfId="5328" priority="5487">
      <formula>$D538="JPY"</formula>
    </cfRule>
  </conditionalFormatting>
  <conditionalFormatting sqref="F538">
    <cfRule type="expression" dxfId="5327" priority="5480">
      <formula>$E538="クレカ入金"</formula>
    </cfRule>
    <cfRule type="expression" dxfId="5326" priority="5484">
      <formula>COUNTIF($E538,"*円*")=1</formula>
    </cfRule>
  </conditionalFormatting>
  <conditionalFormatting sqref="G540">
    <cfRule type="cellIs" dxfId="5325" priority="5481" operator="equal">
      <formula>"金額入力"</formula>
    </cfRule>
    <cfRule type="expression" dxfId="5324" priority="5483">
      <formula>COUNTIF($F540,"*円*")=1</formula>
    </cfRule>
  </conditionalFormatting>
  <conditionalFormatting sqref="I540">
    <cfRule type="expression" dxfId="5323" priority="5482">
      <formula>D538="JPY"</formula>
    </cfRule>
  </conditionalFormatting>
  <conditionalFormatting sqref="C545">
    <cfRule type="expression" dxfId="5322" priority="5478">
      <formula>ISERR(C545)=TRUE</formula>
    </cfRule>
  </conditionalFormatting>
  <conditionalFormatting sqref="C545:E545">
    <cfRule type="cellIs" dxfId="5321" priority="5477" operator="greaterThan">
      <formula>0</formula>
    </cfRule>
  </conditionalFormatting>
  <conditionalFormatting sqref="G543:I543">
    <cfRule type="expression" dxfId="5320" priority="5479">
      <formula>$D543="JPY"</formula>
    </cfRule>
  </conditionalFormatting>
  <conditionalFormatting sqref="F543">
    <cfRule type="expression" dxfId="5319" priority="5472">
      <formula>$E543="クレカ入金"</formula>
    </cfRule>
    <cfRule type="expression" dxfId="5318" priority="5476">
      <formula>COUNTIF($E543,"*円*")=1</formula>
    </cfRule>
  </conditionalFormatting>
  <conditionalFormatting sqref="G545">
    <cfRule type="cellIs" dxfId="5317" priority="5473" operator="equal">
      <formula>"金額入力"</formula>
    </cfRule>
    <cfRule type="expression" dxfId="5316" priority="5475">
      <formula>COUNTIF($F545,"*円*")=1</formula>
    </cfRule>
  </conditionalFormatting>
  <conditionalFormatting sqref="I545">
    <cfRule type="expression" dxfId="5315" priority="5474">
      <formula>D543="JPY"</formula>
    </cfRule>
  </conditionalFormatting>
  <conditionalFormatting sqref="C550">
    <cfRule type="expression" dxfId="5314" priority="5470">
      <formula>ISERR(C550)=TRUE</formula>
    </cfRule>
  </conditionalFormatting>
  <conditionalFormatting sqref="C550:E550">
    <cfRule type="cellIs" dxfId="5313" priority="5469" operator="greaterThan">
      <formula>0</formula>
    </cfRule>
  </conditionalFormatting>
  <conditionalFormatting sqref="G548:I548">
    <cfRule type="expression" dxfId="5312" priority="5471">
      <formula>$D548="JPY"</formula>
    </cfRule>
  </conditionalFormatting>
  <conditionalFormatting sqref="F548">
    <cfRule type="expression" dxfId="5311" priority="5464">
      <formula>$E548="クレカ入金"</formula>
    </cfRule>
    <cfRule type="expression" dxfId="5310" priority="5468">
      <formula>COUNTIF($E548,"*円*")=1</formula>
    </cfRule>
  </conditionalFormatting>
  <conditionalFormatting sqref="G550">
    <cfRule type="cellIs" dxfId="5309" priority="5465" operator="equal">
      <formula>"金額入力"</formula>
    </cfRule>
    <cfRule type="expression" dxfId="5308" priority="5467">
      <formula>COUNTIF($F550,"*円*")=1</formula>
    </cfRule>
  </conditionalFormatting>
  <conditionalFormatting sqref="I550">
    <cfRule type="expression" dxfId="5307" priority="5466">
      <formula>D548="JPY"</formula>
    </cfRule>
  </conditionalFormatting>
  <conditionalFormatting sqref="C555">
    <cfRule type="expression" dxfId="5306" priority="5462">
      <formula>ISERR(C555)=TRUE</formula>
    </cfRule>
  </conditionalFormatting>
  <conditionalFormatting sqref="C555:E555">
    <cfRule type="cellIs" dxfId="5305" priority="5461" operator="greaterThan">
      <formula>0</formula>
    </cfRule>
  </conditionalFormatting>
  <conditionalFormatting sqref="G553:I553">
    <cfRule type="expression" dxfId="5304" priority="5463">
      <formula>$D553="JPY"</formula>
    </cfRule>
  </conditionalFormatting>
  <conditionalFormatting sqref="F553">
    <cfRule type="expression" dxfId="5303" priority="5456">
      <formula>$E553="クレカ入金"</formula>
    </cfRule>
    <cfRule type="expression" dxfId="5302" priority="5460">
      <formula>COUNTIF($E553,"*円*")=1</formula>
    </cfRule>
  </conditionalFormatting>
  <conditionalFormatting sqref="G555">
    <cfRule type="cellIs" dxfId="5301" priority="5457" operator="equal">
      <formula>"金額入力"</formula>
    </cfRule>
    <cfRule type="expression" dxfId="5300" priority="5459">
      <formula>COUNTIF($F555,"*円*")=1</formula>
    </cfRule>
  </conditionalFormatting>
  <conditionalFormatting sqref="I555">
    <cfRule type="expression" dxfId="5299" priority="5458">
      <formula>D553="JPY"</formula>
    </cfRule>
  </conditionalFormatting>
  <conditionalFormatting sqref="C560">
    <cfRule type="expression" dxfId="5298" priority="5454">
      <formula>ISERR(C560)=TRUE</formula>
    </cfRule>
  </conditionalFormatting>
  <conditionalFormatting sqref="C560:E560">
    <cfRule type="cellIs" dxfId="5297" priority="5453" operator="greaterThan">
      <formula>0</formula>
    </cfRule>
  </conditionalFormatting>
  <conditionalFormatting sqref="G558:I558">
    <cfRule type="expression" dxfId="5296" priority="5455">
      <formula>$D558="JPY"</formula>
    </cfRule>
  </conditionalFormatting>
  <conditionalFormatting sqref="F558">
    <cfRule type="expression" dxfId="5295" priority="5448">
      <formula>$E558="クレカ入金"</formula>
    </cfRule>
    <cfRule type="expression" dxfId="5294" priority="5452">
      <formula>COUNTIF($E558,"*円*")=1</formula>
    </cfRule>
  </conditionalFormatting>
  <conditionalFormatting sqref="G560">
    <cfRule type="cellIs" dxfId="5293" priority="5449" operator="equal">
      <formula>"金額入力"</formula>
    </cfRule>
    <cfRule type="expression" dxfId="5292" priority="5451">
      <formula>COUNTIF($F560,"*円*")=1</formula>
    </cfRule>
  </conditionalFormatting>
  <conditionalFormatting sqref="I560">
    <cfRule type="expression" dxfId="5291" priority="5450">
      <formula>D558="JPY"</formula>
    </cfRule>
  </conditionalFormatting>
  <conditionalFormatting sqref="C565">
    <cfRule type="expression" dxfId="5290" priority="5446">
      <formula>ISERR(C565)=TRUE</formula>
    </cfRule>
  </conditionalFormatting>
  <conditionalFormatting sqref="C565:E565">
    <cfRule type="cellIs" dxfId="5289" priority="5445" operator="greaterThan">
      <formula>0</formula>
    </cfRule>
  </conditionalFormatting>
  <conditionalFormatting sqref="G563:I563">
    <cfRule type="expression" dxfId="5288" priority="5447">
      <formula>$D563="JPY"</formula>
    </cfRule>
  </conditionalFormatting>
  <conditionalFormatting sqref="F563">
    <cfRule type="expression" dxfId="5287" priority="5440">
      <formula>$E563="クレカ入金"</formula>
    </cfRule>
    <cfRule type="expression" dxfId="5286" priority="5444">
      <formula>COUNTIF($E563,"*円*")=1</formula>
    </cfRule>
  </conditionalFormatting>
  <conditionalFormatting sqref="G565">
    <cfRule type="cellIs" dxfId="5285" priority="5441" operator="equal">
      <formula>"金額入力"</formula>
    </cfRule>
    <cfRule type="expression" dxfId="5284" priority="5443">
      <formula>COUNTIF($F565,"*円*")=1</formula>
    </cfRule>
  </conditionalFormatting>
  <conditionalFormatting sqref="I565">
    <cfRule type="expression" dxfId="5283" priority="5442">
      <formula>D563="JPY"</formula>
    </cfRule>
  </conditionalFormatting>
  <conditionalFormatting sqref="C570">
    <cfRule type="expression" dxfId="5282" priority="5438">
      <formula>ISERR(C570)=TRUE</formula>
    </cfRule>
  </conditionalFormatting>
  <conditionalFormatting sqref="C570:E570">
    <cfRule type="cellIs" dxfId="5281" priority="5437" operator="greaterThan">
      <formula>0</formula>
    </cfRule>
  </conditionalFormatting>
  <conditionalFormatting sqref="G568:I568">
    <cfRule type="expression" dxfId="5280" priority="5439">
      <formula>$D568="JPY"</formula>
    </cfRule>
  </conditionalFormatting>
  <conditionalFormatting sqref="F568">
    <cfRule type="expression" dxfId="5279" priority="5432">
      <formula>$E568="クレカ入金"</formula>
    </cfRule>
    <cfRule type="expression" dxfId="5278" priority="5436">
      <formula>COUNTIF($E568,"*円*")=1</formula>
    </cfRule>
  </conditionalFormatting>
  <conditionalFormatting sqref="G570">
    <cfRule type="cellIs" dxfId="5277" priority="5433" operator="equal">
      <formula>"金額入力"</formula>
    </cfRule>
    <cfRule type="expression" dxfId="5276" priority="5435">
      <formula>COUNTIF($F570,"*円*")=1</formula>
    </cfRule>
  </conditionalFormatting>
  <conditionalFormatting sqref="I570">
    <cfRule type="expression" dxfId="5275" priority="5434">
      <formula>D568="JPY"</formula>
    </cfRule>
  </conditionalFormatting>
  <conditionalFormatting sqref="C575">
    <cfRule type="expression" dxfId="5274" priority="5430">
      <formula>ISERR(C575)=TRUE</formula>
    </cfRule>
  </conditionalFormatting>
  <conditionalFormatting sqref="C575:E575">
    <cfRule type="cellIs" dxfId="5273" priority="5429" operator="greaterThan">
      <formula>0</formula>
    </cfRule>
  </conditionalFormatting>
  <conditionalFormatting sqref="G573:I573">
    <cfRule type="expression" dxfId="5272" priority="5431">
      <formula>$D573="JPY"</formula>
    </cfRule>
  </conditionalFormatting>
  <conditionalFormatting sqref="F573">
    <cfRule type="expression" dxfId="5271" priority="5424">
      <formula>$E573="クレカ入金"</formula>
    </cfRule>
    <cfRule type="expression" dxfId="5270" priority="5428">
      <formula>COUNTIF($E573,"*円*")=1</formula>
    </cfRule>
  </conditionalFormatting>
  <conditionalFormatting sqref="G575">
    <cfRule type="cellIs" dxfId="5269" priority="5425" operator="equal">
      <formula>"金額入力"</formula>
    </cfRule>
    <cfRule type="expression" dxfId="5268" priority="5427">
      <formula>COUNTIF($F575,"*円*")=1</formula>
    </cfRule>
  </conditionalFormatting>
  <conditionalFormatting sqref="I575">
    <cfRule type="expression" dxfId="5267" priority="5426">
      <formula>D573="JPY"</formula>
    </cfRule>
  </conditionalFormatting>
  <conditionalFormatting sqref="T577">
    <cfRule type="expression" dxfId="5266" priority="5423">
      <formula>AND(D578="USD",COUNTIF(F580,"*円*")=0)=TRUE</formula>
    </cfRule>
  </conditionalFormatting>
  <conditionalFormatting sqref="T578">
    <cfRule type="expression" dxfId="5265" priority="5422">
      <formula>AND(D578="USD",COUNTIF(F580,"*円*")=0)=TRUE</formula>
    </cfRule>
  </conditionalFormatting>
  <conditionalFormatting sqref="K580:R580">
    <cfRule type="cellIs" dxfId="5264" priority="5421" operator="greaterThan">
      <formula>0</formula>
    </cfRule>
  </conditionalFormatting>
  <conditionalFormatting sqref="AE580">
    <cfRule type="expression" dxfId="5263" priority="5420">
      <formula>COUNTIF(F580,"*円*")=1</formula>
    </cfRule>
  </conditionalFormatting>
  <conditionalFormatting sqref="C580">
    <cfRule type="expression" dxfId="5262" priority="5418">
      <formula>ISERR(C580)=TRUE</formula>
    </cfRule>
  </conditionalFormatting>
  <conditionalFormatting sqref="C580:E580">
    <cfRule type="cellIs" dxfId="5261" priority="5417" operator="greaterThan">
      <formula>0</formula>
    </cfRule>
  </conditionalFormatting>
  <conditionalFormatting sqref="G578:I578">
    <cfRule type="expression" dxfId="5260" priority="5419">
      <formula>$D578="JPY"</formula>
    </cfRule>
  </conditionalFormatting>
  <conditionalFormatting sqref="F578">
    <cfRule type="expression" dxfId="5259" priority="5412">
      <formula>$E578="クレカ入金"</formula>
    </cfRule>
    <cfRule type="expression" dxfId="5258" priority="5416">
      <formula>COUNTIF($E578,"*円*")=1</formula>
    </cfRule>
  </conditionalFormatting>
  <conditionalFormatting sqref="G580">
    <cfRule type="cellIs" dxfId="5257" priority="5413" operator="equal">
      <formula>"金額入力"</formula>
    </cfRule>
    <cfRule type="expression" dxfId="5256" priority="5415">
      <formula>COUNTIF($F580,"*円*")=1</formula>
    </cfRule>
  </conditionalFormatting>
  <conditionalFormatting sqref="I580">
    <cfRule type="expression" dxfId="5255" priority="5414">
      <formula>D578="JPY"</formula>
    </cfRule>
  </conditionalFormatting>
  <conditionalFormatting sqref="T582">
    <cfRule type="expression" dxfId="5254" priority="5411">
      <formula>AND(D583="USD",COUNTIF(F585,"*円*")=0)=TRUE</formula>
    </cfRule>
  </conditionalFormatting>
  <conditionalFormatting sqref="T583">
    <cfRule type="expression" dxfId="5253" priority="5410">
      <formula>AND(D583="USD",COUNTIF(F585,"*円*")=0)=TRUE</formula>
    </cfRule>
  </conditionalFormatting>
  <conditionalFormatting sqref="K585:R585">
    <cfRule type="cellIs" dxfId="5252" priority="5409" operator="greaterThan">
      <formula>0</formula>
    </cfRule>
  </conditionalFormatting>
  <conditionalFormatting sqref="AE585">
    <cfRule type="expression" dxfId="5251" priority="5408">
      <formula>COUNTIF(F585,"*円*")=1</formula>
    </cfRule>
  </conditionalFormatting>
  <conditionalFormatting sqref="C585">
    <cfRule type="expression" dxfId="5250" priority="5406">
      <formula>ISERR(C585)=TRUE</formula>
    </cfRule>
  </conditionalFormatting>
  <conditionalFormatting sqref="C585:E585">
    <cfRule type="cellIs" dxfId="5249" priority="5405" operator="greaterThan">
      <formula>0</formula>
    </cfRule>
  </conditionalFormatting>
  <conditionalFormatting sqref="G583:I583">
    <cfRule type="expression" dxfId="5248" priority="5407">
      <formula>$D583="JPY"</formula>
    </cfRule>
  </conditionalFormatting>
  <conditionalFormatting sqref="F583">
    <cfRule type="expression" dxfId="5247" priority="5400">
      <formula>$E583="クレカ入金"</formula>
    </cfRule>
    <cfRule type="expression" dxfId="5246" priority="5404">
      <formula>COUNTIF($E583,"*円*")=1</formula>
    </cfRule>
  </conditionalFormatting>
  <conditionalFormatting sqref="G585">
    <cfRule type="cellIs" dxfId="5245" priority="5401" operator="equal">
      <formula>"金額入力"</formula>
    </cfRule>
    <cfRule type="expression" dxfId="5244" priority="5403">
      <formula>COUNTIF($F585,"*円*")=1</formula>
    </cfRule>
  </conditionalFormatting>
  <conditionalFormatting sqref="I585">
    <cfRule type="expression" dxfId="5243" priority="5402">
      <formula>D583="JPY"</formula>
    </cfRule>
  </conditionalFormatting>
  <conditionalFormatting sqref="T587">
    <cfRule type="expression" dxfId="5242" priority="5399">
      <formula>AND(D588="USD",COUNTIF(F590,"*円*")=0)=TRUE</formula>
    </cfRule>
  </conditionalFormatting>
  <conditionalFormatting sqref="T588">
    <cfRule type="expression" dxfId="5241" priority="5398">
      <formula>AND(D588="USD",COUNTIF(F590,"*円*")=0)=TRUE</formula>
    </cfRule>
  </conditionalFormatting>
  <conditionalFormatting sqref="K590:R590">
    <cfRule type="cellIs" dxfId="5240" priority="5397" operator="greaterThan">
      <formula>0</formula>
    </cfRule>
  </conditionalFormatting>
  <conditionalFormatting sqref="AE590">
    <cfRule type="expression" dxfId="5239" priority="5396">
      <formula>COUNTIF(F590,"*円*")=1</formula>
    </cfRule>
  </conditionalFormatting>
  <conditionalFormatting sqref="C590">
    <cfRule type="expression" dxfId="5238" priority="5394">
      <formula>ISERR(C590)=TRUE</formula>
    </cfRule>
  </conditionalFormatting>
  <conditionalFormatting sqref="C590:E590">
    <cfRule type="cellIs" dxfId="5237" priority="5393" operator="greaterThan">
      <formula>0</formula>
    </cfRule>
  </conditionalFormatting>
  <conditionalFormatting sqref="G588:I588">
    <cfRule type="expression" dxfId="5236" priority="5395">
      <formula>$D588="JPY"</formula>
    </cfRule>
  </conditionalFormatting>
  <conditionalFormatting sqref="F588">
    <cfRule type="expression" dxfId="5235" priority="5388">
      <formula>$E588="クレカ入金"</formula>
    </cfRule>
    <cfRule type="expression" dxfId="5234" priority="5392">
      <formula>COUNTIF($E588,"*円*")=1</formula>
    </cfRule>
  </conditionalFormatting>
  <conditionalFormatting sqref="G590">
    <cfRule type="cellIs" dxfId="5233" priority="5389" operator="equal">
      <formula>"金額入力"</formula>
    </cfRule>
    <cfRule type="expression" dxfId="5232" priority="5391">
      <formula>COUNTIF($F590,"*円*")=1</formula>
    </cfRule>
  </conditionalFormatting>
  <conditionalFormatting sqref="I590">
    <cfRule type="expression" dxfId="5231" priority="5390">
      <formula>D588="JPY"</formula>
    </cfRule>
  </conditionalFormatting>
  <conditionalFormatting sqref="T592">
    <cfRule type="expression" dxfId="5230" priority="5387">
      <formula>AND(D593="USD",COUNTIF(F595,"*円*")=0)=TRUE</formula>
    </cfRule>
  </conditionalFormatting>
  <conditionalFormatting sqref="T593">
    <cfRule type="expression" dxfId="5229" priority="5386">
      <formula>AND(D593="USD",COUNTIF(F595,"*円*")=0)=TRUE</formula>
    </cfRule>
  </conditionalFormatting>
  <conditionalFormatting sqref="K595:R595">
    <cfRule type="cellIs" dxfId="5228" priority="5385" operator="greaterThan">
      <formula>0</formula>
    </cfRule>
  </conditionalFormatting>
  <conditionalFormatting sqref="AE595">
    <cfRule type="expression" dxfId="5227" priority="5384">
      <formula>COUNTIF(F595,"*円*")=1</formula>
    </cfRule>
  </conditionalFormatting>
  <conditionalFormatting sqref="C595">
    <cfRule type="expression" dxfId="5226" priority="5382">
      <formula>ISERR(C595)=TRUE</formula>
    </cfRule>
  </conditionalFormatting>
  <conditionalFormatting sqref="C595:E595">
    <cfRule type="cellIs" dxfId="5225" priority="5381" operator="greaterThan">
      <formula>0</formula>
    </cfRule>
  </conditionalFormatting>
  <conditionalFormatting sqref="G593:I593">
    <cfRule type="expression" dxfId="5224" priority="5383">
      <formula>$D593="JPY"</formula>
    </cfRule>
  </conditionalFormatting>
  <conditionalFormatting sqref="F593">
    <cfRule type="expression" dxfId="5223" priority="5376">
      <formula>$E593="クレカ入金"</formula>
    </cfRule>
    <cfRule type="expression" dxfId="5222" priority="5380">
      <formula>COUNTIF($E593,"*円*")=1</formula>
    </cfRule>
  </conditionalFormatting>
  <conditionalFormatting sqref="G595">
    <cfRule type="cellIs" dxfId="5221" priority="5377" operator="equal">
      <formula>"金額入力"</formula>
    </cfRule>
    <cfRule type="expression" dxfId="5220" priority="5379">
      <formula>COUNTIF($F595,"*円*")=1</formula>
    </cfRule>
  </conditionalFormatting>
  <conditionalFormatting sqref="I595">
    <cfRule type="expression" dxfId="5219" priority="5378">
      <formula>D593="JPY"</formula>
    </cfRule>
  </conditionalFormatting>
  <conditionalFormatting sqref="T597">
    <cfRule type="expression" dxfId="5218" priority="5375">
      <formula>AND(D598="USD",COUNTIF(F600,"*円*")=0)=TRUE</formula>
    </cfRule>
  </conditionalFormatting>
  <conditionalFormatting sqref="T598">
    <cfRule type="expression" dxfId="5217" priority="5374">
      <formula>AND(D598="USD",COUNTIF(F600,"*円*")=0)=TRUE</formula>
    </cfRule>
  </conditionalFormatting>
  <conditionalFormatting sqref="K600:R600">
    <cfRule type="cellIs" dxfId="5216" priority="5373" operator="greaterThan">
      <formula>0</formula>
    </cfRule>
  </conditionalFormatting>
  <conditionalFormatting sqref="AE600">
    <cfRule type="expression" dxfId="5215" priority="5372">
      <formula>COUNTIF(F600,"*円*")=1</formula>
    </cfRule>
  </conditionalFormatting>
  <conditionalFormatting sqref="C600">
    <cfRule type="expression" dxfId="5214" priority="5370">
      <formula>ISERR(C600)=TRUE</formula>
    </cfRule>
  </conditionalFormatting>
  <conditionalFormatting sqref="C600:E600">
    <cfRule type="cellIs" dxfId="5213" priority="5369" operator="greaterThan">
      <formula>0</formula>
    </cfRule>
  </conditionalFormatting>
  <conditionalFormatting sqref="G598:I598">
    <cfRule type="expression" dxfId="5212" priority="5371">
      <formula>$D598="JPY"</formula>
    </cfRule>
  </conditionalFormatting>
  <conditionalFormatting sqref="F598">
    <cfRule type="expression" dxfId="5211" priority="5364">
      <formula>$E598="クレカ入金"</formula>
    </cfRule>
    <cfRule type="expression" dxfId="5210" priority="5368">
      <formula>COUNTIF($E598,"*円*")=1</formula>
    </cfRule>
  </conditionalFormatting>
  <conditionalFormatting sqref="G600">
    <cfRule type="cellIs" dxfId="5209" priority="5365" operator="equal">
      <formula>"金額入力"</formula>
    </cfRule>
    <cfRule type="expression" dxfId="5208" priority="5367">
      <formula>COUNTIF($F600,"*円*")=1</formula>
    </cfRule>
  </conditionalFormatting>
  <conditionalFormatting sqref="I600">
    <cfRule type="expression" dxfId="5207" priority="5366">
      <formula>D598="JPY"</formula>
    </cfRule>
  </conditionalFormatting>
  <conditionalFormatting sqref="C616">
    <cfRule type="expression" dxfId="5206" priority="5360">
      <formula>ISERR(C616)=TRUE</formula>
    </cfRule>
  </conditionalFormatting>
  <conditionalFormatting sqref="C616:E616">
    <cfRule type="cellIs" dxfId="5205" priority="5359" operator="greaterThan">
      <formula>0</formula>
    </cfRule>
  </conditionalFormatting>
  <conditionalFormatting sqref="G614:I614">
    <cfRule type="expression" dxfId="5204" priority="5361">
      <formula>$D614="JPY"</formula>
    </cfRule>
  </conditionalFormatting>
  <conditionalFormatting sqref="T613">
    <cfRule type="expression" dxfId="5203" priority="5362">
      <formula>AND(D614="USD",COUNTIF(F616,"*円*")=0)=TRUE</formula>
    </cfRule>
  </conditionalFormatting>
  <conditionalFormatting sqref="F614">
    <cfRule type="expression" dxfId="5202" priority="5311">
      <formula>$E614="クレカ入金"</formula>
    </cfRule>
    <cfRule type="expression" dxfId="5201" priority="5358">
      <formula>COUNTIF($E614,"*円*")=1</formula>
    </cfRule>
  </conditionalFormatting>
  <conditionalFormatting sqref="G616">
    <cfRule type="cellIs" dxfId="5200" priority="5345" operator="equal">
      <formula>"金額入力"</formula>
    </cfRule>
    <cfRule type="expression" dxfId="5199" priority="5351">
      <formula>COUNTIF($F616,"*円*")=1</formula>
    </cfRule>
  </conditionalFormatting>
  <conditionalFormatting sqref="T614">
    <cfRule type="expression" dxfId="5198" priority="5350">
      <formula>AND(D614="USD",COUNTIF(F616,"*円*")=0)=TRUE</formula>
    </cfRule>
  </conditionalFormatting>
  <conditionalFormatting sqref="C605:C610">
    <cfRule type="expression" dxfId="5197" priority="5349">
      <formula>B605="✓"</formula>
    </cfRule>
  </conditionalFormatting>
  <conditionalFormatting sqref="G605">
    <cfRule type="expression" dxfId="5196" priority="5348">
      <formula>J605="✓"</formula>
    </cfRule>
  </conditionalFormatting>
  <conditionalFormatting sqref="I616">
    <cfRule type="expression" dxfId="5195" priority="5347">
      <formula>D614="JPY"</formula>
    </cfRule>
  </conditionalFormatting>
  <conditionalFormatting sqref="E603:E604 G603 I603">
    <cfRule type="cellIs" dxfId="5194" priority="5346" operator="greaterThan">
      <formula>0</formula>
    </cfRule>
  </conditionalFormatting>
  <conditionalFormatting sqref="G606">
    <cfRule type="expression" dxfId="5193" priority="5344">
      <formula>J606="✓"</formula>
    </cfRule>
  </conditionalFormatting>
  <conditionalFormatting sqref="G607">
    <cfRule type="expression" dxfId="5192" priority="5343">
      <formula>J607="✓"</formula>
    </cfRule>
  </conditionalFormatting>
  <conditionalFormatting sqref="G608">
    <cfRule type="expression" dxfId="5191" priority="5342">
      <formula>J608="✓"</formula>
    </cfRule>
  </conditionalFormatting>
  <conditionalFormatting sqref="G609">
    <cfRule type="expression" dxfId="5190" priority="5341">
      <formula>J609="✓"</formula>
    </cfRule>
  </conditionalFormatting>
  <conditionalFormatting sqref="G610">
    <cfRule type="expression" dxfId="5189" priority="5340">
      <formula>J610="✓"</formula>
    </cfRule>
  </conditionalFormatting>
  <conditionalFormatting sqref="T618">
    <cfRule type="expression" dxfId="5188" priority="5339">
      <formula>AND(D619="USD",COUNTIF(F621,"*円*")=0)=TRUE</formula>
    </cfRule>
  </conditionalFormatting>
  <conditionalFormatting sqref="T619">
    <cfRule type="expression" dxfId="5187" priority="5338">
      <formula>AND(D619="USD",COUNTIF(F621,"*円*")=0)=TRUE</formula>
    </cfRule>
  </conditionalFormatting>
  <conditionalFormatting sqref="T623">
    <cfRule type="expression" dxfId="5186" priority="5337">
      <formula>AND(D624="USD",COUNTIF(F626,"*円*")=0)=TRUE</formula>
    </cfRule>
  </conditionalFormatting>
  <conditionalFormatting sqref="T624">
    <cfRule type="expression" dxfId="5185" priority="5336">
      <formula>AND(D624="USD",COUNTIF(F626,"*円*")=0)=TRUE</formula>
    </cfRule>
  </conditionalFormatting>
  <conditionalFormatting sqref="T628">
    <cfRule type="expression" dxfId="5184" priority="5335">
      <formula>AND(D629="USD",COUNTIF(F631,"*円*")=0)=TRUE</formula>
    </cfRule>
  </conditionalFormatting>
  <conditionalFormatting sqref="T629">
    <cfRule type="expression" dxfId="5183" priority="5334">
      <formula>AND(D629="USD",COUNTIF(F631,"*円*")=0)=TRUE</formula>
    </cfRule>
  </conditionalFormatting>
  <conditionalFormatting sqref="T633">
    <cfRule type="expression" dxfId="5182" priority="5333">
      <formula>AND(D634="USD",COUNTIF(F636,"*円*")=0)=TRUE</formula>
    </cfRule>
  </conditionalFormatting>
  <conditionalFormatting sqref="T634">
    <cfRule type="expression" dxfId="5181" priority="5332">
      <formula>AND(D634="USD",COUNTIF(F636,"*円*")=0)=TRUE</formula>
    </cfRule>
  </conditionalFormatting>
  <conditionalFormatting sqref="T638">
    <cfRule type="expression" dxfId="5180" priority="5331">
      <formula>AND(D639="USD",COUNTIF(F641,"*円*")=0)=TRUE</formula>
    </cfRule>
  </conditionalFormatting>
  <conditionalFormatting sqref="T639">
    <cfRule type="expression" dxfId="5179" priority="5330">
      <formula>AND(D639="USD",COUNTIF(F641,"*円*")=0)=TRUE</formula>
    </cfRule>
  </conditionalFormatting>
  <conditionalFormatting sqref="T643">
    <cfRule type="expression" dxfId="5178" priority="5329">
      <formula>AND(D644="USD",COUNTIF(F646,"*円*")=0)=TRUE</formula>
    </cfRule>
  </conditionalFormatting>
  <conditionalFormatting sqref="T644">
    <cfRule type="expression" dxfId="5177" priority="5328">
      <formula>AND(D644="USD",COUNTIF(F646,"*円*")=0)=TRUE</formula>
    </cfRule>
  </conditionalFormatting>
  <conditionalFormatting sqref="T648">
    <cfRule type="expression" dxfId="5176" priority="5327">
      <formula>AND(D649="USD",COUNTIF(F651,"*円*")=0)=TRUE</formula>
    </cfRule>
  </conditionalFormatting>
  <conditionalFormatting sqref="T649">
    <cfRule type="expression" dxfId="5175" priority="5326">
      <formula>AND(D649="USD",COUNTIF(F651,"*円*")=0)=TRUE</formula>
    </cfRule>
  </conditionalFormatting>
  <conditionalFormatting sqref="T653">
    <cfRule type="expression" dxfId="5174" priority="5325">
      <formula>AND(D654="USD",COUNTIF(F656,"*円*")=0)=TRUE</formula>
    </cfRule>
  </conditionalFormatting>
  <conditionalFormatting sqref="T654">
    <cfRule type="expression" dxfId="5173" priority="5324">
      <formula>AND(D654="USD",COUNTIF(F656,"*円*")=0)=TRUE</formula>
    </cfRule>
  </conditionalFormatting>
  <conditionalFormatting sqref="T658">
    <cfRule type="expression" dxfId="5172" priority="5323">
      <formula>AND(D659="USD",COUNTIF(F661,"*円*")=0)=TRUE</formula>
    </cfRule>
  </conditionalFormatting>
  <conditionalFormatting sqref="T659">
    <cfRule type="expression" dxfId="5171" priority="5322">
      <formula>AND(D659="USD",COUNTIF(F661,"*円*")=0)=TRUE</formula>
    </cfRule>
  </conditionalFormatting>
  <conditionalFormatting sqref="K616:R616">
    <cfRule type="cellIs" dxfId="5170" priority="5321" operator="greaterThan">
      <formula>0</formula>
    </cfRule>
  </conditionalFormatting>
  <conditionalFormatting sqref="K621:R621">
    <cfRule type="cellIs" dxfId="5169" priority="5320" operator="greaterThan">
      <formula>0</formula>
    </cfRule>
  </conditionalFormatting>
  <conditionalFormatting sqref="K626:R626">
    <cfRule type="cellIs" dxfId="5168" priority="5319" operator="greaterThan">
      <formula>0</formula>
    </cfRule>
  </conditionalFormatting>
  <conditionalFormatting sqref="K631:R631">
    <cfRule type="cellIs" dxfId="5167" priority="5318" operator="greaterThan">
      <formula>0</formula>
    </cfRule>
  </conditionalFormatting>
  <conditionalFormatting sqref="K636:R636">
    <cfRule type="cellIs" dxfId="5166" priority="5317" operator="greaterThan">
      <formula>0</formula>
    </cfRule>
  </conditionalFormatting>
  <conditionalFormatting sqref="K641:R641">
    <cfRule type="cellIs" dxfId="5165" priority="5316" operator="greaterThan">
      <formula>0</formula>
    </cfRule>
  </conditionalFormatting>
  <conditionalFormatting sqref="K646:R646">
    <cfRule type="cellIs" dxfId="5164" priority="5315" operator="greaterThan">
      <formula>0</formula>
    </cfRule>
  </conditionalFormatting>
  <conditionalFormatting sqref="K651:R651">
    <cfRule type="cellIs" dxfId="5163" priority="5314" operator="greaterThan">
      <formula>0</formula>
    </cfRule>
  </conditionalFormatting>
  <conditionalFormatting sqref="K656:R656">
    <cfRule type="cellIs" dxfId="5162" priority="5313" operator="greaterThan">
      <formula>0</formula>
    </cfRule>
  </conditionalFormatting>
  <conditionalFormatting sqref="K661:R661">
    <cfRule type="cellIs" dxfId="5161" priority="5312" operator="greaterThan">
      <formula>0</formula>
    </cfRule>
  </conditionalFormatting>
  <conditionalFormatting sqref="AE616">
    <cfRule type="expression" dxfId="5160" priority="5310">
      <formula>COUNTIF(F616,"*円*")=1</formula>
    </cfRule>
  </conditionalFormatting>
  <conditionalFormatting sqref="AE621">
    <cfRule type="expression" dxfId="5159" priority="5309">
      <formula>COUNTIF(F621,"*円*")=1</formula>
    </cfRule>
  </conditionalFormatting>
  <conditionalFormatting sqref="AE626">
    <cfRule type="expression" dxfId="5158" priority="5308">
      <formula>COUNTIF(F626,"*円*")=1</formula>
    </cfRule>
  </conditionalFormatting>
  <conditionalFormatting sqref="AE631">
    <cfRule type="expression" dxfId="5157" priority="5307">
      <formula>COUNTIF(F631,"*円*")=1</formula>
    </cfRule>
  </conditionalFormatting>
  <conditionalFormatting sqref="AE636">
    <cfRule type="expression" dxfId="5156" priority="5306">
      <formula>COUNTIF(F636,"*円*")=1</formula>
    </cfRule>
  </conditionalFormatting>
  <conditionalFormatting sqref="AE641">
    <cfRule type="expression" dxfId="5155" priority="5305">
      <formula>COUNTIF(F641,"*円*")=1</formula>
    </cfRule>
  </conditionalFormatting>
  <conditionalFormatting sqref="AE646">
    <cfRule type="expression" dxfId="5154" priority="5304">
      <formula>COUNTIF(F646,"*円*")=1</formula>
    </cfRule>
  </conditionalFormatting>
  <conditionalFormatting sqref="AE651">
    <cfRule type="expression" dxfId="5153" priority="5303">
      <formula>COUNTIF(F651,"*円*")=1</formula>
    </cfRule>
  </conditionalFormatting>
  <conditionalFormatting sqref="AE656">
    <cfRule type="expression" dxfId="5152" priority="5302">
      <formula>COUNTIF(F656,"*円*")=1</formula>
    </cfRule>
  </conditionalFormatting>
  <conditionalFormatting sqref="AE661">
    <cfRule type="expression" dxfId="5151" priority="5301">
      <formula>COUNTIF(F661,"*円*")=1</formula>
    </cfRule>
  </conditionalFormatting>
  <conditionalFormatting sqref="C621">
    <cfRule type="expression" dxfId="5150" priority="5299">
      <formula>ISERR(C621)=TRUE</formula>
    </cfRule>
  </conditionalFormatting>
  <conditionalFormatting sqref="C621:E621">
    <cfRule type="cellIs" dxfId="5149" priority="5298" operator="greaterThan">
      <formula>0</formula>
    </cfRule>
  </conditionalFormatting>
  <conditionalFormatting sqref="G619:I619">
    <cfRule type="expression" dxfId="5148" priority="5300">
      <formula>$D619="JPY"</formula>
    </cfRule>
  </conditionalFormatting>
  <conditionalFormatting sqref="F619">
    <cfRule type="expression" dxfId="5147" priority="5293">
      <formula>$E619="クレカ入金"</formula>
    </cfRule>
    <cfRule type="expression" dxfId="5146" priority="5297">
      <formula>COUNTIF($E619,"*円*")=1</formula>
    </cfRule>
  </conditionalFormatting>
  <conditionalFormatting sqref="G621">
    <cfRule type="cellIs" dxfId="5145" priority="5294" operator="equal">
      <formula>"金額入力"</formula>
    </cfRule>
    <cfRule type="expression" dxfId="5144" priority="5296">
      <formula>COUNTIF($F621,"*円*")=1</formula>
    </cfRule>
  </conditionalFormatting>
  <conditionalFormatting sqref="I621">
    <cfRule type="expression" dxfId="5143" priority="5295">
      <formula>D619="JPY"</formula>
    </cfRule>
  </conditionalFormatting>
  <conditionalFormatting sqref="C626">
    <cfRule type="expression" dxfId="5142" priority="5291">
      <formula>ISERR(C626)=TRUE</formula>
    </cfRule>
  </conditionalFormatting>
  <conditionalFormatting sqref="C626:E626">
    <cfRule type="cellIs" dxfId="5141" priority="5290" operator="greaterThan">
      <formula>0</formula>
    </cfRule>
  </conditionalFormatting>
  <conditionalFormatting sqref="G624:I624">
    <cfRule type="expression" dxfId="5140" priority="5292">
      <formula>$D624="JPY"</formula>
    </cfRule>
  </conditionalFormatting>
  <conditionalFormatting sqref="F624">
    <cfRule type="expression" dxfId="5139" priority="5285">
      <formula>$E624="クレカ入金"</formula>
    </cfRule>
    <cfRule type="expression" dxfId="5138" priority="5289">
      <formula>COUNTIF($E624,"*円*")=1</formula>
    </cfRule>
  </conditionalFormatting>
  <conditionalFormatting sqref="G626">
    <cfRule type="cellIs" dxfId="5137" priority="5286" operator="equal">
      <formula>"金額入力"</formula>
    </cfRule>
    <cfRule type="expression" dxfId="5136" priority="5288">
      <formula>COUNTIF($F626,"*円*")=1</formula>
    </cfRule>
  </conditionalFormatting>
  <conditionalFormatting sqref="I626">
    <cfRule type="expression" dxfId="5135" priority="5287">
      <formula>D624="JPY"</formula>
    </cfRule>
  </conditionalFormatting>
  <conditionalFormatting sqref="C631">
    <cfRule type="expression" dxfId="5134" priority="5283">
      <formula>ISERR(C631)=TRUE</formula>
    </cfRule>
  </conditionalFormatting>
  <conditionalFormatting sqref="C631:E631">
    <cfRule type="cellIs" dxfId="5133" priority="5282" operator="greaterThan">
      <formula>0</formula>
    </cfRule>
  </conditionalFormatting>
  <conditionalFormatting sqref="G629:I629">
    <cfRule type="expression" dxfId="5132" priority="5284">
      <formula>$D629="JPY"</formula>
    </cfRule>
  </conditionalFormatting>
  <conditionalFormatting sqref="F629">
    <cfRule type="expression" dxfId="5131" priority="5277">
      <formula>$E629="クレカ入金"</formula>
    </cfRule>
    <cfRule type="expression" dxfId="5130" priority="5281">
      <formula>COUNTIF($E629,"*円*")=1</formula>
    </cfRule>
  </conditionalFormatting>
  <conditionalFormatting sqref="G631">
    <cfRule type="cellIs" dxfId="5129" priority="5278" operator="equal">
      <formula>"金額入力"</formula>
    </cfRule>
    <cfRule type="expression" dxfId="5128" priority="5280">
      <formula>COUNTIF($F631,"*円*")=1</formula>
    </cfRule>
  </conditionalFormatting>
  <conditionalFormatting sqref="I631">
    <cfRule type="expression" dxfId="5127" priority="5279">
      <formula>D629="JPY"</formula>
    </cfRule>
  </conditionalFormatting>
  <conditionalFormatting sqref="C636">
    <cfRule type="expression" dxfId="5126" priority="5275">
      <formula>ISERR(C636)=TRUE</formula>
    </cfRule>
  </conditionalFormatting>
  <conditionalFormatting sqref="C636:E636">
    <cfRule type="cellIs" dxfId="5125" priority="5274" operator="greaterThan">
      <formula>0</formula>
    </cfRule>
  </conditionalFormatting>
  <conditionalFormatting sqref="G634:I634">
    <cfRule type="expression" dxfId="5124" priority="5276">
      <formula>$D634="JPY"</formula>
    </cfRule>
  </conditionalFormatting>
  <conditionalFormatting sqref="F634">
    <cfRule type="expression" dxfId="5123" priority="5269">
      <formula>$E634="クレカ入金"</formula>
    </cfRule>
    <cfRule type="expression" dxfId="5122" priority="5273">
      <formula>COUNTIF($E634,"*円*")=1</formula>
    </cfRule>
  </conditionalFormatting>
  <conditionalFormatting sqref="G636">
    <cfRule type="cellIs" dxfId="5121" priority="5270" operator="equal">
      <formula>"金額入力"</formula>
    </cfRule>
    <cfRule type="expression" dxfId="5120" priority="5272">
      <formula>COUNTIF($F636,"*円*")=1</formula>
    </cfRule>
  </conditionalFormatting>
  <conditionalFormatting sqref="I636">
    <cfRule type="expression" dxfId="5119" priority="5271">
      <formula>D634="JPY"</formula>
    </cfRule>
  </conditionalFormatting>
  <conditionalFormatting sqref="C641">
    <cfRule type="expression" dxfId="5118" priority="5267">
      <formula>ISERR(C641)=TRUE</formula>
    </cfRule>
  </conditionalFormatting>
  <conditionalFormatting sqref="C641:E641">
    <cfRule type="cellIs" dxfId="5117" priority="5266" operator="greaterThan">
      <formula>0</formula>
    </cfRule>
  </conditionalFormatting>
  <conditionalFormatting sqref="G639:I639">
    <cfRule type="expression" dxfId="5116" priority="5268">
      <formula>$D639="JPY"</formula>
    </cfRule>
  </conditionalFormatting>
  <conditionalFormatting sqref="F639">
    <cfRule type="expression" dxfId="5115" priority="5261">
      <formula>$E639="クレカ入金"</formula>
    </cfRule>
    <cfRule type="expression" dxfId="5114" priority="5265">
      <formula>COUNTIF($E639,"*円*")=1</formula>
    </cfRule>
  </conditionalFormatting>
  <conditionalFormatting sqref="G641">
    <cfRule type="cellIs" dxfId="5113" priority="5262" operator="equal">
      <formula>"金額入力"</formula>
    </cfRule>
    <cfRule type="expression" dxfId="5112" priority="5264">
      <formula>COUNTIF($F641,"*円*")=1</formula>
    </cfRule>
  </conditionalFormatting>
  <conditionalFormatting sqref="I641">
    <cfRule type="expression" dxfId="5111" priority="5263">
      <formula>D639="JPY"</formula>
    </cfRule>
  </conditionalFormatting>
  <conditionalFormatting sqref="C646">
    <cfRule type="expression" dxfId="5110" priority="5259">
      <formula>ISERR(C646)=TRUE</formula>
    </cfRule>
  </conditionalFormatting>
  <conditionalFormatting sqref="C646:E646">
    <cfRule type="cellIs" dxfId="5109" priority="5258" operator="greaterThan">
      <formula>0</formula>
    </cfRule>
  </conditionalFormatting>
  <conditionalFormatting sqref="G644:I644">
    <cfRule type="expression" dxfId="5108" priority="5260">
      <formula>$D644="JPY"</formula>
    </cfRule>
  </conditionalFormatting>
  <conditionalFormatting sqref="F644">
    <cfRule type="expression" dxfId="5107" priority="5253">
      <formula>$E644="クレカ入金"</formula>
    </cfRule>
    <cfRule type="expression" dxfId="5106" priority="5257">
      <formula>COUNTIF($E644,"*円*")=1</formula>
    </cfRule>
  </conditionalFormatting>
  <conditionalFormatting sqref="G646">
    <cfRule type="cellIs" dxfId="5105" priority="5254" operator="equal">
      <formula>"金額入力"</formula>
    </cfRule>
    <cfRule type="expression" dxfId="5104" priority="5256">
      <formula>COUNTIF($F646,"*円*")=1</formula>
    </cfRule>
  </conditionalFormatting>
  <conditionalFormatting sqref="I646">
    <cfRule type="expression" dxfId="5103" priority="5255">
      <formula>D644="JPY"</formula>
    </cfRule>
  </conditionalFormatting>
  <conditionalFormatting sqref="C651">
    <cfRule type="expression" dxfId="5102" priority="5251">
      <formula>ISERR(C651)=TRUE</formula>
    </cfRule>
  </conditionalFormatting>
  <conditionalFormatting sqref="C651:E651">
    <cfRule type="cellIs" dxfId="5101" priority="5250" operator="greaterThan">
      <formula>0</formula>
    </cfRule>
  </conditionalFormatting>
  <conditionalFormatting sqref="G649:I649">
    <cfRule type="expression" dxfId="5100" priority="5252">
      <formula>$D649="JPY"</formula>
    </cfRule>
  </conditionalFormatting>
  <conditionalFormatting sqref="F649">
    <cfRule type="expression" dxfId="5099" priority="5245">
      <formula>$E649="クレカ入金"</formula>
    </cfRule>
    <cfRule type="expression" dxfId="5098" priority="5249">
      <formula>COUNTIF($E649,"*円*")=1</formula>
    </cfRule>
  </conditionalFormatting>
  <conditionalFormatting sqref="G651">
    <cfRule type="cellIs" dxfId="5097" priority="5246" operator="equal">
      <formula>"金額入力"</formula>
    </cfRule>
    <cfRule type="expression" dxfId="5096" priority="5248">
      <formula>COUNTIF($F651,"*円*")=1</formula>
    </cfRule>
  </conditionalFormatting>
  <conditionalFormatting sqref="I651">
    <cfRule type="expression" dxfId="5095" priority="5247">
      <formula>D649="JPY"</formula>
    </cfRule>
  </conditionalFormatting>
  <conditionalFormatting sqref="C656">
    <cfRule type="expression" dxfId="5094" priority="5243">
      <formula>ISERR(C656)=TRUE</formula>
    </cfRule>
  </conditionalFormatting>
  <conditionalFormatting sqref="C656:E656">
    <cfRule type="cellIs" dxfId="5093" priority="5242" operator="greaterThan">
      <formula>0</formula>
    </cfRule>
  </conditionalFormatting>
  <conditionalFormatting sqref="G654:I654">
    <cfRule type="expression" dxfId="5092" priority="5244">
      <formula>$D654="JPY"</formula>
    </cfRule>
  </conditionalFormatting>
  <conditionalFormatting sqref="F654">
    <cfRule type="expression" dxfId="5091" priority="5237">
      <formula>$E654="クレカ入金"</formula>
    </cfRule>
    <cfRule type="expression" dxfId="5090" priority="5241">
      <formula>COUNTIF($E654,"*円*")=1</formula>
    </cfRule>
  </conditionalFormatting>
  <conditionalFormatting sqref="G656">
    <cfRule type="cellIs" dxfId="5089" priority="5238" operator="equal">
      <formula>"金額入力"</formula>
    </cfRule>
    <cfRule type="expression" dxfId="5088" priority="5240">
      <formula>COUNTIF($F656,"*円*")=1</formula>
    </cfRule>
  </conditionalFormatting>
  <conditionalFormatting sqref="I656">
    <cfRule type="expression" dxfId="5087" priority="5239">
      <formula>D654="JPY"</formula>
    </cfRule>
  </conditionalFormatting>
  <conditionalFormatting sqref="C661">
    <cfRule type="expression" dxfId="5086" priority="5235">
      <formula>ISERR(C661)=TRUE</formula>
    </cfRule>
  </conditionalFormatting>
  <conditionalFormatting sqref="C661:E661">
    <cfRule type="cellIs" dxfId="5085" priority="5234" operator="greaterThan">
      <formula>0</formula>
    </cfRule>
  </conditionalFormatting>
  <conditionalFormatting sqref="G659:I659">
    <cfRule type="expression" dxfId="5084" priority="5236">
      <formula>$D659="JPY"</formula>
    </cfRule>
  </conditionalFormatting>
  <conditionalFormatting sqref="F659">
    <cfRule type="expression" dxfId="5083" priority="5229">
      <formula>$E659="クレカ入金"</formula>
    </cfRule>
    <cfRule type="expression" dxfId="5082" priority="5233">
      <formula>COUNTIF($E659,"*円*")=1</formula>
    </cfRule>
  </conditionalFormatting>
  <conditionalFormatting sqref="G661">
    <cfRule type="cellIs" dxfId="5081" priority="5230" operator="equal">
      <formula>"金額入力"</formula>
    </cfRule>
    <cfRule type="expression" dxfId="5080" priority="5232">
      <formula>COUNTIF($F661,"*円*")=1</formula>
    </cfRule>
  </conditionalFormatting>
  <conditionalFormatting sqref="I661">
    <cfRule type="expression" dxfId="5079" priority="5231">
      <formula>D659="JPY"</formula>
    </cfRule>
  </conditionalFormatting>
  <conditionalFormatting sqref="T663">
    <cfRule type="expression" dxfId="5078" priority="5228">
      <formula>AND(D664="USD",COUNTIF(F666,"*円*")=0)=TRUE</formula>
    </cfRule>
  </conditionalFormatting>
  <conditionalFormatting sqref="T664">
    <cfRule type="expression" dxfId="5077" priority="5227">
      <formula>AND(D664="USD",COUNTIF(F666,"*円*")=0)=TRUE</formula>
    </cfRule>
  </conditionalFormatting>
  <conditionalFormatting sqref="K666:R666">
    <cfRule type="cellIs" dxfId="5076" priority="5226" operator="greaterThan">
      <formula>0</formula>
    </cfRule>
  </conditionalFormatting>
  <conditionalFormatting sqref="AE666">
    <cfRule type="expression" dxfId="5075" priority="5225">
      <formula>COUNTIF(F666,"*円*")=1</formula>
    </cfRule>
  </conditionalFormatting>
  <conditionalFormatting sqref="C666">
    <cfRule type="expression" dxfId="5074" priority="5223">
      <formula>ISERR(C666)=TRUE</formula>
    </cfRule>
  </conditionalFormatting>
  <conditionalFormatting sqref="C666:E666">
    <cfRule type="cellIs" dxfId="5073" priority="5222" operator="greaterThan">
      <formula>0</formula>
    </cfRule>
  </conditionalFormatting>
  <conditionalFormatting sqref="G664:I664">
    <cfRule type="expression" dxfId="5072" priority="5224">
      <formula>$D664="JPY"</formula>
    </cfRule>
  </conditionalFormatting>
  <conditionalFormatting sqref="F664">
    <cfRule type="expression" dxfId="5071" priority="5217">
      <formula>$E664="クレカ入金"</formula>
    </cfRule>
    <cfRule type="expression" dxfId="5070" priority="5221">
      <formula>COUNTIF($E664,"*円*")=1</formula>
    </cfRule>
  </conditionalFormatting>
  <conditionalFormatting sqref="G666">
    <cfRule type="cellIs" dxfId="5069" priority="5218" operator="equal">
      <formula>"金額入力"</formula>
    </cfRule>
    <cfRule type="expression" dxfId="5068" priority="5220">
      <formula>COUNTIF($F666,"*円*")=1</formula>
    </cfRule>
  </conditionalFormatting>
  <conditionalFormatting sqref="I666">
    <cfRule type="expression" dxfId="5067" priority="5219">
      <formula>D664="JPY"</formula>
    </cfRule>
  </conditionalFormatting>
  <conditionalFormatting sqref="T668">
    <cfRule type="expression" dxfId="5066" priority="5216">
      <formula>AND(D669="USD",COUNTIF(F671,"*円*")=0)=TRUE</formula>
    </cfRule>
  </conditionalFormatting>
  <conditionalFormatting sqref="T669">
    <cfRule type="expression" dxfId="5065" priority="5215">
      <formula>AND(D669="USD",COUNTIF(F671,"*円*")=0)=TRUE</formula>
    </cfRule>
  </conditionalFormatting>
  <conditionalFormatting sqref="K671:R671">
    <cfRule type="cellIs" dxfId="5064" priority="5214" operator="greaterThan">
      <formula>0</formula>
    </cfRule>
  </conditionalFormatting>
  <conditionalFormatting sqref="AE671">
    <cfRule type="expression" dxfId="5063" priority="5213">
      <formula>COUNTIF(F671,"*円*")=1</formula>
    </cfRule>
  </conditionalFormatting>
  <conditionalFormatting sqref="C671">
    <cfRule type="expression" dxfId="5062" priority="5211">
      <formula>ISERR(C671)=TRUE</formula>
    </cfRule>
  </conditionalFormatting>
  <conditionalFormatting sqref="C671:E671">
    <cfRule type="cellIs" dxfId="5061" priority="5210" operator="greaterThan">
      <formula>0</formula>
    </cfRule>
  </conditionalFormatting>
  <conditionalFormatting sqref="G669:I669">
    <cfRule type="expression" dxfId="5060" priority="5212">
      <formula>$D669="JPY"</formula>
    </cfRule>
  </conditionalFormatting>
  <conditionalFormatting sqref="F669">
    <cfRule type="expression" dxfId="5059" priority="5205">
      <formula>$E669="クレカ入金"</formula>
    </cfRule>
    <cfRule type="expression" dxfId="5058" priority="5209">
      <formula>COUNTIF($E669,"*円*")=1</formula>
    </cfRule>
  </conditionalFormatting>
  <conditionalFormatting sqref="G671">
    <cfRule type="cellIs" dxfId="5057" priority="5206" operator="equal">
      <formula>"金額入力"</formula>
    </cfRule>
    <cfRule type="expression" dxfId="5056" priority="5208">
      <formula>COUNTIF($F671,"*円*")=1</formula>
    </cfRule>
  </conditionalFormatting>
  <conditionalFormatting sqref="I671">
    <cfRule type="expression" dxfId="5055" priority="5207">
      <formula>D669="JPY"</formula>
    </cfRule>
  </conditionalFormatting>
  <conditionalFormatting sqref="T673">
    <cfRule type="expression" dxfId="5054" priority="5204">
      <formula>AND(D674="USD",COUNTIF(F676,"*円*")=0)=TRUE</formula>
    </cfRule>
  </conditionalFormatting>
  <conditionalFormatting sqref="T674">
    <cfRule type="expression" dxfId="5053" priority="5203">
      <formula>AND(D674="USD",COUNTIF(F676,"*円*")=0)=TRUE</formula>
    </cfRule>
  </conditionalFormatting>
  <conditionalFormatting sqref="K676:R676">
    <cfRule type="cellIs" dxfId="5052" priority="5202" operator="greaterThan">
      <formula>0</formula>
    </cfRule>
  </conditionalFormatting>
  <conditionalFormatting sqref="AE676">
    <cfRule type="expression" dxfId="5051" priority="5201">
      <formula>COUNTIF(F676,"*円*")=1</formula>
    </cfRule>
  </conditionalFormatting>
  <conditionalFormatting sqref="C676">
    <cfRule type="expression" dxfId="5050" priority="5199">
      <formula>ISERR(C676)=TRUE</formula>
    </cfRule>
  </conditionalFormatting>
  <conditionalFormatting sqref="C676:E676">
    <cfRule type="cellIs" dxfId="5049" priority="5198" operator="greaterThan">
      <formula>0</formula>
    </cfRule>
  </conditionalFormatting>
  <conditionalFormatting sqref="G674:I674">
    <cfRule type="expression" dxfId="5048" priority="5200">
      <formula>$D674="JPY"</formula>
    </cfRule>
  </conditionalFormatting>
  <conditionalFormatting sqref="F674">
    <cfRule type="expression" dxfId="5047" priority="5193">
      <formula>$E674="クレカ入金"</formula>
    </cfRule>
    <cfRule type="expression" dxfId="5046" priority="5197">
      <formula>COUNTIF($E674,"*円*")=1</formula>
    </cfRule>
  </conditionalFormatting>
  <conditionalFormatting sqref="G676">
    <cfRule type="cellIs" dxfId="5045" priority="5194" operator="equal">
      <formula>"金額入力"</formula>
    </cfRule>
    <cfRule type="expression" dxfId="5044" priority="5196">
      <formula>COUNTIF($F676,"*円*")=1</formula>
    </cfRule>
  </conditionalFormatting>
  <conditionalFormatting sqref="I676">
    <cfRule type="expression" dxfId="5043" priority="5195">
      <formula>D674="JPY"</formula>
    </cfRule>
  </conditionalFormatting>
  <conditionalFormatting sqref="T678">
    <cfRule type="expression" dxfId="5042" priority="5192">
      <formula>AND(D679="USD",COUNTIF(F681,"*円*")=0)=TRUE</formula>
    </cfRule>
  </conditionalFormatting>
  <conditionalFormatting sqref="T679">
    <cfRule type="expression" dxfId="5041" priority="5191">
      <formula>AND(D679="USD",COUNTIF(F681,"*円*")=0)=TRUE</formula>
    </cfRule>
  </conditionalFormatting>
  <conditionalFormatting sqref="K681:R681">
    <cfRule type="cellIs" dxfId="5040" priority="5190" operator="greaterThan">
      <formula>0</formula>
    </cfRule>
  </conditionalFormatting>
  <conditionalFormatting sqref="AE681">
    <cfRule type="expression" dxfId="5039" priority="5189">
      <formula>COUNTIF(F681,"*円*")=1</formula>
    </cfRule>
  </conditionalFormatting>
  <conditionalFormatting sqref="C681">
    <cfRule type="expression" dxfId="5038" priority="5187">
      <formula>ISERR(C681)=TRUE</formula>
    </cfRule>
  </conditionalFormatting>
  <conditionalFormatting sqref="C681:E681">
    <cfRule type="cellIs" dxfId="5037" priority="5186" operator="greaterThan">
      <formula>0</formula>
    </cfRule>
  </conditionalFormatting>
  <conditionalFormatting sqref="G679:I679">
    <cfRule type="expression" dxfId="5036" priority="5188">
      <formula>$D679="JPY"</formula>
    </cfRule>
  </conditionalFormatting>
  <conditionalFormatting sqref="F679">
    <cfRule type="expression" dxfId="5035" priority="5181">
      <formula>$E679="クレカ入金"</formula>
    </cfRule>
    <cfRule type="expression" dxfId="5034" priority="5185">
      <formula>COUNTIF($E679,"*円*")=1</formula>
    </cfRule>
  </conditionalFormatting>
  <conditionalFormatting sqref="G681">
    <cfRule type="cellIs" dxfId="5033" priority="5182" operator="equal">
      <formula>"金額入力"</formula>
    </cfRule>
    <cfRule type="expression" dxfId="5032" priority="5184">
      <formula>COUNTIF($F681,"*円*")=1</formula>
    </cfRule>
  </conditionalFormatting>
  <conditionalFormatting sqref="I681">
    <cfRule type="expression" dxfId="5031" priority="5183">
      <formula>D679="JPY"</formula>
    </cfRule>
  </conditionalFormatting>
  <conditionalFormatting sqref="T683">
    <cfRule type="expression" dxfId="5030" priority="5180">
      <formula>AND(D684="USD",COUNTIF(F686,"*円*")=0)=TRUE</formula>
    </cfRule>
  </conditionalFormatting>
  <conditionalFormatting sqref="T684">
    <cfRule type="expression" dxfId="5029" priority="5179">
      <formula>AND(D684="USD",COUNTIF(F686,"*円*")=0)=TRUE</formula>
    </cfRule>
  </conditionalFormatting>
  <conditionalFormatting sqref="K686:R686">
    <cfRule type="cellIs" dxfId="5028" priority="5178" operator="greaterThan">
      <formula>0</formula>
    </cfRule>
  </conditionalFormatting>
  <conditionalFormatting sqref="AE686">
    <cfRule type="expression" dxfId="5027" priority="5177">
      <formula>COUNTIF(F686,"*円*")=1</formula>
    </cfRule>
  </conditionalFormatting>
  <conditionalFormatting sqref="C686">
    <cfRule type="expression" dxfId="5026" priority="5175">
      <formula>ISERR(C686)=TRUE</formula>
    </cfRule>
  </conditionalFormatting>
  <conditionalFormatting sqref="C686:E686">
    <cfRule type="cellIs" dxfId="5025" priority="5174" operator="greaterThan">
      <formula>0</formula>
    </cfRule>
  </conditionalFormatting>
  <conditionalFormatting sqref="G684:I684">
    <cfRule type="expression" dxfId="5024" priority="5176">
      <formula>$D684="JPY"</formula>
    </cfRule>
  </conditionalFormatting>
  <conditionalFormatting sqref="F684">
    <cfRule type="expression" dxfId="5023" priority="5169">
      <formula>$E684="クレカ入金"</formula>
    </cfRule>
    <cfRule type="expression" dxfId="5022" priority="5173">
      <formula>COUNTIF($E684,"*円*")=1</formula>
    </cfRule>
  </conditionalFormatting>
  <conditionalFormatting sqref="G686">
    <cfRule type="cellIs" dxfId="5021" priority="5170" operator="equal">
      <formula>"金額入力"</formula>
    </cfRule>
    <cfRule type="expression" dxfId="5020" priority="5172">
      <formula>COUNTIF($F686,"*円*")=1</formula>
    </cfRule>
  </conditionalFormatting>
  <conditionalFormatting sqref="I686">
    <cfRule type="expression" dxfId="5019" priority="5171">
      <formula>D684="JPY"</formula>
    </cfRule>
  </conditionalFormatting>
  <conditionalFormatting sqref="C702">
    <cfRule type="expression" dxfId="5018" priority="5165">
      <formula>ISERR(C702)=TRUE</formula>
    </cfRule>
  </conditionalFormatting>
  <conditionalFormatting sqref="C702:E702">
    <cfRule type="cellIs" dxfId="5017" priority="5164" operator="greaterThan">
      <formula>0</formula>
    </cfRule>
  </conditionalFormatting>
  <conditionalFormatting sqref="G700:I700">
    <cfRule type="expression" dxfId="5016" priority="5166">
      <formula>$D700="JPY"</formula>
    </cfRule>
  </conditionalFormatting>
  <conditionalFormatting sqref="T699">
    <cfRule type="expression" dxfId="5015" priority="5167">
      <formula>AND(D700="USD",COUNTIF(F702,"*円*")=0)=TRUE</formula>
    </cfRule>
  </conditionalFormatting>
  <conditionalFormatting sqref="F700">
    <cfRule type="expression" dxfId="5014" priority="5116">
      <formula>$E700="クレカ入金"</formula>
    </cfRule>
    <cfRule type="expression" dxfId="5013" priority="5163">
      <formula>COUNTIF($E700,"*円*")=1</formula>
    </cfRule>
  </conditionalFormatting>
  <conditionalFormatting sqref="G702">
    <cfRule type="cellIs" dxfId="5012" priority="5150" operator="equal">
      <formula>"金額入力"</formula>
    </cfRule>
    <cfRule type="expression" dxfId="5011" priority="5156">
      <formula>COUNTIF($F702,"*円*")=1</formula>
    </cfRule>
  </conditionalFormatting>
  <conditionalFormatting sqref="T700">
    <cfRule type="expression" dxfId="5010" priority="5155">
      <formula>AND(D700="USD",COUNTIF(F702,"*円*")=0)=TRUE</formula>
    </cfRule>
  </conditionalFormatting>
  <conditionalFormatting sqref="C691:C696">
    <cfRule type="expression" dxfId="5009" priority="5154">
      <formula>B691="✓"</formula>
    </cfRule>
  </conditionalFormatting>
  <conditionalFormatting sqref="G691">
    <cfRule type="expression" dxfId="5008" priority="5153">
      <formula>J691="✓"</formula>
    </cfRule>
  </conditionalFormatting>
  <conditionalFormatting sqref="I702">
    <cfRule type="expression" dxfId="5007" priority="5152">
      <formula>D700="JPY"</formula>
    </cfRule>
  </conditionalFormatting>
  <conditionalFormatting sqref="E689:E690 G689 I689">
    <cfRule type="cellIs" dxfId="5006" priority="5151" operator="greaterThan">
      <formula>0</formula>
    </cfRule>
  </conditionalFormatting>
  <conditionalFormatting sqref="G692">
    <cfRule type="expression" dxfId="5005" priority="5149">
      <formula>J692="✓"</formula>
    </cfRule>
  </conditionalFormatting>
  <conditionalFormatting sqref="G693">
    <cfRule type="expression" dxfId="5004" priority="5148">
      <formula>J693="✓"</formula>
    </cfRule>
  </conditionalFormatting>
  <conditionalFormatting sqref="G694">
    <cfRule type="expression" dxfId="5003" priority="5147">
      <formula>J694="✓"</formula>
    </cfRule>
  </conditionalFormatting>
  <conditionalFormatting sqref="G695">
    <cfRule type="expression" dxfId="5002" priority="5146">
      <formula>J695="✓"</formula>
    </cfRule>
  </conditionalFormatting>
  <conditionalFormatting sqref="G696">
    <cfRule type="expression" dxfId="5001" priority="5145">
      <formula>J696="✓"</formula>
    </cfRule>
  </conditionalFormatting>
  <conditionalFormatting sqref="T704">
    <cfRule type="expression" dxfId="5000" priority="5144">
      <formula>AND(D705="USD",COUNTIF(F707,"*円*")=0)=TRUE</formula>
    </cfRule>
  </conditionalFormatting>
  <conditionalFormatting sqref="T705">
    <cfRule type="expression" dxfId="4999" priority="5143">
      <formula>AND(D705="USD",COUNTIF(F707,"*円*")=0)=TRUE</formula>
    </cfRule>
  </conditionalFormatting>
  <conditionalFormatting sqref="T709">
    <cfRule type="expression" dxfId="4998" priority="5142">
      <formula>AND(D710="USD",COUNTIF(F712,"*円*")=0)=TRUE</formula>
    </cfRule>
  </conditionalFormatting>
  <conditionalFormatting sqref="T710">
    <cfRule type="expression" dxfId="4997" priority="5141">
      <formula>AND(D710="USD",COUNTIF(F712,"*円*")=0)=TRUE</formula>
    </cfRule>
  </conditionalFormatting>
  <conditionalFormatting sqref="T714">
    <cfRule type="expression" dxfId="4996" priority="5140">
      <formula>AND(D715="USD",COUNTIF(F717,"*円*")=0)=TRUE</formula>
    </cfRule>
  </conditionalFormatting>
  <conditionalFormatting sqref="T715">
    <cfRule type="expression" dxfId="4995" priority="5139">
      <formula>AND(D715="USD",COUNTIF(F717,"*円*")=0)=TRUE</formula>
    </cfRule>
  </conditionalFormatting>
  <conditionalFormatting sqref="T719">
    <cfRule type="expression" dxfId="4994" priority="5138">
      <formula>AND(D720="USD",COUNTIF(F722,"*円*")=0)=TRUE</formula>
    </cfRule>
  </conditionalFormatting>
  <conditionalFormatting sqref="T720">
    <cfRule type="expression" dxfId="4993" priority="5137">
      <formula>AND(D720="USD",COUNTIF(F722,"*円*")=0)=TRUE</formula>
    </cfRule>
  </conditionalFormatting>
  <conditionalFormatting sqref="T724">
    <cfRule type="expression" dxfId="4992" priority="5136">
      <formula>AND(D725="USD",COUNTIF(F727,"*円*")=0)=TRUE</formula>
    </cfRule>
  </conditionalFormatting>
  <conditionalFormatting sqref="T725">
    <cfRule type="expression" dxfId="4991" priority="5135">
      <formula>AND(D725="USD",COUNTIF(F727,"*円*")=0)=TRUE</formula>
    </cfRule>
  </conditionalFormatting>
  <conditionalFormatting sqref="T729">
    <cfRule type="expression" dxfId="4990" priority="5134">
      <formula>AND(D730="USD",COUNTIF(F732,"*円*")=0)=TRUE</formula>
    </cfRule>
  </conditionalFormatting>
  <conditionalFormatting sqref="T730">
    <cfRule type="expression" dxfId="4989" priority="5133">
      <formula>AND(D730="USD",COUNTIF(F732,"*円*")=0)=TRUE</formula>
    </cfRule>
  </conditionalFormatting>
  <conditionalFormatting sqref="T734">
    <cfRule type="expression" dxfId="4988" priority="5132">
      <formula>AND(D735="USD",COUNTIF(F737,"*円*")=0)=TRUE</formula>
    </cfRule>
  </conditionalFormatting>
  <conditionalFormatting sqref="T735">
    <cfRule type="expression" dxfId="4987" priority="5131">
      <formula>AND(D735="USD",COUNTIF(F737,"*円*")=0)=TRUE</formula>
    </cfRule>
  </conditionalFormatting>
  <conditionalFormatting sqref="T739">
    <cfRule type="expression" dxfId="4986" priority="5130">
      <formula>AND(D740="USD",COUNTIF(F742,"*円*")=0)=TRUE</formula>
    </cfRule>
  </conditionalFormatting>
  <conditionalFormatting sqref="T740">
    <cfRule type="expression" dxfId="4985" priority="5129">
      <formula>AND(D740="USD",COUNTIF(F742,"*円*")=0)=TRUE</formula>
    </cfRule>
  </conditionalFormatting>
  <conditionalFormatting sqref="T744">
    <cfRule type="expression" dxfId="4984" priority="5128">
      <formula>AND(D745="USD",COUNTIF(F747,"*円*")=0)=TRUE</formula>
    </cfRule>
  </conditionalFormatting>
  <conditionalFormatting sqref="T745">
    <cfRule type="expression" dxfId="4983" priority="5127">
      <formula>AND(D745="USD",COUNTIF(F747,"*円*")=0)=TRUE</formula>
    </cfRule>
  </conditionalFormatting>
  <conditionalFormatting sqref="K702:R702">
    <cfRule type="cellIs" dxfId="4982" priority="5126" operator="greaterThan">
      <formula>0</formula>
    </cfRule>
  </conditionalFormatting>
  <conditionalFormatting sqref="K707:R707">
    <cfRule type="cellIs" dxfId="4981" priority="5125" operator="greaterThan">
      <formula>0</formula>
    </cfRule>
  </conditionalFormatting>
  <conditionalFormatting sqref="K712:R712">
    <cfRule type="cellIs" dxfId="4980" priority="5124" operator="greaterThan">
      <formula>0</formula>
    </cfRule>
  </conditionalFormatting>
  <conditionalFormatting sqref="K717:R717">
    <cfRule type="cellIs" dxfId="4979" priority="5123" operator="greaterThan">
      <formula>0</formula>
    </cfRule>
  </conditionalFormatting>
  <conditionalFormatting sqref="K722:R722">
    <cfRule type="cellIs" dxfId="4978" priority="5122" operator="greaterThan">
      <formula>0</formula>
    </cfRule>
  </conditionalFormatting>
  <conditionalFormatting sqref="K727:R727">
    <cfRule type="cellIs" dxfId="4977" priority="5121" operator="greaterThan">
      <formula>0</formula>
    </cfRule>
  </conditionalFormatting>
  <conditionalFormatting sqref="K732:R732">
    <cfRule type="cellIs" dxfId="4976" priority="5120" operator="greaterThan">
      <formula>0</formula>
    </cfRule>
  </conditionalFormatting>
  <conditionalFormatting sqref="K737:R737">
    <cfRule type="cellIs" dxfId="4975" priority="5119" operator="greaterThan">
      <formula>0</formula>
    </cfRule>
  </conditionalFormatting>
  <conditionalFormatting sqref="K742:R742">
    <cfRule type="cellIs" dxfId="4974" priority="5118" operator="greaterThan">
      <formula>0</formula>
    </cfRule>
  </conditionalFormatting>
  <conditionalFormatting sqref="K747:R747">
    <cfRule type="cellIs" dxfId="4973" priority="5117" operator="greaterThan">
      <formula>0</formula>
    </cfRule>
  </conditionalFormatting>
  <conditionalFormatting sqref="AE702">
    <cfRule type="expression" dxfId="4972" priority="5115">
      <formula>COUNTIF(F702,"*円*")=1</formula>
    </cfRule>
  </conditionalFormatting>
  <conditionalFormatting sqref="AE707">
    <cfRule type="expression" dxfId="4971" priority="5114">
      <formula>COUNTIF(F707,"*円*")=1</formula>
    </cfRule>
  </conditionalFormatting>
  <conditionalFormatting sqref="AE712">
    <cfRule type="expression" dxfId="4970" priority="5113">
      <formula>COUNTIF(F712,"*円*")=1</formula>
    </cfRule>
  </conditionalFormatting>
  <conditionalFormatting sqref="AE717">
    <cfRule type="expression" dxfId="4969" priority="5112">
      <formula>COUNTIF(F717,"*円*")=1</formula>
    </cfRule>
  </conditionalFormatting>
  <conditionalFormatting sqref="AE722">
    <cfRule type="expression" dxfId="4968" priority="5111">
      <formula>COUNTIF(F722,"*円*")=1</formula>
    </cfRule>
  </conditionalFormatting>
  <conditionalFormatting sqref="AE727">
    <cfRule type="expression" dxfId="4967" priority="5110">
      <formula>COUNTIF(F727,"*円*")=1</formula>
    </cfRule>
  </conditionalFormatting>
  <conditionalFormatting sqref="AE732">
    <cfRule type="expression" dxfId="4966" priority="5109">
      <formula>COUNTIF(F732,"*円*")=1</formula>
    </cfRule>
  </conditionalFormatting>
  <conditionalFormatting sqref="AE737">
    <cfRule type="expression" dxfId="4965" priority="5108">
      <formula>COUNTIF(F737,"*円*")=1</formula>
    </cfRule>
  </conditionalFormatting>
  <conditionalFormatting sqref="AE742">
    <cfRule type="expression" dxfId="4964" priority="5107">
      <formula>COUNTIF(F742,"*円*")=1</formula>
    </cfRule>
  </conditionalFormatting>
  <conditionalFormatting sqref="AE747">
    <cfRule type="expression" dxfId="4963" priority="5106">
      <formula>COUNTIF(F747,"*円*")=1</formula>
    </cfRule>
  </conditionalFormatting>
  <conditionalFormatting sqref="C707">
    <cfRule type="expression" dxfId="4962" priority="5104">
      <formula>ISERR(C707)=TRUE</formula>
    </cfRule>
  </conditionalFormatting>
  <conditionalFormatting sqref="C707:E707">
    <cfRule type="cellIs" dxfId="4961" priority="5103" operator="greaterThan">
      <formula>0</formula>
    </cfRule>
  </conditionalFormatting>
  <conditionalFormatting sqref="G705:I705">
    <cfRule type="expression" dxfId="4960" priority="5105">
      <formula>$D705="JPY"</formula>
    </cfRule>
  </conditionalFormatting>
  <conditionalFormatting sqref="F705">
    <cfRule type="expression" dxfId="4959" priority="5098">
      <formula>$E705="クレカ入金"</formula>
    </cfRule>
    <cfRule type="expression" dxfId="4958" priority="5102">
      <formula>COUNTIF($E705,"*円*")=1</formula>
    </cfRule>
  </conditionalFormatting>
  <conditionalFormatting sqref="G707">
    <cfRule type="cellIs" dxfId="4957" priority="5099" operator="equal">
      <formula>"金額入力"</formula>
    </cfRule>
    <cfRule type="expression" dxfId="4956" priority="5101">
      <formula>COUNTIF($F707,"*円*")=1</formula>
    </cfRule>
  </conditionalFormatting>
  <conditionalFormatting sqref="I707">
    <cfRule type="expression" dxfId="4955" priority="5100">
      <formula>D705="JPY"</formula>
    </cfRule>
  </conditionalFormatting>
  <conditionalFormatting sqref="C712">
    <cfRule type="expression" dxfId="4954" priority="5096">
      <formula>ISERR(C712)=TRUE</formula>
    </cfRule>
  </conditionalFormatting>
  <conditionalFormatting sqref="C712:E712">
    <cfRule type="cellIs" dxfId="4953" priority="5095" operator="greaterThan">
      <formula>0</formula>
    </cfRule>
  </conditionalFormatting>
  <conditionalFormatting sqref="G710:I710">
    <cfRule type="expression" dxfId="4952" priority="5097">
      <formula>$D710="JPY"</formula>
    </cfRule>
  </conditionalFormatting>
  <conditionalFormatting sqref="F710">
    <cfRule type="expression" dxfId="4951" priority="5090">
      <formula>$E710="クレカ入金"</formula>
    </cfRule>
    <cfRule type="expression" dxfId="4950" priority="5094">
      <formula>COUNTIF($E710,"*円*")=1</formula>
    </cfRule>
  </conditionalFormatting>
  <conditionalFormatting sqref="G712">
    <cfRule type="cellIs" dxfId="4949" priority="5091" operator="equal">
      <formula>"金額入力"</formula>
    </cfRule>
    <cfRule type="expression" dxfId="4948" priority="5093">
      <formula>COUNTIF($F712,"*円*")=1</formula>
    </cfRule>
  </conditionalFormatting>
  <conditionalFormatting sqref="I712">
    <cfRule type="expression" dxfId="4947" priority="5092">
      <formula>D710="JPY"</formula>
    </cfRule>
  </conditionalFormatting>
  <conditionalFormatting sqref="C717">
    <cfRule type="expression" dxfId="4946" priority="5088">
      <formula>ISERR(C717)=TRUE</formula>
    </cfRule>
  </conditionalFormatting>
  <conditionalFormatting sqref="C717:E717">
    <cfRule type="cellIs" dxfId="4945" priority="5087" operator="greaterThan">
      <formula>0</formula>
    </cfRule>
  </conditionalFormatting>
  <conditionalFormatting sqref="G715:I715">
    <cfRule type="expression" dxfId="4944" priority="5089">
      <formula>$D715="JPY"</formula>
    </cfRule>
  </conditionalFormatting>
  <conditionalFormatting sqref="F715">
    <cfRule type="expression" dxfId="4943" priority="5082">
      <formula>$E715="クレカ入金"</formula>
    </cfRule>
    <cfRule type="expression" dxfId="4942" priority="5086">
      <formula>COUNTIF($E715,"*円*")=1</formula>
    </cfRule>
  </conditionalFormatting>
  <conditionalFormatting sqref="G717">
    <cfRule type="cellIs" dxfId="4941" priority="5083" operator="equal">
      <formula>"金額入力"</formula>
    </cfRule>
    <cfRule type="expression" dxfId="4940" priority="5085">
      <formula>COUNTIF($F717,"*円*")=1</formula>
    </cfRule>
  </conditionalFormatting>
  <conditionalFormatting sqref="I717">
    <cfRule type="expression" dxfId="4939" priority="5084">
      <formula>D715="JPY"</formula>
    </cfRule>
  </conditionalFormatting>
  <conditionalFormatting sqref="C722">
    <cfRule type="expression" dxfId="4938" priority="5080">
      <formula>ISERR(C722)=TRUE</formula>
    </cfRule>
  </conditionalFormatting>
  <conditionalFormatting sqref="C722:E722">
    <cfRule type="cellIs" dxfId="4937" priority="5079" operator="greaterThan">
      <formula>0</formula>
    </cfRule>
  </conditionalFormatting>
  <conditionalFormatting sqref="G720:I720">
    <cfRule type="expression" dxfId="4936" priority="5081">
      <formula>$D720="JPY"</formula>
    </cfRule>
  </conditionalFormatting>
  <conditionalFormatting sqref="F720">
    <cfRule type="expression" dxfId="4935" priority="5074">
      <formula>$E720="クレカ入金"</formula>
    </cfRule>
    <cfRule type="expression" dxfId="4934" priority="5078">
      <formula>COUNTIF($E720,"*円*")=1</formula>
    </cfRule>
  </conditionalFormatting>
  <conditionalFormatting sqref="G722">
    <cfRule type="cellIs" dxfId="4933" priority="5075" operator="equal">
      <formula>"金額入力"</formula>
    </cfRule>
    <cfRule type="expression" dxfId="4932" priority="5077">
      <formula>COUNTIF($F722,"*円*")=1</formula>
    </cfRule>
  </conditionalFormatting>
  <conditionalFormatting sqref="I722">
    <cfRule type="expression" dxfId="4931" priority="5076">
      <formula>D720="JPY"</formula>
    </cfRule>
  </conditionalFormatting>
  <conditionalFormatting sqref="C727">
    <cfRule type="expression" dxfId="4930" priority="5072">
      <formula>ISERR(C727)=TRUE</formula>
    </cfRule>
  </conditionalFormatting>
  <conditionalFormatting sqref="C727:E727">
    <cfRule type="cellIs" dxfId="4929" priority="5071" operator="greaterThan">
      <formula>0</formula>
    </cfRule>
  </conditionalFormatting>
  <conditionalFormatting sqref="G725:I725">
    <cfRule type="expression" dxfId="4928" priority="5073">
      <formula>$D725="JPY"</formula>
    </cfRule>
  </conditionalFormatting>
  <conditionalFormatting sqref="F725">
    <cfRule type="expression" dxfId="4927" priority="5066">
      <formula>$E725="クレカ入金"</formula>
    </cfRule>
    <cfRule type="expression" dxfId="4926" priority="5070">
      <formula>COUNTIF($E725,"*円*")=1</formula>
    </cfRule>
  </conditionalFormatting>
  <conditionalFormatting sqref="G727">
    <cfRule type="cellIs" dxfId="4925" priority="5067" operator="equal">
      <formula>"金額入力"</formula>
    </cfRule>
    <cfRule type="expression" dxfId="4924" priority="5069">
      <formula>COUNTIF($F727,"*円*")=1</formula>
    </cfRule>
  </conditionalFormatting>
  <conditionalFormatting sqref="I727">
    <cfRule type="expression" dxfId="4923" priority="5068">
      <formula>D725="JPY"</formula>
    </cfRule>
  </conditionalFormatting>
  <conditionalFormatting sqref="C732">
    <cfRule type="expression" dxfId="4922" priority="5064">
      <formula>ISERR(C732)=TRUE</formula>
    </cfRule>
  </conditionalFormatting>
  <conditionalFormatting sqref="C732:E732">
    <cfRule type="cellIs" dxfId="4921" priority="5063" operator="greaterThan">
      <formula>0</formula>
    </cfRule>
  </conditionalFormatting>
  <conditionalFormatting sqref="G730:I730">
    <cfRule type="expression" dxfId="4920" priority="5065">
      <formula>$D730="JPY"</formula>
    </cfRule>
  </conditionalFormatting>
  <conditionalFormatting sqref="F730">
    <cfRule type="expression" dxfId="4919" priority="5058">
      <formula>$E730="クレカ入金"</formula>
    </cfRule>
    <cfRule type="expression" dxfId="4918" priority="5062">
      <formula>COUNTIF($E730,"*円*")=1</formula>
    </cfRule>
  </conditionalFormatting>
  <conditionalFormatting sqref="G732">
    <cfRule type="cellIs" dxfId="4917" priority="5059" operator="equal">
      <formula>"金額入力"</formula>
    </cfRule>
    <cfRule type="expression" dxfId="4916" priority="5061">
      <formula>COUNTIF($F732,"*円*")=1</formula>
    </cfRule>
  </conditionalFormatting>
  <conditionalFormatting sqref="I732">
    <cfRule type="expression" dxfId="4915" priority="5060">
      <formula>D730="JPY"</formula>
    </cfRule>
  </conditionalFormatting>
  <conditionalFormatting sqref="C737">
    <cfRule type="expression" dxfId="4914" priority="5056">
      <formula>ISERR(C737)=TRUE</formula>
    </cfRule>
  </conditionalFormatting>
  <conditionalFormatting sqref="C737:E737">
    <cfRule type="cellIs" dxfId="4913" priority="5055" operator="greaterThan">
      <formula>0</formula>
    </cfRule>
  </conditionalFormatting>
  <conditionalFormatting sqref="G735:I735">
    <cfRule type="expression" dxfId="4912" priority="5057">
      <formula>$D735="JPY"</formula>
    </cfRule>
  </conditionalFormatting>
  <conditionalFormatting sqref="F735">
    <cfRule type="expression" dxfId="4911" priority="5050">
      <formula>$E735="クレカ入金"</formula>
    </cfRule>
    <cfRule type="expression" dxfId="4910" priority="5054">
      <formula>COUNTIF($E735,"*円*")=1</formula>
    </cfRule>
  </conditionalFormatting>
  <conditionalFormatting sqref="G737">
    <cfRule type="cellIs" dxfId="4909" priority="5051" operator="equal">
      <formula>"金額入力"</formula>
    </cfRule>
    <cfRule type="expression" dxfId="4908" priority="5053">
      <formula>COUNTIF($F737,"*円*")=1</formula>
    </cfRule>
  </conditionalFormatting>
  <conditionalFormatting sqref="I737">
    <cfRule type="expression" dxfId="4907" priority="5052">
      <formula>D735="JPY"</formula>
    </cfRule>
  </conditionalFormatting>
  <conditionalFormatting sqref="C742">
    <cfRule type="expression" dxfId="4906" priority="5048">
      <formula>ISERR(C742)=TRUE</formula>
    </cfRule>
  </conditionalFormatting>
  <conditionalFormatting sqref="C742:E742">
    <cfRule type="cellIs" dxfId="4905" priority="5047" operator="greaterThan">
      <formula>0</formula>
    </cfRule>
  </conditionalFormatting>
  <conditionalFormatting sqref="G740:I740">
    <cfRule type="expression" dxfId="4904" priority="5049">
      <formula>$D740="JPY"</formula>
    </cfRule>
  </conditionalFormatting>
  <conditionalFormatting sqref="F740">
    <cfRule type="expression" dxfId="4903" priority="5042">
      <formula>$E740="クレカ入金"</formula>
    </cfRule>
    <cfRule type="expression" dxfId="4902" priority="5046">
      <formula>COUNTIF($E740,"*円*")=1</formula>
    </cfRule>
  </conditionalFormatting>
  <conditionalFormatting sqref="G742">
    <cfRule type="cellIs" dxfId="4901" priority="5043" operator="equal">
      <formula>"金額入力"</formula>
    </cfRule>
    <cfRule type="expression" dxfId="4900" priority="5045">
      <formula>COUNTIF($F742,"*円*")=1</formula>
    </cfRule>
  </conditionalFormatting>
  <conditionalFormatting sqref="I742">
    <cfRule type="expression" dxfId="4899" priority="5044">
      <formula>D740="JPY"</formula>
    </cfRule>
  </conditionalFormatting>
  <conditionalFormatting sqref="C747">
    <cfRule type="expression" dxfId="4898" priority="5040">
      <formula>ISERR(C747)=TRUE</formula>
    </cfRule>
  </conditionalFormatting>
  <conditionalFormatting sqref="C747:E747">
    <cfRule type="cellIs" dxfId="4897" priority="5039" operator="greaterThan">
      <formula>0</formula>
    </cfRule>
  </conditionalFormatting>
  <conditionalFormatting sqref="G745:I745">
    <cfRule type="expression" dxfId="4896" priority="5041">
      <formula>$D745="JPY"</formula>
    </cfRule>
  </conditionalFormatting>
  <conditionalFormatting sqref="F745">
    <cfRule type="expression" dxfId="4895" priority="5034">
      <formula>$E745="クレカ入金"</formula>
    </cfRule>
    <cfRule type="expression" dxfId="4894" priority="5038">
      <formula>COUNTIF($E745,"*円*")=1</formula>
    </cfRule>
  </conditionalFormatting>
  <conditionalFormatting sqref="G747">
    <cfRule type="cellIs" dxfId="4893" priority="5035" operator="equal">
      <formula>"金額入力"</formula>
    </cfRule>
    <cfRule type="expression" dxfId="4892" priority="5037">
      <formula>COUNTIF($F747,"*円*")=1</formula>
    </cfRule>
  </conditionalFormatting>
  <conditionalFormatting sqref="I747">
    <cfRule type="expression" dxfId="4891" priority="5036">
      <formula>D745="JPY"</formula>
    </cfRule>
  </conditionalFormatting>
  <conditionalFormatting sqref="T749">
    <cfRule type="expression" dxfId="4890" priority="5033">
      <formula>AND(D750="USD",COUNTIF(F752,"*円*")=0)=TRUE</formula>
    </cfRule>
  </conditionalFormatting>
  <conditionalFormatting sqref="T750">
    <cfRule type="expression" dxfId="4889" priority="5032">
      <formula>AND(D750="USD",COUNTIF(F752,"*円*")=0)=TRUE</formula>
    </cfRule>
  </conditionalFormatting>
  <conditionalFormatting sqref="K752:R752">
    <cfRule type="cellIs" dxfId="4888" priority="5031" operator="greaterThan">
      <formula>0</formula>
    </cfRule>
  </conditionalFormatting>
  <conditionalFormatting sqref="AE752">
    <cfRule type="expression" dxfId="4887" priority="5030">
      <formula>COUNTIF(F752,"*円*")=1</formula>
    </cfRule>
  </conditionalFormatting>
  <conditionalFormatting sqref="C752">
    <cfRule type="expression" dxfId="4886" priority="5028">
      <formula>ISERR(C752)=TRUE</formula>
    </cfRule>
  </conditionalFormatting>
  <conditionalFormatting sqref="C752:E752">
    <cfRule type="cellIs" dxfId="4885" priority="5027" operator="greaterThan">
      <formula>0</formula>
    </cfRule>
  </conditionalFormatting>
  <conditionalFormatting sqref="G750:I750">
    <cfRule type="expression" dxfId="4884" priority="5029">
      <formula>$D750="JPY"</formula>
    </cfRule>
  </conditionalFormatting>
  <conditionalFormatting sqref="F750">
    <cfRule type="expression" dxfId="4883" priority="5022">
      <formula>$E750="クレカ入金"</formula>
    </cfRule>
    <cfRule type="expression" dxfId="4882" priority="5026">
      <formula>COUNTIF($E750,"*円*")=1</formula>
    </cfRule>
  </conditionalFormatting>
  <conditionalFormatting sqref="G752">
    <cfRule type="cellIs" dxfId="4881" priority="5023" operator="equal">
      <formula>"金額入力"</formula>
    </cfRule>
    <cfRule type="expression" dxfId="4880" priority="5025">
      <formula>COUNTIF($F752,"*円*")=1</formula>
    </cfRule>
  </conditionalFormatting>
  <conditionalFormatting sqref="I752">
    <cfRule type="expression" dxfId="4879" priority="5024">
      <formula>D750="JPY"</formula>
    </cfRule>
  </conditionalFormatting>
  <conditionalFormatting sqref="T754">
    <cfRule type="expression" dxfId="4878" priority="5021">
      <formula>AND(D755="USD",COUNTIF(F757,"*円*")=0)=TRUE</formula>
    </cfRule>
  </conditionalFormatting>
  <conditionalFormatting sqref="T755">
    <cfRule type="expression" dxfId="4877" priority="5020">
      <formula>AND(D755="USD",COUNTIF(F757,"*円*")=0)=TRUE</formula>
    </cfRule>
  </conditionalFormatting>
  <conditionalFormatting sqref="K757:R757">
    <cfRule type="cellIs" dxfId="4876" priority="5019" operator="greaterThan">
      <formula>0</formula>
    </cfRule>
  </conditionalFormatting>
  <conditionalFormatting sqref="AE757">
    <cfRule type="expression" dxfId="4875" priority="5018">
      <formula>COUNTIF(F757,"*円*")=1</formula>
    </cfRule>
  </conditionalFormatting>
  <conditionalFormatting sqref="C757">
    <cfRule type="expression" dxfId="4874" priority="5016">
      <formula>ISERR(C757)=TRUE</formula>
    </cfRule>
  </conditionalFormatting>
  <conditionalFormatting sqref="C757:E757">
    <cfRule type="cellIs" dxfId="4873" priority="5015" operator="greaterThan">
      <formula>0</formula>
    </cfRule>
  </conditionalFormatting>
  <conditionalFormatting sqref="G755:I755">
    <cfRule type="expression" dxfId="4872" priority="5017">
      <formula>$D755="JPY"</formula>
    </cfRule>
  </conditionalFormatting>
  <conditionalFormatting sqref="F755">
    <cfRule type="expression" dxfId="4871" priority="5010">
      <formula>$E755="クレカ入金"</formula>
    </cfRule>
    <cfRule type="expression" dxfId="4870" priority="5014">
      <formula>COUNTIF($E755,"*円*")=1</formula>
    </cfRule>
  </conditionalFormatting>
  <conditionalFormatting sqref="G757">
    <cfRule type="cellIs" dxfId="4869" priority="5011" operator="equal">
      <formula>"金額入力"</formula>
    </cfRule>
    <cfRule type="expression" dxfId="4868" priority="5013">
      <formula>COUNTIF($F757,"*円*")=1</formula>
    </cfRule>
  </conditionalFormatting>
  <conditionalFormatting sqref="I757">
    <cfRule type="expression" dxfId="4867" priority="5012">
      <formula>D755="JPY"</formula>
    </cfRule>
  </conditionalFormatting>
  <conditionalFormatting sqref="T759">
    <cfRule type="expression" dxfId="4866" priority="5009">
      <formula>AND(D760="USD",COUNTIF(F762,"*円*")=0)=TRUE</formula>
    </cfRule>
  </conditionalFormatting>
  <conditionalFormatting sqref="T760">
    <cfRule type="expression" dxfId="4865" priority="5008">
      <formula>AND(D760="USD",COUNTIF(F762,"*円*")=0)=TRUE</formula>
    </cfRule>
  </conditionalFormatting>
  <conditionalFormatting sqref="K762:R762">
    <cfRule type="cellIs" dxfId="4864" priority="5007" operator="greaterThan">
      <formula>0</formula>
    </cfRule>
  </conditionalFormatting>
  <conditionalFormatting sqref="AE762">
    <cfRule type="expression" dxfId="4863" priority="5006">
      <formula>COUNTIF(F762,"*円*")=1</formula>
    </cfRule>
  </conditionalFormatting>
  <conditionalFormatting sqref="C762">
    <cfRule type="expression" dxfId="4862" priority="5004">
      <formula>ISERR(C762)=TRUE</formula>
    </cfRule>
  </conditionalFormatting>
  <conditionalFormatting sqref="C762:E762">
    <cfRule type="cellIs" dxfId="4861" priority="5003" operator="greaterThan">
      <formula>0</formula>
    </cfRule>
  </conditionalFormatting>
  <conditionalFormatting sqref="G760:I760">
    <cfRule type="expression" dxfId="4860" priority="5005">
      <formula>$D760="JPY"</formula>
    </cfRule>
  </conditionalFormatting>
  <conditionalFormatting sqref="F760">
    <cfRule type="expression" dxfId="4859" priority="4998">
      <formula>$E760="クレカ入金"</formula>
    </cfRule>
    <cfRule type="expression" dxfId="4858" priority="5002">
      <formula>COUNTIF($E760,"*円*")=1</formula>
    </cfRule>
  </conditionalFormatting>
  <conditionalFormatting sqref="G762">
    <cfRule type="cellIs" dxfId="4857" priority="4999" operator="equal">
      <formula>"金額入力"</formula>
    </cfRule>
    <cfRule type="expression" dxfId="4856" priority="5001">
      <formula>COUNTIF($F762,"*円*")=1</formula>
    </cfRule>
  </conditionalFormatting>
  <conditionalFormatting sqref="I762">
    <cfRule type="expression" dxfId="4855" priority="5000">
      <formula>D760="JPY"</formula>
    </cfRule>
  </conditionalFormatting>
  <conditionalFormatting sqref="T764">
    <cfRule type="expression" dxfId="4854" priority="4997">
      <formula>AND(D765="USD",COUNTIF(F767,"*円*")=0)=TRUE</formula>
    </cfRule>
  </conditionalFormatting>
  <conditionalFormatting sqref="T765">
    <cfRule type="expression" dxfId="4853" priority="4996">
      <formula>AND(D765="USD",COUNTIF(F767,"*円*")=0)=TRUE</formula>
    </cfRule>
  </conditionalFormatting>
  <conditionalFormatting sqref="K767:R767">
    <cfRule type="cellIs" dxfId="4852" priority="4995" operator="greaterThan">
      <formula>0</formula>
    </cfRule>
  </conditionalFormatting>
  <conditionalFormatting sqref="AE767">
    <cfRule type="expression" dxfId="4851" priority="4994">
      <formula>COUNTIF(F767,"*円*")=1</formula>
    </cfRule>
  </conditionalFormatting>
  <conditionalFormatting sqref="C767">
    <cfRule type="expression" dxfId="4850" priority="4992">
      <formula>ISERR(C767)=TRUE</formula>
    </cfRule>
  </conditionalFormatting>
  <conditionalFormatting sqref="C767:E767">
    <cfRule type="cellIs" dxfId="4849" priority="4991" operator="greaterThan">
      <formula>0</formula>
    </cfRule>
  </conditionalFormatting>
  <conditionalFormatting sqref="G765:I765">
    <cfRule type="expression" dxfId="4848" priority="4993">
      <formula>$D765="JPY"</formula>
    </cfRule>
  </conditionalFormatting>
  <conditionalFormatting sqref="F765">
    <cfRule type="expression" dxfId="4847" priority="4986">
      <formula>$E765="クレカ入金"</formula>
    </cfRule>
    <cfRule type="expression" dxfId="4846" priority="4990">
      <formula>COUNTIF($E765,"*円*")=1</formula>
    </cfRule>
  </conditionalFormatting>
  <conditionalFormatting sqref="G767">
    <cfRule type="cellIs" dxfId="4845" priority="4987" operator="equal">
      <formula>"金額入力"</formula>
    </cfRule>
    <cfRule type="expression" dxfId="4844" priority="4989">
      <formula>COUNTIF($F767,"*円*")=1</formula>
    </cfRule>
  </conditionalFormatting>
  <conditionalFormatting sqref="I767">
    <cfRule type="expression" dxfId="4843" priority="4988">
      <formula>D765="JPY"</formula>
    </cfRule>
  </conditionalFormatting>
  <conditionalFormatting sqref="T769">
    <cfRule type="expression" dxfId="4842" priority="4985">
      <formula>AND(D770="USD",COUNTIF(F772,"*円*")=0)=TRUE</formula>
    </cfRule>
  </conditionalFormatting>
  <conditionalFormatting sqref="T770">
    <cfRule type="expression" dxfId="4841" priority="4984">
      <formula>AND(D770="USD",COUNTIF(F772,"*円*")=0)=TRUE</formula>
    </cfRule>
  </conditionalFormatting>
  <conditionalFormatting sqref="K772:R772">
    <cfRule type="cellIs" dxfId="4840" priority="4983" operator="greaterThan">
      <formula>0</formula>
    </cfRule>
  </conditionalFormatting>
  <conditionalFormatting sqref="AE772">
    <cfRule type="expression" dxfId="4839" priority="4982">
      <formula>COUNTIF(F772,"*円*")=1</formula>
    </cfRule>
  </conditionalFormatting>
  <conditionalFormatting sqref="C772">
    <cfRule type="expression" dxfId="4838" priority="4980">
      <formula>ISERR(C772)=TRUE</formula>
    </cfRule>
  </conditionalFormatting>
  <conditionalFormatting sqref="C772:E772">
    <cfRule type="cellIs" dxfId="4837" priority="4979" operator="greaterThan">
      <formula>0</formula>
    </cfRule>
  </conditionalFormatting>
  <conditionalFormatting sqref="G770:I770">
    <cfRule type="expression" dxfId="4836" priority="4981">
      <formula>$D770="JPY"</formula>
    </cfRule>
  </conditionalFormatting>
  <conditionalFormatting sqref="F770">
    <cfRule type="expression" dxfId="4835" priority="4974">
      <formula>$E770="クレカ入金"</formula>
    </cfRule>
    <cfRule type="expression" dxfId="4834" priority="4978">
      <formula>COUNTIF($E770,"*円*")=1</formula>
    </cfRule>
  </conditionalFormatting>
  <conditionalFormatting sqref="G772">
    <cfRule type="cellIs" dxfId="4833" priority="4975" operator="equal">
      <formula>"金額入力"</formula>
    </cfRule>
    <cfRule type="expression" dxfId="4832" priority="4977">
      <formula>COUNTIF($F772,"*円*")=1</formula>
    </cfRule>
  </conditionalFormatting>
  <conditionalFormatting sqref="I772">
    <cfRule type="expression" dxfId="4831" priority="4976">
      <formula>D770="JPY"</formula>
    </cfRule>
  </conditionalFormatting>
  <conditionalFormatting sqref="C788">
    <cfRule type="expression" dxfId="4830" priority="4970">
      <formula>ISERR(C788)=TRUE</formula>
    </cfRule>
  </conditionalFormatting>
  <conditionalFormatting sqref="C788:E788">
    <cfRule type="cellIs" dxfId="4829" priority="4969" operator="greaterThan">
      <formula>0</formula>
    </cfRule>
  </conditionalFormatting>
  <conditionalFormatting sqref="G786:I786">
    <cfRule type="expression" dxfId="4828" priority="4971">
      <formula>$D786="JPY"</formula>
    </cfRule>
  </conditionalFormatting>
  <conditionalFormatting sqref="T785">
    <cfRule type="expression" dxfId="4827" priority="4972">
      <formula>AND(D786="USD",COUNTIF(F788,"*円*")=0)=TRUE</formula>
    </cfRule>
  </conditionalFormatting>
  <conditionalFormatting sqref="F786">
    <cfRule type="expression" dxfId="4826" priority="4921">
      <formula>$E786="クレカ入金"</formula>
    </cfRule>
    <cfRule type="expression" dxfId="4825" priority="4968">
      <formula>COUNTIF($E786,"*円*")=1</formula>
    </cfRule>
  </conditionalFormatting>
  <conditionalFormatting sqref="G788">
    <cfRule type="cellIs" dxfId="4824" priority="4955" operator="equal">
      <formula>"金額入力"</formula>
    </cfRule>
    <cfRule type="expression" dxfId="4823" priority="4961">
      <formula>COUNTIF($F788,"*円*")=1</formula>
    </cfRule>
  </conditionalFormatting>
  <conditionalFormatting sqref="T786">
    <cfRule type="expression" dxfId="4822" priority="4960">
      <formula>AND(D786="USD",COUNTIF(F788,"*円*")=0)=TRUE</formula>
    </cfRule>
  </conditionalFormatting>
  <conditionalFormatting sqref="C777:C782">
    <cfRule type="expression" dxfId="4821" priority="4959">
      <formula>B777="✓"</formula>
    </cfRule>
  </conditionalFormatting>
  <conditionalFormatting sqref="G777">
    <cfRule type="expression" dxfId="4820" priority="4958">
      <formula>J777="✓"</formula>
    </cfRule>
  </conditionalFormatting>
  <conditionalFormatting sqref="I788">
    <cfRule type="expression" dxfId="4819" priority="4957">
      <formula>D786="JPY"</formula>
    </cfRule>
  </conditionalFormatting>
  <conditionalFormatting sqref="E775:E776 G775 I775">
    <cfRule type="cellIs" dxfId="4818" priority="4956" operator="greaterThan">
      <formula>0</formula>
    </cfRule>
  </conditionalFormatting>
  <conditionalFormatting sqref="G778">
    <cfRule type="expression" dxfId="4817" priority="4954">
      <formula>J778="✓"</formula>
    </cfRule>
  </conditionalFormatting>
  <conditionalFormatting sqref="G779">
    <cfRule type="expression" dxfId="4816" priority="4953">
      <formula>J779="✓"</formula>
    </cfRule>
  </conditionalFormatting>
  <conditionalFormatting sqref="G780">
    <cfRule type="expression" dxfId="4815" priority="4952">
      <formula>J780="✓"</formula>
    </cfRule>
  </conditionalFormatting>
  <conditionalFormatting sqref="G781">
    <cfRule type="expression" dxfId="4814" priority="4951">
      <formula>J781="✓"</formula>
    </cfRule>
  </conditionalFormatting>
  <conditionalFormatting sqref="G782">
    <cfRule type="expression" dxfId="4813" priority="4950">
      <formula>J782="✓"</formula>
    </cfRule>
  </conditionalFormatting>
  <conditionalFormatting sqref="T790">
    <cfRule type="expression" dxfId="4812" priority="4949">
      <formula>AND(D791="USD",COUNTIF(F793,"*円*")=0)=TRUE</formula>
    </cfRule>
  </conditionalFormatting>
  <conditionalFormatting sqref="T791">
    <cfRule type="expression" dxfId="4811" priority="4948">
      <formula>AND(D791="USD",COUNTIF(F793,"*円*")=0)=TRUE</formula>
    </cfRule>
  </conditionalFormatting>
  <conditionalFormatting sqref="T795">
    <cfRule type="expression" dxfId="4810" priority="4947">
      <formula>AND(D796="USD",COUNTIF(F798,"*円*")=0)=TRUE</formula>
    </cfRule>
  </conditionalFormatting>
  <conditionalFormatting sqref="T796">
    <cfRule type="expression" dxfId="4809" priority="4946">
      <formula>AND(D796="USD",COUNTIF(F798,"*円*")=0)=TRUE</formula>
    </cfRule>
  </conditionalFormatting>
  <conditionalFormatting sqref="T800">
    <cfRule type="expression" dxfId="4808" priority="4945">
      <formula>AND(D801="USD",COUNTIF(F803,"*円*")=0)=TRUE</formula>
    </cfRule>
  </conditionalFormatting>
  <conditionalFormatting sqref="T801">
    <cfRule type="expression" dxfId="4807" priority="4944">
      <formula>AND(D801="USD",COUNTIF(F803,"*円*")=0)=TRUE</formula>
    </cfRule>
  </conditionalFormatting>
  <conditionalFormatting sqref="T805">
    <cfRule type="expression" dxfId="4806" priority="4943">
      <formula>AND(D806="USD",COUNTIF(F808,"*円*")=0)=TRUE</formula>
    </cfRule>
  </conditionalFormatting>
  <conditionalFormatting sqref="T806">
    <cfRule type="expression" dxfId="4805" priority="4942">
      <formula>AND(D806="USD",COUNTIF(F808,"*円*")=0)=TRUE</formula>
    </cfRule>
  </conditionalFormatting>
  <conditionalFormatting sqref="T810">
    <cfRule type="expression" dxfId="4804" priority="4941">
      <formula>AND(D811="USD",COUNTIF(F813,"*円*")=0)=TRUE</formula>
    </cfRule>
  </conditionalFormatting>
  <conditionalFormatting sqref="T811">
    <cfRule type="expression" dxfId="4803" priority="4940">
      <formula>AND(D811="USD",COUNTIF(F813,"*円*")=0)=TRUE</formula>
    </cfRule>
  </conditionalFormatting>
  <conditionalFormatting sqref="T815">
    <cfRule type="expression" dxfId="4802" priority="4939">
      <formula>AND(D816="USD",COUNTIF(F818,"*円*")=0)=TRUE</formula>
    </cfRule>
  </conditionalFormatting>
  <conditionalFormatting sqref="T816">
    <cfRule type="expression" dxfId="4801" priority="4938">
      <formula>AND(D816="USD",COUNTIF(F818,"*円*")=0)=TRUE</formula>
    </cfRule>
  </conditionalFormatting>
  <conditionalFormatting sqref="T820">
    <cfRule type="expression" dxfId="4800" priority="4937">
      <formula>AND(D821="USD",COUNTIF(F823,"*円*")=0)=TRUE</formula>
    </cfRule>
  </conditionalFormatting>
  <conditionalFormatting sqref="T821">
    <cfRule type="expression" dxfId="4799" priority="4936">
      <formula>AND(D821="USD",COUNTIF(F823,"*円*")=0)=TRUE</formula>
    </cfRule>
  </conditionalFormatting>
  <conditionalFormatting sqref="T825">
    <cfRule type="expression" dxfId="4798" priority="4935">
      <formula>AND(D826="USD",COUNTIF(F828,"*円*")=0)=TRUE</formula>
    </cfRule>
  </conditionalFormatting>
  <conditionalFormatting sqref="T826">
    <cfRule type="expression" dxfId="4797" priority="4934">
      <formula>AND(D826="USD",COUNTIF(F828,"*円*")=0)=TRUE</formula>
    </cfRule>
  </conditionalFormatting>
  <conditionalFormatting sqref="T830">
    <cfRule type="expression" dxfId="4796" priority="4933">
      <formula>AND(D831="USD",COUNTIF(F833,"*円*")=0)=TRUE</formula>
    </cfRule>
  </conditionalFormatting>
  <conditionalFormatting sqref="T831">
    <cfRule type="expression" dxfId="4795" priority="4932">
      <formula>AND(D831="USD",COUNTIF(F833,"*円*")=0)=TRUE</formula>
    </cfRule>
  </conditionalFormatting>
  <conditionalFormatting sqref="K788:R788">
    <cfRule type="cellIs" dxfId="4794" priority="4931" operator="greaterThan">
      <formula>0</formula>
    </cfRule>
  </conditionalFormatting>
  <conditionalFormatting sqref="K793:R793">
    <cfRule type="cellIs" dxfId="4793" priority="4930" operator="greaterThan">
      <formula>0</formula>
    </cfRule>
  </conditionalFormatting>
  <conditionalFormatting sqref="K798:R798">
    <cfRule type="cellIs" dxfId="4792" priority="4929" operator="greaterThan">
      <formula>0</formula>
    </cfRule>
  </conditionalFormatting>
  <conditionalFormatting sqref="K803:R803">
    <cfRule type="cellIs" dxfId="4791" priority="4928" operator="greaterThan">
      <formula>0</formula>
    </cfRule>
  </conditionalFormatting>
  <conditionalFormatting sqref="K808:R808">
    <cfRule type="cellIs" dxfId="4790" priority="4927" operator="greaterThan">
      <formula>0</formula>
    </cfRule>
  </conditionalFormatting>
  <conditionalFormatting sqref="K813:R813">
    <cfRule type="cellIs" dxfId="4789" priority="4926" operator="greaterThan">
      <formula>0</formula>
    </cfRule>
  </conditionalFormatting>
  <conditionalFormatting sqref="K818:R818">
    <cfRule type="cellIs" dxfId="4788" priority="4925" operator="greaterThan">
      <formula>0</formula>
    </cfRule>
  </conditionalFormatting>
  <conditionalFormatting sqref="K823:R823">
    <cfRule type="cellIs" dxfId="4787" priority="4924" operator="greaterThan">
      <formula>0</formula>
    </cfRule>
  </conditionalFormatting>
  <conditionalFormatting sqref="K828:R828">
    <cfRule type="cellIs" dxfId="4786" priority="4923" operator="greaterThan">
      <formula>0</formula>
    </cfRule>
  </conditionalFormatting>
  <conditionalFormatting sqref="K833:R833">
    <cfRule type="cellIs" dxfId="4785" priority="4922" operator="greaterThan">
      <formula>0</formula>
    </cfRule>
  </conditionalFormatting>
  <conditionalFormatting sqref="AE788">
    <cfRule type="expression" dxfId="4784" priority="4920">
      <formula>COUNTIF(F788,"*円*")=1</formula>
    </cfRule>
  </conditionalFormatting>
  <conditionalFormatting sqref="AE793">
    <cfRule type="expression" dxfId="4783" priority="4919">
      <formula>COUNTIF(F793,"*円*")=1</formula>
    </cfRule>
  </conditionalFormatting>
  <conditionalFormatting sqref="AE798">
    <cfRule type="expression" dxfId="4782" priority="4918">
      <formula>COUNTIF(F798,"*円*")=1</formula>
    </cfRule>
  </conditionalFormatting>
  <conditionalFormatting sqref="AE803">
    <cfRule type="expression" dxfId="4781" priority="4917">
      <formula>COUNTIF(F803,"*円*")=1</formula>
    </cfRule>
  </conditionalFormatting>
  <conditionalFormatting sqref="AE808">
    <cfRule type="expression" dxfId="4780" priority="4916">
      <formula>COUNTIF(F808,"*円*")=1</formula>
    </cfRule>
  </conditionalFormatting>
  <conditionalFormatting sqref="AE813">
    <cfRule type="expression" dxfId="4779" priority="4915">
      <formula>COUNTIF(F813,"*円*")=1</formula>
    </cfRule>
  </conditionalFormatting>
  <conditionalFormatting sqref="AE818">
    <cfRule type="expression" dxfId="4778" priority="4914">
      <formula>COUNTIF(F818,"*円*")=1</formula>
    </cfRule>
  </conditionalFormatting>
  <conditionalFormatting sqref="AE823">
    <cfRule type="expression" dxfId="4777" priority="4913">
      <formula>COUNTIF(F823,"*円*")=1</formula>
    </cfRule>
  </conditionalFormatting>
  <conditionalFormatting sqref="AE828">
    <cfRule type="expression" dxfId="4776" priority="4912">
      <formula>COUNTIF(F828,"*円*")=1</formula>
    </cfRule>
  </conditionalFormatting>
  <conditionalFormatting sqref="AE833">
    <cfRule type="expression" dxfId="4775" priority="4911">
      <formula>COUNTIF(F833,"*円*")=1</formula>
    </cfRule>
  </conditionalFormatting>
  <conditionalFormatting sqref="C793">
    <cfRule type="expression" dxfId="4774" priority="4909">
      <formula>ISERR(C793)=TRUE</formula>
    </cfRule>
  </conditionalFormatting>
  <conditionalFormatting sqref="C793:E793">
    <cfRule type="cellIs" dxfId="4773" priority="4908" operator="greaterThan">
      <formula>0</formula>
    </cfRule>
  </conditionalFormatting>
  <conditionalFormatting sqref="G791:I791">
    <cfRule type="expression" dxfId="4772" priority="4910">
      <formula>$D791="JPY"</formula>
    </cfRule>
  </conditionalFormatting>
  <conditionalFormatting sqref="F791">
    <cfRule type="expression" dxfId="4771" priority="4903">
      <formula>$E791="クレカ入金"</formula>
    </cfRule>
    <cfRule type="expression" dxfId="4770" priority="4907">
      <formula>COUNTIF($E791,"*円*")=1</formula>
    </cfRule>
  </conditionalFormatting>
  <conditionalFormatting sqref="G793">
    <cfRule type="cellIs" dxfId="4769" priority="4904" operator="equal">
      <formula>"金額入力"</formula>
    </cfRule>
    <cfRule type="expression" dxfId="4768" priority="4906">
      <formula>COUNTIF($F793,"*円*")=1</formula>
    </cfRule>
  </conditionalFormatting>
  <conditionalFormatting sqref="I793">
    <cfRule type="expression" dxfId="4767" priority="4905">
      <formula>D791="JPY"</formula>
    </cfRule>
  </conditionalFormatting>
  <conditionalFormatting sqref="C798">
    <cfRule type="expression" dxfId="4766" priority="4901">
      <formula>ISERR(C798)=TRUE</formula>
    </cfRule>
  </conditionalFormatting>
  <conditionalFormatting sqref="C798:E798">
    <cfRule type="cellIs" dxfId="4765" priority="4900" operator="greaterThan">
      <formula>0</formula>
    </cfRule>
  </conditionalFormatting>
  <conditionalFormatting sqref="G796:I796">
    <cfRule type="expression" dxfId="4764" priority="4902">
      <formula>$D796="JPY"</formula>
    </cfRule>
  </conditionalFormatting>
  <conditionalFormatting sqref="F796">
    <cfRule type="expression" dxfId="4763" priority="4895">
      <formula>$E796="クレカ入金"</formula>
    </cfRule>
    <cfRule type="expression" dxfId="4762" priority="4899">
      <formula>COUNTIF($E796,"*円*")=1</formula>
    </cfRule>
  </conditionalFormatting>
  <conditionalFormatting sqref="G798">
    <cfRule type="cellIs" dxfId="4761" priority="4896" operator="equal">
      <formula>"金額入力"</formula>
    </cfRule>
    <cfRule type="expression" dxfId="4760" priority="4898">
      <formula>COUNTIF($F798,"*円*")=1</formula>
    </cfRule>
  </conditionalFormatting>
  <conditionalFormatting sqref="I798">
    <cfRule type="expression" dxfId="4759" priority="4897">
      <formula>D796="JPY"</formula>
    </cfRule>
  </conditionalFormatting>
  <conditionalFormatting sqref="C803">
    <cfRule type="expression" dxfId="4758" priority="4893">
      <formula>ISERR(C803)=TRUE</formula>
    </cfRule>
  </conditionalFormatting>
  <conditionalFormatting sqref="C803:E803">
    <cfRule type="cellIs" dxfId="4757" priority="4892" operator="greaterThan">
      <formula>0</formula>
    </cfRule>
  </conditionalFormatting>
  <conditionalFormatting sqref="G801:I801">
    <cfRule type="expression" dxfId="4756" priority="4894">
      <formula>$D801="JPY"</formula>
    </cfRule>
  </conditionalFormatting>
  <conditionalFormatting sqref="F801">
    <cfRule type="expression" dxfId="4755" priority="4887">
      <formula>$E801="クレカ入金"</formula>
    </cfRule>
    <cfRule type="expression" dxfId="4754" priority="4891">
      <formula>COUNTIF($E801,"*円*")=1</formula>
    </cfRule>
  </conditionalFormatting>
  <conditionalFormatting sqref="G803">
    <cfRule type="cellIs" dxfId="4753" priority="4888" operator="equal">
      <formula>"金額入力"</formula>
    </cfRule>
    <cfRule type="expression" dxfId="4752" priority="4890">
      <formula>COUNTIF($F803,"*円*")=1</formula>
    </cfRule>
  </conditionalFormatting>
  <conditionalFormatting sqref="I803">
    <cfRule type="expression" dxfId="4751" priority="4889">
      <formula>D801="JPY"</formula>
    </cfRule>
  </conditionalFormatting>
  <conditionalFormatting sqref="C808">
    <cfRule type="expression" dxfId="4750" priority="4885">
      <formula>ISERR(C808)=TRUE</formula>
    </cfRule>
  </conditionalFormatting>
  <conditionalFormatting sqref="C808:E808">
    <cfRule type="cellIs" dxfId="4749" priority="4884" operator="greaterThan">
      <formula>0</formula>
    </cfRule>
  </conditionalFormatting>
  <conditionalFormatting sqref="G806:I806">
    <cfRule type="expression" dxfId="4748" priority="4886">
      <formula>$D806="JPY"</formula>
    </cfRule>
  </conditionalFormatting>
  <conditionalFormatting sqref="F806">
    <cfRule type="expression" dxfId="4747" priority="4879">
      <formula>$E806="クレカ入金"</formula>
    </cfRule>
    <cfRule type="expression" dxfId="4746" priority="4883">
      <formula>COUNTIF($E806,"*円*")=1</formula>
    </cfRule>
  </conditionalFormatting>
  <conditionalFormatting sqref="G808">
    <cfRule type="cellIs" dxfId="4745" priority="4880" operator="equal">
      <formula>"金額入力"</formula>
    </cfRule>
    <cfRule type="expression" dxfId="4744" priority="4882">
      <formula>COUNTIF($F808,"*円*")=1</formula>
    </cfRule>
  </conditionalFormatting>
  <conditionalFormatting sqref="I808">
    <cfRule type="expression" dxfId="4743" priority="4881">
      <formula>D806="JPY"</formula>
    </cfRule>
  </conditionalFormatting>
  <conditionalFormatting sqref="C813">
    <cfRule type="expression" dxfId="4742" priority="4877">
      <formula>ISERR(C813)=TRUE</formula>
    </cfRule>
  </conditionalFormatting>
  <conditionalFormatting sqref="C813:E813">
    <cfRule type="cellIs" dxfId="4741" priority="4876" operator="greaterThan">
      <formula>0</formula>
    </cfRule>
  </conditionalFormatting>
  <conditionalFormatting sqref="G811:I811">
    <cfRule type="expression" dxfId="4740" priority="4878">
      <formula>$D811="JPY"</formula>
    </cfRule>
  </conditionalFormatting>
  <conditionalFormatting sqref="F811">
    <cfRule type="expression" dxfId="4739" priority="4871">
      <formula>$E811="クレカ入金"</formula>
    </cfRule>
    <cfRule type="expression" dxfId="4738" priority="4875">
      <formula>COUNTIF($E811,"*円*")=1</formula>
    </cfRule>
  </conditionalFormatting>
  <conditionalFormatting sqref="G813">
    <cfRule type="cellIs" dxfId="4737" priority="4872" operator="equal">
      <formula>"金額入力"</formula>
    </cfRule>
    <cfRule type="expression" dxfId="4736" priority="4874">
      <formula>COUNTIF($F813,"*円*")=1</formula>
    </cfRule>
  </conditionalFormatting>
  <conditionalFormatting sqref="I813">
    <cfRule type="expression" dxfId="4735" priority="4873">
      <formula>D811="JPY"</formula>
    </cfRule>
  </conditionalFormatting>
  <conditionalFormatting sqref="C818">
    <cfRule type="expression" dxfId="4734" priority="4869">
      <formula>ISERR(C818)=TRUE</formula>
    </cfRule>
  </conditionalFormatting>
  <conditionalFormatting sqref="C818:E818">
    <cfRule type="cellIs" dxfId="4733" priority="4868" operator="greaterThan">
      <formula>0</formula>
    </cfRule>
  </conditionalFormatting>
  <conditionalFormatting sqref="G816:I816">
    <cfRule type="expression" dxfId="4732" priority="4870">
      <formula>$D816="JPY"</formula>
    </cfRule>
  </conditionalFormatting>
  <conditionalFormatting sqref="F816">
    <cfRule type="expression" dxfId="4731" priority="4863">
      <formula>$E816="クレカ入金"</formula>
    </cfRule>
    <cfRule type="expression" dxfId="4730" priority="4867">
      <formula>COUNTIF($E816,"*円*")=1</formula>
    </cfRule>
  </conditionalFormatting>
  <conditionalFormatting sqref="G818">
    <cfRule type="cellIs" dxfId="4729" priority="4864" operator="equal">
      <formula>"金額入力"</formula>
    </cfRule>
    <cfRule type="expression" dxfId="4728" priority="4866">
      <formula>COUNTIF($F818,"*円*")=1</formula>
    </cfRule>
  </conditionalFormatting>
  <conditionalFormatting sqref="I818">
    <cfRule type="expression" dxfId="4727" priority="4865">
      <formula>D816="JPY"</formula>
    </cfRule>
  </conditionalFormatting>
  <conditionalFormatting sqref="C823">
    <cfRule type="expression" dxfId="4726" priority="4861">
      <formula>ISERR(C823)=TRUE</formula>
    </cfRule>
  </conditionalFormatting>
  <conditionalFormatting sqref="C823:E823">
    <cfRule type="cellIs" dxfId="4725" priority="4860" operator="greaterThan">
      <formula>0</formula>
    </cfRule>
  </conditionalFormatting>
  <conditionalFormatting sqref="G821:I821">
    <cfRule type="expression" dxfId="4724" priority="4862">
      <formula>$D821="JPY"</formula>
    </cfRule>
  </conditionalFormatting>
  <conditionalFormatting sqref="F821">
    <cfRule type="expression" dxfId="4723" priority="4855">
      <formula>$E821="クレカ入金"</formula>
    </cfRule>
    <cfRule type="expression" dxfId="4722" priority="4859">
      <formula>COUNTIF($E821,"*円*")=1</formula>
    </cfRule>
  </conditionalFormatting>
  <conditionalFormatting sqref="G823">
    <cfRule type="cellIs" dxfId="4721" priority="4856" operator="equal">
      <formula>"金額入力"</formula>
    </cfRule>
    <cfRule type="expression" dxfId="4720" priority="4858">
      <formula>COUNTIF($F823,"*円*")=1</formula>
    </cfRule>
  </conditionalFormatting>
  <conditionalFormatting sqref="I823">
    <cfRule type="expression" dxfId="4719" priority="4857">
      <formula>D821="JPY"</formula>
    </cfRule>
  </conditionalFormatting>
  <conditionalFormatting sqref="C828">
    <cfRule type="expression" dxfId="4718" priority="4853">
      <formula>ISERR(C828)=TRUE</formula>
    </cfRule>
  </conditionalFormatting>
  <conditionalFormatting sqref="C828:E828">
    <cfRule type="cellIs" dxfId="4717" priority="4852" operator="greaterThan">
      <formula>0</formula>
    </cfRule>
  </conditionalFormatting>
  <conditionalFormatting sqref="G826:I826">
    <cfRule type="expression" dxfId="4716" priority="4854">
      <formula>$D826="JPY"</formula>
    </cfRule>
  </conditionalFormatting>
  <conditionalFormatting sqref="F826">
    <cfRule type="expression" dxfId="4715" priority="4847">
      <formula>$E826="クレカ入金"</formula>
    </cfRule>
    <cfRule type="expression" dxfId="4714" priority="4851">
      <formula>COUNTIF($E826,"*円*")=1</formula>
    </cfRule>
  </conditionalFormatting>
  <conditionalFormatting sqref="G828">
    <cfRule type="cellIs" dxfId="4713" priority="4848" operator="equal">
      <formula>"金額入力"</formula>
    </cfRule>
    <cfRule type="expression" dxfId="4712" priority="4850">
      <formula>COUNTIF($F828,"*円*")=1</formula>
    </cfRule>
  </conditionalFormatting>
  <conditionalFormatting sqref="I828">
    <cfRule type="expression" dxfId="4711" priority="4849">
      <formula>D826="JPY"</formula>
    </cfRule>
  </conditionalFormatting>
  <conditionalFormatting sqref="C833">
    <cfRule type="expression" dxfId="4710" priority="4845">
      <formula>ISERR(C833)=TRUE</formula>
    </cfRule>
  </conditionalFormatting>
  <conditionalFormatting sqref="C833:E833">
    <cfRule type="cellIs" dxfId="4709" priority="4844" operator="greaterThan">
      <formula>0</formula>
    </cfRule>
  </conditionalFormatting>
  <conditionalFormatting sqref="G831:I831">
    <cfRule type="expression" dxfId="4708" priority="4846">
      <formula>$D831="JPY"</formula>
    </cfRule>
  </conditionalFormatting>
  <conditionalFormatting sqref="F831">
    <cfRule type="expression" dxfId="4707" priority="4839">
      <formula>$E831="クレカ入金"</formula>
    </cfRule>
    <cfRule type="expression" dxfId="4706" priority="4843">
      <formula>COUNTIF($E831,"*円*")=1</formula>
    </cfRule>
  </conditionalFormatting>
  <conditionalFormatting sqref="G833">
    <cfRule type="cellIs" dxfId="4705" priority="4840" operator="equal">
      <formula>"金額入力"</formula>
    </cfRule>
    <cfRule type="expression" dxfId="4704" priority="4842">
      <formula>COUNTIF($F833,"*円*")=1</formula>
    </cfRule>
  </conditionalFormatting>
  <conditionalFormatting sqref="I833">
    <cfRule type="expression" dxfId="4703" priority="4841">
      <formula>D831="JPY"</formula>
    </cfRule>
  </conditionalFormatting>
  <conditionalFormatting sqref="T835">
    <cfRule type="expression" dxfId="4702" priority="4838">
      <formula>AND(D836="USD",COUNTIF(F838,"*円*")=0)=TRUE</formula>
    </cfRule>
  </conditionalFormatting>
  <conditionalFormatting sqref="T836">
    <cfRule type="expression" dxfId="4701" priority="4837">
      <formula>AND(D836="USD",COUNTIF(F838,"*円*")=0)=TRUE</formula>
    </cfRule>
  </conditionalFormatting>
  <conditionalFormatting sqref="K838:R838">
    <cfRule type="cellIs" dxfId="4700" priority="4836" operator="greaterThan">
      <formula>0</formula>
    </cfRule>
  </conditionalFormatting>
  <conditionalFormatting sqref="AE838">
    <cfRule type="expression" dxfId="4699" priority="4835">
      <formula>COUNTIF(F838,"*円*")=1</formula>
    </cfRule>
  </conditionalFormatting>
  <conditionalFormatting sqref="C838">
    <cfRule type="expression" dxfId="4698" priority="4833">
      <formula>ISERR(C838)=TRUE</formula>
    </cfRule>
  </conditionalFormatting>
  <conditionalFormatting sqref="C838:E838">
    <cfRule type="cellIs" dxfId="4697" priority="4832" operator="greaterThan">
      <formula>0</formula>
    </cfRule>
  </conditionalFormatting>
  <conditionalFormatting sqref="G836:I836">
    <cfRule type="expression" dxfId="4696" priority="4834">
      <formula>$D836="JPY"</formula>
    </cfRule>
  </conditionalFormatting>
  <conditionalFormatting sqref="F836">
    <cfRule type="expression" dxfId="4695" priority="4827">
      <formula>$E836="クレカ入金"</formula>
    </cfRule>
    <cfRule type="expression" dxfId="4694" priority="4831">
      <formula>COUNTIF($E836,"*円*")=1</formula>
    </cfRule>
  </conditionalFormatting>
  <conditionalFormatting sqref="G838">
    <cfRule type="cellIs" dxfId="4693" priority="4828" operator="equal">
      <formula>"金額入力"</formula>
    </cfRule>
    <cfRule type="expression" dxfId="4692" priority="4830">
      <formula>COUNTIF($F838,"*円*")=1</formula>
    </cfRule>
  </conditionalFormatting>
  <conditionalFormatting sqref="I838">
    <cfRule type="expression" dxfId="4691" priority="4829">
      <formula>D836="JPY"</formula>
    </cfRule>
  </conditionalFormatting>
  <conditionalFormatting sqref="T840">
    <cfRule type="expression" dxfId="4690" priority="4826">
      <formula>AND(D841="USD",COUNTIF(F843,"*円*")=0)=TRUE</formula>
    </cfRule>
  </conditionalFormatting>
  <conditionalFormatting sqref="T841">
    <cfRule type="expression" dxfId="4689" priority="4825">
      <formula>AND(D841="USD",COUNTIF(F843,"*円*")=0)=TRUE</formula>
    </cfRule>
  </conditionalFormatting>
  <conditionalFormatting sqref="K843:R843">
    <cfRule type="cellIs" dxfId="4688" priority="4824" operator="greaterThan">
      <formula>0</formula>
    </cfRule>
  </conditionalFormatting>
  <conditionalFormatting sqref="AE843">
    <cfRule type="expression" dxfId="4687" priority="4823">
      <formula>COUNTIF(F843,"*円*")=1</formula>
    </cfRule>
  </conditionalFormatting>
  <conditionalFormatting sqref="C843">
    <cfRule type="expression" dxfId="4686" priority="4821">
      <formula>ISERR(C843)=TRUE</formula>
    </cfRule>
  </conditionalFormatting>
  <conditionalFormatting sqref="C843:E843">
    <cfRule type="cellIs" dxfId="4685" priority="4820" operator="greaterThan">
      <formula>0</formula>
    </cfRule>
  </conditionalFormatting>
  <conditionalFormatting sqref="G841:I841">
    <cfRule type="expression" dxfId="4684" priority="4822">
      <formula>$D841="JPY"</formula>
    </cfRule>
  </conditionalFormatting>
  <conditionalFormatting sqref="F841">
    <cfRule type="expression" dxfId="4683" priority="4815">
      <formula>$E841="クレカ入金"</formula>
    </cfRule>
    <cfRule type="expression" dxfId="4682" priority="4819">
      <formula>COUNTIF($E841,"*円*")=1</formula>
    </cfRule>
  </conditionalFormatting>
  <conditionalFormatting sqref="G843">
    <cfRule type="cellIs" dxfId="4681" priority="4816" operator="equal">
      <formula>"金額入力"</formula>
    </cfRule>
    <cfRule type="expression" dxfId="4680" priority="4818">
      <formula>COUNTIF($F843,"*円*")=1</formula>
    </cfRule>
  </conditionalFormatting>
  <conditionalFormatting sqref="I843">
    <cfRule type="expression" dxfId="4679" priority="4817">
      <formula>D841="JPY"</formula>
    </cfRule>
  </conditionalFormatting>
  <conditionalFormatting sqref="T845">
    <cfRule type="expression" dxfId="4678" priority="4814">
      <formula>AND(D846="USD",COUNTIF(F848,"*円*")=0)=TRUE</formula>
    </cfRule>
  </conditionalFormatting>
  <conditionalFormatting sqref="T846">
    <cfRule type="expression" dxfId="4677" priority="4813">
      <formula>AND(D846="USD",COUNTIF(F848,"*円*")=0)=TRUE</formula>
    </cfRule>
  </conditionalFormatting>
  <conditionalFormatting sqref="K848:R848">
    <cfRule type="cellIs" dxfId="4676" priority="4812" operator="greaterThan">
      <formula>0</formula>
    </cfRule>
  </conditionalFormatting>
  <conditionalFormatting sqref="AE848">
    <cfRule type="expression" dxfId="4675" priority="4811">
      <formula>COUNTIF(F848,"*円*")=1</formula>
    </cfRule>
  </conditionalFormatting>
  <conditionalFormatting sqref="C848">
    <cfRule type="expression" dxfId="4674" priority="4809">
      <formula>ISERR(C848)=TRUE</formula>
    </cfRule>
  </conditionalFormatting>
  <conditionalFormatting sqref="C848:E848">
    <cfRule type="cellIs" dxfId="4673" priority="4808" operator="greaterThan">
      <formula>0</formula>
    </cfRule>
  </conditionalFormatting>
  <conditionalFormatting sqref="G846:I846">
    <cfRule type="expression" dxfId="4672" priority="4810">
      <formula>$D846="JPY"</formula>
    </cfRule>
  </conditionalFormatting>
  <conditionalFormatting sqref="F846">
    <cfRule type="expression" dxfId="4671" priority="4803">
      <formula>$E846="クレカ入金"</formula>
    </cfRule>
    <cfRule type="expression" dxfId="4670" priority="4807">
      <formula>COUNTIF($E846,"*円*")=1</formula>
    </cfRule>
  </conditionalFormatting>
  <conditionalFormatting sqref="G848">
    <cfRule type="cellIs" dxfId="4669" priority="4804" operator="equal">
      <formula>"金額入力"</formula>
    </cfRule>
    <cfRule type="expression" dxfId="4668" priority="4806">
      <formula>COUNTIF($F848,"*円*")=1</formula>
    </cfRule>
  </conditionalFormatting>
  <conditionalFormatting sqref="I848">
    <cfRule type="expression" dxfId="4667" priority="4805">
      <formula>D846="JPY"</formula>
    </cfRule>
  </conditionalFormatting>
  <conditionalFormatting sqref="T850">
    <cfRule type="expression" dxfId="4666" priority="4802">
      <formula>AND(D851="USD",COUNTIF(F853,"*円*")=0)=TRUE</formula>
    </cfRule>
  </conditionalFormatting>
  <conditionalFormatting sqref="T851">
    <cfRule type="expression" dxfId="4665" priority="4801">
      <formula>AND(D851="USD",COUNTIF(F853,"*円*")=0)=TRUE</formula>
    </cfRule>
  </conditionalFormatting>
  <conditionalFormatting sqref="K853:R853">
    <cfRule type="cellIs" dxfId="4664" priority="4800" operator="greaterThan">
      <formula>0</formula>
    </cfRule>
  </conditionalFormatting>
  <conditionalFormatting sqref="AE853">
    <cfRule type="expression" dxfId="4663" priority="4799">
      <formula>COUNTIF(F853,"*円*")=1</formula>
    </cfRule>
  </conditionalFormatting>
  <conditionalFormatting sqref="C853">
    <cfRule type="expression" dxfId="4662" priority="4797">
      <formula>ISERR(C853)=TRUE</formula>
    </cfRule>
  </conditionalFormatting>
  <conditionalFormatting sqref="C853:E853">
    <cfRule type="cellIs" dxfId="4661" priority="4796" operator="greaterThan">
      <formula>0</formula>
    </cfRule>
  </conditionalFormatting>
  <conditionalFormatting sqref="G851:I851">
    <cfRule type="expression" dxfId="4660" priority="4798">
      <formula>$D851="JPY"</formula>
    </cfRule>
  </conditionalFormatting>
  <conditionalFormatting sqref="F851">
    <cfRule type="expression" dxfId="4659" priority="4791">
      <formula>$E851="クレカ入金"</formula>
    </cfRule>
    <cfRule type="expression" dxfId="4658" priority="4795">
      <formula>COUNTIF($E851,"*円*")=1</formula>
    </cfRule>
  </conditionalFormatting>
  <conditionalFormatting sqref="G853">
    <cfRule type="cellIs" dxfId="4657" priority="4792" operator="equal">
      <formula>"金額入力"</formula>
    </cfRule>
    <cfRule type="expression" dxfId="4656" priority="4794">
      <formula>COUNTIF($F853,"*円*")=1</formula>
    </cfRule>
  </conditionalFormatting>
  <conditionalFormatting sqref="I853">
    <cfRule type="expression" dxfId="4655" priority="4793">
      <formula>D851="JPY"</formula>
    </cfRule>
  </conditionalFormatting>
  <conditionalFormatting sqref="T855">
    <cfRule type="expression" dxfId="4654" priority="4790">
      <formula>AND(D856="USD",COUNTIF(F858,"*円*")=0)=TRUE</formula>
    </cfRule>
  </conditionalFormatting>
  <conditionalFormatting sqref="T856">
    <cfRule type="expression" dxfId="4653" priority="4789">
      <formula>AND(D856="USD",COUNTIF(F858,"*円*")=0)=TRUE</formula>
    </cfRule>
  </conditionalFormatting>
  <conditionalFormatting sqref="K858:R858">
    <cfRule type="cellIs" dxfId="4652" priority="4788" operator="greaterThan">
      <formula>0</formula>
    </cfRule>
  </conditionalFormatting>
  <conditionalFormatting sqref="AE858">
    <cfRule type="expression" dxfId="4651" priority="4787">
      <formula>COUNTIF(F858,"*円*")=1</formula>
    </cfRule>
  </conditionalFormatting>
  <conditionalFormatting sqref="C858">
    <cfRule type="expression" dxfId="4650" priority="4785">
      <formula>ISERR(C858)=TRUE</formula>
    </cfRule>
  </conditionalFormatting>
  <conditionalFormatting sqref="C858:E858">
    <cfRule type="cellIs" dxfId="4649" priority="4784" operator="greaterThan">
      <formula>0</formula>
    </cfRule>
  </conditionalFormatting>
  <conditionalFormatting sqref="G856:I856">
    <cfRule type="expression" dxfId="4648" priority="4786">
      <formula>$D856="JPY"</formula>
    </cfRule>
  </conditionalFormatting>
  <conditionalFormatting sqref="F856">
    <cfRule type="expression" dxfId="4647" priority="4779">
      <formula>$E856="クレカ入金"</formula>
    </cfRule>
    <cfRule type="expression" dxfId="4646" priority="4783">
      <formula>COUNTIF($E856,"*円*")=1</formula>
    </cfRule>
  </conditionalFormatting>
  <conditionalFormatting sqref="G858">
    <cfRule type="cellIs" dxfId="4645" priority="4780" operator="equal">
      <formula>"金額入力"</formula>
    </cfRule>
    <cfRule type="expression" dxfId="4644" priority="4782">
      <formula>COUNTIF($F858,"*円*")=1</formula>
    </cfRule>
  </conditionalFormatting>
  <conditionalFormatting sqref="I858">
    <cfRule type="expression" dxfId="4643" priority="4781">
      <formula>D856="JPY"</formula>
    </cfRule>
  </conditionalFormatting>
  <conditionalFormatting sqref="C874">
    <cfRule type="expression" dxfId="4642" priority="4775">
      <formula>ISERR(C874)=TRUE</formula>
    </cfRule>
  </conditionalFormatting>
  <conditionalFormatting sqref="C874:E874">
    <cfRule type="cellIs" dxfId="4641" priority="4774" operator="greaterThan">
      <formula>0</formula>
    </cfRule>
  </conditionalFormatting>
  <conditionalFormatting sqref="G872:I872">
    <cfRule type="expression" dxfId="4640" priority="4776">
      <formula>$D872="JPY"</formula>
    </cfRule>
  </conditionalFormatting>
  <conditionalFormatting sqref="T871">
    <cfRule type="expression" dxfId="4639" priority="4777">
      <formula>AND(D872="USD",COUNTIF(F874,"*円*")=0)=TRUE</formula>
    </cfRule>
  </conditionalFormatting>
  <conditionalFormatting sqref="F872">
    <cfRule type="expression" dxfId="4638" priority="4726">
      <formula>$E872="クレカ入金"</formula>
    </cfRule>
    <cfRule type="expression" dxfId="4637" priority="4773">
      <formula>COUNTIF($E872,"*円*")=1</formula>
    </cfRule>
  </conditionalFormatting>
  <conditionalFormatting sqref="G874">
    <cfRule type="cellIs" dxfId="4636" priority="4760" operator="equal">
      <formula>"金額入力"</formula>
    </cfRule>
    <cfRule type="expression" dxfId="4635" priority="4766">
      <formula>COUNTIF($F874,"*円*")=1</formula>
    </cfRule>
  </conditionalFormatting>
  <conditionalFormatting sqref="T872">
    <cfRule type="expression" dxfId="4634" priority="4765">
      <formula>AND(D872="USD",COUNTIF(F874,"*円*")=0)=TRUE</formula>
    </cfRule>
  </conditionalFormatting>
  <conditionalFormatting sqref="C863:C868">
    <cfRule type="expression" dxfId="4633" priority="4764">
      <formula>B863="✓"</formula>
    </cfRule>
  </conditionalFormatting>
  <conditionalFormatting sqref="G863">
    <cfRule type="expression" dxfId="4632" priority="4763">
      <formula>J863="✓"</formula>
    </cfRule>
  </conditionalFormatting>
  <conditionalFormatting sqref="I874">
    <cfRule type="expression" dxfId="4631" priority="4762">
      <formula>D872="JPY"</formula>
    </cfRule>
  </conditionalFormatting>
  <conditionalFormatting sqref="E861:E862 G861 I861">
    <cfRule type="cellIs" dxfId="4630" priority="4761" operator="greaterThan">
      <formula>0</formula>
    </cfRule>
  </conditionalFormatting>
  <conditionalFormatting sqref="G864">
    <cfRule type="expression" dxfId="4629" priority="4759">
      <formula>J864="✓"</formula>
    </cfRule>
  </conditionalFormatting>
  <conditionalFormatting sqref="G865">
    <cfRule type="expression" dxfId="4628" priority="4758">
      <formula>J865="✓"</formula>
    </cfRule>
  </conditionalFormatting>
  <conditionalFormatting sqref="G866">
    <cfRule type="expression" dxfId="4627" priority="4757">
      <formula>J866="✓"</formula>
    </cfRule>
  </conditionalFormatting>
  <conditionalFormatting sqref="G867">
    <cfRule type="expression" dxfId="4626" priority="4756">
      <formula>J867="✓"</formula>
    </cfRule>
  </conditionalFormatting>
  <conditionalFormatting sqref="G868">
    <cfRule type="expression" dxfId="4625" priority="4755">
      <formula>J868="✓"</formula>
    </cfRule>
  </conditionalFormatting>
  <conditionalFormatting sqref="T876">
    <cfRule type="expression" dxfId="4624" priority="4754">
      <formula>AND(D877="USD",COUNTIF(F879,"*円*")=0)=TRUE</formula>
    </cfRule>
  </conditionalFormatting>
  <conditionalFormatting sqref="T877">
    <cfRule type="expression" dxfId="4623" priority="4753">
      <formula>AND(D877="USD",COUNTIF(F879,"*円*")=0)=TRUE</formula>
    </cfRule>
  </conditionalFormatting>
  <conditionalFormatting sqref="T881">
    <cfRule type="expression" dxfId="4622" priority="4752">
      <formula>AND(D882="USD",COUNTIF(F884,"*円*")=0)=TRUE</formula>
    </cfRule>
  </conditionalFormatting>
  <conditionalFormatting sqref="T882">
    <cfRule type="expression" dxfId="4621" priority="4751">
      <formula>AND(D882="USD",COUNTIF(F884,"*円*")=0)=TRUE</formula>
    </cfRule>
  </conditionalFormatting>
  <conditionalFormatting sqref="T886">
    <cfRule type="expression" dxfId="4620" priority="4750">
      <formula>AND(D887="USD",COUNTIF(F889,"*円*")=0)=TRUE</formula>
    </cfRule>
  </conditionalFormatting>
  <conditionalFormatting sqref="T887">
    <cfRule type="expression" dxfId="4619" priority="4749">
      <formula>AND(D887="USD",COUNTIF(F889,"*円*")=0)=TRUE</formula>
    </cfRule>
  </conditionalFormatting>
  <conditionalFormatting sqref="T891">
    <cfRule type="expression" dxfId="4618" priority="4748">
      <formula>AND(D892="USD",COUNTIF(F894,"*円*")=0)=TRUE</formula>
    </cfRule>
  </conditionalFormatting>
  <conditionalFormatting sqref="T892">
    <cfRule type="expression" dxfId="4617" priority="4747">
      <formula>AND(D892="USD",COUNTIF(F894,"*円*")=0)=TRUE</formula>
    </cfRule>
  </conditionalFormatting>
  <conditionalFormatting sqref="T896">
    <cfRule type="expression" dxfId="4616" priority="4746">
      <formula>AND(D897="USD",COUNTIF(F899,"*円*")=0)=TRUE</formula>
    </cfRule>
  </conditionalFormatting>
  <conditionalFormatting sqref="T897">
    <cfRule type="expression" dxfId="4615" priority="4745">
      <formula>AND(D897="USD",COUNTIF(F899,"*円*")=0)=TRUE</formula>
    </cfRule>
  </conditionalFormatting>
  <conditionalFormatting sqref="T901">
    <cfRule type="expression" dxfId="4614" priority="4744">
      <formula>AND(D902="USD",COUNTIF(F904,"*円*")=0)=TRUE</formula>
    </cfRule>
  </conditionalFormatting>
  <conditionalFormatting sqref="T902">
    <cfRule type="expression" dxfId="4613" priority="4743">
      <formula>AND(D902="USD",COUNTIF(F904,"*円*")=0)=TRUE</formula>
    </cfRule>
  </conditionalFormatting>
  <conditionalFormatting sqref="T906">
    <cfRule type="expression" dxfId="4612" priority="4742">
      <formula>AND(D907="USD",COUNTIF(F909,"*円*")=0)=TRUE</formula>
    </cfRule>
  </conditionalFormatting>
  <conditionalFormatting sqref="T907">
    <cfRule type="expression" dxfId="4611" priority="4741">
      <formula>AND(D907="USD",COUNTIF(F909,"*円*")=0)=TRUE</formula>
    </cfRule>
  </conditionalFormatting>
  <conditionalFormatting sqref="T911">
    <cfRule type="expression" dxfId="4610" priority="4740">
      <formula>AND(D912="USD",COUNTIF(F914,"*円*")=0)=TRUE</formula>
    </cfRule>
  </conditionalFormatting>
  <conditionalFormatting sqref="T912">
    <cfRule type="expression" dxfId="4609" priority="4739">
      <formula>AND(D912="USD",COUNTIF(F914,"*円*")=0)=TRUE</formula>
    </cfRule>
  </conditionalFormatting>
  <conditionalFormatting sqref="T916">
    <cfRule type="expression" dxfId="4608" priority="4738">
      <formula>AND(D917="USD",COUNTIF(F919,"*円*")=0)=TRUE</formula>
    </cfRule>
  </conditionalFormatting>
  <conditionalFormatting sqref="T917">
    <cfRule type="expression" dxfId="4607" priority="4737">
      <formula>AND(D917="USD",COUNTIF(F919,"*円*")=0)=TRUE</formula>
    </cfRule>
  </conditionalFormatting>
  <conditionalFormatting sqref="K874:R874">
    <cfRule type="cellIs" dxfId="4606" priority="4736" operator="greaterThan">
      <formula>0</formula>
    </cfRule>
  </conditionalFormatting>
  <conditionalFormatting sqref="K879:R879">
    <cfRule type="cellIs" dxfId="4605" priority="4735" operator="greaterThan">
      <formula>0</formula>
    </cfRule>
  </conditionalFormatting>
  <conditionalFormatting sqref="K884:R884">
    <cfRule type="cellIs" dxfId="4604" priority="4734" operator="greaterThan">
      <formula>0</formula>
    </cfRule>
  </conditionalFormatting>
  <conditionalFormatting sqref="K889:R889">
    <cfRule type="cellIs" dxfId="4603" priority="4733" operator="greaterThan">
      <formula>0</formula>
    </cfRule>
  </conditionalFormatting>
  <conditionalFormatting sqref="K894:R894">
    <cfRule type="cellIs" dxfId="4602" priority="4732" operator="greaterThan">
      <formula>0</formula>
    </cfRule>
  </conditionalFormatting>
  <conditionalFormatting sqref="K899:R899">
    <cfRule type="cellIs" dxfId="4601" priority="4731" operator="greaterThan">
      <formula>0</formula>
    </cfRule>
  </conditionalFormatting>
  <conditionalFormatting sqref="K904:R904">
    <cfRule type="cellIs" dxfId="4600" priority="4730" operator="greaterThan">
      <formula>0</formula>
    </cfRule>
  </conditionalFormatting>
  <conditionalFormatting sqref="K909:R909">
    <cfRule type="cellIs" dxfId="4599" priority="4729" operator="greaterThan">
      <formula>0</formula>
    </cfRule>
  </conditionalFormatting>
  <conditionalFormatting sqref="K914:R914">
    <cfRule type="cellIs" dxfId="4598" priority="4728" operator="greaterThan">
      <formula>0</formula>
    </cfRule>
  </conditionalFormatting>
  <conditionalFormatting sqref="K919:R919">
    <cfRule type="cellIs" dxfId="4597" priority="4727" operator="greaterThan">
      <formula>0</formula>
    </cfRule>
  </conditionalFormatting>
  <conditionalFormatting sqref="AE874">
    <cfRule type="expression" dxfId="4596" priority="4725">
      <formula>COUNTIF(F874,"*円*")=1</formula>
    </cfRule>
  </conditionalFormatting>
  <conditionalFormatting sqref="AE879">
    <cfRule type="expression" dxfId="4595" priority="4724">
      <formula>COUNTIF(F879,"*円*")=1</formula>
    </cfRule>
  </conditionalFormatting>
  <conditionalFormatting sqref="AE884">
    <cfRule type="expression" dxfId="4594" priority="4723">
      <formula>COUNTIF(F884,"*円*")=1</formula>
    </cfRule>
  </conditionalFormatting>
  <conditionalFormatting sqref="AE889">
    <cfRule type="expression" dxfId="4593" priority="4722">
      <formula>COUNTIF(F889,"*円*")=1</formula>
    </cfRule>
  </conditionalFormatting>
  <conditionalFormatting sqref="AE894">
    <cfRule type="expression" dxfId="4592" priority="4721">
      <formula>COUNTIF(F894,"*円*")=1</formula>
    </cfRule>
  </conditionalFormatting>
  <conditionalFormatting sqref="AE899">
    <cfRule type="expression" dxfId="4591" priority="4720">
      <formula>COUNTIF(F899,"*円*")=1</formula>
    </cfRule>
  </conditionalFormatting>
  <conditionalFormatting sqref="AE904">
    <cfRule type="expression" dxfId="4590" priority="4719">
      <formula>COUNTIF(F904,"*円*")=1</formula>
    </cfRule>
  </conditionalFormatting>
  <conditionalFormatting sqref="AE909">
    <cfRule type="expression" dxfId="4589" priority="4718">
      <formula>COUNTIF(F909,"*円*")=1</formula>
    </cfRule>
  </conditionalFormatting>
  <conditionalFormatting sqref="AE914">
    <cfRule type="expression" dxfId="4588" priority="4717">
      <formula>COUNTIF(F914,"*円*")=1</formula>
    </cfRule>
  </conditionalFormatting>
  <conditionalFormatting sqref="AE919">
    <cfRule type="expression" dxfId="4587" priority="4716">
      <formula>COUNTIF(F919,"*円*")=1</formula>
    </cfRule>
  </conditionalFormatting>
  <conditionalFormatting sqref="C879">
    <cfRule type="expression" dxfId="4586" priority="4714">
      <formula>ISERR(C879)=TRUE</formula>
    </cfRule>
  </conditionalFormatting>
  <conditionalFormatting sqref="C879:E879">
    <cfRule type="cellIs" dxfId="4585" priority="4713" operator="greaterThan">
      <formula>0</formula>
    </cfRule>
  </conditionalFormatting>
  <conditionalFormatting sqref="G877:I877">
    <cfRule type="expression" dxfId="4584" priority="4715">
      <formula>$D877="JPY"</formula>
    </cfRule>
  </conditionalFormatting>
  <conditionalFormatting sqref="F877">
    <cfRule type="expression" dxfId="4583" priority="4708">
      <formula>$E877="クレカ入金"</formula>
    </cfRule>
    <cfRule type="expression" dxfId="4582" priority="4712">
      <formula>COUNTIF($E877,"*円*")=1</formula>
    </cfRule>
  </conditionalFormatting>
  <conditionalFormatting sqref="G879">
    <cfRule type="cellIs" dxfId="4581" priority="4709" operator="equal">
      <formula>"金額入力"</formula>
    </cfRule>
    <cfRule type="expression" dxfId="4580" priority="4711">
      <formula>COUNTIF($F879,"*円*")=1</formula>
    </cfRule>
  </conditionalFormatting>
  <conditionalFormatting sqref="I879">
    <cfRule type="expression" dxfId="4579" priority="4710">
      <formula>D877="JPY"</formula>
    </cfRule>
  </conditionalFormatting>
  <conditionalFormatting sqref="C884">
    <cfRule type="expression" dxfId="4578" priority="4706">
      <formula>ISERR(C884)=TRUE</formula>
    </cfRule>
  </conditionalFormatting>
  <conditionalFormatting sqref="C884:E884">
    <cfRule type="cellIs" dxfId="4577" priority="4705" operator="greaterThan">
      <formula>0</formula>
    </cfRule>
  </conditionalFormatting>
  <conditionalFormatting sqref="G882:I882">
    <cfRule type="expression" dxfId="4576" priority="4707">
      <formula>$D882="JPY"</formula>
    </cfRule>
  </conditionalFormatting>
  <conditionalFormatting sqref="F882">
    <cfRule type="expression" dxfId="4575" priority="4700">
      <formula>$E882="クレカ入金"</formula>
    </cfRule>
    <cfRule type="expression" dxfId="4574" priority="4704">
      <formula>COUNTIF($E882,"*円*")=1</formula>
    </cfRule>
  </conditionalFormatting>
  <conditionalFormatting sqref="G884">
    <cfRule type="cellIs" dxfId="4573" priority="4701" operator="equal">
      <formula>"金額入力"</formula>
    </cfRule>
    <cfRule type="expression" dxfId="4572" priority="4703">
      <formula>COUNTIF($F884,"*円*")=1</formula>
    </cfRule>
  </conditionalFormatting>
  <conditionalFormatting sqref="I884">
    <cfRule type="expression" dxfId="4571" priority="4702">
      <formula>D882="JPY"</formula>
    </cfRule>
  </conditionalFormatting>
  <conditionalFormatting sqref="C889">
    <cfRule type="expression" dxfId="4570" priority="4698">
      <formula>ISERR(C889)=TRUE</formula>
    </cfRule>
  </conditionalFormatting>
  <conditionalFormatting sqref="C889:E889">
    <cfRule type="cellIs" dxfId="4569" priority="4697" operator="greaterThan">
      <formula>0</formula>
    </cfRule>
  </conditionalFormatting>
  <conditionalFormatting sqref="G887:I887">
    <cfRule type="expression" dxfId="4568" priority="4699">
      <formula>$D887="JPY"</formula>
    </cfRule>
  </conditionalFormatting>
  <conditionalFormatting sqref="F887">
    <cfRule type="expression" dxfId="4567" priority="4692">
      <formula>$E887="クレカ入金"</formula>
    </cfRule>
    <cfRule type="expression" dxfId="4566" priority="4696">
      <formula>COUNTIF($E887,"*円*")=1</formula>
    </cfRule>
  </conditionalFormatting>
  <conditionalFormatting sqref="G889">
    <cfRule type="cellIs" dxfId="4565" priority="4693" operator="equal">
      <formula>"金額入力"</formula>
    </cfRule>
    <cfRule type="expression" dxfId="4564" priority="4695">
      <formula>COUNTIF($F889,"*円*")=1</formula>
    </cfRule>
  </conditionalFormatting>
  <conditionalFormatting sqref="I889">
    <cfRule type="expression" dxfId="4563" priority="4694">
      <formula>D887="JPY"</formula>
    </cfRule>
  </conditionalFormatting>
  <conditionalFormatting sqref="C894">
    <cfRule type="expression" dxfId="4562" priority="4690">
      <formula>ISERR(C894)=TRUE</formula>
    </cfRule>
  </conditionalFormatting>
  <conditionalFormatting sqref="C894:E894">
    <cfRule type="cellIs" dxfId="4561" priority="4689" operator="greaterThan">
      <formula>0</formula>
    </cfRule>
  </conditionalFormatting>
  <conditionalFormatting sqref="G892:I892">
    <cfRule type="expression" dxfId="4560" priority="4691">
      <formula>$D892="JPY"</formula>
    </cfRule>
  </conditionalFormatting>
  <conditionalFormatting sqref="F892">
    <cfRule type="expression" dxfId="4559" priority="4684">
      <formula>$E892="クレカ入金"</formula>
    </cfRule>
    <cfRule type="expression" dxfId="4558" priority="4688">
      <formula>COUNTIF($E892,"*円*")=1</formula>
    </cfRule>
  </conditionalFormatting>
  <conditionalFormatting sqref="G894">
    <cfRule type="cellIs" dxfId="4557" priority="4685" operator="equal">
      <formula>"金額入力"</formula>
    </cfRule>
    <cfRule type="expression" dxfId="4556" priority="4687">
      <formula>COUNTIF($F894,"*円*")=1</formula>
    </cfRule>
  </conditionalFormatting>
  <conditionalFormatting sqref="I894">
    <cfRule type="expression" dxfId="4555" priority="4686">
      <formula>D892="JPY"</formula>
    </cfRule>
  </conditionalFormatting>
  <conditionalFormatting sqref="C899">
    <cfRule type="expression" dxfId="4554" priority="4682">
      <formula>ISERR(C899)=TRUE</formula>
    </cfRule>
  </conditionalFormatting>
  <conditionalFormatting sqref="C899:E899">
    <cfRule type="cellIs" dxfId="4553" priority="4681" operator="greaterThan">
      <formula>0</formula>
    </cfRule>
  </conditionalFormatting>
  <conditionalFormatting sqref="G897:I897">
    <cfRule type="expression" dxfId="4552" priority="4683">
      <formula>$D897="JPY"</formula>
    </cfRule>
  </conditionalFormatting>
  <conditionalFormatting sqref="F897">
    <cfRule type="expression" dxfId="4551" priority="4676">
      <formula>$E897="クレカ入金"</formula>
    </cfRule>
    <cfRule type="expression" dxfId="4550" priority="4680">
      <formula>COUNTIF($E897,"*円*")=1</formula>
    </cfRule>
  </conditionalFormatting>
  <conditionalFormatting sqref="G899">
    <cfRule type="cellIs" dxfId="4549" priority="4677" operator="equal">
      <formula>"金額入力"</formula>
    </cfRule>
    <cfRule type="expression" dxfId="4548" priority="4679">
      <formula>COUNTIF($F899,"*円*")=1</formula>
    </cfRule>
  </conditionalFormatting>
  <conditionalFormatting sqref="I899">
    <cfRule type="expression" dxfId="4547" priority="4678">
      <formula>D897="JPY"</formula>
    </cfRule>
  </conditionalFormatting>
  <conditionalFormatting sqref="C904">
    <cfRule type="expression" dxfId="4546" priority="4674">
      <formula>ISERR(C904)=TRUE</formula>
    </cfRule>
  </conditionalFormatting>
  <conditionalFormatting sqref="C904:E904">
    <cfRule type="cellIs" dxfId="4545" priority="4673" operator="greaterThan">
      <formula>0</formula>
    </cfRule>
  </conditionalFormatting>
  <conditionalFormatting sqref="G902:I902">
    <cfRule type="expression" dxfId="4544" priority="4675">
      <formula>$D902="JPY"</formula>
    </cfRule>
  </conditionalFormatting>
  <conditionalFormatting sqref="F902">
    <cfRule type="expression" dxfId="4543" priority="4668">
      <formula>$E902="クレカ入金"</formula>
    </cfRule>
    <cfRule type="expression" dxfId="4542" priority="4672">
      <formula>COUNTIF($E902,"*円*")=1</formula>
    </cfRule>
  </conditionalFormatting>
  <conditionalFormatting sqref="G904">
    <cfRule type="cellIs" dxfId="4541" priority="4669" operator="equal">
      <formula>"金額入力"</formula>
    </cfRule>
    <cfRule type="expression" dxfId="4540" priority="4671">
      <formula>COUNTIF($F904,"*円*")=1</formula>
    </cfRule>
  </conditionalFormatting>
  <conditionalFormatting sqref="I904">
    <cfRule type="expression" dxfId="4539" priority="4670">
      <formula>D902="JPY"</formula>
    </cfRule>
  </conditionalFormatting>
  <conditionalFormatting sqref="C909">
    <cfRule type="expression" dxfId="4538" priority="4666">
      <formula>ISERR(C909)=TRUE</formula>
    </cfRule>
  </conditionalFormatting>
  <conditionalFormatting sqref="C909:E909">
    <cfRule type="cellIs" dxfId="4537" priority="4665" operator="greaterThan">
      <formula>0</formula>
    </cfRule>
  </conditionalFormatting>
  <conditionalFormatting sqref="G907:I907">
    <cfRule type="expression" dxfId="4536" priority="4667">
      <formula>$D907="JPY"</formula>
    </cfRule>
  </conditionalFormatting>
  <conditionalFormatting sqref="F907">
    <cfRule type="expression" dxfId="4535" priority="4660">
      <formula>$E907="クレカ入金"</formula>
    </cfRule>
    <cfRule type="expression" dxfId="4534" priority="4664">
      <formula>COUNTIF($E907,"*円*")=1</formula>
    </cfRule>
  </conditionalFormatting>
  <conditionalFormatting sqref="G909">
    <cfRule type="cellIs" dxfId="4533" priority="4661" operator="equal">
      <formula>"金額入力"</formula>
    </cfRule>
    <cfRule type="expression" dxfId="4532" priority="4663">
      <formula>COUNTIF($F909,"*円*")=1</formula>
    </cfRule>
  </conditionalFormatting>
  <conditionalFormatting sqref="I909">
    <cfRule type="expression" dxfId="4531" priority="4662">
      <formula>D907="JPY"</formula>
    </cfRule>
  </conditionalFormatting>
  <conditionalFormatting sqref="C914">
    <cfRule type="expression" dxfId="4530" priority="4658">
      <formula>ISERR(C914)=TRUE</formula>
    </cfRule>
  </conditionalFormatting>
  <conditionalFormatting sqref="C914:E914">
    <cfRule type="cellIs" dxfId="4529" priority="4657" operator="greaterThan">
      <formula>0</formula>
    </cfRule>
  </conditionalFormatting>
  <conditionalFormatting sqref="G912:I912">
    <cfRule type="expression" dxfId="4528" priority="4659">
      <formula>$D912="JPY"</formula>
    </cfRule>
  </conditionalFormatting>
  <conditionalFormatting sqref="F912">
    <cfRule type="expression" dxfId="4527" priority="4652">
      <formula>$E912="クレカ入金"</formula>
    </cfRule>
    <cfRule type="expression" dxfId="4526" priority="4656">
      <formula>COUNTIF($E912,"*円*")=1</formula>
    </cfRule>
  </conditionalFormatting>
  <conditionalFormatting sqref="G914">
    <cfRule type="cellIs" dxfId="4525" priority="4653" operator="equal">
      <formula>"金額入力"</formula>
    </cfRule>
    <cfRule type="expression" dxfId="4524" priority="4655">
      <formula>COUNTIF($F914,"*円*")=1</formula>
    </cfRule>
  </conditionalFormatting>
  <conditionalFormatting sqref="I914">
    <cfRule type="expression" dxfId="4523" priority="4654">
      <formula>D912="JPY"</formula>
    </cfRule>
  </conditionalFormatting>
  <conditionalFormatting sqref="C919">
    <cfRule type="expression" dxfId="4522" priority="4650">
      <formula>ISERR(C919)=TRUE</formula>
    </cfRule>
  </conditionalFormatting>
  <conditionalFormatting sqref="C919:E919">
    <cfRule type="cellIs" dxfId="4521" priority="4649" operator="greaterThan">
      <formula>0</formula>
    </cfRule>
  </conditionalFormatting>
  <conditionalFormatting sqref="G917:I917">
    <cfRule type="expression" dxfId="4520" priority="4651">
      <formula>$D917="JPY"</formula>
    </cfRule>
  </conditionalFormatting>
  <conditionalFormatting sqref="F917">
    <cfRule type="expression" dxfId="4519" priority="4644">
      <formula>$E917="クレカ入金"</formula>
    </cfRule>
    <cfRule type="expression" dxfId="4518" priority="4648">
      <formula>COUNTIF($E917,"*円*")=1</formula>
    </cfRule>
  </conditionalFormatting>
  <conditionalFormatting sqref="G919">
    <cfRule type="cellIs" dxfId="4517" priority="4645" operator="equal">
      <formula>"金額入力"</formula>
    </cfRule>
    <cfRule type="expression" dxfId="4516" priority="4647">
      <formula>COUNTIF($F919,"*円*")=1</formula>
    </cfRule>
  </conditionalFormatting>
  <conditionalFormatting sqref="I919">
    <cfRule type="expression" dxfId="4515" priority="4646">
      <formula>D917="JPY"</formula>
    </cfRule>
  </conditionalFormatting>
  <conditionalFormatting sqref="T921">
    <cfRule type="expression" dxfId="4514" priority="4643">
      <formula>AND(D922="USD",COUNTIF(F924,"*円*")=0)=TRUE</formula>
    </cfRule>
  </conditionalFormatting>
  <conditionalFormatting sqref="T922">
    <cfRule type="expression" dxfId="4513" priority="4642">
      <formula>AND(D922="USD",COUNTIF(F924,"*円*")=0)=TRUE</formula>
    </cfRule>
  </conditionalFormatting>
  <conditionalFormatting sqref="K924:R924">
    <cfRule type="cellIs" dxfId="4512" priority="4641" operator="greaterThan">
      <formula>0</formula>
    </cfRule>
  </conditionalFormatting>
  <conditionalFormatting sqref="AE924">
    <cfRule type="expression" dxfId="4511" priority="4640">
      <formula>COUNTIF(F924,"*円*")=1</formula>
    </cfRule>
  </conditionalFormatting>
  <conditionalFormatting sqref="C924">
    <cfRule type="expression" dxfId="4510" priority="4638">
      <formula>ISERR(C924)=TRUE</formula>
    </cfRule>
  </conditionalFormatting>
  <conditionalFormatting sqref="C924:E924">
    <cfRule type="cellIs" dxfId="4509" priority="4637" operator="greaterThan">
      <formula>0</formula>
    </cfRule>
  </conditionalFormatting>
  <conditionalFormatting sqref="G922:I922">
    <cfRule type="expression" dxfId="4508" priority="4639">
      <formula>$D922="JPY"</formula>
    </cfRule>
  </conditionalFormatting>
  <conditionalFormatting sqref="F922">
    <cfRule type="expression" dxfId="4507" priority="4632">
      <formula>$E922="クレカ入金"</formula>
    </cfRule>
    <cfRule type="expression" dxfId="4506" priority="4636">
      <formula>COUNTIF($E922,"*円*")=1</formula>
    </cfRule>
  </conditionalFormatting>
  <conditionalFormatting sqref="G924">
    <cfRule type="cellIs" dxfId="4505" priority="4633" operator="equal">
      <formula>"金額入力"</formula>
    </cfRule>
    <cfRule type="expression" dxfId="4504" priority="4635">
      <formula>COUNTIF($F924,"*円*")=1</formula>
    </cfRule>
  </conditionalFormatting>
  <conditionalFormatting sqref="I924">
    <cfRule type="expression" dxfId="4503" priority="4634">
      <formula>D922="JPY"</formula>
    </cfRule>
  </conditionalFormatting>
  <conditionalFormatting sqref="T926">
    <cfRule type="expression" dxfId="4502" priority="4631">
      <formula>AND(D927="USD",COUNTIF(F929,"*円*")=0)=TRUE</formula>
    </cfRule>
  </conditionalFormatting>
  <conditionalFormatting sqref="T927">
    <cfRule type="expression" dxfId="4501" priority="4630">
      <formula>AND(D927="USD",COUNTIF(F929,"*円*")=0)=TRUE</formula>
    </cfRule>
  </conditionalFormatting>
  <conditionalFormatting sqref="K929:R929">
    <cfRule type="cellIs" dxfId="4500" priority="4629" operator="greaterThan">
      <formula>0</formula>
    </cfRule>
  </conditionalFormatting>
  <conditionalFormatting sqref="AE929">
    <cfRule type="expression" dxfId="4499" priority="4628">
      <formula>COUNTIF(F929,"*円*")=1</formula>
    </cfRule>
  </conditionalFormatting>
  <conditionalFormatting sqref="C929">
    <cfRule type="expression" dxfId="4498" priority="4626">
      <formula>ISERR(C929)=TRUE</formula>
    </cfRule>
  </conditionalFormatting>
  <conditionalFormatting sqref="C929:E929">
    <cfRule type="cellIs" dxfId="4497" priority="4625" operator="greaterThan">
      <formula>0</formula>
    </cfRule>
  </conditionalFormatting>
  <conditionalFormatting sqref="G927:I927">
    <cfRule type="expression" dxfId="4496" priority="4627">
      <formula>$D927="JPY"</formula>
    </cfRule>
  </conditionalFormatting>
  <conditionalFormatting sqref="F927">
    <cfRule type="expression" dxfId="4495" priority="4620">
      <formula>$E927="クレカ入金"</formula>
    </cfRule>
    <cfRule type="expression" dxfId="4494" priority="4624">
      <formula>COUNTIF($E927,"*円*")=1</formula>
    </cfRule>
  </conditionalFormatting>
  <conditionalFormatting sqref="G929">
    <cfRule type="cellIs" dxfId="4493" priority="4621" operator="equal">
      <formula>"金額入力"</formula>
    </cfRule>
    <cfRule type="expression" dxfId="4492" priority="4623">
      <formula>COUNTIF($F929,"*円*")=1</formula>
    </cfRule>
  </conditionalFormatting>
  <conditionalFormatting sqref="I929">
    <cfRule type="expression" dxfId="4491" priority="4622">
      <formula>D927="JPY"</formula>
    </cfRule>
  </conditionalFormatting>
  <conditionalFormatting sqref="T931">
    <cfRule type="expression" dxfId="4490" priority="4619">
      <formula>AND(D932="USD",COUNTIF(F934,"*円*")=0)=TRUE</formula>
    </cfRule>
  </conditionalFormatting>
  <conditionalFormatting sqref="T932">
    <cfRule type="expression" dxfId="4489" priority="4618">
      <formula>AND(D932="USD",COUNTIF(F934,"*円*")=0)=TRUE</formula>
    </cfRule>
  </conditionalFormatting>
  <conditionalFormatting sqref="K934:R934">
    <cfRule type="cellIs" dxfId="4488" priority="4617" operator="greaterThan">
      <formula>0</formula>
    </cfRule>
  </conditionalFormatting>
  <conditionalFormatting sqref="AE934">
    <cfRule type="expression" dxfId="4487" priority="4616">
      <formula>COUNTIF(F934,"*円*")=1</formula>
    </cfRule>
  </conditionalFormatting>
  <conditionalFormatting sqref="C934">
    <cfRule type="expression" dxfId="4486" priority="4614">
      <formula>ISERR(C934)=TRUE</formula>
    </cfRule>
  </conditionalFormatting>
  <conditionalFormatting sqref="C934:E934">
    <cfRule type="cellIs" dxfId="4485" priority="4613" operator="greaterThan">
      <formula>0</formula>
    </cfRule>
  </conditionalFormatting>
  <conditionalFormatting sqref="G932:I932">
    <cfRule type="expression" dxfId="4484" priority="4615">
      <formula>$D932="JPY"</formula>
    </cfRule>
  </conditionalFormatting>
  <conditionalFormatting sqref="F932">
    <cfRule type="expression" dxfId="4483" priority="4608">
      <formula>$E932="クレカ入金"</formula>
    </cfRule>
    <cfRule type="expression" dxfId="4482" priority="4612">
      <formula>COUNTIF($E932,"*円*")=1</formula>
    </cfRule>
  </conditionalFormatting>
  <conditionalFormatting sqref="G934">
    <cfRule type="cellIs" dxfId="4481" priority="4609" operator="equal">
      <formula>"金額入力"</formula>
    </cfRule>
    <cfRule type="expression" dxfId="4480" priority="4611">
      <formula>COUNTIF($F934,"*円*")=1</formula>
    </cfRule>
  </conditionalFormatting>
  <conditionalFormatting sqref="I934">
    <cfRule type="expression" dxfId="4479" priority="4610">
      <formula>D932="JPY"</formula>
    </cfRule>
  </conditionalFormatting>
  <conditionalFormatting sqref="T936">
    <cfRule type="expression" dxfId="4478" priority="4607">
      <formula>AND(D937="USD",COUNTIF(F939,"*円*")=0)=TRUE</formula>
    </cfRule>
  </conditionalFormatting>
  <conditionalFormatting sqref="T937">
    <cfRule type="expression" dxfId="4477" priority="4606">
      <formula>AND(D937="USD",COUNTIF(F939,"*円*")=0)=TRUE</formula>
    </cfRule>
  </conditionalFormatting>
  <conditionalFormatting sqref="K939:R939">
    <cfRule type="cellIs" dxfId="4476" priority="4605" operator="greaterThan">
      <formula>0</formula>
    </cfRule>
  </conditionalFormatting>
  <conditionalFormatting sqref="AE939">
    <cfRule type="expression" dxfId="4475" priority="4604">
      <formula>COUNTIF(F939,"*円*")=1</formula>
    </cfRule>
  </conditionalFormatting>
  <conditionalFormatting sqref="C939">
    <cfRule type="expression" dxfId="4474" priority="4602">
      <formula>ISERR(C939)=TRUE</formula>
    </cfRule>
  </conditionalFormatting>
  <conditionalFormatting sqref="C939:E939">
    <cfRule type="cellIs" dxfId="4473" priority="4601" operator="greaterThan">
      <formula>0</formula>
    </cfRule>
  </conditionalFormatting>
  <conditionalFormatting sqref="G937:I937">
    <cfRule type="expression" dxfId="4472" priority="4603">
      <formula>$D937="JPY"</formula>
    </cfRule>
  </conditionalFormatting>
  <conditionalFormatting sqref="F937">
    <cfRule type="expression" dxfId="4471" priority="4596">
      <formula>$E937="クレカ入金"</formula>
    </cfRule>
    <cfRule type="expression" dxfId="4470" priority="4600">
      <formula>COUNTIF($E937,"*円*")=1</formula>
    </cfRule>
  </conditionalFormatting>
  <conditionalFormatting sqref="G939">
    <cfRule type="cellIs" dxfId="4469" priority="4597" operator="equal">
      <formula>"金額入力"</formula>
    </cfRule>
    <cfRule type="expression" dxfId="4468" priority="4599">
      <formula>COUNTIF($F939,"*円*")=1</formula>
    </cfRule>
  </conditionalFormatting>
  <conditionalFormatting sqref="I939">
    <cfRule type="expression" dxfId="4467" priority="4598">
      <formula>D937="JPY"</formula>
    </cfRule>
  </conditionalFormatting>
  <conditionalFormatting sqref="T941">
    <cfRule type="expression" dxfId="4466" priority="4595">
      <formula>AND(D942="USD",COUNTIF(F944,"*円*")=0)=TRUE</formula>
    </cfRule>
  </conditionalFormatting>
  <conditionalFormatting sqref="T942">
    <cfRule type="expression" dxfId="4465" priority="4594">
      <formula>AND(D942="USD",COUNTIF(F944,"*円*")=0)=TRUE</formula>
    </cfRule>
  </conditionalFormatting>
  <conditionalFormatting sqref="K944:R944">
    <cfRule type="cellIs" dxfId="4464" priority="4593" operator="greaterThan">
      <formula>0</formula>
    </cfRule>
  </conditionalFormatting>
  <conditionalFormatting sqref="AE944">
    <cfRule type="expression" dxfId="4463" priority="4592">
      <formula>COUNTIF(F944,"*円*")=1</formula>
    </cfRule>
  </conditionalFormatting>
  <conditionalFormatting sqref="C944">
    <cfRule type="expression" dxfId="4462" priority="4590">
      <formula>ISERR(C944)=TRUE</formula>
    </cfRule>
  </conditionalFormatting>
  <conditionalFormatting sqref="C944:E944">
    <cfRule type="cellIs" dxfId="4461" priority="4589" operator="greaterThan">
      <formula>0</formula>
    </cfRule>
  </conditionalFormatting>
  <conditionalFormatting sqref="G942:I942">
    <cfRule type="expression" dxfId="4460" priority="4591">
      <formula>$D942="JPY"</formula>
    </cfRule>
  </conditionalFormatting>
  <conditionalFormatting sqref="F942">
    <cfRule type="expression" dxfId="4459" priority="4584">
      <formula>$E942="クレカ入金"</formula>
    </cfRule>
    <cfRule type="expression" dxfId="4458" priority="4588">
      <formula>COUNTIF($E942,"*円*")=1</formula>
    </cfRule>
  </conditionalFormatting>
  <conditionalFormatting sqref="G944">
    <cfRule type="cellIs" dxfId="4457" priority="4585" operator="equal">
      <formula>"金額入力"</formula>
    </cfRule>
    <cfRule type="expression" dxfId="4456" priority="4587">
      <formula>COUNTIF($F944,"*円*")=1</formula>
    </cfRule>
  </conditionalFormatting>
  <conditionalFormatting sqref="I944">
    <cfRule type="expression" dxfId="4455" priority="4586">
      <formula>D942="JPY"</formula>
    </cfRule>
  </conditionalFormatting>
  <conditionalFormatting sqref="C960">
    <cfRule type="expression" dxfId="4454" priority="4580">
      <formula>ISERR(C960)=TRUE</formula>
    </cfRule>
  </conditionalFormatting>
  <conditionalFormatting sqref="C960:E960">
    <cfRule type="cellIs" dxfId="4453" priority="4579" operator="greaterThan">
      <formula>0</formula>
    </cfRule>
  </conditionalFormatting>
  <conditionalFormatting sqref="G958:I958">
    <cfRule type="expression" dxfId="4452" priority="4581">
      <formula>$D958="JPY"</formula>
    </cfRule>
  </conditionalFormatting>
  <conditionalFormatting sqref="T957">
    <cfRule type="expression" dxfId="4451" priority="4582">
      <formula>AND(D958="USD",COUNTIF(F960,"*円*")=0)=TRUE</formula>
    </cfRule>
  </conditionalFormatting>
  <conditionalFormatting sqref="F958">
    <cfRule type="expression" dxfId="4450" priority="4531">
      <formula>$E958="クレカ入金"</formula>
    </cfRule>
    <cfRule type="expression" dxfId="4449" priority="4578">
      <formula>COUNTIF($E958,"*円*")=1</formula>
    </cfRule>
  </conditionalFormatting>
  <conditionalFormatting sqref="G960">
    <cfRule type="cellIs" dxfId="4448" priority="4565" operator="equal">
      <formula>"金額入力"</formula>
    </cfRule>
    <cfRule type="expression" dxfId="4447" priority="4571">
      <formula>COUNTIF($F960,"*円*")=1</formula>
    </cfRule>
  </conditionalFormatting>
  <conditionalFormatting sqref="T958">
    <cfRule type="expression" dxfId="4446" priority="4570">
      <formula>AND(D958="USD",COUNTIF(F960,"*円*")=0)=TRUE</formula>
    </cfRule>
  </conditionalFormatting>
  <conditionalFormatting sqref="C949:C954">
    <cfRule type="expression" dxfId="4445" priority="4569">
      <formula>B949="✓"</formula>
    </cfRule>
  </conditionalFormatting>
  <conditionalFormatting sqref="G949">
    <cfRule type="expression" dxfId="4444" priority="4568">
      <formula>J949="✓"</formula>
    </cfRule>
  </conditionalFormatting>
  <conditionalFormatting sqref="I960">
    <cfRule type="expression" dxfId="4443" priority="4567">
      <formula>D958="JPY"</formula>
    </cfRule>
  </conditionalFormatting>
  <conditionalFormatting sqref="E947:E948 G947 I947">
    <cfRule type="cellIs" dxfId="4442" priority="4566" operator="greaterThan">
      <formula>0</formula>
    </cfRule>
  </conditionalFormatting>
  <conditionalFormatting sqref="G950">
    <cfRule type="expression" dxfId="4441" priority="4564">
      <formula>J950="✓"</formula>
    </cfRule>
  </conditionalFormatting>
  <conditionalFormatting sqref="G951">
    <cfRule type="expression" dxfId="4440" priority="4563">
      <formula>J951="✓"</formula>
    </cfRule>
  </conditionalFormatting>
  <conditionalFormatting sqref="G952">
    <cfRule type="expression" dxfId="4439" priority="4562">
      <formula>J952="✓"</formula>
    </cfRule>
  </conditionalFormatting>
  <conditionalFormatting sqref="G953">
    <cfRule type="expression" dxfId="4438" priority="4561">
      <formula>J953="✓"</formula>
    </cfRule>
  </conditionalFormatting>
  <conditionalFormatting sqref="G954">
    <cfRule type="expression" dxfId="4437" priority="4560">
      <formula>J954="✓"</formula>
    </cfRule>
  </conditionalFormatting>
  <conditionalFormatting sqref="T962">
    <cfRule type="expression" dxfId="4436" priority="4559">
      <formula>AND(D963="USD",COUNTIF(F965,"*円*")=0)=TRUE</formula>
    </cfRule>
  </conditionalFormatting>
  <conditionalFormatting sqref="T963">
    <cfRule type="expression" dxfId="4435" priority="4558">
      <formula>AND(D963="USD",COUNTIF(F965,"*円*")=0)=TRUE</formula>
    </cfRule>
  </conditionalFormatting>
  <conditionalFormatting sqref="T967">
    <cfRule type="expression" dxfId="4434" priority="4557">
      <formula>AND(D968="USD",COUNTIF(F970,"*円*")=0)=TRUE</formula>
    </cfRule>
  </conditionalFormatting>
  <conditionalFormatting sqref="T968">
    <cfRule type="expression" dxfId="4433" priority="4556">
      <formula>AND(D968="USD",COUNTIF(F970,"*円*")=0)=TRUE</formula>
    </cfRule>
  </conditionalFormatting>
  <conditionalFormatting sqref="T972">
    <cfRule type="expression" dxfId="4432" priority="4555">
      <formula>AND(D973="USD",COUNTIF(F975,"*円*")=0)=TRUE</formula>
    </cfRule>
  </conditionalFormatting>
  <conditionalFormatting sqref="T973">
    <cfRule type="expression" dxfId="4431" priority="4554">
      <formula>AND(D973="USD",COUNTIF(F975,"*円*")=0)=TRUE</formula>
    </cfRule>
  </conditionalFormatting>
  <conditionalFormatting sqref="T977">
    <cfRule type="expression" dxfId="4430" priority="4553">
      <formula>AND(D978="USD",COUNTIF(F980,"*円*")=0)=TRUE</formula>
    </cfRule>
  </conditionalFormatting>
  <conditionalFormatting sqref="T978">
    <cfRule type="expression" dxfId="4429" priority="4552">
      <formula>AND(D978="USD",COUNTIF(F980,"*円*")=0)=TRUE</formula>
    </cfRule>
  </conditionalFormatting>
  <conditionalFormatting sqref="T982">
    <cfRule type="expression" dxfId="4428" priority="4551">
      <formula>AND(D983="USD",COUNTIF(F985,"*円*")=0)=TRUE</formula>
    </cfRule>
  </conditionalFormatting>
  <conditionalFormatting sqref="T983">
    <cfRule type="expression" dxfId="4427" priority="4550">
      <formula>AND(D983="USD",COUNTIF(F985,"*円*")=0)=TRUE</formula>
    </cfRule>
  </conditionalFormatting>
  <conditionalFormatting sqref="T987">
    <cfRule type="expression" dxfId="4426" priority="4549">
      <formula>AND(D988="USD",COUNTIF(F990,"*円*")=0)=TRUE</formula>
    </cfRule>
  </conditionalFormatting>
  <conditionalFormatting sqref="T988">
    <cfRule type="expression" dxfId="4425" priority="4548">
      <formula>AND(D988="USD",COUNTIF(F990,"*円*")=0)=TRUE</formula>
    </cfRule>
  </conditionalFormatting>
  <conditionalFormatting sqref="T992">
    <cfRule type="expression" dxfId="4424" priority="4547">
      <formula>AND(D993="USD",COUNTIF(F995,"*円*")=0)=TRUE</formula>
    </cfRule>
  </conditionalFormatting>
  <conditionalFormatting sqref="T993">
    <cfRule type="expression" dxfId="4423" priority="4546">
      <formula>AND(D993="USD",COUNTIF(F995,"*円*")=0)=TRUE</formula>
    </cfRule>
  </conditionalFormatting>
  <conditionalFormatting sqref="T997">
    <cfRule type="expression" dxfId="4422" priority="4545">
      <formula>AND(D998="USD",COUNTIF(F1000,"*円*")=0)=TRUE</formula>
    </cfRule>
  </conditionalFormatting>
  <conditionalFormatting sqref="T998">
    <cfRule type="expression" dxfId="4421" priority="4544">
      <formula>AND(D998="USD",COUNTIF(F1000,"*円*")=0)=TRUE</formula>
    </cfRule>
  </conditionalFormatting>
  <conditionalFormatting sqref="T1002">
    <cfRule type="expression" dxfId="4420" priority="4543">
      <formula>AND(D1003="USD",COUNTIF(F1005,"*円*")=0)=TRUE</formula>
    </cfRule>
  </conditionalFormatting>
  <conditionalFormatting sqref="T1003">
    <cfRule type="expression" dxfId="4419" priority="4542">
      <formula>AND(D1003="USD",COUNTIF(F1005,"*円*")=0)=TRUE</formula>
    </cfRule>
  </conditionalFormatting>
  <conditionalFormatting sqref="K960:R960">
    <cfRule type="cellIs" dxfId="4418" priority="4541" operator="greaterThan">
      <formula>0</formula>
    </cfRule>
  </conditionalFormatting>
  <conditionalFormatting sqref="K965:R965">
    <cfRule type="cellIs" dxfId="4417" priority="4540" operator="greaterThan">
      <formula>0</formula>
    </cfRule>
  </conditionalFormatting>
  <conditionalFormatting sqref="K970:R970">
    <cfRule type="cellIs" dxfId="4416" priority="4539" operator="greaterThan">
      <formula>0</formula>
    </cfRule>
  </conditionalFormatting>
  <conditionalFormatting sqref="K975:R975">
    <cfRule type="cellIs" dxfId="4415" priority="4538" operator="greaterThan">
      <formula>0</formula>
    </cfRule>
  </conditionalFormatting>
  <conditionalFormatting sqref="K980:R980">
    <cfRule type="cellIs" dxfId="4414" priority="4537" operator="greaterThan">
      <formula>0</formula>
    </cfRule>
  </conditionalFormatting>
  <conditionalFormatting sqref="K985:R985">
    <cfRule type="cellIs" dxfId="4413" priority="4536" operator="greaterThan">
      <formula>0</formula>
    </cfRule>
  </conditionalFormatting>
  <conditionalFormatting sqref="K990:R990">
    <cfRule type="cellIs" dxfId="4412" priority="4535" operator="greaterThan">
      <formula>0</formula>
    </cfRule>
  </conditionalFormatting>
  <conditionalFormatting sqref="K995:R995">
    <cfRule type="cellIs" dxfId="4411" priority="4534" operator="greaterThan">
      <formula>0</formula>
    </cfRule>
  </conditionalFormatting>
  <conditionalFormatting sqref="K1000:R1000">
    <cfRule type="cellIs" dxfId="4410" priority="4533" operator="greaterThan">
      <formula>0</formula>
    </cfRule>
  </conditionalFormatting>
  <conditionalFormatting sqref="K1005:R1005">
    <cfRule type="cellIs" dxfId="4409" priority="4532" operator="greaterThan">
      <formula>0</formula>
    </cfRule>
  </conditionalFormatting>
  <conditionalFormatting sqref="AE960">
    <cfRule type="expression" dxfId="4408" priority="4530">
      <formula>COUNTIF(F960,"*円*")=1</formula>
    </cfRule>
  </conditionalFormatting>
  <conditionalFormatting sqref="AE965">
    <cfRule type="expression" dxfId="4407" priority="4529">
      <formula>COUNTIF(F965,"*円*")=1</formula>
    </cfRule>
  </conditionalFormatting>
  <conditionalFormatting sqref="AE970">
    <cfRule type="expression" dxfId="4406" priority="4528">
      <formula>COUNTIF(F970,"*円*")=1</formula>
    </cfRule>
  </conditionalFormatting>
  <conditionalFormatting sqref="AE975">
    <cfRule type="expression" dxfId="4405" priority="4527">
      <formula>COUNTIF(F975,"*円*")=1</formula>
    </cfRule>
  </conditionalFormatting>
  <conditionalFormatting sqref="AE980">
    <cfRule type="expression" dxfId="4404" priority="4526">
      <formula>COUNTIF(F980,"*円*")=1</formula>
    </cfRule>
  </conditionalFormatting>
  <conditionalFormatting sqref="AE985">
    <cfRule type="expression" dxfId="4403" priority="4525">
      <formula>COUNTIF(F985,"*円*")=1</formula>
    </cfRule>
  </conditionalFormatting>
  <conditionalFormatting sqref="AE990">
    <cfRule type="expression" dxfId="4402" priority="4524">
      <formula>COUNTIF(F990,"*円*")=1</formula>
    </cfRule>
  </conditionalFormatting>
  <conditionalFormatting sqref="AE995">
    <cfRule type="expression" dxfId="4401" priority="4523">
      <formula>COUNTIF(F995,"*円*")=1</formula>
    </cfRule>
  </conditionalFormatting>
  <conditionalFormatting sqref="AE1000">
    <cfRule type="expression" dxfId="4400" priority="4522">
      <formula>COUNTIF(F1000,"*円*")=1</formula>
    </cfRule>
  </conditionalFormatting>
  <conditionalFormatting sqref="AE1005">
    <cfRule type="expression" dxfId="4399" priority="4521">
      <formula>COUNTIF(F1005,"*円*")=1</formula>
    </cfRule>
  </conditionalFormatting>
  <conditionalFormatting sqref="C965">
    <cfRule type="expression" dxfId="4398" priority="4519">
      <formula>ISERR(C965)=TRUE</formula>
    </cfRule>
  </conditionalFormatting>
  <conditionalFormatting sqref="C965:E965">
    <cfRule type="cellIs" dxfId="4397" priority="4518" operator="greaterThan">
      <formula>0</formula>
    </cfRule>
  </conditionalFormatting>
  <conditionalFormatting sqref="G963:I963">
    <cfRule type="expression" dxfId="4396" priority="4520">
      <formula>$D963="JPY"</formula>
    </cfRule>
  </conditionalFormatting>
  <conditionalFormatting sqref="F963">
    <cfRule type="expression" dxfId="4395" priority="4513">
      <formula>$E963="クレカ入金"</formula>
    </cfRule>
    <cfRule type="expression" dxfId="4394" priority="4517">
      <formula>COUNTIF($E963,"*円*")=1</formula>
    </cfRule>
  </conditionalFormatting>
  <conditionalFormatting sqref="G965">
    <cfRule type="cellIs" dxfId="4393" priority="4514" operator="equal">
      <formula>"金額入力"</formula>
    </cfRule>
    <cfRule type="expression" dxfId="4392" priority="4516">
      <formula>COUNTIF($F965,"*円*")=1</formula>
    </cfRule>
  </conditionalFormatting>
  <conditionalFormatting sqref="I965">
    <cfRule type="expression" dxfId="4391" priority="4515">
      <formula>D963="JPY"</formula>
    </cfRule>
  </conditionalFormatting>
  <conditionalFormatting sqref="C970">
    <cfRule type="expression" dxfId="4390" priority="4511">
      <formula>ISERR(C970)=TRUE</formula>
    </cfRule>
  </conditionalFormatting>
  <conditionalFormatting sqref="C970:E970">
    <cfRule type="cellIs" dxfId="4389" priority="4510" operator="greaterThan">
      <formula>0</formula>
    </cfRule>
  </conditionalFormatting>
  <conditionalFormatting sqref="G968:I968">
    <cfRule type="expression" dxfId="4388" priority="4512">
      <formula>$D968="JPY"</formula>
    </cfRule>
  </conditionalFormatting>
  <conditionalFormatting sqref="F968">
    <cfRule type="expression" dxfId="4387" priority="4505">
      <formula>$E968="クレカ入金"</formula>
    </cfRule>
    <cfRule type="expression" dxfId="4386" priority="4509">
      <formula>COUNTIF($E968,"*円*")=1</formula>
    </cfRule>
  </conditionalFormatting>
  <conditionalFormatting sqref="G970">
    <cfRule type="cellIs" dxfId="4385" priority="4506" operator="equal">
      <formula>"金額入力"</formula>
    </cfRule>
    <cfRule type="expression" dxfId="4384" priority="4508">
      <formula>COUNTIF($F970,"*円*")=1</formula>
    </cfRule>
  </conditionalFormatting>
  <conditionalFormatting sqref="I970">
    <cfRule type="expression" dxfId="4383" priority="4507">
      <formula>D968="JPY"</formula>
    </cfRule>
  </conditionalFormatting>
  <conditionalFormatting sqref="C975">
    <cfRule type="expression" dxfId="4382" priority="4503">
      <formula>ISERR(C975)=TRUE</formula>
    </cfRule>
  </conditionalFormatting>
  <conditionalFormatting sqref="C975:E975">
    <cfRule type="cellIs" dxfId="4381" priority="4502" operator="greaterThan">
      <formula>0</formula>
    </cfRule>
  </conditionalFormatting>
  <conditionalFormatting sqref="G973:I973">
    <cfRule type="expression" dxfId="4380" priority="4504">
      <formula>$D973="JPY"</formula>
    </cfRule>
  </conditionalFormatting>
  <conditionalFormatting sqref="F973">
    <cfRule type="expression" dxfId="4379" priority="4497">
      <formula>$E973="クレカ入金"</formula>
    </cfRule>
    <cfRule type="expression" dxfId="4378" priority="4501">
      <formula>COUNTIF($E973,"*円*")=1</formula>
    </cfRule>
  </conditionalFormatting>
  <conditionalFormatting sqref="G975">
    <cfRule type="cellIs" dxfId="4377" priority="4498" operator="equal">
      <formula>"金額入力"</formula>
    </cfRule>
    <cfRule type="expression" dxfId="4376" priority="4500">
      <formula>COUNTIF($F975,"*円*")=1</formula>
    </cfRule>
  </conditionalFormatting>
  <conditionalFormatting sqref="I975">
    <cfRule type="expression" dxfId="4375" priority="4499">
      <formula>D973="JPY"</formula>
    </cfRule>
  </conditionalFormatting>
  <conditionalFormatting sqref="C980">
    <cfRule type="expression" dxfId="4374" priority="4495">
      <formula>ISERR(C980)=TRUE</formula>
    </cfRule>
  </conditionalFormatting>
  <conditionalFormatting sqref="C980:E980">
    <cfRule type="cellIs" dxfId="4373" priority="4494" operator="greaterThan">
      <formula>0</formula>
    </cfRule>
  </conditionalFormatting>
  <conditionalFormatting sqref="G978:I978">
    <cfRule type="expression" dxfId="4372" priority="4496">
      <formula>$D978="JPY"</formula>
    </cfRule>
  </conditionalFormatting>
  <conditionalFormatting sqref="F978">
    <cfRule type="expression" dxfId="4371" priority="4489">
      <formula>$E978="クレカ入金"</formula>
    </cfRule>
    <cfRule type="expression" dxfId="4370" priority="4493">
      <formula>COUNTIF($E978,"*円*")=1</formula>
    </cfRule>
  </conditionalFormatting>
  <conditionalFormatting sqref="G980">
    <cfRule type="cellIs" dxfId="4369" priority="4490" operator="equal">
      <formula>"金額入力"</formula>
    </cfRule>
    <cfRule type="expression" dxfId="4368" priority="4492">
      <formula>COUNTIF($F980,"*円*")=1</formula>
    </cfRule>
  </conditionalFormatting>
  <conditionalFormatting sqref="I980">
    <cfRule type="expression" dxfId="4367" priority="4491">
      <formula>D978="JPY"</formula>
    </cfRule>
  </conditionalFormatting>
  <conditionalFormatting sqref="C985">
    <cfRule type="expression" dxfId="4366" priority="4487">
      <formula>ISERR(C985)=TRUE</formula>
    </cfRule>
  </conditionalFormatting>
  <conditionalFormatting sqref="C985:E985">
    <cfRule type="cellIs" dxfId="4365" priority="4486" operator="greaterThan">
      <formula>0</formula>
    </cfRule>
  </conditionalFormatting>
  <conditionalFormatting sqref="G983:I983">
    <cfRule type="expression" dxfId="4364" priority="4488">
      <formula>$D983="JPY"</formula>
    </cfRule>
  </conditionalFormatting>
  <conditionalFormatting sqref="F983">
    <cfRule type="expression" dxfId="4363" priority="4481">
      <formula>$E983="クレカ入金"</formula>
    </cfRule>
    <cfRule type="expression" dxfId="4362" priority="4485">
      <formula>COUNTIF($E983,"*円*")=1</formula>
    </cfRule>
  </conditionalFormatting>
  <conditionalFormatting sqref="G985">
    <cfRule type="cellIs" dxfId="4361" priority="4482" operator="equal">
      <formula>"金額入力"</formula>
    </cfRule>
    <cfRule type="expression" dxfId="4360" priority="4484">
      <formula>COUNTIF($F985,"*円*")=1</formula>
    </cfRule>
  </conditionalFormatting>
  <conditionalFormatting sqref="I985">
    <cfRule type="expression" dxfId="4359" priority="4483">
      <formula>D983="JPY"</formula>
    </cfRule>
  </conditionalFormatting>
  <conditionalFormatting sqref="C990">
    <cfRule type="expression" dxfId="4358" priority="4479">
      <formula>ISERR(C990)=TRUE</formula>
    </cfRule>
  </conditionalFormatting>
  <conditionalFormatting sqref="C990:E990">
    <cfRule type="cellIs" dxfId="4357" priority="4478" operator="greaterThan">
      <formula>0</formula>
    </cfRule>
  </conditionalFormatting>
  <conditionalFormatting sqref="G988:I988">
    <cfRule type="expression" dxfId="4356" priority="4480">
      <formula>$D988="JPY"</formula>
    </cfRule>
  </conditionalFormatting>
  <conditionalFormatting sqref="F988">
    <cfRule type="expression" dxfId="4355" priority="4473">
      <formula>$E988="クレカ入金"</formula>
    </cfRule>
    <cfRule type="expression" dxfId="4354" priority="4477">
      <formula>COUNTIF($E988,"*円*")=1</formula>
    </cfRule>
  </conditionalFormatting>
  <conditionalFormatting sqref="G990">
    <cfRule type="cellIs" dxfId="4353" priority="4474" operator="equal">
      <formula>"金額入力"</formula>
    </cfRule>
    <cfRule type="expression" dxfId="4352" priority="4476">
      <formula>COUNTIF($F990,"*円*")=1</formula>
    </cfRule>
  </conditionalFormatting>
  <conditionalFormatting sqref="I990">
    <cfRule type="expression" dxfId="4351" priority="4475">
      <formula>D988="JPY"</formula>
    </cfRule>
  </conditionalFormatting>
  <conditionalFormatting sqref="C995">
    <cfRule type="expression" dxfId="4350" priority="4471">
      <formula>ISERR(C995)=TRUE</formula>
    </cfRule>
  </conditionalFormatting>
  <conditionalFormatting sqref="C995:E995">
    <cfRule type="cellIs" dxfId="4349" priority="4470" operator="greaterThan">
      <formula>0</formula>
    </cfRule>
  </conditionalFormatting>
  <conditionalFormatting sqref="G993:I993">
    <cfRule type="expression" dxfId="4348" priority="4472">
      <formula>$D993="JPY"</formula>
    </cfRule>
  </conditionalFormatting>
  <conditionalFormatting sqref="F993">
    <cfRule type="expression" dxfId="4347" priority="4465">
      <formula>$E993="クレカ入金"</formula>
    </cfRule>
    <cfRule type="expression" dxfId="4346" priority="4469">
      <formula>COUNTIF($E993,"*円*")=1</formula>
    </cfRule>
  </conditionalFormatting>
  <conditionalFormatting sqref="G995">
    <cfRule type="cellIs" dxfId="4345" priority="4466" operator="equal">
      <formula>"金額入力"</formula>
    </cfRule>
    <cfRule type="expression" dxfId="4344" priority="4468">
      <formula>COUNTIF($F995,"*円*")=1</formula>
    </cfRule>
  </conditionalFormatting>
  <conditionalFormatting sqref="I995">
    <cfRule type="expression" dxfId="4343" priority="4467">
      <formula>D993="JPY"</formula>
    </cfRule>
  </conditionalFormatting>
  <conditionalFormatting sqref="C1000">
    <cfRule type="expression" dxfId="4342" priority="4463">
      <formula>ISERR(C1000)=TRUE</formula>
    </cfRule>
  </conditionalFormatting>
  <conditionalFormatting sqref="C1000:E1000">
    <cfRule type="cellIs" dxfId="4341" priority="4462" operator="greaterThan">
      <formula>0</formula>
    </cfRule>
  </conditionalFormatting>
  <conditionalFormatting sqref="G998:I998">
    <cfRule type="expression" dxfId="4340" priority="4464">
      <formula>$D998="JPY"</formula>
    </cfRule>
  </conditionalFormatting>
  <conditionalFormatting sqref="F998">
    <cfRule type="expression" dxfId="4339" priority="4457">
      <formula>$E998="クレカ入金"</formula>
    </cfRule>
    <cfRule type="expression" dxfId="4338" priority="4461">
      <formula>COUNTIF($E998,"*円*")=1</formula>
    </cfRule>
  </conditionalFormatting>
  <conditionalFormatting sqref="G1000">
    <cfRule type="cellIs" dxfId="4337" priority="4458" operator="equal">
      <formula>"金額入力"</formula>
    </cfRule>
    <cfRule type="expression" dxfId="4336" priority="4460">
      <formula>COUNTIF($F1000,"*円*")=1</formula>
    </cfRule>
  </conditionalFormatting>
  <conditionalFormatting sqref="I1000">
    <cfRule type="expression" dxfId="4335" priority="4459">
      <formula>D998="JPY"</formula>
    </cfRule>
  </conditionalFormatting>
  <conditionalFormatting sqref="C1005">
    <cfRule type="expression" dxfId="4334" priority="4455">
      <formula>ISERR(C1005)=TRUE</formula>
    </cfRule>
  </conditionalFormatting>
  <conditionalFormatting sqref="C1005:E1005">
    <cfRule type="cellIs" dxfId="4333" priority="4454" operator="greaterThan">
      <formula>0</formula>
    </cfRule>
  </conditionalFormatting>
  <conditionalFormatting sqref="G1003:I1003">
    <cfRule type="expression" dxfId="4332" priority="4456">
      <formula>$D1003="JPY"</formula>
    </cfRule>
  </conditionalFormatting>
  <conditionalFormatting sqref="F1003">
    <cfRule type="expression" dxfId="4331" priority="4449">
      <formula>$E1003="クレカ入金"</formula>
    </cfRule>
    <cfRule type="expression" dxfId="4330" priority="4453">
      <formula>COUNTIF($E1003,"*円*")=1</formula>
    </cfRule>
  </conditionalFormatting>
  <conditionalFormatting sqref="G1005">
    <cfRule type="cellIs" dxfId="4329" priority="4450" operator="equal">
      <formula>"金額入力"</formula>
    </cfRule>
    <cfRule type="expression" dxfId="4328" priority="4452">
      <formula>COUNTIF($F1005,"*円*")=1</formula>
    </cfRule>
  </conditionalFormatting>
  <conditionalFormatting sqref="I1005">
    <cfRule type="expression" dxfId="4327" priority="4451">
      <formula>D1003="JPY"</formula>
    </cfRule>
  </conditionalFormatting>
  <conditionalFormatting sqref="T1007">
    <cfRule type="expression" dxfId="4326" priority="4448">
      <formula>AND(D1008="USD",COUNTIF(F1010,"*円*")=0)=TRUE</formula>
    </cfRule>
  </conditionalFormatting>
  <conditionalFormatting sqref="T1008">
    <cfRule type="expression" dxfId="4325" priority="4447">
      <formula>AND(D1008="USD",COUNTIF(F1010,"*円*")=0)=TRUE</formula>
    </cfRule>
  </conditionalFormatting>
  <conditionalFormatting sqref="K1010:R1010">
    <cfRule type="cellIs" dxfId="4324" priority="4446" operator="greaterThan">
      <formula>0</formula>
    </cfRule>
  </conditionalFormatting>
  <conditionalFormatting sqref="AE1010">
    <cfRule type="expression" dxfId="4323" priority="4445">
      <formula>COUNTIF(F1010,"*円*")=1</formula>
    </cfRule>
  </conditionalFormatting>
  <conditionalFormatting sqref="C1010">
    <cfRule type="expression" dxfId="4322" priority="4443">
      <formula>ISERR(C1010)=TRUE</formula>
    </cfRule>
  </conditionalFormatting>
  <conditionalFormatting sqref="C1010:E1010">
    <cfRule type="cellIs" dxfId="4321" priority="4442" operator="greaterThan">
      <formula>0</formula>
    </cfRule>
  </conditionalFormatting>
  <conditionalFormatting sqref="G1008:I1008">
    <cfRule type="expression" dxfId="4320" priority="4444">
      <formula>$D1008="JPY"</formula>
    </cfRule>
  </conditionalFormatting>
  <conditionalFormatting sqref="F1008">
    <cfRule type="expression" dxfId="4319" priority="4437">
      <formula>$E1008="クレカ入金"</formula>
    </cfRule>
    <cfRule type="expression" dxfId="4318" priority="4441">
      <formula>COUNTIF($E1008,"*円*")=1</formula>
    </cfRule>
  </conditionalFormatting>
  <conditionalFormatting sqref="G1010">
    <cfRule type="cellIs" dxfId="4317" priority="4438" operator="equal">
      <formula>"金額入力"</formula>
    </cfRule>
    <cfRule type="expression" dxfId="4316" priority="4440">
      <formula>COUNTIF($F1010,"*円*")=1</formula>
    </cfRule>
  </conditionalFormatting>
  <conditionalFormatting sqref="I1010">
    <cfRule type="expression" dxfId="4315" priority="4439">
      <formula>D1008="JPY"</formula>
    </cfRule>
  </conditionalFormatting>
  <conditionalFormatting sqref="T1012">
    <cfRule type="expression" dxfId="4314" priority="4436">
      <formula>AND(D1013="USD",COUNTIF(F1015,"*円*")=0)=TRUE</formula>
    </cfRule>
  </conditionalFormatting>
  <conditionalFormatting sqref="T1013">
    <cfRule type="expression" dxfId="4313" priority="4435">
      <formula>AND(D1013="USD",COUNTIF(F1015,"*円*")=0)=TRUE</formula>
    </cfRule>
  </conditionalFormatting>
  <conditionalFormatting sqref="K1015:R1015">
    <cfRule type="cellIs" dxfId="4312" priority="4434" operator="greaterThan">
      <formula>0</formula>
    </cfRule>
  </conditionalFormatting>
  <conditionalFormatting sqref="AE1015">
    <cfRule type="expression" dxfId="4311" priority="4433">
      <formula>COUNTIF(F1015,"*円*")=1</formula>
    </cfRule>
  </conditionalFormatting>
  <conditionalFormatting sqref="C1015">
    <cfRule type="expression" dxfId="4310" priority="4431">
      <formula>ISERR(C1015)=TRUE</formula>
    </cfRule>
  </conditionalFormatting>
  <conditionalFormatting sqref="C1015:E1015">
    <cfRule type="cellIs" dxfId="4309" priority="4430" operator="greaterThan">
      <formula>0</formula>
    </cfRule>
  </conditionalFormatting>
  <conditionalFormatting sqref="G1013:I1013">
    <cfRule type="expression" dxfId="4308" priority="4432">
      <formula>$D1013="JPY"</formula>
    </cfRule>
  </conditionalFormatting>
  <conditionalFormatting sqref="F1013">
    <cfRule type="expression" dxfId="4307" priority="4425">
      <formula>$E1013="クレカ入金"</formula>
    </cfRule>
    <cfRule type="expression" dxfId="4306" priority="4429">
      <formula>COUNTIF($E1013,"*円*")=1</formula>
    </cfRule>
  </conditionalFormatting>
  <conditionalFormatting sqref="G1015">
    <cfRule type="cellIs" dxfId="4305" priority="4426" operator="equal">
      <formula>"金額入力"</formula>
    </cfRule>
    <cfRule type="expression" dxfId="4304" priority="4428">
      <formula>COUNTIF($F1015,"*円*")=1</formula>
    </cfRule>
  </conditionalFormatting>
  <conditionalFormatting sqref="I1015">
    <cfRule type="expression" dxfId="4303" priority="4427">
      <formula>D1013="JPY"</formula>
    </cfRule>
  </conditionalFormatting>
  <conditionalFormatting sqref="T1017">
    <cfRule type="expression" dxfId="4302" priority="4424">
      <formula>AND(D1018="USD",COUNTIF(F1020,"*円*")=0)=TRUE</formula>
    </cfRule>
  </conditionalFormatting>
  <conditionalFormatting sqref="T1018">
    <cfRule type="expression" dxfId="4301" priority="4423">
      <formula>AND(D1018="USD",COUNTIF(F1020,"*円*")=0)=TRUE</formula>
    </cfRule>
  </conditionalFormatting>
  <conditionalFormatting sqref="K1020:R1020">
    <cfRule type="cellIs" dxfId="4300" priority="4422" operator="greaterThan">
      <formula>0</formula>
    </cfRule>
  </conditionalFormatting>
  <conditionalFormatting sqref="AE1020">
    <cfRule type="expression" dxfId="4299" priority="4421">
      <formula>COUNTIF(F1020,"*円*")=1</formula>
    </cfRule>
  </conditionalFormatting>
  <conditionalFormatting sqref="C1020">
    <cfRule type="expression" dxfId="4298" priority="4419">
      <formula>ISERR(C1020)=TRUE</formula>
    </cfRule>
  </conditionalFormatting>
  <conditionalFormatting sqref="C1020:E1020">
    <cfRule type="cellIs" dxfId="4297" priority="4418" operator="greaterThan">
      <formula>0</formula>
    </cfRule>
  </conditionalFormatting>
  <conditionalFormatting sqref="G1018:I1018">
    <cfRule type="expression" dxfId="4296" priority="4420">
      <formula>$D1018="JPY"</formula>
    </cfRule>
  </conditionalFormatting>
  <conditionalFormatting sqref="F1018">
    <cfRule type="expression" dxfId="4295" priority="4413">
      <formula>$E1018="クレカ入金"</formula>
    </cfRule>
    <cfRule type="expression" dxfId="4294" priority="4417">
      <formula>COUNTIF($E1018,"*円*")=1</formula>
    </cfRule>
  </conditionalFormatting>
  <conditionalFormatting sqref="G1020">
    <cfRule type="cellIs" dxfId="4293" priority="4414" operator="equal">
      <formula>"金額入力"</formula>
    </cfRule>
    <cfRule type="expression" dxfId="4292" priority="4416">
      <formula>COUNTIF($F1020,"*円*")=1</formula>
    </cfRule>
  </conditionalFormatting>
  <conditionalFormatting sqref="I1020">
    <cfRule type="expression" dxfId="4291" priority="4415">
      <formula>D1018="JPY"</formula>
    </cfRule>
  </conditionalFormatting>
  <conditionalFormatting sqref="T1022">
    <cfRule type="expression" dxfId="4290" priority="4412">
      <formula>AND(D1023="USD",COUNTIF(F1025,"*円*")=0)=TRUE</formula>
    </cfRule>
  </conditionalFormatting>
  <conditionalFormatting sqref="T1023">
    <cfRule type="expression" dxfId="4289" priority="4411">
      <formula>AND(D1023="USD",COUNTIF(F1025,"*円*")=0)=TRUE</formula>
    </cfRule>
  </conditionalFormatting>
  <conditionalFormatting sqref="K1025:R1025">
    <cfRule type="cellIs" dxfId="4288" priority="4410" operator="greaterThan">
      <formula>0</formula>
    </cfRule>
  </conditionalFormatting>
  <conditionalFormatting sqref="AE1025">
    <cfRule type="expression" dxfId="4287" priority="4409">
      <formula>COUNTIF(F1025,"*円*")=1</formula>
    </cfRule>
  </conditionalFormatting>
  <conditionalFormatting sqref="C1025">
    <cfRule type="expression" dxfId="4286" priority="4407">
      <formula>ISERR(C1025)=TRUE</formula>
    </cfRule>
  </conditionalFormatting>
  <conditionalFormatting sqref="C1025:E1025">
    <cfRule type="cellIs" dxfId="4285" priority="4406" operator="greaterThan">
      <formula>0</formula>
    </cfRule>
  </conditionalFormatting>
  <conditionalFormatting sqref="G1023:I1023">
    <cfRule type="expression" dxfId="4284" priority="4408">
      <formula>$D1023="JPY"</formula>
    </cfRule>
  </conditionalFormatting>
  <conditionalFormatting sqref="F1023">
    <cfRule type="expression" dxfId="4283" priority="4401">
      <formula>$E1023="クレカ入金"</formula>
    </cfRule>
    <cfRule type="expression" dxfId="4282" priority="4405">
      <formula>COUNTIF($E1023,"*円*")=1</formula>
    </cfRule>
  </conditionalFormatting>
  <conditionalFormatting sqref="G1025">
    <cfRule type="cellIs" dxfId="4281" priority="4402" operator="equal">
      <formula>"金額入力"</formula>
    </cfRule>
    <cfRule type="expression" dxfId="4280" priority="4404">
      <formula>COUNTIF($F1025,"*円*")=1</formula>
    </cfRule>
  </conditionalFormatting>
  <conditionalFormatting sqref="I1025">
    <cfRule type="expression" dxfId="4279" priority="4403">
      <formula>D1023="JPY"</formula>
    </cfRule>
  </conditionalFormatting>
  <conditionalFormatting sqref="T1027">
    <cfRule type="expression" dxfId="4278" priority="4400">
      <formula>AND(D1028="USD",COUNTIF(F1030,"*円*")=0)=TRUE</formula>
    </cfRule>
  </conditionalFormatting>
  <conditionalFormatting sqref="T1028">
    <cfRule type="expression" dxfId="4277" priority="4399">
      <formula>AND(D1028="USD",COUNTIF(F1030,"*円*")=0)=TRUE</formula>
    </cfRule>
  </conditionalFormatting>
  <conditionalFormatting sqref="K1030:R1030">
    <cfRule type="cellIs" dxfId="4276" priority="4398" operator="greaterThan">
      <formula>0</formula>
    </cfRule>
  </conditionalFormatting>
  <conditionalFormatting sqref="AE1030">
    <cfRule type="expression" dxfId="4275" priority="4397">
      <formula>COUNTIF(F1030,"*円*")=1</formula>
    </cfRule>
  </conditionalFormatting>
  <conditionalFormatting sqref="C1030">
    <cfRule type="expression" dxfId="4274" priority="4395">
      <formula>ISERR(C1030)=TRUE</formula>
    </cfRule>
  </conditionalFormatting>
  <conditionalFormatting sqref="C1030:E1030">
    <cfRule type="cellIs" dxfId="4273" priority="4394" operator="greaterThan">
      <formula>0</formula>
    </cfRule>
  </conditionalFormatting>
  <conditionalFormatting sqref="G1028:I1028">
    <cfRule type="expression" dxfId="4272" priority="4396">
      <formula>$D1028="JPY"</formula>
    </cfRule>
  </conditionalFormatting>
  <conditionalFormatting sqref="F1028">
    <cfRule type="expression" dxfId="4271" priority="4389">
      <formula>$E1028="クレカ入金"</formula>
    </cfRule>
    <cfRule type="expression" dxfId="4270" priority="4393">
      <formula>COUNTIF($E1028,"*円*")=1</formula>
    </cfRule>
  </conditionalFormatting>
  <conditionalFormatting sqref="G1030">
    <cfRule type="cellIs" dxfId="4269" priority="4390" operator="equal">
      <formula>"金額入力"</formula>
    </cfRule>
    <cfRule type="expression" dxfId="4268" priority="4392">
      <formula>COUNTIF($F1030,"*円*")=1</formula>
    </cfRule>
  </conditionalFormatting>
  <conditionalFormatting sqref="I1030">
    <cfRule type="expression" dxfId="4267" priority="4391">
      <formula>D1028="JPY"</formula>
    </cfRule>
  </conditionalFormatting>
  <conditionalFormatting sqref="C1046">
    <cfRule type="expression" dxfId="4266" priority="4385">
      <formula>ISERR(C1046)=TRUE</formula>
    </cfRule>
  </conditionalFormatting>
  <conditionalFormatting sqref="C1046:E1046">
    <cfRule type="cellIs" dxfId="4265" priority="4384" operator="greaterThan">
      <formula>0</formula>
    </cfRule>
  </conditionalFormatting>
  <conditionalFormatting sqref="G1044:I1044">
    <cfRule type="expression" dxfId="4264" priority="4386">
      <formula>$D1044="JPY"</formula>
    </cfRule>
  </conditionalFormatting>
  <conditionalFormatting sqref="T1043">
    <cfRule type="expression" dxfId="4263" priority="4387">
      <formula>AND(D1044="USD",COUNTIF(F1046,"*円*")=0)=TRUE</formula>
    </cfRule>
  </conditionalFormatting>
  <conditionalFormatting sqref="F1044">
    <cfRule type="expression" dxfId="4262" priority="4336">
      <formula>$E1044="クレカ入金"</formula>
    </cfRule>
    <cfRule type="expression" dxfId="4261" priority="4383">
      <formula>COUNTIF($E1044,"*円*")=1</formula>
    </cfRule>
  </conditionalFormatting>
  <conditionalFormatting sqref="G1046">
    <cfRule type="cellIs" dxfId="4260" priority="4370" operator="equal">
      <formula>"金額入力"</formula>
    </cfRule>
    <cfRule type="expression" dxfId="4259" priority="4376">
      <formula>COUNTIF($F1046,"*円*")=1</formula>
    </cfRule>
  </conditionalFormatting>
  <conditionalFormatting sqref="T1044">
    <cfRule type="expression" dxfId="4258" priority="4375">
      <formula>AND(D1044="USD",COUNTIF(F1046,"*円*")=0)=TRUE</formula>
    </cfRule>
  </conditionalFormatting>
  <conditionalFormatting sqref="C1035:C1040">
    <cfRule type="expression" dxfId="4257" priority="4374">
      <formula>B1035="✓"</formula>
    </cfRule>
  </conditionalFormatting>
  <conditionalFormatting sqref="G1035">
    <cfRule type="expression" dxfId="4256" priority="4373">
      <formula>J1035="✓"</formula>
    </cfRule>
  </conditionalFormatting>
  <conditionalFormatting sqref="I1046">
    <cfRule type="expression" dxfId="4255" priority="4372">
      <formula>D1044="JPY"</formula>
    </cfRule>
  </conditionalFormatting>
  <conditionalFormatting sqref="E1033:E1034 G1033 I1033">
    <cfRule type="cellIs" dxfId="4254" priority="4371" operator="greaterThan">
      <formula>0</formula>
    </cfRule>
  </conditionalFormatting>
  <conditionalFormatting sqref="G1036">
    <cfRule type="expression" dxfId="4253" priority="4369">
      <formula>J1036="✓"</formula>
    </cfRule>
  </conditionalFormatting>
  <conditionalFormatting sqref="G1037">
    <cfRule type="expression" dxfId="4252" priority="4368">
      <formula>J1037="✓"</formula>
    </cfRule>
  </conditionalFormatting>
  <conditionalFormatting sqref="G1038">
    <cfRule type="expression" dxfId="4251" priority="4367">
      <formula>J1038="✓"</formula>
    </cfRule>
  </conditionalFormatting>
  <conditionalFormatting sqref="G1039">
    <cfRule type="expression" dxfId="4250" priority="4366">
      <formula>J1039="✓"</formula>
    </cfRule>
  </conditionalFormatting>
  <conditionalFormatting sqref="G1040">
    <cfRule type="expression" dxfId="4249" priority="4365">
      <formula>J1040="✓"</formula>
    </cfRule>
  </conditionalFormatting>
  <conditionalFormatting sqref="T1048">
    <cfRule type="expression" dxfId="4248" priority="4364">
      <formula>AND(D1049="USD",COUNTIF(F1051,"*円*")=0)=TRUE</formula>
    </cfRule>
  </conditionalFormatting>
  <conditionalFormatting sqref="T1049">
    <cfRule type="expression" dxfId="4247" priority="4363">
      <formula>AND(D1049="USD",COUNTIF(F1051,"*円*")=0)=TRUE</formula>
    </cfRule>
  </conditionalFormatting>
  <conditionalFormatting sqref="T1053">
    <cfRule type="expression" dxfId="4246" priority="4362">
      <formula>AND(D1054="USD",COUNTIF(F1056,"*円*")=0)=TRUE</formula>
    </cfRule>
  </conditionalFormatting>
  <conditionalFormatting sqref="T1054">
    <cfRule type="expression" dxfId="4245" priority="4361">
      <formula>AND(D1054="USD",COUNTIF(F1056,"*円*")=0)=TRUE</formula>
    </cfRule>
  </conditionalFormatting>
  <conditionalFormatting sqref="T1058">
    <cfRule type="expression" dxfId="4244" priority="4360">
      <formula>AND(D1059="USD",COUNTIF(F1061,"*円*")=0)=TRUE</formula>
    </cfRule>
  </conditionalFormatting>
  <conditionalFormatting sqref="T1059">
    <cfRule type="expression" dxfId="4243" priority="4359">
      <formula>AND(D1059="USD",COUNTIF(F1061,"*円*")=0)=TRUE</formula>
    </cfRule>
  </conditionalFormatting>
  <conditionalFormatting sqref="T1063">
    <cfRule type="expression" dxfId="4242" priority="4358">
      <formula>AND(D1064="USD",COUNTIF(F1066,"*円*")=0)=TRUE</formula>
    </cfRule>
  </conditionalFormatting>
  <conditionalFormatting sqref="T1064">
    <cfRule type="expression" dxfId="4241" priority="4357">
      <formula>AND(D1064="USD",COUNTIF(F1066,"*円*")=0)=TRUE</formula>
    </cfRule>
  </conditionalFormatting>
  <conditionalFormatting sqref="T1068">
    <cfRule type="expression" dxfId="4240" priority="4356">
      <formula>AND(D1069="USD",COUNTIF(F1071,"*円*")=0)=TRUE</formula>
    </cfRule>
  </conditionalFormatting>
  <conditionalFormatting sqref="T1069">
    <cfRule type="expression" dxfId="4239" priority="4355">
      <formula>AND(D1069="USD",COUNTIF(F1071,"*円*")=0)=TRUE</formula>
    </cfRule>
  </conditionalFormatting>
  <conditionalFormatting sqref="T1073">
    <cfRule type="expression" dxfId="4238" priority="4354">
      <formula>AND(D1074="USD",COUNTIF(F1076,"*円*")=0)=TRUE</formula>
    </cfRule>
  </conditionalFormatting>
  <conditionalFormatting sqref="T1074">
    <cfRule type="expression" dxfId="4237" priority="4353">
      <formula>AND(D1074="USD",COUNTIF(F1076,"*円*")=0)=TRUE</formula>
    </cfRule>
  </conditionalFormatting>
  <conditionalFormatting sqref="T1078">
    <cfRule type="expression" dxfId="4236" priority="4352">
      <formula>AND(D1079="USD",COUNTIF(F1081,"*円*")=0)=TRUE</formula>
    </cfRule>
  </conditionalFormatting>
  <conditionalFormatting sqref="T1079">
    <cfRule type="expression" dxfId="4235" priority="4351">
      <formula>AND(D1079="USD",COUNTIF(F1081,"*円*")=0)=TRUE</formula>
    </cfRule>
  </conditionalFormatting>
  <conditionalFormatting sqref="T1083">
    <cfRule type="expression" dxfId="4234" priority="4350">
      <formula>AND(D1084="USD",COUNTIF(F1086,"*円*")=0)=TRUE</formula>
    </cfRule>
  </conditionalFormatting>
  <conditionalFormatting sqref="T1084">
    <cfRule type="expression" dxfId="4233" priority="4349">
      <formula>AND(D1084="USD",COUNTIF(F1086,"*円*")=0)=TRUE</formula>
    </cfRule>
  </conditionalFormatting>
  <conditionalFormatting sqref="T1088">
    <cfRule type="expression" dxfId="4232" priority="4348">
      <formula>AND(D1089="USD",COUNTIF(F1091,"*円*")=0)=TRUE</formula>
    </cfRule>
  </conditionalFormatting>
  <conditionalFormatting sqref="T1089">
    <cfRule type="expression" dxfId="4231" priority="4347">
      <formula>AND(D1089="USD",COUNTIF(F1091,"*円*")=0)=TRUE</formula>
    </cfRule>
  </conditionalFormatting>
  <conditionalFormatting sqref="K1046:R1046">
    <cfRule type="cellIs" dxfId="4230" priority="4346" operator="greaterThan">
      <formula>0</formula>
    </cfRule>
  </conditionalFormatting>
  <conditionalFormatting sqref="K1051:R1051">
    <cfRule type="cellIs" dxfId="4229" priority="4345" operator="greaterThan">
      <formula>0</formula>
    </cfRule>
  </conditionalFormatting>
  <conditionalFormatting sqref="K1056:R1056">
    <cfRule type="cellIs" dxfId="4228" priority="4344" operator="greaterThan">
      <formula>0</formula>
    </cfRule>
  </conditionalFormatting>
  <conditionalFormatting sqref="K1061:R1061">
    <cfRule type="cellIs" dxfId="4227" priority="4343" operator="greaterThan">
      <formula>0</formula>
    </cfRule>
  </conditionalFormatting>
  <conditionalFormatting sqref="K1066:R1066">
    <cfRule type="cellIs" dxfId="4226" priority="4342" operator="greaterThan">
      <formula>0</formula>
    </cfRule>
  </conditionalFormatting>
  <conditionalFormatting sqref="K1071:R1071">
    <cfRule type="cellIs" dxfId="4225" priority="4341" operator="greaterThan">
      <formula>0</formula>
    </cfRule>
  </conditionalFormatting>
  <conditionalFormatting sqref="K1076:R1076">
    <cfRule type="cellIs" dxfId="4224" priority="4340" operator="greaterThan">
      <formula>0</formula>
    </cfRule>
  </conditionalFormatting>
  <conditionalFormatting sqref="K1081:R1081">
    <cfRule type="cellIs" dxfId="4223" priority="4339" operator="greaterThan">
      <formula>0</formula>
    </cfRule>
  </conditionalFormatting>
  <conditionalFormatting sqref="K1086:R1086">
    <cfRule type="cellIs" dxfId="4222" priority="4338" operator="greaterThan">
      <formula>0</formula>
    </cfRule>
  </conditionalFormatting>
  <conditionalFormatting sqref="K1091:R1091">
    <cfRule type="cellIs" dxfId="4221" priority="4337" operator="greaterThan">
      <formula>0</formula>
    </cfRule>
  </conditionalFormatting>
  <conditionalFormatting sqref="AE1046">
    <cfRule type="expression" dxfId="4220" priority="4335">
      <formula>COUNTIF(F1046,"*円*")=1</formula>
    </cfRule>
  </conditionalFormatting>
  <conditionalFormatting sqref="AE1051">
    <cfRule type="expression" dxfId="4219" priority="4334">
      <formula>COUNTIF(F1051,"*円*")=1</formula>
    </cfRule>
  </conditionalFormatting>
  <conditionalFormatting sqref="AE1056">
    <cfRule type="expression" dxfId="4218" priority="4333">
      <formula>COUNTIF(F1056,"*円*")=1</formula>
    </cfRule>
  </conditionalFormatting>
  <conditionalFormatting sqref="AE1061">
    <cfRule type="expression" dxfId="4217" priority="4332">
      <formula>COUNTIF(F1061,"*円*")=1</formula>
    </cfRule>
  </conditionalFormatting>
  <conditionalFormatting sqref="AE1066">
    <cfRule type="expression" dxfId="4216" priority="4331">
      <formula>COUNTIF(F1066,"*円*")=1</formula>
    </cfRule>
  </conditionalFormatting>
  <conditionalFormatting sqref="AE1071">
    <cfRule type="expression" dxfId="4215" priority="4330">
      <formula>COUNTIF(F1071,"*円*")=1</formula>
    </cfRule>
  </conditionalFormatting>
  <conditionalFormatting sqref="AE1076">
    <cfRule type="expression" dxfId="4214" priority="4329">
      <formula>COUNTIF(F1076,"*円*")=1</formula>
    </cfRule>
  </conditionalFormatting>
  <conditionalFormatting sqref="AE1081">
    <cfRule type="expression" dxfId="4213" priority="4328">
      <formula>COUNTIF(F1081,"*円*")=1</formula>
    </cfRule>
  </conditionalFormatting>
  <conditionalFormatting sqref="AE1086">
    <cfRule type="expression" dxfId="4212" priority="4327">
      <formula>COUNTIF(F1086,"*円*")=1</formula>
    </cfRule>
  </conditionalFormatting>
  <conditionalFormatting sqref="AE1091">
    <cfRule type="expression" dxfId="4211" priority="4326">
      <formula>COUNTIF(F1091,"*円*")=1</formula>
    </cfRule>
  </conditionalFormatting>
  <conditionalFormatting sqref="C1051">
    <cfRule type="expression" dxfId="4210" priority="4324">
      <formula>ISERR(C1051)=TRUE</formula>
    </cfRule>
  </conditionalFormatting>
  <conditionalFormatting sqref="C1051:E1051">
    <cfRule type="cellIs" dxfId="4209" priority="4323" operator="greaterThan">
      <formula>0</formula>
    </cfRule>
  </conditionalFormatting>
  <conditionalFormatting sqref="G1049:I1049">
    <cfRule type="expression" dxfId="4208" priority="4325">
      <formula>$D1049="JPY"</formula>
    </cfRule>
  </conditionalFormatting>
  <conditionalFormatting sqref="F1049">
    <cfRule type="expression" dxfId="4207" priority="4318">
      <formula>$E1049="クレカ入金"</formula>
    </cfRule>
    <cfRule type="expression" dxfId="4206" priority="4322">
      <formula>COUNTIF($E1049,"*円*")=1</formula>
    </cfRule>
  </conditionalFormatting>
  <conditionalFormatting sqref="G1051">
    <cfRule type="cellIs" dxfId="4205" priority="4319" operator="equal">
      <formula>"金額入力"</formula>
    </cfRule>
    <cfRule type="expression" dxfId="4204" priority="4321">
      <formula>COUNTIF($F1051,"*円*")=1</formula>
    </cfRule>
  </conditionalFormatting>
  <conditionalFormatting sqref="I1051">
    <cfRule type="expression" dxfId="4203" priority="4320">
      <formula>D1049="JPY"</formula>
    </cfRule>
  </conditionalFormatting>
  <conditionalFormatting sqref="C1056">
    <cfRule type="expression" dxfId="4202" priority="4316">
      <formula>ISERR(C1056)=TRUE</formula>
    </cfRule>
  </conditionalFormatting>
  <conditionalFormatting sqref="C1056:E1056">
    <cfRule type="cellIs" dxfId="4201" priority="4315" operator="greaterThan">
      <formula>0</formula>
    </cfRule>
  </conditionalFormatting>
  <conditionalFormatting sqref="G1054:I1054">
    <cfRule type="expression" dxfId="4200" priority="4317">
      <formula>$D1054="JPY"</formula>
    </cfRule>
  </conditionalFormatting>
  <conditionalFormatting sqref="F1054">
    <cfRule type="expression" dxfId="4199" priority="4310">
      <formula>$E1054="クレカ入金"</formula>
    </cfRule>
    <cfRule type="expression" dxfId="4198" priority="4314">
      <formula>COUNTIF($E1054,"*円*")=1</formula>
    </cfRule>
  </conditionalFormatting>
  <conditionalFormatting sqref="G1056">
    <cfRule type="cellIs" dxfId="4197" priority="4311" operator="equal">
      <formula>"金額入力"</formula>
    </cfRule>
    <cfRule type="expression" dxfId="4196" priority="4313">
      <formula>COUNTIF($F1056,"*円*")=1</formula>
    </cfRule>
  </conditionalFormatting>
  <conditionalFormatting sqref="I1056">
    <cfRule type="expression" dxfId="4195" priority="4312">
      <formula>D1054="JPY"</formula>
    </cfRule>
  </conditionalFormatting>
  <conditionalFormatting sqref="C1061">
    <cfRule type="expression" dxfId="4194" priority="4308">
      <formula>ISERR(C1061)=TRUE</formula>
    </cfRule>
  </conditionalFormatting>
  <conditionalFormatting sqref="C1061:E1061">
    <cfRule type="cellIs" dxfId="4193" priority="4307" operator="greaterThan">
      <formula>0</formula>
    </cfRule>
  </conditionalFormatting>
  <conditionalFormatting sqref="G1059:I1059">
    <cfRule type="expression" dxfId="4192" priority="4309">
      <formula>$D1059="JPY"</formula>
    </cfRule>
  </conditionalFormatting>
  <conditionalFormatting sqref="F1059">
    <cfRule type="expression" dxfId="4191" priority="4302">
      <formula>$E1059="クレカ入金"</formula>
    </cfRule>
    <cfRule type="expression" dxfId="4190" priority="4306">
      <formula>COUNTIF($E1059,"*円*")=1</formula>
    </cfRule>
  </conditionalFormatting>
  <conditionalFormatting sqref="G1061">
    <cfRule type="cellIs" dxfId="4189" priority="4303" operator="equal">
      <formula>"金額入力"</formula>
    </cfRule>
    <cfRule type="expression" dxfId="4188" priority="4305">
      <formula>COUNTIF($F1061,"*円*")=1</formula>
    </cfRule>
  </conditionalFormatting>
  <conditionalFormatting sqref="I1061">
    <cfRule type="expression" dxfId="4187" priority="4304">
      <formula>D1059="JPY"</formula>
    </cfRule>
  </conditionalFormatting>
  <conditionalFormatting sqref="C1066">
    <cfRule type="expression" dxfId="4186" priority="4300">
      <formula>ISERR(C1066)=TRUE</formula>
    </cfRule>
  </conditionalFormatting>
  <conditionalFormatting sqref="C1066:E1066">
    <cfRule type="cellIs" dxfId="4185" priority="4299" operator="greaterThan">
      <formula>0</formula>
    </cfRule>
  </conditionalFormatting>
  <conditionalFormatting sqref="G1064:I1064">
    <cfRule type="expression" dxfId="4184" priority="4301">
      <formula>$D1064="JPY"</formula>
    </cfRule>
  </conditionalFormatting>
  <conditionalFormatting sqref="F1064">
    <cfRule type="expression" dxfId="4183" priority="4294">
      <formula>$E1064="クレカ入金"</formula>
    </cfRule>
    <cfRule type="expression" dxfId="4182" priority="4298">
      <formula>COUNTIF($E1064,"*円*")=1</formula>
    </cfRule>
  </conditionalFormatting>
  <conditionalFormatting sqref="G1066">
    <cfRule type="cellIs" dxfId="4181" priority="4295" operator="equal">
      <formula>"金額入力"</formula>
    </cfRule>
    <cfRule type="expression" dxfId="4180" priority="4297">
      <formula>COUNTIF($F1066,"*円*")=1</formula>
    </cfRule>
  </conditionalFormatting>
  <conditionalFormatting sqref="I1066">
    <cfRule type="expression" dxfId="4179" priority="4296">
      <formula>D1064="JPY"</formula>
    </cfRule>
  </conditionalFormatting>
  <conditionalFormatting sqref="C1071">
    <cfRule type="expression" dxfId="4178" priority="4292">
      <formula>ISERR(C1071)=TRUE</formula>
    </cfRule>
  </conditionalFormatting>
  <conditionalFormatting sqref="C1071:E1071">
    <cfRule type="cellIs" dxfId="4177" priority="4291" operator="greaterThan">
      <formula>0</formula>
    </cfRule>
  </conditionalFormatting>
  <conditionalFormatting sqref="G1069:I1069">
    <cfRule type="expression" dxfId="4176" priority="4293">
      <formula>$D1069="JPY"</formula>
    </cfRule>
  </conditionalFormatting>
  <conditionalFormatting sqref="F1069">
    <cfRule type="expression" dxfId="4175" priority="4286">
      <formula>$E1069="クレカ入金"</formula>
    </cfRule>
    <cfRule type="expression" dxfId="4174" priority="4290">
      <formula>COUNTIF($E1069,"*円*")=1</formula>
    </cfRule>
  </conditionalFormatting>
  <conditionalFormatting sqref="G1071">
    <cfRule type="cellIs" dxfId="4173" priority="4287" operator="equal">
      <formula>"金額入力"</formula>
    </cfRule>
    <cfRule type="expression" dxfId="4172" priority="4289">
      <formula>COUNTIF($F1071,"*円*")=1</formula>
    </cfRule>
  </conditionalFormatting>
  <conditionalFormatting sqref="I1071">
    <cfRule type="expression" dxfId="4171" priority="4288">
      <formula>D1069="JPY"</formula>
    </cfRule>
  </conditionalFormatting>
  <conditionalFormatting sqref="C1076">
    <cfRule type="expression" dxfId="4170" priority="4284">
      <formula>ISERR(C1076)=TRUE</formula>
    </cfRule>
  </conditionalFormatting>
  <conditionalFormatting sqref="C1076:E1076">
    <cfRule type="cellIs" dxfId="4169" priority="4283" operator="greaterThan">
      <formula>0</formula>
    </cfRule>
  </conditionalFormatting>
  <conditionalFormatting sqref="G1074:I1074">
    <cfRule type="expression" dxfId="4168" priority="4285">
      <formula>$D1074="JPY"</formula>
    </cfRule>
  </conditionalFormatting>
  <conditionalFormatting sqref="F1074">
    <cfRule type="expression" dxfId="4167" priority="4278">
      <formula>$E1074="クレカ入金"</formula>
    </cfRule>
    <cfRule type="expression" dxfId="4166" priority="4282">
      <formula>COUNTIF($E1074,"*円*")=1</formula>
    </cfRule>
  </conditionalFormatting>
  <conditionalFormatting sqref="G1076">
    <cfRule type="cellIs" dxfId="4165" priority="4279" operator="equal">
      <formula>"金額入力"</formula>
    </cfRule>
    <cfRule type="expression" dxfId="4164" priority="4281">
      <formula>COUNTIF($F1076,"*円*")=1</formula>
    </cfRule>
  </conditionalFormatting>
  <conditionalFormatting sqref="I1076">
    <cfRule type="expression" dxfId="4163" priority="4280">
      <formula>D1074="JPY"</formula>
    </cfRule>
  </conditionalFormatting>
  <conditionalFormatting sqref="C1081">
    <cfRule type="expression" dxfId="4162" priority="4276">
      <formula>ISERR(C1081)=TRUE</formula>
    </cfRule>
  </conditionalFormatting>
  <conditionalFormatting sqref="C1081:E1081">
    <cfRule type="cellIs" dxfId="4161" priority="4275" operator="greaterThan">
      <formula>0</formula>
    </cfRule>
  </conditionalFormatting>
  <conditionalFormatting sqref="G1079:I1079">
    <cfRule type="expression" dxfId="4160" priority="4277">
      <formula>$D1079="JPY"</formula>
    </cfRule>
  </conditionalFormatting>
  <conditionalFormatting sqref="F1079">
    <cfRule type="expression" dxfId="4159" priority="4270">
      <formula>$E1079="クレカ入金"</formula>
    </cfRule>
    <cfRule type="expression" dxfId="4158" priority="4274">
      <formula>COUNTIF($E1079,"*円*")=1</formula>
    </cfRule>
  </conditionalFormatting>
  <conditionalFormatting sqref="G1081">
    <cfRule type="cellIs" dxfId="4157" priority="4271" operator="equal">
      <formula>"金額入力"</formula>
    </cfRule>
    <cfRule type="expression" dxfId="4156" priority="4273">
      <formula>COUNTIF($F1081,"*円*")=1</formula>
    </cfRule>
  </conditionalFormatting>
  <conditionalFormatting sqref="I1081">
    <cfRule type="expression" dxfId="4155" priority="4272">
      <formula>D1079="JPY"</formula>
    </cfRule>
  </conditionalFormatting>
  <conditionalFormatting sqref="C1086">
    <cfRule type="expression" dxfId="4154" priority="4268">
      <formula>ISERR(C1086)=TRUE</formula>
    </cfRule>
  </conditionalFormatting>
  <conditionalFormatting sqref="C1086:E1086">
    <cfRule type="cellIs" dxfId="4153" priority="4267" operator="greaterThan">
      <formula>0</formula>
    </cfRule>
  </conditionalFormatting>
  <conditionalFormatting sqref="G1084:I1084">
    <cfRule type="expression" dxfId="4152" priority="4269">
      <formula>$D1084="JPY"</formula>
    </cfRule>
  </conditionalFormatting>
  <conditionalFormatting sqref="F1084">
    <cfRule type="expression" dxfId="4151" priority="4262">
      <formula>$E1084="クレカ入金"</formula>
    </cfRule>
    <cfRule type="expression" dxfId="4150" priority="4266">
      <formula>COUNTIF($E1084,"*円*")=1</formula>
    </cfRule>
  </conditionalFormatting>
  <conditionalFormatting sqref="G1086">
    <cfRule type="cellIs" dxfId="4149" priority="4263" operator="equal">
      <formula>"金額入力"</formula>
    </cfRule>
    <cfRule type="expression" dxfId="4148" priority="4265">
      <formula>COUNTIF($F1086,"*円*")=1</formula>
    </cfRule>
  </conditionalFormatting>
  <conditionalFormatting sqref="I1086">
    <cfRule type="expression" dxfId="4147" priority="4264">
      <formula>D1084="JPY"</formula>
    </cfRule>
  </conditionalFormatting>
  <conditionalFormatting sqref="C1091">
    <cfRule type="expression" dxfId="4146" priority="4260">
      <formula>ISERR(C1091)=TRUE</formula>
    </cfRule>
  </conditionalFormatting>
  <conditionalFormatting sqref="C1091:E1091">
    <cfRule type="cellIs" dxfId="4145" priority="4259" operator="greaterThan">
      <formula>0</formula>
    </cfRule>
  </conditionalFormatting>
  <conditionalFormatting sqref="G1089:I1089">
    <cfRule type="expression" dxfId="4144" priority="4261">
      <formula>$D1089="JPY"</formula>
    </cfRule>
  </conditionalFormatting>
  <conditionalFormatting sqref="F1089">
    <cfRule type="expression" dxfId="4143" priority="4254">
      <formula>$E1089="クレカ入金"</formula>
    </cfRule>
    <cfRule type="expression" dxfId="4142" priority="4258">
      <formula>COUNTIF($E1089,"*円*")=1</formula>
    </cfRule>
  </conditionalFormatting>
  <conditionalFormatting sqref="G1091">
    <cfRule type="cellIs" dxfId="4141" priority="4255" operator="equal">
      <formula>"金額入力"</formula>
    </cfRule>
    <cfRule type="expression" dxfId="4140" priority="4257">
      <formula>COUNTIF($F1091,"*円*")=1</formula>
    </cfRule>
  </conditionalFormatting>
  <conditionalFormatting sqref="I1091">
    <cfRule type="expression" dxfId="4139" priority="4256">
      <formula>D1089="JPY"</formula>
    </cfRule>
  </conditionalFormatting>
  <conditionalFormatting sqref="T1093">
    <cfRule type="expression" dxfId="4138" priority="4253">
      <formula>AND(D1094="USD",COUNTIF(F1096,"*円*")=0)=TRUE</formula>
    </cfRule>
  </conditionalFormatting>
  <conditionalFormatting sqref="T1094">
    <cfRule type="expression" dxfId="4137" priority="4252">
      <formula>AND(D1094="USD",COUNTIF(F1096,"*円*")=0)=TRUE</formula>
    </cfRule>
  </conditionalFormatting>
  <conditionalFormatting sqref="K1096:R1096">
    <cfRule type="cellIs" dxfId="4136" priority="4251" operator="greaterThan">
      <formula>0</formula>
    </cfRule>
  </conditionalFormatting>
  <conditionalFormatting sqref="AE1096">
    <cfRule type="expression" dxfId="4135" priority="4250">
      <formula>COUNTIF(F1096,"*円*")=1</formula>
    </cfRule>
  </conditionalFormatting>
  <conditionalFormatting sqref="C1096">
    <cfRule type="expression" dxfId="4134" priority="4248">
      <formula>ISERR(C1096)=TRUE</formula>
    </cfRule>
  </conditionalFormatting>
  <conditionalFormatting sqref="C1096:E1096">
    <cfRule type="cellIs" dxfId="4133" priority="4247" operator="greaterThan">
      <formula>0</formula>
    </cfRule>
  </conditionalFormatting>
  <conditionalFormatting sqref="G1094:I1094">
    <cfRule type="expression" dxfId="4132" priority="4249">
      <formula>$D1094="JPY"</formula>
    </cfRule>
  </conditionalFormatting>
  <conditionalFormatting sqref="F1094">
    <cfRule type="expression" dxfId="4131" priority="4242">
      <formula>$E1094="クレカ入金"</formula>
    </cfRule>
    <cfRule type="expression" dxfId="4130" priority="4246">
      <formula>COUNTIF($E1094,"*円*")=1</formula>
    </cfRule>
  </conditionalFormatting>
  <conditionalFormatting sqref="G1096">
    <cfRule type="cellIs" dxfId="4129" priority="4243" operator="equal">
      <formula>"金額入力"</formula>
    </cfRule>
    <cfRule type="expression" dxfId="4128" priority="4245">
      <formula>COUNTIF($F1096,"*円*")=1</formula>
    </cfRule>
  </conditionalFormatting>
  <conditionalFormatting sqref="I1096">
    <cfRule type="expression" dxfId="4127" priority="4244">
      <formula>D1094="JPY"</formula>
    </cfRule>
  </conditionalFormatting>
  <conditionalFormatting sqref="T1098">
    <cfRule type="expression" dxfId="4126" priority="4241">
      <formula>AND(D1099="USD",COUNTIF(F1101,"*円*")=0)=TRUE</formula>
    </cfRule>
  </conditionalFormatting>
  <conditionalFormatting sqref="T1099">
    <cfRule type="expression" dxfId="4125" priority="4240">
      <formula>AND(D1099="USD",COUNTIF(F1101,"*円*")=0)=TRUE</formula>
    </cfRule>
  </conditionalFormatting>
  <conditionalFormatting sqref="K1101:R1101">
    <cfRule type="cellIs" dxfId="4124" priority="4239" operator="greaterThan">
      <formula>0</formula>
    </cfRule>
  </conditionalFormatting>
  <conditionalFormatting sqref="AE1101">
    <cfRule type="expression" dxfId="4123" priority="4238">
      <formula>COUNTIF(F1101,"*円*")=1</formula>
    </cfRule>
  </conditionalFormatting>
  <conditionalFormatting sqref="C1101">
    <cfRule type="expression" dxfId="4122" priority="4236">
      <formula>ISERR(C1101)=TRUE</formula>
    </cfRule>
  </conditionalFormatting>
  <conditionalFormatting sqref="C1101:E1101">
    <cfRule type="cellIs" dxfId="4121" priority="4235" operator="greaterThan">
      <formula>0</formula>
    </cfRule>
  </conditionalFormatting>
  <conditionalFormatting sqref="G1099:I1099">
    <cfRule type="expression" dxfId="4120" priority="4237">
      <formula>$D1099="JPY"</formula>
    </cfRule>
  </conditionalFormatting>
  <conditionalFormatting sqref="F1099">
    <cfRule type="expression" dxfId="4119" priority="4230">
      <formula>$E1099="クレカ入金"</formula>
    </cfRule>
    <cfRule type="expression" dxfId="4118" priority="4234">
      <formula>COUNTIF($E1099,"*円*")=1</formula>
    </cfRule>
  </conditionalFormatting>
  <conditionalFormatting sqref="G1101">
    <cfRule type="cellIs" dxfId="4117" priority="4231" operator="equal">
      <formula>"金額入力"</formula>
    </cfRule>
    <cfRule type="expression" dxfId="4116" priority="4233">
      <formula>COUNTIF($F1101,"*円*")=1</formula>
    </cfRule>
  </conditionalFormatting>
  <conditionalFormatting sqref="I1101">
    <cfRule type="expression" dxfId="4115" priority="4232">
      <formula>D1099="JPY"</formula>
    </cfRule>
  </conditionalFormatting>
  <conditionalFormatting sqref="T1103">
    <cfRule type="expression" dxfId="4114" priority="4229">
      <formula>AND(D1104="USD",COUNTIF(F1106,"*円*")=0)=TRUE</formula>
    </cfRule>
  </conditionalFormatting>
  <conditionalFormatting sqref="T1104">
    <cfRule type="expression" dxfId="4113" priority="4228">
      <formula>AND(D1104="USD",COUNTIF(F1106,"*円*")=0)=TRUE</formula>
    </cfRule>
  </conditionalFormatting>
  <conditionalFormatting sqref="K1106:R1106">
    <cfRule type="cellIs" dxfId="4112" priority="4227" operator="greaterThan">
      <formula>0</formula>
    </cfRule>
  </conditionalFormatting>
  <conditionalFormatting sqref="AE1106">
    <cfRule type="expression" dxfId="4111" priority="4226">
      <formula>COUNTIF(F1106,"*円*")=1</formula>
    </cfRule>
  </conditionalFormatting>
  <conditionalFormatting sqref="C1106">
    <cfRule type="expression" dxfId="4110" priority="4224">
      <formula>ISERR(C1106)=TRUE</formula>
    </cfRule>
  </conditionalFormatting>
  <conditionalFormatting sqref="C1106:E1106">
    <cfRule type="cellIs" dxfId="4109" priority="4223" operator="greaterThan">
      <formula>0</formula>
    </cfRule>
  </conditionalFormatting>
  <conditionalFormatting sqref="G1104:I1104">
    <cfRule type="expression" dxfId="4108" priority="4225">
      <formula>$D1104="JPY"</formula>
    </cfRule>
  </conditionalFormatting>
  <conditionalFormatting sqref="F1104">
    <cfRule type="expression" dxfId="4107" priority="4218">
      <formula>$E1104="クレカ入金"</formula>
    </cfRule>
    <cfRule type="expression" dxfId="4106" priority="4222">
      <formula>COUNTIF($E1104,"*円*")=1</formula>
    </cfRule>
  </conditionalFormatting>
  <conditionalFormatting sqref="G1106">
    <cfRule type="cellIs" dxfId="4105" priority="4219" operator="equal">
      <formula>"金額入力"</formula>
    </cfRule>
    <cfRule type="expression" dxfId="4104" priority="4221">
      <formula>COUNTIF($F1106,"*円*")=1</formula>
    </cfRule>
  </conditionalFormatting>
  <conditionalFormatting sqref="I1106">
    <cfRule type="expression" dxfId="4103" priority="4220">
      <formula>D1104="JPY"</formula>
    </cfRule>
  </conditionalFormatting>
  <conditionalFormatting sqref="T1108">
    <cfRule type="expression" dxfId="4102" priority="4217">
      <formula>AND(D1109="USD",COUNTIF(F1111,"*円*")=0)=TRUE</formula>
    </cfRule>
  </conditionalFormatting>
  <conditionalFormatting sqref="T1109">
    <cfRule type="expression" dxfId="4101" priority="4216">
      <formula>AND(D1109="USD",COUNTIF(F1111,"*円*")=0)=TRUE</formula>
    </cfRule>
  </conditionalFormatting>
  <conditionalFormatting sqref="K1111:R1111">
    <cfRule type="cellIs" dxfId="4100" priority="4215" operator="greaterThan">
      <formula>0</formula>
    </cfRule>
  </conditionalFormatting>
  <conditionalFormatting sqref="AE1111">
    <cfRule type="expression" dxfId="4099" priority="4214">
      <formula>COUNTIF(F1111,"*円*")=1</formula>
    </cfRule>
  </conditionalFormatting>
  <conditionalFormatting sqref="C1111">
    <cfRule type="expression" dxfId="4098" priority="4212">
      <formula>ISERR(C1111)=TRUE</formula>
    </cfRule>
  </conditionalFormatting>
  <conditionalFormatting sqref="C1111:E1111">
    <cfRule type="cellIs" dxfId="4097" priority="4211" operator="greaterThan">
      <formula>0</formula>
    </cfRule>
  </conditionalFormatting>
  <conditionalFormatting sqref="G1109:I1109">
    <cfRule type="expression" dxfId="4096" priority="4213">
      <formula>$D1109="JPY"</formula>
    </cfRule>
  </conditionalFormatting>
  <conditionalFormatting sqref="F1109">
    <cfRule type="expression" dxfId="4095" priority="4206">
      <formula>$E1109="クレカ入金"</formula>
    </cfRule>
    <cfRule type="expression" dxfId="4094" priority="4210">
      <formula>COUNTIF($E1109,"*円*")=1</formula>
    </cfRule>
  </conditionalFormatting>
  <conditionalFormatting sqref="G1111">
    <cfRule type="cellIs" dxfId="4093" priority="4207" operator="equal">
      <formula>"金額入力"</formula>
    </cfRule>
    <cfRule type="expression" dxfId="4092" priority="4209">
      <formula>COUNTIF($F1111,"*円*")=1</formula>
    </cfRule>
  </conditionalFormatting>
  <conditionalFormatting sqref="I1111">
    <cfRule type="expression" dxfId="4091" priority="4208">
      <formula>D1109="JPY"</formula>
    </cfRule>
  </conditionalFormatting>
  <conditionalFormatting sqref="T1113">
    <cfRule type="expression" dxfId="4090" priority="4205">
      <formula>AND(D1114="USD",COUNTIF(F1116,"*円*")=0)=TRUE</formula>
    </cfRule>
  </conditionalFormatting>
  <conditionalFormatting sqref="T1114">
    <cfRule type="expression" dxfId="4089" priority="4204">
      <formula>AND(D1114="USD",COUNTIF(F1116,"*円*")=0)=TRUE</formula>
    </cfRule>
  </conditionalFormatting>
  <conditionalFormatting sqref="K1116:R1116">
    <cfRule type="cellIs" dxfId="4088" priority="4203" operator="greaterThan">
      <formula>0</formula>
    </cfRule>
  </conditionalFormatting>
  <conditionalFormatting sqref="AE1116">
    <cfRule type="expression" dxfId="4087" priority="4202">
      <formula>COUNTIF(F1116,"*円*")=1</formula>
    </cfRule>
  </conditionalFormatting>
  <conditionalFormatting sqref="C1116">
    <cfRule type="expression" dxfId="4086" priority="4200">
      <formula>ISERR(C1116)=TRUE</formula>
    </cfRule>
  </conditionalFormatting>
  <conditionalFormatting sqref="C1116:E1116">
    <cfRule type="cellIs" dxfId="4085" priority="4199" operator="greaterThan">
      <formula>0</formula>
    </cfRule>
  </conditionalFormatting>
  <conditionalFormatting sqref="G1114:I1114">
    <cfRule type="expression" dxfId="4084" priority="4201">
      <formula>$D1114="JPY"</formula>
    </cfRule>
  </conditionalFormatting>
  <conditionalFormatting sqref="F1114">
    <cfRule type="expression" dxfId="4083" priority="4194">
      <formula>$E1114="クレカ入金"</formula>
    </cfRule>
    <cfRule type="expression" dxfId="4082" priority="4198">
      <formula>COUNTIF($E1114,"*円*")=1</formula>
    </cfRule>
  </conditionalFormatting>
  <conditionalFormatting sqref="G1116">
    <cfRule type="cellIs" dxfId="4081" priority="4195" operator="equal">
      <formula>"金額入力"</formula>
    </cfRule>
    <cfRule type="expression" dxfId="4080" priority="4197">
      <formula>COUNTIF($F1116,"*円*")=1</formula>
    </cfRule>
  </conditionalFormatting>
  <conditionalFormatting sqref="I1116">
    <cfRule type="expression" dxfId="4079" priority="4196">
      <formula>D1114="JPY"</formula>
    </cfRule>
  </conditionalFormatting>
  <conditionalFormatting sqref="C1132">
    <cfRule type="expression" dxfId="4078" priority="4190">
      <formula>ISERR(C1132)=TRUE</formula>
    </cfRule>
  </conditionalFormatting>
  <conditionalFormatting sqref="C1132:E1132">
    <cfRule type="cellIs" dxfId="4077" priority="4189" operator="greaterThan">
      <formula>0</formula>
    </cfRule>
  </conditionalFormatting>
  <conditionalFormatting sqref="G1130:I1130">
    <cfRule type="expression" dxfId="4076" priority="4191">
      <formula>$D1130="JPY"</formula>
    </cfRule>
  </conditionalFormatting>
  <conditionalFormatting sqref="T1129">
    <cfRule type="expression" dxfId="4075" priority="4192">
      <formula>AND(D1130="USD",COUNTIF(F1132,"*円*")=0)=TRUE</formula>
    </cfRule>
  </conditionalFormatting>
  <conditionalFormatting sqref="F1130">
    <cfRule type="expression" dxfId="4074" priority="4141">
      <formula>$E1130="クレカ入金"</formula>
    </cfRule>
    <cfRule type="expression" dxfId="4073" priority="4188">
      <formula>COUNTIF($E1130,"*円*")=1</formula>
    </cfRule>
  </conditionalFormatting>
  <conditionalFormatting sqref="G1132">
    <cfRule type="cellIs" dxfId="4072" priority="4175" operator="equal">
      <formula>"金額入力"</formula>
    </cfRule>
    <cfRule type="expression" dxfId="4071" priority="4181">
      <formula>COUNTIF($F1132,"*円*")=1</formula>
    </cfRule>
  </conditionalFormatting>
  <conditionalFormatting sqref="T1130">
    <cfRule type="expression" dxfId="4070" priority="4180">
      <formula>AND(D1130="USD",COUNTIF(F1132,"*円*")=0)=TRUE</formula>
    </cfRule>
  </conditionalFormatting>
  <conditionalFormatting sqref="C1121:C1126">
    <cfRule type="expression" dxfId="4069" priority="4179">
      <formula>B1121="✓"</formula>
    </cfRule>
  </conditionalFormatting>
  <conditionalFormatting sqref="G1121">
    <cfRule type="expression" dxfId="4068" priority="4178">
      <formula>J1121="✓"</formula>
    </cfRule>
  </conditionalFormatting>
  <conditionalFormatting sqref="I1132">
    <cfRule type="expression" dxfId="4067" priority="4177">
      <formula>D1130="JPY"</formula>
    </cfRule>
  </conditionalFormatting>
  <conditionalFormatting sqref="E1119:E1120 G1119 I1119">
    <cfRule type="cellIs" dxfId="4066" priority="4176" operator="greaterThan">
      <formula>0</formula>
    </cfRule>
  </conditionalFormatting>
  <conditionalFormatting sqref="G1122">
    <cfRule type="expression" dxfId="4065" priority="4174">
      <formula>J1122="✓"</formula>
    </cfRule>
  </conditionalFormatting>
  <conditionalFormatting sqref="G1123">
    <cfRule type="expression" dxfId="4064" priority="4173">
      <formula>J1123="✓"</formula>
    </cfRule>
  </conditionalFormatting>
  <conditionalFormatting sqref="G1124">
    <cfRule type="expression" dxfId="4063" priority="4172">
      <formula>J1124="✓"</formula>
    </cfRule>
  </conditionalFormatting>
  <conditionalFormatting sqref="G1125">
    <cfRule type="expression" dxfId="4062" priority="4171">
      <formula>J1125="✓"</formula>
    </cfRule>
  </conditionalFormatting>
  <conditionalFormatting sqref="G1126">
    <cfRule type="expression" dxfId="4061" priority="4170">
      <formula>J1126="✓"</formula>
    </cfRule>
  </conditionalFormatting>
  <conditionalFormatting sqref="T1134">
    <cfRule type="expression" dxfId="4060" priority="4169">
      <formula>AND(D1135="USD",COUNTIF(F1137,"*円*")=0)=TRUE</formula>
    </cfRule>
  </conditionalFormatting>
  <conditionalFormatting sqref="T1135">
    <cfRule type="expression" dxfId="4059" priority="4168">
      <formula>AND(D1135="USD",COUNTIF(F1137,"*円*")=0)=TRUE</formula>
    </cfRule>
  </conditionalFormatting>
  <conditionalFormatting sqref="T1139">
    <cfRule type="expression" dxfId="4058" priority="4167">
      <formula>AND(D1140="USD",COUNTIF(F1142,"*円*")=0)=TRUE</formula>
    </cfRule>
  </conditionalFormatting>
  <conditionalFormatting sqref="T1140">
    <cfRule type="expression" dxfId="4057" priority="4166">
      <formula>AND(D1140="USD",COUNTIF(F1142,"*円*")=0)=TRUE</formula>
    </cfRule>
  </conditionalFormatting>
  <conditionalFormatting sqref="T1144">
    <cfRule type="expression" dxfId="4056" priority="4165">
      <formula>AND(D1145="USD",COUNTIF(F1147,"*円*")=0)=TRUE</formula>
    </cfRule>
  </conditionalFormatting>
  <conditionalFormatting sqref="T1145">
    <cfRule type="expression" dxfId="4055" priority="4164">
      <formula>AND(D1145="USD",COUNTIF(F1147,"*円*")=0)=TRUE</formula>
    </cfRule>
  </conditionalFormatting>
  <conditionalFormatting sqref="T1149">
    <cfRule type="expression" dxfId="4054" priority="4163">
      <formula>AND(D1150="USD",COUNTIF(F1152,"*円*")=0)=TRUE</formula>
    </cfRule>
  </conditionalFormatting>
  <conditionalFormatting sqref="T1150">
    <cfRule type="expression" dxfId="4053" priority="4162">
      <formula>AND(D1150="USD",COUNTIF(F1152,"*円*")=0)=TRUE</formula>
    </cfRule>
  </conditionalFormatting>
  <conditionalFormatting sqref="T1154">
    <cfRule type="expression" dxfId="4052" priority="4161">
      <formula>AND(D1155="USD",COUNTIF(F1157,"*円*")=0)=TRUE</formula>
    </cfRule>
  </conditionalFormatting>
  <conditionalFormatting sqref="T1155">
    <cfRule type="expression" dxfId="4051" priority="4160">
      <formula>AND(D1155="USD",COUNTIF(F1157,"*円*")=0)=TRUE</formula>
    </cfRule>
  </conditionalFormatting>
  <conditionalFormatting sqref="T1159">
    <cfRule type="expression" dxfId="4050" priority="4159">
      <formula>AND(D1160="USD",COUNTIF(F1162,"*円*")=0)=TRUE</formula>
    </cfRule>
  </conditionalFormatting>
  <conditionalFormatting sqref="T1160">
    <cfRule type="expression" dxfId="4049" priority="4158">
      <formula>AND(D1160="USD",COUNTIF(F1162,"*円*")=0)=TRUE</formula>
    </cfRule>
  </conditionalFormatting>
  <conditionalFormatting sqref="T1164">
    <cfRule type="expression" dxfId="4048" priority="4157">
      <formula>AND(D1165="USD",COUNTIF(F1167,"*円*")=0)=TRUE</formula>
    </cfRule>
  </conditionalFormatting>
  <conditionalFormatting sqref="T1165">
    <cfRule type="expression" dxfId="4047" priority="4156">
      <formula>AND(D1165="USD",COUNTIF(F1167,"*円*")=0)=TRUE</formula>
    </cfRule>
  </conditionalFormatting>
  <conditionalFormatting sqref="T1169">
    <cfRule type="expression" dxfId="4046" priority="4155">
      <formula>AND(D1170="USD",COUNTIF(F1172,"*円*")=0)=TRUE</formula>
    </cfRule>
  </conditionalFormatting>
  <conditionalFormatting sqref="T1170">
    <cfRule type="expression" dxfId="4045" priority="4154">
      <formula>AND(D1170="USD",COUNTIF(F1172,"*円*")=0)=TRUE</formula>
    </cfRule>
  </conditionalFormatting>
  <conditionalFormatting sqref="T1174">
    <cfRule type="expression" dxfId="4044" priority="4153">
      <formula>AND(D1175="USD",COUNTIF(F1177,"*円*")=0)=TRUE</formula>
    </cfRule>
  </conditionalFormatting>
  <conditionalFormatting sqref="T1175">
    <cfRule type="expression" dxfId="4043" priority="4152">
      <formula>AND(D1175="USD",COUNTIF(F1177,"*円*")=0)=TRUE</formula>
    </cfRule>
  </conditionalFormatting>
  <conditionalFormatting sqref="K1132:R1132">
    <cfRule type="cellIs" dxfId="4042" priority="4151" operator="greaterThan">
      <formula>0</formula>
    </cfRule>
  </conditionalFormatting>
  <conditionalFormatting sqref="K1137:R1137">
    <cfRule type="cellIs" dxfId="4041" priority="4150" operator="greaterThan">
      <formula>0</formula>
    </cfRule>
  </conditionalFormatting>
  <conditionalFormatting sqref="K1142:R1142">
    <cfRule type="cellIs" dxfId="4040" priority="4149" operator="greaterThan">
      <formula>0</formula>
    </cfRule>
  </conditionalFormatting>
  <conditionalFormatting sqref="K1147:R1147">
    <cfRule type="cellIs" dxfId="4039" priority="4148" operator="greaterThan">
      <formula>0</formula>
    </cfRule>
  </conditionalFormatting>
  <conditionalFormatting sqref="K1152:R1152">
    <cfRule type="cellIs" dxfId="4038" priority="4147" operator="greaterThan">
      <formula>0</formula>
    </cfRule>
  </conditionalFormatting>
  <conditionalFormatting sqref="K1157:R1157">
    <cfRule type="cellIs" dxfId="4037" priority="4146" operator="greaterThan">
      <formula>0</formula>
    </cfRule>
  </conditionalFormatting>
  <conditionalFormatting sqref="K1162:R1162">
    <cfRule type="cellIs" dxfId="4036" priority="4145" operator="greaterThan">
      <formula>0</formula>
    </cfRule>
  </conditionalFormatting>
  <conditionalFormatting sqref="K1167:R1167">
    <cfRule type="cellIs" dxfId="4035" priority="4144" operator="greaterThan">
      <formula>0</formula>
    </cfRule>
  </conditionalFormatting>
  <conditionalFormatting sqref="K1172:R1172">
    <cfRule type="cellIs" dxfId="4034" priority="4143" operator="greaterThan">
      <formula>0</formula>
    </cfRule>
  </conditionalFormatting>
  <conditionalFormatting sqref="K1177:R1177">
    <cfRule type="cellIs" dxfId="4033" priority="4142" operator="greaterThan">
      <formula>0</formula>
    </cfRule>
  </conditionalFormatting>
  <conditionalFormatting sqref="AE1132">
    <cfRule type="expression" dxfId="4032" priority="4140">
      <formula>COUNTIF(F1132,"*円*")=1</formula>
    </cfRule>
  </conditionalFormatting>
  <conditionalFormatting sqref="AE1137">
    <cfRule type="expression" dxfId="4031" priority="4139">
      <formula>COUNTIF(F1137,"*円*")=1</formula>
    </cfRule>
  </conditionalFormatting>
  <conditionalFormatting sqref="AE1142">
    <cfRule type="expression" dxfId="4030" priority="4138">
      <formula>COUNTIF(F1142,"*円*")=1</formula>
    </cfRule>
  </conditionalFormatting>
  <conditionalFormatting sqref="AE1147">
    <cfRule type="expression" dxfId="4029" priority="4137">
      <formula>COUNTIF(F1147,"*円*")=1</formula>
    </cfRule>
  </conditionalFormatting>
  <conditionalFormatting sqref="AE1152">
    <cfRule type="expression" dxfId="4028" priority="4136">
      <formula>COUNTIF(F1152,"*円*")=1</formula>
    </cfRule>
  </conditionalFormatting>
  <conditionalFormatting sqref="AE1157">
    <cfRule type="expression" dxfId="4027" priority="4135">
      <formula>COUNTIF(F1157,"*円*")=1</formula>
    </cfRule>
  </conditionalFormatting>
  <conditionalFormatting sqref="AE1162">
    <cfRule type="expression" dxfId="4026" priority="4134">
      <formula>COUNTIF(F1162,"*円*")=1</formula>
    </cfRule>
  </conditionalFormatting>
  <conditionalFormatting sqref="AE1167">
    <cfRule type="expression" dxfId="4025" priority="4133">
      <formula>COUNTIF(F1167,"*円*")=1</formula>
    </cfRule>
  </conditionalFormatting>
  <conditionalFormatting sqref="AE1172">
    <cfRule type="expression" dxfId="4024" priority="4132">
      <formula>COUNTIF(F1172,"*円*")=1</formula>
    </cfRule>
  </conditionalFormatting>
  <conditionalFormatting sqref="AE1177">
    <cfRule type="expression" dxfId="4023" priority="4131">
      <formula>COUNTIF(F1177,"*円*")=1</formula>
    </cfRule>
  </conditionalFormatting>
  <conditionalFormatting sqref="C1137">
    <cfRule type="expression" dxfId="4022" priority="4129">
      <formula>ISERR(C1137)=TRUE</formula>
    </cfRule>
  </conditionalFormatting>
  <conditionalFormatting sqref="C1137:E1137">
    <cfRule type="cellIs" dxfId="4021" priority="4128" operator="greaterThan">
      <formula>0</formula>
    </cfRule>
  </conditionalFormatting>
  <conditionalFormatting sqref="G1135:I1135">
    <cfRule type="expression" dxfId="4020" priority="4130">
      <formula>$D1135="JPY"</formula>
    </cfRule>
  </conditionalFormatting>
  <conditionalFormatting sqref="F1135">
    <cfRule type="expression" dxfId="4019" priority="4123">
      <formula>$E1135="クレカ入金"</formula>
    </cfRule>
    <cfRule type="expression" dxfId="4018" priority="4127">
      <formula>COUNTIF($E1135,"*円*")=1</formula>
    </cfRule>
  </conditionalFormatting>
  <conditionalFormatting sqref="G1137">
    <cfRule type="cellIs" dxfId="4017" priority="4124" operator="equal">
      <formula>"金額入力"</formula>
    </cfRule>
    <cfRule type="expression" dxfId="4016" priority="4126">
      <formula>COUNTIF($F1137,"*円*")=1</formula>
    </cfRule>
  </conditionalFormatting>
  <conditionalFormatting sqref="I1137">
    <cfRule type="expression" dxfId="4015" priority="4125">
      <formula>D1135="JPY"</formula>
    </cfRule>
  </conditionalFormatting>
  <conditionalFormatting sqref="C1142">
    <cfRule type="expression" dxfId="4014" priority="4121">
      <formula>ISERR(C1142)=TRUE</formula>
    </cfRule>
  </conditionalFormatting>
  <conditionalFormatting sqref="C1142:E1142">
    <cfRule type="cellIs" dxfId="4013" priority="4120" operator="greaterThan">
      <formula>0</formula>
    </cfRule>
  </conditionalFormatting>
  <conditionalFormatting sqref="G1140:I1140">
    <cfRule type="expression" dxfId="4012" priority="4122">
      <formula>$D1140="JPY"</formula>
    </cfRule>
  </conditionalFormatting>
  <conditionalFormatting sqref="F1140">
    <cfRule type="expression" dxfId="4011" priority="4115">
      <formula>$E1140="クレカ入金"</formula>
    </cfRule>
    <cfRule type="expression" dxfId="4010" priority="4119">
      <formula>COUNTIF($E1140,"*円*")=1</formula>
    </cfRule>
  </conditionalFormatting>
  <conditionalFormatting sqref="G1142">
    <cfRule type="cellIs" dxfId="4009" priority="4116" operator="equal">
      <formula>"金額入力"</formula>
    </cfRule>
    <cfRule type="expression" dxfId="4008" priority="4118">
      <formula>COUNTIF($F1142,"*円*")=1</formula>
    </cfRule>
  </conditionalFormatting>
  <conditionalFormatting sqref="I1142">
    <cfRule type="expression" dxfId="4007" priority="4117">
      <formula>D1140="JPY"</formula>
    </cfRule>
  </conditionalFormatting>
  <conditionalFormatting sqref="C1147">
    <cfRule type="expression" dxfId="4006" priority="4113">
      <formula>ISERR(C1147)=TRUE</formula>
    </cfRule>
  </conditionalFormatting>
  <conditionalFormatting sqref="C1147:E1147">
    <cfRule type="cellIs" dxfId="4005" priority="4112" operator="greaterThan">
      <formula>0</formula>
    </cfRule>
  </conditionalFormatting>
  <conditionalFormatting sqref="G1145:I1145">
    <cfRule type="expression" dxfId="4004" priority="4114">
      <formula>$D1145="JPY"</formula>
    </cfRule>
  </conditionalFormatting>
  <conditionalFormatting sqref="F1145">
    <cfRule type="expression" dxfId="4003" priority="4107">
      <formula>$E1145="クレカ入金"</formula>
    </cfRule>
    <cfRule type="expression" dxfId="4002" priority="4111">
      <formula>COUNTIF($E1145,"*円*")=1</formula>
    </cfRule>
  </conditionalFormatting>
  <conditionalFormatting sqref="G1147">
    <cfRule type="cellIs" dxfId="4001" priority="4108" operator="equal">
      <formula>"金額入力"</formula>
    </cfRule>
    <cfRule type="expression" dxfId="4000" priority="4110">
      <formula>COUNTIF($F1147,"*円*")=1</formula>
    </cfRule>
  </conditionalFormatting>
  <conditionalFormatting sqref="I1147">
    <cfRule type="expression" dxfId="3999" priority="4109">
      <formula>D1145="JPY"</formula>
    </cfRule>
  </conditionalFormatting>
  <conditionalFormatting sqref="C1152">
    <cfRule type="expression" dxfId="3998" priority="4105">
      <formula>ISERR(C1152)=TRUE</formula>
    </cfRule>
  </conditionalFormatting>
  <conditionalFormatting sqref="C1152:E1152">
    <cfRule type="cellIs" dxfId="3997" priority="4104" operator="greaterThan">
      <formula>0</formula>
    </cfRule>
  </conditionalFormatting>
  <conditionalFormatting sqref="G1150:I1150">
    <cfRule type="expression" dxfId="3996" priority="4106">
      <formula>$D1150="JPY"</formula>
    </cfRule>
  </conditionalFormatting>
  <conditionalFormatting sqref="F1150">
    <cfRule type="expression" dxfId="3995" priority="4099">
      <formula>$E1150="クレカ入金"</formula>
    </cfRule>
    <cfRule type="expression" dxfId="3994" priority="4103">
      <formula>COUNTIF($E1150,"*円*")=1</formula>
    </cfRule>
  </conditionalFormatting>
  <conditionalFormatting sqref="G1152">
    <cfRule type="cellIs" dxfId="3993" priority="4100" operator="equal">
      <formula>"金額入力"</formula>
    </cfRule>
    <cfRule type="expression" dxfId="3992" priority="4102">
      <formula>COUNTIF($F1152,"*円*")=1</formula>
    </cfRule>
  </conditionalFormatting>
  <conditionalFormatting sqref="I1152">
    <cfRule type="expression" dxfId="3991" priority="4101">
      <formula>D1150="JPY"</formula>
    </cfRule>
  </conditionalFormatting>
  <conditionalFormatting sqref="C1157">
    <cfRule type="expression" dxfId="3990" priority="4097">
      <formula>ISERR(C1157)=TRUE</formula>
    </cfRule>
  </conditionalFormatting>
  <conditionalFormatting sqref="C1157:E1157">
    <cfRule type="cellIs" dxfId="3989" priority="4096" operator="greaterThan">
      <formula>0</formula>
    </cfRule>
  </conditionalFormatting>
  <conditionalFormatting sqref="G1155:I1155">
    <cfRule type="expression" dxfId="3988" priority="4098">
      <formula>$D1155="JPY"</formula>
    </cfRule>
  </conditionalFormatting>
  <conditionalFormatting sqref="F1155">
    <cfRule type="expression" dxfId="3987" priority="4091">
      <formula>$E1155="クレカ入金"</formula>
    </cfRule>
    <cfRule type="expression" dxfId="3986" priority="4095">
      <formula>COUNTIF($E1155,"*円*")=1</formula>
    </cfRule>
  </conditionalFormatting>
  <conditionalFormatting sqref="G1157">
    <cfRule type="cellIs" dxfId="3985" priority="4092" operator="equal">
      <formula>"金額入力"</formula>
    </cfRule>
    <cfRule type="expression" dxfId="3984" priority="4094">
      <formula>COUNTIF($F1157,"*円*")=1</formula>
    </cfRule>
  </conditionalFormatting>
  <conditionalFormatting sqref="I1157">
    <cfRule type="expression" dxfId="3983" priority="4093">
      <formula>D1155="JPY"</formula>
    </cfRule>
  </conditionalFormatting>
  <conditionalFormatting sqref="C1162">
    <cfRule type="expression" dxfId="3982" priority="4089">
      <formula>ISERR(C1162)=TRUE</formula>
    </cfRule>
  </conditionalFormatting>
  <conditionalFormatting sqref="C1162:E1162">
    <cfRule type="cellIs" dxfId="3981" priority="4088" operator="greaterThan">
      <formula>0</formula>
    </cfRule>
  </conditionalFormatting>
  <conditionalFormatting sqref="G1160:I1160">
    <cfRule type="expression" dxfId="3980" priority="4090">
      <formula>$D1160="JPY"</formula>
    </cfRule>
  </conditionalFormatting>
  <conditionalFormatting sqref="F1160">
    <cfRule type="expression" dxfId="3979" priority="4083">
      <formula>$E1160="クレカ入金"</formula>
    </cfRule>
    <cfRule type="expression" dxfId="3978" priority="4087">
      <formula>COUNTIF($E1160,"*円*")=1</formula>
    </cfRule>
  </conditionalFormatting>
  <conditionalFormatting sqref="G1162">
    <cfRule type="cellIs" dxfId="3977" priority="4084" operator="equal">
      <formula>"金額入力"</formula>
    </cfRule>
    <cfRule type="expression" dxfId="3976" priority="4086">
      <formula>COUNTIF($F1162,"*円*")=1</formula>
    </cfRule>
  </conditionalFormatting>
  <conditionalFormatting sqref="I1162">
    <cfRule type="expression" dxfId="3975" priority="4085">
      <formula>D1160="JPY"</formula>
    </cfRule>
  </conditionalFormatting>
  <conditionalFormatting sqref="C1167">
    <cfRule type="expression" dxfId="3974" priority="4081">
      <formula>ISERR(C1167)=TRUE</formula>
    </cfRule>
  </conditionalFormatting>
  <conditionalFormatting sqref="C1167:E1167">
    <cfRule type="cellIs" dxfId="3973" priority="4080" operator="greaterThan">
      <formula>0</formula>
    </cfRule>
  </conditionalFormatting>
  <conditionalFormatting sqref="G1165:I1165">
    <cfRule type="expression" dxfId="3972" priority="4082">
      <formula>$D1165="JPY"</formula>
    </cfRule>
  </conditionalFormatting>
  <conditionalFormatting sqref="F1165">
    <cfRule type="expression" dxfId="3971" priority="4075">
      <formula>$E1165="クレカ入金"</formula>
    </cfRule>
    <cfRule type="expression" dxfId="3970" priority="4079">
      <formula>COUNTIF($E1165,"*円*")=1</formula>
    </cfRule>
  </conditionalFormatting>
  <conditionalFormatting sqref="G1167">
    <cfRule type="cellIs" dxfId="3969" priority="4076" operator="equal">
      <formula>"金額入力"</formula>
    </cfRule>
    <cfRule type="expression" dxfId="3968" priority="4078">
      <formula>COUNTIF($F1167,"*円*")=1</formula>
    </cfRule>
  </conditionalFormatting>
  <conditionalFormatting sqref="I1167">
    <cfRule type="expression" dxfId="3967" priority="4077">
      <formula>D1165="JPY"</formula>
    </cfRule>
  </conditionalFormatting>
  <conditionalFormatting sqref="C1172">
    <cfRule type="expression" dxfId="3966" priority="4073">
      <formula>ISERR(C1172)=TRUE</formula>
    </cfRule>
  </conditionalFormatting>
  <conditionalFormatting sqref="C1172:E1172">
    <cfRule type="cellIs" dxfId="3965" priority="4072" operator="greaterThan">
      <formula>0</formula>
    </cfRule>
  </conditionalFormatting>
  <conditionalFormatting sqref="G1170:I1170">
    <cfRule type="expression" dxfId="3964" priority="4074">
      <formula>$D1170="JPY"</formula>
    </cfRule>
  </conditionalFormatting>
  <conditionalFormatting sqref="F1170">
    <cfRule type="expression" dxfId="3963" priority="4067">
      <formula>$E1170="クレカ入金"</formula>
    </cfRule>
    <cfRule type="expression" dxfId="3962" priority="4071">
      <formula>COUNTIF($E1170,"*円*")=1</formula>
    </cfRule>
  </conditionalFormatting>
  <conditionalFormatting sqref="G1172">
    <cfRule type="cellIs" dxfId="3961" priority="4068" operator="equal">
      <formula>"金額入力"</formula>
    </cfRule>
    <cfRule type="expression" dxfId="3960" priority="4070">
      <formula>COUNTIF($F1172,"*円*")=1</formula>
    </cfRule>
  </conditionalFormatting>
  <conditionalFormatting sqref="I1172">
    <cfRule type="expression" dxfId="3959" priority="4069">
      <formula>D1170="JPY"</formula>
    </cfRule>
  </conditionalFormatting>
  <conditionalFormatting sqref="C1177">
    <cfRule type="expression" dxfId="3958" priority="4065">
      <formula>ISERR(C1177)=TRUE</formula>
    </cfRule>
  </conditionalFormatting>
  <conditionalFormatting sqref="C1177:E1177">
    <cfRule type="cellIs" dxfId="3957" priority="4064" operator="greaterThan">
      <formula>0</formula>
    </cfRule>
  </conditionalFormatting>
  <conditionalFormatting sqref="G1175:I1175">
    <cfRule type="expression" dxfId="3956" priority="4066">
      <formula>$D1175="JPY"</formula>
    </cfRule>
  </conditionalFormatting>
  <conditionalFormatting sqref="F1175">
    <cfRule type="expression" dxfId="3955" priority="4059">
      <formula>$E1175="クレカ入金"</formula>
    </cfRule>
    <cfRule type="expression" dxfId="3954" priority="4063">
      <formula>COUNTIF($E1175,"*円*")=1</formula>
    </cfRule>
  </conditionalFormatting>
  <conditionalFormatting sqref="G1177">
    <cfRule type="cellIs" dxfId="3953" priority="4060" operator="equal">
      <formula>"金額入力"</formula>
    </cfRule>
    <cfRule type="expression" dxfId="3952" priority="4062">
      <formula>COUNTIF($F1177,"*円*")=1</formula>
    </cfRule>
  </conditionalFormatting>
  <conditionalFormatting sqref="I1177">
    <cfRule type="expression" dxfId="3951" priority="4061">
      <formula>D1175="JPY"</formula>
    </cfRule>
  </conditionalFormatting>
  <conditionalFormatting sqref="T1179">
    <cfRule type="expression" dxfId="3950" priority="4058">
      <formula>AND(D1180="USD",COUNTIF(F1182,"*円*")=0)=TRUE</formula>
    </cfRule>
  </conditionalFormatting>
  <conditionalFormatting sqref="T1180">
    <cfRule type="expression" dxfId="3949" priority="4057">
      <formula>AND(D1180="USD",COUNTIF(F1182,"*円*")=0)=TRUE</formula>
    </cfRule>
  </conditionalFormatting>
  <conditionalFormatting sqref="K1182:R1182">
    <cfRule type="cellIs" dxfId="3948" priority="4056" operator="greaterThan">
      <formula>0</formula>
    </cfRule>
  </conditionalFormatting>
  <conditionalFormatting sqref="AE1182">
    <cfRule type="expression" dxfId="3947" priority="4055">
      <formula>COUNTIF(F1182,"*円*")=1</formula>
    </cfRule>
  </conditionalFormatting>
  <conditionalFormatting sqref="C1182">
    <cfRule type="expression" dxfId="3946" priority="4053">
      <formula>ISERR(C1182)=TRUE</formula>
    </cfRule>
  </conditionalFormatting>
  <conditionalFormatting sqref="C1182:E1182">
    <cfRule type="cellIs" dxfId="3945" priority="4052" operator="greaterThan">
      <formula>0</formula>
    </cfRule>
  </conditionalFormatting>
  <conditionalFormatting sqref="G1180:I1180">
    <cfRule type="expression" dxfId="3944" priority="4054">
      <formula>$D1180="JPY"</formula>
    </cfRule>
  </conditionalFormatting>
  <conditionalFormatting sqref="F1180">
    <cfRule type="expression" dxfId="3943" priority="4047">
      <formula>$E1180="クレカ入金"</formula>
    </cfRule>
    <cfRule type="expression" dxfId="3942" priority="4051">
      <formula>COUNTIF($E1180,"*円*")=1</formula>
    </cfRule>
  </conditionalFormatting>
  <conditionalFormatting sqref="G1182">
    <cfRule type="cellIs" dxfId="3941" priority="4048" operator="equal">
      <formula>"金額入力"</formula>
    </cfRule>
    <cfRule type="expression" dxfId="3940" priority="4050">
      <formula>COUNTIF($F1182,"*円*")=1</formula>
    </cfRule>
  </conditionalFormatting>
  <conditionalFormatting sqref="I1182">
    <cfRule type="expression" dxfId="3939" priority="4049">
      <formula>D1180="JPY"</formula>
    </cfRule>
  </conditionalFormatting>
  <conditionalFormatting sqref="T1184">
    <cfRule type="expression" dxfId="3938" priority="4046">
      <formula>AND(D1185="USD",COUNTIF(F1187,"*円*")=0)=TRUE</formula>
    </cfRule>
  </conditionalFormatting>
  <conditionalFormatting sqref="T1185">
    <cfRule type="expression" dxfId="3937" priority="4045">
      <formula>AND(D1185="USD",COUNTIF(F1187,"*円*")=0)=TRUE</formula>
    </cfRule>
  </conditionalFormatting>
  <conditionalFormatting sqref="K1187:R1187">
    <cfRule type="cellIs" dxfId="3936" priority="4044" operator="greaterThan">
      <formula>0</formula>
    </cfRule>
  </conditionalFormatting>
  <conditionalFormatting sqref="AE1187">
    <cfRule type="expression" dxfId="3935" priority="4043">
      <formula>COUNTIF(F1187,"*円*")=1</formula>
    </cfRule>
  </conditionalFormatting>
  <conditionalFormatting sqref="C1187">
    <cfRule type="expression" dxfId="3934" priority="4041">
      <formula>ISERR(C1187)=TRUE</formula>
    </cfRule>
  </conditionalFormatting>
  <conditionalFormatting sqref="C1187:E1187">
    <cfRule type="cellIs" dxfId="3933" priority="4040" operator="greaterThan">
      <formula>0</formula>
    </cfRule>
  </conditionalFormatting>
  <conditionalFormatting sqref="G1185:I1185">
    <cfRule type="expression" dxfId="3932" priority="4042">
      <formula>$D1185="JPY"</formula>
    </cfRule>
  </conditionalFormatting>
  <conditionalFormatting sqref="F1185">
    <cfRule type="expression" dxfId="3931" priority="4035">
      <formula>$E1185="クレカ入金"</formula>
    </cfRule>
    <cfRule type="expression" dxfId="3930" priority="4039">
      <formula>COUNTIF($E1185,"*円*")=1</formula>
    </cfRule>
  </conditionalFormatting>
  <conditionalFormatting sqref="G1187">
    <cfRule type="cellIs" dxfId="3929" priority="4036" operator="equal">
      <formula>"金額入力"</formula>
    </cfRule>
    <cfRule type="expression" dxfId="3928" priority="4038">
      <formula>COUNTIF($F1187,"*円*")=1</formula>
    </cfRule>
  </conditionalFormatting>
  <conditionalFormatting sqref="I1187">
    <cfRule type="expression" dxfId="3927" priority="4037">
      <formula>D1185="JPY"</formula>
    </cfRule>
  </conditionalFormatting>
  <conditionalFormatting sqref="T1189">
    <cfRule type="expression" dxfId="3926" priority="4034">
      <formula>AND(D1190="USD",COUNTIF(F1192,"*円*")=0)=TRUE</formula>
    </cfRule>
  </conditionalFormatting>
  <conditionalFormatting sqref="T1190">
    <cfRule type="expression" dxfId="3925" priority="4033">
      <formula>AND(D1190="USD",COUNTIF(F1192,"*円*")=0)=TRUE</formula>
    </cfRule>
  </conditionalFormatting>
  <conditionalFormatting sqref="K1192:R1192">
    <cfRule type="cellIs" dxfId="3924" priority="4032" operator="greaterThan">
      <formula>0</formula>
    </cfRule>
  </conditionalFormatting>
  <conditionalFormatting sqref="AE1192">
    <cfRule type="expression" dxfId="3923" priority="4031">
      <formula>COUNTIF(F1192,"*円*")=1</formula>
    </cfRule>
  </conditionalFormatting>
  <conditionalFormatting sqref="C1192">
    <cfRule type="expression" dxfId="3922" priority="4029">
      <formula>ISERR(C1192)=TRUE</formula>
    </cfRule>
  </conditionalFormatting>
  <conditionalFormatting sqref="C1192:E1192">
    <cfRule type="cellIs" dxfId="3921" priority="4028" operator="greaterThan">
      <formula>0</formula>
    </cfRule>
  </conditionalFormatting>
  <conditionalFormatting sqref="G1190:I1190">
    <cfRule type="expression" dxfId="3920" priority="4030">
      <formula>$D1190="JPY"</formula>
    </cfRule>
  </conditionalFormatting>
  <conditionalFormatting sqref="F1190">
    <cfRule type="expression" dxfId="3919" priority="4023">
      <formula>$E1190="クレカ入金"</formula>
    </cfRule>
    <cfRule type="expression" dxfId="3918" priority="4027">
      <formula>COUNTIF($E1190,"*円*")=1</formula>
    </cfRule>
  </conditionalFormatting>
  <conditionalFormatting sqref="G1192">
    <cfRule type="cellIs" dxfId="3917" priority="4024" operator="equal">
      <formula>"金額入力"</formula>
    </cfRule>
    <cfRule type="expression" dxfId="3916" priority="4026">
      <formula>COUNTIF($F1192,"*円*")=1</formula>
    </cfRule>
  </conditionalFormatting>
  <conditionalFormatting sqref="I1192">
    <cfRule type="expression" dxfId="3915" priority="4025">
      <formula>D1190="JPY"</formula>
    </cfRule>
  </conditionalFormatting>
  <conditionalFormatting sqref="T1194">
    <cfRule type="expression" dxfId="3914" priority="4022">
      <formula>AND(D1195="USD",COUNTIF(F1197,"*円*")=0)=TRUE</formula>
    </cfRule>
  </conditionalFormatting>
  <conditionalFormatting sqref="T1195">
    <cfRule type="expression" dxfId="3913" priority="4021">
      <formula>AND(D1195="USD",COUNTIF(F1197,"*円*")=0)=TRUE</formula>
    </cfRule>
  </conditionalFormatting>
  <conditionalFormatting sqref="K1197:R1197">
    <cfRule type="cellIs" dxfId="3912" priority="4020" operator="greaterThan">
      <formula>0</formula>
    </cfRule>
  </conditionalFormatting>
  <conditionalFormatting sqref="AE1197">
    <cfRule type="expression" dxfId="3911" priority="4019">
      <formula>COUNTIF(F1197,"*円*")=1</formula>
    </cfRule>
  </conditionalFormatting>
  <conditionalFormatting sqref="C1197">
    <cfRule type="expression" dxfId="3910" priority="4017">
      <formula>ISERR(C1197)=TRUE</formula>
    </cfRule>
  </conditionalFormatting>
  <conditionalFormatting sqref="C1197:E1197">
    <cfRule type="cellIs" dxfId="3909" priority="4016" operator="greaterThan">
      <formula>0</formula>
    </cfRule>
  </conditionalFormatting>
  <conditionalFormatting sqref="G1195:I1195">
    <cfRule type="expression" dxfId="3908" priority="4018">
      <formula>$D1195="JPY"</formula>
    </cfRule>
  </conditionalFormatting>
  <conditionalFormatting sqref="F1195">
    <cfRule type="expression" dxfId="3907" priority="4011">
      <formula>$E1195="クレカ入金"</formula>
    </cfRule>
    <cfRule type="expression" dxfId="3906" priority="4015">
      <formula>COUNTIF($E1195,"*円*")=1</formula>
    </cfRule>
  </conditionalFormatting>
  <conditionalFormatting sqref="G1197">
    <cfRule type="cellIs" dxfId="3905" priority="4012" operator="equal">
      <formula>"金額入力"</formula>
    </cfRule>
    <cfRule type="expression" dxfId="3904" priority="4014">
      <formula>COUNTIF($F1197,"*円*")=1</formula>
    </cfRule>
  </conditionalFormatting>
  <conditionalFormatting sqref="I1197">
    <cfRule type="expression" dxfId="3903" priority="4013">
      <formula>D1195="JPY"</formula>
    </cfRule>
  </conditionalFormatting>
  <conditionalFormatting sqref="T1199">
    <cfRule type="expression" dxfId="3902" priority="4010">
      <formula>AND(D1200="USD",COUNTIF(F1202,"*円*")=0)=TRUE</formula>
    </cfRule>
  </conditionalFormatting>
  <conditionalFormatting sqref="T1200">
    <cfRule type="expression" dxfId="3901" priority="4009">
      <formula>AND(D1200="USD",COUNTIF(F1202,"*円*")=0)=TRUE</formula>
    </cfRule>
  </conditionalFormatting>
  <conditionalFormatting sqref="K1202:R1202">
    <cfRule type="cellIs" dxfId="3900" priority="4008" operator="greaterThan">
      <formula>0</formula>
    </cfRule>
  </conditionalFormatting>
  <conditionalFormatting sqref="AE1202">
    <cfRule type="expression" dxfId="3899" priority="4007">
      <formula>COUNTIF(F1202,"*円*")=1</formula>
    </cfRule>
  </conditionalFormatting>
  <conditionalFormatting sqref="C1202">
    <cfRule type="expression" dxfId="3898" priority="4005">
      <formula>ISERR(C1202)=TRUE</formula>
    </cfRule>
  </conditionalFormatting>
  <conditionalFormatting sqref="C1202:E1202">
    <cfRule type="cellIs" dxfId="3897" priority="4004" operator="greaterThan">
      <formula>0</formula>
    </cfRule>
  </conditionalFormatting>
  <conditionalFormatting sqref="G1200:I1200">
    <cfRule type="expression" dxfId="3896" priority="4006">
      <formula>$D1200="JPY"</formula>
    </cfRule>
  </conditionalFormatting>
  <conditionalFormatting sqref="F1200">
    <cfRule type="expression" dxfId="3895" priority="3999">
      <formula>$E1200="クレカ入金"</formula>
    </cfRule>
    <cfRule type="expression" dxfId="3894" priority="4003">
      <formula>COUNTIF($E1200,"*円*")=1</formula>
    </cfRule>
  </conditionalFormatting>
  <conditionalFormatting sqref="G1202">
    <cfRule type="cellIs" dxfId="3893" priority="4000" operator="equal">
      <formula>"金額入力"</formula>
    </cfRule>
    <cfRule type="expression" dxfId="3892" priority="4002">
      <formula>COUNTIF($F1202,"*円*")=1</formula>
    </cfRule>
  </conditionalFormatting>
  <conditionalFormatting sqref="I1202">
    <cfRule type="expression" dxfId="3891" priority="4001">
      <formula>D1200="JPY"</formula>
    </cfRule>
  </conditionalFormatting>
  <conditionalFormatting sqref="C1218">
    <cfRule type="expression" dxfId="3890" priority="3995">
      <formula>ISERR(C1218)=TRUE</formula>
    </cfRule>
  </conditionalFormatting>
  <conditionalFormatting sqref="C1218:E1218">
    <cfRule type="cellIs" dxfId="3889" priority="3994" operator="greaterThan">
      <formula>0</formula>
    </cfRule>
  </conditionalFormatting>
  <conditionalFormatting sqref="G1216:I1216">
    <cfRule type="expression" dxfId="3888" priority="3996">
      <formula>$D1216="JPY"</formula>
    </cfRule>
  </conditionalFormatting>
  <conditionalFormatting sqref="T1215">
    <cfRule type="expression" dxfId="3887" priority="3997">
      <formula>AND(D1216="USD",COUNTIF(F1218,"*円*")=0)=TRUE</formula>
    </cfRule>
  </conditionalFormatting>
  <conditionalFormatting sqref="F1216">
    <cfRule type="expression" dxfId="3886" priority="3946">
      <formula>$E1216="クレカ入金"</formula>
    </cfRule>
    <cfRule type="expression" dxfId="3885" priority="3993">
      <formula>COUNTIF($E1216,"*円*")=1</formula>
    </cfRule>
  </conditionalFormatting>
  <conditionalFormatting sqref="G1218">
    <cfRule type="cellIs" dxfId="3884" priority="3980" operator="equal">
      <formula>"金額入力"</formula>
    </cfRule>
    <cfRule type="expression" dxfId="3883" priority="3986">
      <formula>COUNTIF($F1218,"*円*")=1</formula>
    </cfRule>
  </conditionalFormatting>
  <conditionalFormatting sqref="T1216">
    <cfRule type="expression" dxfId="3882" priority="3985">
      <formula>AND(D1216="USD",COUNTIF(F1218,"*円*")=0)=TRUE</formula>
    </cfRule>
  </conditionalFormatting>
  <conditionalFormatting sqref="C1207:C1212">
    <cfRule type="expression" dxfId="3881" priority="3984">
      <formula>B1207="✓"</formula>
    </cfRule>
  </conditionalFormatting>
  <conditionalFormatting sqref="G1207">
    <cfRule type="expression" dxfId="3880" priority="3983">
      <formula>J1207="✓"</formula>
    </cfRule>
  </conditionalFormatting>
  <conditionalFormatting sqref="I1218">
    <cfRule type="expression" dxfId="3879" priority="3982">
      <formula>D1216="JPY"</formula>
    </cfRule>
  </conditionalFormatting>
  <conditionalFormatting sqref="E1205:E1206 G1205 I1205">
    <cfRule type="cellIs" dxfId="3878" priority="3981" operator="greaterThan">
      <formula>0</formula>
    </cfRule>
  </conditionalFormatting>
  <conditionalFormatting sqref="G1208">
    <cfRule type="expression" dxfId="3877" priority="3979">
      <formula>J1208="✓"</formula>
    </cfRule>
  </conditionalFormatting>
  <conditionalFormatting sqref="G1209">
    <cfRule type="expression" dxfId="3876" priority="3978">
      <formula>J1209="✓"</formula>
    </cfRule>
  </conditionalFormatting>
  <conditionalFormatting sqref="G1210">
    <cfRule type="expression" dxfId="3875" priority="3977">
      <formula>J1210="✓"</formula>
    </cfRule>
  </conditionalFormatting>
  <conditionalFormatting sqref="G1211">
    <cfRule type="expression" dxfId="3874" priority="3976">
      <formula>J1211="✓"</formula>
    </cfRule>
  </conditionalFormatting>
  <conditionalFormatting sqref="G1212">
    <cfRule type="expression" dxfId="3873" priority="3975">
      <formula>J1212="✓"</formula>
    </cfRule>
  </conditionalFormatting>
  <conditionalFormatting sqref="T1220">
    <cfRule type="expression" dxfId="3872" priority="3974">
      <formula>AND(D1221="USD",COUNTIF(F1223,"*円*")=0)=TRUE</formula>
    </cfRule>
  </conditionalFormatting>
  <conditionalFormatting sqref="T1221">
    <cfRule type="expression" dxfId="3871" priority="3973">
      <formula>AND(D1221="USD",COUNTIF(F1223,"*円*")=0)=TRUE</formula>
    </cfRule>
  </conditionalFormatting>
  <conditionalFormatting sqref="T1225">
    <cfRule type="expression" dxfId="3870" priority="3972">
      <formula>AND(D1226="USD",COUNTIF(F1228,"*円*")=0)=TRUE</formula>
    </cfRule>
  </conditionalFormatting>
  <conditionalFormatting sqref="T1226">
    <cfRule type="expression" dxfId="3869" priority="3971">
      <formula>AND(D1226="USD",COUNTIF(F1228,"*円*")=0)=TRUE</formula>
    </cfRule>
  </conditionalFormatting>
  <conditionalFormatting sqref="T1230">
    <cfRule type="expression" dxfId="3868" priority="3970">
      <formula>AND(D1231="USD",COUNTIF(F1233,"*円*")=0)=TRUE</formula>
    </cfRule>
  </conditionalFormatting>
  <conditionalFormatting sqref="T1231">
    <cfRule type="expression" dxfId="3867" priority="3969">
      <formula>AND(D1231="USD",COUNTIF(F1233,"*円*")=0)=TRUE</formula>
    </cfRule>
  </conditionalFormatting>
  <conditionalFormatting sqref="T1235">
    <cfRule type="expression" dxfId="3866" priority="3968">
      <formula>AND(D1236="USD",COUNTIF(F1238,"*円*")=0)=TRUE</formula>
    </cfRule>
  </conditionalFormatting>
  <conditionalFormatting sqref="T1236">
    <cfRule type="expression" dxfId="3865" priority="3967">
      <formula>AND(D1236="USD",COUNTIF(F1238,"*円*")=0)=TRUE</formula>
    </cfRule>
  </conditionalFormatting>
  <conditionalFormatting sqref="T1240">
    <cfRule type="expression" dxfId="3864" priority="3966">
      <formula>AND(D1241="USD",COUNTIF(F1243,"*円*")=0)=TRUE</formula>
    </cfRule>
  </conditionalFormatting>
  <conditionalFormatting sqref="T1241">
    <cfRule type="expression" dxfId="3863" priority="3965">
      <formula>AND(D1241="USD",COUNTIF(F1243,"*円*")=0)=TRUE</formula>
    </cfRule>
  </conditionalFormatting>
  <conditionalFormatting sqref="T1245">
    <cfRule type="expression" dxfId="3862" priority="3964">
      <formula>AND(D1246="USD",COUNTIF(F1248,"*円*")=0)=TRUE</formula>
    </cfRule>
  </conditionalFormatting>
  <conditionalFormatting sqref="T1246">
    <cfRule type="expression" dxfId="3861" priority="3963">
      <formula>AND(D1246="USD",COUNTIF(F1248,"*円*")=0)=TRUE</formula>
    </cfRule>
  </conditionalFormatting>
  <conditionalFormatting sqref="T1250">
    <cfRule type="expression" dxfId="3860" priority="3962">
      <formula>AND(D1251="USD",COUNTIF(F1253,"*円*")=0)=TRUE</formula>
    </cfRule>
  </conditionalFormatting>
  <conditionalFormatting sqref="T1251">
    <cfRule type="expression" dxfId="3859" priority="3961">
      <formula>AND(D1251="USD",COUNTIF(F1253,"*円*")=0)=TRUE</formula>
    </cfRule>
  </conditionalFormatting>
  <conditionalFormatting sqref="T1255">
    <cfRule type="expression" dxfId="3858" priority="3960">
      <formula>AND(D1256="USD",COUNTIF(F1258,"*円*")=0)=TRUE</formula>
    </cfRule>
  </conditionalFormatting>
  <conditionalFormatting sqref="T1256">
    <cfRule type="expression" dxfId="3857" priority="3959">
      <formula>AND(D1256="USD",COUNTIF(F1258,"*円*")=0)=TRUE</formula>
    </cfRule>
  </conditionalFormatting>
  <conditionalFormatting sqref="T1260">
    <cfRule type="expression" dxfId="3856" priority="3958">
      <formula>AND(D1261="USD",COUNTIF(F1263,"*円*")=0)=TRUE</formula>
    </cfRule>
  </conditionalFormatting>
  <conditionalFormatting sqref="T1261">
    <cfRule type="expression" dxfId="3855" priority="3957">
      <formula>AND(D1261="USD",COUNTIF(F1263,"*円*")=0)=TRUE</formula>
    </cfRule>
  </conditionalFormatting>
  <conditionalFormatting sqref="K1218:R1218">
    <cfRule type="cellIs" dxfId="3854" priority="3956" operator="greaterThan">
      <formula>0</formula>
    </cfRule>
  </conditionalFormatting>
  <conditionalFormatting sqref="K1223:R1223">
    <cfRule type="cellIs" dxfId="3853" priority="3955" operator="greaterThan">
      <formula>0</formula>
    </cfRule>
  </conditionalFormatting>
  <conditionalFormatting sqref="K1228:R1228">
    <cfRule type="cellIs" dxfId="3852" priority="3954" operator="greaterThan">
      <formula>0</formula>
    </cfRule>
  </conditionalFormatting>
  <conditionalFormatting sqref="K1233:R1233">
    <cfRule type="cellIs" dxfId="3851" priority="3953" operator="greaterThan">
      <formula>0</formula>
    </cfRule>
  </conditionalFormatting>
  <conditionalFormatting sqref="K1238:R1238">
    <cfRule type="cellIs" dxfId="3850" priority="3952" operator="greaterThan">
      <formula>0</formula>
    </cfRule>
  </conditionalFormatting>
  <conditionalFormatting sqref="K1243:R1243">
    <cfRule type="cellIs" dxfId="3849" priority="3951" operator="greaterThan">
      <formula>0</formula>
    </cfRule>
  </conditionalFormatting>
  <conditionalFormatting sqref="K1248:R1248">
    <cfRule type="cellIs" dxfId="3848" priority="3950" operator="greaterThan">
      <formula>0</formula>
    </cfRule>
  </conditionalFormatting>
  <conditionalFormatting sqref="K1253:R1253">
    <cfRule type="cellIs" dxfId="3847" priority="3949" operator="greaterThan">
      <formula>0</formula>
    </cfRule>
  </conditionalFormatting>
  <conditionalFormatting sqref="K1258:R1258">
    <cfRule type="cellIs" dxfId="3846" priority="3948" operator="greaterThan">
      <formula>0</formula>
    </cfRule>
  </conditionalFormatting>
  <conditionalFormatting sqref="K1263:R1263">
    <cfRule type="cellIs" dxfId="3845" priority="3947" operator="greaterThan">
      <formula>0</formula>
    </cfRule>
  </conditionalFormatting>
  <conditionalFormatting sqref="AE1218">
    <cfRule type="expression" dxfId="3844" priority="3945">
      <formula>COUNTIF(F1218,"*円*")=1</formula>
    </cfRule>
  </conditionalFormatting>
  <conditionalFormatting sqref="AE1223">
    <cfRule type="expression" dxfId="3843" priority="3944">
      <formula>COUNTIF(F1223,"*円*")=1</formula>
    </cfRule>
  </conditionalFormatting>
  <conditionalFormatting sqref="AE1228">
    <cfRule type="expression" dxfId="3842" priority="3943">
      <formula>COUNTIF(F1228,"*円*")=1</formula>
    </cfRule>
  </conditionalFormatting>
  <conditionalFormatting sqref="AE1233">
    <cfRule type="expression" dxfId="3841" priority="3942">
      <formula>COUNTIF(F1233,"*円*")=1</formula>
    </cfRule>
  </conditionalFormatting>
  <conditionalFormatting sqref="AE1238">
    <cfRule type="expression" dxfId="3840" priority="3941">
      <formula>COUNTIF(F1238,"*円*")=1</formula>
    </cfRule>
  </conditionalFormatting>
  <conditionalFormatting sqref="AE1243">
    <cfRule type="expression" dxfId="3839" priority="3940">
      <formula>COUNTIF(F1243,"*円*")=1</formula>
    </cfRule>
  </conditionalFormatting>
  <conditionalFormatting sqref="AE1248">
    <cfRule type="expression" dxfId="3838" priority="3939">
      <formula>COUNTIF(F1248,"*円*")=1</formula>
    </cfRule>
  </conditionalFormatting>
  <conditionalFormatting sqref="AE1253">
    <cfRule type="expression" dxfId="3837" priority="3938">
      <formula>COUNTIF(F1253,"*円*")=1</formula>
    </cfRule>
  </conditionalFormatting>
  <conditionalFormatting sqref="AE1258">
    <cfRule type="expression" dxfId="3836" priority="3937">
      <formula>COUNTIF(F1258,"*円*")=1</formula>
    </cfRule>
  </conditionalFormatting>
  <conditionalFormatting sqref="AE1263">
    <cfRule type="expression" dxfId="3835" priority="3936">
      <formula>COUNTIF(F1263,"*円*")=1</formula>
    </cfRule>
  </conditionalFormatting>
  <conditionalFormatting sqref="C1223">
    <cfRule type="expression" dxfId="3834" priority="3934">
      <formula>ISERR(C1223)=TRUE</formula>
    </cfRule>
  </conditionalFormatting>
  <conditionalFormatting sqref="C1223:E1223">
    <cfRule type="cellIs" dxfId="3833" priority="3933" operator="greaterThan">
      <formula>0</formula>
    </cfRule>
  </conditionalFormatting>
  <conditionalFormatting sqref="G1221:I1221">
    <cfRule type="expression" dxfId="3832" priority="3935">
      <formula>$D1221="JPY"</formula>
    </cfRule>
  </conditionalFormatting>
  <conditionalFormatting sqref="F1221">
    <cfRule type="expression" dxfId="3831" priority="3928">
      <formula>$E1221="クレカ入金"</formula>
    </cfRule>
    <cfRule type="expression" dxfId="3830" priority="3932">
      <formula>COUNTIF($E1221,"*円*")=1</formula>
    </cfRule>
  </conditionalFormatting>
  <conditionalFormatting sqref="G1223">
    <cfRule type="cellIs" dxfId="3829" priority="3929" operator="equal">
      <formula>"金額入力"</formula>
    </cfRule>
    <cfRule type="expression" dxfId="3828" priority="3931">
      <formula>COUNTIF($F1223,"*円*")=1</formula>
    </cfRule>
  </conditionalFormatting>
  <conditionalFormatting sqref="I1223">
    <cfRule type="expression" dxfId="3827" priority="3930">
      <formula>D1221="JPY"</formula>
    </cfRule>
  </conditionalFormatting>
  <conditionalFormatting sqref="C1228">
    <cfRule type="expression" dxfId="3826" priority="3926">
      <formula>ISERR(C1228)=TRUE</formula>
    </cfRule>
  </conditionalFormatting>
  <conditionalFormatting sqref="C1228:E1228">
    <cfRule type="cellIs" dxfId="3825" priority="3925" operator="greaterThan">
      <formula>0</formula>
    </cfRule>
  </conditionalFormatting>
  <conditionalFormatting sqref="G1226:I1226">
    <cfRule type="expression" dxfId="3824" priority="3927">
      <formula>$D1226="JPY"</formula>
    </cfRule>
  </conditionalFormatting>
  <conditionalFormatting sqref="F1226">
    <cfRule type="expression" dxfId="3823" priority="3920">
      <formula>$E1226="クレカ入金"</formula>
    </cfRule>
    <cfRule type="expression" dxfId="3822" priority="3924">
      <formula>COUNTIF($E1226,"*円*")=1</formula>
    </cfRule>
  </conditionalFormatting>
  <conditionalFormatting sqref="G1228">
    <cfRule type="cellIs" dxfId="3821" priority="3921" operator="equal">
      <formula>"金額入力"</formula>
    </cfRule>
    <cfRule type="expression" dxfId="3820" priority="3923">
      <formula>COUNTIF($F1228,"*円*")=1</formula>
    </cfRule>
  </conditionalFormatting>
  <conditionalFormatting sqref="I1228">
    <cfRule type="expression" dxfId="3819" priority="3922">
      <formula>D1226="JPY"</formula>
    </cfRule>
  </conditionalFormatting>
  <conditionalFormatting sqref="C1233">
    <cfRule type="expression" dxfId="3818" priority="3918">
      <formula>ISERR(C1233)=TRUE</formula>
    </cfRule>
  </conditionalFormatting>
  <conditionalFormatting sqref="C1233:E1233">
    <cfRule type="cellIs" dxfId="3817" priority="3917" operator="greaterThan">
      <formula>0</formula>
    </cfRule>
  </conditionalFormatting>
  <conditionalFormatting sqref="G1231:I1231">
    <cfRule type="expression" dxfId="3816" priority="3919">
      <formula>$D1231="JPY"</formula>
    </cfRule>
  </conditionalFormatting>
  <conditionalFormatting sqref="F1231">
    <cfRule type="expression" dxfId="3815" priority="3912">
      <formula>$E1231="クレカ入金"</formula>
    </cfRule>
    <cfRule type="expression" dxfId="3814" priority="3916">
      <formula>COUNTIF($E1231,"*円*")=1</formula>
    </cfRule>
  </conditionalFormatting>
  <conditionalFormatting sqref="G1233">
    <cfRule type="cellIs" dxfId="3813" priority="3913" operator="equal">
      <formula>"金額入力"</formula>
    </cfRule>
    <cfRule type="expression" dxfId="3812" priority="3915">
      <formula>COUNTIF($F1233,"*円*")=1</formula>
    </cfRule>
  </conditionalFormatting>
  <conditionalFormatting sqref="I1233">
    <cfRule type="expression" dxfId="3811" priority="3914">
      <formula>D1231="JPY"</formula>
    </cfRule>
  </conditionalFormatting>
  <conditionalFormatting sqref="C1238">
    <cfRule type="expression" dxfId="3810" priority="3910">
      <formula>ISERR(C1238)=TRUE</formula>
    </cfRule>
  </conditionalFormatting>
  <conditionalFormatting sqref="C1238:E1238">
    <cfRule type="cellIs" dxfId="3809" priority="3909" operator="greaterThan">
      <formula>0</formula>
    </cfRule>
  </conditionalFormatting>
  <conditionalFormatting sqref="G1236:I1236">
    <cfRule type="expression" dxfId="3808" priority="3911">
      <formula>$D1236="JPY"</formula>
    </cfRule>
  </conditionalFormatting>
  <conditionalFormatting sqref="F1236">
    <cfRule type="expression" dxfId="3807" priority="3904">
      <formula>$E1236="クレカ入金"</formula>
    </cfRule>
    <cfRule type="expression" dxfId="3806" priority="3908">
      <formula>COUNTIF($E1236,"*円*")=1</formula>
    </cfRule>
  </conditionalFormatting>
  <conditionalFormatting sqref="G1238">
    <cfRule type="cellIs" dxfId="3805" priority="3905" operator="equal">
      <formula>"金額入力"</formula>
    </cfRule>
    <cfRule type="expression" dxfId="3804" priority="3907">
      <formula>COUNTIF($F1238,"*円*")=1</formula>
    </cfRule>
  </conditionalFormatting>
  <conditionalFormatting sqref="I1238">
    <cfRule type="expression" dxfId="3803" priority="3906">
      <formula>D1236="JPY"</formula>
    </cfRule>
  </conditionalFormatting>
  <conditionalFormatting sqref="C1243">
    <cfRule type="expression" dxfId="3802" priority="3902">
      <formula>ISERR(C1243)=TRUE</formula>
    </cfRule>
  </conditionalFormatting>
  <conditionalFormatting sqref="C1243:E1243">
    <cfRule type="cellIs" dxfId="3801" priority="3901" operator="greaterThan">
      <formula>0</formula>
    </cfRule>
  </conditionalFormatting>
  <conditionalFormatting sqref="G1241:I1241">
    <cfRule type="expression" dxfId="3800" priority="3903">
      <formula>$D1241="JPY"</formula>
    </cfRule>
  </conditionalFormatting>
  <conditionalFormatting sqref="F1241">
    <cfRule type="expression" dxfId="3799" priority="3896">
      <formula>$E1241="クレカ入金"</formula>
    </cfRule>
    <cfRule type="expression" dxfId="3798" priority="3900">
      <formula>COUNTIF($E1241,"*円*")=1</formula>
    </cfRule>
  </conditionalFormatting>
  <conditionalFormatting sqref="G1243">
    <cfRule type="cellIs" dxfId="3797" priority="3897" operator="equal">
      <formula>"金額入力"</formula>
    </cfRule>
    <cfRule type="expression" dxfId="3796" priority="3899">
      <formula>COUNTIF($F1243,"*円*")=1</formula>
    </cfRule>
  </conditionalFormatting>
  <conditionalFormatting sqref="I1243">
    <cfRule type="expression" dxfId="3795" priority="3898">
      <formula>D1241="JPY"</formula>
    </cfRule>
  </conditionalFormatting>
  <conditionalFormatting sqref="C1248">
    <cfRule type="expression" dxfId="3794" priority="3894">
      <formula>ISERR(C1248)=TRUE</formula>
    </cfRule>
  </conditionalFormatting>
  <conditionalFormatting sqref="C1248:E1248">
    <cfRule type="cellIs" dxfId="3793" priority="3893" operator="greaterThan">
      <formula>0</formula>
    </cfRule>
  </conditionalFormatting>
  <conditionalFormatting sqref="G1246:I1246">
    <cfRule type="expression" dxfId="3792" priority="3895">
      <formula>$D1246="JPY"</formula>
    </cfRule>
  </conditionalFormatting>
  <conditionalFormatting sqref="F1246">
    <cfRule type="expression" dxfId="3791" priority="3888">
      <formula>$E1246="クレカ入金"</formula>
    </cfRule>
    <cfRule type="expression" dxfId="3790" priority="3892">
      <formula>COUNTIF($E1246,"*円*")=1</formula>
    </cfRule>
  </conditionalFormatting>
  <conditionalFormatting sqref="G1248">
    <cfRule type="cellIs" dxfId="3789" priority="3889" operator="equal">
      <formula>"金額入力"</formula>
    </cfRule>
    <cfRule type="expression" dxfId="3788" priority="3891">
      <formula>COUNTIF($F1248,"*円*")=1</formula>
    </cfRule>
  </conditionalFormatting>
  <conditionalFormatting sqref="I1248">
    <cfRule type="expression" dxfId="3787" priority="3890">
      <formula>D1246="JPY"</formula>
    </cfRule>
  </conditionalFormatting>
  <conditionalFormatting sqref="C1253">
    <cfRule type="expression" dxfId="3786" priority="3886">
      <formula>ISERR(C1253)=TRUE</formula>
    </cfRule>
  </conditionalFormatting>
  <conditionalFormatting sqref="C1253:E1253">
    <cfRule type="cellIs" dxfId="3785" priority="3885" operator="greaterThan">
      <formula>0</formula>
    </cfRule>
  </conditionalFormatting>
  <conditionalFormatting sqref="G1251:I1251">
    <cfRule type="expression" dxfId="3784" priority="3887">
      <formula>$D1251="JPY"</formula>
    </cfRule>
  </conditionalFormatting>
  <conditionalFormatting sqref="F1251">
    <cfRule type="expression" dxfId="3783" priority="3880">
      <formula>$E1251="クレカ入金"</formula>
    </cfRule>
    <cfRule type="expression" dxfId="3782" priority="3884">
      <formula>COUNTIF($E1251,"*円*")=1</formula>
    </cfRule>
  </conditionalFormatting>
  <conditionalFormatting sqref="G1253">
    <cfRule type="cellIs" dxfId="3781" priority="3881" operator="equal">
      <formula>"金額入力"</formula>
    </cfRule>
    <cfRule type="expression" dxfId="3780" priority="3883">
      <formula>COUNTIF($F1253,"*円*")=1</formula>
    </cfRule>
  </conditionalFormatting>
  <conditionalFormatting sqref="I1253">
    <cfRule type="expression" dxfId="3779" priority="3882">
      <formula>D1251="JPY"</formula>
    </cfRule>
  </conditionalFormatting>
  <conditionalFormatting sqref="C1258">
    <cfRule type="expression" dxfId="3778" priority="3878">
      <formula>ISERR(C1258)=TRUE</formula>
    </cfRule>
  </conditionalFormatting>
  <conditionalFormatting sqref="C1258:E1258">
    <cfRule type="cellIs" dxfId="3777" priority="3877" operator="greaterThan">
      <formula>0</formula>
    </cfRule>
  </conditionalFormatting>
  <conditionalFormatting sqref="G1256:I1256">
    <cfRule type="expression" dxfId="3776" priority="3879">
      <formula>$D1256="JPY"</formula>
    </cfRule>
  </conditionalFormatting>
  <conditionalFormatting sqref="F1256">
    <cfRule type="expression" dxfId="3775" priority="3872">
      <formula>$E1256="クレカ入金"</formula>
    </cfRule>
    <cfRule type="expression" dxfId="3774" priority="3876">
      <formula>COUNTIF($E1256,"*円*")=1</formula>
    </cfRule>
  </conditionalFormatting>
  <conditionalFormatting sqref="G1258">
    <cfRule type="cellIs" dxfId="3773" priority="3873" operator="equal">
      <formula>"金額入力"</formula>
    </cfRule>
    <cfRule type="expression" dxfId="3772" priority="3875">
      <formula>COUNTIF($F1258,"*円*")=1</formula>
    </cfRule>
  </conditionalFormatting>
  <conditionalFormatting sqref="I1258">
    <cfRule type="expression" dxfId="3771" priority="3874">
      <formula>D1256="JPY"</formula>
    </cfRule>
  </conditionalFormatting>
  <conditionalFormatting sqref="C1263">
    <cfRule type="expression" dxfId="3770" priority="3870">
      <formula>ISERR(C1263)=TRUE</formula>
    </cfRule>
  </conditionalFormatting>
  <conditionalFormatting sqref="C1263:E1263">
    <cfRule type="cellIs" dxfId="3769" priority="3869" operator="greaterThan">
      <formula>0</formula>
    </cfRule>
  </conditionalFormatting>
  <conditionalFormatting sqref="G1261:I1261">
    <cfRule type="expression" dxfId="3768" priority="3871">
      <formula>$D1261="JPY"</formula>
    </cfRule>
  </conditionalFormatting>
  <conditionalFormatting sqref="F1261">
    <cfRule type="expression" dxfId="3767" priority="3864">
      <formula>$E1261="クレカ入金"</formula>
    </cfRule>
    <cfRule type="expression" dxfId="3766" priority="3868">
      <formula>COUNTIF($E1261,"*円*")=1</formula>
    </cfRule>
  </conditionalFormatting>
  <conditionalFormatting sqref="G1263">
    <cfRule type="cellIs" dxfId="3765" priority="3865" operator="equal">
      <formula>"金額入力"</formula>
    </cfRule>
    <cfRule type="expression" dxfId="3764" priority="3867">
      <formula>COUNTIF($F1263,"*円*")=1</formula>
    </cfRule>
  </conditionalFormatting>
  <conditionalFormatting sqref="I1263">
    <cfRule type="expression" dxfId="3763" priority="3866">
      <formula>D1261="JPY"</formula>
    </cfRule>
  </conditionalFormatting>
  <conditionalFormatting sqref="T1265">
    <cfRule type="expression" dxfId="3762" priority="3863">
      <formula>AND(D1266="USD",COUNTIF(F1268,"*円*")=0)=TRUE</formula>
    </cfRule>
  </conditionalFormatting>
  <conditionalFormatting sqref="T1266">
    <cfRule type="expression" dxfId="3761" priority="3862">
      <formula>AND(D1266="USD",COUNTIF(F1268,"*円*")=0)=TRUE</formula>
    </cfRule>
  </conditionalFormatting>
  <conditionalFormatting sqref="K1268:R1268">
    <cfRule type="cellIs" dxfId="3760" priority="3861" operator="greaterThan">
      <formula>0</formula>
    </cfRule>
  </conditionalFormatting>
  <conditionalFormatting sqref="AE1268">
    <cfRule type="expression" dxfId="3759" priority="3860">
      <formula>COUNTIF(F1268,"*円*")=1</formula>
    </cfRule>
  </conditionalFormatting>
  <conditionalFormatting sqref="C1268">
    <cfRule type="expression" dxfId="3758" priority="3858">
      <formula>ISERR(C1268)=TRUE</formula>
    </cfRule>
  </conditionalFormatting>
  <conditionalFormatting sqref="C1268:E1268">
    <cfRule type="cellIs" dxfId="3757" priority="3857" operator="greaterThan">
      <formula>0</formula>
    </cfRule>
  </conditionalFormatting>
  <conditionalFormatting sqref="G1266:I1266">
    <cfRule type="expression" dxfId="3756" priority="3859">
      <formula>$D1266="JPY"</formula>
    </cfRule>
  </conditionalFormatting>
  <conditionalFormatting sqref="F1266">
    <cfRule type="expression" dxfId="3755" priority="3852">
      <formula>$E1266="クレカ入金"</formula>
    </cfRule>
    <cfRule type="expression" dxfId="3754" priority="3856">
      <formula>COUNTIF($E1266,"*円*")=1</formula>
    </cfRule>
  </conditionalFormatting>
  <conditionalFormatting sqref="G1268">
    <cfRule type="cellIs" dxfId="3753" priority="3853" operator="equal">
      <formula>"金額入力"</formula>
    </cfRule>
    <cfRule type="expression" dxfId="3752" priority="3855">
      <formula>COUNTIF($F1268,"*円*")=1</formula>
    </cfRule>
  </conditionalFormatting>
  <conditionalFormatting sqref="I1268">
    <cfRule type="expression" dxfId="3751" priority="3854">
      <formula>D1266="JPY"</formula>
    </cfRule>
  </conditionalFormatting>
  <conditionalFormatting sqref="T1270">
    <cfRule type="expression" dxfId="3750" priority="3851">
      <formula>AND(D1271="USD",COUNTIF(F1273,"*円*")=0)=TRUE</formula>
    </cfRule>
  </conditionalFormatting>
  <conditionalFormatting sqref="T1271">
    <cfRule type="expression" dxfId="3749" priority="3850">
      <formula>AND(D1271="USD",COUNTIF(F1273,"*円*")=0)=TRUE</formula>
    </cfRule>
  </conditionalFormatting>
  <conditionalFormatting sqref="K1273:R1273">
    <cfRule type="cellIs" dxfId="3748" priority="3849" operator="greaterThan">
      <formula>0</formula>
    </cfRule>
  </conditionalFormatting>
  <conditionalFormatting sqref="AE1273">
    <cfRule type="expression" dxfId="3747" priority="3848">
      <formula>COUNTIF(F1273,"*円*")=1</formula>
    </cfRule>
  </conditionalFormatting>
  <conditionalFormatting sqref="C1273">
    <cfRule type="expression" dxfId="3746" priority="3846">
      <formula>ISERR(C1273)=TRUE</formula>
    </cfRule>
  </conditionalFormatting>
  <conditionalFormatting sqref="C1273:E1273">
    <cfRule type="cellIs" dxfId="3745" priority="3845" operator="greaterThan">
      <formula>0</formula>
    </cfRule>
  </conditionalFormatting>
  <conditionalFormatting sqref="G1271:I1271">
    <cfRule type="expression" dxfId="3744" priority="3847">
      <formula>$D1271="JPY"</formula>
    </cfRule>
  </conditionalFormatting>
  <conditionalFormatting sqref="F1271">
    <cfRule type="expression" dxfId="3743" priority="3840">
      <formula>$E1271="クレカ入金"</formula>
    </cfRule>
    <cfRule type="expression" dxfId="3742" priority="3844">
      <formula>COUNTIF($E1271,"*円*")=1</formula>
    </cfRule>
  </conditionalFormatting>
  <conditionalFormatting sqref="G1273">
    <cfRule type="cellIs" dxfId="3741" priority="3841" operator="equal">
      <formula>"金額入力"</formula>
    </cfRule>
    <cfRule type="expression" dxfId="3740" priority="3843">
      <formula>COUNTIF($F1273,"*円*")=1</formula>
    </cfRule>
  </conditionalFormatting>
  <conditionalFormatting sqref="I1273">
    <cfRule type="expression" dxfId="3739" priority="3842">
      <formula>D1271="JPY"</formula>
    </cfRule>
  </conditionalFormatting>
  <conditionalFormatting sqref="T1275">
    <cfRule type="expression" dxfId="3738" priority="3839">
      <formula>AND(D1276="USD",COUNTIF(F1278,"*円*")=0)=TRUE</formula>
    </cfRule>
  </conditionalFormatting>
  <conditionalFormatting sqref="T1276">
    <cfRule type="expression" dxfId="3737" priority="3838">
      <formula>AND(D1276="USD",COUNTIF(F1278,"*円*")=0)=TRUE</formula>
    </cfRule>
  </conditionalFormatting>
  <conditionalFormatting sqref="K1278:R1278">
    <cfRule type="cellIs" dxfId="3736" priority="3837" operator="greaterThan">
      <formula>0</formula>
    </cfRule>
  </conditionalFormatting>
  <conditionalFormatting sqref="AE1278">
    <cfRule type="expression" dxfId="3735" priority="3836">
      <formula>COUNTIF(F1278,"*円*")=1</formula>
    </cfRule>
  </conditionalFormatting>
  <conditionalFormatting sqref="C1278">
    <cfRule type="expression" dxfId="3734" priority="3834">
      <formula>ISERR(C1278)=TRUE</formula>
    </cfRule>
  </conditionalFormatting>
  <conditionalFormatting sqref="C1278:E1278">
    <cfRule type="cellIs" dxfId="3733" priority="3833" operator="greaterThan">
      <formula>0</formula>
    </cfRule>
  </conditionalFormatting>
  <conditionalFormatting sqref="G1276:I1276">
    <cfRule type="expression" dxfId="3732" priority="3835">
      <formula>$D1276="JPY"</formula>
    </cfRule>
  </conditionalFormatting>
  <conditionalFormatting sqref="F1276">
    <cfRule type="expression" dxfId="3731" priority="3828">
      <formula>$E1276="クレカ入金"</formula>
    </cfRule>
    <cfRule type="expression" dxfId="3730" priority="3832">
      <formula>COUNTIF($E1276,"*円*")=1</formula>
    </cfRule>
  </conditionalFormatting>
  <conditionalFormatting sqref="G1278">
    <cfRule type="cellIs" dxfId="3729" priority="3829" operator="equal">
      <formula>"金額入力"</formula>
    </cfRule>
    <cfRule type="expression" dxfId="3728" priority="3831">
      <formula>COUNTIF($F1278,"*円*")=1</formula>
    </cfRule>
  </conditionalFormatting>
  <conditionalFormatting sqref="I1278">
    <cfRule type="expression" dxfId="3727" priority="3830">
      <formula>D1276="JPY"</formula>
    </cfRule>
  </conditionalFormatting>
  <conditionalFormatting sqref="T1280">
    <cfRule type="expression" dxfId="3726" priority="3827">
      <formula>AND(D1281="USD",COUNTIF(F1283,"*円*")=0)=TRUE</formula>
    </cfRule>
  </conditionalFormatting>
  <conditionalFormatting sqref="T1281">
    <cfRule type="expression" dxfId="3725" priority="3826">
      <formula>AND(D1281="USD",COUNTIF(F1283,"*円*")=0)=TRUE</formula>
    </cfRule>
  </conditionalFormatting>
  <conditionalFormatting sqref="K1283:R1283">
    <cfRule type="cellIs" dxfId="3724" priority="3825" operator="greaterThan">
      <formula>0</formula>
    </cfRule>
  </conditionalFormatting>
  <conditionalFormatting sqref="AE1283">
    <cfRule type="expression" dxfId="3723" priority="3824">
      <formula>COUNTIF(F1283,"*円*")=1</formula>
    </cfRule>
  </conditionalFormatting>
  <conditionalFormatting sqref="C1283">
    <cfRule type="expression" dxfId="3722" priority="3822">
      <formula>ISERR(C1283)=TRUE</formula>
    </cfRule>
  </conditionalFormatting>
  <conditionalFormatting sqref="C1283:E1283">
    <cfRule type="cellIs" dxfId="3721" priority="3821" operator="greaterThan">
      <formula>0</formula>
    </cfRule>
  </conditionalFormatting>
  <conditionalFormatting sqref="G1281:I1281">
    <cfRule type="expression" dxfId="3720" priority="3823">
      <formula>$D1281="JPY"</formula>
    </cfRule>
  </conditionalFormatting>
  <conditionalFormatting sqref="F1281">
    <cfRule type="expression" dxfId="3719" priority="3816">
      <formula>$E1281="クレカ入金"</formula>
    </cfRule>
    <cfRule type="expression" dxfId="3718" priority="3820">
      <formula>COUNTIF($E1281,"*円*")=1</formula>
    </cfRule>
  </conditionalFormatting>
  <conditionalFormatting sqref="G1283">
    <cfRule type="cellIs" dxfId="3717" priority="3817" operator="equal">
      <formula>"金額入力"</formula>
    </cfRule>
    <cfRule type="expression" dxfId="3716" priority="3819">
      <formula>COUNTIF($F1283,"*円*")=1</formula>
    </cfRule>
  </conditionalFormatting>
  <conditionalFormatting sqref="I1283">
    <cfRule type="expression" dxfId="3715" priority="3818">
      <formula>D1281="JPY"</formula>
    </cfRule>
  </conditionalFormatting>
  <conditionalFormatting sqref="T1285">
    <cfRule type="expression" dxfId="3714" priority="3815">
      <formula>AND(D1286="USD",COUNTIF(F1288,"*円*")=0)=TRUE</formula>
    </cfRule>
  </conditionalFormatting>
  <conditionalFormatting sqref="T1286">
    <cfRule type="expression" dxfId="3713" priority="3814">
      <formula>AND(D1286="USD",COUNTIF(F1288,"*円*")=0)=TRUE</formula>
    </cfRule>
  </conditionalFormatting>
  <conditionalFormatting sqref="K1288:R1288">
    <cfRule type="cellIs" dxfId="3712" priority="3813" operator="greaterThan">
      <formula>0</formula>
    </cfRule>
  </conditionalFormatting>
  <conditionalFormatting sqref="AE1288">
    <cfRule type="expression" dxfId="3711" priority="3812">
      <formula>COUNTIF(F1288,"*円*")=1</formula>
    </cfRule>
  </conditionalFormatting>
  <conditionalFormatting sqref="C1288">
    <cfRule type="expression" dxfId="3710" priority="3810">
      <formula>ISERR(C1288)=TRUE</formula>
    </cfRule>
  </conditionalFormatting>
  <conditionalFormatting sqref="C1288:E1288">
    <cfRule type="cellIs" dxfId="3709" priority="3809" operator="greaterThan">
      <formula>0</formula>
    </cfRule>
  </conditionalFormatting>
  <conditionalFormatting sqref="G1286:I1286">
    <cfRule type="expression" dxfId="3708" priority="3811">
      <formula>$D1286="JPY"</formula>
    </cfRule>
  </conditionalFormatting>
  <conditionalFormatting sqref="F1286">
    <cfRule type="expression" dxfId="3707" priority="3804">
      <formula>$E1286="クレカ入金"</formula>
    </cfRule>
    <cfRule type="expression" dxfId="3706" priority="3808">
      <formula>COUNTIF($E1286,"*円*")=1</formula>
    </cfRule>
  </conditionalFormatting>
  <conditionalFormatting sqref="G1288">
    <cfRule type="cellIs" dxfId="3705" priority="3805" operator="equal">
      <formula>"金額入力"</formula>
    </cfRule>
    <cfRule type="expression" dxfId="3704" priority="3807">
      <formula>COUNTIF($F1288,"*円*")=1</formula>
    </cfRule>
  </conditionalFormatting>
  <conditionalFormatting sqref="I1288">
    <cfRule type="expression" dxfId="3703" priority="3806">
      <formula>D1286="JPY"</formula>
    </cfRule>
  </conditionalFormatting>
  <conditionalFormatting sqref="C1304">
    <cfRule type="expression" dxfId="3702" priority="3800">
      <formula>ISERR(C1304)=TRUE</formula>
    </cfRule>
  </conditionalFormatting>
  <conditionalFormatting sqref="C1304:E1304">
    <cfRule type="cellIs" dxfId="3701" priority="3799" operator="greaterThan">
      <formula>0</formula>
    </cfRule>
  </conditionalFormatting>
  <conditionalFormatting sqref="G1302:I1302">
    <cfRule type="expression" dxfId="3700" priority="3801">
      <formula>$D1302="JPY"</formula>
    </cfRule>
  </conditionalFormatting>
  <conditionalFormatting sqref="T1301">
    <cfRule type="expression" dxfId="3699" priority="3802">
      <formula>AND(D1302="USD",COUNTIF(F1304,"*円*")=0)=TRUE</formula>
    </cfRule>
  </conditionalFormatting>
  <conditionalFormatting sqref="F1302">
    <cfRule type="expression" dxfId="3698" priority="3751">
      <formula>$E1302="クレカ入金"</formula>
    </cfRule>
    <cfRule type="expression" dxfId="3697" priority="3798">
      <formula>COUNTIF($E1302,"*円*")=1</formula>
    </cfRule>
  </conditionalFormatting>
  <conditionalFormatting sqref="G1304">
    <cfRule type="cellIs" dxfId="3696" priority="3785" operator="equal">
      <formula>"金額入力"</formula>
    </cfRule>
    <cfRule type="expression" dxfId="3695" priority="3791">
      <formula>COUNTIF($F1304,"*円*")=1</formula>
    </cfRule>
  </conditionalFormatting>
  <conditionalFormatting sqref="T1302">
    <cfRule type="expression" dxfId="3694" priority="3790">
      <formula>AND(D1302="USD",COUNTIF(F1304,"*円*")=0)=TRUE</formula>
    </cfRule>
  </conditionalFormatting>
  <conditionalFormatting sqref="C1293:C1298">
    <cfRule type="expression" dxfId="3693" priority="3789">
      <formula>B1293="✓"</formula>
    </cfRule>
  </conditionalFormatting>
  <conditionalFormatting sqref="G1293">
    <cfRule type="expression" dxfId="3692" priority="3788">
      <formula>J1293="✓"</formula>
    </cfRule>
  </conditionalFormatting>
  <conditionalFormatting sqref="I1304">
    <cfRule type="expression" dxfId="3691" priority="3787">
      <formula>D1302="JPY"</formula>
    </cfRule>
  </conditionalFormatting>
  <conditionalFormatting sqref="E1291:E1292 G1291 I1291">
    <cfRule type="cellIs" dxfId="3690" priority="3786" operator="greaterThan">
      <formula>0</formula>
    </cfRule>
  </conditionalFormatting>
  <conditionalFormatting sqref="G1294">
    <cfRule type="expression" dxfId="3689" priority="3784">
      <formula>J1294="✓"</formula>
    </cfRule>
  </conditionalFormatting>
  <conditionalFormatting sqref="G1295">
    <cfRule type="expression" dxfId="3688" priority="3783">
      <formula>J1295="✓"</formula>
    </cfRule>
  </conditionalFormatting>
  <conditionalFormatting sqref="G1296">
    <cfRule type="expression" dxfId="3687" priority="3782">
      <formula>J1296="✓"</formula>
    </cfRule>
  </conditionalFormatting>
  <conditionalFormatting sqref="G1297">
    <cfRule type="expression" dxfId="3686" priority="3781">
      <formula>J1297="✓"</formula>
    </cfRule>
  </conditionalFormatting>
  <conditionalFormatting sqref="G1298">
    <cfRule type="expression" dxfId="3685" priority="3780">
      <formula>J1298="✓"</formula>
    </cfRule>
  </conditionalFormatting>
  <conditionalFormatting sqref="T1306">
    <cfRule type="expression" dxfId="3684" priority="3779">
      <formula>AND(D1307="USD",COUNTIF(F1309,"*円*")=0)=TRUE</formula>
    </cfRule>
  </conditionalFormatting>
  <conditionalFormatting sqref="T1307">
    <cfRule type="expression" dxfId="3683" priority="3778">
      <formula>AND(D1307="USD",COUNTIF(F1309,"*円*")=0)=TRUE</formula>
    </cfRule>
  </conditionalFormatting>
  <conditionalFormatting sqref="T1311">
    <cfRule type="expression" dxfId="3682" priority="3777">
      <formula>AND(D1312="USD",COUNTIF(F1314,"*円*")=0)=TRUE</formula>
    </cfRule>
  </conditionalFormatting>
  <conditionalFormatting sqref="T1312">
    <cfRule type="expression" dxfId="3681" priority="3776">
      <formula>AND(D1312="USD",COUNTIF(F1314,"*円*")=0)=TRUE</formula>
    </cfRule>
  </conditionalFormatting>
  <conditionalFormatting sqref="T1316">
    <cfRule type="expression" dxfId="3680" priority="3775">
      <formula>AND(D1317="USD",COUNTIF(F1319,"*円*")=0)=TRUE</formula>
    </cfRule>
  </conditionalFormatting>
  <conditionalFormatting sqref="T1317">
    <cfRule type="expression" dxfId="3679" priority="3774">
      <formula>AND(D1317="USD",COUNTIF(F1319,"*円*")=0)=TRUE</formula>
    </cfRule>
  </conditionalFormatting>
  <conditionalFormatting sqref="T1321">
    <cfRule type="expression" dxfId="3678" priority="3773">
      <formula>AND(D1322="USD",COUNTIF(F1324,"*円*")=0)=TRUE</formula>
    </cfRule>
  </conditionalFormatting>
  <conditionalFormatting sqref="T1322">
    <cfRule type="expression" dxfId="3677" priority="3772">
      <formula>AND(D1322="USD",COUNTIF(F1324,"*円*")=0)=TRUE</formula>
    </cfRule>
  </conditionalFormatting>
  <conditionalFormatting sqref="T1326">
    <cfRule type="expression" dxfId="3676" priority="3771">
      <formula>AND(D1327="USD",COUNTIF(F1329,"*円*")=0)=TRUE</formula>
    </cfRule>
  </conditionalFormatting>
  <conditionalFormatting sqref="T1327">
    <cfRule type="expression" dxfId="3675" priority="3770">
      <formula>AND(D1327="USD",COUNTIF(F1329,"*円*")=0)=TRUE</formula>
    </cfRule>
  </conditionalFormatting>
  <conditionalFormatting sqref="T1331">
    <cfRule type="expression" dxfId="3674" priority="3769">
      <formula>AND(D1332="USD",COUNTIF(F1334,"*円*")=0)=TRUE</formula>
    </cfRule>
  </conditionalFormatting>
  <conditionalFormatting sqref="T1332">
    <cfRule type="expression" dxfId="3673" priority="3768">
      <formula>AND(D1332="USD",COUNTIF(F1334,"*円*")=0)=TRUE</formula>
    </cfRule>
  </conditionalFormatting>
  <conditionalFormatting sqref="T1336">
    <cfRule type="expression" dxfId="3672" priority="3767">
      <formula>AND(D1337="USD",COUNTIF(F1339,"*円*")=0)=TRUE</formula>
    </cfRule>
  </conditionalFormatting>
  <conditionalFormatting sqref="T1337">
    <cfRule type="expression" dxfId="3671" priority="3766">
      <formula>AND(D1337="USD",COUNTIF(F1339,"*円*")=0)=TRUE</formula>
    </cfRule>
  </conditionalFormatting>
  <conditionalFormatting sqref="T1341">
    <cfRule type="expression" dxfId="3670" priority="3765">
      <formula>AND(D1342="USD",COUNTIF(F1344,"*円*")=0)=TRUE</formula>
    </cfRule>
  </conditionalFormatting>
  <conditionalFormatting sqref="T1342">
    <cfRule type="expression" dxfId="3669" priority="3764">
      <formula>AND(D1342="USD",COUNTIF(F1344,"*円*")=0)=TRUE</formula>
    </cfRule>
  </conditionalFormatting>
  <conditionalFormatting sqref="T1346">
    <cfRule type="expression" dxfId="3668" priority="3763">
      <formula>AND(D1347="USD",COUNTIF(F1349,"*円*")=0)=TRUE</formula>
    </cfRule>
  </conditionalFormatting>
  <conditionalFormatting sqref="T1347">
    <cfRule type="expression" dxfId="3667" priority="3762">
      <formula>AND(D1347="USD",COUNTIF(F1349,"*円*")=0)=TRUE</formula>
    </cfRule>
  </conditionalFormatting>
  <conditionalFormatting sqref="K1304:R1304">
    <cfRule type="cellIs" dxfId="3666" priority="3761" operator="greaterThan">
      <formula>0</formula>
    </cfRule>
  </conditionalFormatting>
  <conditionalFormatting sqref="K1309:R1309">
    <cfRule type="cellIs" dxfId="3665" priority="3760" operator="greaterThan">
      <formula>0</formula>
    </cfRule>
  </conditionalFormatting>
  <conditionalFormatting sqref="K1314:R1314">
    <cfRule type="cellIs" dxfId="3664" priority="3759" operator="greaterThan">
      <formula>0</formula>
    </cfRule>
  </conditionalFormatting>
  <conditionalFormatting sqref="K1319:R1319">
    <cfRule type="cellIs" dxfId="3663" priority="3758" operator="greaterThan">
      <formula>0</formula>
    </cfRule>
  </conditionalFormatting>
  <conditionalFormatting sqref="K1324:R1324">
    <cfRule type="cellIs" dxfId="3662" priority="3757" operator="greaterThan">
      <formula>0</formula>
    </cfRule>
  </conditionalFormatting>
  <conditionalFormatting sqref="K1329:R1329">
    <cfRule type="cellIs" dxfId="3661" priority="3756" operator="greaterThan">
      <formula>0</formula>
    </cfRule>
  </conditionalFormatting>
  <conditionalFormatting sqref="K1334:R1334">
    <cfRule type="cellIs" dxfId="3660" priority="3755" operator="greaterThan">
      <formula>0</formula>
    </cfRule>
  </conditionalFormatting>
  <conditionalFormatting sqref="K1339:R1339">
    <cfRule type="cellIs" dxfId="3659" priority="3754" operator="greaterThan">
      <formula>0</formula>
    </cfRule>
  </conditionalFormatting>
  <conditionalFormatting sqref="K1344:R1344">
    <cfRule type="cellIs" dxfId="3658" priority="3753" operator="greaterThan">
      <formula>0</formula>
    </cfRule>
  </conditionalFormatting>
  <conditionalFormatting sqref="K1349:R1349">
    <cfRule type="cellIs" dxfId="3657" priority="3752" operator="greaterThan">
      <formula>0</formula>
    </cfRule>
  </conditionalFormatting>
  <conditionalFormatting sqref="AE1304">
    <cfRule type="expression" dxfId="3656" priority="3750">
      <formula>COUNTIF(F1304,"*円*")=1</formula>
    </cfRule>
  </conditionalFormatting>
  <conditionalFormatting sqref="AE1309">
    <cfRule type="expression" dxfId="3655" priority="3749">
      <formula>COUNTIF(F1309,"*円*")=1</formula>
    </cfRule>
  </conditionalFormatting>
  <conditionalFormatting sqref="AE1314">
    <cfRule type="expression" dxfId="3654" priority="3748">
      <formula>COUNTIF(F1314,"*円*")=1</formula>
    </cfRule>
  </conditionalFormatting>
  <conditionalFormatting sqref="AE1319">
    <cfRule type="expression" dxfId="3653" priority="3747">
      <formula>COUNTIF(F1319,"*円*")=1</formula>
    </cfRule>
  </conditionalFormatting>
  <conditionalFormatting sqref="AE1324">
    <cfRule type="expression" dxfId="3652" priority="3746">
      <formula>COUNTIF(F1324,"*円*")=1</formula>
    </cfRule>
  </conditionalFormatting>
  <conditionalFormatting sqref="AE1329">
    <cfRule type="expression" dxfId="3651" priority="3745">
      <formula>COUNTIF(F1329,"*円*")=1</formula>
    </cfRule>
  </conditionalFormatting>
  <conditionalFormatting sqref="AE1334">
    <cfRule type="expression" dxfId="3650" priority="3744">
      <formula>COUNTIF(F1334,"*円*")=1</formula>
    </cfRule>
  </conditionalFormatting>
  <conditionalFormatting sqref="AE1339">
    <cfRule type="expression" dxfId="3649" priority="3743">
      <formula>COUNTIF(F1339,"*円*")=1</formula>
    </cfRule>
  </conditionalFormatting>
  <conditionalFormatting sqref="AE1344">
    <cfRule type="expression" dxfId="3648" priority="3742">
      <formula>COUNTIF(F1344,"*円*")=1</formula>
    </cfRule>
  </conditionalFormatting>
  <conditionalFormatting sqref="AE1349">
    <cfRule type="expression" dxfId="3647" priority="3741">
      <formula>COUNTIF(F1349,"*円*")=1</formula>
    </cfRule>
  </conditionalFormatting>
  <conditionalFormatting sqref="C1309">
    <cfRule type="expression" dxfId="3646" priority="3739">
      <formula>ISERR(C1309)=TRUE</formula>
    </cfRule>
  </conditionalFormatting>
  <conditionalFormatting sqref="C1309:E1309">
    <cfRule type="cellIs" dxfId="3645" priority="3738" operator="greaterThan">
      <formula>0</formula>
    </cfRule>
  </conditionalFormatting>
  <conditionalFormatting sqref="G1307:I1307">
    <cfRule type="expression" dxfId="3644" priority="3740">
      <formula>$D1307="JPY"</formula>
    </cfRule>
  </conditionalFormatting>
  <conditionalFormatting sqref="F1307">
    <cfRule type="expression" dxfId="3643" priority="3733">
      <formula>$E1307="クレカ入金"</formula>
    </cfRule>
    <cfRule type="expression" dxfId="3642" priority="3737">
      <formula>COUNTIF($E1307,"*円*")=1</formula>
    </cfRule>
  </conditionalFormatting>
  <conditionalFormatting sqref="G1309">
    <cfRule type="cellIs" dxfId="3641" priority="3734" operator="equal">
      <formula>"金額入力"</formula>
    </cfRule>
    <cfRule type="expression" dxfId="3640" priority="3736">
      <formula>COUNTIF($F1309,"*円*")=1</formula>
    </cfRule>
  </conditionalFormatting>
  <conditionalFormatting sqref="I1309">
    <cfRule type="expression" dxfId="3639" priority="3735">
      <formula>D1307="JPY"</formula>
    </cfRule>
  </conditionalFormatting>
  <conditionalFormatting sqref="C1314">
    <cfRule type="expression" dxfId="3638" priority="3731">
      <formula>ISERR(C1314)=TRUE</formula>
    </cfRule>
  </conditionalFormatting>
  <conditionalFormatting sqref="C1314:E1314">
    <cfRule type="cellIs" dxfId="3637" priority="3730" operator="greaterThan">
      <formula>0</formula>
    </cfRule>
  </conditionalFormatting>
  <conditionalFormatting sqref="G1312:I1312">
    <cfRule type="expression" dxfId="3636" priority="3732">
      <formula>$D1312="JPY"</formula>
    </cfRule>
  </conditionalFormatting>
  <conditionalFormatting sqref="F1312">
    <cfRule type="expression" dxfId="3635" priority="3725">
      <formula>$E1312="クレカ入金"</formula>
    </cfRule>
    <cfRule type="expression" dxfId="3634" priority="3729">
      <formula>COUNTIF($E1312,"*円*")=1</formula>
    </cfRule>
  </conditionalFormatting>
  <conditionalFormatting sqref="G1314">
    <cfRule type="cellIs" dxfId="3633" priority="3726" operator="equal">
      <formula>"金額入力"</formula>
    </cfRule>
    <cfRule type="expression" dxfId="3632" priority="3728">
      <formula>COUNTIF($F1314,"*円*")=1</formula>
    </cfRule>
  </conditionalFormatting>
  <conditionalFormatting sqref="I1314">
    <cfRule type="expression" dxfId="3631" priority="3727">
      <formula>D1312="JPY"</formula>
    </cfRule>
  </conditionalFormatting>
  <conditionalFormatting sqref="C1319">
    <cfRule type="expression" dxfId="3630" priority="3723">
      <formula>ISERR(C1319)=TRUE</formula>
    </cfRule>
  </conditionalFormatting>
  <conditionalFormatting sqref="C1319:E1319">
    <cfRule type="cellIs" dxfId="3629" priority="3722" operator="greaterThan">
      <formula>0</formula>
    </cfRule>
  </conditionalFormatting>
  <conditionalFormatting sqref="G1317:I1317">
    <cfRule type="expression" dxfId="3628" priority="3724">
      <formula>$D1317="JPY"</formula>
    </cfRule>
  </conditionalFormatting>
  <conditionalFormatting sqref="F1317">
    <cfRule type="expression" dxfId="3627" priority="3717">
      <formula>$E1317="クレカ入金"</formula>
    </cfRule>
    <cfRule type="expression" dxfId="3626" priority="3721">
      <formula>COUNTIF($E1317,"*円*")=1</formula>
    </cfRule>
  </conditionalFormatting>
  <conditionalFormatting sqref="G1319">
    <cfRule type="cellIs" dxfId="3625" priority="3718" operator="equal">
      <formula>"金額入力"</formula>
    </cfRule>
    <cfRule type="expression" dxfId="3624" priority="3720">
      <formula>COUNTIF($F1319,"*円*")=1</formula>
    </cfRule>
  </conditionalFormatting>
  <conditionalFormatting sqref="I1319">
    <cfRule type="expression" dxfId="3623" priority="3719">
      <formula>D1317="JPY"</formula>
    </cfRule>
  </conditionalFormatting>
  <conditionalFormatting sqref="C1324">
    <cfRule type="expression" dxfId="3622" priority="3715">
      <formula>ISERR(C1324)=TRUE</formula>
    </cfRule>
  </conditionalFormatting>
  <conditionalFormatting sqref="C1324:E1324">
    <cfRule type="cellIs" dxfId="3621" priority="3714" operator="greaterThan">
      <formula>0</formula>
    </cfRule>
  </conditionalFormatting>
  <conditionalFormatting sqref="G1322:I1322">
    <cfRule type="expression" dxfId="3620" priority="3716">
      <formula>$D1322="JPY"</formula>
    </cfRule>
  </conditionalFormatting>
  <conditionalFormatting sqref="F1322">
    <cfRule type="expression" dxfId="3619" priority="3709">
      <formula>$E1322="クレカ入金"</formula>
    </cfRule>
    <cfRule type="expression" dxfId="3618" priority="3713">
      <formula>COUNTIF($E1322,"*円*")=1</formula>
    </cfRule>
  </conditionalFormatting>
  <conditionalFormatting sqref="G1324">
    <cfRule type="cellIs" dxfId="3617" priority="3710" operator="equal">
      <formula>"金額入力"</formula>
    </cfRule>
    <cfRule type="expression" dxfId="3616" priority="3712">
      <formula>COUNTIF($F1324,"*円*")=1</formula>
    </cfRule>
  </conditionalFormatting>
  <conditionalFormatting sqref="I1324">
    <cfRule type="expression" dxfId="3615" priority="3711">
      <formula>D1322="JPY"</formula>
    </cfRule>
  </conditionalFormatting>
  <conditionalFormatting sqref="C1329">
    <cfRule type="expression" dxfId="3614" priority="3707">
      <formula>ISERR(C1329)=TRUE</formula>
    </cfRule>
  </conditionalFormatting>
  <conditionalFormatting sqref="C1329:E1329">
    <cfRule type="cellIs" dxfId="3613" priority="3706" operator="greaterThan">
      <formula>0</formula>
    </cfRule>
  </conditionalFormatting>
  <conditionalFormatting sqref="G1327:I1327">
    <cfRule type="expression" dxfId="3612" priority="3708">
      <formula>$D1327="JPY"</formula>
    </cfRule>
  </conditionalFormatting>
  <conditionalFormatting sqref="F1327">
    <cfRule type="expression" dxfId="3611" priority="3701">
      <formula>$E1327="クレカ入金"</formula>
    </cfRule>
    <cfRule type="expression" dxfId="3610" priority="3705">
      <formula>COUNTIF($E1327,"*円*")=1</formula>
    </cfRule>
  </conditionalFormatting>
  <conditionalFormatting sqref="G1329">
    <cfRule type="cellIs" dxfId="3609" priority="3702" operator="equal">
      <formula>"金額入力"</formula>
    </cfRule>
    <cfRule type="expression" dxfId="3608" priority="3704">
      <formula>COUNTIF($F1329,"*円*")=1</formula>
    </cfRule>
  </conditionalFormatting>
  <conditionalFormatting sqref="I1329">
    <cfRule type="expression" dxfId="3607" priority="3703">
      <formula>D1327="JPY"</formula>
    </cfRule>
  </conditionalFormatting>
  <conditionalFormatting sqref="C1334">
    <cfRule type="expression" dxfId="3606" priority="3699">
      <formula>ISERR(C1334)=TRUE</formula>
    </cfRule>
  </conditionalFormatting>
  <conditionalFormatting sqref="C1334:E1334">
    <cfRule type="cellIs" dxfId="3605" priority="3698" operator="greaterThan">
      <formula>0</formula>
    </cfRule>
  </conditionalFormatting>
  <conditionalFormatting sqref="G1332:I1332">
    <cfRule type="expression" dxfId="3604" priority="3700">
      <formula>$D1332="JPY"</formula>
    </cfRule>
  </conditionalFormatting>
  <conditionalFormatting sqref="F1332">
    <cfRule type="expression" dxfId="3603" priority="3693">
      <formula>$E1332="クレカ入金"</formula>
    </cfRule>
    <cfRule type="expression" dxfId="3602" priority="3697">
      <formula>COUNTIF($E1332,"*円*")=1</formula>
    </cfRule>
  </conditionalFormatting>
  <conditionalFormatting sqref="G1334">
    <cfRule type="cellIs" dxfId="3601" priority="3694" operator="equal">
      <formula>"金額入力"</formula>
    </cfRule>
    <cfRule type="expression" dxfId="3600" priority="3696">
      <formula>COUNTIF($F1334,"*円*")=1</formula>
    </cfRule>
  </conditionalFormatting>
  <conditionalFormatting sqref="I1334">
    <cfRule type="expression" dxfId="3599" priority="3695">
      <formula>D1332="JPY"</formula>
    </cfRule>
  </conditionalFormatting>
  <conditionalFormatting sqref="C1339">
    <cfRule type="expression" dxfId="3598" priority="3691">
      <formula>ISERR(C1339)=TRUE</formula>
    </cfRule>
  </conditionalFormatting>
  <conditionalFormatting sqref="C1339:E1339">
    <cfRule type="cellIs" dxfId="3597" priority="3690" operator="greaterThan">
      <formula>0</formula>
    </cfRule>
  </conditionalFormatting>
  <conditionalFormatting sqref="G1337:I1337">
    <cfRule type="expression" dxfId="3596" priority="3692">
      <formula>$D1337="JPY"</formula>
    </cfRule>
  </conditionalFormatting>
  <conditionalFormatting sqref="F1337">
    <cfRule type="expression" dxfId="3595" priority="3685">
      <formula>$E1337="クレカ入金"</formula>
    </cfRule>
    <cfRule type="expression" dxfId="3594" priority="3689">
      <formula>COUNTIF($E1337,"*円*")=1</formula>
    </cfRule>
  </conditionalFormatting>
  <conditionalFormatting sqref="G1339">
    <cfRule type="cellIs" dxfId="3593" priority="3686" operator="equal">
      <formula>"金額入力"</formula>
    </cfRule>
    <cfRule type="expression" dxfId="3592" priority="3688">
      <formula>COUNTIF($F1339,"*円*")=1</formula>
    </cfRule>
  </conditionalFormatting>
  <conditionalFormatting sqref="I1339">
    <cfRule type="expression" dxfId="3591" priority="3687">
      <formula>D1337="JPY"</formula>
    </cfRule>
  </conditionalFormatting>
  <conditionalFormatting sqref="C1344">
    <cfRule type="expression" dxfId="3590" priority="3683">
      <formula>ISERR(C1344)=TRUE</formula>
    </cfRule>
  </conditionalFormatting>
  <conditionalFormatting sqref="C1344:E1344">
    <cfRule type="cellIs" dxfId="3589" priority="3682" operator="greaterThan">
      <formula>0</formula>
    </cfRule>
  </conditionalFormatting>
  <conditionalFormatting sqref="G1342:I1342">
    <cfRule type="expression" dxfId="3588" priority="3684">
      <formula>$D1342="JPY"</formula>
    </cfRule>
  </conditionalFormatting>
  <conditionalFormatting sqref="F1342">
    <cfRule type="expression" dxfId="3587" priority="3677">
      <formula>$E1342="クレカ入金"</formula>
    </cfRule>
    <cfRule type="expression" dxfId="3586" priority="3681">
      <formula>COUNTIF($E1342,"*円*")=1</formula>
    </cfRule>
  </conditionalFormatting>
  <conditionalFormatting sqref="G1344">
    <cfRule type="cellIs" dxfId="3585" priority="3678" operator="equal">
      <formula>"金額入力"</formula>
    </cfRule>
    <cfRule type="expression" dxfId="3584" priority="3680">
      <formula>COUNTIF($F1344,"*円*")=1</formula>
    </cfRule>
  </conditionalFormatting>
  <conditionalFormatting sqref="I1344">
    <cfRule type="expression" dxfId="3583" priority="3679">
      <formula>D1342="JPY"</formula>
    </cfRule>
  </conditionalFormatting>
  <conditionalFormatting sqref="C1349">
    <cfRule type="expression" dxfId="3582" priority="3675">
      <formula>ISERR(C1349)=TRUE</formula>
    </cfRule>
  </conditionalFormatting>
  <conditionalFormatting sqref="C1349:E1349">
    <cfRule type="cellIs" dxfId="3581" priority="3674" operator="greaterThan">
      <formula>0</formula>
    </cfRule>
  </conditionalFormatting>
  <conditionalFormatting sqref="G1347:I1347">
    <cfRule type="expression" dxfId="3580" priority="3676">
      <formula>$D1347="JPY"</formula>
    </cfRule>
  </conditionalFormatting>
  <conditionalFormatting sqref="F1347">
    <cfRule type="expression" dxfId="3579" priority="3669">
      <formula>$E1347="クレカ入金"</formula>
    </cfRule>
    <cfRule type="expression" dxfId="3578" priority="3673">
      <formula>COUNTIF($E1347,"*円*")=1</formula>
    </cfRule>
  </conditionalFormatting>
  <conditionalFormatting sqref="G1349">
    <cfRule type="cellIs" dxfId="3577" priority="3670" operator="equal">
      <formula>"金額入力"</formula>
    </cfRule>
    <cfRule type="expression" dxfId="3576" priority="3672">
      <formula>COUNTIF($F1349,"*円*")=1</formula>
    </cfRule>
  </conditionalFormatting>
  <conditionalFormatting sqref="I1349">
    <cfRule type="expression" dxfId="3575" priority="3671">
      <formula>D1347="JPY"</formula>
    </cfRule>
  </conditionalFormatting>
  <conditionalFormatting sqref="T1351">
    <cfRule type="expression" dxfId="3574" priority="3668">
      <formula>AND(D1352="USD",COUNTIF(F1354,"*円*")=0)=TRUE</formula>
    </cfRule>
  </conditionalFormatting>
  <conditionalFormatting sqref="T1352">
    <cfRule type="expression" dxfId="3573" priority="3667">
      <formula>AND(D1352="USD",COUNTIF(F1354,"*円*")=0)=TRUE</formula>
    </cfRule>
  </conditionalFormatting>
  <conditionalFormatting sqref="K1354:R1354">
    <cfRule type="cellIs" dxfId="3572" priority="3666" operator="greaterThan">
      <formula>0</formula>
    </cfRule>
  </conditionalFormatting>
  <conditionalFormatting sqref="AE1354">
    <cfRule type="expression" dxfId="3571" priority="3665">
      <formula>COUNTIF(F1354,"*円*")=1</formula>
    </cfRule>
  </conditionalFormatting>
  <conditionalFormatting sqref="C1354">
    <cfRule type="expression" dxfId="3570" priority="3663">
      <formula>ISERR(C1354)=TRUE</formula>
    </cfRule>
  </conditionalFormatting>
  <conditionalFormatting sqref="C1354:E1354">
    <cfRule type="cellIs" dxfId="3569" priority="3662" operator="greaterThan">
      <formula>0</formula>
    </cfRule>
  </conditionalFormatting>
  <conditionalFormatting sqref="G1352:I1352">
    <cfRule type="expression" dxfId="3568" priority="3664">
      <formula>$D1352="JPY"</formula>
    </cfRule>
  </conditionalFormatting>
  <conditionalFormatting sqref="F1352">
    <cfRule type="expression" dxfId="3567" priority="3657">
      <formula>$E1352="クレカ入金"</formula>
    </cfRule>
    <cfRule type="expression" dxfId="3566" priority="3661">
      <formula>COUNTIF($E1352,"*円*")=1</formula>
    </cfRule>
  </conditionalFormatting>
  <conditionalFormatting sqref="G1354">
    <cfRule type="cellIs" dxfId="3565" priority="3658" operator="equal">
      <formula>"金額入力"</formula>
    </cfRule>
    <cfRule type="expression" dxfId="3564" priority="3660">
      <formula>COUNTIF($F1354,"*円*")=1</formula>
    </cfRule>
  </conditionalFormatting>
  <conditionalFormatting sqref="I1354">
    <cfRule type="expression" dxfId="3563" priority="3659">
      <formula>D1352="JPY"</formula>
    </cfRule>
  </conditionalFormatting>
  <conditionalFormatting sqref="T1356">
    <cfRule type="expression" dxfId="3562" priority="3656">
      <formula>AND(D1357="USD",COUNTIF(F1359,"*円*")=0)=TRUE</formula>
    </cfRule>
  </conditionalFormatting>
  <conditionalFormatting sqref="T1357">
    <cfRule type="expression" dxfId="3561" priority="3655">
      <formula>AND(D1357="USD",COUNTIF(F1359,"*円*")=0)=TRUE</formula>
    </cfRule>
  </conditionalFormatting>
  <conditionalFormatting sqref="K1359:R1359">
    <cfRule type="cellIs" dxfId="3560" priority="3654" operator="greaterThan">
      <formula>0</formula>
    </cfRule>
  </conditionalFormatting>
  <conditionalFormatting sqref="AE1359">
    <cfRule type="expression" dxfId="3559" priority="3653">
      <formula>COUNTIF(F1359,"*円*")=1</formula>
    </cfRule>
  </conditionalFormatting>
  <conditionalFormatting sqref="C1359">
    <cfRule type="expression" dxfId="3558" priority="3651">
      <formula>ISERR(C1359)=TRUE</formula>
    </cfRule>
  </conditionalFormatting>
  <conditionalFormatting sqref="C1359:E1359">
    <cfRule type="cellIs" dxfId="3557" priority="3650" operator="greaterThan">
      <formula>0</formula>
    </cfRule>
  </conditionalFormatting>
  <conditionalFormatting sqref="G1357:I1357">
    <cfRule type="expression" dxfId="3556" priority="3652">
      <formula>$D1357="JPY"</formula>
    </cfRule>
  </conditionalFormatting>
  <conditionalFormatting sqref="F1357">
    <cfRule type="expression" dxfId="3555" priority="3645">
      <formula>$E1357="クレカ入金"</formula>
    </cfRule>
    <cfRule type="expression" dxfId="3554" priority="3649">
      <formula>COUNTIF($E1357,"*円*")=1</formula>
    </cfRule>
  </conditionalFormatting>
  <conditionalFormatting sqref="G1359">
    <cfRule type="cellIs" dxfId="3553" priority="3646" operator="equal">
      <formula>"金額入力"</formula>
    </cfRule>
    <cfRule type="expression" dxfId="3552" priority="3648">
      <formula>COUNTIF($F1359,"*円*")=1</formula>
    </cfRule>
  </conditionalFormatting>
  <conditionalFormatting sqref="I1359">
    <cfRule type="expression" dxfId="3551" priority="3647">
      <formula>D1357="JPY"</formula>
    </cfRule>
  </conditionalFormatting>
  <conditionalFormatting sqref="T1361">
    <cfRule type="expression" dxfId="3550" priority="3644">
      <formula>AND(D1362="USD",COUNTIF(F1364,"*円*")=0)=TRUE</formula>
    </cfRule>
  </conditionalFormatting>
  <conditionalFormatting sqref="T1362">
    <cfRule type="expression" dxfId="3549" priority="3643">
      <formula>AND(D1362="USD",COUNTIF(F1364,"*円*")=0)=TRUE</formula>
    </cfRule>
  </conditionalFormatting>
  <conditionalFormatting sqref="K1364:R1364">
    <cfRule type="cellIs" dxfId="3548" priority="3642" operator="greaterThan">
      <formula>0</formula>
    </cfRule>
  </conditionalFormatting>
  <conditionalFormatting sqref="AE1364">
    <cfRule type="expression" dxfId="3547" priority="3641">
      <formula>COUNTIF(F1364,"*円*")=1</formula>
    </cfRule>
  </conditionalFormatting>
  <conditionalFormatting sqref="C1364">
    <cfRule type="expression" dxfId="3546" priority="3639">
      <formula>ISERR(C1364)=TRUE</formula>
    </cfRule>
  </conditionalFormatting>
  <conditionalFormatting sqref="C1364:E1364">
    <cfRule type="cellIs" dxfId="3545" priority="3638" operator="greaterThan">
      <formula>0</formula>
    </cfRule>
  </conditionalFormatting>
  <conditionalFormatting sqref="G1362:I1362">
    <cfRule type="expression" dxfId="3544" priority="3640">
      <formula>$D1362="JPY"</formula>
    </cfRule>
  </conditionalFormatting>
  <conditionalFormatting sqref="F1362">
    <cfRule type="expression" dxfId="3543" priority="3633">
      <formula>$E1362="クレカ入金"</formula>
    </cfRule>
    <cfRule type="expression" dxfId="3542" priority="3637">
      <formula>COUNTIF($E1362,"*円*")=1</formula>
    </cfRule>
  </conditionalFormatting>
  <conditionalFormatting sqref="G1364">
    <cfRule type="cellIs" dxfId="3541" priority="3634" operator="equal">
      <formula>"金額入力"</formula>
    </cfRule>
    <cfRule type="expression" dxfId="3540" priority="3636">
      <formula>COUNTIF($F1364,"*円*")=1</formula>
    </cfRule>
  </conditionalFormatting>
  <conditionalFormatting sqref="I1364">
    <cfRule type="expression" dxfId="3539" priority="3635">
      <formula>D1362="JPY"</formula>
    </cfRule>
  </conditionalFormatting>
  <conditionalFormatting sqref="T1366">
    <cfRule type="expression" dxfId="3538" priority="3632">
      <formula>AND(D1367="USD",COUNTIF(F1369,"*円*")=0)=TRUE</formula>
    </cfRule>
  </conditionalFormatting>
  <conditionalFormatting sqref="T1367">
    <cfRule type="expression" dxfId="3537" priority="3631">
      <formula>AND(D1367="USD",COUNTIF(F1369,"*円*")=0)=TRUE</formula>
    </cfRule>
  </conditionalFormatting>
  <conditionalFormatting sqref="K1369:R1369">
    <cfRule type="cellIs" dxfId="3536" priority="3630" operator="greaterThan">
      <formula>0</formula>
    </cfRule>
  </conditionalFormatting>
  <conditionalFormatting sqref="AE1369">
    <cfRule type="expression" dxfId="3535" priority="3629">
      <formula>COUNTIF(F1369,"*円*")=1</formula>
    </cfRule>
  </conditionalFormatting>
  <conditionalFormatting sqref="C1369">
    <cfRule type="expression" dxfId="3534" priority="3627">
      <formula>ISERR(C1369)=TRUE</formula>
    </cfRule>
  </conditionalFormatting>
  <conditionalFormatting sqref="C1369:E1369">
    <cfRule type="cellIs" dxfId="3533" priority="3626" operator="greaterThan">
      <formula>0</formula>
    </cfRule>
  </conditionalFormatting>
  <conditionalFormatting sqref="G1367:I1367">
    <cfRule type="expression" dxfId="3532" priority="3628">
      <formula>$D1367="JPY"</formula>
    </cfRule>
  </conditionalFormatting>
  <conditionalFormatting sqref="F1367">
    <cfRule type="expression" dxfId="3531" priority="3621">
      <formula>$E1367="クレカ入金"</formula>
    </cfRule>
    <cfRule type="expression" dxfId="3530" priority="3625">
      <formula>COUNTIF($E1367,"*円*")=1</formula>
    </cfRule>
  </conditionalFormatting>
  <conditionalFormatting sqref="G1369">
    <cfRule type="cellIs" dxfId="3529" priority="3622" operator="equal">
      <formula>"金額入力"</formula>
    </cfRule>
    <cfRule type="expression" dxfId="3528" priority="3624">
      <formula>COUNTIF($F1369,"*円*")=1</formula>
    </cfRule>
  </conditionalFormatting>
  <conditionalFormatting sqref="I1369">
    <cfRule type="expression" dxfId="3527" priority="3623">
      <formula>D1367="JPY"</formula>
    </cfRule>
  </conditionalFormatting>
  <conditionalFormatting sqref="T1371">
    <cfRule type="expression" dxfId="3526" priority="3620">
      <formula>AND(D1372="USD",COUNTIF(F1374,"*円*")=0)=TRUE</formula>
    </cfRule>
  </conditionalFormatting>
  <conditionalFormatting sqref="T1372">
    <cfRule type="expression" dxfId="3525" priority="3619">
      <formula>AND(D1372="USD",COUNTIF(F1374,"*円*")=0)=TRUE</formula>
    </cfRule>
  </conditionalFormatting>
  <conditionalFormatting sqref="K1374:R1374">
    <cfRule type="cellIs" dxfId="3524" priority="3618" operator="greaterThan">
      <formula>0</formula>
    </cfRule>
  </conditionalFormatting>
  <conditionalFormatting sqref="AE1374">
    <cfRule type="expression" dxfId="3523" priority="3617">
      <formula>COUNTIF(F1374,"*円*")=1</formula>
    </cfRule>
  </conditionalFormatting>
  <conditionalFormatting sqref="C1374">
    <cfRule type="expression" dxfId="3522" priority="3615">
      <formula>ISERR(C1374)=TRUE</formula>
    </cfRule>
  </conditionalFormatting>
  <conditionalFormatting sqref="C1374:E1374">
    <cfRule type="cellIs" dxfId="3521" priority="3614" operator="greaterThan">
      <formula>0</formula>
    </cfRule>
  </conditionalFormatting>
  <conditionalFormatting sqref="G1372:I1372">
    <cfRule type="expression" dxfId="3520" priority="3616">
      <formula>$D1372="JPY"</formula>
    </cfRule>
  </conditionalFormatting>
  <conditionalFormatting sqref="F1372">
    <cfRule type="expression" dxfId="3519" priority="3609">
      <formula>$E1372="クレカ入金"</formula>
    </cfRule>
    <cfRule type="expression" dxfId="3518" priority="3613">
      <formula>COUNTIF($E1372,"*円*")=1</formula>
    </cfRule>
  </conditionalFormatting>
  <conditionalFormatting sqref="G1374">
    <cfRule type="cellIs" dxfId="3517" priority="3610" operator="equal">
      <formula>"金額入力"</formula>
    </cfRule>
    <cfRule type="expression" dxfId="3516" priority="3612">
      <formula>COUNTIF($F1374,"*円*")=1</formula>
    </cfRule>
  </conditionalFormatting>
  <conditionalFormatting sqref="I1374">
    <cfRule type="expression" dxfId="3515" priority="3611">
      <formula>D1372="JPY"</formula>
    </cfRule>
  </conditionalFormatting>
  <conditionalFormatting sqref="C1390">
    <cfRule type="expression" dxfId="3514" priority="3605">
      <formula>ISERR(C1390)=TRUE</formula>
    </cfRule>
  </conditionalFormatting>
  <conditionalFormatting sqref="C1390:E1390">
    <cfRule type="cellIs" dxfId="3513" priority="3604" operator="greaterThan">
      <formula>0</formula>
    </cfRule>
  </conditionalFormatting>
  <conditionalFormatting sqref="G1388:I1388">
    <cfRule type="expression" dxfId="3512" priority="3606">
      <formula>$D1388="JPY"</formula>
    </cfRule>
  </conditionalFormatting>
  <conditionalFormatting sqref="T1387">
    <cfRule type="expression" dxfId="3511" priority="3607">
      <formula>AND(D1388="USD",COUNTIF(F1390,"*円*")=0)=TRUE</formula>
    </cfRule>
  </conditionalFormatting>
  <conditionalFormatting sqref="F1388">
    <cfRule type="expression" dxfId="3510" priority="3556">
      <formula>$E1388="クレカ入金"</formula>
    </cfRule>
    <cfRule type="expression" dxfId="3509" priority="3603">
      <formula>COUNTIF($E1388,"*円*")=1</formula>
    </cfRule>
  </conditionalFormatting>
  <conditionalFormatting sqref="G1390">
    <cfRule type="cellIs" dxfId="3508" priority="3590" operator="equal">
      <formula>"金額入力"</formula>
    </cfRule>
    <cfRule type="expression" dxfId="3507" priority="3596">
      <formula>COUNTIF($F1390,"*円*")=1</formula>
    </cfRule>
  </conditionalFormatting>
  <conditionalFormatting sqref="T1388">
    <cfRule type="expression" dxfId="3506" priority="3595">
      <formula>AND(D1388="USD",COUNTIF(F1390,"*円*")=0)=TRUE</formula>
    </cfRule>
  </conditionalFormatting>
  <conditionalFormatting sqref="C1379:C1384">
    <cfRule type="expression" dxfId="3505" priority="3594">
      <formula>B1379="✓"</formula>
    </cfRule>
  </conditionalFormatting>
  <conditionalFormatting sqref="G1379">
    <cfRule type="expression" dxfId="3504" priority="3593">
      <formula>J1379="✓"</formula>
    </cfRule>
  </conditionalFormatting>
  <conditionalFormatting sqref="I1390">
    <cfRule type="expression" dxfId="3503" priority="3592">
      <formula>D1388="JPY"</formula>
    </cfRule>
  </conditionalFormatting>
  <conditionalFormatting sqref="E1377:E1378 G1377 I1377">
    <cfRule type="cellIs" dxfId="3502" priority="3591" operator="greaterThan">
      <formula>0</formula>
    </cfRule>
  </conditionalFormatting>
  <conditionalFormatting sqref="G1380">
    <cfRule type="expression" dxfId="3501" priority="3589">
      <formula>J1380="✓"</formula>
    </cfRule>
  </conditionalFormatting>
  <conditionalFormatting sqref="G1381">
    <cfRule type="expression" dxfId="3500" priority="3588">
      <formula>J1381="✓"</formula>
    </cfRule>
  </conditionalFormatting>
  <conditionalFormatting sqref="G1382">
    <cfRule type="expression" dxfId="3499" priority="3587">
      <formula>J1382="✓"</formula>
    </cfRule>
  </conditionalFormatting>
  <conditionalFormatting sqref="G1383">
    <cfRule type="expression" dxfId="3498" priority="3586">
      <formula>J1383="✓"</formula>
    </cfRule>
  </conditionalFormatting>
  <conditionalFormatting sqref="G1384">
    <cfRule type="expression" dxfId="3497" priority="3585">
      <formula>J1384="✓"</formula>
    </cfRule>
  </conditionalFormatting>
  <conditionalFormatting sqref="T1392">
    <cfRule type="expression" dxfId="3496" priority="3584">
      <formula>AND(D1393="USD",COUNTIF(F1395,"*円*")=0)=TRUE</formula>
    </cfRule>
  </conditionalFormatting>
  <conditionalFormatting sqref="T1393">
    <cfRule type="expression" dxfId="3495" priority="3583">
      <formula>AND(D1393="USD",COUNTIF(F1395,"*円*")=0)=TRUE</formula>
    </cfRule>
  </conditionalFormatting>
  <conditionalFormatting sqref="T1397">
    <cfRule type="expression" dxfId="3494" priority="3582">
      <formula>AND(D1398="USD",COUNTIF(F1400,"*円*")=0)=TRUE</formula>
    </cfRule>
  </conditionalFormatting>
  <conditionalFormatting sqref="T1398">
    <cfRule type="expression" dxfId="3493" priority="3581">
      <formula>AND(D1398="USD",COUNTIF(F1400,"*円*")=0)=TRUE</formula>
    </cfRule>
  </conditionalFormatting>
  <conditionalFormatting sqref="T1402">
    <cfRule type="expression" dxfId="3492" priority="3580">
      <formula>AND(D1403="USD",COUNTIF(F1405,"*円*")=0)=TRUE</formula>
    </cfRule>
  </conditionalFormatting>
  <conditionalFormatting sqref="T1403">
    <cfRule type="expression" dxfId="3491" priority="3579">
      <formula>AND(D1403="USD",COUNTIF(F1405,"*円*")=0)=TRUE</formula>
    </cfRule>
  </conditionalFormatting>
  <conditionalFormatting sqref="T1407">
    <cfRule type="expression" dxfId="3490" priority="3578">
      <formula>AND(D1408="USD",COUNTIF(F1410,"*円*")=0)=TRUE</formula>
    </cfRule>
  </conditionalFormatting>
  <conditionalFormatting sqref="T1408">
    <cfRule type="expression" dxfId="3489" priority="3577">
      <formula>AND(D1408="USD",COUNTIF(F1410,"*円*")=0)=TRUE</formula>
    </cfRule>
  </conditionalFormatting>
  <conditionalFormatting sqref="T1412">
    <cfRule type="expression" dxfId="3488" priority="3576">
      <formula>AND(D1413="USD",COUNTIF(F1415,"*円*")=0)=TRUE</formula>
    </cfRule>
  </conditionalFormatting>
  <conditionalFormatting sqref="T1413">
    <cfRule type="expression" dxfId="3487" priority="3575">
      <formula>AND(D1413="USD",COUNTIF(F1415,"*円*")=0)=TRUE</formula>
    </cfRule>
  </conditionalFormatting>
  <conditionalFormatting sqref="T1417">
    <cfRule type="expression" dxfId="3486" priority="3574">
      <formula>AND(D1418="USD",COUNTIF(F1420,"*円*")=0)=TRUE</formula>
    </cfRule>
  </conditionalFormatting>
  <conditionalFormatting sqref="T1418">
    <cfRule type="expression" dxfId="3485" priority="3573">
      <formula>AND(D1418="USD",COUNTIF(F1420,"*円*")=0)=TRUE</formula>
    </cfRule>
  </conditionalFormatting>
  <conditionalFormatting sqref="T1422">
    <cfRule type="expression" dxfId="3484" priority="3572">
      <formula>AND(D1423="USD",COUNTIF(F1425,"*円*")=0)=TRUE</formula>
    </cfRule>
  </conditionalFormatting>
  <conditionalFormatting sqref="T1423">
    <cfRule type="expression" dxfId="3483" priority="3571">
      <formula>AND(D1423="USD",COUNTIF(F1425,"*円*")=0)=TRUE</formula>
    </cfRule>
  </conditionalFormatting>
  <conditionalFormatting sqref="T1427">
    <cfRule type="expression" dxfId="3482" priority="3570">
      <formula>AND(D1428="USD",COUNTIF(F1430,"*円*")=0)=TRUE</formula>
    </cfRule>
  </conditionalFormatting>
  <conditionalFormatting sqref="T1428">
    <cfRule type="expression" dxfId="3481" priority="3569">
      <formula>AND(D1428="USD",COUNTIF(F1430,"*円*")=0)=TRUE</formula>
    </cfRule>
  </conditionalFormatting>
  <conditionalFormatting sqref="T1432">
    <cfRule type="expression" dxfId="3480" priority="3568">
      <formula>AND(D1433="USD",COUNTIF(F1435,"*円*")=0)=TRUE</formula>
    </cfRule>
  </conditionalFormatting>
  <conditionalFormatting sqref="T1433">
    <cfRule type="expression" dxfId="3479" priority="3567">
      <formula>AND(D1433="USD",COUNTIF(F1435,"*円*")=0)=TRUE</formula>
    </cfRule>
  </conditionalFormatting>
  <conditionalFormatting sqref="K1390:R1390">
    <cfRule type="cellIs" dxfId="3478" priority="3566" operator="greaterThan">
      <formula>0</formula>
    </cfRule>
  </conditionalFormatting>
  <conditionalFormatting sqref="K1395:R1395">
    <cfRule type="cellIs" dxfId="3477" priority="3565" operator="greaterThan">
      <formula>0</formula>
    </cfRule>
  </conditionalFormatting>
  <conditionalFormatting sqref="K1400:R1400">
    <cfRule type="cellIs" dxfId="3476" priority="3564" operator="greaterThan">
      <formula>0</formula>
    </cfRule>
  </conditionalFormatting>
  <conditionalFormatting sqref="K1405:R1405">
    <cfRule type="cellIs" dxfId="3475" priority="3563" operator="greaterThan">
      <formula>0</formula>
    </cfRule>
  </conditionalFormatting>
  <conditionalFormatting sqref="K1410:R1410">
    <cfRule type="cellIs" dxfId="3474" priority="3562" operator="greaterThan">
      <formula>0</formula>
    </cfRule>
  </conditionalFormatting>
  <conditionalFormatting sqref="K1415:R1415">
    <cfRule type="cellIs" dxfId="3473" priority="3561" operator="greaterThan">
      <formula>0</formula>
    </cfRule>
  </conditionalFormatting>
  <conditionalFormatting sqref="K1420:R1420">
    <cfRule type="cellIs" dxfId="3472" priority="3560" operator="greaterThan">
      <formula>0</formula>
    </cfRule>
  </conditionalFormatting>
  <conditionalFormatting sqref="K1425:R1425">
    <cfRule type="cellIs" dxfId="3471" priority="3559" operator="greaterThan">
      <formula>0</formula>
    </cfRule>
  </conditionalFormatting>
  <conditionalFormatting sqref="K1430:R1430">
    <cfRule type="cellIs" dxfId="3470" priority="3558" operator="greaterThan">
      <formula>0</formula>
    </cfRule>
  </conditionalFormatting>
  <conditionalFormatting sqref="K1435:R1435">
    <cfRule type="cellIs" dxfId="3469" priority="3557" operator="greaterThan">
      <formula>0</formula>
    </cfRule>
  </conditionalFormatting>
  <conditionalFormatting sqref="AE1390">
    <cfRule type="expression" dxfId="3468" priority="3555">
      <formula>COUNTIF(F1390,"*円*")=1</formula>
    </cfRule>
  </conditionalFormatting>
  <conditionalFormatting sqref="AE1395">
    <cfRule type="expression" dxfId="3467" priority="3554">
      <formula>COUNTIF(F1395,"*円*")=1</formula>
    </cfRule>
  </conditionalFormatting>
  <conditionalFormatting sqref="AE1400">
    <cfRule type="expression" dxfId="3466" priority="3553">
      <formula>COUNTIF(F1400,"*円*")=1</formula>
    </cfRule>
  </conditionalFormatting>
  <conditionalFormatting sqref="AE1405">
    <cfRule type="expression" dxfId="3465" priority="3552">
      <formula>COUNTIF(F1405,"*円*")=1</formula>
    </cfRule>
  </conditionalFormatting>
  <conditionalFormatting sqref="AE1410">
    <cfRule type="expression" dxfId="3464" priority="3551">
      <formula>COUNTIF(F1410,"*円*")=1</formula>
    </cfRule>
  </conditionalFormatting>
  <conditionalFormatting sqref="AE1415">
    <cfRule type="expression" dxfId="3463" priority="3550">
      <formula>COUNTIF(F1415,"*円*")=1</formula>
    </cfRule>
  </conditionalFormatting>
  <conditionalFormatting sqref="AE1420">
    <cfRule type="expression" dxfId="3462" priority="3549">
      <formula>COUNTIF(F1420,"*円*")=1</formula>
    </cfRule>
  </conditionalFormatting>
  <conditionalFormatting sqref="AE1425">
    <cfRule type="expression" dxfId="3461" priority="3548">
      <formula>COUNTIF(F1425,"*円*")=1</formula>
    </cfRule>
  </conditionalFormatting>
  <conditionalFormatting sqref="AE1430">
    <cfRule type="expression" dxfId="3460" priority="3547">
      <formula>COUNTIF(F1430,"*円*")=1</formula>
    </cfRule>
  </conditionalFormatting>
  <conditionalFormatting sqref="AE1435">
    <cfRule type="expression" dxfId="3459" priority="3546">
      <formula>COUNTIF(F1435,"*円*")=1</formula>
    </cfRule>
  </conditionalFormatting>
  <conditionalFormatting sqref="C1395">
    <cfRule type="expression" dxfId="3458" priority="3544">
      <formula>ISERR(C1395)=TRUE</formula>
    </cfRule>
  </conditionalFormatting>
  <conditionalFormatting sqref="C1395:E1395">
    <cfRule type="cellIs" dxfId="3457" priority="3543" operator="greaterThan">
      <formula>0</formula>
    </cfRule>
  </conditionalFormatting>
  <conditionalFormatting sqref="G1393:I1393">
    <cfRule type="expression" dxfId="3456" priority="3545">
      <formula>$D1393="JPY"</formula>
    </cfRule>
  </conditionalFormatting>
  <conditionalFormatting sqref="F1393">
    <cfRule type="expression" dxfId="3455" priority="3538">
      <formula>$E1393="クレカ入金"</formula>
    </cfRule>
    <cfRule type="expression" dxfId="3454" priority="3542">
      <formula>COUNTIF($E1393,"*円*")=1</formula>
    </cfRule>
  </conditionalFormatting>
  <conditionalFormatting sqref="G1395">
    <cfRule type="cellIs" dxfId="3453" priority="3539" operator="equal">
      <formula>"金額入力"</formula>
    </cfRule>
    <cfRule type="expression" dxfId="3452" priority="3541">
      <formula>COUNTIF($F1395,"*円*")=1</formula>
    </cfRule>
  </conditionalFormatting>
  <conditionalFormatting sqref="I1395">
    <cfRule type="expression" dxfId="3451" priority="3540">
      <formula>D1393="JPY"</formula>
    </cfRule>
  </conditionalFormatting>
  <conditionalFormatting sqref="C1400">
    <cfRule type="expression" dxfId="3450" priority="3536">
      <formula>ISERR(C1400)=TRUE</formula>
    </cfRule>
  </conditionalFormatting>
  <conditionalFormatting sqref="C1400:E1400">
    <cfRule type="cellIs" dxfId="3449" priority="3535" operator="greaterThan">
      <formula>0</formula>
    </cfRule>
  </conditionalFormatting>
  <conditionalFormatting sqref="G1398:I1398">
    <cfRule type="expression" dxfId="3448" priority="3537">
      <formula>$D1398="JPY"</formula>
    </cfRule>
  </conditionalFormatting>
  <conditionalFormatting sqref="F1398">
    <cfRule type="expression" dxfId="3447" priority="3530">
      <formula>$E1398="クレカ入金"</formula>
    </cfRule>
    <cfRule type="expression" dxfId="3446" priority="3534">
      <formula>COUNTIF($E1398,"*円*")=1</formula>
    </cfRule>
  </conditionalFormatting>
  <conditionalFormatting sqref="G1400">
    <cfRule type="cellIs" dxfId="3445" priority="3531" operator="equal">
      <formula>"金額入力"</formula>
    </cfRule>
    <cfRule type="expression" dxfId="3444" priority="3533">
      <formula>COUNTIF($F1400,"*円*")=1</formula>
    </cfRule>
  </conditionalFormatting>
  <conditionalFormatting sqref="I1400">
    <cfRule type="expression" dxfId="3443" priority="3532">
      <formula>D1398="JPY"</formula>
    </cfRule>
  </conditionalFormatting>
  <conditionalFormatting sqref="C1405">
    <cfRule type="expression" dxfId="3442" priority="3528">
      <formula>ISERR(C1405)=TRUE</formula>
    </cfRule>
  </conditionalFormatting>
  <conditionalFormatting sqref="C1405:E1405">
    <cfRule type="cellIs" dxfId="3441" priority="3527" operator="greaterThan">
      <formula>0</formula>
    </cfRule>
  </conditionalFormatting>
  <conditionalFormatting sqref="G1403:I1403">
    <cfRule type="expression" dxfId="3440" priority="3529">
      <formula>$D1403="JPY"</formula>
    </cfRule>
  </conditionalFormatting>
  <conditionalFormatting sqref="F1403">
    <cfRule type="expression" dxfId="3439" priority="3522">
      <formula>$E1403="クレカ入金"</formula>
    </cfRule>
    <cfRule type="expression" dxfId="3438" priority="3526">
      <formula>COUNTIF($E1403,"*円*")=1</formula>
    </cfRule>
  </conditionalFormatting>
  <conditionalFormatting sqref="G1405">
    <cfRule type="cellIs" dxfId="3437" priority="3523" operator="equal">
      <formula>"金額入力"</formula>
    </cfRule>
    <cfRule type="expression" dxfId="3436" priority="3525">
      <formula>COUNTIF($F1405,"*円*")=1</formula>
    </cfRule>
  </conditionalFormatting>
  <conditionalFormatting sqref="I1405">
    <cfRule type="expression" dxfId="3435" priority="3524">
      <formula>D1403="JPY"</formula>
    </cfRule>
  </conditionalFormatting>
  <conditionalFormatting sqref="C1410">
    <cfRule type="expression" dxfId="3434" priority="3520">
      <formula>ISERR(C1410)=TRUE</formula>
    </cfRule>
  </conditionalFormatting>
  <conditionalFormatting sqref="C1410:E1410">
    <cfRule type="cellIs" dxfId="3433" priority="3519" operator="greaterThan">
      <formula>0</formula>
    </cfRule>
  </conditionalFormatting>
  <conditionalFormatting sqref="G1408:I1408">
    <cfRule type="expression" dxfId="3432" priority="3521">
      <formula>$D1408="JPY"</formula>
    </cfRule>
  </conditionalFormatting>
  <conditionalFormatting sqref="F1408">
    <cfRule type="expression" dxfId="3431" priority="3514">
      <formula>$E1408="クレカ入金"</formula>
    </cfRule>
    <cfRule type="expression" dxfId="3430" priority="3518">
      <formula>COUNTIF($E1408,"*円*")=1</formula>
    </cfRule>
  </conditionalFormatting>
  <conditionalFormatting sqref="G1410">
    <cfRule type="cellIs" dxfId="3429" priority="3515" operator="equal">
      <formula>"金額入力"</formula>
    </cfRule>
    <cfRule type="expression" dxfId="3428" priority="3517">
      <formula>COUNTIF($F1410,"*円*")=1</formula>
    </cfRule>
  </conditionalFormatting>
  <conditionalFormatting sqref="I1410">
    <cfRule type="expression" dxfId="3427" priority="3516">
      <formula>D1408="JPY"</formula>
    </cfRule>
  </conditionalFormatting>
  <conditionalFormatting sqref="C1415">
    <cfRule type="expression" dxfId="3426" priority="3512">
      <formula>ISERR(C1415)=TRUE</formula>
    </cfRule>
  </conditionalFormatting>
  <conditionalFormatting sqref="C1415:E1415">
    <cfRule type="cellIs" dxfId="3425" priority="3511" operator="greaterThan">
      <formula>0</formula>
    </cfRule>
  </conditionalFormatting>
  <conditionalFormatting sqref="G1413:I1413">
    <cfRule type="expression" dxfId="3424" priority="3513">
      <formula>$D1413="JPY"</formula>
    </cfRule>
  </conditionalFormatting>
  <conditionalFormatting sqref="F1413">
    <cfRule type="expression" dxfId="3423" priority="3506">
      <formula>$E1413="クレカ入金"</formula>
    </cfRule>
    <cfRule type="expression" dxfId="3422" priority="3510">
      <formula>COUNTIF($E1413,"*円*")=1</formula>
    </cfRule>
  </conditionalFormatting>
  <conditionalFormatting sqref="G1415">
    <cfRule type="cellIs" dxfId="3421" priority="3507" operator="equal">
      <formula>"金額入力"</formula>
    </cfRule>
    <cfRule type="expression" dxfId="3420" priority="3509">
      <formula>COUNTIF($F1415,"*円*")=1</formula>
    </cfRule>
  </conditionalFormatting>
  <conditionalFormatting sqref="I1415">
    <cfRule type="expression" dxfId="3419" priority="3508">
      <formula>D1413="JPY"</formula>
    </cfRule>
  </conditionalFormatting>
  <conditionalFormatting sqref="C1420">
    <cfRule type="expression" dxfId="3418" priority="3504">
      <formula>ISERR(C1420)=TRUE</formula>
    </cfRule>
  </conditionalFormatting>
  <conditionalFormatting sqref="C1420:E1420">
    <cfRule type="cellIs" dxfId="3417" priority="3503" operator="greaterThan">
      <formula>0</formula>
    </cfRule>
  </conditionalFormatting>
  <conditionalFormatting sqref="G1418:I1418">
    <cfRule type="expression" dxfId="3416" priority="3505">
      <formula>$D1418="JPY"</formula>
    </cfRule>
  </conditionalFormatting>
  <conditionalFormatting sqref="F1418">
    <cfRule type="expression" dxfId="3415" priority="3498">
      <formula>$E1418="クレカ入金"</formula>
    </cfRule>
    <cfRule type="expression" dxfId="3414" priority="3502">
      <formula>COUNTIF($E1418,"*円*")=1</formula>
    </cfRule>
  </conditionalFormatting>
  <conditionalFormatting sqref="G1420">
    <cfRule type="cellIs" dxfId="3413" priority="3499" operator="equal">
      <formula>"金額入力"</formula>
    </cfRule>
    <cfRule type="expression" dxfId="3412" priority="3501">
      <formula>COUNTIF($F1420,"*円*")=1</formula>
    </cfRule>
  </conditionalFormatting>
  <conditionalFormatting sqref="I1420">
    <cfRule type="expression" dxfId="3411" priority="3500">
      <formula>D1418="JPY"</formula>
    </cfRule>
  </conditionalFormatting>
  <conditionalFormatting sqref="C1425">
    <cfRule type="expression" dxfId="3410" priority="3496">
      <formula>ISERR(C1425)=TRUE</formula>
    </cfRule>
  </conditionalFormatting>
  <conditionalFormatting sqref="C1425:E1425">
    <cfRule type="cellIs" dxfId="3409" priority="3495" operator="greaterThan">
      <formula>0</formula>
    </cfRule>
  </conditionalFormatting>
  <conditionalFormatting sqref="G1423:I1423">
    <cfRule type="expression" dxfId="3408" priority="3497">
      <formula>$D1423="JPY"</formula>
    </cfRule>
  </conditionalFormatting>
  <conditionalFormatting sqref="F1423">
    <cfRule type="expression" dxfId="3407" priority="3490">
      <formula>$E1423="クレカ入金"</formula>
    </cfRule>
    <cfRule type="expression" dxfId="3406" priority="3494">
      <formula>COUNTIF($E1423,"*円*")=1</formula>
    </cfRule>
  </conditionalFormatting>
  <conditionalFormatting sqref="G1425">
    <cfRule type="cellIs" dxfId="3405" priority="3491" operator="equal">
      <formula>"金額入力"</formula>
    </cfRule>
    <cfRule type="expression" dxfId="3404" priority="3493">
      <formula>COUNTIF($F1425,"*円*")=1</formula>
    </cfRule>
  </conditionalFormatting>
  <conditionalFormatting sqref="I1425">
    <cfRule type="expression" dxfId="3403" priority="3492">
      <formula>D1423="JPY"</formula>
    </cfRule>
  </conditionalFormatting>
  <conditionalFormatting sqref="C1430">
    <cfRule type="expression" dxfId="3402" priority="3488">
      <formula>ISERR(C1430)=TRUE</formula>
    </cfRule>
  </conditionalFormatting>
  <conditionalFormatting sqref="C1430:E1430">
    <cfRule type="cellIs" dxfId="3401" priority="3487" operator="greaterThan">
      <formula>0</formula>
    </cfRule>
  </conditionalFormatting>
  <conditionalFormatting sqref="G1428:I1428">
    <cfRule type="expression" dxfId="3400" priority="3489">
      <formula>$D1428="JPY"</formula>
    </cfRule>
  </conditionalFormatting>
  <conditionalFormatting sqref="F1428">
    <cfRule type="expression" dxfId="3399" priority="3482">
      <formula>$E1428="クレカ入金"</formula>
    </cfRule>
    <cfRule type="expression" dxfId="3398" priority="3486">
      <formula>COUNTIF($E1428,"*円*")=1</formula>
    </cfRule>
  </conditionalFormatting>
  <conditionalFormatting sqref="G1430">
    <cfRule type="cellIs" dxfId="3397" priority="3483" operator="equal">
      <formula>"金額入力"</formula>
    </cfRule>
    <cfRule type="expression" dxfId="3396" priority="3485">
      <formula>COUNTIF($F1430,"*円*")=1</formula>
    </cfRule>
  </conditionalFormatting>
  <conditionalFormatting sqref="I1430">
    <cfRule type="expression" dxfId="3395" priority="3484">
      <formula>D1428="JPY"</formula>
    </cfRule>
  </conditionalFormatting>
  <conditionalFormatting sqref="C1435">
    <cfRule type="expression" dxfId="3394" priority="3480">
      <formula>ISERR(C1435)=TRUE</formula>
    </cfRule>
  </conditionalFormatting>
  <conditionalFormatting sqref="C1435:E1435">
    <cfRule type="cellIs" dxfId="3393" priority="3479" operator="greaterThan">
      <formula>0</formula>
    </cfRule>
  </conditionalFormatting>
  <conditionalFormatting sqref="G1433:I1433">
    <cfRule type="expression" dxfId="3392" priority="3481">
      <formula>$D1433="JPY"</formula>
    </cfRule>
  </conditionalFormatting>
  <conditionalFormatting sqref="F1433">
    <cfRule type="expression" dxfId="3391" priority="3474">
      <formula>$E1433="クレカ入金"</formula>
    </cfRule>
    <cfRule type="expression" dxfId="3390" priority="3478">
      <formula>COUNTIF($E1433,"*円*")=1</formula>
    </cfRule>
  </conditionalFormatting>
  <conditionalFormatting sqref="G1435">
    <cfRule type="cellIs" dxfId="3389" priority="3475" operator="equal">
      <formula>"金額入力"</formula>
    </cfRule>
    <cfRule type="expression" dxfId="3388" priority="3477">
      <formula>COUNTIF($F1435,"*円*")=1</formula>
    </cfRule>
  </conditionalFormatting>
  <conditionalFormatting sqref="I1435">
    <cfRule type="expression" dxfId="3387" priority="3476">
      <formula>D1433="JPY"</formula>
    </cfRule>
  </conditionalFormatting>
  <conditionalFormatting sqref="T1437">
    <cfRule type="expression" dxfId="3386" priority="3473">
      <formula>AND(D1438="USD",COUNTIF(F1440,"*円*")=0)=TRUE</formula>
    </cfRule>
  </conditionalFormatting>
  <conditionalFormatting sqref="T1438">
    <cfRule type="expression" dxfId="3385" priority="3472">
      <formula>AND(D1438="USD",COUNTIF(F1440,"*円*")=0)=TRUE</formula>
    </cfRule>
  </conditionalFormatting>
  <conditionalFormatting sqref="K1440:R1440">
    <cfRule type="cellIs" dxfId="3384" priority="3471" operator="greaterThan">
      <formula>0</formula>
    </cfRule>
  </conditionalFormatting>
  <conditionalFormatting sqref="AE1440">
    <cfRule type="expression" dxfId="3383" priority="3470">
      <formula>COUNTIF(F1440,"*円*")=1</formula>
    </cfRule>
  </conditionalFormatting>
  <conditionalFormatting sqref="C1440">
    <cfRule type="expression" dxfId="3382" priority="3468">
      <formula>ISERR(C1440)=TRUE</formula>
    </cfRule>
  </conditionalFormatting>
  <conditionalFormatting sqref="C1440:E1440">
    <cfRule type="cellIs" dxfId="3381" priority="3467" operator="greaterThan">
      <formula>0</formula>
    </cfRule>
  </conditionalFormatting>
  <conditionalFormatting sqref="G1438:I1438">
    <cfRule type="expression" dxfId="3380" priority="3469">
      <formula>$D1438="JPY"</formula>
    </cfRule>
  </conditionalFormatting>
  <conditionalFormatting sqref="F1438">
    <cfRule type="expression" dxfId="3379" priority="3462">
      <formula>$E1438="クレカ入金"</formula>
    </cfRule>
    <cfRule type="expression" dxfId="3378" priority="3466">
      <formula>COUNTIF($E1438,"*円*")=1</formula>
    </cfRule>
  </conditionalFormatting>
  <conditionalFormatting sqref="G1440">
    <cfRule type="cellIs" dxfId="3377" priority="3463" operator="equal">
      <formula>"金額入力"</formula>
    </cfRule>
    <cfRule type="expression" dxfId="3376" priority="3465">
      <formula>COUNTIF($F1440,"*円*")=1</formula>
    </cfRule>
  </conditionalFormatting>
  <conditionalFormatting sqref="I1440">
    <cfRule type="expression" dxfId="3375" priority="3464">
      <formula>D1438="JPY"</formula>
    </cfRule>
  </conditionalFormatting>
  <conditionalFormatting sqref="T1442">
    <cfRule type="expression" dxfId="3374" priority="3461">
      <formula>AND(D1443="USD",COUNTIF(F1445,"*円*")=0)=TRUE</formula>
    </cfRule>
  </conditionalFormatting>
  <conditionalFormatting sqref="T1443">
    <cfRule type="expression" dxfId="3373" priority="3460">
      <formula>AND(D1443="USD",COUNTIF(F1445,"*円*")=0)=TRUE</formula>
    </cfRule>
  </conditionalFormatting>
  <conditionalFormatting sqref="K1445:R1445">
    <cfRule type="cellIs" dxfId="3372" priority="3459" operator="greaterThan">
      <formula>0</formula>
    </cfRule>
  </conditionalFormatting>
  <conditionalFormatting sqref="AE1445">
    <cfRule type="expression" dxfId="3371" priority="3458">
      <formula>COUNTIF(F1445,"*円*")=1</formula>
    </cfRule>
  </conditionalFormatting>
  <conditionalFormatting sqref="C1445">
    <cfRule type="expression" dxfId="3370" priority="3456">
      <formula>ISERR(C1445)=TRUE</formula>
    </cfRule>
  </conditionalFormatting>
  <conditionalFormatting sqref="C1445:E1445">
    <cfRule type="cellIs" dxfId="3369" priority="3455" operator="greaterThan">
      <formula>0</formula>
    </cfRule>
  </conditionalFormatting>
  <conditionalFormatting sqref="G1443:I1443">
    <cfRule type="expression" dxfId="3368" priority="3457">
      <formula>$D1443="JPY"</formula>
    </cfRule>
  </conditionalFormatting>
  <conditionalFormatting sqref="F1443">
    <cfRule type="expression" dxfId="3367" priority="3450">
      <formula>$E1443="クレカ入金"</formula>
    </cfRule>
    <cfRule type="expression" dxfId="3366" priority="3454">
      <formula>COUNTIF($E1443,"*円*")=1</formula>
    </cfRule>
  </conditionalFormatting>
  <conditionalFormatting sqref="G1445">
    <cfRule type="cellIs" dxfId="3365" priority="3451" operator="equal">
      <formula>"金額入力"</formula>
    </cfRule>
    <cfRule type="expression" dxfId="3364" priority="3453">
      <formula>COUNTIF($F1445,"*円*")=1</formula>
    </cfRule>
  </conditionalFormatting>
  <conditionalFormatting sqref="I1445">
    <cfRule type="expression" dxfId="3363" priority="3452">
      <formula>D1443="JPY"</formula>
    </cfRule>
  </conditionalFormatting>
  <conditionalFormatting sqref="T1447">
    <cfRule type="expression" dxfId="3362" priority="3449">
      <formula>AND(D1448="USD",COUNTIF(F1450,"*円*")=0)=TRUE</formula>
    </cfRule>
  </conditionalFormatting>
  <conditionalFormatting sqref="T1448">
    <cfRule type="expression" dxfId="3361" priority="3448">
      <formula>AND(D1448="USD",COUNTIF(F1450,"*円*")=0)=TRUE</formula>
    </cfRule>
  </conditionalFormatting>
  <conditionalFormatting sqref="K1450:R1450">
    <cfRule type="cellIs" dxfId="3360" priority="3447" operator="greaterThan">
      <formula>0</formula>
    </cfRule>
  </conditionalFormatting>
  <conditionalFormatting sqref="AE1450">
    <cfRule type="expression" dxfId="3359" priority="3446">
      <formula>COUNTIF(F1450,"*円*")=1</formula>
    </cfRule>
  </conditionalFormatting>
  <conditionalFormatting sqref="C1450">
    <cfRule type="expression" dxfId="3358" priority="3444">
      <formula>ISERR(C1450)=TRUE</formula>
    </cfRule>
  </conditionalFormatting>
  <conditionalFormatting sqref="C1450:E1450">
    <cfRule type="cellIs" dxfId="3357" priority="3443" operator="greaterThan">
      <formula>0</formula>
    </cfRule>
  </conditionalFormatting>
  <conditionalFormatting sqref="G1448:I1448">
    <cfRule type="expression" dxfId="3356" priority="3445">
      <formula>$D1448="JPY"</formula>
    </cfRule>
  </conditionalFormatting>
  <conditionalFormatting sqref="F1448">
    <cfRule type="expression" dxfId="3355" priority="3438">
      <formula>$E1448="クレカ入金"</formula>
    </cfRule>
    <cfRule type="expression" dxfId="3354" priority="3442">
      <formula>COUNTIF($E1448,"*円*")=1</formula>
    </cfRule>
  </conditionalFormatting>
  <conditionalFormatting sqref="G1450">
    <cfRule type="cellIs" dxfId="3353" priority="3439" operator="equal">
      <formula>"金額入力"</formula>
    </cfRule>
    <cfRule type="expression" dxfId="3352" priority="3441">
      <formula>COUNTIF($F1450,"*円*")=1</formula>
    </cfRule>
  </conditionalFormatting>
  <conditionalFormatting sqref="I1450">
    <cfRule type="expression" dxfId="3351" priority="3440">
      <formula>D1448="JPY"</formula>
    </cfRule>
  </conditionalFormatting>
  <conditionalFormatting sqref="T1452">
    <cfRule type="expression" dxfId="3350" priority="3437">
      <formula>AND(D1453="USD",COUNTIF(F1455,"*円*")=0)=TRUE</formula>
    </cfRule>
  </conditionalFormatting>
  <conditionalFormatting sqref="T1453">
    <cfRule type="expression" dxfId="3349" priority="3436">
      <formula>AND(D1453="USD",COUNTIF(F1455,"*円*")=0)=TRUE</formula>
    </cfRule>
  </conditionalFormatting>
  <conditionalFormatting sqref="K1455:R1455">
    <cfRule type="cellIs" dxfId="3348" priority="3435" operator="greaterThan">
      <formula>0</formula>
    </cfRule>
  </conditionalFormatting>
  <conditionalFormatting sqref="AE1455">
    <cfRule type="expression" dxfId="3347" priority="3434">
      <formula>COUNTIF(F1455,"*円*")=1</formula>
    </cfRule>
  </conditionalFormatting>
  <conditionalFormatting sqref="C1455">
    <cfRule type="expression" dxfId="3346" priority="3432">
      <formula>ISERR(C1455)=TRUE</formula>
    </cfRule>
  </conditionalFormatting>
  <conditionalFormatting sqref="C1455:E1455">
    <cfRule type="cellIs" dxfId="3345" priority="3431" operator="greaterThan">
      <formula>0</formula>
    </cfRule>
  </conditionalFormatting>
  <conditionalFormatting sqref="G1453:I1453">
    <cfRule type="expression" dxfId="3344" priority="3433">
      <formula>$D1453="JPY"</formula>
    </cfRule>
  </conditionalFormatting>
  <conditionalFormatting sqref="F1453">
    <cfRule type="expression" dxfId="3343" priority="3426">
      <formula>$E1453="クレカ入金"</formula>
    </cfRule>
    <cfRule type="expression" dxfId="3342" priority="3430">
      <formula>COUNTIF($E1453,"*円*")=1</formula>
    </cfRule>
  </conditionalFormatting>
  <conditionalFormatting sqref="G1455">
    <cfRule type="cellIs" dxfId="3341" priority="3427" operator="equal">
      <formula>"金額入力"</formula>
    </cfRule>
    <cfRule type="expression" dxfId="3340" priority="3429">
      <formula>COUNTIF($F1455,"*円*")=1</formula>
    </cfRule>
  </conditionalFormatting>
  <conditionalFormatting sqref="I1455">
    <cfRule type="expression" dxfId="3339" priority="3428">
      <formula>D1453="JPY"</formula>
    </cfRule>
  </conditionalFormatting>
  <conditionalFormatting sqref="T1457">
    <cfRule type="expression" dxfId="3338" priority="3425">
      <formula>AND(D1458="USD",COUNTIF(F1460,"*円*")=0)=TRUE</formula>
    </cfRule>
  </conditionalFormatting>
  <conditionalFormatting sqref="T1458">
    <cfRule type="expression" dxfId="3337" priority="3424">
      <formula>AND(D1458="USD",COUNTIF(F1460,"*円*")=0)=TRUE</formula>
    </cfRule>
  </conditionalFormatting>
  <conditionalFormatting sqref="K1460:R1460">
    <cfRule type="cellIs" dxfId="3336" priority="3423" operator="greaterThan">
      <formula>0</formula>
    </cfRule>
  </conditionalFormatting>
  <conditionalFormatting sqref="AE1460">
    <cfRule type="expression" dxfId="3335" priority="3422">
      <formula>COUNTIF(F1460,"*円*")=1</formula>
    </cfRule>
  </conditionalFormatting>
  <conditionalFormatting sqref="C1460">
    <cfRule type="expression" dxfId="3334" priority="3420">
      <formula>ISERR(C1460)=TRUE</formula>
    </cfRule>
  </conditionalFormatting>
  <conditionalFormatting sqref="C1460:E1460">
    <cfRule type="cellIs" dxfId="3333" priority="3419" operator="greaterThan">
      <formula>0</formula>
    </cfRule>
  </conditionalFormatting>
  <conditionalFormatting sqref="G1458:I1458">
    <cfRule type="expression" dxfId="3332" priority="3421">
      <formula>$D1458="JPY"</formula>
    </cfRule>
  </conditionalFormatting>
  <conditionalFormatting sqref="F1458">
    <cfRule type="expression" dxfId="3331" priority="3414">
      <formula>$E1458="クレカ入金"</formula>
    </cfRule>
    <cfRule type="expression" dxfId="3330" priority="3418">
      <formula>COUNTIF($E1458,"*円*")=1</formula>
    </cfRule>
  </conditionalFormatting>
  <conditionalFormatting sqref="G1460">
    <cfRule type="cellIs" dxfId="3329" priority="3415" operator="equal">
      <formula>"金額入力"</formula>
    </cfRule>
    <cfRule type="expression" dxfId="3328" priority="3417">
      <formula>COUNTIF($F1460,"*円*")=1</formula>
    </cfRule>
  </conditionalFormatting>
  <conditionalFormatting sqref="I1460">
    <cfRule type="expression" dxfId="3327" priority="3416">
      <formula>D1458="JPY"</formula>
    </cfRule>
  </conditionalFormatting>
  <conditionalFormatting sqref="C1476">
    <cfRule type="expression" dxfId="3326" priority="3410">
      <formula>ISERR(C1476)=TRUE</formula>
    </cfRule>
  </conditionalFormatting>
  <conditionalFormatting sqref="C1476:E1476">
    <cfRule type="cellIs" dxfId="3325" priority="3409" operator="greaterThan">
      <formula>0</formula>
    </cfRule>
  </conditionalFormatting>
  <conditionalFormatting sqref="G1474:I1474">
    <cfRule type="expression" dxfId="3324" priority="3411">
      <formula>$D1474="JPY"</formula>
    </cfRule>
  </conditionalFormatting>
  <conditionalFormatting sqref="T1473">
    <cfRule type="expression" dxfId="3323" priority="3412">
      <formula>AND(D1474="USD",COUNTIF(F1476,"*円*")=0)=TRUE</formula>
    </cfRule>
  </conditionalFormatting>
  <conditionalFormatting sqref="F1474">
    <cfRule type="expression" dxfId="3322" priority="3361">
      <formula>$E1474="クレカ入金"</formula>
    </cfRule>
    <cfRule type="expression" dxfId="3321" priority="3408">
      <formula>COUNTIF($E1474,"*円*")=1</formula>
    </cfRule>
  </conditionalFormatting>
  <conditionalFormatting sqref="G1476">
    <cfRule type="cellIs" dxfId="3320" priority="3395" operator="equal">
      <formula>"金額入力"</formula>
    </cfRule>
    <cfRule type="expression" dxfId="3319" priority="3401">
      <formula>COUNTIF($F1476,"*円*")=1</formula>
    </cfRule>
  </conditionalFormatting>
  <conditionalFormatting sqref="T1474">
    <cfRule type="expression" dxfId="3318" priority="3400">
      <formula>AND(D1474="USD",COUNTIF(F1476,"*円*")=0)=TRUE</formula>
    </cfRule>
  </conditionalFormatting>
  <conditionalFormatting sqref="C1465:C1470">
    <cfRule type="expression" dxfId="3317" priority="3399">
      <formula>B1465="✓"</formula>
    </cfRule>
  </conditionalFormatting>
  <conditionalFormatting sqref="G1465">
    <cfRule type="expression" dxfId="3316" priority="3398">
      <formula>J1465="✓"</formula>
    </cfRule>
  </conditionalFormatting>
  <conditionalFormatting sqref="I1476">
    <cfRule type="expression" dxfId="3315" priority="3397">
      <formula>D1474="JPY"</formula>
    </cfRule>
  </conditionalFormatting>
  <conditionalFormatting sqref="E1463:E1464 G1463 I1463">
    <cfRule type="cellIs" dxfId="3314" priority="3396" operator="greaterThan">
      <formula>0</formula>
    </cfRule>
  </conditionalFormatting>
  <conditionalFormatting sqref="G1466">
    <cfRule type="expression" dxfId="3313" priority="3394">
      <formula>J1466="✓"</formula>
    </cfRule>
  </conditionalFormatting>
  <conditionalFormatting sqref="G1467">
    <cfRule type="expression" dxfId="3312" priority="3393">
      <formula>J1467="✓"</formula>
    </cfRule>
  </conditionalFormatting>
  <conditionalFormatting sqref="G1468">
    <cfRule type="expression" dxfId="3311" priority="3392">
      <formula>J1468="✓"</formula>
    </cfRule>
  </conditionalFormatting>
  <conditionalFormatting sqref="G1469">
    <cfRule type="expression" dxfId="3310" priority="3391">
      <formula>J1469="✓"</formula>
    </cfRule>
  </conditionalFormatting>
  <conditionalFormatting sqref="G1470">
    <cfRule type="expression" dxfId="3309" priority="3390">
      <formula>J1470="✓"</formula>
    </cfRule>
  </conditionalFormatting>
  <conditionalFormatting sqref="T1478">
    <cfRule type="expression" dxfId="3308" priority="3389">
      <formula>AND(D1479="USD",COUNTIF(F1481,"*円*")=0)=TRUE</formula>
    </cfRule>
  </conditionalFormatting>
  <conditionalFormatting sqref="T1479">
    <cfRule type="expression" dxfId="3307" priority="3388">
      <formula>AND(D1479="USD",COUNTIF(F1481,"*円*")=0)=TRUE</formula>
    </cfRule>
  </conditionalFormatting>
  <conditionalFormatting sqref="T1483">
    <cfRule type="expression" dxfId="3306" priority="3387">
      <formula>AND(D1484="USD",COUNTIF(F1486,"*円*")=0)=TRUE</formula>
    </cfRule>
  </conditionalFormatting>
  <conditionalFormatting sqref="T1484">
    <cfRule type="expression" dxfId="3305" priority="3386">
      <formula>AND(D1484="USD",COUNTIF(F1486,"*円*")=0)=TRUE</formula>
    </cfRule>
  </conditionalFormatting>
  <conditionalFormatting sqref="T1488">
    <cfRule type="expression" dxfId="3304" priority="3385">
      <formula>AND(D1489="USD",COUNTIF(F1491,"*円*")=0)=TRUE</formula>
    </cfRule>
  </conditionalFormatting>
  <conditionalFormatting sqref="T1489">
    <cfRule type="expression" dxfId="3303" priority="3384">
      <formula>AND(D1489="USD",COUNTIF(F1491,"*円*")=0)=TRUE</formula>
    </cfRule>
  </conditionalFormatting>
  <conditionalFormatting sqref="T1493">
    <cfRule type="expression" dxfId="3302" priority="3383">
      <formula>AND(D1494="USD",COUNTIF(F1496,"*円*")=0)=TRUE</formula>
    </cfRule>
  </conditionalFormatting>
  <conditionalFormatting sqref="T1494">
    <cfRule type="expression" dxfId="3301" priority="3382">
      <formula>AND(D1494="USD",COUNTIF(F1496,"*円*")=0)=TRUE</formula>
    </cfRule>
  </conditionalFormatting>
  <conditionalFormatting sqref="T1498">
    <cfRule type="expression" dxfId="3300" priority="3381">
      <formula>AND(D1499="USD",COUNTIF(F1501,"*円*")=0)=TRUE</formula>
    </cfRule>
  </conditionalFormatting>
  <conditionalFormatting sqref="T1499">
    <cfRule type="expression" dxfId="3299" priority="3380">
      <formula>AND(D1499="USD",COUNTIF(F1501,"*円*")=0)=TRUE</formula>
    </cfRule>
  </conditionalFormatting>
  <conditionalFormatting sqref="T1503">
    <cfRule type="expression" dxfId="3298" priority="3379">
      <formula>AND(D1504="USD",COUNTIF(F1506,"*円*")=0)=TRUE</formula>
    </cfRule>
  </conditionalFormatting>
  <conditionalFormatting sqref="T1504">
    <cfRule type="expression" dxfId="3297" priority="3378">
      <formula>AND(D1504="USD",COUNTIF(F1506,"*円*")=0)=TRUE</formula>
    </cfRule>
  </conditionalFormatting>
  <conditionalFormatting sqref="T1508">
    <cfRule type="expression" dxfId="3296" priority="3377">
      <formula>AND(D1509="USD",COUNTIF(F1511,"*円*")=0)=TRUE</formula>
    </cfRule>
  </conditionalFormatting>
  <conditionalFormatting sqref="T1509">
    <cfRule type="expression" dxfId="3295" priority="3376">
      <formula>AND(D1509="USD",COUNTIF(F1511,"*円*")=0)=TRUE</formula>
    </cfRule>
  </conditionalFormatting>
  <conditionalFormatting sqref="T1513">
    <cfRule type="expression" dxfId="3294" priority="3375">
      <formula>AND(D1514="USD",COUNTIF(F1516,"*円*")=0)=TRUE</formula>
    </cfRule>
  </conditionalFormatting>
  <conditionalFormatting sqref="T1514">
    <cfRule type="expression" dxfId="3293" priority="3374">
      <formula>AND(D1514="USD",COUNTIF(F1516,"*円*")=0)=TRUE</formula>
    </cfRule>
  </conditionalFormatting>
  <conditionalFormatting sqref="T1518">
    <cfRule type="expression" dxfId="3292" priority="3373">
      <formula>AND(D1519="USD",COUNTIF(F1521,"*円*")=0)=TRUE</formula>
    </cfRule>
  </conditionalFormatting>
  <conditionalFormatting sqref="T1519">
    <cfRule type="expression" dxfId="3291" priority="3372">
      <formula>AND(D1519="USD",COUNTIF(F1521,"*円*")=0)=TRUE</formula>
    </cfRule>
  </conditionalFormatting>
  <conditionalFormatting sqref="K1476:R1476">
    <cfRule type="cellIs" dxfId="3290" priority="3371" operator="greaterThan">
      <formula>0</formula>
    </cfRule>
  </conditionalFormatting>
  <conditionalFormatting sqref="K1481:R1481">
    <cfRule type="cellIs" dxfId="3289" priority="3370" operator="greaterThan">
      <formula>0</formula>
    </cfRule>
  </conditionalFormatting>
  <conditionalFormatting sqref="K1486:R1486">
    <cfRule type="cellIs" dxfId="3288" priority="3369" operator="greaterThan">
      <formula>0</formula>
    </cfRule>
  </conditionalFormatting>
  <conditionalFormatting sqref="K1491:R1491">
    <cfRule type="cellIs" dxfId="3287" priority="3368" operator="greaterThan">
      <formula>0</formula>
    </cfRule>
  </conditionalFormatting>
  <conditionalFormatting sqref="K1496:R1496">
    <cfRule type="cellIs" dxfId="3286" priority="3367" operator="greaterThan">
      <formula>0</formula>
    </cfRule>
  </conditionalFormatting>
  <conditionalFormatting sqref="K1501:R1501">
    <cfRule type="cellIs" dxfId="3285" priority="3366" operator="greaterThan">
      <formula>0</formula>
    </cfRule>
  </conditionalFormatting>
  <conditionalFormatting sqref="K1506:R1506">
    <cfRule type="cellIs" dxfId="3284" priority="3365" operator="greaterThan">
      <formula>0</formula>
    </cfRule>
  </conditionalFormatting>
  <conditionalFormatting sqref="K1511:R1511">
    <cfRule type="cellIs" dxfId="3283" priority="3364" operator="greaterThan">
      <formula>0</formula>
    </cfRule>
  </conditionalFormatting>
  <conditionalFormatting sqref="K1516:R1516">
    <cfRule type="cellIs" dxfId="3282" priority="3363" operator="greaterThan">
      <formula>0</formula>
    </cfRule>
  </conditionalFormatting>
  <conditionalFormatting sqref="K1521:R1521">
    <cfRule type="cellIs" dxfId="3281" priority="3362" operator="greaterThan">
      <formula>0</formula>
    </cfRule>
  </conditionalFormatting>
  <conditionalFormatting sqref="AE1476">
    <cfRule type="expression" dxfId="3280" priority="3360">
      <formula>COUNTIF(F1476,"*円*")=1</formula>
    </cfRule>
  </conditionalFormatting>
  <conditionalFormatting sqref="AE1481">
    <cfRule type="expression" dxfId="3279" priority="3359">
      <formula>COUNTIF(F1481,"*円*")=1</formula>
    </cfRule>
  </conditionalFormatting>
  <conditionalFormatting sqref="AE1486">
    <cfRule type="expression" dxfId="3278" priority="3358">
      <formula>COUNTIF(F1486,"*円*")=1</formula>
    </cfRule>
  </conditionalFormatting>
  <conditionalFormatting sqref="AE1491">
    <cfRule type="expression" dxfId="3277" priority="3357">
      <formula>COUNTIF(F1491,"*円*")=1</formula>
    </cfRule>
  </conditionalFormatting>
  <conditionalFormatting sqref="AE1496">
    <cfRule type="expression" dxfId="3276" priority="3356">
      <formula>COUNTIF(F1496,"*円*")=1</formula>
    </cfRule>
  </conditionalFormatting>
  <conditionalFormatting sqref="AE1501">
    <cfRule type="expression" dxfId="3275" priority="3355">
      <formula>COUNTIF(F1501,"*円*")=1</formula>
    </cfRule>
  </conditionalFormatting>
  <conditionalFormatting sqref="AE1506">
    <cfRule type="expression" dxfId="3274" priority="3354">
      <formula>COUNTIF(F1506,"*円*")=1</formula>
    </cfRule>
  </conditionalFormatting>
  <conditionalFormatting sqref="AE1511">
    <cfRule type="expression" dxfId="3273" priority="3353">
      <formula>COUNTIF(F1511,"*円*")=1</formula>
    </cfRule>
  </conditionalFormatting>
  <conditionalFormatting sqref="AE1516">
    <cfRule type="expression" dxfId="3272" priority="3352">
      <formula>COUNTIF(F1516,"*円*")=1</formula>
    </cfRule>
  </conditionalFormatting>
  <conditionalFormatting sqref="AE1521">
    <cfRule type="expression" dxfId="3271" priority="3351">
      <formula>COUNTIF(F1521,"*円*")=1</formula>
    </cfRule>
  </conditionalFormatting>
  <conditionalFormatting sqref="C1481">
    <cfRule type="expression" dxfId="3270" priority="3349">
      <formula>ISERR(C1481)=TRUE</formula>
    </cfRule>
  </conditionalFormatting>
  <conditionalFormatting sqref="C1481:E1481">
    <cfRule type="cellIs" dxfId="3269" priority="3348" operator="greaterThan">
      <formula>0</formula>
    </cfRule>
  </conditionalFormatting>
  <conditionalFormatting sqref="G1479:I1479">
    <cfRule type="expression" dxfId="3268" priority="3350">
      <formula>$D1479="JPY"</formula>
    </cfRule>
  </conditionalFormatting>
  <conditionalFormatting sqref="F1479">
    <cfRule type="expression" dxfId="3267" priority="3343">
      <formula>$E1479="クレカ入金"</formula>
    </cfRule>
    <cfRule type="expression" dxfId="3266" priority="3347">
      <formula>COUNTIF($E1479,"*円*")=1</formula>
    </cfRule>
  </conditionalFormatting>
  <conditionalFormatting sqref="G1481">
    <cfRule type="cellIs" dxfId="3265" priority="3344" operator="equal">
      <formula>"金額入力"</formula>
    </cfRule>
    <cfRule type="expression" dxfId="3264" priority="3346">
      <formula>COUNTIF($F1481,"*円*")=1</formula>
    </cfRule>
  </conditionalFormatting>
  <conditionalFormatting sqref="I1481">
    <cfRule type="expression" dxfId="3263" priority="3345">
      <formula>D1479="JPY"</formula>
    </cfRule>
  </conditionalFormatting>
  <conditionalFormatting sqref="C1486">
    <cfRule type="expression" dxfId="3262" priority="3341">
      <formula>ISERR(C1486)=TRUE</formula>
    </cfRule>
  </conditionalFormatting>
  <conditionalFormatting sqref="C1486:E1486">
    <cfRule type="cellIs" dxfId="3261" priority="3340" operator="greaterThan">
      <formula>0</formula>
    </cfRule>
  </conditionalFormatting>
  <conditionalFormatting sqref="G1484:I1484">
    <cfRule type="expression" dxfId="3260" priority="3342">
      <formula>$D1484="JPY"</formula>
    </cfRule>
  </conditionalFormatting>
  <conditionalFormatting sqref="F1484">
    <cfRule type="expression" dxfId="3259" priority="3335">
      <formula>$E1484="クレカ入金"</formula>
    </cfRule>
    <cfRule type="expression" dxfId="3258" priority="3339">
      <formula>COUNTIF($E1484,"*円*")=1</formula>
    </cfRule>
  </conditionalFormatting>
  <conditionalFormatting sqref="G1486">
    <cfRule type="cellIs" dxfId="3257" priority="3336" operator="equal">
      <formula>"金額入力"</formula>
    </cfRule>
    <cfRule type="expression" dxfId="3256" priority="3338">
      <formula>COUNTIF($F1486,"*円*")=1</formula>
    </cfRule>
  </conditionalFormatting>
  <conditionalFormatting sqref="I1486">
    <cfRule type="expression" dxfId="3255" priority="3337">
      <formula>D1484="JPY"</formula>
    </cfRule>
  </conditionalFormatting>
  <conditionalFormatting sqref="C1491">
    <cfRule type="expression" dxfId="3254" priority="3333">
      <formula>ISERR(C1491)=TRUE</formula>
    </cfRule>
  </conditionalFormatting>
  <conditionalFormatting sqref="C1491:E1491">
    <cfRule type="cellIs" dxfId="3253" priority="3332" operator="greaterThan">
      <formula>0</formula>
    </cfRule>
  </conditionalFormatting>
  <conditionalFormatting sqref="G1489:I1489">
    <cfRule type="expression" dxfId="3252" priority="3334">
      <formula>$D1489="JPY"</formula>
    </cfRule>
  </conditionalFormatting>
  <conditionalFormatting sqref="F1489">
    <cfRule type="expression" dxfId="3251" priority="3327">
      <formula>$E1489="クレカ入金"</formula>
    </cfRule>
    <cfRule type="expression" dxfId="3250" priority="3331">
      <formula>COUNTIF($E1489,"*円*")=1</formula>
    </cfRule>
  </conditionalFormatting>
  <conditionalFormatting sqref="G1491">
    <cfRule type="cellIs" dxfId="3249" priority="3328" operator="equal">
      <formula>"金額入力"</formula>
    </cfRule>
    <cfRule type="expression" dxfId="3248" priority="3330">
      <formula>COUNTIF($F1491,"*円*")=1</formula>
    </cfRule>
  </conditionalFormatting>
  <conditionalFormatting sqref="I1491">
    <cfRule type="expression" dxfId="3247" priority="3329">
      <formula>D1489="JPY"</formula>
    </cfRule>
  </conditionalFormatting>
  <conditionalFormatting sqref="C1496">
    <cfRule type="expression" dxfId="3246" priority="3325">
      <formula>ISERR(C1496)=TRUE</formula>
    </cfRule>
  </conditionalFormatting>
  <conditionalFormatting sqref="C1496:E1496">
    <cfRule type="cellIs" dxfId="3245" priority="3324" operator="greaterThan">
      <formula>0</formula>
    </cfRule>
  </conditionalFormatting>
  <conditionalFormatting sqref="G1494:I1494">
    <cfRule type="expression" dxfId="3244" priority="3326">
      <formula>$D1494="JPY"</formula>
    </cfRule>
  </conditionalFormatting>
  <conditionalFormatting sqref="F1494">
    <cfRule type="expression" dxfId="3243" priority="3319">
      <formula>$E1494="クレカ入金"</formula>
    </cfRule>
    <cfRule type="expression" dxfId="3242" priority="3323">
      <formula>COUNTIF($E1494,"*円*")=1</formula>
    </cfRule>
  </conditionalFormatting>
  <conditionalFormatting sqref="G1496">
    <cfRule type="cellIs" dxfId="3241" priority="3320" operator="equal">
      <formula>"金額入力"</formula>
    </cfRule>
    <cfRule type="expression" dxfId="3240" priority="3322">
      <formula>COUNTIF($F1496,"*円*")=1</formula>
    </cfRule>
  </conditionalFormatting>
  <conditionalFormatting sqref="I1496">
    <cfRule type="expression" dxfId="3239" priority="3321">
      <formula>D1494="JPY"</formula>
    </cfRule>
  </conditionalFormatting>
  <conditionalFormatting sqref="C1501">
    <cfRule type="expression" dxfId="3238" priority="3317">
      <formula>ISERR(C1501)=TRUE</formula>
    </cfRule>
  </conditionalFormatting>
  <conditionalFormatting sqref="C1501:E1501">
    <cfRule type="cellIs" dxfId="3237" priority="3316" operator="greaterThan">
      <formula>0</formula>
    </cfRule>
  </conditionalFormatting>
  <conditionalFormatting sqref="G1499:I1499">
    <cfRule type="expression" dxfId="3236" priority="3318">
      <formula>$D1499="JPY"</formula>
    </cfRule>
  </conditionalFormatting>
  <conditionalFormatting sqref="F1499">
    <cfRule type="expression" dxfId="3235" priority="3311">
      <formula>$E1499="クレカ入金"</formula>
    </cfRule>
    <cfRule type="expression" dxfId="3234" priority="3315">
      <formula>COUNTIF($E1499,"*円*")=1</formula>
    </cfRule>
  </conditionalFormatting>
  <conditionalFormatting sqref="G1501">
    <cfRule type="cellIs" dxfId="3233" priority="3312" operator="equal">
      <formula>"金額入力"</formula>
    </cfRule>
    <cfRule type="expression" dxfId="3232" priority="3314">
      <formula>COUNTIF($F1501,"*円*")=1</formula>
    </cfRule>
  </conditionalFormatting>
  <conditionalFormatting sqref="I1501">
    <cfRule type="expression" dxfId="3231" priority="3313">
      <formula>D1499="JPY"</formula>
    </cfRule>
  </conditionalFormatting>
  <conditionalFormatting sqref="C1506">
    <cfRule type="expression" dxfId="3230" priority="3309">
      <formula>ISERR(C1506)=TRUE</formula>
    </cfRule>
  </conditionalFormatting>
  <conditionalFormatting sqref="C1506:E1506">
    <cfRule type="cellIs" dxfId="3229" priority="3308" operator="greaterThan">
      <formula>0</formula>
    </cfRule>
  </conditionalFormatting>
  <conditionalFormatting sqref="G1504:I1504">
    <cfRule type="expression" dxfId="3228" priority="3310">
      <formula>$D1504="JPY"</formula>
    </cfRule>
  </conditionalFormatting>
  <conditionalFormatting sqref="F1504">
    <cfRule type="expression" dxfId="3227" priority="3303">
      <formula>$E1504="クレカ入金"</formula>
    </cfRule>
    <cfRule type="expression" dxfId="3226" priority="3307">
      <formula>COUNTIF($E1504,"*円*")=1</formula>
    </cfRule>
  </conditionalFormatting>
  <conditionalFormatting sqref="G1506">
    <cfRule type="cellIs" dxfId="3225" priority="3304" operator="equal">
      <formula>"金額入力"</formula>
    </cfRule>
    <cfRule type="expression" dxfId="3224" priority="3306">
      <formula>COUNTIF($F1506,"*円*")=1</formula>
    </cfRule>
  </conditionalFormatting>
  <conditionalFormatting sqref="I1506">
    <cfRule type="expression" dxfId="3223" priority="3305">
      <formula>D1504="JPY"</formula>
    </cfRule>
  </conditionalFormatting>
  <conditionalFormatting sqref="C1511">
    <cfRule type="expression" dxfId="3222" priority="3301">
      <formula>ISERR(C1511)=TRUE</formula>
    </cfRule>
  </conditionalFormatting>
  <conditionalFormatting sqref="C1511:E1511">
    <cfRule type="cellIs" dxfId="3221" priority="3300" operator="greaterThan">
      <formula>0</formula>
    </cfRule>
  </conditionalFormatting>
  <conditionalFormatting sqref="G1509:I1509">
    <cfRule type="expression" dxfId="3220" priority="3302">
      <formula>$D1509="JPY"</formula>
    </cfRule>
  </conditionalFormatting>
  <conditionalFormatting sqref="F1509">
    <cfRule type="expression" dxfId="3219" priority="3295">
      <formula>$E1509="クレカ入金"</formula>
    </cfRule>
    <cfRule type="expression" dxfId="3218" priority="3299">
      <formula>COUNTIF($E1509,"*円*")=1</formula>
    </cfRule>
  </conditionalFormatting>
  <conditionalFormatting sqref="G1511">
    <cfRule type="cellIs" dxfId="3217" priority="3296" operator="equal">
      <formula>"金額入力"</formula>
    </cfRule>
    <cfRule type="expression" dxfId="3216" priority="3298">
      <formula>COUNTIF($F1511,"*円*")=1</formula>
    </cfRule>
  </conditionalFormatting>
  <conditionalFormatting sqref="I1511">
    <cfRule type="expression" dxfId="3215" priority="3297">
      <formula>D1509="JPY"</formula>
    </cfRule>
  </conditionalFormatting>
  <conditionalFormatting sqref="C1516">
    <cfRule type="expression" dxfId="3214" priority="3293">
      <formula>ISERR(C1516)=TRUE</formula>
    </cfRule>
  </conditionalFormatting>
  <conditionalFormatting sqref="C1516:E1516">
    <cfRule type="cellIs" dxfId="3213" priority="3292" operator="greaterThan">
      <formula>0</formula>
    </cfRule>
  </conditionalFormatting>
  <conditionalFormatting sqref="G1514:I1514">
    <cfRule type="expression" dxfId="3212" priority="3294">
      <formula>$D1514="JPY"</formula>
    </cfRule>
  </conditionalFormatting>
  <conditionalFormatting sqref="F1514">
    <cfRule type="expression" dxfId="3211" priority="3287">
      <formula>$E1514="クレカ入金"</formula>
    </cfRule>
    <cfRule type="expression" dxfId="3210" priority="3291">
      <formula>COUNTIF($E1514,"*円*")=1</formula>
    </cfRule>
  </conditionalFormatting>
  <conditionalFormatting sqref="G1516">
    <cfRule type="cellIs" dxfId="3209" priority="3288" operator="equal">
      <formula>"金額入力"</formula>
    </cfRule>
    <cfRule type="expression" dxfId="3208" priority="3290">
      <formula>COUNTIF($F1516,"*円*")=1</formula>
    </cfRule>
  </conditionalFormatting>
  <conditionalFormatting sqref="I1516">
    <cfRule type="expression" dxfId="3207" priority="3289">
      <formula>D1514="JPY"</formula>
    </cfRule>
  </conditionalFormatting>
  <conditionalFormatting sqref="C1521">
    <cfRule type="expression" dxfId="3206" priority="3285">
      <formula>ISERR(C1521)=TRUE</formula>
    </cfRule>
  </conditionalFormatting>
  <conditionalFormatting sqref="C1521:E1521">
    <cfRule type="cellIs" dxfId="3205" priority="3284" operator="greaterThan">
      <formula>0</formula>
    </cfRule>
  </conditionalFormatting>
  <conditionalFormatting sqref="G1519:I1519">
    <cfRule type="expression" dxfId="3204" priority="3286">
      <formula>$D1519="JPY"</formula>
    </cfRule>
  </conditionalFormatting>
  <conditionalFormatting sqref="F1519">
    <cfRule type="expression" dxfId="3203" priority="3279">
      <formula>$E1519="クレカ入金"</formula>
    </cfRule>
    <cfRule type="expression" dxfId="3202" priority="3283">
      <formula>COUNTIF($E1519,"*円*")=1</formula>
    </cfRule>
  </conditionalFormatting>
  <conditionalFormatting sqref="G1521">
    <cfRule type="cellIs" dxfId="3201" priority="3280" operator="equal">
      <formula>"金額入力"</formula>
    </cfRule>
    <cfRule type="expression" dxfId="3200" priority="3282">
      <formula>COUNTIF($F1521,"*円*")=1</formula>
    </cfRule>
  </conditionalFormatting>
  <conditionalFormatting sqref="I1521">
    <cfRule type="expression" dxfId="3199" priority="3281">
      <formula>D1519="JPY"</formula>
    </cfRule>
  </conditionalFormatting>
  <conditionalFormatting sqref="T1523">
    <cfRule type="expression" dxfId="3198" priority="3278">
      <formula>AND(D1524="USD",COUNTIF(F1526,"*円*")=0)=TRUE</formula>
    </cfRule>
  </conditionalFormatting>
  <conditionalFormatting sqref="T1524">
    <cfRule type="expression" dxfId="3197" priority="3277">
      <formula>AND(D1524="USD",COUNTIF(F1526,"*円*")=0)=TRUE</formula>
    </cfRule>
  </conditionalFormatting>
  <conditionalFormatting sqref="K1526:R1526">
    <cfRule type="cellIs" dxfId="3196" priority="3276" operator="greaterThan">
      <formula>0</formula>
    </cfRule>
  </conditionalFormatting>
  <conditionalFormatting sqref="AE1526">
    <cfRule type="expression" dxfId="3195" priority="3275">
      <formula>COUNTIF(F1526,"*円*")=1</formula>
    </cfRule>
  </conditionalFormatting>
  <conditionalFormatting sqref="C1526">
    <cfRule type="expression" dxfId="3194" priority="3273">
      <formula>ISERR(C1526)=TRUE</formula>
    </cfRule>
  </conditionalFormatting>
  <conditionalFormatting sqref="C1526:E1526">
    <cfRule type="cellIs" dxfId="3193" priority="3272" operator="greaterThan">
      <formula>0</formula>
    </cfRule>
  </conditionalFormatting>
  <conditionalFormatting sqref="G1524:I1524">
    <cfRule type="expression" dxfId="3192" priority="3274">
      <formula>$D1524="JPY"</formula>
    </cfRule>
  </conditionalFormatting>
  <conditionalFormatting sqref="F1524">
    <cfRule type="expression" dxfId="3191" priority="3267">
      <formula>$E1524="クレカ入金"</formula>
    </cfRule>
    <cfRule type="expression" dxfId="3190" priority="3271">
      <formula>COUNTIF($E1524,"*円*")=1</formula>
    </cfRule>
  </conditionalFormatting>
  <conditionalFormatting sqref="G1526">
    <cfRule type="cellIs" dxfId="3189" priority="3268" operator="equal">
      <formula>"金額入力"</formula>
    </cfRule>
    <cfRule type="expression" dxfId="3188" priority="3270">
      <formula>COUNTIF($F1526,"*円*")=1</formula>
    </cfRule>
  </conditionalFormatting>
  <conditionalFormatting sqref="I1526">
    <cfRule type="expression" dxfId="3187" priority="3269">
      <formula>D1524="JPY"</formula>
    </cfRule>
  </conditionalFormatting>
  <conditionalFormatting sqref="T1528">
    <cfRule type="expression" dxfId="3186" priority="3266">
      <formula>AND(D1529="USD",COUNTIF(F1531,"*円*")=0)=TRUE</formula>
    </cfRule>
  </conditionalFormatting>
  <conditionalFormatting sqref="T1529">
    <cfRule type="expression" dxfId="3185" priority="3265">
      <formula>AND(D1529="USD",COUNTIF(F1531,"*円*")=0)=TRUE</formula>
    </cfRule>
  </conditionalFormatting>
  <conditionalFormatting sqref="K1531:R1531">
    <cfRule type="cellIs" dxfId="3184" priority="3264" operator="greaterThan">
      <formula>0</formula>
    </cfRule>
  </conditionalFormatting>
  <conditionalFormatting sqref="AE1531">
    <cfRule type="expression" dxfId="3183" priority="3263">
      <formula>COUNTIF(F1531,"*円*")=1</formula>
    </cfRule>
  </conditionalFormatting>
  <conditionalFormatting sqref="C1531">
    <cfRule type="expression" dxfId="3182" priority="3261">
      <formula>ISERR(C1531)=TRUE</formula>
    </cfRule>
  </conditionalFormatting>
  <conditionalFormatting sqref="C1531:E1531">
    <cfRule type="cellIs" dxfId="3181" priority="3260" operator="greaterThan">
      <formula>0</formula>
    </cfRule>
  </conditionalFormatting>
  <conditionalFormatting sqref="G1529:I1529">
    <cfRule type="expression" dxfId="3180" priority="3262">
      <formula>$D1529="JPY"</formula>
    </cfRule>
  </conditionalFormatting>
  <conditionalFormatting sqref="F1529">
    <cfRule type="expression" dxfId="3179" priority="3255">
      <formula>$E1529="クレカ入金"</formula>
    </cfRule>
    <cfRule type="expression" dxfId="3178" priority="3259">
      <formula>COUNTIF($E1529,"*円*")=1</formula>
    </cfRule>
  </conditionalFormatting>
  <conditionalFormatting sqref="G1531">
    <cfRule type="cellIs" dxfId="3177" priority="3256" operator="equal">
      <formula>"金額入力"</formula>
    </cfRule>
    <cfRule type="expression" dxfId="3176" priority="3258">
      <formula>COUNTIF($F1531,"*円*")=1</formula>
    </cfRule>
  </conditionalFormatting>
  <conditionalFormatting sqref="I1531">
    <cfRule type="expression" dxfId="3175" priority="3257">
      <formula>D1529="JPY"</formula>
    </cfRule>
  </conditionalFormatting>
  <conditionalFormatting sqref="T1533">
    <cfRule type="expression" dxfId="3174" priority="3254">
      <formula>AND(D1534="USD",COUNTIF(F1536,"*円*")=0)=TRUE</formula>
    </cfRule>
  </conditionalFormatting>
  <conditionalFormatting sqref="T1534">
    <cfRule type="expression" dxfId="3173" priority="3253">
      <formula>AND(D1534="USD",COUNTIF(F1536,"*円*")=0)=TRUE</formula>
    </cfRule>
  </conditionalFormatting>
  <conditionalFormatting sqref="K1536:R1536">
    <cfRule type="cellIs" dxfId="3172" priority="3252" operator="greaterThan">
      <formula>0</formula>
    </cfRule>
  </conditionalFormatting>
  <conditionalFormatting sqref="AE1536">
    <cfRule type="expression" dxfId="3171" priority="3251">
      <formula>COUNTIF(F1536,"*円*")=1</formula>
    </cfRule>
  </conditionalFormatting>
  <conditionalFormatting sqref="C1536">
    <cfRule type="expression" dxfId="3170" priority="3249">
      <formula>ISERR(C1536)=TRUE</formula>
    </cfRule>
  </conditionalFormatting>
  <conditionalFormatting sqref="C1536:E1536">
    <cfRule type="cellIs" dxfId="3169" priority="3248" operator="greaterThan">
      <formula>0</formula>
    </cfRule>
  </conditionalFormatting>
  <conditionalFormatting sqref="G1534:I1534">
    <cfRule type="expression" dxfId="3168" priority="3250">
      <formula>$D1534="JPY"</formula>
    </cfRule>
  </conditionalFormatting>
  <conditionalFormatting sqref="F1534">
    <cfRule type="expression" dxfId="3167" priority="3243">
      <formula>$E1534="クレカ入金"</formula>
    </cfRule>
    <cfRule type="expression" dxfId="3166" priority="3247">
      <formula>COUNTIF($E1534,"*円*")=1</formula>
    </cfRule>
  </conditionalFormatting>
  <conditionalFormatting sqref="G1536">
    <cfRule type="cellIs" dxfId="3165" priority="3244" operator="equal">
      <formula>"金額入力"</formula>
    </cfRule>
    <cfRule type="expression" dxfId="3164" priority="3246">
      <formula>COUNTIF($F1536,"*円*")=1</formula>
    </cfRule>
  </conditionalFormatting>
  <conditionalFormatting sqref="I1536">
    <cfRule type="expression" dxfId="3163" priority="3245">
      <formula>D1534="JPY"</formula>
    </cfRule>
  </conditionalFormatting>
  <conditionalFormatting sqref="T1538">
    <cfRule type="expression" dxfId="3162" priority="3242">
      <formula>AND(D1539="USD",COUNTIF(F1541,"*円*")=0)=TRUE</formula>
    </cfRule>
  </conditionalFormatting>
  <conditionalFormatting sqref="T1539">
    <cfRule type="expression" dxfId="3161" priority="3241">
      <formula>AND(D1539="USD",COUNTIF(F1541,"*円*")=0)=TRUE</formula>
    </cfRule>
  </conditionalFormatting>
  <conditionalFormatting sqref="K1541:R1541">
    <cfRule type="cellIs" dxfId="3160" priority="3240" operator="greaterThan">
      <formula>0</formula>
    </cfRule>
  </conditionalFormatting>
  <conditionalFormatting sqref="AE1541">
    <cfRule type="expression" dxfId="3159" priority="3239">
      <formula>COUNTIF(F1541,"*円*")=1</formula>
    </cfRule>
  </conditionalFormatting>
  <conditionalFormatting sqref="C1541">
    <cfRule type="expression" dxfId="3158" priority="3237">
      <formula>ISERR(C1541)=TRUE</formula>
    </cfRule>
  </conditionalFormatting>
  <conditionalFormatting sqref="C1541:E1541">
    <cfRule type="cellIs" dxfId="3157" priority="3236" operator="greaterThan">
      <formula>0</formula>
    </cfRule>
  </conditionalFormatting>
  <conditionalFormatting sqref="G1539:I1539">
    <cfRule type="expression" dxfId="3156" priority="3238">
      <formula>$D1539="JPY"</formula>
    </cfRule>
  </conditionalFormatting>
  <conditionalFormatting sqref="F1539">
    <cfRule type="expression" dxfId="3155" priority="3231">
      <formula>$E1539="クレカ入金"</formula>
    </cfRule>
    <cfRule type="expression" dxfId="3154" priority="3235">
      <formula>COUNTIF($E1539,"*円*")=1</formula>
    </cfRule>
  </conditionalFormatting>
  <conditionalFormatting sqref="G1541">
    <cfRule type="cellIs" dxfId="3153" priority="3232" operator="equal">
      <formula>"金額入力"</formula>
    </cfRule>
    <cfRule type="expression" dxfId="3152" priority="3234">
      <formula>COUNTIF($F1541,"*円*")=1</formula>
    </cfRule>
  </conditionalFormatting>
  <conditionalFormatting sqref="I1541">
    <cfRule type="expression" dxfId="3151" priority="3233">
      <formula>D1539="JPY"</formula>
    </cfRule>
  </conditionalFormatting>
  <conditionalFormatting sqref="T1543">
    <cfRule type="expression" dxfId="3150" priority="3230">
      <formula>AND(D1544="USD",COUNTIF(F1546,"*円*")=0)=TRUE</formula>
    </cfRule>
  </conditionalFormatting>
  <conditionalFormatting sqref="T1544">
    <cfRule type="expression" dxfId="3149" priority="3229">
      <formula>AND(D1544="USD",COUNTIF(F1546,"*円*")=0)=TRUE</formula>
    </cfRule>
  </conditionalFormatting>
  <conditionalFormatting sqref="K1546:R1546">
    <cfRule type="cellIs" dxfId="3148" priority="3228" operator="greaterThan">
      <formula>0</formula>
    </cfRule>
  </conditionalFormatting>
  <conditionalFormatting sqref="AE1546">
    <cfRule type="expression" dxfId="3147" priority="3227">
      <formula>COUNTIF(F1546,"*円*")=1</formula>
    </cfRule>
  </conditionalFormatting>
  <conditionalFormatting sqref="C1546">
    <cfRule type="expression" dxfId="3146" priority="3225">
      <formula>ISERR(C1546)=TRUE</formula>
    </cfRule>
  </conditionalFormatting>
  <conditionalFormatting sqref="C1546:E1546">
    <cfRule type="cellIs" dxfId="3145" priority="3224" operator="greaterThan">
      <formula>0</formula>
    </cfRule>
  </conditionalFormatting>
  <conditionalFormatting sqref="G1544:I1544">
    <cfRule type="expression" dxfId="3144" priority="3226">
      <formula>$D1544="JPY"</formula>
    </cfRule>
  </conditionalFormatting>
  <conditionalFormatting sqref="F1544">
    <cfRule type="expression" dxfId="3143" priority="3219">
      <formula>$E1544="クレカ入金"</formula>
    </cfRule>
    <cfRule type="expression" dxfId="3142" priority="3223">
      <formula>COUNTIF($E1544,"*円*")=1</formula>
    </cfRule>
  </conditionalFormatting>
  <conditionalFormatting sqref="G1546">
    <cfRule type="cellIs" dxfId="3141" priority="3220" operator="equal">
      <formula>"金額入力"</formula>
    </cfRule>
    <cfRule type="expression" dxfId="3140" priority="3222">
      <formula>COUNTIF($F1546,"*円*")=1</formula>
    </cfRule>
  </conditionalFormatting>
  <conditionalFormatting sqref="I1546">
    <cfRule type="expression" dxfId="3139" priority="3221">
      <formula>D1544="JPY"</formula>
    </cfRule>
  </conditionalFormatting>
  <conditionalFormatting sqref="C1562">
    <cfRule type="expression" dxfId="3138" priority="3215">
      <formula>ISERR(C1562)=TRUE</formula>
    </cfRule>
  </conditionalFormatting>
  <conditionalFormatting sqref="C1562:E1562">
    <cfRule type="cellIs" dxfId="3137" priority="3214" operator="greaterThan">
      <formula>0</formula>
    </cfRule>
  </conditionalFormatting>
  <conditionalFormatting sqref="G1560:I1560">
    <cfRule type="expression" dxfId="3136" priority="3216">
      <formula>$D1560="JPY"</formula>
    </cfRule>
  </conditionalFormatting>
  <conditionalFormatting sqref="T1559">
    <cfRule type="expression" dxfId="3135" priority="3217">
      <formula>AND(D1560="USD",COUNTIF(F1562,"*円*")=0)=TRUE</formula>
    </cfRule>
  </conditionalFormatting>
  <conditionalFormatting sqref="F1560">
    <cfRule type="expression" dxfId="3134" priority="3166">
      <formula>$E1560="クレカ入金"</formula>
    </cfRule>
    <cfRule type="expression" dxfId="3133" priority="3213">
      <formula>COUNTIF($E1560,"*円*")=1</formula>
    </cfRule>
  </conditionalFormatting>
  <conditionalFormatting sqref="G1562">
    <cfRule type="cellIs" dxfId="3132" priority="3200" operator="equal">
      <formula>"金額入力"</formula>
    </cfRule>
    <cfRule type="expression" dxfId="3131" priority="3206">
      <formula>COUNTIF($F1562,"*円*")=1</formula>
    </cfRule>
  </conditionalFormatting>
  <conditionalFormatting sqref="T1560">
    <cfRule type="expression" dxfId="3130" priority="3205">
      <formula>AND(D1560="USD",COUNTIF(F1562,"*円*")=0)=TRUE</formula>
    </cfRule>
  </conditionalFormatting>
  <conditionalFormatting sqref="C1551:C1556">
    <cfRule type="expression" dxfId="3129" priority="3204">
      <formula>B1551="✓"</formula>
    </cfRule>
  </conditionalFormatting>
  <conditionalFormatting sqref="G1551">
    <cfRule type="expression" dxfId="3128" priority="3203">
      <formula>J1551="✓"</formula>
    </cfRule>
  </conditionalFormatting>
  <conditionalFormatting sqref="I1562">
    <cfRule type="expression" dxfId="3127" priority="3202">
      <formula>D1560="JPY"</formula>
    </cfRule>
  </conditionalFormatting>
  <conditionalFormatting sqref="E1549:E1550 G1549 I1549">
    <cfRule type="cellIs" dxfId="3126" priority="3201" operator="greaterThan">
      <formula>0</formula>
    </cfRule>
  </conditionalFormatting>
  <conditionalFormatting sqref="G1552">
    <cfRule type="expression" dxfId="3125" priority="3199">
      <formula>J1552="✓"</formula>
    </cfRule>
  </conditionalFormatting>
  <conditionalFormatting sqref="G1553">
    <cfRule type="expression" dxfId="3124" priority="3198">
      <formula>J1553="✓"</formula>
    </cfRule>
  </conditionalFormatting>
  <conditionalFormatting sqref="G1554">
    <cfRule type="expression" dxfId="3123" priority="3197">
      <formula>J1554="✓"</formula>
    </cfRule>
  </conditionalFormatting>
  <conditionalFormatting sqref="G1555">
    <cfRule type="expression" dxfId="3122" priority="3196">
      <formula>J1555="✓"</formula>
    </cfRule>
  </conditionalFormatting>
  <conditionalFormatting sqref="G1556">
    <cfRule type="expression" dxfId="3121" priority="3195">
      <formula>J1556="✓"</formula>
    </cfRule>
  </conditionalFormatting>
  <conditionalFormatting sqref="T1564">
    <cfRule type="expression" dxfId="3120" priority="3194">
      <formula>AND(D1565="USD",COUNTIF(F1567,"*円*")=0)=TRUE</formula>
    </cfRule>
  </conditionalFormatting>
  <conditionalFormatting sqref="T1565">
    <cfRule type="expression" dxfId="3119" priority="3193">
      <formula>AND(D1565="USD",COUNTIF(F1567,"*円*")=0)=TRUE</formula>
    </cfRule>
  </conditionalFormatting>
  <conditionalFormatting sqref="T1569">
    <cfRule type="expression" dxfId="3118" priority="3192">
      <formula>AND(D1570="USD",COUNTIF(F1572,"*円*")=0)=TRUE</formula>
    </cfRule>
  </conditionalFormatting>
  <conditionalFormatting sqref="T1570">
    <cfRule type="expression" dxfId="3117" priority="3191">
      <formula>AND(D1570="USD",COUNTIF(F1572,"*円*")=0)=TRUE</formula>
    </cfRule>
  </conditionalFormatting>
  <conditionalFormatting sqref="T1574">
    <cfRule type="expression" dxfId="3116" priority="3190">
      <formula>AND(D1575="USD",COUNTIF(F1577,"*円*")=0)=TRUE</formula>
    </cfRule>
  </conditionalFormatting>
  <conditionalFormatting sqref="T1575">
    <cfRule type="expression" dxfId="3115" priority="3189">
      <formula>AND(D1575="USD",COUNTIF(F1577,"*円*")=0)=TRUE</formula>
    </cfRule>
  </conditionalFormatting>
  <conditionalFormatting sqref="T1579">
    <cfRule type="expression" dxfId="3114" priority="3188">
      <formula>AND(D1580="USD",COUNTIF(F1582,"*円*")=0)=TRUE</formula>
    </cfRule>
  </conditionalFormatting>
  <conditionalFormatting sqref="T1580">
    <cfRule type="expression" dxfId="3113" priority="3187">
      <formula>AND(D1580="USD",COUNTIF(F1582,"*円*")=0)=TRUE</formula>
    </cfRule>
  </conditionalFormatting>
  <conditionalFormatting sqref="T1584">
    <cfRule type="expression" dxfId="3112" priority="3186">
      <formula>AND(D1585="USD",COUNTIF(F1587,"*円*")=0)=TRUE</formula>
    </cfRule>
  </conditionalFormatting>
  <conditionalFormatting sqref="T1585">
    <cfRule type="expression" dxfId="3111" priority="3185">
      <formula>AND(D1585="USD",COUNTIF(F1587,"*円*")=0)=TRUE</formula>
    </cfRule>
  </conditionalFormatting>
  <conditionalFormatting sqref="T1589">
    <cfRule type="expression" dxfId="3110" priority="3184">
      <formula>AND(D1590="USD",COUNTIF(F1592,"*円*")=0)=TRUE</formula>
    </cfRule>
  </conditionalFormatting>
  <conditionalFormatting sqref="T1590">
    <cfRule type="expression" dxfId="3109" priority="3183">
      <formula>AND(D1590="USD",COUNTIF(F1592,"*円*")=0)=TRUE</formula>
    </cfRule>
  </conditionalFormatting>
  <conditionalFormatting sqref="T1594">
    <cfRule type="expression" dxfId="3108" priority="3182">
      <formula>AND(D1595="USD",COUNTIF(F1597,"*円*")=0)=TRUE</formula>
    </cfRule>
  </conditionalFormatting>
  <conditionalFormatting sqref="T1595">
    <cfRule type="expression" dxfId="3107" priority="3181">
      <formula>AND(D1595="USD",COUNTIF(F1597,"*円*")=0)=TRUE</formula>
    </cfRule>
  </conditionalFormatting>
  <conditionalFormatting sqref="T1599">
    <cfRule type="expression" dxfId="3106" priority="3180">
      <formula>AND(D1600="USD",COUNTIF(F1602,"*円*")=0)=TRUE</formula>
    </cfRule>
  </conditionalFormatting>
  <conditionalFormatting sqref="T1600">
    <cfRule type="expression" dxfId="3105" priority="3179">
      <formula>AND(D1600="USD",COUNTIF(F1602,"*円*")=0)=TRUE</formula>
    </cfRule>
  </conditionalFormatting>
  <conditionalFormatting sqref="T1604">
    <cfRule type="expression" dxfId="3104" priority="3178">
      <formula>AND(D1605="USD",COUNTIF(F1607,"*円*")=0)=TRUE</formula>
    </cfRule>
  </conditionalFormatting>
  <conditionalFormatting sqref="T1605">
    <cfRule type="expression" dxfId="3103" priority="3177">
      <formula>AND(D1605="USD",COUNTIF(F1607,"*円*")=0)=TRUE</formula>
    </cfRule>
  </conditionalFormatting>
  <conditionalFormatting sqref="K1562:R1562">
    <cfRule type="cellIs" dxfId="3102" priority="3176" operator="greaterThan">
      <formula>0</formula>
    </cfRule>
  </conditionalFormatting>
  <conditionalFormatting sqref="K1567:R1567">
    <cfRule type="cellIs" dxfId="3101" priority="3175" operator="greaterThan">
      <formula>0</formula>
    </cfRule>
  </conditionalFormatting>
  <conditionalFormatting sqref="K1572:R1572">
    <cfRule type="cellIs" dxfId="3100" priority="3174" operator="greaterThan">
      <formula>0</formula>
    </cfRule>
  </conditionalFormatting>
  <conditionalFormatting sqref="K1577:R1577">
    <cfRule type="cellIs" dxfId="3099" priority="3173" operator="greaterThan">
      <formula>0</formula>
    </cfRule>
  </conditionalFormatting>
  <conditionalFormatting sqref="K1582:R1582">
    <cfRule type="cellIs" dxfId="3098" priority="3172" operator="greaterThan">
      <formula>0</formula>
    </cfRule>
  </conditionalFormatting>
  <conditionalFormatting sqref="K1587:R1587">
    <cfRule type="cellIs" dxfId="3097" priority="3171" operator="greaterThan">
      <formula>0</formula>
    </cfRule>
  </conditionalFormatting>
  <conditionalFormatting sqref="K1592:R1592">
    <cfRule type="cellIs" dxfId="3096" priority="3170" operator="greaterThan">
      <formula>0</formula>
    </cfRule>
  </conditionalFormatting>
  <conditionalFormatting sqref="K1597:R1597">
    <cfRule type="cellIs" dxfId="3095" priority="3169" operator="greaterThan">
      <formula>0</formula>
    </cfRule>
  </conditionalFormatting>
  <conditionalFormatting sqref="K1602:R1602">
    <cfRule type="cellIs" dxfId="3094" priority="3168" operator="greaterThan">
      <formula>0</formula>
    </cfRule>
  </conditionalFormatting>
  <conditionalFormatting sqref="K1607:R1607">
    <cfRule type="cellIs" dxfId="3093" priority="3167" operator="greaterThan">
      <formula>0</formula>
    </cfRule>
  </conditionalFormatting>
  <conditionalFormatting sqref="AE1562">
    <cfRule type="expression" dxfId="3092" priority="3165">
      <formula>COUNTIF(F1562,"*円*")=1</formula>
    </cfRule>
  </conditionalFormatting>
  <conditionalFormatting sqref="AE1567">
    <cfRule type="expression" dxfId="3091" priority="3164">
      <formula>COUNTIF(F1567,"*円*")=1</formula>
    </cfRule>
  </conditionalFormatting>
  <conditionalFormatting sqref="AE1572">
    <cfRule type="expression" dxfId="3090" priority="3163">
      <formula>COUNTIF(F1572,"*円*")=1</formula>
    </cfRule>
  </conditionalFormatting>
  <conditionalFormatting sqref="AE1577">
    <cfRule type="expression" dxfId="3089" priority="3162">
      <formula>COUNTIF(F1577,"*円*")=1</formula>
    </cfRule>
  </conditionalFormatting>
  <conditionalFormatting sqref="AE1582">
    <cfRule type="expression" dxfId="3088" priority="3161">
      <formula>COUNTIF(F1582,"*円*")=1</formula>
    </cfRule>
  </conditionalFormatting>
  <conditionalFormatting sqref="AE1587">
    <cfRule type="expression" dxfId="3087" priority="3160">
      <formula>COUNTIF(F1587,"*円*")=1</formula>
    </cfRule>
  </conditionalFormatting>
  <conditionalFormatting sqref="AE1592">
    <cfRule type="expression" dxfId="3086" priority="3159">
      <formula>COUNTIF(F1592,"*円*")=1</formula>
    </cfRule>
  </conditionalFormatting>
  <conditionalFormatting sqref="AE1597">
    <cfRule type="expression" dxfId="3085" priority="3158">
      <formula>COUNTIF(F1597,"*円*")=1</formula>
    </cfRule>
  </conditionalFormatting>
  <conditionalFormatting sqref="AE1602">
    <cfRule type="expression" dxfId="3084" priority="3157">
      <formula>COUNTIF(F1602,"*円*")=1</formula>
    </cfRule>
  </conditionalFormatting>
  <conditionalFormatting sqref="AE1607">
    <cfRule type="expression" dxfId="3083" priority="3156">
      <formula>COUNTIF(F1607,"*円*")=1</formula>
    </cfRule>
  </conditionalFormatting>
  <conditionalFormatting sqref="C1567">
    <cfRule type="expression" dxfId="3082" priority="3154">
      <formula>ISERR(C1567)=TRUE</formula>
    </cfRule>
  </conditionalFormatting>
  <conditionalFormatting sqref="C1567:E1567">
    <cfRule type="cellIs" dxfId="3081" priority="3153" operator="greaterThan">
      <formula>0</formula>
    </cfRule>
  </conditionalFormatting>
  <conditionalFormatting sqref="G1565:I1565">
    <cfRule type="expression" dxfId="3080" priority="3155">
      <formula>$D1565="JPY"</formula>
    </cfRule>
  </conditionalFormatting>
  <conditionalFormatting sqref="F1565">
    <cfRule type="expression" dxfId="3079" priority="3148">
      <formula>$E1565="クレカ入金"</formula>
    </cfRule>
    <cfRule type="expression" dxfId="3078" priority="3152">
      <formula>COUNTIF($E1565,"*円*")=1</formula>
    </cfRule>
  </conditionalFormatting>
  <conditionalFormatting sqref="G1567">
    <cfRule type="cellIs" dxfId="3077" priority="3149" operator="equal">
      <formula>"金額入力"</formula>
    </cfRule>
    <cfRule type="expression" dxfId="3076" priority="3151">
      <formula>COUNTIF($F1567,"*円*")=1</formula>
    </cfRule>
  </conditionalFormatting>
  <conditionalFormatting sqref="I1567">
    <cfRule type="expression" dxfId="3075" priority="3150">
      <formula>D1565="JPY"</formula>
    </cfRule>
  </conditionalFormatting>
  <conditionalFormatting sqref="C1572">
    <cfRule type="expression" dxfId="3074" priority="3146">
      <formula>ISERR(C1572)=TRUE</formula>
    </cfRule>
  </conditionalFormatting>
  <conditionalFormatting sqref="C1572:E1572">
    <cfRule type="cellIs" dxfId="3073" priority="3145" operator="greaterThan">
      <formula>0</formula>
    </cfRule>
  </conditionalFormatting>
  <conditionalFormatting sqref="G1570:I1570">
    <cfRule type="expression" dxfId="3072" priority="3147">
      <formula>$D1570="JPY"</formula>
    </cfRule>
  </conditionalFormatting>
  <conditionalFormatting sqref="F1570">
    <cfRule type="expression" dxfId="3071" priority="3140">
      <formula>$E1570="クレカ入金"</formula>
    </cfRule>
    <cfRule type="expression" dxfId="3070" priority="3144">
      <formula>COUNTIF($E1570,"*円*")=1</formula>
    </cfRule>
  </conditionalFormatting>
  <conditionalFormatting sqref="G1572">
    <cfRule type="cellIs" dxfId="3069" priority="3141" operator="equal">
      <formula>"金額入力"</formula>
    </cfRule>
    <cfRule type="expression" dxfId="3068" priority="3143">
      <formula>COUNTIF($F1572,"*円*")=1</formula>
    </cfRule>
  </conditionalFormatting>
  <conditionalFormatting sqref="I1572">
    <cfRule type="expression" dxfId="3067" priority="3142">
      <formula>D1570="JPY"</formula>
    </cfRule>
  </conditionalFormatting>
  <conditionalFormatting sqref="C1577">
    <cfRule type="expression" dxfId="3066" priority="3138">
      <formula>ISERR(C1577)=TRUE</formula>
    </cfRule>
  </conditionalFormatting>
  <conditionalFormatting sqref="C1577:E1577">
    <cfRule type="cellIs" dxfId="3065" priority="3137" operator="greaterThan">
      <formula>0</formula>
    </cfRule>
  </conditionalFormatting>
  <conditionalFormatting sqref="G1575:I1575">
    <cfRule type="expression" dxfId="3064" priority="3139">
      <formula>$D1575="JPY"</formula>
    </cfRule>
  </conditionalFormatting>
  <conditionalFormatting sqref="F1575">
    <cfRule type="expression" dxfId="3063" priority="3132">
      <formula>$E1575="クレカ入金"</formula>
    </cfRule>
    <cfRule type="expression" dxfId="3062" priority="3136">
      <formula>COUNTIF($E1575,"*円*")=1</formula>
    </cfRule>
  </conditionalFormatting>
  <conditionalFormatting sqref="G1577">
    <cfRule type="cellIs" dxfId="3061" priority="3133" operator="equal">
      <formula>"金額入力"</formula>
    </cfRule>
    <cfRule type="expression" dxfId="3060" priority="3135">
      <formula>COUNTIF($F1577,"*円*")=1</formula>
    </cfRule>
  </conditionalFormatting>
  <conditionalFormatting sqref="I1577">
    <cfRule type="expression" dxfId="3059" priority="3134">
      <formula>D1575="JPY"</formula>
    </cfRule>
  </conditionalFormatting>
  <conditionalFormatting sqref="C1582">
    <cfRule type="expression" dxfId="3058" priority="3130">
      <formula>ISERR(C1582)=TRUE</formula>
    </cfRule>
  </conditionalFormatting>
  <conditionalFormatting sqref="C1582:E1582">
    <cfRule type="cellIs" dxfId="3057" priority="3129" operator="greaterThan">
      <formula>0</formula>
    </cfRule>
  </conditionalFormatting>
  <conditionalFormatting sqref="G1580:I1580">
    <cfRule type="expression" dxfId="3056" priority="3131">
      <formula>$D1580="JPY"</formula>
    </cfRule>
  </conditionalFormatting>
  <conditionalFormatting sqref="F1580">
    <cfRule type="expression" dxfId="3055" priority="3124">
      <formula>$E1580="クレカ入金"</formula>
    </cfRule>
    <cfRule type="expression" dxfId="3054" priority="3128">
      <formula>COUNTIF($E1580,"*円*")=1</formula>
    </cfRule>
  </conditionalFormatting>
  <conditionalFormatting sqref="G1582">
    <cfRule type="cellIs" dxfId="3053" priority="3125" operator="equal">
      <formula>"金額入力"</formula>
    </cfRule>
    <cfRule type="expression" dxfId="3052" priority="3127">
      <formula>COUNTIF($F1582,"*円*")=1</formula>
    </cfRule>
  </conditionalFormatting>
  <conditionalFormatting sqref="I1582">
    <cfRule type="expression" dxfId="3051" priority="3126">
      <formula>D1580="JPY"</formula>
    </cfRule>
  </conditionalFormatting>
  <conditionalFormatting sqref="C1587">
    <cfRule type="expression" dxfId="3050" priority="3122">
      <formula>ISERR(C1587)=TRUE</formula>
    </cfRule>
  </conditionalFormatting>
  <conditionalFormatting sqref="C1587:E1587">
    <cfRule type="cellIs" dxfId="3049" priority="3121" operator="greaterThan">
      <formula>0</formula>
    </cfRule>
  </conditionalFormatting>
  <conditionalFormatting sqref="G1585:I1585">
    <cfRule type="expression" dxfId="3048" priority="3123">
      <formula>$D1585="JPY"</formula>
    </cfRule>
  </conditionalFormatting>
  <conditionalFormatting sqref="F1585">
    <cfRule type="expression" dxfId="3047" priority="3116">
      <formula>$E1585="クレカ入金"</formula>
    </cfRule>
    <cfRule type="expression" dxfId="3046" priority="3120">
      <formula>COUNTIF($E1585,"*円*")=1</formula>
    </cfRule>
  </conditionalFormatting>
  <conditionalFormatting sqref="G1587">
    <cfRule type="cellIs" dxfId="3045" priority="3117" operator="equal">
      <formula>"金額入力"</formula>
    </cfRule>
    <cfRule type="expression" dxfId="3044" priority="3119">
      <formula>COUNTIF($F1587,"*円*")=1</formula>
    </cfRule>
  </conditionalFormatting>
  <conditionalFormatting sqref="I1587">
    <cfRule type="expression" dxfId="3043" priority="3118">
      <formula>D1585="JPY"</formula>
    </cfRule>
  </conditionalFormatting>
  <conditionalFormatting sqref="C1592">
    <cfRule type="expression" dxfId="3042" priority="3114">
      <formula>ISERR(C1592)=TRUE</formula>
    </cfRule>
  </conditionalFormatting>
  <conditionalFormatting sqref="C1592:E1592">
    <cfRule type="cellIs" dxfId="3041" priority="3113" operator="greaterThan">
      <formula>0</formula>
    </cfRule>
  </conditionalFormatting>
  <conditionalFormatting sqref="G1590:I1590">
    <cfRule type="expression" dxfId="3040" priority="3115">
      <formula>$D1590="JPY"</formula>
    </cfRule>
  </conditionalFormatting>
  <conditionalFormatting sqref="F1590">
    <cfRule type="expression" dxfId="3039" priority="3108">
      <formula>$E1590="クレカ入金"</formula>
    </cfRule>
    <cfRule type="expression" dxfId="3038" priority="3112">
      <formula>COUNTIF($E1590,"*円*")=1</formula>
    </cfRule>
  </conditionalFormatting>
  <conditionalFormatting sqref="G1592">
    <cfRule type="cellIs" dxfId="3037" priority="3109" operator="equal">
      <formula>"金額入力"</formula>
    </cfRule>
    <cfRule type="expression" dxfId="3036" priority="3111">
      <formula>COUNTIF($F1592,"*円*")=1</formula>
    </cfRule>
  </conditionalFormatting>
  <conditionalFormatting sqref="I1592">
    <cfRule type="expression" dxfId="3035" priority="3110">
      <formula>D1590="JPY"</formula>
    </cfRule>
  </conditionalFormatting>
  <conditionalFormatting sqref="C1597">
    <cfRule type="expression" dxfId="3034" priority="3106">
      <formula>ISERR(C1597)=TRUE</formula>
    </cfRule>
  </conditionalFormatting>
  <conditionalFormatting sqref="C1597:E1597">
    <cfRule type="cellIs" dxfId="3033" priority="3105" operator="greaterThan">
      <formula>0</formula>
    </cfRule>
  </conditionalFormatting>
  <conditionalFormatting sqref="G1595:I1595">
    <cfRule type="expression" dxfId="3032" priority="3107">
      <formula>$D1595="JPY"</formula>
    </cfRule>
  </conditionalFormatting>
  <conditionalFormatting sqref="F1595">
    <cfRule type="expression" dxfId="3031" priority="3100">
      <formula>$E1595="クレカ入金"</formula>
    </cfRule>
    <cfRule type="expression" dxfId="3030" priority="3104">
      <formula>COUNTIF($E1595,"*円*")=1</formula>
    </cfRule>
  </conditionalFormatting>
  <conditionalFormatting sqref="G1597">
    <cfRule type="cellIs" dxfId="3029" priority="3101" operator="equal">
      <formula>"金額入力"</formula>
    </cfRule>
    <cfRule type="expression" dxfId="3028" priority="3103">
      <formula>COUNTIF($F1597,"*円*")=1</formula>
    </cfRule>
  </conditionalFormatting>
  <conditionalFormatting sqref="I1597">
    <cfRule type="expression" dxfId="3027" priority="3102">
      <formula>D1595="JPY"</formula>
    </cfRule>
  </conditionalFormatting>
  <conditionalFormatting sqref="C1602">
    <cfRule type="expression" dxfId="3026" priority="3098">
      <formula>ISERR(C1602)=TRUE</formula>
    </cfRule>
  </conditionalFormatting>
  <conditionalFormatting sqref="C1602:E1602">
    <cfRule type="cellIs" dxfId="3025" priority="3097" operator="greaterThan">
      <formula>0</formula>
    </cfRule>
  </conditionalFormatting>
  <conditionalFormatting sqref="G1600:I1600">
    <cfRule type="expression" dxfId="3024" priority="3099">
      <formula>$D1600="JPY"</formula>
    </cfRule>
  </conditionalFormatting>
  <conditionalFormatting sqref="F1600">
    <cfRule type="expression" dxfId="3023" priority="3092">
      <formula>$E1600="クレカ入金"</formula>
    </cfRule>
    <cfRule type="expression" dxfId="3022" priority="3096">
      <formula>COUNTIF($E1600,"*円*")=1</formula>
    </cfRule>
  </conditionalFormatting>
  <conditionalFormatting sqref="G1602">
    <cfRule type="cellIs" dxfId="3021" priority="3093" operator="equal">
      <formula>"金額入力"</formula>
    </cfRule>
    <cfRule type="expression" dxfId="3020" priority="3095">
      <formula>COUNTIF($F1602,"*円*")=1</formula>
    </cfRule>
  </conditionalFormatting>
  <conditionalFormatting sqref="I1602">
    <cfRule type="expression" dxfId="3019" priority="3094">
      <formula>D1600="JPY"</formula>
    </cfRule>
  </conditionalFormatting>
  <conditionalFormatting sqref="C1607">
    <cfRule type="expression" dxfId="3018" priority="3090">
      <formula>ISERR(C1607)=TRUE</formula>
    </cfRule>
  </conditionalFormatting>
  <conditionalFormatting sqref="C1607:E1607">
    <cfRule type="cellIs" dxfId="3017" priority="3089" operator="greaterThan">
      <formula>0</formula>
    </cfRule>
  </conditionalFormatting>
  <conditionalFormatting sqref="G1605:I1605">
    <cfRule type="expression" dxfId="3016" priority="3091">
      <formula>$D1605="JPY"</formula>
    </cfRule>
  </conditionalFormatting>
  <conditionalFormatting sqref="F1605">
    <cfRule type="expression" dxfId="3015" priority="3084">
      <formula>$E1605="クレカ入金"</formula>
    </cfRule>
    <cfRule type="expression" dxfId="3014" priority="3088">
      <formula>COUNTIF($E1605,"*円*")=1</formula>
    </cfRule>
  </conditionalFormatting>
  <conditionalFormatting sqref="G1607">
    <cfRule type="cellIs" dxfId="3013" priority="3085" operator="equal">
      <formula>"金額入力"</formula>
    </cfRule>
    <cfRule type="expression" dxfId="3012" priority="3087">
      <formula>COUNTIF($F1607,"*円*")=1</formula>
    </cfRule>
  </conditionalFormatting>
  <conditionalFormatting sqref="I1607">
    <cfRule type="expression" dxfId="3011" priority="3086">
      <formula>D1605="JPY"</formula>
    </cfRule>
  </conditionalFormatting>
  <conditionalFormatting sqref="T1609">
    <cfRule type="expression" dxfId="3010" priority="3083">
      <formula>AND(D1610="USD",COUNTIF(F1612,"*円*")=0)=TRUE</formula>
    </cfRule>
  </conditionalFormatting>
  <conditionalFormatting sqref="T1610">
    <cfRule type="expression" dxfId="3009" priority="3082">
      <formula>AND(D1610="USD",COUNTIF(F1612,"*円*")=0)=TRUE</formula>
    </cfRule>
  </conditionalFormatting>
  <conditionalFormatting sqref="K1612:R1612">
    <cfRule type="cellIs" dxfId="3008" priority="3081" operator="greaterThan">
      <formula>0</formula>
    </cfRule>
  </conditionalFormatting>
  <conditionalFormatting sqref="AE1612">
    <cfRule type="expression" dxfId="3007" priority="3080">
      <formula>COUNTIF(F1612,"*円*")=1</formula>
    </cfRule>
  </conditionalFormatting>
  <conditionalFormatting sqref="C1612">
    <cfRule type="expression" dxfId="3006" priority="3078">
      <formula>ISERR(C1612)=TRUE</formula>
    </cfRule>
  </conditionalFormatting>
  <conditionalFormatting sqref="C1612:E1612">
    <cfRule type="cellIs" dxfId="3005" priority="3077" operator="greaterThan">
      <formula>0</formula>
    </cfRule>
  </conditionalFormatting>
  <conditionalFormatting sqref="G1610:I1610">
    <cfRule type="expression" dxfId="3004" priority="3079">
      <formula>$D1610="JPY"</formula>
    </cfRule>
  </conditionalFormatting>
  <conditionalFormatting sqref="F1610">
    <cfRule type="expression" dxfId="3003" priority="3072">
      <formula>$E1610="クレカ入金"</formula>
    </cfRule>
    <cfRule type="expression" dxfId="3002" priority="3076">
      <formula>COUNTIF($E1610,"*円*")=1</formula>
    </cfRule>
  </conditionalFormatting>
  <conditionalFormatting sqref="G1612">
    <cfRule type="cellIs" dxfId="3001" priority="3073" operator="equal">
      <formula>"金額入力"</formula>
    </cfRule>
    <cfRule type="expression" dxfId="3000" priority="3075">
      <formula>COUNTIF($F1612,"*円*")=1</formula>
    </cfRule>
  </conditionalFormatting>
  <conditionalFormatting sqref="I1612">
    <cfRule type="expression" dxfId="2999" priority="3074">
      <formula>D1610="JPY"</formula>
    </cfRule>
  </conditionalFormatting>
  <conditionalFormatting sqref="T1614">
    <cfRule type="expression" dxfId="2998" priority="3071">
      <formula>AND(D1615="USD",COUNTIF(F1617,"*円*")=0)=TRUE</formula>
    </cfRule>
  </conditionalFormatting>
  <conditionalFormatting sqref="T1615">
    <cfRule type="expression" dxfId="2997" priority="3070">
      <formula>AND(D1615="USD",COUNTIF(F1617,"*円*")=0)=TRUE</formula>
    </cfRule>
  </conditionalFormatting>
  <conditionalFormatting sqref="K1617:R1617">
    <cfRule type="cellIs" dxfId="2996" priority="3069" operator="greaterThan">
      <formula>0</formula>
    </cfRule>
  </conditionalFormatting>
  <conditionalFormatting sqref="AE1617">
    <cfRule type="expression" dxfId="2995" priority="3068">
      <formula>COUNTIF(F1617,"*円*")=1</formula>
    </cfRule>
  </conditionalFormatting>
  <conditionalFormatting sqref="C1617">
    <cfRule type="expression" dxfId="2994" priority="3066">
      <formula>ISERR(C1617)=TRUE</formula>
    </cfRule>
  </conditionalFormatting>
  <conditionalFormatting sqref="C1617:E1617">
    <cfRule type="cellIs" dxfId="2993" priority="3065" operator="greaterThan">
      <formula>0</formula>
    </cfRule>
  </conditionalFormatting>
  <conditionalFormatting sqref="G1615:I1615">
    <cfRule type="expression" dxfId="2992" priority="3067">
      <formula>$D1615="JPY"</formula>
    </cfRule>
  </conditionalFormatting>
  <conditionalFormatting sqref="F1615">
    <cfRule type="expression" dxfId="2991" priority="3060">
      <formula>$E1615="クレカ入金"</formula>
    </cfRule>
    <cfRule type="expression" dxfId="2990" priority="3064">
      <formula>COUNTIF($E1615,"*円*")=1</formula>
    </cfRule>
  </conditionalFormatting>
  <conditionalFormatting sqref="G1617">
    <cfRule type="cellIs" dxfId="2989" priority="3061" operator="equal">
      <formula>"金額入力"</formula>
    </cfRule>
    <cfRule type="expression" dxfId="2988" priority="3063">
      <formula>COUNTIF($F1617,"*円*")=1</formula>
    </cfRule>
  </conditionalFormatting>
  <conditionalFormatting sqref="I1617">
    <cfRule type="expression" dxfId="2987" priority="3062">
      <formula>D1615="JPY"</formula>
    </cfRule>
  </conditionalFormatting>
  <conditionalFormatting sqref="T1619">
    <cfRule type="expression" dxfId="2986" priority="3059">
      <formula>AND(D1620="USD",COUNTIF(F1622,"*円*")=0)=TRUE</formula>
    </cfRule>
  </conditionalFormatting>
  <conditionalFormatting sqref="T1620">
    <cfRule type="expression" dxfId="2985" priority="3058">
      <formula>AND(D1620="USD",COUNTIF(F1622,"*円*")=0)=TRUE</formula>
    </cfRule>
  </conditionalFormatting>
  <conditionalFormatting sqref="K1622:R1622">
    <cfRule type="cellIs" dxfId="2984" priority="3057" operator="greaterThan">
      <formula>0</formula>
    </cfRule>
  </conditionalFormatting>
  <conditionalFormatting sqref="AE1622">
    <cfRule type="expression" dxfId="2983" priority="3056">
      <formula>COUNTIF(F1622,"*円*")=1</formula>
    </cfRule>
  </conditionalFormatting>
  <conditionalFormatting sqref="C1622">
    <cfRule type="expression" dxfId="2982" priority="3054">
      <formula>ISERR(C1622)=TRUE</formula>
    </cfRule>
  </conditionalFormatting>
  <conditionalFormatting sqref="C1622:E1622">
    <cfRule type="cellIs" dxfId="2981" priority="3053" operator="greaterThan">
      <formula>0</formula>
    </cfRule>
  </conditionalFormatting>
  <conditionalFormatting sqref="G1620:I1620">
    <cfRule type="expression" dxfId="2980" priority="3055">
      <formula>$D1620="JPY"</formula>
    </cfRule>
  </conditionalFormatting>
  <conditionalFormatting sqref="F1620">
    <cfRule type="expression" dxfId="2979" priority="3048">
      <formula>$E1620="クレカ入金"</formula>
    </cfRule>
    <cfRule type="expression" dxfId="2978" priority="3052">
      <formula>COUNTIF($E1620,"*円*")=1</formula>
    </cfRule>
  </conditionalFormatting>
  <conditionalFormatting sqref="G1622">
    <cfRule type="cellIs" dxfId="2977" priority="3049" operator="equal">
      <formula>"金額入力"</formula>
    </cfRule>
    <cfRule type="expression" dxfId="2976" priority="3051">
      <formula>COUNTIF($F1622,"*円*")=1</formula>
    </cfRule>
  </conditionalFormatting>
  <conditionalFormatting sqref="I1622">
    <cfRule type="expression" dxfId="2975" priority="3050">
      <formula>D1620="JPY"</formula>
    </cfRule>
  </conditionalFormatting>
  <conditionalFormatting sqref="T1624">
    <cfRule type="expression" dxfId="2974" priority="3047">
      <formula>AND(D1625="USD",COUNTIF(F1627,"*円*")=0)=TRUE</formula>
    </cfRule>
  </conditionalFormatting>
  <conditionalFormatting sqref="T1625">
    <cfRule type="expression" dxfId="2973" priority="3046">
      <formula>AND(D1625="USD",COUNTIF(F1627,"*円*")=0)=TRUE</formula>
    </cfRule>
  </conditionalFormatting>
  <conditionalFormatting sqref="K1627:R1627">
    <cfRule type="cellIs" dxfId="2972" priority="3045" operator="greaterThan">
      <formula>0</formula>
    </cfRule>
  </conditionalFormatting>
  <conditionalFormatting sqref="AE1627">
    <cfRule type="expression" dxfId="2971" priority="3044">
      <formula>COUNTIF(F1627,"*円*")=1</formula>
    </cfRule>
  </conditionalFormatting>
  <conditionalFormatting sqref="C1627">
    <cfRule type="expression" dxfId="2970" priority="3042">
      <formula>ISERR(C1627)=TRUE</formula>
    </cfRule>
  </conditionalFormatting>
  <conditionalFormatting sqref="C1627:E1627">
    <cfRule type="cellIs" dxfId="2969" priority="3041" operator="greaterThan">
      <formula>0</formula>
    </cfRule>
  </conditionalFormatting>
  <conditionalFormatting sqref="G1625:I1625">
    <cfRule type="expression" dxfId="2968" priority="3043">
      <formula>$D1625="JPY"</formula>
    </cfRule>
  </conditionalFormatting>
  <conditionalFormatting sqref="F1625">
    <cfRule type="expression" dxfId="2967" priority="3036">
      <formula>$E1625="クレカ入金"</formula>
    </cfRule>
    <cfRule type="expression" dxfId="2966" priority="3040">
      <formula>COUNTIF($E1625,"*円*")=1</formula>
    </cfRule>
  </conditionalFormatting>
  <conditionalFormatting sqref="G1627">
    <cfRule type="cellIs" dxfId="2965" priority="3037" operator="equal">
      <formula>"金額入力"</formula>
    </cfRule>
    <cfRule type="expression" dxfId="2964" priority="3039">
      <formula>COUNTIF($F1627,"*円*")=1</formula>
    </cfRule>
  </conditionalFormatting>
  <conditionalFormatting sqref="I1627">
    <cfRule type="expression" dxfId="2963" priority="3038">
      <formula>D1625="JPY"</formula>
    </cfRule>
  </conditionalFormatting>
  <conditionalFormatting sqref="T1629">
    <cfRule type="expression" dxfId="2962" priority="3035">
      <formula>AND(D1630="USD",COUNTIF(F1632,"*円*")=0)=TRUE</formula>
    </cfRule>
  </conditionalFormatting>
  <conditionalFormatting sqref="T1630">
    <cfRule type="expression" dxfId="2961" priority="3034">
      <formula>AND(D1630="USD",COUNTIF(F1632,"*円*")=0)=TRUE</formula>
    </cfRule>
  </conditionalFormatting>
  <conditionalFormatting sqref="K1632:R1632">
    <cfRule type="cellIs" dxfId="2960" priority="3033" operator="greaterThan">
      <formula>0</formula>
    </cfRule>
  </conditionalFormatting>
  <conditionalFormatting sqref="AE1632">
    <cfRule type="expression" dxfId="2959" priority="3032">
      <formula>COUNTIF(F1632,"*円*")=1</formula>
    </cfRule>
  </conditionalFormatting>
  <conditionalFormatting sqref="C1632">
    <cfRule type="expression" dxfId="2958" priority="3030">
      <formula>ISERR(C1632)=TRUE</formula>
    </cfRule>
  </conditionalFormatting>
  <conditionalFormatting sqref="C1632:E1632">
    <cfRule type="cellIs" dxfId="2957" priority="3029" operator="greaterThan">
      <formula>0</formula>
    </cfRule>
  </conditionalFormatting>
  <conditionalFormatting sqref="G1630:I1630">
    <cfRule type="expression" dxfId="2956" priority="3031">
      <formula>$D1630="JPY"</formula>
    </cfRule>
  </conditionalFormatting>
  <conditionalFormatting sqref="F1630">
    <cfRule type="expression" dxfId="2955" priority="3024">
      <formula>$E1630="クレカ入金"</formula>
    </cfRule>
    <cfRule type="expression" dxfId="2954" priority="3028">
      <formula>COUNTIF($E1630,"*円*")=1</formula>
    </cfRule>
  </conditionalFormatting>
  <conditionalFormatting sqref="G1632">
    <cfRule type="cellIs" dxfId="2953" priority="3025" operator="equal">
      <formula>"金額入力"</formula>
    </cfRule>
    <cfRule type="expression" dxfId="2952" priority="3027">
      <formula>COUNTIF($F1632,"*円*")=1</formula>
    </cfRule>
  </conditionalFormatting>
  <conditionalFormatting sqref="I1632">
    <cfRule type="expression" dxfId="2951" priority="3026">
      <formula>D1630="JPY"</formula>
    </cfRule>
  </conditionalFormatting>
  <conditionalFormatting sqref="C1648">
    <cfRule type="expression" dxfId="2950" priority="3020">
      <formula>ISERR(C1648)=TRUE</formula>
    </cfRule>
  </conditionalFormatting>
  <conditionalFormatting sqref="C1648:E1648">
    <cfRule type="cellIs" dxfId="2949" priority="3019" operator="greaterThan">
      <formula>0</formula>
    </cfRule>
  </conditionalFormatting>
  <conditionalFormatting sqref="G1646:I1646">
    <cfRule type="expression" dxfId="2948" priority="3021">
      <formula>$D1646="JPY"</formula>
    </cfRule>
  </conditionalFormatting>
  <conditionalFormatting sqref="T1645">
    <cfRule type="expression" dxfId="2947" priority="3022">
      <formula>AND(D1646="USD",COUNTIF(F1648,"*円*")=0)=TRUE</formula>
    </cfRule>
  </conditionalFormatting>
  <conditionalFormatting sqref="F1646">
    <cfRule type="expression" dxfId="2946" priority="2971">
      <formula>$E1646="クレカ入金"</formula>
    </cfRule>
    <cfRule type="expression" dxfId="2945" priority="3018">
      <formula>COUNTIF($E1646,"*円*")=1</formula>
    </cfRule>
  </conditionalFormatting>
  <conditionalFormatting sqref="G1648">
    <cfRule type="cellIs" dxfId="2944" priority="3005" operator="equal">
      <formula>"金額入力"</formula>
    </cfRule>
    <cfRule type="expression" dxfId="2943" priority="3011">
      <formula>COUNTIF($F1648,"*円*")=1</formula>
    </cfRule>
  </conditionalFormatting>
  <conditionalFormatting sqref="T1646">
    <cfRule type="expression" dxfId="2942" priority="3010">
      <formula>AND(D1646="USD",COUNTIF(F1648,"*円*")=0)=TRUE</formula>
    </cfRule>
  </conditionalFormatting>
  <conditionalFormatting sqref="C1637:C1642">
    <cfRule type="expression" dxfId="2941" priority="3009">
      <formula>B1637="✓"</formula>
    </cfRule>
  </conditionalFormatting>
  <conditionalFormatting sqref="G1637">
    <cfRule type="expression" dxfId="2940" priority="3008">
      <formula>J1637="✓"</formula>
    </cfRule>
  </conditionalFormatting>
  <conditionalFormatting sqref="I1648">
    <cfRule type="expression" dxfId="2939" priority="3007">
      <formula>D1646="JPY"</formula>
    </cfRule>
  </conditionalFormatting>
  <conditionalFormatting sqref="E1635:E1636 G1635 I1635">
    <cfRule type="cellIs" dxfId="2938" priority="3006" operator="greaterThan">
      <formula>0</formula>
    </cfRule>
  </conditionalFormatting>
  <conditionalFormatting sqref="G1638">
    <cfRule type="expression" dxfId="2937" priority="3004">
      <formula>J1638="✓"</formula>
    </cfRule>
  </conditionalFormatting>
  <conditionalFormatting sqref="G1639">
    <cfRule type="expression" dxfId="2936" priority="3003">
      <formula>J1639="✓"</formula>
    </cfRule>
  </conditionalFormatting>
  <conditionalFormatting sqref="G1640">
    <cfRule type="expression" dxfId="2935" priority="3002">
      <formula>J1640="✓"</formula>
    </cfRule>
  </conditionalFormatting>
  <conditionalFormatting sqref="G1641">
    <cfRule type="expression" dxfId="2934" priority="3001">
      <formula>J1641="✓"</formula>
    </cfRule>
  </conditionalFormatting>
  <conditionalFormatting sqref="G1642">
    <cfRule type="expression" dxfId="2933" priority="3000">
      <formula>J1642="✓"</formula>
    </cfRule>
  </conditionalFormatting>
  <conditionalFormatting sqref="T1650">
    <cfRule type="expression" dxfId="2932" priority="2999">
      <formula>AND(D1651="USD",COUNTIF(F1653,"*円*")=0)=TRUE</formula>
    </cfRule>
  </conditionalFormatting>
  <conditionalFormatting sqref="T1651">
    <cfRule type="expression" dxfId="2931" priority="2998">
      <formula>AND(D1651="USD",COUNTIF(F1653,"*円*")=0)=TRUE</formula>
    </cfRule>
  </conditionalFormatting>
  <conditionalFormatting sqref="T1655">
    <cfRule type="expression" dxfId="2930" priority="2997">
      <formula>AND(D1656="USD",COUNTIF(F1658,"*円*")=0)=TRUE</formula>
    </cfRule>
  </conditionalFormatting>
  <conditionalFormatting sqref="T1656">
    <cfRule type="expression" dxfId="2929" priority="2996">
      <formula>AND(D1656="USD",COUNTIF(F1658,"*円*")=0)=TRUE</formula>
    </cfRule>
  </conditionalFormatting>
  <conditionalFormatting sqref="T1660">
    <cfRule type="expression" dxfId="2928" priority="2995">
      <formula>AND(D1661="USD",COUNTIF(F1663,"*円*")=0)=TRUE</formula>
    </cfRule>
  </conditionalFormatting>
  <conditionalFormatting sqref="T1661">
    <cfRule type="expression" dxfId="2927" priority="2994">
      <formula>AND(D1661="USD",COUNTIF(F1663,"*円*")=0)=TRUE</formula>
    </cfRule>
  </conditionalFormatting>
  <conditionalFormatting sqref="T1665">
    <cfRule type="expression" dxfId="2926" priority="2993">
      <formula>AND(D1666="USD",COUNTIF(F1668,"*円*")=0)=TRUE</formula>
    </cfRule>
  </conditionalFormatting>
  <conditionalFormatting sqref="T1666">
    <cfRule type="expression" dxfId="2925" priority="2992">
      <formula>AND(D1666="USD",COUNTIF(F1668,"*円*")=0)=TRUE</formula>
    </cfRule>
  </conditionalFormatting>
  <conditionalFormatting sqref="T1670">
    <cfRule type="expression" dxfId="2924" priority="2991">
      <formula>AND(D1671="USD",COUNTIF(F1673,"*円*")=0)=TRUE</formula>
    </cfRule>
  </conditionalFormatting>
  <conditionalFormatting sqref="T1671">
    <cfRule type="expression" dxfId="2923" priority="2990">
      <formula>AND(D1671="USD",COUNTIF(F1673,"*円*")=0)=TRUE</formula>
    </cfRule>
  </conditionalFormatting>
  <conditionalFormatting sqref="T1675">
    <cfRule type="expression" dxfId="2922" priority="2989">
      <formula>AND(D1676="USD",COUNTIF(F1678,"*円*")=0)=TRUE</formula>
    </cfRule>
  </conditionalFormatting>
  <conditionalFormatting sqref="T1676">
    <cfRule type="expression" dxfId="2921" priority="2988">
      <formula>AND(D1676="USD",COUNTIF(F1678,"*円*")=0)=TRUE</formula>
    </cfRule>
  </conditionalFormatting>
  <conditionalFormatting sqref="T1680">
    <cfRule type="expression" dxfId="2920" priority="2987">
      <formula>AND(D1681="USD",COUNTIF(F1683,"*円*")=0)=TRUE</formula>
    </cfRule>
  </conditionalFormatting>
  <conditionalFormatting sqref="T1681">
    <cfRule type="expression" dxfId="2919" priority="2986">
      <formula>AND(D1681="USD",COUNTIF(F1683,"*円*")=0)=TRUE</formula>
    </cfRule>
  </conditionalFormatting>
  <conditionalFormatting sqref="T1685">
    <cfRule type="expression" dxfId="2918" priority="2985">
      <formula>AND(D1686="USD",COUNTIF(F1688,"*円*")=0)=TRUE</formula>
    </cfRule>
  </conditionalFormatting>
  <conditionalFormatting sqref="T1686">
    <cfRule type="expression" dxfId="2917" priority="2984">
      <formula>AND(D1686="USD",COUNTIF(F1688,"*円*")=0)=TRUE</formula>
    </cfRule>
  </conditionalFormatting>
  <conditionalFormatting sqref="T1690">
    <cfRule type="expression" dxfId="2916" priority="2983">
      <formula>AND(D1691="USD",COUNTIF(F1693,"*円*")=0)=TRUE</formula>
    </cfRule>
  </conditionalFormatting>
  <conditionalFormatting sqref="T1691">
    <cfRule type="expression" dxfId="2915" priority="2982">
      <formula>AND(D1691="USD",COUNTIF(F1693,"*円*")=0)=TRUE</formula>
    </cfRule>
  </conditionalFormatting>
  <conditionalFormatting sqref="K1648:R1648">
    <cfRule type="cellIs" dxfId="2914" priority="2981" operator="greaterThan">
      <formula>0</formula>
    </cfRule>
  </conditionalFormatting>
  <conditionalFormatting sqref="K1653:R1653">
    <cfRule type="cellIs" dxfId="2913" priority="2980" operator="greaterThan">
      <formula>0</formula>
    </cfRule>
  </conditionalFormatting>
  <conditionalFormatting sqref="K1658:R1658">
    <cfRule type="cellIs" dxfId="2912" priority="2979" operator="greaterThan">
      <formula>0</formula>
    </cfRule>
  </conditionalFormatting>
  <conditionalFormatting sqref="K1663:R1663">
    <cfRule type="cellIs" dxfId="2911" priority="2978" operator="greaterThan">
      <formula>0</formula>
    </cfRule>
  </conditionalFormatting>
  <conditionalFormatting sqref="K1668:R1668">
    <cfRule type="cellIs" dxfId="2910" priority="2977" operator="greaterThan">
      <formula>0</formula>
    </cfRule>
  </conditionalFormatting>
  <conditionalFormatting sqref="K1673:R1673">
    <cfRule type="cellIs" dxfId="2909" priority="2976" operator="greaterThan">
      <formula>0</formula>
    </cfRule>
  </conditionalFormatting>
  <conditionalFormatting sqref="K1678:R1678">
    <cfRule type="cellIs" dxfId="2908" priority="2975" operator="greaterThan">
      <formula>0</formula>
    </cfRule>
  </conditionalFormatting>
  <conditionalFormatting sqref="K1683:R1683">
    <cfRule type="cellIs" dxfId="2907" priority="2974" operator="greaterThan">
      <formula>0</formula>
    </cfRule>
  </conditionalFormatting>
  <conditionalFormatting sqref="K1688:R1688">
    <cfRule type="cellIs" dxfId="2906" priority="2973" operator="greaterThan">
      <formula>0</formula>
    </cfRule>
  </conditionalFormatting>
  <conditionalFormatting sqref="K1693:R1693">
    <cfRule type="cellIs" dxfId="2905" priority="2972" operator="greaterThan">
      <formula>0</formula>
    </cfRule>
  </conditionalFormatting>
  <conditionalFormatting sqref="AE1648">
    <cfRule type="expression" dxfId="2904" priority="2970">
      <formula>COUNTIF(F1648,"*円*")=1</formula>
    </cfRule>
  </conditionalFormatting>
  <conditionalFormatting sqref="AE1653">
    <cfRule type="expression" dxfId="2903" priority="2969">
      <formula>COUNTIF(F1653,"*円*")=1</formula>
    </cfRule>
  </conditionalFormatting>
  <conditionalFormatting sqref="AE1658">
    <cfRule type="expression" dxfId="2902" priority="2968">
      <formula>COUNTIF(F1658,"*円*")=1</formula>
    </cfRule>
  </conditionalFormatting>
  <conditionalFormatting sqref="AE1663">
    <cfRule type="expression" dxfId="2901" priority="2967">
      <formula>COUNTIF(F1663,"*円*")=1</formula>
    </cfRule>
  </conditionalFormatting>
  <conditionalFormatting sqref="AE1668">
    <cfRule type="expression" dxfId="2900" priority="2966">
      <formula>COUNTIF(F1668,"*円*")=1</formula>
    </cfRule>
  </conditionalFormatting>
  <conditionalFormatting sqref="AE1673">
    <cfRule type="expression" dxfId="2899" priority="2965">
      <formula>COUNTIF(F1673,"*円*")=1</formula>
    </cfRule>
  </conditionalFormatting>
  <conditionalFormatting sqref="AE1678">
    <cfRule type="expression" dxfId="2898" priority="2964">
      <formula>COUNTIF(F1678,"*円*")=1</formula>
    </cfRule>
  </conditionalFormatting>
  <conditionalFormatting sqref="AE1683">
    <cfRule type="expression" dxfId="2897" priority="2963">
      <formula>COUNTIF(F1683,"*円*")=1</formula>
    </cfRule>
  </conditionalFormatting>
  <conditionalFormatting sqref="AE1688">
    <cfRule type="expression" dxfId="2896" priority="2962">
      <formula>COUNTIF(F1688,"*円*")=1</formula>
    </cfRule>
  </conditionalFormatting>
  <conditionalFormatting sqref="AE1693">
    <cfRule type="expression" dxfId="2895" priority="2961">
      <formula>COUNTIF(F1693,"*円*")=1</formula>
    </cfRule>
  </conditionalFormatting>
  <conditionalFormatting sqref="C1653">
    <cfRule type="expression" dxfId="2894" priority="2959">
      <formula>ISERR(C1653)=TRUE</formula>
    </cfRule>
  </conditionalFormatting>
  <conditionalFormatting sqref="C1653:E1653">
    <cfRule type="cellIs" dxfId="2893" priority="2958" operator="greaterThan">
      <formula>0</formula>
    </cfRule>
  </conditionalFormatting>
  <conditionalFormatting sqref="G1651:I1651">
    <cfRule type="expression" dxfId="2892" priority="2960">
      <formula>$D1651="JPY"</formula>
    </cfRule>
  </conditionalFormatting>
  <conditionalFormatting sqref="F1651">
    <cfRule type="expression" dxfId="2891" priority="2953">
      <formula>$E1651="クレカ入金"</formula>
    </cfRule>
    <cfRule type="expression" dxfId="2890" priority="2957">
      <formula>COUNTIF($E1651,"*円*")=1</formula>
    </cfRule>
  </conditionalFormatting>
  <conditionalFormatting sqref="G1653">
    <cfRule type="cellIs" dxfId="2889" priority="2954" operator="equal">
      <formula>"金額入力"</formula>
    </cfRule>
    <cfRule type="expression" dxfId="2888" priority="2956">
      <formula>COUNTIF($F1653,"*円*")=1</formula>
    </cfRule>
  </conditionalFormatting>
  <conditionalFormatting sqref="I1653">
    <cfRule type="expression" dxfId="2887" priority="2955">
      <formula>D1651="JPY"</formula>
    </cfRule>
  </conditionalFormatting>
  <conditionalFormatting sqref="C1658">
    <cfRule type="expression" dxfId="2886" priority="2951">
      <formula>ISERR(C1658)=TRUE</formula>
    </cfRule>
  </conditionalFormatting>
  <conditionalFormatting sqref="C1658:E1658">
    <cfRule type="cellIs" dxfId="2885" priority="2950" operator="greaterThan">
      <formula>0</formula>
    </cfRule>
  </conditionalFormatting>
  <conditionalFormatting sqref="G1656:I1656">
    <cfRule type="expression" dxfId="2884" priority="2952">
      <formula>$D1656="JPY"</formula>
    </cfRule>
  </conditionalFormatting>
  <conditionalFormatting sqref="F1656">
    <cfRule type="expression" dxfId="2883" priority="2945">
      <formula>$E1656="クレカ入金"</formula>
    </cfRule>
    <cfRule type="expression" dxfId="2882" priority="2949">
      <formula>COUNTIF($E1656,"*円*")=1</formula>
    </cfRule>
  </conditionalFormatting>
  <conditionalFormatting sqref="G1658">
    <cfRule type="cellIs" dxfId="2881" priority="2946" operator="equal">
      <formula>"金額入力"</formula>
    </cfRule>
    <cfRule type="expression" dxfId="2880" priority="2948">
      <formula>COUNTIF($F1658,"*円*")=1</formula>
    </cfRule>
  </conditionalFormatting>
  <conditionalFormatting sqref="I1658">
    <cfRule type="expression" dxfId="2879" priority="2947">
      <formula>D1656="JPY"</formula>
    </cfRule>
  </conditionalFormatting>
  <conditionalFormatting sqref="C1663">
    <cfRule type="expression" dxfId="2878" priority="2943">
      <formula>ISERR(C1663)=TRUE</formula>
    </cfRule>
  </conditionalFormatting>
  <conditionalFormatting sqref="C1663:E1663">
    <cfRule type="cellIs" dxfId="2877" priority="2942" operator="greaterThan">
      <formula>0</formula>
    </cfRule>
  </conditionalFormatting>
  <conditionalFormatting sqref="G1661:I1661">
    <cfRule type="expression" dxfId="2876" priority="2944">
      <formula>$D1661="JPY"</formula>
    </cfRule>
  </conditionalFormatting>
  <conditionalFormatting sqref="F1661">
    <cfRule type="expression" dxfId="2875" priority="2937">
      <formula>$E1661="クレカ入金"</formula>
    </cfRule>
    <cfRule type="expression" dxfId="2874" priority="2941">
      <formula>COUNTIF($E1661,"*円*")=1</formula>
    </cfRule>
  </conditionalFormatting>
  <conditionalFormatting sqref="G1663">
    <cfRule type="cellIs" dxfId="2873" priority="2938" operator="equal">
      <formula>"金額入力"</formula>
    </cfRule>
    <cfRule type="expression" dxfId="2872" priority="2940">
      <formula>COUNTIF($F1663,"*円*")=1</formula>
    </cfRule>
  </conditionalFormatting>
  <conditionalFormatting sqref="I1663">
    <cfRule type="expression" dxfId="2871" priority="2939">
      <formula>D1661="JPY"</formula>
    </cfRule>
  </conditionalFormatting>
  <conditionalFormatting sqref="C1668">
    <cfRule type="expression" dxfId="2870" priority="2935">
      <formula>ISERR(C1668)=TRUE</formula>
    </cfRule>
  </conditionalFormatting>
  <conditionalFormatting sqref="C1668:E1668">
    <cfRule type="cellIs" dxfId="2869" priority="2934" operator="greaterThan">
      <formula>0</formula>
    </cfRule>
  </conditionalFormatting>
  <conditionalFormatting sqref="G1666:I1666">
    <cfRule type="expression" dxfId="2868" priority="2936">
      <formula>$D1666="JPY"</formula>
    </cfRule>
  </conditionalFormatting>
  <conditionalFormatting sqref="F1666">
    <cfRule type="expression" dxfId="2867" priority="2929">
      <formula>$E1666="クレカ入金"</formula>
    </cfRule>
    <cfRule type="expression" dxfId="2866" priority="2933">
      <formula>COUNTIF($E1666,"*円*")=1</formula>
    </cfRule>
  </conditionalFormatting>
  <conditionalFormatting sqref="G1668">
    <cfRule type="cellIs" dxfId="2865" priority="2930" operator="equal">
      <formula>"金額入力"</formula>
    </cfRule>
    <cfRule type="expression" dxfId="2864" priority="2932">
      <formula>COUNTIF($F1668,"*円*")=1</formula>
    </cfRule>
  </conditionalFormatting>
  <conditionalFormatting sqref="I1668">
    <cfRule type="expression" dxfId="2863" priority="2931">
      <formula>D1666="JPY"</formula>
    </cfRule>
  </conditionalFormatting>
  <conditionalFormatting sqref="C1673">
    <cfRule type="expression" dxfId="2862" priority="2927">
      <formula>ISERR(C1673)=TRUE</formula>
    </cfRule>
  </conditionalFormatting>
  <conditionalFormatting sqref="C1673:E1673">
    <cfRule type="cellIs" dxfId="2861" priority="2926" operator="greaterThan">
      <formula>0</formula>
    </cfRule>
  </conditionalFormatting>
  <conditionalFormatting sqref="G1671:I1671">
    <cfRule type="expression" dxfId="2860" priority="2928">
      <formula>$D1671="JPY"</formula>
    </cfRule>
  </conditionalFormatting>
  <conditionalFormatting sqref="F1671">
    <cfRule type="expression" dxfId="2859" priority="2921">
      <formula>$E1671="クレカ入金"</formula>
    </cfRule>
    <cfRule type="expression" dxfId="2858" priority="2925">
      <formula>COUNTIF($E1671,"*円*")=1</formula>
    </cfRule>
  </conditionalFormatting>
  <conditionalFormatting sqref="G1673">
    <cfRule type="cellIs" dxfId="2857" priority="2922" operator="equal">
      <formula>"金額入力"</formula>
    </cfRule>
    <cfRule type="expression" dxfId="2856" priority="2924">
      <formula>COUNTIF($F1673,"*円*")=1</formula>
    </cfRule>
  </conditionalFormatting>
  <conditionalFormatting sqref="I1673">
    <cfRule type="expression" dxfId="2855" priority="2923">
      <formula>D1671="JPY"</formula>
    </cfRule>
  </conditionalFormatting>
  <conditionalFormatting sqref="C1678">
    <cfRule type="expression" dxfId="2854" priority="2919">
      <formula>ISERR(C1678)=TRUE</formula>
    </cfRule>
  </conditionalFormatting>
  <conditionalFormatting sqref="C1678:E1678">
    <cfRule type="cellIs" dxfId="2853" priority="2918" operator="greaterThan">
      <formula>0</formula>
    </cfRule>
  </conditionalFormatting>
  <conditionalFormatting sqref="G1676:I1676">
    <cfRule type="expression" dxfId="2852" priority="2920">
      <formula>$D1676="JPY"</formula>
    </cfRule>
  </conditionalFormatting>
  <conditionalFormatting sqref="F1676">
    <cfRule type="expression" dxfId="2851" priority="2913">
      <formula>$E1676="クレカ入金"</formula>
    </cfRule>
    <cfRule type="expression" dxfId="2850" priority="2917">
      <formula>COUNTIF($E1676,"*円*")=1</formula>
    </cfRule>
  </conditionalFormatting>
  <conditionalFormatting sqref="G1678">
    <cfRule type="cellIs" dxfId="2849" priority="2914" operator="equal">
      <formula>"金額入力"</formula>
    </cfRule>
    <cfRule type="expression" dxfId="2848" priority="2916">
      <formula>COUNTIF($F1678,"*円*")=1</formula>
    </cfRule>
  </conditionalFormatting>
  <conditionalFormatting sqref="I1678">
    <cfRule type="expression" dxfId="2847" priority="2915">
      <formula>D1676="JPY"</formula>
    </cfRule>
  </conditionalFormatting>
  <conditionalFormatting sqref="C1683">
    <cfRule type="expression" dxfId="2846" priority="2911">
      <formula>ISERR(C1683)=TRUE</formula>
    </cfRule>
  </conditionalFormatting>
  <conditionalFormatting sqref="C1683:E1683">
    <cfRule type="cellIs" dxfId="2845" priority="2910" operator="greaterThan">
      <formula>0</formula>
    </cfRule>
  </conditionalFormatting>
  <conditionalFormatting sqref="G1681:I1681">
    <cfRule type="expression" dxfId="2844" priority="2912">
      <formula>$D1681="JPY"</formula>
    </cfRule>
  </conditionalFormatting>
  <conditionalFormatting sqref="F1681">
    <cfRule type="expression" dxfId="2843" priority="2905">
      <formula>$E1681="クレカ入金"</formula>
    </cfRule>
    <cfRule type="expression" dxfId="2842" priority="2909">
      <formula>COUNTIF($E1681,"*円*")=1</formula>
    </cfRule>
  </conditionalFormatting>
  <conditionalFormatting sqref="G1683">
    <cfRule type="cellIs" dxfId="2841" priority="2906" operator="equal">
      <formula>"金額入力"</formula>
    </cfRule>
    <cfRule type="expression" dxfId="2840" priority="2908">
      <formula>COUNTIF($F1683,"*円*")=1</formula>
    </cfRule>
  </conditionalFormatting>
  <conditionalFormatting sqref="I1683">
    <cfRule type="expression" dxfId="2839" priority="2907">
      <formula>D1681="JPY"</formula>
    </cfRule>
  </conditionalFormatting>
  <conditionalFormatting sqref="C1688">
    <cfRule type="expression" dxfId="2838" priority="2903">
      <formula>ISERR(C1688)=TRUE</formula>
    </cfRule>
  </conditionalFormatting>
  <conditionalFormatting sqref="C1688:E1688">
    <cfRule type="cellIs" dxfId="2837" priority="2902" operator="greaterThan">
      <formula>0</formula>
    </cfRule>
  </conditionalFormatting>
  <conditionalFormatting sqref="G1686:I1686">
    <cfRule type="expression" dxfId="2836" priority="2904">
      <formula>$D1686="JPY"</formula>
    </cfRule>
  </conditionalFormatting>
  <conditionalFormatting sqref="F1686">
    <cfRule type="expression" dxfId="2835" priority="2897">
      <formula>$E1686="クレカ入金"</formula>
    </cfRule>
    <cfRule type="expression" dxfId="2834" priority="2901">
      <formula>COUNTIF($E1686,"*円*")=1</formula>
    </cfRule>
  </conditionalFormatting>
  <conditionalFormatting sqref="G1688">
    <cfRule type="cellIs" dxfId="2833" priority="2898" operator="equal">
      <formula>"金額入力"</formula>
    </cfRule>
    <cfRule type="expression" dxfId="2832" priority="2900">
      <formula>COUNTIF($F1688,"*円*")=1</formula>
    </cfRule>
  </conditionalFormatting>
  <conditionalFormatting sqref="I1688">
    <cfRule type="expression" dxfId="2831" priority="2899">
      <formula>D1686="JPY"</formula>
    </cfRule>
  </conditionalFormatting>
  <conditionalFormatting sqref="C1693">
    <cfRule type="expression" dxfId="2830" priority="2895">
      <formula>ISERR(C1693)=TRUE</formula>
    </cfRule>
  </conditionalFormatting>
  <conditionalFormatting sqref="C1693:E1693">
    <cfRule type="cellIs" dxfId="2829" priority="2894" operator="greaterThan">
      <formula>0</formula>
    </cfRule>
  </conditionalFormatting>
  <conditionalFormatting sqref="G1691:I1691">
    <cfRule type="expression" dxfId="2828" priority="2896">
      <formula>$D1691="JPY"</formula>
    </cfRule>
  </conditionalFormatting>
  <conditionalFormatting sqref="F1691">
    <cfRule type="expression" dxfId="2827" priority="2889">
      <formula>$E1691="クレカ入金"</formula>
    </cfRule>
    <cfRule type="expression" dxfId="2826" priority="2893">
      <formula>COUNTIF($E1691,"*円*")=1</formula>
    </cfRule>
  </conditionalFormatting>
  <conditionalFormatting sqref="G1693">
    <cfRule type="cellIs" dxfId="2825" priority="2890" operator="equal">
      <formula>"金額入力"</formula>
    </cfRule>
    <cfRule type="expression" dxfId="2824" priority="2892">
      <formula>COUNTIF($F1693,"*円*")=1</formula>
    </cfRule>
  </conditionalFormatting>
  <conditionalFormatting sqref="I1693">
    <cfRule type="expression" dxfId="2823" priority="2891">
      <formula>D1691="JPY"</formula>
    </cfRule>
  </conditionalFormatting>
  <conditionalFormatting sqref="T1695">
    <cfRule type="expression" dxfId="2822" priority="2888">
      <formula>AND(D1696="USD",COUNTIF(F1698,"*円*")=0)=TRUE</formula>
    </cfRule>
  </conditionalFormatting>
  <conditionalFormatting sqref="T1696">
    <cfRule type="expression" dxfId="2821" priority="2887">
      <formula>AND(D1696="USD",COUNTIF(F1698,"*円*")=0)=TRUE</formula>
    </cfRule>
  </conditionalFormatting>
  <conditionalFormatting sqref="K1698:R1698">
    <cfRule type="cellIs" dxfId="2820" priority="2886" operator="greaterThan">
      <formula>0</formula>
    </cfRule>
  </conditionalFormatting>
  <conditionalFormatting sqref="AE1698">
    <cfRule type="expression" dxfId="2819" priority="2885">
      <formula>COUNTIF(F1698,"*円*")=1</formula>
    </cfRule>
  </conditionalFormatting>
  <conditionalFormatting sqref="C1698">
    <cfRule type="expression" dxfId="2818" priority="2883">
      <formula>ISERR(C1698)=TRUE</formula>
    </cfRule>
  </conditionalFormatting>
  <conditionalFormatting sqref="C1698:E1698">
    <cfRule type="cellIs" dxfId="2817" priority="2882" operator="greaterThan">
      <formula>0</formula>
    </cfRule>
  </conditionalFormatting>
  <conditionalFormatting sqref="G1696:I1696">
    <cfRule type="expression" dxfId="2816" priority="2884">
      <formula>$D1696="JPY"</formula>
    </cfRule>
  </conditionalFormatting>
  <conditionalFormatting sqref="F1696">
    <cfRule type="expression" dxfId="2815" priority="2877">
      <formula>$E1696="クレカ入金"</formula>
    </cfRule>
    <cfRule type="expression" dxfId="2814" priority="2881">
      <formula>COUNTIF($E1696,"*円*")=1</formula>
    </cfRule>
  </conditionalFormatting>
  <conditionalFormatting sqref="G1698">
    <cfRule type="cellIs" dxfId="2813" priority="2878" operator="equal">
      <formula>"金額入力"</formula>
    </cfRule>
    <cfRule type="expression" dxfId="2812" priority="2880">
      <formula>COUNTIF($F1698,"*円*")=1</formula>
    </cfRule>
  </conditionalFormatting>
  <conditionalFormatting sqref="I1698">
    <cfRule type="expression" dxfId="2811" priority="2879">
      <formula>D1696="JPY"</formula>
    </cfRule>
  </conditionalFormatting>
  <conditionalFormatting sqref="T1700">
    <cfRule type="expression" dxfId="2810" priority="2876">
      <formula>AND(D1701="USD",COUNTIF(F1703,"*円*")=0)=TRUE</formula>
    </cfRule>
  </conditionalFormatting>
  <conditionalFormatting sqref="T1701">
    <cfRule type="expression" dxfId="2809" priority="2875">
      <formula>AND(D1701="USD",COUNTIF(F1703,"*円*")=0)=TRUE</formula>
    </cfRule>
  </conditionalFormatting>
  <conditionalFormatting sqref="K1703:R1703">
    <cfRule type="cellIs" dxfId="2808" priority="2874" operator="greaterThan">
      <formula>0</formula>
    </cfRule>
  </conditionalFormatting>
  <conditionalFormatting sqref="AE1703">
    <cfRule type="expression" dxfId="2807" priority="2873">
      <formula>COUNTIF(F1703,"*円*")=1</formula>
    </cfRule>
  </conditionalFormatting>
  <conditionalFormatting sqref="C1703">
    <cfRule type="expression" dxfId="2806" priority="2871">
      <formula>ISERR(C1703)=TRUE</formula>
    </cfRule>
  </conditionalFormatting>
  <conditionalFormatting sqref="C1703:E1703">
    <cfRule type="cellIs" dxfId="2805" priority="2870" operator="greaterThan">
      <formula>0</formula>
    </cfRule>
  </conditionalFormatting>
  <conditionalFormatting sqref="G1701:I1701">
    <cfRule type="expression" dxfId="2804" priority="2872">
      <formula>$D1701="JPY"</formula>
    </cfRule>
  </conditionalFormatting>
  <conditionalFormatting sqref="F1701">
    <cfRule type="expression" dxfId="2803" priority="2865">
      <formula>$E1701="クレカ入金"</formula>
    </cfRule>
    <cfRule type="expression" dxfId="2802" priority="2869">
      <formula>COUNTIF($E1701,"*円*")=1</formula>
    </cfRule>
  </conditionalFormatting>
  <conditionalFormatting sqref="G1703">
    <cfRule type="cellIs" dxfId="2801" priority="2866" operator="equal">
      <formula>"金額入力"</formula>
    </cfRule>
    <cfRule type="expression" dxfId="2800" priority="2868">
      <formula>COUNTIF($F1703,"*円*")=1</formula>
    </cfRule>
  </conditionalFormatting>
  <conditionalFormatting sqref="I1703">
    <cfRule type="expression" dxfId="2799" priority="2867">
      <formula>D1701="JPY"</formula>
    </cfRule>
  </conditionalFormatting>
  <conditionalFormatting sqref="T1705">
    <cfRule type="expression" dxfId="2798" priority="2864">
      <formula>AND(D1706="USD",COUNTIF(F1708,"*円*")=0)=TRUE</formula>
    </cfRule>
  </conditionalFormatting>
  <conditionalFormatting sqref="T1706">
    <cfRule type="expression" dxfId="2797" priority="2863">
      <formula>AND(D1706="USD",COUNTIF(F1708,"*円*")=0)=TRUE</formula>
    </cfRule>
  </conditionalFormatting>
  <conditionalFormatting sqref="K1708:R1708">
    <cfRule type="cellIs" dxfId="2796" priority="2862" operator="greaterThan">
      <formula>0</formula>
    </cfRule>
  </conditionalFormatting>
  <conditionalFormatting sqref="AE1708">
    <cfRule type="expression" dxfId="2795" priority="2861">
      <formula>COUNTIF(F1708,"*円*")=1</formula>
    </cfRule>
  </conditionalFormatting>
  <conditionalFormatting sqref="C1708">
    <cfRule type="expression" dxfId="2794" priority="2859">
      <formula>ISERR(C1708)=TRUE</formula>
    </cfRule>
  </conditionalFormatting>
  <conditionalFormatting sqref="C1708:E1708">
    <cfRule type="cellIs" dxfId="2793" priority="2858" operator="greaterThan">
      <formula>0</formula>
    </cfRule>
  </conditionalFormatting>
  <conditionalFormatting sqref="G1706:I1706">
    <cfRule type="expression" dxfId="2792" priority="2860">
      <formula>$D1706="JPY"</formula>
    </cfRule>
  </conditionalFormatting>
  <conditionalFormatting sqref="F1706">
    <cfRule type="expression" dxfId="2791" priority="2853">
      <formula>$E1706="クレカ入金"</formula>
    </cfRule>
    <cfRule type="expression" dxfId="2790" priority="2857">
      <formula>COUNTIF($E1706,"*円*")=1</formula>
    </cfRule>
  </conditionalFormatting>
  <conditionalFormatting sqref="G1708">
    <cfRule type="cellIs" dxfId="2789" priority="2854" operator="equal">
      <formula>"金額入力"</formula>
    </cfRule>
    <cfRule type="expression" dxfId="2788" priority="2856">
      <formula>COUNTIF($F1708,"*円*")=1</formula>
    </cfRule>
  </conditionalFormatting>
  <conditionalFormatting sqref="I1708">
    <cfRule type="expression" dxfId="2787" priority="2855">
      <formula>D1706="JPY"</formula>
    </cfRule>
  </conditionalFormatting>
  <conditionalFormatting sqref="T1710">
    <cfRule type="expression" dxfId="2786" priority="2852">
      <formula>AND(D1711="USD",COUNTIF(F1713,"*円*")=0)=TRUE</formula>
    </cfRule>
  </conditionalFormatting>
  <conditionalFormatting sqref="T1711">
    <cfRule type="expression" dxfId="2785" priority="2851">
      <formula>AND(D1711="USD",COUNTIF(F1713,"*円*")=0)=TRUE</formula>
    </cfRule>
  </conditionalFormatting>
  <conditionalFormatting sqref="K1713:R1713">
    <cfRule type="cellIs" dxfId="2784" priority="2850" operator="greaterThan">
      <formula>0</formula>
    </cfRule>
  </conditionalFormatting>
  <conditionalFormatting sqref="AE1713">
    <cfRule type="expression" dxfId="2783" priority="2849">
      <formula>COUNTIF(F1713,"*円*")=1</formula>
    </cfRule>
  </conditionalFormatting>
  <conditionalFormatting sqref="C1713">
    <cfRule type="expression" dxfId="2782" priority="2847">
      <formula>ISERR(C1713)=TRUE</formula>
    </cfRule>
  </conditionalFormatting>
  <conditionalFormatting sqref="C1713:E1713">
    <cfRule type="cellIs" dxfId="2781" priority="2846" operator="greaterThan">
      <formula>0</formula>
    </cfRule>
  </conditionalFormatting>
  <conditionalFormatting sqref="G1711:I1711">
    <cfRule type="expression" dxfId="2780" priority="2848">
      <formula>$D1711="JPY"</formula>
    </cfRule>
  </conditionalFormatting>
  <conditionalFormatting sqref="F1711">
    <cfRule type="expression" dxfId="2779" priority="2841">
      <formula>$E1711="クレカ入金"</formula>
    </cfRule>
    <cfRule type="expression" dxfId="2778" priority="2845">
      <formula>COUNTIF($E1711,"*円*")=1</formula>
    </cfRule>
  </conditionalFormatting>
  <conditionalFormatting sqref="G1713">
    <cfRule type="cellIs" dxfId="2777" priority="2842" operator="equal">
      <formula>"金額入力"</formula>
    </cfRule>
    <cfRule type="expression" dxfId="2776" priority="2844">
      <formula>COUNTIF($F1713,"*円*")=1</formula>
    </cfRule>
  </conditionalFormatting>
  <conditionalFormatting sqref="I1713">
    <cfRule type="expression" dxfId="2775" priority="2843">
      <formula>D1711="JPY"</formula>
    </cfRule>
  </conditionalFormatting>
  <conditionalFormatting sqref="T1715">
    <cfRule type="expression" dxfId="2774" priority="2840">
      <formula>AND(D1716="USD",COUNTIF(F1718,"*円*")=0)=TRUE</formula>
    </cfRule>
  </conditionalFormatting>
  <conditionalFormatting sqref="T1716">
    <cfRule type="expression" dxfId="2773" priority="2839">
      <formula>AND(D1716="USD",COUNTIF(F1718,"*円*")=0)=TRUE</formula>
    </cfRule>
  </conditionalFormatting>
  <conditionalFormatting sqref="K1718:R1718">
    <cfRule type="cellIs" dxfId="2772" priority="2838" operator="greaterThan">
      <formula>0</formula>
    </cfRule>
  </conditionalFormatting>
  <conditionalFormatting sqref="AE1718">
    <cfRule type="expression" dxfId="2771" priority="2837">
      <formula>COUNTIF(F1718,"*円*")=1</formula>
    </cfRule>
  </conditionalFormatting>
  <conditionalFormatting sqref="C1718">
    <cfRule type="expression" dxfId="2770" priority="2835">
      <formula>ISERR(C1718)=TRUE</formula>
    </cfRule>
  </conditionalFormatting>
  <conditionalFormatting sqref="C1718:E1718">
    <cfRule type="cellIs" dxfId="2769" priority="2834" operator="greaterThan">
      <formula>0</formula>
    </cfRule>
  </conditionalFormatting>
  <conditionalFormatting sqref="G1716:I1716">
    <cfRule type="expression" dxfId="2768" priority="2836">
      <formula>$D1716="JPY"</formula>
    </cfRule>
  </conditionalFormatting>
  <conditionalFormatting sqref="F1716">
    <cfRule type="expression" dxfId="2767" priority="2829">
      <formula>$E1716="クレカ入金"</formula>
    </cfRule>
    <cfRule type="expression" dxfId="2766" priority="2833">
      <formula>COUNTIF($E1716,"*円*")=1</formula>
    </cfRule>
  </conditionalFormatting>
  <conditionalFormatting sqref="G1718">
    <cfRule type="cellIs" dxfId="2765" priority="2830" operator="equal">
      <formula>"金額入力"</formula>
    </cfRule>
    <cfRule type="expression" dxfId="2764" priority="2832">
      <formula>COUNTIF($F1718,"*円*")=1</formula>
    </cfRule>
  </conditionalFormatting>
  <conditionalFormatting sqref="I1718">
    <cfRule type="expression" dxfId="2763" priority="2831">
      <formula>D1716="JPY"</formula>
    </cfRule>
  </conditionalFormatting>
  <conditionalFormatting sqref="C1734">
    <cfRule type="expression" dxfId="2762" priority="2825">
      <formula>ISERR(C1734)=TRUE</formula>
    </cfRule>
  </conditionalFormatting>
  <conditionalFormatting sqref="C1734:E1734">
    <cfRule type="cellIs" dxfId="2761" priority="2824" operator="greaterThan">
      <formula>0</formula>
    </cfRule>
  </conditionalFormatting>
  <conditionalFormatting sqref="G1732:I1732">
    <cfRule type="expression" dxfId="2760" priority="2826">
      <formula>$D1732="JPY"</formula>
    </cfRule>
  </conditionalFormatting>
  <conditionalFormatting sqref="T1731">
    <cfRule type="expression" dxfId="2759" priority="2827">
      <formula>AND(D1732="USD",COUNTIF(F1734,"*円*")=0)=TRUE</formula>
    </cfRule>
  </conditionalFormatting>
  <conditionalFormatting sqref="F1732">
    <cfRule type="expression" dxfId="2758" priority="2776">
      <formula>$E1732="クレカ入金"</formula>
    </cfRule>
    <cfRule type="expression" dxfId="2757" priority="2823">
      <formula>COUNTIF($E1732,"*円*")=1</formula>
    </cfRule>
  </conditionalFormatting>
  <conditionalFormatting sqref="G1734">
    <cfRule type="cellIs" dxfId="2756" priority="2810" operator="equal">
      <formula>"金額入力"</formula>
    </cfRule>
    <cfRule type="expression" dxfId="2755" priority="2816">
      <formula>COUNTIF($F1734,"*円*")=1</formula>
    </cfRule>
  </conditionalFormatting>
  <conditionalFormatting sqref="T1732">
    <cfRule type="expression" dxfId="2754" priority="2815">
      <formula>AND(D1732="USD",COUNTIF(F1734,"*円*")=0)=TRUE</formula>
    </cfRule>
  </conditionalFormatting>
  <conditionalFormatting sqref="C1723:C1728">
    <cfRule type="expression" dxfId="2753" priority="2814">
      <formula>B1723="✓"</formula>
    </cfRule>
  </conditionalFormatting>
  <conditionalFormatting sqref="G1723">
    <cfRule type="expression" dxfId="2752" priority="2813">
      <formula>J1723="✓"</formula>
    </cfRule>
  </conditionalFormatting>
  <conditionalFormatting sqref="I1734">
    <cfRule type="expression" dxfId="2751" priority="2812">
      <formula>D1732="JPY"</formula>
    </cfRule>
  </conditionalFormatting>
  <conditionalFormatting sqref="E1721:E1722 G1721 I1721">
    <cfRule type="cellIs" dxfId="2750" priority="2811" operator="greaterThan">
      <formula>0</formula>
    </cfRule>
  </conditionalFormatting>
  <conditionalFormatting sqref="G1724">
    <cfRule type="expression" dxfId="2749" priority="2809">
      <formula>J1724="✓"</formula>
    </cfRule>
  </conditionalFormatting>
  <conditionalFormatting sqref="G1725">
    <cfRule type="expression" dxfId="2748" priority="2808">
      <formula>J1725="✓"</formula>
    </cfRule>
  </conditionalFormatting>
  <conditionalFormatting sqref="G1726">
    <cfRule type="expression" dxfId="2747" priority="2807">
      <formula>J1726="✓"</formula>
    </cfRule>
  </conditionalFormatting>
  <conditionalFormatting sqref="G1727">
    <cfRule type="expression" dxfId="2746" priority="2806">
      <formula>J1727="✓"</formula>
    </cfRule>
  </conditionalFormatting>
  <conditionalFormatting sqref="G1728">
    <cfRule type="expression" dxfId="2745" priority="2805">
      <formula>J1728="✓"</formula>
    </cfRule>
  </conditionalFormatting>
  <conditionalFormatting sqref="T1736">
    <cfRule type="expression" dxfId="2744" priority="2804">
      <formula>AND(D1737="USD",COUNTIF(F1739,"*円*")=0)=TRUE</formula>
    </cfRule>
  </conditionalFormatting>
  <conditionalFormatting sqref="T1737">
    <cfRule type="expression" dxfId="2743" priority="2803">
      <formula>AND(D1737="USD",COUNTIF(F1739,"*円*")=0)=TRUE</formula>
    </cfRule>
  </conditionalFormatting>
  <conditionalFormatting sqref="T1741">
    <cfRule type="expression" dxfId="2742" priority="2802">
      <formula>AND(D1742="USD",COUNTIF(F1744,"*円*")=0)=TRUE</formula>
    </cfRule>
  </conditionalFormatting>
  <conditionalFormatting sqref="T1742">
    <cfRule type="expression" dxfId="2741" priority="2801">
      <formula>AND(D1742="USD",COUNTIF(F1744,"*円*")=0)=TRUE</formula>
    </cfRule>
  </conditionalFormatting>
  <conditionalFormatting sqref="T1746">
    <cfRule type="expression" dxfId="2740" priority="2800">
      <formula>AND(D1747="USD",COUNTIF(F1749,"*円*")=0)=TRUE</formula>
    </cfRule>
  </conditionalFormatting>
  <conditionalFormatting sqref="T1747">
    <cfRule type="expression" dxfId="2739" priority="2799">
      <formula>AND(D1747="USD",COUNTIF(F1749,"*円*")=0)=TRUE</formula>
    </cfRule>
  </conditionalFormatting>
  <conditionalFormatting sqref="T1751">
    <cfRule type="expression" dxfId="2738" priority="2798">
      <formula>AND(D1752="USD",COUNTIF(F1754,"*円*")=0)=TRUE</formula>
    </cfRule>
  </conditionalFormatting>
  <conditionalFormatting sqref="T1752">
    <cfRule type="expression" dxfId="2737" priority="2797">
      <formula>AND(D1752="USD",COUNTIF(F1754,"*円*")=0)=TRUE</formula>
    </cfRule>
  </conditionalFormatting>
  <conditionalFormatting sqref="T1756">
    <cfRule type="expression" dxfId="2736" priority="2796">
      <formula>AND(D1757="USD",COUNTIF(F1759,"*円*")=0)=TRUE</formula>
    </cfRule>
  </conditionalFormatting>
  <conditionalFormatting sqref="T1757">
    <cfRule type="expression" dxfId="2735" priority="2795">
      <formula>AND(D1757="USD",COUNTIF(F1759,"*円*")=0)=TRUE</formula>
    </cfRule>
  </conditionalFormatting>
  <conditionalFormatting sqref="T1761">
    <cfRule type="expression" dxfId="2734" priority="2794">
      <formula>AND(D1762="USD",COUNTIF(F1764,"*円*")=0)=TRUE</formula>
    </cfRule>
  </conditionalFormatting>
  <conditionalFormatting sqref="T1762">
    <cfRule type="expression" dxfId="2733" priority="2793">
      <formula>AND(D1762="USD",COUNTIF(F1764,"*円*")=0)=TRUE</formula>
    </cfRule>
  </conditionalFormatting>
  <conditionalFormatting sqref="T1766">
    <cfRule type="expression" dxfId="2732" priority="2792">
      <formula>AND(D1767="USD",COUNTIF(F1769,"*円*")=0)=TRUE</formula>
    </cfRule>
  </conditionalFormatting>
  <conditionalFormatting sqref="T1767">
    <cfRule type="expression" dxfId="2731" priority="2791">
      <formula>AND(D1767="USD",COUNTIF(F1769,"*円*")=0)=TRUE</formula>
    </cfRule>
  </conditionalFormatting>
  <conditionalFormatting sqref="T1771">
    <cfRule type="expression" dxfId="2730" priority="2790">
      <formula>AND(D1772="USD",COUNTIF(F1774,"*円*")=0)=TRUE</formula>
    </cfRule>
  </conditionalFormatting>
  <conditionalFormatting sqref="T1772">
    <cfRule type="expression" dxfId="2729" priority="2789">
      <formula>AND(D1772="USD",COUNTIF(F1774,"*円*")=0)=TRUE</formula>
    </cfRule>
  </conditionalFormatting>
  <conditionalFormatting sqref="T1776">
    <cfRule type="expression" dxfId="2728" priority="2788">
      <formula>AND(D1777="USD",COUNTIF(F1779,"*円*")=0)=TRUE</formula>
    </cfRule>
  </conditionalFormatting>
  <conditionalFormatting sqref="T1777">
    <cfRule type="expression" dxfId="2727" priority="2787">
      <formula>AND(D1777="USD",COUNTIF(F1779,"*円*")=0)=TRUE</formula>
    </cfRule>
  </conditionalFormatting>
  <conditionalFormatting sqref="K1734:R1734">
    <cfRule type="cellIs" dxfId="2726" priority="2786" operator="greaterThan">
      <formula>0</formula>
    </cfRule>
  </conditionalFormatting>
  <conditionalFormatting sqref="K1739:R1739">
    <cfRule type="cellIs" dxfId="2725" priority="2785" operator="greaterThan">
      <formula>0</formula>
    </cfRule>
  </conditionalFormatting>
  <conditionalFormatting sqref="K1744:R1744">
    <cfRule type="cellIs" dxfId="2724" priority="2784" operator="greaterThan">
      <formula>0</formula>
    </cfRule>
  </conditionalFormatting>
  <conditionalFormatting sqref="K1749:R1749">
    <cfRule type="cellIs" dxfId="2723" priority="2783" operator="greaterThan">
      <formula>0</formula>
    </cfRule>
  </conditionalFormatting>
  <conditionalFormatting sqref="K1754:R1754">
    <cfRule type="cellIs" dxfId="2722" priority="2782" operator="greaterThan">
      <formula>0</formula>
    </cfRule>
  </conditionalFormatting>
  <conditionalFormatting sqref="K1759:R1759">
    <cfRule type="cellIs" dxfId="2721" priority="2781" operator="greaterThan">
      <formula>0</formula>
    </cfRule>
  </conditionalFormatting>
  <conditionalFormatting sqref="K1764:R1764">
    <cfRule type="cellIs" dxfId="2720" priority="2780" operator="greaterThan">
      <formula>0</formula>
    </cfRule>
  </conditionalFormatting>
  <conditionalFormatting sqref="K1769:R1769">
    <cfRule type="cellIs" dxfId="2719" priority="2779" operator="greaterThan">
      <formula>0</formula>
    </cfRule>
  </conditionalFormatting>
  <conditionalFormatting sqref="K1774:R1774">
    <cfRule type="cellIs" dxfId="2718" priority="2778" operator="greaterThan">
      <formula>0</formula>
    </cfRule>
  </conditionalFormatting>
  <conditionalFormatting sqref="K1779:R1779">
    <cfRule type="cellIs" dxfId="2717" priority="2777" operator="greaterThan">
      <formula>0</formula>
    </cfRule>
  </conditionalFormatting>
  <conditionalFormatting sqref="AE1734">
    <cfRule type="expression" dxfId="2716" priority="2775">
      <formula>COUNTIF(F1734,"*円*")=1</formula>
    </cfRule>
  </conditionalFormatting>
  <conditionalFormatting sqref="AE1739">
    <cfRule type="expression" dxfId="2715" priority="2774">
      <formula>COUNTIF(F1739,"*円*")=1</formula>
    </cfRule>
  </conditionalFormatting>
  <conditionalFormatting sqref="AE1744">
    <cfRule type="expression" dxfId="2714" priority="2773">
      <formula>COUNTIF(F1744,"*円*")=1</formula>
    </cfRule>
  </conditionalFormatting>
  <conditionalFormatting sqref="AE1749">
    <cfRule type="expression" dxfId="2713" priority="2772">
      <formula>COUNTIF(F1749,"*円*")=1</formula>
    </cfRule>
  </conditionalFormatting>
  <conditionalFormatting sqref="AE1754">
    <cfRule type="expression" dxfId="2712" priority="2771">
      <formula>COUNTIF(F1754,"*円*")=1</formula>
    </cfRule>
  </conditionalFormatting>
  <conditionalFormatting sqref="AE1759">
    <cfRule type="expression" dxfId="2711" priority="2770">
      <formula>COUNTIF(F1759,"*円*")=1</formula>
    </cfRule>
  </conditionalFormatting>
  <conditionalFormatting sqref="AE1764">
    <cfRule type="expression" dxfId="2710" priority="2769">
      <formula>COUNTIF(F1764,"*円*")=1</formula>
    </cfRule>
  </conditionalFormatting>
  <conditionalFormatting sqref="AE1769">
    <cfRule type="expression" dxfId="2709" priority="2768">
      <formula>COUNTIF(F1769,"*円*")=1</formula>
    </cfRule>
  </conditionalFormatting>
  <conditionalFormatting sqref="AE1774">
    <cfRule type="expression" dxfId="2708" priority="2767">
      <formula>COUNTIF(F1774,"*円*")=1</formula>
    </cfRule>
  </conditionalFormatting>
  <conditionalFormatting sqref="AE1779">
    <cfRule type="expression" dxfId="2707" priority="2766">
      <formula>COUNTIF(F1779,"*円*")=1</formula>
    </cfRule>
  </conditionalFormatting>
  <conditionalFormatting sqref="C1739">
    <cfRule type="expression" dxfId="2706" priority="2764">
      <formula>ISERR(C1739)=TRUE</formula>
    </cfRule>
  </conditionalFormatting>
  <conditionalFormatting sqref="C1739:E1739">
    <cfRule type="cellIs" dxfId="2705" priority="2763" operator="greaterThan">
      <formula>0</formula>
    </cfRule>
  </conditionalFormatting>
  <conditionalFormatting sqref="G1737:I1737">
    <cfRule type="expression" dxfId="2704" priority="2765">
      <formula>$D1737="JPY"</formula>
    </cfRule>
  </conditionalFormatting>
  <conditionalFormatting sqref="F1737">
    <cfRule type="expression" dxfId="2703" priority="2758">
      <formula>$E1737="クレカ入金"</formula>
    </cfRule>
    <cfRule type="expression" dxfId="2702" priority="2762">
      <formula>COUNTIF($E1737,"*円*")=1</formula>
    </cfRule>
  </conditionalFormatting>
  <conditionalFormatting sqref="G1739">
    <cfRule type="cellIs" dxfId="2701" priority="2759" operator="equal">
      <formula>"金額入力"</formula>
    </cfRule>
    <cfRule type="expression" dxfId="2700" priority="2761">
      <formula>COUNTIF($F1739,"*円*")=1</formula>
    </cfRule>
  </conditionalFormatting>
  <conditionalFormatting sqref="I1739">
    <cfRule type="expression" dxfId="2699" priority="2760">
      <formula>D1737="JPY"</formula>
    </cfRule>
  </conditionalFormatting>
  <conditionalFormatting sqref="C1744">
    <cfRule type="expression" dxfId="2698" priority="2756">
      <formula>ISERR(C1744)=TRUE</formula>
    </cfRule>
  </conditionalFormatting>
  <conditionalFormatting sqref="C1744:E1744">
    <cfRule type="cellIs" dxfId="2697" priority="2755" operator="greaterThan">
      <formula>0</formula>
    </cfRule>
  </conditionalFormatting>
  <conditionalFormatting sqref="G1742:I1742">
    <cfRule type="expression" dxfId="2696" priority="2757">
      <formula>$D1742="JPY"</formula>
    </cfRule>
  </conditionalFormatting>
  <conditionalFormatting sqref="F1742">
    <cfRule type="expression" dxfId="2695" priority="2750">
      <formula>$E1742="クレカ入金"</formula>
    </cfRule>
    <cfRule type="expression" dxfId="2694" priority="2754">
      <formula>COUNTIF($E1742,"*円*")=1</formula>
    </cfRule>
  </conditionalFormatting>
  <conditionalFormatting sqref="G1744">
    <cfRule type="cellIs" dxfId="2693" priority="2751" operator="equal">
      <formula>"金額入力"</formula>
    </cfRule>
    <cfRule type="expression" dxfId="2692" priority="2753">
      <formula>COUNTIF($F1744,"*円*")=1</formula>
    </cfRule>
  </conditionalFormatting>
  <conditionalFormatting sqref="I1744">
    <cfRule type="expression" dxfId="2691" priority="2752">
      <formula>D1742="JPY"</formula>
    </cfRule>
  </conditionalFormatting>
  <conditionalFormatting sqref="C1749">
    <cfRule type="expression" dxfId="2690" priority="2748">
      <formula>ISERR(C1749)=TRUE</formula>
    </cfRule>
  </conditionalFormatting>
  <conditionalFormatting sqref="C1749:E1749">
    <cfRule type="cellIs" dxfId="2689" priority="2747" operator="greaterThan">
      <formula>0</formula>
    </cfRule>
  </conditionalFormatting>
  <conditionalFormatting sqref="G1747:I1747">
    <cfRule type="expression" dxfId="2688" priority="2749">
      <formula>$D1747="JPY"</formula>
    </cfRule>
  </conditionalFormatting>
  <conditionalFormatting sqref="F1747">
    <cfRule type="expression" dxfId="2687" priority="2742">
      <formula>$E1747="クレカ入金"</formula>
    </cfRule>
    <cfRule type="expression" dxfId="2686" priority="2746">
      <formula>COUNTIF($E1747,"*円*")=1</formula>
    </cfRule>
  </conditionalFormatting>
  <conditionalFormatting sqref="G1749">
    <cfRule type="cellIs" dxfId="2685" priority="2743" operator="equal">
      <formula>"金額入力"</formula>
    </cfRule>
    <cfRule type="expression" dxfId="2684" priority="2745">
      <formula>COUNTIF($F1749,"*円*")=1</formula>
    </cfRule>
  </conditionalFormatting>
  <conditionalFormatting sqref="I1749">
    <cfRule type="expression" dxfId="2683" priority="2744">
      <formula>D1747="JPY"</formula>
    </cfRule>
  </conditionalFormatting>
  <conditionalFormatting sqref="C1754">
    <cfRule type="expression" dxfId="2682" priority="2740">
      <formula>ISERR(C1754)=TRUE</formula>
    </cfRule>
  </conditionalFormatting>
  <conditionalFormatting sqref="C1754:E1754">
    <cfRule type="cellIs" dxfId="2681" priority="2739" operator="greaterThan">
      <formula>0</formula>
    </cfRule>
  </conditionalFormatting>
  <conditionalFormatting sqref="G1752:I1752">
    <cfRule type="expression" dxfId="2680" priority="2741">
      <formula>$D1752="JPY"</formula>
    </cfRule>
  </conditionalFormatting>
  <conditionalFormatting sqref="F1752">
    <cfRule type="expression" dxfId="2679" priority="2734">
      <formula>$E1752="クレカ入金"</formula>
    </cfRule>
    <cfRule type="expression" dxfId="2678" priority="2738">
      <formula>COUNTIF($E1752,"*円*")=1</formula>
    </cfRule>
  </conditionalFormatting>
  <conditionalFormatting sqref="G1754">
    <cfRule type="cellIs" dxfId="2677" priority="2735" operator="equal">
      <formula>"金額入力"</formula>
    </cfRule>
    <cfRule type="expression" dxfId="2676" priority="2737">
      <formula>COUNTIF($F1754,"*円*")=1</formula>
    </cfRule>
  </conditionalFormatting>
  <conditionalFormatting sqref="I1754">
    <cfRule type="expression" dxfId="2675" priority="2736">
      <formula>D1752="JPY"</formula>
    </cfRule>
  </conditionalFormatting>
  <conditionalFormatting sqref="C1759">
    <cfRule type="expression" dxfId="2674" priority="2732">
      <formula>ISERR(C1759)=TRUE</formula>
    </cfRule>
  </conditionalFormatting>
  <conditionalFormatting sqref="C1759:E1759">
    <cfRule type="cellIs" dxfId="2673" priority="2731" operator="greaterThan">
      <formula>0</formula>
    </cfRule>
  </conditionalFormatting>
  <conditionalFormatting sqref="G1757:I1757">
    <cfRule type="expression" dxfId="2672" priority="2733">
      <formula>$D1757="JPY"</formula>
    </cfRule>
  </conditionalFormatting>
  <conditionalFormatting sqref="F1757">
    <cfRule type="expression" dxfId="2671" priority="2726">
      <formula>$E1757="クレカ入金"</formula>
    </cfRule>
    <cfRule type="expression" dxfId="2670" priority="2730">
      <formula>COUNTIF($E1757,"*円*")=1</formula>
    </cfRule>
  </conditionalFormatting>
  <conditionalFormatting sqref="G1759">
    <cfRule type="cellIs" dxfId="2669" priority="2727" operator="equal">
      <formula>"金額入力"</formula>
    </cfRule>
    <cfRule type="expression" dxfId="2668" priority="2729">
      <formula>COUNTIF($F1759,"*円*")=1</formula>
    </cfRule>
  </conditionalFormatting>
  <conditionalFormatting sqref="I1759">
    <cfRule type="expression" dxfId="2667" priority="2728">
      <formula>D1757="JPY"</formula>
    </cfRule>
  </conditionalFormatting>
  <conditionalFormatting sqref="C1764">
    <cfRule type="expression" dxfId="2666" priority="2724">
      <formula>ISERR(C1764)=TRUE</formula>
    </cfRule>
  </conditionalFormatting>
  <conditionalFormatting sqref="C1764:E1764">
    <cfRule type="cellIs" dxfId="2665" priority="2723" operator="greaterThan">
      <formula>0</formula>
    </cfRule>
  </conditionalFormatting>
  <conditionalFormatting sqref="G1762:I1762">
    <cfRule type="expression" dxfId="2664" priority="2725">
      <formula>$D1762="JPY"</formula>
    </cfRule>
  </conditionalFormatting>
  <conditionalFormatting sqref="F1762">
    <cfRule type="expression" dxfId="2663" priority="2718">
      <formula>$E1762="クレカ入金"</formula>
    </cfRule>
    <cfRule type="expression" dxfId="2662" priority="2722">
      <formula>COUNTIF($E1762,"*円*")=1</formula>
    </cfRule>
  </conditionalFormatting>
  <conditionalFormatting sqref="G1764">
    <cfRule type="cellIs" dxfId="2661" priority="2719" operator="equal">
      <formula>"金額入力"</formula>
    </cfRule>
    <cfRule type="expression" dxfId="2660" priority="2721">
      <formula>COUNTIF($F1764,"*円*")=1</formula>
    </cfRule>
  </conditionalFormatting>
  <conditionalFormatting sqref="I1764">
    <cfRule type="expression" dxfId="2659" priority="2720">
      <formula>D1762="JPY"</formula>
    </cfRule>
  </conditionalFormatting>
  <conditionalFormatting sqref="C1769">
    <cfRule type="expression" dxfId="2658" priority="2716">
      <formula>ISERR(C1769)=TRUE</formula>
    </cfRule>
  </conditionalFormatting>
  <conditionalFormatting sqref="C1769:E1769">
    <cfRule type="cellIs" dxfId="2657" priority="2715" operator="greaterThan">
      <formula>0</formula>
    </cfRule>
  </conditionalFormatting>
  <conditionalFormatting sqref="G1767:I1767">
    <cfRule type="expression" dxfId="2656" priority="2717">
      <formula>$D1767="JPY"</formula>
    </cfRule>
  </conditionalFormatting>
  <conditionalFormatting sqref="F1767">
    <cfRule type="expression" dxfId="2655" priority="2710">
      <formula>$E1767="クレカ入金"</formula>
    </cfRule>
    <cfRule type="expression" dxfId="2654" priority="2714">
      <formula>COUNTIF($E1767,"*円*")=1</formula>
    </cfRule>
  </conditionalFormatting>
  <conditionalFormatting sqref="G1769">
    <cfRule type="cellIs" dxfId="2653" priority="2711" operator="equal">
      <formula>"金額入力"</formula>
    </cfRule>
    <cfRule type="expression" dxfId="2652" priority="2713">
      <formula>COUNTIF($F1769,"*円*")=1</formula>
    </cfRule>
  </conditionalFormatting>
  <conditionalFormatting sqref="I1769">
    <cfRule type="expression" dxfId="2651" priority="2712">
      <formula>D1767="JPY"</formula>
    </cfRule>
  </conditionalFormatting>
  <conditionalFormatting sqref="C1774">
    <cfRule type="expression" dxfId="2650" priority="2708">
      <formula>ISERR(C1774)=TRUE</formula>
    </cfRule>
  </conditionalFormatting>
  <conditionalFormatting sqref="C1774:E1774">
    <cfRule type="cellIs" dxfId="2649" priority="2707" operator="greaterThan">
      <formula>0</formula>
    </cfRule>
  </conditionalFormatting>
  <conditionalFormatting sqref="G1772:I1772">
    <cfRule type="expression" dxfId="2648" priority="2709">
      <formula>$D1772="JPY"</formula>
    </cfRule>
  </conditionalFormatting>
  <conditionalFormatting sqref="F1772">
    <cfRule type="expression" dxfId="2647" priority="2702">
      <formula>$E1772="クレカ入金"</formula>
    </cfRule>
    <cfRule type="expression" dxfId="2646" priority="2706">
      <formula>COUNTIF($E1772,"*円*")=1</formula>
    </cfRule>
  </conditionalFormatting>
  <conditionalFormatting sqref="G1774">
    <cfRule type="cellIs" dxfId="2645" priority="2703" operator="equal">
      <formula>"金額入力"</formula>
    </cfRule>
    <cfRule type="expression" dxfId="2644" priority="2705">
      <formula>COUNTIF($F1774,"*円*")=1</formula>
    </cfRule>
  </conditionalFormatting>
  <conditionalFormatting sqref="I1774">
    <cfRule type="expression" dxfId="2643" priority="2704">
      <formula>D1772="JPY"</formula>
    </cfRule>
  </conditionalFormatting>
  <conditionalFormatting sqref="C1779">
    <cfRule type="expression" dxfId="2642" priority="2700">
      <formula>ISERR(C1779)=TRUE</formula>
    </cfRule>
  </conditionalFormatting>
  <conditionalFormatting sqref="C1779:E1779">
    <cfRule type="cellIs" dxfId="2641" priority="2699" operator="greaterThan">
      <formula>0</formula>
    </cfRule>
  </conditionalFormatting>
  <conditionalFormatting sqref="G1777:I1777">
    <cfRule type="expression" dxfId="2640" priority="2701">
      <formula>$D1777="JPY"</formula>
    </cfRule>
  </conditionalFormatting>
  <conditionalFormatting sqref="F1777">
    <cfRule type="expression" dxfId="2639" priority="2694">
      <formula>$E1777="クレカ入金"</formula>
    </cfRule>
    <cfRule type="expression" dxfId="2638" priority="2698">
      <formula>COUNTIF($E1777,"*円*")=1</formula>
    </cfRule>
  </conditionalFormatting>
  <conditionalFormatting sqref="G1779">
    <cfRule type="cellIs" dxfId="2637" priority="2695" operator="equal">
      <formula>"金額入力"</formula>
    </cfRule>
    <cfRule type="expression" dxfId="2636" priority="2697">
      <formula>COUNTIF($F1779,"*円*")=1</formula>
    </cfRule>
  </conditionalFormatting>
  <conditionalFormatting sqref="I1779">
    <cfRule type="expression" dxfId="2635" priority="2696">
      <formula>D1777="JPY"</formula>
    </cfRule>
  </conditionalFormatting>
  <conditionalFormatting sqref="T1781">
    <cfRule type="expression" dxfId="2634" priority="2693">
      <formula>AND(D1782="USD",COUNTIF(F1784,"*円*")=0)=TRUE</formula>
    </cfRule>
  </conditionalFormatting>
  <conditionalFormatting sqref="T1782">
    <cfRule type="expression" dxfId="2633" priority="2692">
      <formula>AND(D1782="USD",COUNTIF(F1784,"*円*")=0)=TRUE</formula>
    </cfRule>
  </conditionalFormatting>
  <conditionalFormatting sqref="K1784:R1784">
    <cfRule type="cellIs" dxfId="2632" priority="2691" operator="greaterThan">
      <formula>0</formula>
    </cfRule>
  </conditionalFormatting>
  <conditionalFormatting sqref="AE1784">
    <cfRule type="expression" dxfId="2631" priority="2690">
      <formula>COUNTIF(F1784,"*円*")=1</formula>
    </cfRule>
  </conditionalFormatting>
  <conditionalFormatting sqref="C1784">
    <cfRule type="expression" dxfId="2630" priority="2688">
      <formula>ISERR(C1784)=TRUE</formula>
    </cfRule>
  </conditionalFormatting>
  <conditionalFormatting sqref="C1784:E1784">
    <cfRule type="cellIs" dxfId="2629" priority="2687" operator="greaterThan">
      <formula>0</formula>
    </cfRule>
  </conditionalFormatting>
  <conditionalFormatting sqref="G1782:I1782">
    <cfRule type="expression" dxfId="2628" priority="2689">
      <formula>$D1782="JPY"</formula>
    </cfRule>
  </conditionalFormatting>
  <conditionalFormatting sqref="F1782">
    <cfRule type="expression" dxfId="2627" priority="2682">
      <formula>$E1782="クレカ入金"</formula>
    </cfRule>
    <cfRule type="expression" dxfId="2626" priority="2686">
      <formula>COUNTIF($E1782,"*円*")=1</formula>
    </cfRule>
  </conditionalFormatting>
  <conditionalFormatting sqref="G1784">
    <cfRule type="cellIs" dxfId="2625" priority="2683" operator="equal">
      <formula>"金額入力"</formula>
    </cfRule>
    <cfRule type="expression" dxfId="2624" priority="2685">
      <formula>COUNTIF($F1784,"*円*")=1</formula>
    </cfRule>
  </conditionalFormatting>
  <conditionalFormatting sqref="I1784">
    <cfRule type="expression" dxfId="2623" priority="2684">
      <formula>D1782="JPY"</formula>
    </cfRule>
  </conditionalFormatting>
  <conditionalFormatting sqref="T1786">
    <cfRule type="expression" dxfId="2622" priority="2681">
      <formula>AND(D1787="USD",COUNTIF(F1789,"*円*")=0)=TRUE</formula>
    </cfRule>
  </conditionalFormatting>
  <conditionalFormatting sqref="T1787">
    <cfRule type="expression" dxfId="2621" priority="2680">
      <formula>AND(D1787="USD",COUNTIF(F1789,"*円*")=0)=TRUE</formula>
    </cfRule>
  </conditionalFormatting>
  <conditionalFormatting sqref="K1789:R1789">
    <cfRule type="cellIs" dxfId="2620" priority="2679" operator="greaterThan">
      <formula>0</formula>
    </cfRule>
  </conditionalFormatting>
  <conditionalFormatting sqref="AE1789">
    <cfRule type="expression" dxfId="2619" priority="2678">
      <formula>COUNTIF(F1789,"*円*")=1</formula>
    </cfRule>
  </conditionalFormatting>
  <conditionalFormatting sqref="C1789">
    <cfRule type="expression" dxfId="2618" priority="2676">
      <formula>ISERR(C1789)=TRUE</formula>
    </cfRule>
  </conditionalFormatting>
  <conditionalFormatting sqref="C1789:E1789">
    <cfRule type="cellIs" dxfId="2617" priority="2675" operator="greaterThan">
      <formula>0</formula>
    </cfRule>
  </conditionalFormatting>
  <conditionalFormatting sqref="G1787:I1787">
    <cfRule type="expression" dxfId="2616" priority="2677">
      <formula>$D1787="JPY"</formula>
    </cfRule>
  </conditionalFormatting>
  <conditionalFormatting sqref="F1787">
    <cfRule type="expression" dxfId="2615" priority="2670">
      <formula>$E1787="クレカ入金"</formula>
    </cfRule>
    <cfRule type="expression" dxfId="2614" priority="2674">
      <formula>COUNTIF($E1787,"*円*")=1</formula>
    </cfRule>
  </conditionalFormatting>
  <conditionalFormatting sqref="G1789">
    <cfRule type="cellIs" dxfId="2613" priority="2671" operator="equal">
      <formula>"金額入力"</formula>
    </cfRule>
    <cfRule type="expression" dxfId="2612" priority="2673">
      <formula>COUNTIF($F1789,"*円*")=1</formula>
    </cfRule>
  </conditionalFormatting>
  <conditionalFormatting sqref="I1789">
    <cfRule type="expression" dxfId="2611" priority="2672">
      <formula>D1787="JPY"</formula>
    </cfRule>
  </conditionalFormatting>
  <conditionalFormatting sqref="T1791">
    <cfRule type="expression" dxfId="2610" priority="2669">
      <formula>AND(D1792="USD",COUNTIF(F1794,"*円*")=0)=TRUE</formula>
    </cfRule>
  </conditionalFormatting>
  <conditionalFormatting sqref="T1792">
    <cfRule type="expression" dxfId="2609" priority="2668">
      <formula>AND(D1792="USD",COUNTIF(F1794,"*円*")=0)=TRUE</formula>
    </cfRule>
  </conditionalFormatting>
  <conditionalFormatting sqref="K1794:R1794">
    <cfRule type="cellIs" dxfId="2608" priority="2667" operator="greaterThan">
      <formula>0</formula>
    </cfRule>
  </conditionalFormatting>
  <conditionalFormatting sqref="AE1794">
    <cfRule type="expression" dxfId="2607" priority="2666">
      <formula>COUNTIF(F1794,"*円*")=1</formula>
    </cfRule>
  </conditionalFormatting>
  <conditionalFormatting sqref="C1794">
    <cfRule type="expression" dxfId="2606" priority="2664">
      <formula>ISERR(C1794)=TRUE</formula>
    </cfRule>
  </conditionalFormatting>
  <conditionalFormatting sqref="C1794:E1794">
    <cfRule type="cellIs" dxfId="2605" priority="2663" operator="greaterThan">
      <formula>0</formula>
    </cfRule>
  </conditionalFormatting>
  <conditionalFormatting sqref="G1792:I1792">
    <cfRule type="expression" dxfId="2604" priority="2665">
      <formula>$D1792="JPY"</formula>
    </cfRule>
  </conditionalFormatting>
  <conditionalFormatting sqref="F1792">
    <cfRule type="expression" dxfId="2603" priority="2658">
      <formula>$E1792="クレカ入金"</formula>
    </cfRule>
    <cfRule type="expression" dxfId="2602" priority="2662">
      <formula>COUNTIF($E1792,"*円*")=1</formula>
    </cfRule>
  </conditionalFormatting>
  <conditionalFormatting sqref="G1794">
    <cfRule type="cellIs" dxfId="2601" priority="2659" operator="equal">
      <formula>"金額入力"</formula>
    </cfRule>
    <cfRule type="expression" dxfId="2600" priority="2661">
      <formula>COUNTIF($F1794,"*円*")=1</formula>
    </cfRule>
  </conditionalFormatting>
  <conditionalFormatting sqref="I1794">
    <cfRule type="expression" dxfId="2599" priority="2660">
      <formula>D1792="JPY"</formula>
    </cfRule>
  </conditionalFormatting>
  <conditionalFormatting sqref="T1796">
    <cfRule type="expression" dxfId="2598" priority="2657">
      <formula>AND(D1797="USD",COUNTIF(F1799,"*円*")=0)=TRUE</formula>
    </cfRule>
  </conditionalFormatting>
  <conditionalFormatting sqref="T1797">
    <cfRule type="expression" dxfId="2597" priority="2656">
      <formula>AND(D1797="USD",COUNTIF(F1799,"*円*")=0)=TRUE</formula>
    </cfRule>
  </conditionalFormatting>
  <conditionalFormatting sqref="K1799:R1799">
    <cfRule type="cellIs" dxfId="2596" priority="2655" operator="greaterThan">
      <formula>0</formula>
    </cfRule>
  </conditionalFormatting>
  <conditionalFormatting sqref="AE1799">
    <cfRule type="expression" dxfId="2595" priority="2654">
      <formula>COUNTIF(F1799,"*円*")=1</formula>
    </cfRule>
  </conditionalFormatting>
  <conditionalFormatting sqref="C1799">
    <cfRule type="expression" dxfId="2594" priority="2652">
      <formula>ISERR(C1799)=TRUE</formula>
    </cfRule>
  </conditionalFormatting>
  <conditionalFormatting sqref="C1799:E1799">
    <cfRule type="cellIs" dxfId="2593" priority="2651" operator="greaterThan">
      <formula>0</formula>
    </cfRule>
  </conditionalFormatting>
  <conditionalFormatting sqref="G1797:I1797">
    <cfRule type="expression" dxfId="2592" priority="2653">
      <formula>$D1797="JPY"</formula>
    </cfRule>
  </conditionalFormatting>
  <conditionalFormatting sqref="F1797">
    <cfRule type="expression" dxfId="2591" priority="2646">
      <formula>$E1797="クレカ入金"</formula>
    </cfRule>
    <cfRule type="expression" dxfId="2590" priority="2650">
      <formula>COUNTIF($E1797,"*円*")=1</formula>
    </cfRule>
  </conditionalFormatting>
  <conditionalFormatting sqref="G1799">
    <cfRule type="cellIs" dxfId="2589" priority="2647" operator="equal">
      <formula>"金額入力"</formula>
    </cfRule>
    <cfRule type="expression" dxfId="2588" priority="2649">
      <formula>COUNTIF($F1799,"*円*")=1</formula>
    </cfRule>
  </conditionalFormatting>
  <conditionalFormatting sqref="I1799">
    <cfRule type="expression" dxfId="2587" priority="2648">
      <formula>D1797="JPY"</formula>
    </cfRule>
  </conditionalFormatting>
  <conditionalFormatting sqref="T1801">
    <cfRule type="expression" dxfId="2586" priority="2645">
      <formula>AND(D1802="USD",COUNTIF(F1804,"*円*")=0)=TRUE</formula>
    </cfRule>
  </conditionalFormatting>
  <conditionalFormatting sqref="T1802">
    <cfRule type="expression" dxfId="2585" priority="2644">
      <formula>AND(D1802="USD",COUNTIF(F1804,"*円*")=0)=TRUE</formula>
    </cfRule>
  </conditionalFormatting>
  <conditionalFormatting sqref="K1804:R1804">
    <cfRule type="cellIs" dxfId="2584" priority="2643" operator="greaterThan">
      <formula>0</formula>
    </cfRule>
  </conditionalFormatting>
  <conditionalFormatting sqref="AE1804">
    <cfRule type="expression" dxfId="2583" priority="2642">
      <formula>COUNTIF(F1804,"*円*")=1</formula>
    </cfRule>
  </conditionalFormatting>
  <conditionalFormatting sqref="C1804">
    <cfRule type="expression" dxfId="2582" priority="2640">
      <formula>ISERR(C1804)=TRUE</formula>
    </cfRule>
  </conditionalFormatting>
  <conditionalFormatting sqref="C1804:E1804">
    <cfRule type="cellIs" dxfId="2581" priority="2639" operator="greaterThan">
      <formula>0</formula>
    </cfRule>
  </conditionalFormatting>
  <conditionalFormatting sqref="G1802:I1802">
    <cfRule type="expression" dxfId="2580" priority="2641">
      <formula>$D1802="JPY"</formula>
    </cfRule>
  </conditionalFormatting>
  <conditionalFormatting sqref="F1802">
    <cfRule type="expression" dxfId="2579" priority="2634">
      <formula>$E1802="クレカ入金"</formula>
    </cfRule>
    <cfRule type="expression" dxfId="2578" priority="2638">
      <formula>COUNTIF($E1802,"*円*")=1</formula>
    </cfRule>
  </conditionalFormatting>
  <conditionalFormatting sqref="G1804">
    <cfRule type="cellIs" dxfId="2577" priority="2635" operator="equal">
      <formula>"金額入力"</formula>
    </cfRule>
    <cfRule type="expression" dxfId="2576" priority="2637">
      <formula>COUNTIF($F1804,"*円*")=1</formula>
    </cfRule>
  </conditionalFormatting>
  <conditionalFormatting sqref="I1804">
    <cfRule type="expression" dxfId="2575" priority="2636">
      <formula>D1802="JPY"</formula>
    </cfRule>
  </conditionalFormatting>
  <conditionalFormatting sqref="C1820">
    <cfRule type="expression" dxfId="2574" priority="2630">
      <formula>ISERR(C1820)=TRUE</formula>
    </cfRule>
  </conditionalFormatting>
  <conditionalFormatting sqref="C1820:E1820">
    <cfRule type="cellIs" dxfId="2573" priority="2629" operator="greaterThan">
      <formula>0</formula>
    </cfRule>
  </conditionalFormatting>
  <conditionalFormatting sqref="G1818:I1818">
    <cfRule type="expression" dxfId="2572" priority="2631">
      <formula>$D1818="JPY"</formula>
    </cfRule>
  </conditionalFormatting>
  <conditionalFormatting sqref="T1817">
    <cfRule type="expression" dxfId="2571" priority="2632">
      <formula>AND(D1818="USD",COUNTIF(F1820,"*円*")=0)=TRUE</formula>
    </cfRule>
  </conditionalFormatting>
  <conditionalFormatting sqref="F1818">
    <cfRule type="expression" dxfId="2570" priority="2581">
      <formula>$E1818="クレカ入金"</formula>
    </cfRule>
    <cfRule type="expression" dxfId="2569" priority="2628">
      <formula>COUNTIF($E1818,"*円*")=1</formula>
    </cfRule>
  </conditionalFormatting>
  <conditionalFormatting sqref="G1820">
    <cfRule type="cellIs" dxfId="2568" priority="2615" operator="equal">
      <formula>"金額入力"</formula>
    </cfRule>
    <cfRule type="expression" dxfId="2567" priority="2621">
      <formula>COUNTIF($F1820,"*円*")=1</formula>
    </cfRule>
  </conditionalFormatting>
  <conditionalFormatting sqref="T1818">
    <cfRule type="expression" dxfId="2566" priority="2620">
      <formula>AND(D1818="USD",COUNTIF(F1820,"*円*")=0)=TRUE</formula>
    </cfRule>
  </conditionalFormatting>
  <conditionalFormatting sqref="C1809:C1814">
    <cfRule type="expression" dxfId="2565" priority="2619">
      <formula>B1809="✓"</formula>
    </cfRule>
  </conditionalFormatting>
  <conditionalFormatting sqref="G1809">
    <cfRule type="expression" dxfId="2564" priority="2618">
      <formula>J1809="✓"</formula>
    </cfRule>
  </conditionalFormatting>
  <conditionalFormatting sqref="I1820">
    <cfRule type="expression" dxfId="2563" priority="2617">
      <formula>D1818="JPY"</formula>
    </cfRule>
  </conditionalFormatting>
  <conditionalFormatting sqref="E1807:E1808 G1807 I1807">
    <cfRule type="cellIs" dxfId="2562" priority="2616" operator="greaterThan">
      <formula>0</formula>
    </cfRule>
  </conditionalFormatting>
  <conditionalFormatting sqref="G1810">
    <cfRule type="expression" dxfId="2561" priority="2614">
      <formula>J1810="✓"</formula>
    </cfRule>
  </conditionalFormatting>
  <conditionalFormatting sqref="G1811">
    <cfRule type="expression" dxfId="2560" priority="2613">
      <formula>J1811="✓"</formula>
    </cfRule>
  </conditionalFormatting>
  <conditionalFormatting sqref="G1812">
    <cfRule type="expression" dxfId="2559" priority="2612">
      <formula>J1812="✓"</formula>
    </cfRule>
  </conditionalFormatting>
  <conditionalFormatting sqref="G1813">
    <cfRule type="expression" dxfId="2558" priority="2611">
      <formula>J1813="✓"</formula>
    </cfRule>
  </conditionalFormatting>
  <conditionalFormatting sqref="G1814">
    <cfRule type="expression" dxfId="2557" priority="2610">
      <formula>J1814="✓"</formula>
    </cfRule>
  </conditionalFormatting>
  <conditionalFormatting sqref="T1822">
    <cfRule type="expression" dxfId="2556" priority="2609">
      <formula>AND(D1823="USD",COUNTIF(F1825,"*円*")=0)=TRUE</formula>
    </cfRule>
  </conditionalFormatting>
  <conditionalFormatting sqref="T1823">
    <cfRule type="expression" dxfId="2555" priority="2608">
      <formula>AND(D1823="USD",COUNTIF(F1825,"*円*")=0)=TRUE</formula>
    </cfRule>
  </conditionalFormatting>
  <conditionalFormatting sqref="T1827">
    <cfRule type="expression" dxfId="2554" priority="2607">
      <formula>AND(D1828="USD",COUNTIF(F1830,"*円*")=0)=TRUE</formula>
    </cfRule>
  </conditionalFormatting>
  <conditionalFormatting sqref="T1828">
    <cfRule type="expression" dxfId="2553" priority="2606">
      <formula>AND(D1828="USD",COUNTIF(F1830,"*円*")=0)=TRUE</formula>
    </cfRule>
  </conditionalFormatting>
  <conditionalFormatting sqref="T1832">
    <cfRule type="expression" dxfId="2552" priority="2605">
      <formula>AND(D1833="USD",COUNTIF(F1835,"*円*")=0)=TRUE</formula>
    </cfRule>
  </conditionalFormatting>
  <conditionalFormatting sqref="T1833">
    <cfRule type="expression" dxfId="2551" priority="2604">
      <formula>AND(D1833="USD",COUNTIF(F1835,"*円*")=0)=TRUE</formula>
    </cfRule>
  </conditionalFormatting>
  <conditionalFormatting sqref="T1837">
    <cfRule type="expression" dxfId="2550" priority="2603">
      <formula>AND(D1838="USD",COUNTIF(F1840,"*円*")=0)=TRUE</formula>
    </cfRule>
  </conditionalFormatting>
  <conditionalFormatting sqref="T1838">
    <cfRule type="expression" dxfId="2549" priority="2602">
      <formula>AND(D1838="USD",COUNTIF(F1840,"*円*")=0)=TRUE</formula>
    </cfRule>
  </conditionalFormatting>
  <conditionalFormatting sqref="T1842">
    <cfRule type="expression" dxfId="2548" priority="2601">
      <formula>AND(D1843="USD",COUNTIF(F1845,"*円*")=0)=TRUE</formula>
    </cfRule>
  </conditionalFormatting>
  <conditionalFormatting sqref="T1843">
    <cfRule type="expression" dxfId="2547" priority="2600">
      <formula>AND(D1843="USD",COUNTIF(F1845,"*円*")=0)=TRUE</formula>
    </cfRule>
  </conditionalFormatting>
  <conditionalFormatting sqref="T1847">
    <cfRule type="expression" dxfId="2546" priority="2599">
      <formula>AND(D1848="USD",COUNTIF(F1850,"*円*")=0)=TRUE</formula>
    </cfRule>
  </conditionalFormatting>
  <conditionalFormatting sqref="T1848">
    <cfRule type="expression" dxfId="2545" priority="2598">
      <formula>AND(D1848="USD",COUNTIF(F1850,"*円*")=0)=TRUE</formula>
    </cfRule>
  </conditionalFormatting>
  <conditionalFormatting sqref="T1852">
    <cfRule type="expression" dxfId="2544" priority="2597">
      <formula>AND(D1853="USD",COUNTIF(F1855,"*円*")=0)=TRUE</formula>
    </cfRule>
  </conditionalFormatting>
  <conditionalFormatting sqref="T1853">
    <cfRule type="expression" dxfId="2543" priority="2596">
      <formula>AND(D1853="USD",COUNTIF(F1855,"*円*")=0)=TRUE</formula>
    </cfRule>
  </conditionalFormatting>
  <conditionalFormatting sqref="T1857">
    <cfRule type="expression" dxfId="2542" priority="2595">
      <formula>AND(D1858="USD",COUNTIF(F1860,"*円*")=0)=TRUE</formula>
    </cfRule>
  </conditionalFormatting>
  <conditionalFormatting sqref="T1858">
    <cfRule type="expression" dxfId="2541" priority="2594">
      <formula>AND(D1858="USD",COUNTIF(F1860,"*円*")=0)=TRUE</formula>
    </cfRule>
  </conditionalFormatting>
  <conditionalFormatting sqref="T1862">
    <cfRule type="expression" dxfId="2540" priority="2593">
      <formula>AND(D1863="USD",COUNTIF(F1865,"*円*")=0)=TRUE</formula>
    </cfRule>
  </conditionalFormatting>
  <conditionalFormatting sqref="T1863">
    <cfRule type="expression" dxfId="2539" priority="2592">
      <formula>AND(D1863="USD",COUNTIF(F1865,"*円*")=0)=TRUE</formula>
    </cfRule>
  </conditionalFormatting>
  <conditionalFormatting sqref="K1820:R1820">
    <cfRule type="cellIs" dxfId="2538" priority="2591" operator="greaterThan">
      <formula>0</formula>
    </cfRule>
  </conditionalFormatting>
  <conditionalFormatting sqref="K1825:R1825">
    <cfRule type="cellIs" dxfId="2537" priority="2590" operator="greaterThan">
      <formula>0</formula>
    </cfRule>
  </conditionalFormatting>
  <conditionalFormatting sqref="K1830:R1830">
    <cfRule type="cellIs" dxfId="2536" priority="2589" operator="greaterThan">
      <formula>0</formula>
    </cfRule>
  </conditionalFormatting>
  <conditionalFormatting sqref="K1835:R1835">
    <cfRule type="cellIs" dxfId="2535" priority="2588" operator="greaterThan">
      <formula>0</formula>
    </cfRule>
  </conditionalFormatting>
  <conditionalFormatting sqref="K1840:R1840">
    <cfRule type="cellIs" dxfId="2534" priority="2587" operator="greaterThan">
      <formula>0</formula>
    </cfRule>
  </conditionalFormatting>
  <conditionalFormatting sqref="K1845:R1845">
    <cfRule type="cellIs" dxfId="2533" priority="2586" operator="greaterThan">
      <formula>0</formula>
    </cfRule>
  </conditionalFormatting>
  <conditionalFormatting sqref="K1850:R1850">
    <cfRule type="cellIs" dxfId="2532" priority="2585" operator="greaterThan">
      <formula>0</formula>
    </cfRule>
  </conditionalFormatting>
  <conditionalFormatting sqref="K1855:R1855">
    <cfRule type="cellIs" dxfId="2531" priority="2584" operator="greaterThan">
      <formula>0</formula>
    </cfRule>
  </conditionalFormatting>
  <conditionalFormatting sqref="K1860:R1860">
    <cfRule type="cellIs" dxfId="2530" priority="2583" operator="greaterThan">
      <formula>0</formula>
    </cfRule>
  </conditionalFormatting>
  <conditionalFormatting sqref="K1865:R1865">
    <cfRule type="cellIs" dxfId="2529" priority="2582" operator="greaterThan">
      <formula>0</formula>
    </cfRule>
  </conditionalFormatting>
  <conditionalFormatting sqref="AE1820">
    <cfRule type="expression" dxfId="2528" priority="2580">
      <formula>COUNTIF(F1820,"*円*")=1</formula>
    </cfRule>
  </conditionalFormatting>
  <conditionalFormatting sqref="AE1825">
    <cfRule type="expression" dxfId="2527" priority="2579">
      <formula>COUNTIF(F1825,"*円*")=1</formula>
    </cfRule>
  </conditionalFormatting>
  <conditionalFormatting sqref="AE1830">
    <cfRule type="expression" dxfId="2526" priority="2578">
      <formula>COUNTIF(F1830,"*円*")=1</formula>
    </cfRule>
  </conditionalFormatting>
  <conditionalFormatting sqref="AE1835">
    <cfRule type="expression" dxfId="2525" priority="2577">
      <formula>COUNTIF(F1835,"*円*")=1</formula>
    </cfRule>
  </conditionalFormatting>
  <conditionalFormatting sqref="AE1840">
    <cfRule type="expression" dxfId="2524" priority="2576">
      <formula>COUNTIF(F1840,"*円*")=1</formula>
    </cfRule>
  </conditionalFormatting>
  <conditionalFormatting sqref="AE1845">
    <cfRule type="expression" dxfId="2523" priority="2575">
      <formula>COUNTIF(F1845,"*円*")=1</formula>
    </cfRule>
  </conditionalFormatting>
  <conditionalFormatting sqref="AE1850">
    <cfRule type="expression" dxfId="2522" priority="2574">
      <formula>COUNTIF(F1850,"*円*")=1</formula>
    </cfRule>
  </conditionalFormatting>
  <conditionalFormatting sqref="AE1855">
    <cfRule type="expression" dxfId="2521" priority="2573">
      <formula>COUNTIF(F1855,"*円*")=1</formula>
    </cfRule>
  </conditionalFormatting>
  <conditionalFormatting sqref="AE1860">
    <cfRule type="expression" dxfId="2520" priority="2572">
      <formula>COUNTIF(F1860,"*円*")=1</formula>
    </cfRule>
  </conditionalFormatting>
  <conditionalFormatting sqref="AE1865">
    <cfRule type="expression" dxfId="2519" priority="2571">
      <formula>COUNTIF(F1865,"*円*")=1</formula>
    </cfRule>
  </conditionalFormatting>
  <conditionalFormatting sqref="C1825">
    <cfRule type="expression" dxfId="2518" priority="2569">
      <formula>ISERR(C1825)=TRUE</formula>
    </cfRule>
  </conditionalFormatting>
  <conditionalFormatting sqref="C1825:E1825">
    <cfRule type="cellIs" dxfId="2517" priority="2568" operator="greaterThan">
      <formula>0</formula>
    </cfRule>
  </conditionalFormatting>
  <conditionalFormatting sqref="G1823:I1823">
    <cfRule type="expression" dxfId="2516" priority="2570">
      <formula>$D1823="JPY"</formula>
    </cfRule>
  </conditionalFormatting>
  <conditionalFormatting sqref="F1823">
    <cfRule type="expression" dxfId="2515" priority="2563">
      <formula>$E1823="クレカ入金"</formula>
    </cfRule>
    <cfRule type="expression" dxfId="2514" priority="2567">
      <formula>COUNTIF($E1823,"*円*")=1</formula>
    </cfRule>
  </conditionalFormatting>
  <conditionalFormatting sqref="G1825">
    <cfRule type="cellIs" dxfId="2513" priority="2564" operator="equal">
      <formula>"金額入力"</formula>
    </cfRule>
    <cfRule type="expression" dxfId="2512" priority="2566">
      <formula>COUNTIF($F1825,"*円*")=1</formula>
    </cfRule>
  </conditionalFormatting>
  <conditionalFormatting sqref="I1825">
    <cfRule type="expression" dxfId="2511" priority="2565">
      <formula>D1823="JPY"</formula>
    </cfRule>
  </conditionalFormatting>
  <conditionalFormatting sqref="C1830">
    <cfRule type="expression" dxfId="2510" priority="2561">
      <formula>ISERR(C1830)=TRUE</formula>
    </cfRule>
  </conditionalFormatting>
  <conditionalFormatting sqref="C1830:E1830">
    <cfRule type="cellIs" dxfId="2509" priority="2560" operator="greaterThan">
      <formula>0</formula>
    </cfRule>
  </conditionalFormatting>
  <conditionalFormatting sqref="G1828:I1828">
    <cfRule type="expression" dxfId="2508" priority="2562">
      <formula>$D1828="JPY"</formula>
    </cfRule>
  </conditionalFormatting>
  <conditionalFormatting sqref="F1828">
    <cfRule type="expression" dxfId="2507" priority="2555">
      <formula>$E1828="クレカ入金"</formula>
    </cfRule>
    <cfRule type="expression" dxfId="2506" priority="2559">
      <formula>COUNTIF($E1828,"*円*")=1</formula>
    </cfRule>
  </conditionalFormatting>
  <conditionalFormatting sqref="G1830">
    <cfRule type="cellIs" dxfId="2505" priority="2556" operator="equal">
      <formula>"金額入力"</formula>
    </cfRule>
    <cfRule type="expression" dxfId="2504" priority="2558">
      <formula>COUNTIF($F1830,"*円*")=1</formula>
    </cfRule>
  </conditionalFormatting>
  <conditionalFormatting sqref="I1830">
    <cfRule type="expression" dxfId="2503" priority="2557">
      <formula>D1828="JPY"</formula>
    </cfRule>
  </conditionalFormatting>
  <conditionalFormatting sqref="C1835">
    <cfRule type="expression" dxfId="2502" priority="2553">
      <formula>ISERR(C1835)=TRUE</formula>
    </cfRule>
  </conditionalFormatting>
  <conditionalFormatting sqref="C1835:E1835">
    <cfRule type="cellIs" dxfId="2501" priority="2552" operator="greaterThan">
      <formula>0</formula>
    </cfRule>
  </conditionalFormatting>
  <conditionalFormatting sqref="G1833:I1833">
    <cfRule type="expression" dxfId="2500" priority="2554">
      <formula>$D1833="JPY"</formula>
    </cfRule>
  </conditionalFormatting>
  <conditionalFormatting sqref="F1833">
    <cfRule type="expression" dxfId="2499" priority="2547">
      <formula>$E1833="クレカ入金"</formula>
    </cfRule>
    <cfRule type="expression" dxfId="2498" priority="2551">
      <formula>COUNTIF($E1833,"*円*")=1</formula>
    </cfRule>
  </conditionalFormatting>
  <conditionalFormatting sqref="G1835">
    <cfRule type="cellIs" dxfId="2497" priority="2548" operator="equal">
      <formula>"金額入力"</formula>
    </cfRule>
    <cfRule type="expression" dxfId="2496" priority="2550">
      <formula>COUNTIF($F1835,"*円*")=1</formula>
    </cfRule>
  </conditionalFormatting>
  <conditionalFormatting sqref="I1835">
    <cfRule type="expression" dxfId="2495" priority="2549">
      <formula>D1833="JPY"</formula>
    </cfRule>
  </conditionalFormatting>
  <conditionalFormatting sqref="C1840">
    <cfRule type="expression" dxfId="2494" priority="2545">
      <formula>ISERR(C1840)=TRUE</formula>
    </cfRule>
  </conditionalFormatting>
  <conditionalFormatting sqref="C1840:E1840">
    <cfRule type="cellIs" dxfId="2493" priority="2544" operator="greaterThan">
      <formula>0</formula>
    </cfRule>
  </conditionalFormatting>
  <conditionalFormatting sqref="G1838:I1838">
    <cfRule type="expression" dxfId="2492" priority="2546">
      <formula>$D1838="JPY"</formula>
    </cfRule>
  </conditionalFormatting>
  <conditionalFormatting sqref="F1838">
    <cfRule type="expression" dxfId="2491" priority="2539">
      <formula>$E1838="クレカ入金"</formula>
    </cfRule>
    <cfRule type="expression" dxfId="2490" priority="2543">
      <formula>COUNTIF($E1838,"*円*")=1</formula>
    </cfRule>
  </conditionalFormatting>
  <conditionalFormatting sqref="G1840">
    <cfRule type="cellIs" dxfId="2489" priority="2540" operator="equal">
      <formula>"金額入力"</formula>
    </cfRule>
    <cfRule type="expression" dxfId="2488" priority="2542">
      <formula>COUNTIF($F1840,"*円*")=1</formula>
    </cfRule>
  </conditionalFormatting>
  <conditionalFormatting sqref="I1840">
    <cfRule type="expression" dxfId="2487" priority="2541">
      <formula>D1838="JPY"</formula>
    </cfRule>
  </conditionalFormatting>
  <conditionalFormatting sqref="C1845">
    <cfRule type="expression" dxfId="2486" priority="2537">
      <formula>ISERR(C1845)=TRUE</formula>
    </cfRule>
  </conditionalFormatting>
  <conditionalFormatting sqref="C1845:E1845">
    <cfRule type="cellIs" dxfId="2485" priority="2536" operator="greaterThan">
      <formula>0</formula>
    </cfRule>
  </conditionalFormatting>
  <conditionalFormatting sqref="G1843:I1843">
    <cfRule type="expression" dxfId="2484" priority="2538">
      <formula>$D1843="JPY"</formula>
    </cfRule>
  </conditionalFormatting>
  <conditionalFormatting sqref="F1843">
    <cfRule type="expression" dxfId="2483" priority="2531">
      <formula>$E1843="クレカ入金"</formula>
    </cfRule>
    <cfRule type="expression" dxfId="2482" priority="2535">
      <formula>COUNTIF($E1843,"*円*")=1</formula>
    </cfRule>
  </conditionalFormatting>
  <conditionalFormatting sqref="G1845">
    <cfRule type="cellIs" dxfId="2481" priority="2532" operator="equal">
      <formula>"金額入力"</formula>
    </cfRule>
    <cfRule type="expression" dxfId="2480" priority="2534">
      <formula>COUNTIF($F1845,"*円*")=1</formula>
    </cfRule>
  </conditionalFormatting>
  <conditionalFormatting sqref="I1845">
    <cfRule type="expression" dxfId="2479" priority="2533">
      <formula>D1843="JPY"</formula>
    </cfRule>
  </conditionalFormatting>
  <conditionalFormatting sqref="C1850">
    <cfRule type="expression" dxfId="2478" priority="2529">
      <formula>ISERR(C1850)=TRUE</formula>
    </cfRule>
  </conditionalFormatting>
  <conditionalFormatting sqref="C1850:E1850">
    <cfRule type="cellIs" dxfId="2477" priority="2528" operator="greaterThan">
      <formula>0</formula>
    </cfRule>
  </conditionalFormatting>
  <conditionalFormatting sqref="G1848:I1848">
    <cfRule type="expression" dxfId="2476" priority="2530">
      <formula>$D1848="JPY"</formula>
    </cfRule>
  </conditionalFormatting>
  <conditionalFormatting sqref="F1848">
    <cfRule type="expression" dxfId="2475" priority="2523">
      <formula>$E1848="クレカ入金"</formula>
    </cfRule>
    <cfRule type="expression" dxfId="2474" priority="2527">
      <formula>COUNTIF($E1848,"*円*")=1</formula>
    </cfRule>
  </conditionalFormatting>
  <conditionalFormatting sqref="G1850">
    <cfRule type="cellIs" dxfId="2473" priority="2524" operator="equal">
      <formula>"金額入力"</formula>
    </cfRule>
    <cfRule type="expression" dxfId="2472" priority="2526">
      <formula>COUNTIF($F1850,"*円*")=1</formula>
    </cfRule>
  </conditionalFormatting>
  <conditionalFormatting sqref="I1850">
    <cfRule type="expression" dxfId="2471" priority="2525">
      <formula>D1848="JPY"</formula>
    </cfRule>
  </conditionalFormatting>
  <conditionalFormatting sqref="C1855">
    <cfRule type="expression" dxfId="2470" priority="2521">
      <formula>ISERR(C1855)=TRUE</formula>
    </cfRule>
  </conditionalFormatting>
  <conditionalFormatting sqref="C1855:E1855">
    <cfRule type="cellIs" dxfId="2469" priority="2520" operator="greaterThan">
      <formula>0</formula>
    </cfRule>
  </conditionalFormatting>
  <conditionalFormatting sqref="G1853:I1853">
    <cfRule type="expression" dxfId="2468" priority="2522">
      <formula>$D1853="JPY"</formula>
    </cfRule>
  </conditionalFormatting>
  <conditionalFormatting sqref="F1853">
    <cfRule type="expression" dxfId="2467" priority="2515">
      <formula>$E1853="クレカ入金"</formula>
    </cfRule>
    <cfRule type="expression" dxfId="2466" priority="2519">
      <formula>COUNTIF($E1853,"*円*")=1</formula>
    </cfRule>
  </conditionalFormatting>
  <conditionalFormatting sqref="G1855">
    <cfRule type="cellIs" dxfId="2465" priority="2516" operator="equal">
      <formula>"金額入力"</formula>
    </cfRule>
    <cfRule type="expression" dxfId="2464" priority="2518">
      <formula>COUNTIF($F1855,"*円*")=1</formula>
    </cfRule>
  </conditionalFormatting>
  <conditionalFormatting sqref="I1855">
    <cfRule type="expression" dxfId="2463" priority="2517">
      <formula>D1853="JPY"</formula>
    </cfRule>
  </conditionalFormatting>
  <conditionalFormatting sqref="C1860">
    <cfRule type="expression" dxfId="2462" priority="2513">
      <formula>ISERR(C1860)=TRUE</formula>
    </cfRule>
  </conditionalFormatting>
  <conditionalFormatting sqref="C1860:E1860">
    <cfRule type="cellIs" dxfId="2461" priority="2512" operator="greaterThan">
      <formula>0</formula>
    </cfRule>
  </conditionalFormatting>
  <conditionalFormatting sqref="G1858:I1858">
    <cfRule type="expression" dxfId="2460" priority="2514">
      <formula>$D1858="JPY"</formula>
    </cfRule>
  </conditionalFormatting>
  <conditionalFormatting sqref="F1858">
    <cfRule type="expression" dxfId="2459" priority="2507">
      <formula>$E1858="クレカ入金"</formula>
    </cfRule>
    <cfRule type="expression" dxfId="2458" priority="2511">
      <formula>COUNTIF($E1858,"*円*")=1</formula>
    </cfRule>
  </conditionalFormatting>
  <conditionalFormatting sqref="G1860">
    <cfRule type="cellIs" dxfId="2457" priority="2508" operator="equal">
      <formula>"金額入力"</formula>
    </cfRule>
    <cfRule type="expression" dxfId="2456" priority="2510">
      <formula>COUNTIF($F1860,"*円*")=1</formula>
    </cfRule>
  </conditionalFormatting>
  <conditionalFormatting sqref="I1860">
    <cfRule type="expression" dxfId="2455" priority="2509">
      <formula>D1858="JPY"</formula>
    </cfRule>
  </conditionalFormatting>
  <conditionalFormatting sqref="C1865">
    <cfRule type="expression" dxfId="2454" priority="2505">
      <formula>ISERR(C1865)=TRUE</formula>
    </cfRule>
  </conditionalFormatting>
  <conditionalFormatting sqref="C1865:E1865">
    <cfRule type="cellIs" dxfId="2453" priority="2504" operator="greaterThan">
      <formula>0</formula>
    </cfRule>
  </conditionalFormatting>
  <conditionalFormatting sqref="G1863:I1863">
    <cfRule type="expression" dxfId="2452" priority="2506">
      <formula>$D1863="JPY"</formula>
    </cfRule>
  </conditionalFormatting>
  <conditionalFormatting sqref="F1863">
    <cfRule type="expression" dxfId="2451" priority="2499">
      <formula>$E1863="クレカ入金"</formula>
    </cfRule>
    <cfRule type="expression" dxfId="2450" priority="2503">
      <formula>COUNTIF($E1863,"*円*")=1</formula>
    </cfRule>
  </conditionalFormatting>
  <conditionalFormatting sqref="G1865">
    <cfRule type="cellIs" dxfId="2449" priority="2500" operator="equal">
      <formula>"金額入力"</formula>
    </cfRule>
    <cfRule type="expression" dxfId="2448" priority="2502">
      <formula>COUNTIF($F1865,"*円*")=1</formula>
    </cfRule>
  </conditionalFormatting>
  <conditionalFormatting sqref="I1865">
    <cfRule type="expression" dxfId="2447" priority="2501">
      <formula>D1863="JPY"</formula>
    </cfRule>
  </conditionalFormatting>
  <conditionalFormatting sqref="T1867">
    <cfRule type="expression" dxfId="2446" priority="2498">
      <formula>AND(D1868="USD",COUNTIF(F1870,"*円*")=0)=TRUE</formula>
    </cfRule>
  </conditionalFormatting>
  <conditionalFormatting sqref="T1868">
    <cfRule type="expression" dxfId="2445" priority="2497">
      <formula>AND(D1868="USD",COUNTIF(F1870,"*円*")=0)=TRUE</formula>
    </cfRule>
  </conditionalFormatting>
  <conditionalFormatting sqref="K1870:R1870">
    <cfRule type="cellIs" dxfId="2444" priority="2496" operator="greaterThan">
      <formula>0</formula>
    </cfRule>
  </conditionalFormatting>
  <conditionalFormatting sqref="AE1870">
    <cfRule type="expression" dxfId="2443" priority="2495">
      <formula>COUNTIF(F1870,"*円*")=1</formula>
    </cfRule>
  </conditionalFormatting>
  <conditionalFormatting sqref="C1870">
    <cfRule type="expression" dxfId="2442" priority="2493">
      <formula>ISERR(C1870)=TRUE</formula>
    </cfRule>
  </conditionalFormatting>
  <conditionalFormatting sqref="C1870:E1870">
    <cfRule type="cellIs" dxfId="2441" priority="2492" operator="greaterThan">
      <formula>0</formula>
    </cfRule>
  </conditionalFormatting>
  <conditionalFormatting sqref="G1868:I1868">
    <cfRule type="expression" dxfId="2440" priority="2494">
      <formula>$D1868="JPY"</formula>
    </cfRule>
  </conditionalFormatting>
  <conditionalFormatting sqref="F1868">
    <cfRule type="expression" dxfId="2439" priority="2487">
      <formula>$E1868="クレカ入金"</formula>
    </cfRule>
    <cfRule type="expression" dxfId="2438" priority="2491">
      <formula>COUNTIF($E1868,"*円*")=1</formula>
    </cfRule>
  </conditionalFormatting>
  <conditionalFormatting sqref="G1870">
    <cfRule type="cellIs" dxfId="2437" priority="2488" operator="equal">
      <formula>"金額入力"</formula>
    </cfRule>
    <cfRule type="expression" dxfId="2436" priority="2490">
      <formula>COUNTIF($F1870,"*円*")=1</formula>
    </cfRule>
  </conditionalFormatting>
  <conditionalFormatting sqref="I1870">
    <cfRule type="expression" dxfId="2435" priority="2489">
      <formula>D1868="JPY"</formula>
    </cfRule>
  </conditionalFormatting>
  <conditionalFormatting sqref="T1872">
    <cfRule type="expression" dxfId="2434" priority="2486">
      <formula>AND(D1873="USD",COUNTIF(F1875,"*円*")=0)=TRUE</formula>
    </cfRule>
  </conditionalFormatting>
  <conditionalFormatting sqref="T1873">
    <cfRule type="expression" dxfId="2433" priority="2485">
      <formula>AND(D1873="USD",COUNTIF(F1875,"*円*")=0)=TRUE</formula>
    </cfRule>
  </conditionalFormatting>
  <conditionalFormatting sqref="K1875:R1875">
    <cfRule type="cellIs" dxfId="2432" priority="2484" operator="greaterThan">
      <formula>0</formula>
    </cfRule>
  </conditionalFormatting>
  <conditionalFormatting sqref="AE1875">
    <cfRule type="expression" dxfId="2431" priority="2483">
      <formula>COUNTIF(F1875,"*円*")=1</formula>
    </cfRule>
  </conditionalFormatting>
  <conditionalFormatting sqref="C1875">
    <cfRule type="expression" dxfId="2430" priority="2481">
      <formula>ISERR(C1875)=TRUE</formula>
    </cfRule>
  </conditionalFormatting>
  <conditionalFormatting sqref="C1875:E1875">
    <cfRule type="cellIs" dxfId="2429" priority="2480" operator="greaterThan">
      <formula>0</formula>
    </cfRule>
  </conditionalFormatting>
  <conditionalFormatting sqref="G1873:I1873">
    <cfRule type="expression" dxfId="2428" priority="2482">
      <formula>$D1873="JPY"</formula>
    </cfRule>
  </conditionalFormatting>
  <conditionalFormatting sqref="F1873">
    <cfRule type="expression" dxfId="2427" priority="2475">
      <formula>$E1873="クレカ入金"</formula>
    </cfRule>
    <cfRule type="expression" dxfId="2426" priority="2479">
      <formula>COUNTIF($E1873,"*円*")=1</formula>
    </cfRule>
  </conditionalFormatting>
  <conditionalFormatting sqref="G1875">
    <cfRule type="cellIs" dxfId="2425" priority="2476" operator="equal">
      <formula>"金額入力"</formula>
    </cfRule>
    <cfRule type="expression" dxfId="2424" priority="2478">
      <formula>COUNTIF($F1875,"*円*")=1</formula>
    </cfRule>
  </conditionalFormatting>
  <conditionalFormatting sqref="I1875">
    <cfRule type="expression" dxfId="2423" priority="2477">
      <formula>D1873="JPY"</formula>
    </cfRule>
  </conditionalFormatting>
  <conditionalFormatting sqref="T1877">
    <cfRule type="expression" dxfId="2422" priority="2474">
      <formula>AND(D1878="USD",COUNTIF(F1880,"*円*")=0)=TRUE</formula>
    </cfRule>
  </conditionalFormatting>
  <conditionalFormatting sqref="T1878">
    <cfRule type="expression" dxfId="2421" priority="2473">
      <formula>AND(D1878="USD",COUNTIF(F1880,"*円*")=0)=TRUE</formula>
    </cfRule>
  </conditionalFormatting>
  <conditionalFormatting sqref="K1880:R1880">
    <cfRule type="cellIs" dxfId="2420" priority="2472" operator="greaterThan">
      <formula>0</formula>
    </cfRule>
  </conditionalFormatting>
  <conditionalFormatting sqref="AE1880">
    <cfRule type="expression" dxfId="2419" priority="2471">
      <formula>COUNTIF(F1880,"*円*")=1</formula>
    </cfRule>
  </conditionalFormatting>
  <conditionalFormatting sqref="C1880">
    <cfRule type="expression" dxfId="2418" priority="2469">
      <formula>ISERR(C1880)=TRUE</formula>
    </cfRule>
  </conditionalFormatting>
  <conditionalFormatting sqref="C1880:E1880">
    <cfRule type="cellIs" dxfId="2417" priority="2468" operator="greaterThan">
      <formula>0</formula>
    </cfRule>
  </conditionalFormatting>
  <conditionalFormatting sqref="G1878:I1878">
    <cfRule type="expression" dxfId="2416" priority="2470">
      <formula>$D1878="JPY"</formula>
    </cfRule>
  </conditionalFormatting>
  <conditionalFormatting sqref="F1878">
    <cfRule type="expression" dxfId="2415" priority="2463">
      <formula>$E1878="クレカ入金"</formula>
    </cfRule>
    <cfRule type="expression" dxfId="2414" priority="2467">
      <formula>COUNTIF($E1878,"*円*")=1</formula>
    </cfRule>
  </conditionalFormatting>
  <conditionalFormatting sqref="G1880">
    <cfRule type="cellIs" dxfId="2413" priority="2464" operator="equal">
      <formula>"金額入力"</formula>
    </cfRule>
    <cfRule type="expression" dxfId="2412" priority="2466">
      <formula>COUNTIF($F1880,"*円*")=1</formula>
    </cfRule>
  </conditionalFormatting>
  <conditionalFormatting sqref="I1880">
    <cfRule type="expression" dxfId="2411" priority="2465">
      <formula>D1878="JPY"</formula>
    </cfRule>
  </conditionalFormatting>
  <conditionalFormatting sqref="T1882">
    <cfRule type="expression" dxfId="2410" priority="2462">
      <formula>AND(D1883="USD",COUNTIF(F1885,"*円*")=0)=TRUE</formula>
    </cfRule>
  </conditionalFormatting>
  <conditionalFormatting sqref="T1883">
    <cfRule type="expression" dxfId="2409" priority="2461">
      <formula>AND(D1883="USD",COUNTIF(F1885,"*円*")=0)=TRUE</formula>
    </cfRule>
  </conditionalFormatting>
  <conditionalFormatting sqref="K1885:R1885">
    <cfRule type="cellIs" dxfId="2408" priority="2460" operator="greaterThan">
      <formula>0</formula>
    </cfRule>
  </conditionalFormatting>
  <conditionalFormatting sqref="AE1885">
    <cfRule type="expression" dxfId="2407" priority="2459">
      <formula>COUNTIF(F1885,"*円*")=1</formula>
    </cfRule>
  </conditionalFormatting>
  <conditionalFormatting sqref="C1885">
    <cfRule type="expression" dxfId="2406" priority="2457">
      <formula>ISERR(C1885)=TRUE</formula>
    </cfRule>
  </conditionalFormatting>
  <conditionalFormatting sqref="C1885:E1885">
    <cfRule type="cellIs" dxfId="2405" priority="2456" operator="greaterThan">
      <formula>0</formula>
    </cfRule>
  </conditionalFormatting>
  <conditionalFormatting sqref="G1883:I1883">
    <cfRule type="expression" dxfId="2404" priority="2458">
      <formula>$D1883="JPY"</formula>
    </cfRule>
  </conditionalFormatting>
  <conditionalFormatting sqref="F1883">
    <cfRule type="expression" dxfId="2403" priority="2451">
      <formula>$E1883="クレカ入金"</formula>
    </cfRule>
    <cfRule type="expression" dxfId="2402" priority="2455">
      <formula>COUNTIF($E1883,"*円*")=1</formula>
    </cfRule>
  </conditionalFormatting>
  <conditionalFormatting sqref="G1885">
    <cfRule type="cellIs" dxfId="2401" priority="2452" operator="equal">
      <formula>"金額入力"</formula>
    </cfRule>
    <cfRule type="expression" dxfId="2400" priority="2454">
      <formula>COUNTIF($F1885,"*円*")=1</formula>
    </cfRule>
  </conditionalFormatting>
  <conditionalFormatting sqref="I1885">
    <cfRule type="expression" dxfId="2399" priority="2453">
      <formula>D1883="JPY"</formula>
    </cfRule>
  </conditionalFormatting>
  <conditionalFormatting sqref="T1887">
    <cfRule type="expression" dxfId="2398" priority="2450">
      <formula>AND(D1888="USD",COUNTIF(F1890,"*円*")=0)=TRUE</formula>
    </cfRule>
  </conditionalFormatting>
  <conditionalFormatting sqref="T1888">
    <cfRule type="expression" dxfId="2397" priority="2449">
      <formula>AND(D1888="USD",COUNTIF(F1890,"*円*")=0)=TRUE</formula>
    </cfRule>
  </conditionalFormatting>
  <conditionalFormatting sqref="K1890:R1890">
    <cfRule type="cellIs" dxfId="2396" priority="2448" operator="greaterThan">
      <formula>0</formula>
    </cfRule>
  </conditionalFormatting>
  <conditionalFormatting sqref="AE1890">
    <cfRule type="expression" dxfId="2395" priority="2447">
      <formula>COUNTIF(F1890,"*円*")=1</formula>
    </cfRule>
  </conditionalFormatting>
  <conditionalFormatting sqref="C1890">
    <cfRule type="expression" dxfId="2394" priority="2445">
      <formula>ISERR(C1890)=TRUE</formula>
    </cfRule>
  </conditionalFormatting>
  <conditionalFormatting sqref="C1890:E1890">
    <cfRule type="cellIs" dxfId="2393" priority="2444" operator="greaterThan">
      <formula>0</formula>
    </cfRule>
  </conditionalFormatting>
  <conditionalFormatting sqref="G1888:I1888">
    <cfRule type="expression" dxfId="2392" priority="2446">
      <formula>$D1888="JPY"</formula>
    </cfRule>
  </conditionalFormatting>
  <conditionalFormatting sqref="F1888">
    <cfRule type="expression" dxfId="2391" priority="2439">
      <formula>$E1888="クレカ入金"</formula>
    </cfRule>
    <cfRule type="expression" dxfId="2390" priority="2443">
      <formula>COUNTIF($E1888,"*円*")=1</formula>
    </cfRule>
  </conditionalFormatting>
  <conditionalFormatting sqref="G1890">
    <cfRule type="cellIs" dxfId="2389" priority="2440" operator="equal">
      <formula>"金額入力"</formula>
    </cfRule>
    <cfRule type="expression" dxfId="2388" priority="2442">
      <formula>COUNTIF($F1890,"*円*")=1</formula>
    </cfRule>
  </conditionalFormatting>
  <conditionalFormatting sqref="I1890">
    <cfRule type="expression" dxfId="2387" priority="2441">
      <formula>D1888="JPY"</formula>
    </cfRule>
  </conditionalFormatting>
  <conditionalFormatting sqref="C1906">
    <cfRule type="expression" dxfId="2386" priority="2435">
      <formula>ISERR(C1906)=TRUE</formula>
    </cfRule>
  </conditionalFormatting>
  <conditionalFormatting sqref="C1906:E1906">
    <cfRule type="cellIs" dxfId="2385" priority="2434" operator="greaterThan">
      <formula>0</formula>
    </cfRule>
  </conditionalFormatting>
  <conditionalFormatting sqref="G1904:I1904">
    <cfRule type="expression" dxfId="2384" priority="2436">
      <formula>$D1904="JPY"</formula>
    </cfRule>
  </conditionalFormatting>
  <conditionalFormatting sqref="T1903">
    <cfRule type="expression" dxfId="2383" priority="2437">
      <formula>AND(D1904="USD",COUNTIF(F1906,"*円*")=0)=TRUE</formula>
    </cfRule>
  </conditionalFormatting>
  <conditionalFormatting sqref="F1904">
    <cfRule type="expression" dxfId="2382" priority="2386">
      <formula>$E1904="クレカ入金"</formula>
    </cfRule>
    <cfRule type="expression" dxfId="2381" priority="2433">
      <formula>COUNTIF($E1904,"*円*")=1</formula>
    </cfRule>
  </conditionalFormatting>
  <conditionalFormatting sqref="G1906">
    <cfRule type="cellIs" dxfId="2380" priority="2420" operator="equal">
      <formula>"金額入力"</formula>
    </cfRule>
    <cfRule type="expression" dxfId="2379" priority="2426">
      <formula>COUNTIF($F1906,"*円*")=1</formula>
    </cfRule>
  </conditionalFormatting>
  <conditionalFormatting sqref="T1904">
    <cfRule type="expression" dxfId="2378" priority="2425">
      <formula>AND(D1904="USD",COUNTIF(F1906,"*円*")=0)=TRUE</formula>
    </cfRule>
  </conditionalFormatting>
  <conditionalFormatting sqref="C1895:C1900">
    <cfRule type="expression" dxfId="2377" priority="2424">
      <formula>B1895="✓"</formula>
    </cfRule>
  </conditionalFormatting>
  <conditionalFormatting sqref="G1895">
    <cfRule type="expression" dxfId="2376" priority="2423">
      <formula>J1895="✓"</formula>
    </cfRule>
  </conditionalFormatting>
  <conditionalFormatting sqref="I1906">
    <cfRule type="expression" dxfId="2375" priority="2422">
      <formula>D1904="JPY"</formula>
    </cfRule>
  </conditionalFormatting>
  <conditionalFormatting sqref="E1893:E1894 G1893 I1893">
    <cfRule type="cellIs" dxfId="2374" priority="2421" operator="greaterThan">
      <formula>0</formula>
    </cfRule>
  </conditionalFormatting>
  <conditionalFormatting sqref="G1896">
    <cfRule type="expression" dxfId="2373" priority="2419">
      <formula>J1896="✓"</formula>
    </cfRule>
  </conditionalFormatting>
  <conditionalFormatting sqref="G1897">
    <cfRule type="expression" dxfId="2372" priority="2418">
      <formula>J1897="✓"</formula>
    </cfRule>
  </conditionalFormatting>
  <conditionalFormatting sqref="G1898">
    <cfRule type="expression" dxfId="2371" priority="2417">
      <formula>J1898="✓"</formula>
    </cfRule>
  </conditionalFormatting>
  <conditionalFormatting sqref="G1899">
    <cfRule type="expression" dxfId="2370" priority="2416">
      <formula>J1899="✓"</formula>
    </cfRule>
  </conditionalFormatting>
  <conditionalFormatting sqref="G1900">
    <cfRule type="expression" dxfId="2369" priority="2415">
      <formula>J1900="✓"</formula>
    </cfRule>
  </conditionalFormatting>
  <conditionalFormatting sqref="T1908">
    <cfRule type="expression" dxfId="2368" priority="2414">
      <formula>AND(D1909="USD",COUNTIF(F1911,"*円*")=0)=TRUE</formula>
    </cfRule>
  </conditionalFormatting>
  <conditionalFormatting sqref="T1909">
    <cfRule type="expression" dxfId="2367" priority="2413">
      <formula>AND(D1909="USD",COUNTIF(F1911,"*円*")=0)=TRUE</formula>
    </cfRule>
  </conditionalFormatting>
  <conditionalFormatting sqref="T1913">
    <cfRule type="expression" dxfId="2366" priority="2412">
      <formula>AND(D1914="USD",COUNTIF(F1916,"*円*")=0)=TRUE</formula>
    </cfRule>
  </conditionalFormatting>
  <conditionalFormatting sqref="T1914">
    <cfRule type="expression" dxfId="2365" priority="2411">
      <formula>AND(D1914="USD",COUNTIF(F1916,"*円*")=0)=TRUE</formula>
    </cfRule>
  </conditionalFormatting>
  <conditionalFormatting sqref="T1918">
    <cfRule type="expression" dxfId="2364" priority="2410">
      <formula>AND(D1919="USD",COUNTIF(F1921,"*円*")=0)=TRUE</formula>
    </cfRule>
  </conditionalFormatting>
  <conditionalFormatting sqref="T1919">
    <cfRule type="expression" dxfId="2363" priority="2409">
      <formula>AND(D1919="USD",COUNTIF(F1921,"*円*")=0)=TRUE</formula>
    </cfRule>
  </conditionalFormatting>
  <conditionalFormatting sqref="T1923">
    <cfRule type="expression" dxfId="2362" priority="2408">
      <formula>AND(D1924="USD",COUNTIF(F1926,"*円*")=0)=TRUE</formula>
    </cfRule>
  </conditionalFormatting>
  <conditionalFormatting sqref="T1924">
    <cfRule type="expression" dxfId="2361" priority="2407">
      <formula>AND(D1924="USD",COUNTIF(F1926,"*円*")=0)=TRUE</formula>
    </cfRule>
  </conditionalFormatting>
  <conditionalFormatting sqref="T1928">
    <cfRule type="expression" dxfId="2360" priority="2406">
      <formula>AND(D1929="USD",COUNTIF(F1931,"*円*")=0)=TRUE</formula>
    </cfRule>
  </conditionalFormatting>
  <conditionalFormatting sqref="T1929">
    <cfRule type="expression" dxfId="2359" priority="2405">
      <formula>AND(D1929="USD",COUNTIF(F1931,"*円*")=0)=TRUE</formula>
    </cfRule>
  </conditionalFormatting>
  <conditionalFormatting sqref="T1933">
    <cfRule type="expression" dxfId="2358" priority="2404">
      <formula>AND(D1934="USD",COUNTIF(F1936,"*円*")=0)=TRUE</formula>
    </cfRule>
  </conditionalFormatting>
  <conditionalFormatting sqref="T1934">
    <cfRule type="expression" dxfId="2357" priority="2403">
      <formula>AND(D1934="USD",COUNTIF(F1936,"*円*")=0)=TRUE</formula>
    </cfRule>
  </conditionalFormatting>
  <conditionalFormatting sqref="T1938">
    <cfRule type="expression" dxfId="2356" priority="2402">
      <formula>AND(D1939="USD",COUNTIF(F1941,"*円*")=0)=TRUE</formula>
    </cfRule>
  </conditionalFormatting>
  <conditionalFormatting sqref="T1939">
    <cfRule type="expression" dxfId="2355" priority="2401">
      <formula>AND(D1939="USD",COUNTIF(F1941,"*円*")=0)=TRUE</formula>
    </cfRule>
  </conditionalFormatting>
  <conditionalFormatting sqref="T1943">
    <cfRule type="expression" dxfId="2354" priority="2400">
      <formula>AND(D1944="USD",COUNTIF(F1946,"*円*")=0)=TRUE</formula>
    </cfRule>
  </conditionalFormatting>
  <conditionalFormatting sqref="T1944">
    <cfRule type="expression" dxfId="2353" priority="2399">
      <formula>AND(D1944="USD",COUNTIF(F1946,"*円*")=0)=TRUE</formula>
    </cfRule>
  </conditionalFormatting>
  <conditionalFormatting sqref="T1948">
    <cfRule type="expression" dxfId="2352" priority="2398">
      <formula>AND(D1949="USD",COUNTIF(F1951,"*円*")=0)=TRUE</formula>
    </cfRule>
  </conditionalFormatting>
  <conditionalFormatting sqref="T1949">
    <cfRule type="expression" dxfId="2351" priority="2397">
      <formula>AND(D1949="USD",COUNTIF(F1951,"*円*")=0)=TRUE</formula>
    </cfRule>
  </conditionalFormatting>
  <conditionalFormatting sqref="K1906:R1906">
    <cfRule type="cellIs" dxfId="2350" priority="2396" operator="greaterThan">
      <formula>0</formula>
    </cfRule>
  </conditionalFormatting>
  <conditionalFormatting sqref="K1911:R1911">
    <cfRule type="cellIs" dxfId="2349" priority="2395" operator="greaterThan">
      <formula>0</formula>
    </cfRule>
  </conditionalFormatting>
  <conditionalFormatting sqref="K1916:R1916">
    <cfRule type="cellIs" dxfId="2348" priority="2394" operator="greaterThan">
      <formula>0</formula>
    </cfRule>
  </conditionalFormatting>
  <conditionalFormatting sqref="K1921:R1921">
    <cfRule type="cellIs" dxfId="2347" priority="2393" operator="greaterThan">
      <formula>0</formula>
    </cfRule>
  </conditionalFormatting>
  <conditionalFormatting sqref="K1926:R1926">
    <cfRule type="cellIs" dxfId="2346" priority="2392" operator="greaterThan">
      <formula>0</formula>
    </cfRule>
  </conditionalFormatting>
  <conditionalFormatting sqref="K1931:R1931">
    <cfRule type="cellIs" dxfId="2345" priority="2391" operator="greaterThan">
      <formula>0</formula>
    </cfRule>
  </conditionalFormatting>
  <conditionalFormatting sqref="K1936:R1936">
    <cfRule type="cellIs" dxfId="2344" priority="2390" operator="greaterThan">
      <formula>0</formula>
    </cfRule>
  </conditionalFormatting>
  <conditionalFormatting sqref="K1941:R1941">
    <cfRule type="cellIs" dxfId="2343" priority="2389" operator="greaterThan">
      <formula>0</formula>
    </cfRule>
  </conditionalFormatting>
  <conditionalFormatting sqref="K1946:R1946">
    <cfRule type="cellIs" dxfId="2342" priority="2388" operator="greaterThan">
      <formula>0</formula>
    </cfRule>
  </conditionalFormatting>
  <conditionalFormatting sqref="K1951:R1951">
    <cfRule type="cellIs" dxfId="2341" priority="2387" operator="greaterThan">
      <formula>0</formula>
    </cfRule>
  </conditionalFormatting>
  <conditionalFormatting sqref="AE1906">
    <cfRule type="expression" dxfId="2340" priority="2385">
      <formula>COUNTIF(F1906,"*円*")=1</formula>
    </cfRule>
  </conditionalFormatting>
  <conditionalFormatting sqref="AE1911">
    <cfRule type="expression" dxfId="2339" priority="2384">
      <formula>COUNTIF(F1911,"*円*")=1</formula>
    </cfRule>
  </conditionalFormatting>
  <conditionalFormatting sqref="AE1916">
    <cfRule type="expression" dxfId="2338" priority="2383">
      <formula>COUNTIF(F1916,"*円*")=1</formula>
    </cfRule>
  </conditionalFormatting>
  <conditionalFormatting sqref="AE1921">
    <cfRule type="expression" dxfId="2337" priority="2382">
      <formula>COUNTIF(F1921,"*円*")=1</formula>
    </cfRule>
  </conditionalFormatting>
  <conditionalFormatting sqref="AE1926">
    <cfRule type="expression" dxfId="2336" priority="2381">
      <formula>COUNTIF(F1926,"*円*")=1</formula>
    </cfRule>
  </conditionalFormatting>
  <conditionalFormatting sqref="AE1931">
    <cfRule type="expression" dxfId="2335" priority="2380">
      <formula>COUNTIF(F1931,"*円*")=1</formula>
    </cfRule>
  </conditionalFormatting>
  <conditionalFormatting sqref="AE1936">
    <cfRule type="expression" dxfId="2334" priority="2379">
      <formula>COUNTIF(F1936,"*円*")=1</formula>
    </cfRule>
  </conditionalFormatting>
  <conditionalFormatting sqref="AE1941">
    <cfRule type="expression" dxfId="2333" priority="2378">
      <formula>COUNTIF(F1941,"*円*")=1</formula>
    </cfRule>
  </conditionalFormatting>
  <conditionalFormatting sqref="AE1946">
    <cfRule type="expression" dxfId="2332" priority="2377">
      <formula>COUNTIF(F1946,"*円*")=1</formula>
    </cfRule>
  </conditionalFormatting>
  <conditionalFormatting sqref="AE1951">
    <cfRule type="expression" dxfId="2331" priority="2376">
      <formula>COUNTIF(F1951,"*円*")=1</formula>
    </cfRule>
  </conditionalFormatting>
  <conditionalFormatting sqref="C1911">
    <cfRule type="expression" dxfId="2330" priority="2374">
      <formula>ISERR(C1911)=TRUE</formula>
    </cfRule>
  </conditionalFormatting>
  <conditionalFormatting sqref="C1911:E1911">
    <cfRule type="cellIs" dxfId="2329" priority="2373" operator="greaterThan">
      <formula>0</formula>
    </cfRule>
  </conditionalFormatting>
  <conditionalFormatting sqref="G1909:I1909">
    <cfRule type="expression" dxfId="2328" priority="2375">
      <formula>$D1909="JPY"</formula>
    </cfRule>
  </conditionalFormatting>
  <conditionalFormatting sqref="F1909">
    <cfRule type="expression" dxfId="2327" priority="2368">
      <formula>$E1909="クレカ入金"</formula>
    </cfRule>
    <cfRule type="expression" dxfId="2326" priority="2372">
      <formula>COUNTIF($E1909,"*円*")=1</formula>
    </cfRule>
  </conditionalFormatting>
  <conditionalFormatting sqref="G1911">
    <cfRule type="cellIs" dxfId="2325" priority="2369" operator="equal">
      <formula>"金額入力"</formula>
    </cfRule>
    <cfRule type="expression" dxfId="2324" priority="2371">
      <formula>COUNTIF($F1911,"*円*")=1</formula>
    </cfRule>
  </conditionalFormatting>
  <conditionalFormatting sqref="I1911">
    <cfRule type="expression" dxfId="2323" priority="2370">
      <formula>D1909="JPY"</formula>
    </cfRule>
  </conditionalFormatting>
  <conditionalFormatting sqref="C1916">
    <cfRule type="expression" dxfId="2322" priority="2366">
      <formula>ISERR(C1916)=TRUE</formula>
    </cfRule>
  </conditionalFormatting>
  <conditionalFormatting sqref="C1916:E1916">
    <cfRule type="cellIs" dxfId="2321" priority="2365" operator="greaterThan">
      <formula>0</formula>
    </cfRule>
  </conditionalFormatting>
  <conditionalFormatting sqref="G1914:I1914">
    <cfRule type="expression" dxfId="2320" priority="2367">
      <formula>$D1914="JPY"</formula>
    </cfRule>
  </conditionalFormatting>
  <conditionalFormatting sqref="F1914">
    <cfRule type="expression" dxfId="2319" priority="2360">
      <formula>$E1914="クレカ入金"</formula>
    </cfRule>
    <cfRule type="expression" dxfId="2318" priority="2364">
      <formula>COUNTIF($E1914,"*円*")=1</formula>
    </cfRule>
  </conditionalFormatting>
  <conditionalFormatting sqref="G1916">
    <cfRule type="cellIs" dxfId="2317" priority="2361" operator="equal">
      <formula>"金額入力"</formula>
    </cfRule>
    <cfRule type="expression" dxfId="2316" priority="2363">
      <formula>COUNTIF($F1916,"*円*")=1</formula>
    </cfRule>
  </conditionalFormatting>
  <conditionalFormatting sqref="I1916">
    <cfRule type="expression" dxfId="2315" priority="2362">
      <formula>D1914="JPY"</formula>
    </cfRule>
  </conditionalFormatting>
  <conditionalFormatting sqref="C1921">
    <cfRule type="expression" dxfId="2314" priority="2358">
      <formula>ISERR(C1921)=TRUE</formula>
    </cfRule>
  </conditionalFormatting>
  <conditionalFormatting sqref="C1921:E1921">
    <cfRule type="cellIs" dxfId="2313" priority="2357" operator="greaterThan">
      <formula>0</formula>
    </cfRule>
  </conditionalFormatting>
  <conditionalFormatting sqref="G1919:I1919">
    <cfRule type="expression" dxfId="2312" priority="2359">
      <formula>$D1919="JPY"</formula>
    </cfRule>
  </conditionalFormatting>
  <conditionalFormatting sqref="F1919">
    <cfRule type="expression" dxfId="2311" priority="2352">
      <formula>$E1919="クレカ入金"</formula>
    </cfRule>
    <cfRule type="expression" dxfId="2310" priority="2356">
      <formula>COUNTIF($E1919,"*円*")=1</formula>
    </cfRule>
  </conditionalFormatting>
  <conditionalFormatting sqref="G1921">
    <cfRule type="cellIs" dxfId="2309" priority="2353" operator="equal">
      <formula>"金額入力"</formula>
    </cfRule>
    <cfRule type="expression" dxfId="2308" priority="2355">
      <formula>COUNTIF($F1921,"*円*")=1</formula>
    </cfRule>
  </conditionalFormatting>
  <conditionalFormatting sqref="I1921">
    <cfRule type="expression" dxfId="2307" priority="2354">
      <formula>D1919="JPY"</formula>
    </cfRule>
  </conditionalFormatting>
  <conditionalFormatting sqref="C1926">
    <cfRule type="expression" dxfId="2306" priority="2350">
      <formula>ISERR(C1926)=TRUE</formula>
    </cfRule>
  </conditionalFormatting>
  <conditionalFormatting sqref="C1926:E1926">
    <cfRule type="cellIs" dxfId="2305" priority="2349" operator="greaterThan">
      <formula>0</formula>
    </cfRule>
  </conditionalFormatting>
  <conditionalFormatting sqref="G1924:I1924">
    <cfRule type="expression" dxfId="2304" priority="2351">
      <formula>$D1924="JPY"</formula>
    </cfRule>
  </conditionalFormatting>
  <conditionalFormatting sqref="F1924">
    <cfRule type="expression" dxfId="2303" priority="2344">
      <formula>$E1924="クレカ入金"</formula>
    </cfRule>
    <cfRule type="expression" dxfId="2302" priority="2348">
      <formula>COUNTIF($E1924,"*円*")=1</formula>
    </cfRule>
  </conditionalFormatting>
  <conditionalFormatting sqref="G1926">
    <cfRule type="cellIs" dxfId="2301" priority="2345" operator="equal">
      <formula>"金額入力"</formula>
    </cfRule>
    <cfRule type="expression" dxfId="2300" priority="2347">
      <formula>COUNTIF($F1926,"*円*")=1</formula>
    </cfRule>
  </conditionalFormatting>
  <conditionalFormatting sqref="I1926">
    <cfRule type="expression" dxfId="2299" priority="2346">
      <formula>D1924="JPY"</formula>
    </cfRule>
  </conditionalFormatting>
  <conditionalFormatting sqref="C1931">
    <cfRule type="expression" dxfId="2298" priority="2342">
      <formula>ISERR(C1931)=TRUE</formula>
    </cfRule>
  </conditionalFormatting>
  <conditionalFormatting sqref="C1931:E1931">
    <cfRule type="cellIs" dxfId="2297" priority="2341" operator="greaterThan">
      <formula>0</formula>
    </cfRule>
  </conditionalFormatting>
  <conditionalFormatting sqref="G1929:I1929">
    <cfRule type="expression" dxfId="2296" priority="2343">
      <formula>$D1929="JPY"</formula>
    </cfRule>
  </conditionalFormatting>
  <conditionalFormatting sqref="F1929">
    <cfRule type="expression" dxfId="2295" priority="2336">
      <formula>$E1929="クレカ入金"</formula>
    </cfRule>
    <cfRule type="expression" dxfId="2294" priority="2340">
      <formula>COUNTIF($E1929,"*円*")=1</formula>
    </cfRule>
  </conditionalFormatting>
  <conditionalFormatting sqref="G1931">
    <cfRule type="cellIs" dxfId="2293" priority="2337" operator="equal">
      <formula>"金額入力"</formula>
    </cfRule>
    <cfRule type="expression" dxfId="2292" priority="2339">
      <formula>COUNTIF($F1931,"*円*")=1</formula>
    </cfRule>
  </conditionalFormatting>
  <conditionalFormatting sqref="I1931">
    <cfRule type="expression" dxfId="2291" priority="2338">
      <formula>D1929="JPY"</formula>
    </cfRule>
  </conditionalFormatting>
  <conditionalFormatting sqref="C1936">
    <cfRule type="expression" dxfId="2290" priority="2334">
      <formula>ISERR(C1936)=TRUE</formula>
    </cfRule>
  </conditionalFormatting>
  <conditionalFormatting sqref="C1936:E1936">
    <cfRule type="cellIs" dxfId="2289" priority="2333" operator="greaterThan">
      <formula>0</formula>
    </cfRule>
  </conditionalFormatting>
  <conditionalFormatting sqref="G1934:I1934">
    <cfRule type="expression" dxfId="2288" priority="2335">
      <formula>$D1934="JPY"</formula>
    </cfRule>
  </conditionalFormatting>
  <conditionalFormatting sqref="F1934">
    <cfRule type="expression" dxfId="2287" priority="2328">
      <formula>$E1934="クレカ入金"</formula>
    </cfRule>
    <cfRule type="expression" dxfId="2286" priority="2332">
      <formula>COUNTIF($E1934,"*円*")=1</formula>
    </cfRule>
  </conditionalFormatting>
  <conditionalFormatting sqref="G1936">
    <cfRule type="cellIs" dxfId="2285" priority="2329" operator="equal">
      <formula>"金額入力"</formula>
    </cfRule>
    <cfRule type="expression" dxfId="2284" priority="2331">
      <formula>COUNTIF($F1936,"*円*")=1</formula>
    </cfRule>
  </conditionalFormatting>
  <conditionalFormatting sqref="I1936">
    <cfRule type="expression" dxfId="2283" priority="2330">
      <formula>D1934="JPY"</formula>
    </cfRule>
  </conditionalFormatting>
  <conditionalFormatting sqref="C1941">
    <cfRule type="expression" dxfId="2282" priority="2326">
      <formula>ISERR(C1941)=TRUE</formula>
    </cfRule>
  </conditionalFormatting>
  <conditionalFormatting sqref="C1941:E1941">
    <cfRule type="cellIs" dxfId="2281" priority="2325" operator="greaterThan">
      <formula>0</formula>
    </cfRule>
  </conditionalFormatting>
  <conditionalFormatting sqref="G1939:I1939">
    <cfRule type="expression" dxfId="2280" priority="2327">
      <formula>$D1939="JPY"</formula>
    </cfRule>
  </conditionalFormatting>
  <conditionalFormatting sqref="F1939">
    <cfRule type="expression" dxfId="2279" priority="2320">
      <formula>$E1939="クレカ入金"</formula>
    </cfRule>
    <cfRule type="expression" dxfId="2278" priority="2324">
      <formula>COUNTIF($E1939,"*円*")=1</formula>
    </cfRule>
  </conditionalFormatting>
  <conditionalFormatting sqref="G1941">
    <cfRule type="cellIs" dxfId="2277" priority="2321" operator="equal">
      <formula>"金額入力"</formula>
    </cfRule>
    <cfRule type="expression" dxfId="2276" priority="2323">
      <formula>COUNTIF($F1941,"*円*")=1</formula>
    </cfRule>
  </conditionalFormatting>
  <conditionalFormatting sqref="I1941">
    <cfRule type="expression" dxfId="2275" priority="2322">
      <formula>D1939="JPY"</formula>
    </cfRule>
  </conditionalFormatting>
  <conditionalFormatting sqref="C1946">
    <cfRule type="expression" dxfId="2274" priority="2318">
      <formula>ISERR(C1946)=TRUE</formula>
    </cfRule>
  </conditionalFormatting>
  <conditionalFormatting sqref="C1946:E1946">
    <cfRule type="cellIs" dxfId="2273" priority="2317" operator="greaterThan">
      <formula>0</formula>
    </cfRule>
  </conditionalFormatting>
  <conditionalFormatting sqref="G1944:I1944">
    <cfRule type="expression" dxfId="2272" priority="2319">
      <formula>$D1944="JPY"</formula>
    </cfRule>
  </conditionalFormatting>
  <conditionalFormatting sqref="F1944">
    <cfRule type="expression" dxfId="2271" priority="2312">
      <formula>$E1944="クレカ入金"</formula>
    </cfRule>
    <cfRule type="expression" dxfId="2270" priority="2316">
      <formula>COUNTIF($E1944,"*円*")=1</formula>
    </cfRule>
  </conditionalFormatting>
  <conditionalFormatting sqref="G1946">
    <cfRule type="cellIs" dxfId="2269" priority="2313" operator="equal">
      <formula>"金額入力"</formula>
    </cfRule>
    <cfRule type="expression" dxfId="2268" priority="2315">
      <formula>COUNTIF($F1946,"*円*")=1</formula>
    </cfRule>
  </conditionalFormatting>
  <conditionalFormatting sqref="I1946">
    <cfRule type="expression" dxfId="2267" priority="2314">
      <formula>D1944="JPY"</formula>
    </cfRule>
  </conditionalFormatting>
  <conditionalFormatting sqref="C1951">
    <cfRule type="expression" dxfId="2266" priority="2310">
      <formula>ISERR(C1951)=TRUE</formula>
    </cfRule>
  </conditionalFormatting>
  <conditionalFormatting sqref="C1951:E1951">
    <cfRule type="cellIs" dxfId="2265" priority="2309" operator="greaterThan">
      <formula>0</formula>
    </cfRule>
  </conditionalFormatting>
  <conditionalFormatting sqref="G1949:I1949">
    <cfRule type="expression" dxfId="2264" priority="2311">
      <formula>$D1949="JPY"</formula>
    </cfRule>
  </conditionalFormatting>
  <conditionalFormatting sqref="F1949">
    <cfRule type="expression" dxfId="2263" priority="2304">
      <formula>$E1949="クレカ入金"</formula>
    </cfRule>
    <cfRule type="expression" dxfId="2262" priority="2308">
      <formula>COUNTIF($E1949,"*円*")=1</formula>
    </cfRule>
  </conditionalFormatting>
  <conditionalFormatting sqref="G1951">
    <cfRule type="cellIs" dxfId="2261" priority="2305" operator="equal">
      <formula>"金額入力"</formula>
    </cfRule>
    <cfRule type="expression" dxfId="2260" priority="2307">
      <formula>COUNTIF($F1951,"*円*")=1</formula>
    </cfRule>
  </conditionalFormatting>
  <conditionalFormatting sqref="I1951">
    <cfRule type="expression" dxfId="2259" priority="2306">
      <formula>D1949="JPY"</formula>
    </cfRule>
  </conditionalFormatting>
  <conditionalFormatting sqref="T1953">
    <cfRule type="expression" dxfId="2258" priority="2303">
      <formula>AND(D1954="USD",COUNTIF(F1956,"*円*")=0)=TRUE</formula>
    </cfRule>
  </conditionalFormatting>
  <conditionalFormatting sqref="T1954">
    <cfRule type="expression" dxfId="2257" priority="2302">
      <formula>AND(D1954="USD",COUNTIF(F1956,"*円*")=0)=TRUE</formula>
    </cfRule>
  </conditionalFormatting>
  <conditionalFormatting sqref="K1956:R1956">
    <cfRule type="cellIs" dxfId="2256" priority="2301" operator="greaterThan">
      <formula>0</formula>
    </cfRule>
  </conditionalFormatting>
  <conditionalFormatting sqref="AE1956">
    <cfRule type="expression" dxfId="2255" priority="2300">
      <formula>COUNTIF(F1956,"*円*")=1</formula>
    </cfRule>
  </conditionalFormatting>
  <conditionalFormatting sqref="C1956">
    <cfRule type="expression" dxfId="2254" priority="2298">
      <formula>ISERR(C1956)=TRUE</formula>
    </cfRule>
  </conditionalFormatting>
  <conditionalFormatting sqref="C1956:E1956">
    <cfRule type="cellIs" dxfId="2253" priority="2297" operator="greaterThan">
      <formula>0</formula>
    </cfRule>
  </conditionalFormatting>
  <conditionalFormatting sqref="G1954:I1954">
    <cfRule type="expression" dxfId="2252" priority="2299">
      <formula>$D1954="JPY"</formula>
    </cfRule>
  </conditionalFormatting>
  <conditionalFormatting sqref="F1954">
    <cfRule type="expression" dxfId="2251" priority="2292">
      <formula>$E1954="クレカ入金"</formula>
    </cfRule>
    <cfRule type="expression" dxfId="2250" priority="2296">
      <formula>COUNTIF($E1954,"*円*")=1</formula>
    </cfRule>
  </conditionalFormatting>
  <conditionalFormatting sqref="G1956">
    <cfRule type="cellIs" dxfId="2249" priority="2293" operator="equal">
      <formula>"金額入力"</formula>
    </cfRule>
    <cfRule type="expression" dxfId="2248" priority="2295">
      <formula>COUNTIF($F1956,"*円*")=1</formula>
    </cfRule>
  </conditionalFormatting>
  <conditionalFormatting sqref="I1956">
    <cfRule type="expression" dxfId="2247" priority="2294">
      <formula>D1954="JPY"</formula>
    </cfRule>
  </conditionalFormatting>
  <conditionalFormatting sqref="T1958">
    <cfRule type="expression" dxfId="2246" priority="2291">
      <formula>AND(D1959="USD",COUNTIF(F1961,"*円*")=0)=TRUE</formula>
    </cfRule>
  </conditionalFormatting>
  <conditionalFormatting sqref="T1959">
    <cfRule type="expression" dxfId="2245" priority="2290">
      <formula>AND(D1959="USD",COUNTIF(F1961,"*円*")=0)=TRUE</formula>
    </cfRule>
  </conditionalFormatting>
  <conditionalFormatting sqref="K1961:R1961">
    <cfRule type="cellIs" dxfId="2244" priority="2289" operator="greaterThan">
      <formula>0</formula>
    </cfRule>
  </conditionalFormatting>
  <conditionalFormatting sqref="AE1961">
    <cfRule type="expression" dxfId="2243" priority="2288">
      <formula>COUNTIF(F1961,"*円*")=1</formula>
    </cfRule>
  </conditionalFormatting>
  <conditionalFormatting sqref="C1961">
    <cfRule type="expression" dxfId="2242" priority="2286">
      <formula>ISERR(C1961)=TRUE</formula>
    </cfRule>
  </conditionalFormatting>
  <conditionalFormatting sqref="C1961:E1961">
    <cfRule type="cellIs" dxfId="2241" priority="2285" operator="greaterThan">
      <formula>0</formula>
    </cfRule>
  </conditionalFormatting>
  <conditionalFormatting sqref="G1959:I1959">
    <cfRule type="expression" dxfId="2240" priority="2287">
      <formula>$D1959="JPY"</formula>
    </cfRule>
  </conditionalFormatting>
  <conditionalFormatting sqref="F1959">
    <cfRule type="expression" dxfId="2239" priority="2280">
      <formula>$E1959="クレカ入金"</formula>
    </cfRule>
    <cfRule type="expression" dxfId="2238" priority="2284">
      <formula>COUNTIF($E1959,"*円*")=1</formula>
    </cfRule>
  </conditionalFormatting>
  <conditionalFormatting sqref="G1961">
    <cfRule type="cellIs" dxfId="2237" priority="2281" operator="equal">
      <formula>"金額入力"</formula>
    </cfRule>
    <cfRule type="expression" dxfId="2236" priority="2283">
      <formula>COUNTIF($F1961,"*円*")=1</formula>
    </cfRule>
  </conditionalFormatting>
  <conditionalFormatting sqref="I1961">
    <cfRule type="expression" dxfId="2235" priority="2282">
      <formula>D1959="JPY"</formula>
    </cfRule>
  </conditionalFormatting>
  <conditionalFormatting sqref="T1963">
    <cfRule type="expression" dxfId="2234" priority="2279">
      <formula>AND(D1964="USD",COUNTIF(F1966,"*円*")=0)=TRUE</formula>
    </cfRule>
  </conditionalFormatting>
  <conditionalFormatting sqref="T1964">
    <cfRule type="expression" dxfId="2233" priority="2278">
      <formula>AND(D1964="USD",COUNTIF(F1966,"*円*")=0)=TRUE</formula>
    </cfRule>
  </conditionalFormatting>
  <conditionalFormatting sqref="K1966:R1966">
    <cfRule type="cellIs" dxfId="2232" priority="2277" operator="greaterThan">
      <formula>0</formula>
    </cfRule>
  </conditionalFormatting>
  <conditionalFormatting sqref="AE1966">
    <cfRule type="expression" dxfId="2231" priority="2276">
      <formula>COUNTIF(F1966,"*円*")=1</formula>
    </cfRule>
  </conditionalFormatting>
  <conditionalFormatting sqref="C1966">
    <cfRule type="expression" dxfId="2230" priority="2274">
      <formula>ISERR(C1966)=TRUE</formula>
    </cfRule>
  </conditionalFormatting>
  <conditionalFormatting sqref="C1966:E1966">
    <cfRule type="cellIs" dxfId="2229" priority="2273" operator="greaterThan">
      <formula>0</formula>
    </cfRule>
  </conditionalFormatting>
  <conditionalFormatting sqref="G1964:I1964">
    <cfRule type="expression" dxfId="2228" priority="2275">
      <formula>$D1964="JPY"</formula>
    </cfRule>
  </conditionalFormatting>
  <conditionalFormatting sqref="F1964">
    <cfRule type="expression" dxfId="2227" priority="2268">
      <formula>$E1964="クレカ入金"</formula>
    </cfRule>
    <cfRule type="expression" dxfId="2226" priority="2272">
      <formula>COUNTIF($E1964,"*円*")=1</formula>
    </cfRule>
  </conditionalFormatting>
  <conditionalFormatting sqref="G1966">
    <cfRule type="cellIs" dxfId="2225" priority="2269" operator="equal">
      <formula>"金額入力"</formula>
    </cfRule>
    <cfRule type="expression" dxfId="2224" priority="2271">
      <formula>COUNTIF($F1966,"*円*")=1</formula>
    </cfRule>
  </conditionalFormatting>
  <conditionalFormatting sqref="I1966">
    <cfRule type="expression" dxfId="2223" priority="2270">
      <formula>D1964="JPY"</formula>
    </cfRule>
  </conditionalFormatting>
  <conditionalFormatting sqref="T1968">
    <cfRule type="expression" dxfId="2222" priority="2267">
      <formula>AND(D1969="USD",COUNTIF(F1971,"*円*")=0)=TRUE</formula>
    </cfRule>
  </conditionalFormatting>
  <conditionalFormatting sqref="T1969">
    <cfRule type="expression" dxfId="2221" priority="2266">
      <formula>AND(D1969="USD",COUNTIF(F1971,"*円*")=0)=TRUE</formula>
    </cfRule>
  </conditionalFormatting>
  <conditionalFormatting sqref="K1971:R1971">
    <cfRule type="cellIs" dxfId="2220" priority="2265" operator="greaterThan">
      <formula>0</formula>
    </cfRule>
  </conditionalFormatting>
  <conditionalFormatting sqref="AE1971">
    <cfRule type="expression" dxfId="2219" priority="2264">
      <formula>COUNTIF(F1971,"*円*")=1</formula>
    </cfRule>
  </conditionalFormatting>
  <conditionalFormatting sqref="C1971">
    <cfRule type="expression" dxfId="2218" priority="2262">
      <formula>ISERR(C1971)=TRUE</formula>
    </cfRule>
  </conditionalFormatting>
  <conditionalFormatting sqref="C1971:E1971">
    <cfRule type="cellIs" dxfId="2217" priority="2261" operator="greaterThan">
      <formula>0</formula>
    </cfRule>
  </conditionalFormatting>
  <conditionalFormatting sqref="G1969:I1969">
    <cfRule type="expression" dxfId="2216" priority="2263">
      <formula>$D1969="JPY"</formula>
    </cfRule>
  </conditionalFormatting>
  <conditionalFormatting sqref="F1969">
    <cfRule type="expression" dxfId="2215" priority="2256">
      <formula>$E1969="クレカ入金"</formula>
    </cfRule>
    <cfRule type="expression" dxfId="2214" priority="2260">
      <formula>COUNTIF($E1969,"*円*")=1</formula>
    </cfRule>
  </conditionalFormatting>
  <conditionalFormatting sqref="G1971">
    <cfRule type="cellIs" dxfId="2213" priority="2257" operator="equal">
      <formula>"金額入力"</formula>
    </cfRule>
    <cfRule type="expression" dxfId="2212" priority="2259">
      <formula>COUNTIF($F1971,"*円*")=1</formula>
    </cfRule>
  </conditionalFormatting>
  <conditionalFormatting sqref="I1971">
    <cfRule type="expression" dxfId="2211" priority="2258">
      <formula>D1969="JPY"</formula>
    </cfRule>
  </conditionalFormatting>
  <conditionalFormatting sqref="T1973">
    <cfRule type="expression" dxfId="2210" priority="2255">
      <formula>AND(D1974="USD",COUNTIF(F1976,"*円*")=0)=TRUE</formula>
    </cfRule>
  </conditionalFormatting>
  <conditionalFormatting sqref="T1974">
    <cfRule type="expression" dxfId="2209" priority="2254">
      <formula>AND(D1974="USD",COUNTIF(F1976,"*円*")=0)=TRUE</formula>
    </cfRule>
  </conditionalFormatting>
  <conditionalFormatting sqref="K1976:R1976">
    <cfRule type="cellIs" dxfId="2208" priority="2253" operator="greaterThan">
      <formula>0</formula>
    </cfRule>
  </conditionalFormatting>
  <conditionalFormatting sqref="AE1976">
    <cfRule type="expression" dxfId="2207" priority="2252">
      <formula>COUNTIF(F1976,"*円*")=1</formula>
    </cfRule>
  </conditionalFormatting>
  <conditionalFormatting sqref="C1976">
    <cfRule type="expression" dxfId="2206" priority="2250">
      <formula>ISERR(C1976)=TRUE</formula>
    </cfRule>
  </conditionalFormatting>
  <conditionalFormatting sqref="C1976:E1976">
    <cfRule type="cellIs" dxfId="2205" priority="2249" operator="greaterThan">
      <formula>0</formula>
    </cfRule>
  </conditionalFormatting>
  <conditionalFormatting sqref="G1974:I1974">
    <cfRule type="expression" dxfId="2204" priority="2251">
      <formula>$D1974="JPY"</formula>
    </cfRule>
  </conditionalFormatting>
  <conditionalFormatting sqref="F1974">
    <cfRule type="expression" dxfId="2203" priority="2244">
      <formula>$E1974="クレカ入金"</formula>
    </cfRule>
    <cfRule type="expression" dxfId="2202" priority="2248">
      <formula>COUNTIF($E1974,"*円*")=1</formula>
    </cfRule>
  </conditionalFormatting>
  <conditionalFormatting sqref="G1976">
    <cfRule type="cellIs" dxfId="2201" priority="2245" operator="equal">
      <formula>"金額入力"</formula>
    </cfRule>
    <cfRule type="expression" dxfId="2200" priority="2247">
      <formula>COUNTIF($F1976,"*円*")=1</formula>
    </cfRule>
  </conditionalFormatting>
  <conditionalFormatting sqref="I1976">
    <cfRule type="expression" dxfId="2199" priority="2246">
      <formula>D1974="JPY"</formula>
    </cfRule>
  </conditionalFormatting>
  <conditionalFormatting sqref="C1992">
    <cfRule type="expression" dxfId="2198" priority="2240">
      <formula>ISERR(C1992)=TRUE</formula>
    </cfRule>
  </conditionalFormatting>
  <conditionalFormatting sqref="C1992:E1992">
    <cfRule type="cellIs" dxfId="2197" priority="2239" operator="greaterThan">
      <formula>0</formula>
    </cfRule>
  </conditionalFormatting>
  <conditionalFormatting sqref="G1990:I1990">
    <cfRule type="expression" dxfId="2196" priority="2241">
      <formula>$D1990="JPY"</formula>
    </cfRule>
  </conditionalFormatting>
  <conditionalFormatting sqref="T1989">
    <cfRule type="expression" dxfId="2195" priority="2242">
      <formula>AND(D1990="USD",COUNTIF(F1992,"*円*")=0)=TRUE</formula>
    </cfRule>
  </conditionalFormatting>
  <conditionalFormatting sqref="F1990">
    <cfRule type="expression" dxfId="2194" priority="2191">
      <formula>$E1990="クレカ入金"</formula>
    </cfRule>
    <cfRule type="expression" dxfId="2193" priority="2238">
      <formula>COUNTIF($E1990,"*円*")=1</formula>
    </cfRule>
  </conditionalFormatting>
  <conditionalFormatting sqref="G1992">
    <cfRule type="cellIs" dxfId="2192" priority="2225" operator="equal">
      <formula>"金額入力"</formula>
    </cfRule>
    <cfRule type="expression" dxfId="2191" priority="2231">
      <formula>COUNTIF($F1992,"*円*")=1</formula>
    </cfRule>
  </conditionalFormatting>
  <conditionalFormatting sqref="T1990">
    <cfRule type="expression" dxfId="2190" priority="2230">
      <formula>AND(D1990="USD",COUNTIF(F1992,"*円*")=0)=TRUE</formula>
    </cfRule>
  </conditionalFormatting>
  <conditionalFormatting sqref="C1981:C1986">
    <cfRule type="expression" dxfId="2189" priority="2229">
      <formula>B1981="✓"</formula>
    </cfRule>
  </conditionalFormatting>
  <conditionalFormatting sqref="G1981">
    <cfRule type="expression" dxfId="2188" priority="2228">
      <formula>J1981="✓"</formula>
    </cfRule>
  </conditionalFormatting>
  <conditionalFormatting sqref="I1992">
    <cfRule type="expression" dxfId="2187" priority="2227">
      <formula>D1990="JPY"</formula>
    </cfRule>
  </conditionalFormatting>
  <conditionalFormatting sqref="E1979:E1980 G1979 I1979">
    <cfRule type="cellIs" dxfId="2186" priority="2226" operator="greaterThan">
      <formula>0</formula>
    </cfRule>
  </conditionalFormatting>
  <conditionalFormatting sqref="G1982">
    <cfRule type="expression" dxfId="2185" priority="2224">
      <formula>J1982="✓"</formula>
    </cfRule>
  </conditionalFormatting>
  <conditionalFormatting sqref="G1983">
    <cfRule type="expression" dxfId="2184" priority="2223">
      <formula>J1983="✓"</formula>
    </cfRule>
  </conditionalFormatting>
  <conditionalFormatting sqref="G1984">
    <cfRule type="expression" dxfId="2183" priority="2222">
      <formula>J1984="✓"</formula>
    </cfRule>
  </conditionalFormatting>
  <conditionalFormatting sqref="G1985">
    <cfRule type="expression" dxfId="2182" priority="2221">
      <formula>J1985="✓"</formula>
    </cfRule>
  </conditionalFormatting>
  <conditionalFormatting sqref="G1986">
    <cfRule type="expression" dxfId="2181" priority="2220">
      <formula>J1986="✓"</formula>
    </cfRule>
  </conditionalFormatting>
  <conditionalFormatting sqref="T1994">
    <cfRule type="expression" dxfId="2180" priority="2219">
      <formula>AND(D1995="USD",COUNTIF(F1997,"*円*")=0)=TRUE</formula>
    </cfRule>
  </conditionalFormatting>
  <conditionalFormatting sqref="T1995">
    <cfRule type="expression" dxfId="2179" priority="2218">
      <formula>AND(D1995="USD",COUNTIF(F1997,"*円*")=0)=TRUE</formula>
    </cfRule>
  </conditionalFormatting>
  <conditionalFormatting sqref="T1999">
    <cfRule type="expression" dxfId="2178" priority="2217">
      <formula>AND(D2000="USD",COUNTIF(F2002,"*円*")=0)=TRUE</formula>
    </cfRule>
  </conditionalFormatting>
  <conditionalFormatting sqref="T2000">
    <cfRule type="expression" dxfId="2177" priority="2216">
      <formula>AND(D2000="USD",COUNTIF(F2002,"*円*")=0)=TRUE</formula>
    </cfRule>
  </conditionalFormatting>
  <conditionalFormatting sqref="T2004">
    <cfRule type="expression" dxfId="2176" priority="2215">
      <formula>AND(D2005="USD",COUNTIF(F2007,"*円*")=0)=TRUE</formula>
    </cfRule>
  </conditionalFormatting>
  <conditionalFormatting sqref="T2005">
    <cfRule type="expression" dxfId="2175" priority="2214">
      <formula>AND(D2005="USD",COUNTIF(F2007,"*円*")=0)=TRUE</formula>
    </cfRule>
  </conditionalFormatting>
  <conditionalFormatting sqref="T2009">
    <cfRule type="expression" dxfId="2174" priority="2213">
      <formula>AND(D2010="USD",COUNTIF(F2012,"*円*")=0)=TRUE</formula>
    </cfRule>
  </conditionalFormatting>
  <conditionalFormatting sqref="T2010">
    <cfRule type="expression" dxfId="2173" priority="2212">
      <formula>AND(D2010="USD",COUNTIF(F2012,"*円*")=0)=TRUE</formula>
    </cfRule>
  </conditionalFormatting>
  <conditionalFormatting sqref="T2014">
    <cfRule type="expression" dxfId="2172" priority="2211">
      <formula>AND(D2015="USD",COUNTIF(F2017,"*円*")=0)=TRUE</formula>
    </cfRule>
  </conditionalFormatting>
  <conditionalFormatting sqref="T2015">
    <cfRule type="expression" dxfId="2171" priority="2210">
      <formula>AND(D2015="USD",COUNTIF(F2017,"*円*")=0)=TRUE</formula>
    </cfRule>
  </conditionalFormatting>
  <conditionalFormatting sqref="T2019">
    <cfRule type="expression" dxfId="2170" priority="2209">
      <formula>AND(D2020="USD",COUNTIF(F2022,"*円*")=0)=TRUE</formula>
    </cfRule>
  </conditionalFormatting>
  <conditionalFormatting sqref="T2020">
    <cfRule type="expression" dxfId="2169" priority="2208">
      <formula>AND(D2020="USD",COUNTIF(F2022,"*円*")=0)=TRUE</formula>
    </cfRule>
  </conditionalFormatting>
  <conditionalFormatting sqref="T2024">
    <cfRule type="expression" dxfId="2168" priority="2207">
      <formula>AND(D2025="USD",COUNTIF(F2027,"*円*")=0)=TRUE</formula>
    </cfRule>
  </conditionalFormatting>
  <conditionalFormatting sqref="T2025">
    <cfRule type="expression" dxfId="2167" priority="2206">
      <formula>AND(D2025="USD",COUNTIF(F2027,"*円*")=0)=TRUE</formula>
    </cfRule>
  </conditionalFormatting>
  <conditionalFormatting sqref="T2029">
    <cfRule type="expression" dxfId="2166" priority="2205">
      <formula>AND(D2030="USD",COUNTIF(F2032,"*円*")=0)=TRUE</formula>
    </cfRule>
  </conditionalFormatting>
  <conditionalFormatting sqref="T2030">
    <cfRule type="expression" dxfId="2165" priority="2204">
      <formula>AND(D2030="USD",COUNTIF(F2032,"*円*")=0)=TRUE</formula>
    </cfRule>
  </conditionalFormatting>
  <conditionalFormatting sqref="T2034">
    <cfRule type="expression" dxfId="2164" priority="2203">
      <formula>AND(D2035="USD",COUNTIF(F2037,"*円*")=0)=TRUE</formula>
    </cfRule>
  </conditionalFormatting>
  <conditionalFormatting sqref="T2035">
    <cfRule type="expression" dxfId="2163" priority="2202">
      <formula>AND(D2035="USD",COUNTIF(F2037,"*円*")=0)=TRUE</formula>
    </cfRule>
  </conditionalFormatting>
  <conditionalFormatting sqref="K1992:R1992">
    <cfRule type="cellIs" dxfId="2162" priority="2201" operator="greaterThan">
      <formula>0</formula>
    </cfRule>
  </conditionalFormatting>
  <conditionalFormatting sqref="K1997:R1997">
    <cfRule type="cellIs" dxfId="2161" priority="2200" operator="greaterThan">
      <formula>0</formula>
    </cfRule>
  </conditionalFormatting>
  <conditionalFormatting sqref="K2002:R2002">
    <cfRule type="cellIs" dxfId="2160" priority="2199" operator="greaterThan">
      <formula>0</formula>
    </cfRule>
  </conditionalFormatting>
  <conditionalFormatting sqref="K2007:R2007">
    <cfRule type="cellIs" dxfId="2159" priority="2198" operator="greaterThan">
      <formula>0</formula>
    </cfRule>
  </conditionalFormatting>
  <conditionalFormatting sqref="K2012:R2012">
    <cfRule type="cellIs" dxfId="2158" priority="2197" operator="greaterThan">
      <formula>0</formula>
    </cfRule>
  </conditionalFormatting>
  <conditionalFormatting sqref="K2017:R2017">
    <cfRule type="cellIs" dxfId="2157" priority="2196" operator="greaterThan">
      <formula>0</formula>
    </cfRule>
  </conditionalFormatting>
  <conditionalFormatting sqref="K2022:R2022">
    <cfRule type="cellIs" dxfId="2156" priority="2195" operator="greaterThan">
      <formula>0</formula>
    </cfRule>
  </conditionalFormatting>
  <conditionalFormatting sqref="K2027:R2027">
    <cfRule type="cellIs" dxfId="2155" priority="2194" operator="greaterThan">
      <formula>0</formula>
    </cfRule>
  </conditionalFormatting>
  <conditionalFormatting sqref="K2032:R2032">
    <cfRule type="cellIs" dxfId="2154" priority="2193" operator="greaterThan">
      <formula>0</formula>
    </cfRule>
  </conditionalFormatting>
  <conditionalFormatting sqref="K2037:R2037">
    <cfRule type="cellIs" dxfId="2153" priority="2192" operator="greaterThan">
      <formula>0</formula>
    </cfRule>
  </conditionalFormatting>
  <conditionalFormatting sqref="AE1992">
    <cfRule type="expression" dxfId="2152" priority="2190">
      <formula>COUNTIF(F1992,"*円*")=1</formula>
    </cfRule>
  </conditionalFormatting>
  <conditionalFormatting sqref="AE1997">
    <cfRule type="expression" dxfId="2151" priority="2189">
      <formula>COUNTIF(F1997,"*円*")=1</formula>
    </cfRule>
  </conditionalFormatting>
  <conditionalFormatting sqref="AE2002">
    <cfRule type="expression" dxfId="2150" priority="2188">
      <formula>COUNTIF(F2002,"*円*")=1</formula>
    </cfRule>
  </conditionalFormatting>
  <conditionalFormatting sqref="AE2007">
    <cfRule type="expression" dxfId="2149" priority="2187">
      <formula>COUNTIF(F2007,"*円*")=1</formula>
    </cfRule>
  </conditionalFormatting>
  <conditionalFormatting sqref="AE2012">
    <cfRule type="expression" dxfId="2148" priority="2186">
      <formula>COUNTIF(F2012,"*円*")=1</formula>
    </cfRule>
  </conditionalFormatting>
  <conditionalFormatting sqref="AE2017">
    <cfRule type="expression" dxfId="2147" priority="2185">
      <formula>COUNTIF(F2017,"*円*")=1</formula>
    </cfRule>
  </conditionalFormatting>
  <conditionalFormatting sqref="AE2022">
    <cfRule type="expression" dxfId="2146" priority="2184">
      <formula>COUNTIF(F2022,"*円*")=1</formula>
    </cfRule>
  </conditionalFormatting>
  <conditionalFormatting sqref="AE2027">
    <cfRule type="expression" dxfId="2145" priority="2183">
      <formula>COUNTIF(F2027,"*円*")=1</formula>
    </cfRule>
  </conditionalFormatting>
  <conditionalFormatting sqref="AE2032">
    <cfRule type="expression" dxfId="2144" priority="2182">
      <formula>COUNTIF(F2032,"*円*")=1</formula>
    </cfRule>
  </conditionalFormatting>
  <conditionalFormatting sqref="AE2037">
    <cfRule type="expression" dxfId="2143" priority="2181">
      <formula>COUNTIF(F2037,"*円*")=1</formula>
    </cfRule>
  </conditionalFormatting>
  <conditionalFormatting sqref="C1997">
    <cfRule type="expression" dxfId="2142" priority="2179">
      <formula>ISERR(C1997)=TRUE</formula>
    </cfRule>
  </conditionalFormatting>
  <conditionalFormatting sqref="C1997:E1997">
    <cfRule type="cellIs" dxfId="2141" priority="2178" operator="greaterThan">
      <formula>0</formula>
    </cfRule>
  </conditionalFormatting>
  <conditionalFormatting sqref="G1995:I1995">
    <cfRule type="expression" dxfId="2140" priority="2180">
      <formula>$D1995="JPY"</formula>
    </cfRule>
  </conditionalFormatting>
  <conditionalFormatting sqref="F1995">
    <cfRule type="expression" dxfId="2139" priority="2173">
      <formula>$E1995="クレカ入金"</formula>
    </cfRule>
    <cfRule type="expression" dxfId="2138" priority="2177">
      <formula>COUNTIF($E1995,"*円*")=1</formula>
    </cfRule>
  </conditionalFormatting>
  <conditionalFormatting sqref="G1997">
    <cfRule type="cellIs" dxfId="2137" priority="2174" operator="equal">
      <formula>"金額入力"</formula>
    </cfRule>
    <cfRule type="expression" dxfId="2136" priority="2176">
      <formula>COUNTIF($F1997,"*円*")=1</formula>
    </cfRule>
  </conditionalFormatting>
  <conditionalFormatting sqref="I1997">
    <cfRule type="expression" dxfId="2135" priority="2175">
      <formula>D1995="JPY"</formula>
    </cfRule>
  </conditionalFormatting>
  <conditionalFormatting sqref="C2002">
    <cfRule type="expression" dxfId="2134" priority="2171">
      <formula>ISERR(C2002)=TRUE</formula>
    </cfRule>
  </conditionalFormatting>
  <conditionalFormatting sqref="C2002:E2002">
    <cfRule type="cellIs" dxfId="2133" priority="2170" operator="greaterThan">
      <formula>0</formula>
    </cfRule>
  </conditionalFormatting>
  <conditionalFormatting sqref="G2000:I2000">
    <cfRule type="expression" dxfId="2132" priority="2172">
      <formula>$D2000="JPY"</formula>
    </cfRule>
  </conditionalFormatting>
  <conditionalFormatting sqref="F2000">
    <cfRule type="expression" dxfId="2131" priority="2165">
      <formula>$E2000="クレカ入金"</formula>
    </cfRule>
    <cfRule type="expression" dxfId="2130" priority="2169">
      <formula>COUNTIF($E2000,"*円*")=1</formula>
    </cfRule>
  </conditionalFormatting>
  <conditionalFormatting sqref="G2002">
    <cfRule type="cellIs" dxfId="2129" priority="2166" operator="equal">
      <formula>"金額入力"</formula>
    </cfRule>
    <cfRule type="expression" dxfId="2128" priority="2168">
      <formula>COUNTIF($F2002,"*円*")=1</formula>
    </cfRule>
  </conditionalFormatting>
  <conditionalFormatting sqref="I2002">
    <cfRule type="expression" dxfId="2127" priority="2167">
      <formula>D2000="JPY"</formula>
    </cfRule>
  </conditionalFormatting>
  <conditionalFormatting sqref="C2007">
    <cfRule type="expression" dxfId="2126" priority="2163">
      <formula>ISERR(C2007)=TRUE</formula>
    </cfRule>
  </conditionalFormatting>
  <conditionalFormatting sqref="C2007:E2007">
    <cfRule type="cellIs" dxfId="2125" priority="2162" operator="greaterThan">
      <formula>0</formula>
    </cfRule>
  </conditionalFormatting>
  <conditionalFormatting sqref="G2005:I2005">
    <cfRule type="expression" dxfId="2124" priority="2164">
      <formula>$D2005="JPY"</formula>
    </cfRule>
  </conditionalFormatting>
  <conditionalFormatting sqref="F2005">
    <cfRule type="expression" dxfId="2123" priority="2157">
      <formula>$E2005="クレカ入金"</formula>
    </cfRule>
    <cfRule type="expression" dxfId="2122" priority="2161">
      <formula>COUNTIF($E2005,"*円*")=1</formula>
    </cfRule>
  </conditionalFormatting>
  <conditionalFormatting sqref="G2007">
    <cfRule type="cellIs" dxfId="2121" priority="2158" operator="equal">
      <formula>"金額入力"</formula>
    </cfRule>
    <cfRule type="expression" dxfId="2120" priority="2160">
      <formula>COUNTIF($F2007,"*円*")=1</formula>
    </cfRule>
  </conditionalFormatting>
  <conditionalFormatting sqref="I2007">
    <cfRule type="expression" dxfId="2119" priority="2159">
      <formula>D2005="JPY"</formula>
    </cfRule>
  </conditionalFormatting>
  <conditionalFormatting sqref="C2012">
    <cfRule type="expression" dxfId="2118" priority="2155">
      <formula>ISERR(C2012)=TRUE</formula>
    </cfRule>
  </conditionalFormatting>
  <conditionalFormatting sqref="C2012:E2012">
    <cfRule type="cellIs" dxfId="2117" priority="2154" operator="greaterThan">
      <formula>0</formula>
    </cfRule>
  </conditionalFormatting>
  <conditionalFormatting sqref="G2010:I2010">
    <cfRule type="expression" dxfId="2116" priority="2156">
      <formula>$D2010="JPY"</formula>
    </cfRule>
  </conditionalFormatting>
  <conditionalFormatting sqref="F2010">
    <cfRule type="expression" dxfId="2115" priority="2149">
      <formula>$E2010="クレカ入金"</formula>
    </cfRule>
    <cfRule type="expression" dxfId="2114" priority="2153">
      <formula>COUNTIF($E2010,"*円*")=1</formula>
    </cfRule>
  </conditionalFormatting>
  <conditionalFormatting sqref="G2012">
    <cfRule type="cellIs" dxfId="2113" priority="2150" operator="equal">
      <formula>"金額入力"</formula>
    </cfRule>
    <cfRule type="expression" dxfId="2112" priority="2152">
      <formula>COUNTIF($F2012,"*円*")=1</formula>
    </cfRule>
  </conditionalFormatting>
  <conditionalFormatting sqref="I2012">
    <cfRule type="expression" dxfId="2111" priority="2151">
      <formula>D2010="JPY"</formula>
    </cfRule>
  </conditionalFormatting>
  <conditionalFormatting sqref="C2017">
    <cfRule type="expression" dxfId="2110" priority="2147">
      <formula>ISERR(C2017)=TRUE</formula>
    </cfRule>
  </conditionalFormatting>
  <conditionalFormatting sqref="C2017:E2017">
    <cfRule type="cellIs" dxfId="2109" priority="2146" operator="greaterThan">
      <formula>0</formula>
    </cfRule>
  </conditionalFormatting>
  <conditionalFormatting sqref="G2015:I2015">
    <cfRule type="expression" dxfId="2108" priority="2148">
      <formula>$D2015="JPY"</formula>
    </cfRule>
  </conditionalFormatting>
  <conditionalFormatting sqref="F2015">
    <cfRule type="expression" dxfId="2107" priority="2141">
      <formula>$E2015="クレカ入金"</formula>
    </cfRule>
    <cfRule type="expression" dxfId="2106" priority="2145">
      <formula>COUNTIF($E2015,"*円*")=1</formula>
    </cfRule>
  </conditionalFormatting>
  <conditionalFormatting sqref="G2017">
    <cfRule type="cellIs" dxfId="2105" priority="2142" operator="equal">
      <formula>"金額入力"</formula>
    </cfRule>
    <cfRule type="expression" dxfId="2104" priority="2144">
      <formula>COUNTIF($F2017,"*円*")=1</formula>
    </cfRule>
  </conditionalFormatting>
  <conditionalFormatting sqref="I2017">
    <cfRule type="expression" dxfId="2103" priority="2143">
      <formula>D2015="JPY"</formula>
    </cfRule>
  </conditionalFormatting>
  <conditionalFormatting sqref="C2022">
    <cfRule type="expression" dxfId="2102" priority="2139">
      <formula>ISERR(C2022)=TRUE</formula>
    </cfRule>
  </conditionalFormatting>
  <conditionalFormatting sqref="C2022:E2022">
    <cfRule type="cellIs" dxfId="2101" priority="2138" operator="greaterThan">
      <formula>0</formula>
    </cfRule>
  </conditionalFormatting>
  <conditionalFormatting sqref="G2020:I2020">
    <cfRule type="expression" dxfId="2100" priority="2140">
      <formula>$D2020="JPY"</formula>
    </cfRule>
  </conditionalFormatting>
  <conditionalFormatting sqref="F2020">
    <cfRule type="expression" dxfId="2099" priority="2133">
      <formula>$E2020="クレカ入金"</formula>
    </cfRule>
    <cfRule type="expression" dxfId="2098" priority="2137">
      <formula>COUNTIF($E2020,"*円*")=1</formula>
    </cfRule>
  </conditionalFormatting>
  <conditionalFormatting sqref="G2022">
    <cfRule type="cellIs" dxfId="2097" priority="2134" operator="equal">
      <formula>"金額入力"</formula>
    </cfRule>
    <cfRule type="expression" dxfId="2096" priority="2136">
      <formula>COUNTIF($F2022,"*円*")=1</formula>
    </cfRule>
  </conditionalFormatting>
  <conditionalFormatting sqref="I2022">
    <cfRule type="expression" dxfId="2095" priority="2135">
      <formula>D2020="JPY"</formula>
    </cfRule>
  </conditionalFormatting>
  <conditionalFormatting sqref="C2027">
    <cfRule type="expression" dxfId="2094" priority="2131">
      <formula>ISERR(C2027)=TRUE</formula>
    </cfRule>
  </conditionalFormatting>
  <conditionalFormatting sqref="C2027:E2027">
    <cfRule type="cellIs" dxfId="2093" priority="2130" operator="greaterThan">
      <formula>0</formula>
    </cfRule>
  </conditionalFormatting>
  <conditionalFormatting sqref="G2025:I2025">
    <cfRule type="expression" dxfId="2092" priority="2132">
      <formula>$D2025="JPY"</formula>
    </cfRule>
  </conditionalFormatting>
  <conditionalFormatting sqref="F2025">
    <cfRule type="expression" dxfId="2091" priority="2125">
      <formula>$E2025="クレカ入金"</formula>
    </cfRule>
    <cfRule type="expression" dxfId="2090" priority="2129">
      <formula>COUNTIF($E2025,"*円*")=1</formula>
    </cfRule>
  </conditionalFormatting>
  <conditionalFormatting sqref="G2027">
    <cfRule type="cellIs" dxfId="2089" priority="2126" operator="equal">
      <formula>"金額入力"</formula>
    </cfRule>
    <cfRule type="expression" dxfId="2088" priority="2128">
      <formula>COUNTIF($F2027,"*円*")=1</formula>
    </cfRule>
  </conditionalFormatting>
  <conditionalFormatting sqref="I2027">
    <cfRule type="expression" dxfId="2087" priority="2127">
      <formula>D2025="JPY"</formula>
    </cfRule>
  </conditionalFormatting>
  <conditionalFormatting sqref="C2032">
    <cfRule type="expression" dxfId="2086" priority="2123">
      <formula>ISERR(C2032)=TRUE</formula>
    </cfRule>
  </conditionalFormatting>
  <conditionalFormatting sqref="C2032:E2032">
    <cfRule type="cellIs" dxfId="2085" priority="2122" operator="greaterThan">
      <formula>0</formula>
    </cfRule>
  </conditionalFormatting>
  <conditionalFormatting sqref="G2030:I2030">
    <cfRule type="expression" dxfId="2084" priority="2124">
      <formula>$D2030="JPY"</formula>
    </cfRule>
  </conditionalFormatting>
  <conditionalFormatting sqref="F2030">
    <cfRule type="expression" dxfId="2083" priority="2117">
      <formula>$E2030="クレカ入金"</formula>
    </cfRule>
    <cfRule type="expression" dxfId="2082" priority="2121">
      <formula>COUNTIF($E2030,"*円*")=1</formula>
    </cfRule>
  </conditionalFormatting>
  <conditionalFormatting sqref="G2032">
    <cfRule type="cellIs" dxfId="2081" priority="2118" operator="equal">
      <formula>"金額入力"</formula>
    </cfRule>
    <cfRule type="expression" dxfId="2080" priority="2120">
      <formula>COUNTIF($F2032,"*円*")=1</formula>
    </cfRule>
  </conditionalFormatting>
  <conditionalFormatting sqref="I2032">
    <cfRule type="expression" dxfId="2079" priority="2119">
      <formula>D2030="JPY"</formula>
    </cfRule>
  </conditionalFormatting>
  <conditionalFormatting sqref="C2037">
    <cfRule type="expression" dxfId="2078" priority="2115">
      <formula>ISERR(C2037)=TRUE</formula>
    </cfRule>
  </conditionalFormatting>
  <conditionalFormatting sqref="C2037:E2037">
    <cfRule type="cellIs" dxfId="2077" priority="2114" operator="greaterThan">
      <formula>0</formula>
    </cfRule>
  </conditionalFormatting>
  <conditionalFormatting sqref="G2035:I2035">
    <cfRule type="expression" dxfId="2076" priority="2116">
      <formula>$D2035="JPY"</formula>
    </cfRule>
  </conditionalFormatting>
  <conditionalFormatting sqref="F2035">
    <cfRule type="expression" dxfId="2075" priority="2109">
      <formula>$E2035="クレカ入金"</formula>
    </cfRule>
    <cfRule type="expression" dxfId="2074" priority="2113">
      <formula>COUNTIF($E2035,"*円*")=1</formula>
    </cfRule>
  </conditionalFormatting>
  <conditionalFormatting sqref="G2037">
    <cfRule type="cellIs" dxfId="2073" priority="2110" operator="equal">
      <formula>"金額入力"</formula>
    </cfRule>
    <cfRule type="expression" dxfId="2072" priority="2112">
      <formula>COUNTIF($F2037,"*円*")=1</formula>
    </cfRule>
  </conditionalFormatting>
  <conditionalFormatting sqref="I2037">
    <cfRule type="expression" dxfId="2071" priority="2111">
      <formula>D2035="JPY"</formula>
    </cfRule>
  </conditionalFormatting>
  <conditionalFormatting sqref="T2039">
    <cfRule type="expression" dxfId="2070" priority="2108">
      <formula>AND(D2040="USD",COUNTIF(F2042,"*円*")=0)=TRUE</formula>
    </cfRule>
  </conditionalFormatting>
  <conditionalFormatting sqref="T2040">
    <cfRule type="expression" dxfId="2069" priority="2107">
      <formula>AND(D2040="USD",COUNTIF(F2042,"*円*")=0)=TRUE</formula>
    </cfRule>
  </conditionalFormatting>
  <conditionalFormatting sqref="K2042:R2042">
    <cfRule type="cellIs" dxfId="2068" priority="2106" operator="greaterThan">
      <formula>0</formula>
    </cfRule>
  </conditionalFormatting>
  <conditionalFormatting sqref="AE2042">
    <cfRule type="expression" dxfId="2067" priority="2105">
      <formula>COUNTIF(F2042,"*円*")=1</formula>
    </cfRule>
  </conditionalFormatting>
  <conditionalFormatting sqref="C2042">
    <cfRule type="expression" dxfId="2066" priority="2103">
      <formula>ISERR(C2042)=TRUE</formula>
    </cfRule>
  </conditionalFormatting>
  <conditionalFormatting sqref="C2042:E2042">
    <cfRule type="cellIs" dxfId="2065" priority="2102" operator="greaterThan">
      <formula>0</formula>
    </cfRule>
  </conditionalFormatting>
  <conditionalFormatting sqref="G2040:I2040">
    <cfRule type="expression" dxfId="2064" priority="2104">
      <formula>$D2040="JPY"</formula>
    </cfRule>
  </conditionalFormatting>
  <conditionalFormatting sqref="F2040">
    <cfRule type="expression" dxfId="2063" priority="2097">
      <formula>$E2040="クレカ入金"</formula>
    </cfRule>
    <cfRule type="expression" dxfId="2062" priority="2101">
      <formula>COUNTIF($E2040,"*円*")=1</formula>
    </cfRule>
  </conditionalFormatting>
  <conditionalFormatting sqref="G2042">
    <cfRule type="cellIs" dxfId="2061" priority="2098" operator="equal">
      <formula>"金額入力"</formula>
    </cfRule>
    <cfRule type="expression" dxfId="2060" priority="2100">
      <formula>COUNTIF($F2042,"*円*")=1</formula>
    </cfRule>
  </conditionalFormatting>
  <conditionalFormatting sqref="I2042">
    <cfRule type="expression" dxfId="2059" priority="2099">
      <formula>D2040="JPY"</formula>
    </cfRule>
  </conditionalFormatting>
  <conditionalFormatting sqref="T2044">
    <cfRule type="expression" dxfId="2058" priority="2096">
      <formula>AND(D2045="USD",COUNTIF(F2047,"*円*")=0)=TRUE</formula>
    </cfRule>
  </conditionalFormatting>
  <conditionalFormatting sqref="T2045">
    <cfRule type="expression" dxfId="2057" priority="2095">
      <formula>AND(D2045="USD",COUNTIF(F2047,"*円*")=0)=TRUE</formula>
    </cfRule>
  </conditionalFormatting>
  <conditionalFormatting sqref="K2047:R2047">
    <cfRule type="cellIs" dxfId="2056" priority="2094" operator="greaterThan">
      <formula>0</formula>
    </cfRule>
  </conditionalFormatting>
  <conditionalFormatting sqref="AE2047">
    <cfRule type="expression" dxfId="2055" priority="2093">
      <formula>COUNTIF(F2047,"*円*")=1</formula>
    </cfRule>
  </conditionalFormatting>
  <conditionalFormatting sqref="C2047">
    <cfRule type="expression" dxfId="2054" priority="2091">
      <formula>ISERR(C2047)=TRUE</formula>
    </cfRule>
  </conditionalFormatting>
  <conditionalFormatting sqref="C2047:E2047">
    <cfRule type="cellIs" dxfId="2053" priority="2090" operator="greaterThan">
      <formula>0</formula>
    </cfRule>
  </conditionalFormatting>
  <conditionalFormatting sqref="G2045:I2045">
    <cfRule type="expression" dxfId="2052" priority="2092">
      <formula>$D2045="JPY"</formula>
    </cfRule>
  </conditionalFormatting>
  <conditionalFormatting sqref="F2045">
    <cfRule type="expression" dxfId="2051" priority="2085">
      <formula>$E2045="クレカ入金"</formula>
    </cfRule>
    <cfRule type="expression" dxfId="2050" priority="2089">
      <formula>COUNTIF($E2045,"*円*")=1</formula>
    </cfRule>
  </conditionalFormatting>
  <conditionalFormatting sqref="G2047">
    <cfRule type="cellIs" dxfId="2049" priority="2086" operator="equal">
      <formula>"金額入力"</formula>
    </cfRule>
    <cfRule type="expression" dxfId="2048" priority="2088">
      <formula>COUNTIF($F2047,"*円*")=1</formula>
    </cfRule>
  </conditionalFormatting>
  <conditionalFormatting sqref="I2047">
    <cfRule type="expression" dxfId="2047" priority="2087">
      <formula>D2045="JPY"</formula>
    </cfRule>
  </conditionalFormatting>
  <conditionalFormatting sqref="T2049">
    <cfRule type="expression" dxfId="2046" priority="2084">
      <formula>AND(D2050="USD",COUNTIF(F2052,"*円*")=0)=TRUE</formula>
    </cfRule>
  </conditionalFormatting>
  <conditionalFormatting sqref="T2050">
    <cfRule type="expression" dxfId="2045" priority="2083">
      <formula>AND(D2050="USD",COUNTIF(F2052,"*円*")=0)=TRUE</formula>
    </cfRule>
  </conditionalFormatting>
  <conditionalFormatting sqref="K2052:R2052">
    <cfRule type="cellIs" dxfId="2044" priority="2082" operator="greaterThan">
      <formula>0</formula>
    </cfRule>
  </conditionalFormatting>
  <conditionalFormatting sqref="AE2052">
    <cfRule type="expression" dxfId="2043" priority="2081">
      <formula>COUNTIF(F2052,"*円*")=1</formula>
    </cfRule>
  </conditionalFormatting>
  <conditionalFormatting sqref="C2052">
    <cfRule type="expression" dxfId="2042" priority="2079">
      <formula>ISERR(C2052)=TRUE</formula>
    </cfRule>
  </conditionalFormatting>
  <conditionalFormatting sqref="C2052:E2052">
    <cfRule type="cellIs" dxfId="2041" priority="2078" operator="greaterThan">
      <formula>0</formula>
    </cfRule>
  </conditionalFormatting>
  <conditionalFormatting sqref="G2050:I2050">
    <cfRule type="expression" dxfId="2040" priority="2080">
      <formula>$D2050="JPY"</formula>
    </cfRule>
  </conditionalFormatting>
  <conditionalFormatting sqref="F2050">
    <cfRule type="expression" dxfId="2039" priority="2073">
      <formula>$E2050="クレカ入金"</formula>
    </cfRule>
    <cfRule type="expression" dxfId="2038" priority="2077">
      <formula>COUNTIF($E2050,"*円*")=1</formula>
    </cfRule>
  </conditionalFormatting>
  <conditionalFormatting sqref="G2052">
    <cfRule type="cellIs" dxfId="2037" priority="2074" operator="equal">
      <formula>"金額入力"</formula>
    </cfRule>
    <cfRule type="expression" dxfId="2036" priority="2076">
      <formula>COUNTIF($F2052,"*円*")=1</formula>
    </cfRule>
  </conditionalFormatting>
  <conditionalFormatting sqref="I2052">
    <cfRule type="expression" dxfId="2035" priority="2075">
      <formula>D2050="JPY"</formula>
    </cfRule>
  </conditionalFormatting>
  <conditionalFormatting sqref="T2054">
    <cfRule type="expression" dxfId="2034" priority="2072">
      <formula>AND(D2055="USD",COUNTIF(F2057,"*円*")=0)=TRUE</formula>
    </cfRule>
  </conditionalFormatting>
  <conditionalFormatting sqref="T2055">
    <cfRule type="expression" dxfId="2033" priority="2071">
      <formula>AND(D2055="USD",COUNTIF(F2057,"*円*")=0)=TRUE</formula>
    </cfRule>
  </conditionalFormatting>
  <conditionalFormatting sqref="K2057:R2057">
    <cfRule type="cellIs" dxfId="2032" priority="2070" operator="greaterThan">
      <formula>0</formula>
    </cfRule>
  </conditionalFormatting>
  <conditionalFormatting sqref="AE2057">
    <cfRule type="expression" dxfId="2031" priority="2069">
      <formula>COUNTIF(F2057,"*円*")=1</formula>
    </cfRule>
  </conditionalFormatting>
  <conditionalFormatting sqref="C2057">
    <cfRule type="expression" dxfId="2030" priority="2067">
      <formula>ISERR(C2057)=TRUE</formula>
    </cfRule>
  </conditionalFormatting>
  <conditionalFormatting sqref="C2057:E2057">
    <cfRule type="cellIs" dxfId="2029" priority="2066" operator="greaterThan">
      <formula>0</formula>
    </cfRule>
  </conditionalFormatting>
  <conditionalFormatting sqref="G2055:I2055">
    <cfRule type="expression" dxfId="2028" priority="2068">
      <formula>$D2055="JPY"</formula>
    </cfRule>
  </conditionalFormatting>
  <conditionalFormatting sqref="F2055">
    <cfRule type="expression" dxfId="2027" priority="2061">
      <formula>$E2055="クレカ入金"</formula>
    </cfRule>
    <cfRule type="expression" dxfId="2026" priority="2065">
      <formula>COUNTIF($E2055,"*円*")=1</formula>
    </cfRule>
  </conditionalFormatting>
  <conditionalFormatting sqref="G2057">
    <cfRule type="cellIs" dxfId="2025" priority="2062" operator="equal">
      <formula>"金額入力"</formula>
    </cfRule>
    <cfRule type="expression" dxfId="2024" priority="2064">
      <formula>COUNTIF($F2057,"*円*")=1</formula>
    </cfRule>
  </conditionalFormatting>
  <conditionalFormatting sqref="I2057">
    <cfRule type="expression" dxfId="2023" priority="2063">
      <formula>D2055="JPY"</formula>
    </cfRule>
  </conditionalFormatting>
  <conditionalFormatting sqref="T2059">
    <cfRule type="expression" dxfId="2022" priority="2060">
      <formula>AND(D2060="USD",COUNTIF(F2062,"*円*")=0)=TRUE</formula>
    </cfRule>
  </conditionalFormatting>
  <conditionalFormatting sqref="T2060">
    <cfRule type="expression" dxfId="2021" priority="2059">
      <formula>AND(D2060="USD",COUNTIF(F2062,"*円*")=0)=TRUE</formula>
    </cfRule>
  </conditionalFormatting>
  <conditionalFormatting sqref="K2062:R2062">
    <cfRule type="cellIs" dxfId="2020" priority="2058" operator="greaterThan">
      <formula>0</formula>
    </cfRule>
  </conditionalFormatting>
  <conditionalFormatting sqref="AE2062">
    <cfRule type="expression" dxfId="2019" priority="2057">
      <formula>COUNTIF(F2062,"*円*")=1</formula>
    </cfRule>
  </conditionalFormatting>
  <conditionalFormatting sqref="C2062">
    <cfRule type="expression" dxfId="2018" priority="2055">
      <formula>ISERR(C2062)=TRUE</formula>
    </cfRule>
  </conditionalFormatting>
  <conditionalFormatting sqref="C2062:E2062">
    <cfRule type="cellIs" dxfId="2017" priority="2054" operator="greaterThan">
      <formula>0</formula>
    </cfRule>
  </conditionalFormatting>
  <conditionalFormatting sqref="G2060:I2060">
    <cfRule type="expression" dxfId="2016" priority="2056">
      <formula>$D2060="JPY"</formula>
    </cfRule>
  </conditionalFormatting>
  <conditionalFormatting sqref="F2060">
    <cfRule type="expression" dxfId="2015" priority="2049">
      <formula>$E2060="クレカ入金"</formula>
    </cfRule>
    <cfRule type="expression" dxfId="2014" priority="2053">
      <formula>COUNTIF($E2060,"*円*")=1</formula>
    </cfRule>
  </conditionalFormatting>
  <conditionalFormatting sqref="G2062">
    <cfRule type="cellIs" dxfId="2013" priority="2050" operator="equal">
      <formula>"金額入力"</formula>
    </cfRule>
    <cfRule type="expression" dxfId="2012" priority="2052">
      <formula>COUNTIF($F2062,"*円*")=1</formula>
    </cfRule>
  </conditionalFormatting>
  <conditionalFormatting sqref="I2062">
    <cfRule type="expression" dxfId="2011" priority="2051">
      <formula>D2060="JPY"</formula>
    </cfRule>
  </conditionalFormatting>
  <conditionalFormatting sqref="C2078">
    <cfRule type="expression" dxfId="2010" priority="2045">
      <formula>ISERR(C2078)=TRUE</formula>
    </cfRule>
  </conditionalFormatting>
  <conditionalFormatting sqref="C2078:E2078">
    <cfRule type="cellIs" dxfId="2009" priority="2044" operator="greaterThan">
      <formula>0</formula>
    </cfRule>
  </conditionalFormatting>
  <conditionalFormatting sqref="G2076:I2076">
    <cfRule type="expression" dxfId="2008" priority="2046">
      <formula>$D2076="JPY"</formula>
    </cfRule>
  </conditionalFormatting>
  <conditionalFormatting sqref="T2075">
    <cfRule type="expression" dxfId="2007" priority="2047">
      <formula>AND(D2076="USD",COUNTIF(F2078,"*円*")=0)=TRUE</formula>
    </cfRule>
  </conditionalFormatting>
  <conditionalFormatting sqref="F2076">
    <cfRule type="expression" dxfId="2006" priority="1996">
      <formula>$E2076="クレカ入金"</formula>
    </cfRule>
    <cfRule type="expression" dxfId="2005" priority="2043">
      <formula>COUNTIF($E2076,"*円*")=1</formula>
    </cfRule>
  </conditionalFormatting>
  <conditionalFormatting sqref="G2078">
    <cfRule type="cellIs" dxfId="2004" priority="2030" operator="equal">
      <formula>"金額入力"</formula>
    </cfRule>
    <cfRule type="expression" dxfId="2003" priority="2036">
      <formula>COUNTIF($F2078,"*円*")=1</formula>
    </cfRule>
  </conditionalFormatting>
  <conditionalFormatting sqref="T2076">
    <cfRule type="expression" dxfId="2002" priority="2035">
      <formula>AND(D2076="USD",COUNTIF(F2078,"*円*")=0)=TRUE</formula>
    </cfRule>
  </conditionalFormatting>
  <conditionalFormatting sqref="C2067:C2072">
    <cfRule type="expression" dxfId="2001" priority="2034">
      <formula>B2067="✓"</formula>
    </cfRule>
  </conditionalFormatting>
  <conditionalFormatting sqref="G2067">
    <cfRule type="expression" dxfId="2000" priority="2033">
      <formula>J2067="✓"</formula>
    </cfRule>
  </conditionalFormatting>
  <conditionalFormatting sqref="I2078">
    <cfRule type="expression" dxfId="1999" priority="2032">
      <formula>D2076="JPY"</formula>
    </cfRule>
  </conditionalFormatting>
  <conditionalFormatting sqref="E2065:E2066 G2065 I2065">
    <cfRule type="cellIs" dxfId="1998" priority="2031" operator="greaterThan">
      <formula>0</formula>
    </cfRule>
  </conditionalFormatting>
  <conditionalFormatting sqref="G2068">
    <cfRule type="expression" dxfId="1997" priority="2029">
      <formula>J2068="✓"</formula>
    </cfRule>
  </conditionalFormatting>
  <conditionalFormatting sqref="G2069">
    <cfRule type="expression" dxfId="1996" priority="2028">
      <formula>J2069="✓"</formula>
    </cfRule>
  </conditionalFormatting>
  <conditionalFormatting sqref="G2070">
    <cfRule type="expression" dxfId="1995" priority="2027">
      <formula>J2070="✓"</formula>
    </cfRule>
  </conditionalFormatting>
  <conditionalFormatting sqref="G2071">
    <cfRule type="expression" dxfId="1994" priority="2026">
      <formula>J2071="✓"</formula>
    </cfRule>
  </conditionalFormatting>
  <conditionalFormatting sqref="G2072">
    <cfRule type="expression" dxfId="1993" priority="2025">
      <formula>J2072="✓"</formula>
    </cfRule>
  </conditionalFormatting>
  <conditionalFormatting sqref="T2080">
    <cfRule type="expression" dxfId="1992" priority="2024">
      <formula>AND(D2081="USD",COUNTIF(F2083,"*円*")=0)=TRUE</formula>
    </cfRule>
  </conditionalFormatting>
  <conditionalFormatting sqref="T2081">
    <cfRule type="expression" dxfId="1991" priority="2023">
      <formula>AND(D2081="USD",COUNTIF(F2083,"*円*")=0)=TRUE</formula>
    </cfRule>
  </conditionalFormatting>
  <conditionalFormatting sqref="T2085">
    <cfRule type="expression" dxfId="1990" priority="2022">
      <formula>AND(D2086="USD",COUNTIF(F2088,"*円*")=0)=TRUE</formula>
    </cfRule>
  </conditionalFormatting>
  <conditionalFormatting sqref="T2086">
    <cfRule type="expression" dxfId="1989" priority="2021">
      <formula>AND(D2086="USD",COUNTIF(F2088,"*円*")=0)=TRUE</formula>
    </cfRule>
  </conditionalFormatting>
  <conditionalFormatting sqref="T2090">
    <cfRule type="expression" dxfId="1988" priority="2020">
      <formula>AND(D2091="USD",COUNTIF(F2093,"*円*")=0)=TRUE</formula>
    </cfRule>
  </conditionalFormatting>
  <conditionalFormatting sqref="T2091">
    <cfRule type="expression" dxfId="1987" priority="2019">
      <formula>AND(D2091="USD",COUNTIF(F2093,"*円*")=0)=TRUE</formula>
    </cfRule>
  </conditionalFormatting>
  <conditionalFormatting sqref="T2095">
    <cfRule type="expression" dxfId="1986" priority="2018">
      <formula>AND(D2096="USD",COUNTIF(F2098,"*円*")=0)=TRUE</formula>
    </cfRule>
  </conditionalFormatting>
  <conditionalFormatting sqref="T2096">
    <cfRule type="expression" dxfId="1985" priority="2017">
      <formula>AND(D2096="USD",COUNTIF(F2098,"*円*")=0)=TRUE</formula>
    </cfRule>
  </conditionalFormatting>
  <conditionalFormatting sqref="T2100">
    <cfRule type="expression" dxfId="1984" priority="2016">
      <formula>AND(D2101="USD",COUNTIF(F2103,"*円*")=0)=TRUE</formula>
    </cfRule>
  </conditionalFormatting>
  <conditionalFormatting sqref="T2101">
    <cfRule type="expression" dxfId="1983" priority="2015">
      <formula>AND(D2101="USD",COUNTIF(F2103,"*円*")=0)=TRUE</formula>
    </cfRule>
  </conditionalFormatting>
  <conditionalFormatting sqref="T2105">
    <cfRule type="expression" dxfId="1982" priority="2014">
      <formula>AND(D2106="USD",COUNTIF(F2108,"*円*")=0)=TRUE</formula>
    </cfRule>
  </conditionalFormatting>
  <conditionalFormatting sqref="T2106">
    <cfRule type="expression" dxfId="1981" priority="2013">
      <formula>AND(D2106="USD",COUNTIF(F2108,"*円*")=0)=TRUE</formula>
    </cfRule>
  </conditionalFormatting>
  <conditionalFormatting sqref="T2110">
    <cfRule type="expression" dxfId="1980" priority="2012">
      <formula>AND(D2111="USD",COUNTIF(F2113,"*円*")=0)=TRUE</formula>
    </cfRule>
  </conditionalFormatting>
  <conditionalFormatting sqref="T2111">
    <cfRule type="expression" dxfId="1979" priority="2011">
      <formula>AND(D2111="USD",COUNTIF(F2113,"*円*")=0)=TRUE</formula>
    </cfRule>
  </conditionalFormatting>
  <conditionalFormatting sqref="T2115">
    <cfRule type="expression" dxfId="1978" priority="2010">
      <formula>AND(D2116="USD",COUNTIF(F2118,"*円*")=0)=TRUE</formula>
    </cfRule>
  </conditionalFormatting>
  <conditionalFormatting sqref="T2116">
    <cfRule type="expression" dxfId="1977" priority="2009">
      <formula>AND(D2116="USD",COUNTIF(F2118,"*円*")=0)=TRUE</formula>
    </cfRule>
  </conditionalFormatting>
  <conditionalFormatting sqref="T2120">
    <cfRule type="expression" dxfId="1976" priority="2008">
      <formula>AND(D2121="USD",COUNTIF(F2123,"*円*")=0)=TRUE</formula>
    </cfRule>
  </conditionalFormatting>
  <conditionalFormatting sqref="T2121">
    <cfRule type="expression" dxfId="1975" priority="2007">
      <formula>AND(D2121="USD",COUNTIF(F2123,"*円*")=0)=TRUE</formula>
    </cfRule>
  </conditionalFormatting>
  <conditionalFormatting sqref="K2078:R2078">
    <cfRule type="cellIs" dxfId="1974" priority="2006" operator="greaterThan">
      <formula>0</formula>
    </cfRule>
  </conditionalFormatting>
  <conditionalFormatting sqref="K2083:R2083">
    <cfRule type="cellIs" dxfId="1973" priority="2005" operator="greaterThan">
      <formula>0</formula>
    </cfRule>
  </conditionalFormatting>
  <conditionalFormatting sqref="K2088:R2088">
    <cfRule type="cellIs" dxfId="1972" priority="2004" operator="greaterThan">
      <formula>0</formula>
    </cfRule>
  </conditionalFormatting>
  <conditionalFormatting sqref="K2093:R2093">
    <cfRule type="cellIs" dxfId="1971" priority="2003" operator="greaterThan">
      <formula>0</formula>
    </cfRule>
  </conditionalFormatting>
  <conditionalFormatting sqref="K2098:R2098">
    <cfRule type="cellIs" dxfId="1970" priority="2002" operator="greaterThan">
      <formula>0</formula>
    </cfRule>
  </conditionalFormatting>
  <conditionalFormatting sqref="K2103:R2103">
    <cfRule type="cellIs" dxfId="1969" priority="2001" operator="greaterThan">
      <formula>0</formula>
    </cfRule>
  </conditionalFormatting>
  <conditionalFormatting sqref="K2108:R2108">
    <cfRule type="cellIs" dxfId="1968" priority="2000" operator="greaterThan">
      <formula>0</formula>
    </cfRule>
  </conditionalFormatting>
  <conditionalFormatting sqref="K2113:R2113">
    <cfRule type="cellIs" dxfId="1967" priority="1999" operator="greaterThan">
      <formula>0</formula>
    </cfRule>
  </conditionalFormatting>
  <conditionalFormatting sqref="K2118:R2118">
    <cfRule type="cellIs" dxfId="1966" priority="1998" operator="greaterThan">
      <formula>0</formula>
    </cfRule>
  </conditionalFormatting>
  <conditionalFormatting sqref="K2123:R2123">
    <cfRule type="cellIs" dxfId="1965" priority="1997" operator="greaterThan">
      <formula>0</formula>
    </cfRule>
  </conditionalFormatting>
  <conditionalFormatting sqref="AE2078">
    <cfRule type="expression" dxfId="1964" priority="1995">
      <formula>COUNTIF(F2078,"*円*")=1</formula>
    </cfRule>
  </conditionalFormatting>
  <conditionalFormatting sqref="AE2083">
    <cfRule type="expression" dxfId="1963" priority="1994">
      <formula>COUNTIF(F2083,"*円*")=1</formula>
    </cfRule>
  </conditionalFormatting>
  <conditionalFormatting sqref="AE2088">
    <cfRule type="expression" dxfId="1962" priority="1993">
      <formula>COUNTIF(F2088,"*円*")=1</formula>
    </cfRule>
  </conditionalFormatting>
  <conditionalFormatting sqref="AE2093">
    <cfRule type="expression" dxfId="1961" priority="1992">
      <formula>COUNTIF(F2093,"*円*")=1</formula>
    </cfRule>
  </conditionalFormatting>
  <conditionalFormatting sqref="AE2098">
    <cfRule type="expression" dxfId="1960" priority="1991">
      <formula>COUNTIF(F2098,"*円*")=1</formula>
    </cfRule>
  </conditionalFormatting>
  <conditionalFormatting sqref="AE2103">
    <cfRule type="expression" dxfId="1959" priority="1990">
      <formula>COUNTIF(F2103,"*円*")=1</formula>
    </cfRule>
  </conditionalFormatting>
  <conditionalFormatting sqref="AE2108">
    <cfRule type="expression" dxfId="1958" priority="1989">
      <formula>COUNTIF(F2108,"*円*")=1</formula>
    </cfRule>
  </conditionalFormatting>
  <conditionalFormatting sqref="AE2113">
    <cfRule type="expression" dxfId="1957" priority="1988">
      <formula>COUNTIF(F2113,"*円*")=1</formula>
    </cfRule>
  </conditionalFormatting>
  <conditionalFormatting sqref="AE2118">
    <cfRule type="expression" dxfId="1956" priority="1987">
      <formula>COUNTIF(F2118,"*円*")=1</formula>
    </cfRule>
  </conditionalFormatting>
  <conditionalFormatting sqref="AE2123">
    <cfRule type="expression" dxfId="1955" priority="1986">
      <formula>COUNTIF(F2123,"*円*")=1</formula>
    </cfRule>
  </conditionalFormatting>
  <conditionalFormatting sqref="C2083">
    <cfRule type="expression" dxfId="1954" priority="1984">
      <formula>ISERR(C2083)=TRUE</formula>
    </cfRule>
  </conditionalFormatting>
  <conditionalFormatting sqref="C2083:E2083">
    <cfRule type="cellIs" dxfId="1953" priority="1983" operator="greaterThan">
      <formula>0</formula>
    </cfRule>
  </conditionalFormatting>
  <conditionalFormatting sqref="G2081:I2081">
    <cfRule type="expression" dxfId="1952" priority="1985">
      <formula>$D2081="JPY"</formula>
    </cfRule>
  </conditionalFormatting>
  <conditionalFormatting sqref="F2081">
    <cfRule type="expression" dxfId="1951" priority="1978">
      <formula>$E2081="クレカ入金"</formula>
    </cfRule>
    <cfRule type="expression" dxfId="1950" priority="1982">
      <formula>COUNTIF($E2081,"*円*")=1</formula>
    </cfRule>
  </conditionalFormatting>
  <conditionalFormatting sqref="G2083">
    <cfRule type="cellIs" dxfId="1949" priority="1979" operator="equal">
      <formula>"金額入力"</formula>
    </cfRule>
    <cfRule type="expression" dxfId="1948" priority="1981">
      <formula>COUNTIF($F2083,"*円*")=1</formula>
    </cfRule>
  </conditionalFormatting>
  <conditionalFormatting sqref="I2083">
    <cfRule type="expression" dxfId="1947" priority="1980">
      <formula>D2081="JPY"</formula>
    </cfRule>
  </conditionalFormatting>
  <conditionalFormatting sqref="C2088">
    <cfRule type="expression" dxfId="1946" priority="1976">
      <formula>ISERR(C2088)=TRUE</formula>
    </cfRule>
  </conditionalFormatting>
  <conditionalFormatting sqref="C2088:E2088">
    <cfRule type="cellIs" dxfId="1945" priority="1975" operator="greaterThan">
      <formula>0</formula>
    </cfRule>
  </conditionalFormatting>
  <conditionalFormatting sqref="G2086:I2086">
    <cfRule type="expression" dxfId="1944" priority="1977">
      <formula>$D2086="JPY"</formula>
    </cfRule>
  </conditionalFormatting>
  <conditionalFormatting sqref="F2086">
    <cfRule type="expression" dxfId="1943" priority="1970">
      <formula>$E2086="クレカ入金"</formula>
    </cfRule>
    <cfRule type="expression" dxfId="1942" priority="1974">
      <formula>COUNTIF($E2086,"*円*")=1</formula>
    </cfRule>
  </conditionalFormatting>
  <conditionalFormatting sqref="G2088">
    <cfRule type="cellIs" dxfId="1941" priority="1971" operator="equal">
      <formula>"金額入力"</formula>
    </cfRule>
    <cfRule type="expression" dxfId="1940" priority="1973">
      <formula>COUNTIF($F2088,"*円*")=1</formula>
    </cfRule>
  </conditionalFormatting>
  <conditionalFormatting sqref="I2088">
    <cfRule type="expression" dxfId="1939" priority="1972">
      <formula>D2086="JPY"</formula>
    </cfRule>
  </conditionalFormatting>
  <conditionalFormatting sqref="C2093">
    <cfRule type="expression" dxfId="1938" priority="1968">
      <formula>ISERR(C2093)=TRUE</formula>
    </cfRule>
  </conditionalFormatting>
  <conditionalFormatting sqref="C2093:E2093">
    <cfRule type="cellIs" dxfId="1937" priority="1967" operator="greaterThan">
      <formula>0</formula>
    </cfRule>
  </conditionalFormatting>
  <conditionalFormatting sqref="G2091:I2091">
    <cfRule type="expression" dxfId="1936" priority="1969">
      <formula>$D2091="JPY"</formula>
    </cfRule>
  </conditionalFormatting>
  <conditionalFormatting sqref="F2091">
    <cfRule type="expression" dxfId="1935" priority="1962">
      <formula>$E2091="クレカ入金"</formula>
    </cfRule>
    <cfRule type="expression" dxfId="1934" priority="1966">
      <formula>COUNTIF($E2091,"*円*")=1</formula>
    </cfRule>
  </conditionalFormatting>
  <conditionalFormatting sqref="G2093">
    <cfRule type="cellIs" dxfId="1933" priority="1963" operator="equal">
      <formula>"金額入力"</formula>
    </cfRule>
    <cfRule type="expression" dxfId="1932" priority="1965">
      <formula>COUNTIF($F2093,"*円*")=1</formula>
    </cfRule>
  </conditionalFormatting>
  <conditionalFormatting sqref="I2093">
    <cfRule type="expression" dxfId="1931" priority="1964">
      <formula>D2091="JPY"</formula>
    </cfRule>
  </conditionalFormatting>
  <conditionalFormatting sqref="C2098">
    <cfRule type="expression" dxfId="1930" priority="1960">
      <formula>ISERR(C2098)=TRUE</formula>
    </cfRule>
  </conditionalFormatting>
  <conditionalFormatting sqref="C2098:E2098">
    <cfRule type="cellIs" dxfId="1929" priority="1959" operator="greaterThan">
      <formula>0</formula>
    </cfRule>
  </conditionalFormatting>
  <conditionalFormatting sqref="G2096:I2096">
    <cfRule type="expression" dxfId="1928" priority="1961">
      <formula>$D2096="JPY"</formula>
    </cfRule>
  </conditionalFormatting>
  <conditionalFormatting sqref="F2096">
    <cfRule type="expression" dxfId="1927" priority="1954">
      <formula>$E2096="クレカ入金"</formula>
    </cfRule>
    <cfRule type="expression" dxfId="1926" priority="1958">
      <formula>COUNTIF($E2096,"*円*")=1</formula>
    </cfRule>
  </conditionalFormatting>
  <conditionalFormatting sqref="G2098">
    <cfRule type="cellIs" dxfId="1925" priority="1955" operator="equal">
      <formula>"金額入力"</formula>
    </cfRule>
    <cfRule type="expression" dxfId="1924" priority="1957">
      <formula>COUNTIF($F2098,"*円*")=1</formula>
    </cfRule>
  </conditionalFormatting>
  <conditionalFormatting sqref="I2098">
    <cfRule type="expression" dxfId="1923" priority="1956">
      <formula>D2096="JPY"</formula>
    </cfRule>
  </conditionalFormatting>
  <conditionalFormatting sqref="C2103">
    <cfRule type="expression" dxfId="1922" priority="1952">
      <formula>ISERR(C2103)=TRUE</formula>
    </cfRule>
  </conditionalFormatting>
  <conditionalFormatting sqref="C2103:E2103">
    <cfRule type="cellIs" dxfId="1921" priority="1951" operator="greaterThan">
      <formula>0</formula>
    </cfRule>
  </conditionalFormatting>
  <conditionalFormatting sqref="G2101:I2101">
    <cfRule type="expression" dxfId="1920" priority="1953">
      <formula>$D2101="JPY"</formula>
    </cfRule>
  </conditionalFormatting>
  <conditionalFormatting sqref="F2101">
    <cfRule type="expression" dxfId="1919" priority="1946">
      <formula>$E2101="クレカ入金"</formula>
    </cfRule>
    <cfRule type="expression" dxfId="1918" priority="1950">
      <formula>COUNTIF($E2101,"*円*")=1</formula>
    </cfRule>
  </conditionalFormatting>
  <conditionalFormatting sqref="G2103">
    <cfRule type="cellIs" dxfId="1917" priority="1947" operator="equal">
      <formula>"金額入力"</formula>
    </cfRule>
    <cfRule type="expression" dxfId="1916" priority="1949">
      <formula>COUNTIF($F2103,"*円*")=1</formula>
    </cfRule>
  </conditionalFormatting>
  <conditionalFormatting sqref="I2103">
    <cfRule type="expression" dxfId="1915" priority="1948">
      <formula>D2101="JPY"</formula>
    </cfRule>
  </conditionalFormatting>
  <conditionalFormatting sqref="C2108">
    <cfRule type="expression" dxfId="1914" priority="1944">
      <formula>ISERR(C2108)=TRUE</formula>
    </cfRule>
  </conditionalFormatting>
  <conditionalFormatting sqref="C2108:E2108">
    <cfRule type="cellIs" dxfId="1913" priority="1943" operator="greaterThan">
      <formula>0</formula>
    </cfRule>
  </conditionalFormatting>
  <conditionalFormatting sqref="G2106:I2106">
    <cfRule type="expression" dxfId="1912" priority="1945">
      <formula>$D2106="JPY"</formula>
    </cfRule>
  </conditionalFormatting>
  <conditionalFormatting sqref="F2106">
    <cfRule type="expression" dxfId="1911" priority="1938">
      <formula>$E2106="クレカ入金"</formula>
    </cfRule>
    <cfRule type="expression" dxfId="1910" priority="1942">
      <formula>COUNTIF($E2106,"*円*")=1</formula>
    </cfRule>
  </conditionalFormatting>
  <conditionalFormatting sqref="G2108">
    <cfRule type="cellIs" dxfId="1909" priority="1939" operator="equal">
      <formula>"金額入力"</formula>
    </cfRule>
    <cfRule type="expression" dxfId="1908" priority="1941">
      <formula>COUNTIF($F2108,"*円*")=1</formula>
    </cfRule>
  </conditionalFormatting>
  <conditionalFormatting sqref="I2108">
    <cfRule type="expression" dxfId="1907" priority="1940">
      <formula>D2106="JPY"</formula>
    </cfRule>
  </conditionalFormatting>
  <conditionalFormatting sqref="C2113">
    <cfRule type="expression" dxfId="1906" priority="1936">
      <formula>ISERR(C2113)=TRUE</formula>
    </cfRule>
  </conditionalFormatting>
  <conditionalFormatting sqref="C2113:E2113">
    <cfRule type="cellIs" dxfId="1905" priority="1935" operator="greaterThan">
      <formula>0</formula>
    </cfRule>
  </conditionalFormatting>
  <conditionalFormatting sqref="G2111:I2111">
    <cfRule type="expression" dxfId="1904" priority="1937">
      <formula>$D2111="JPY"</formula>
    </cfRule>
  </conditionalFormatting>
  <conditionalFormatting sqref="F2111">
    <cfRule type="expression" dxfId="1903" priority="1930">
      <formula>$E2111="クレカ入金"</formula>
    </cfRule>
    <cfRule type="expression" dxfId="1902" priority="1934">
      <formula>COUNTIF($E2111,"*円*")=1</formula>
    </cfRule>
  </conditionalFormatting>
  <conditionalFormatting sqref="G2113">
    <cfRule type="cellIs" dxfId="1901" priority="1931" operator="equal">
      <formula>"金額入力"</formula>
    </cfRule>
    <cfRule type="expression" dxfId="1900" priority="1933">
      <formula>COUNTIF($F2113,"*円*")=1</formula>
    </cfRule>
  </conditionalFormatting>
  <conditionalFormatting sqref="I2113">
    <cfRule type="expression" dxfId="1899" priority="1932">
      <formula>D2111="JPY"</formula>
    </cfRule>
  </conditionalFormatting>
  <conditionalFormatting sqref="C2118">
    <cfRule type="expression" dxfId="1898" priority="1928">
      <formula>ISERR(C2118)=TRUE</formula>
    </cfRule>
  </conditionalFormatting>
  <conditionalFormatting sqref="C2118:E2118">
    <cfRule type="cellIs" dxfId="1897" priority="1927" operator="greaterThan">
      <formula>0</formula>
    </cfRule>
  </conditionalFormatting>
  <conditionalFormatting sqref="G2116:I2116">
    <cfRule type="expression" dxfId="1896" priority="1929">
      <formula>$D2116="JPY"</formula>
    </cfRule>
  </conditionalFormatting>
  <conditionalFormatting sqref="F2116">
    <cfRule type="expression" dxfId="1895" priority="1922">
      <formula>$E2116="クレカ入金"</formula>
    </cfRule>
    <cfRule type="expression" dxfId="1894" priority="1926">
      <formula>COUNTIF($E2116,"*円*")=1</formula>
    </cfRule>
  </conditionalFormatting>
  <conditionalFormatting sqref="G2118">
    <cfRule type="cellIs" dxfId="1893" priority="1923" operator="equal">
      <formula>"金額入力"</formula>
    </cfRule>
    <cfRule type="expression" dxfId="1892" priority="1925">
      <formula>COUNTIF($F2118,"*円*")=1</formula>
    </cfRule>
  </conditionalFormatting>
  <conditionalFormatting sqref="I2118">
    <cfRule type="expression" dxfId="1891" priority="1924">
      <formula>D2116="JPY"</formula>
    </cfRule>
  </conditionalFormatting>
  <conditionalFormatting sqref="C2123">
    <cfRule type="expression" dxfId="1890" priority="1920">
      <formula>ISERR(C2123)=TRUE</formula>
    </cfRule>
  </conditionalFormatting>
  <conditionalFormatting sqref="C2123:E2123">
    <cfRule type="cellIs" dxfId="1889" priority="1919" operator="greaterThan">
      <formula>0</formula>
    </cfRule>
  </conditionalFormatting>
  <conditionalFormatting sqref="G2121:I2121">
    <cfRule type="expression" dxfId="1888" priority="1921">
      <formula>$D2121="JPY"</formula>
    </cfRule>
  </conditionalFormatting>
  <conditionalFormatting sqref="F2121">
    <cfRule type="expression" dxfId="1887" priority="1914">
      <formula>$E2121="クレカ入金"</formula>
    </cfRule>
    <cfRule type="expression" dxfId="1886" priority="1918">
      <formula>COUNTIF($E2121,"*円*")=1</formula>
    </cfRule>
  </conditionalFormatting>
  <conditionalFormatting sqref="G2123">
    <cfRule type="cellIs" dxfId="1885" priority="1915" operator="equal">
      <formula>"金額入力"</formula>
    </cfRule>
    <cfRule type="expression" dxfId="1884" priority="1917">
      <formula>COUNTIF($F2123,"*円*")=1</formula>
    </cfRule>
  </conditionalFormatting>
  <conditionalFormatting sqref="I2123">
    <cfRule type="expression" dxfId="1883" priority="1916">
      <formula>D2121="JPY"</formula>
    </cfRule>
  </conditionalFormatting>
  <conditionalFormatting sqref="T2125">
    <cfRule type="expression" dxfId="1882" priority="1913">
      <formula>AND(D2126="USD",COUNTIF(F2128,"*円*")=0)=TRUE</formula>
    </cfRule>
  </conditionalFormatting>
  <conditionalFormatting sqref="T2126">
    <cfRule type="expression" dxfId="1881" priority="1912">
      <formula>AND(D2126="USD",COUNTIF(F2128,"*円*")=0)=TRUE</formula>
    </cfRule>
  </conditionalFormatting>
  <conditionalFormatting sqref="K2128:R2128">
    <cfRule type="cellIs" dxfId="1880" priority="1911" operator="greaterThan">
      <formula>0</formula>
    </cfRule>
  </conditionalFormatting>
  <conditionalFormatting sqref="AE2128">
    <cfRule type="expression" dxfId="1879" priority="1910">
      <formula>COUNTIF(F2128,"*円*")=1</formula>
    </cfRule>
  </conditionalFormatting>
  <conditionalFormatting sqref="C2128">
    <cfRule type="expression" dxfId="1878" priority="1908">
      <formula>ISERR(C2128)=TRUE</formula>
    </cfRule>
  </conditionalFormatting>
  <conditionalFormatting sqref="C2128:E2128">
    <cfRule type="cellIs" dxfId="1877" priority="1907" operator="greaterThan">
      <formula>0</formula>
    </cfRule>
  </conditionalFormatting>
  <conditionalFormatting sqref="G2126:I2126">
    <cfRule type="expression" dxfId="1876" priority="1909">
      <formula>$D2126="JPY"</formula>
    </cfRule>
  </conditionalFormatting>
  <conditionalFormatting sqref="F2126">
    <cfRule type="expression" dxfId="1875" priority="1902">
      <formula>$E2126="クレカ入金"</formula>
    </cfRule>
    <cfRule type="expression" dxfId="1874" priority="1906">
      <formula>COUNTIF($E2126,"*円*")=1</formula>
    </cfRule>
  </conditionalFormatting>
  <conditionalFormatting sqref="G2128">
    <cfRule type="cellIs" dxfId="1873" priority="1903" operator="equal">
      <formula>"金額入力"</formula>
    </cfRule>
    <cfRule type="expression" dxfId="1872" priority="1905">
      <formula>COUNTIF($F2128,"*円*")=1</formula>
    </cfRule>
  </conditionalFormatting>
  <conditionalFormatting sqref="I2128">
    <cfRule type="expression" dxfId="1871" priority="1904">
      <formula>D2126="JPY"</formula>
    </cfRule>
  </conditionalFormatting>
  <conditionalFormatting sqref="T2130">
    <cfRule type="expression" dxfId="1870" priority="1901">
      <formula>AND(D2131="USD",COUNTIF(F2133,"*円*")=0)=TRUE</formula>
    </cfRule>
  </conditionalFormatting>
  <conditionalFormatting sqref="T2131">
    <cfRule type="expression" dxfId="1869" priority="1900">
      <formula>AND(D2131="USD",COUNTIF(F2133,"*円*")=0)=TRUE</formula>
    </cfRule>
  </conditionalFormatting>
  <conditionalFormatting sqref="K2133:R2133">
    <cfRule type="cellIs" dxfId="1868" priority="1899" operator="greaterThan">
      <formula>0</formula>
    </cfRule>
  </conditionalFormatting>
  <conditionalFormatting sqref="AE2133">
    <cfRule type="expression" dxfId="1867" priority="1898">
      <formula>COUNTIF(F2133,"*円*")=1</formula>
    </cfRule>
  </conditionalFormatting>
  <conditionalFormatting sqref="C2133">
    <cfRule type="expression" dxfId="1866" priority="1896">
      <formula>ISERR(C2133)=TRUE</formula>
    </cfRule>
  </conditionalFormatting>
  <conditionalFormatting sqref="C2133:E2133">
    <cfRule type="cellIs" dxfId="1865" priority="1895" operator="greaterThan">
      <formula>0</formula>
    </cfRule>
  </conditionalFormatting>
  <conditionalFormatting sqref="G2131:I2131">
    <cfRule type="expression" dxfId="1864" priority="1897">
      <formula>$D2131="JPY"</formula>
    </cfRule>
  </conditionalFormatting>
  <conditionalFormatting sqref="F2131">
    <cfRule type="expression" dxfId="1863" priority="1890">
      <formula>$E2131="クレカ入金"</formula>
    </cfRule>
    <cfRule type="expression" dxfId="1862" priority="1894">
      <formula>COUNTIF($E2131,"*円*")=1</formula>
    </cfRule>
  </conditionalFormatting>
  <conditionalFormatting sqref="G2133">
    <cfRule type="cellIs" dxfId="1861" priority="1891" operator="equal">
      <formula>"金額入力"</formula>
    </cfRule>
    <cfRule type="expression" dxfId="1860" priority="1893">
      <formula>COUNTIF($F2133,"*円*")=1</formula>
    </cfRule>
  </conditionalFormatting>
  <conditionalFormatting sqref="I2133">
    <cfRule type="expression" dxfId="1859" priority="1892">
      <formula>D2131="JPY"</formula>
    </cfRule>
  </conditionalFormatting>
  <conditionalFormatting sqref="T2135">
    <cfRule type="expression" dxfId="1858" priority="1889">
      <formula>AND(D2136="USD",COUNTIF(F2138,"*円*")=0)=TRUE</formula>
    </cfRule>
  </conditionalFormatting>
  <conditionalFormatting sqref="T2136">
    <cfRule type="expression" dxfId="1857" priority="1888">
      <formula>AND(D2136="USD",COUNTIF(F2138,"*円*")=0)=TRUE</formula>
    </cfRule>
  </conditionalFormatting>
  <conditionalFormatting sqref="K2138:R2138">
    <cfRule type="cellIs" dxfId="1856" priority="1887" operator="greaterThan">
      <formula>0</formula>
    </cfRule>
  </conditionalFormatting>
  <conditionalFormatting sqref="AE2138">
    <cfRule type="expression" dxfId="1855" priority="1886">
      <formula>COUNTIF(F2138,"*円*")=1</formula>
    </cfRule>
  </conditionalFormatting>
  <conditionalFormatting sqref="C2138">
    <cfRule type="expression" dxfId="1854" priority="1884">
      <formula>ISERR(C2138)=TRUE</formula>
    </cfRule>
  </conditionalFormatting>
  <conditionalFormatting sqref="C2138:E2138">
    <cfRule type="cellIs" dxfId="1853" priority="1883" operator="greaterThan">
      <formula>0</formula>
    </cfRule>
  </conditionalFormatting>
  <conditionalFormatting sqref="G2136:I2136">
    <cfRule type="expression" dxfId="1852" priority="1885">
      <formula>$D2136="JPY"</formula>
    </cfRule>
  </conditionalFormatting>
  <conditionalFormatting sqref="F2136">
    <cfRule type="expression" dxfId="1851" priority="1878">
      <formula>$E2136="クレカ入金"</formula>
    </cfRule>
    <cfRule type="expression" dxfId="1850" priority="1882">
      <formula>COUNTIF($E2136,"*円*")=1</formula>
    </cfRule>
  </conditionalFormatting>
  <conditionalFormatting sqref="G2138">
    <cfRule type="cellIs" dxfId="1849" priority="1879" operator="equal">
      <formula>"金額入力"</formula>
    </cfRule>
    <cfRule type="expression" dxfId="1848" priority="1881">
      <formula>COUNTIF($F2138,"*円*")=1</formula>
    </cfRule>
  </conditionalFormatting>
  <conditionalFormatting sqref="I2138">
    <cfRule type="expression" dxfId="1847" priority="1880">
      <formula>D2136="JPY"</formula>
    </cfRule>
  </conditionalFormatting>
  <conditionalFormatting sqref="T2140">
    <cfRule type="expression" dxfId="1846" priority="1877">
      <formula>AND(D2141="USD",COUNTIF(F2143,"*円*")=0)=TRUE</formula>
    </cfRule>
  </conditionalFormatting>
  <conditionalFormatting sqref="T2141">
    <cfRule type="expression" dxfId="1845" priority="1876">
      <formula>AND(D2141="USD",COUNTIF(F2143,"*円*")=0)=TRUE</formula>
    </cfRule>
  </conditionalFormatting>
  <conditionalFormatting sqref="K2143:R2143">
    <cfRule type="cellIs" dxfId="1844" priority="1875" operator="greaterThan">
      <formula>0</formula>
    </cfRule>
  </conditionalFormatting>
  <conditionalFormatting sqref="AE2143">
    <cfRule type="expression" dxfId="1843" priority="1874">
      <formula>COUNTIF(F2143,"*円*")=1</formula>
    </cfRule>
  </conditionalFormatting>
  <conditionalFormatting sqref="C2143">
    <cfRule type="expression" dxfId="1842" priority="1872">
      <formula>ISERR(C2143)=TRUE</formula>
    </cfRule>
  </conditionalFormatting>
  <conditionalFormatting sqref="C2143:E2143">
    <cfRule type="cellIs" dxfId="1841" priority="1871" operator="greaterThan">
      <formula>0</formula>
    </cfRule>
  </conditionalFormatting>
  <conditionalFormatting sqref="G2141:I2141">
    <cfRule type="expression" dxfId="1840" priority="1873">
      <formula>$D2141="JPY"</formula>
    </cfRule>
  </conditionalFormatting>
  <conditionalFormatting sqref="F2141">
    <cfRule type="expression" dxfId="1839" priority="1866">
      <formula>$E2141="クレカ入金"</formula>
    </cfRule>
    <cfRule type="expression" dxfId="1838" priority="1870">
      <formula>COUNTIF($E2141,"*円*")=1</formula>
    </cfRule>
  </conditionalFormatting>
  <conditionalFormatting sqref="G2143">
    <cfRule type="cellIs" dxfId="1837" priority="1867" operator="equal">
      <formula>"金額入力"</formula>
    </cfRule>
    <cfRule type="expression" dxfId="1836" priority="1869">
      <formula>COUNTIF($F2143,"*円*")=1</formula>
    </cfRule>
  </conditionalFormatting>
  <conditionalFormatting sqref="I2143">
    <cfRule type="expression" dxfId="1835" priority="1868">
      <formula>D2141="JPY"</formula>
    </cfRule>
  </conditionalFormatting>
  <conditionalFormatting sqref="T2145">
    <cfRule type="expression" dxfId="1834" priority="1865">
      <formula>AND(D2146="USD",COUNTIF(F2148,"*円*")=0)=TRUE</formula>
    </cfRule>
  </conditionalFormatting>
  <conditionalFormatting sqref="T2146">
    <cfRule type="expression" dxfId="1833" priority="1864">
      <formula>AND(D2146="USD",COUNTIF(F2148,"*円*")=0)=TRUE</formula>
    </cfRule>
  </conditionalFormatting>
  <conditionalFormatting sqref="K2148:R2148">
    <cfRule type="cellIs" dxfId="1832" priority="1863" operator="greaterThan">
      <formula>0</formula>
    </cfRule>
  </conditionalFormatting>
  <conditionalFormatting sqref="AE2148">
    <cfRule type="expression" dxfId="1831" priority="1862">
      <formula>COUNTIF(F2148,"*円*")=1</formula>
    </cfRule>
  </conditionalFormatting>
  <conditionalFormatting sqref="C2148">
    <cfRule type="expression" dxfId="1830" priority="1860">
      <formula>ISERR(C2148)=TRUE</formula>
    </cfRule>
  </conditionalFormatting>
  <conditionalFormatting sqref="C2148:E2148">
    <cfRule type="cellIs" dxfId="1829" priority="1859" operator="greaterThan">
      <formula>0</formula>
    </cfRule>
  </conditionalFormatting>
  <conditionalFormatting sqref="G2146:I2146">
    <cfRule type="expression" dxfId="1828" priority="1861">
      <formula>$D2146="JPY"</formula>
    </cfRule>
  </conditionalFormatting>
  <conditionalFormatting sqref="F2146">
    <cfRule type="expression" dxfId="1827" priority="1854">
      <formula>$E2146="クレカ入金"</formula>
    </cfRule>
    <cfRule type="expression" dxfId="1826" priority="1858">
      <formula>COUNTIF($E2146,"*円*")=1</formula>
    </cfRule>
  </conditionalFormatting>
  <conditionalFormatting sqref="G2148">
    <cfRule type="cellIs" dxfId="1825" priority="1855" operator="equal">
      <formula>"金額入力"</formula>
    </cfRule>
    <cfRule type="expression" dxfId="1824" priority="1857">
      <formula>COUNTIF($F2148,"*円*")=1</formula>
    </cfRule>
  </conditionalFormatting>
  <conditionalFormatting sqref="I2148">
    <cfRule type="expression" dxfId="1823" priority="1856">
      <formula>D2146="JPY"</formula>
    </cfRule>
  </conditionalFormatting>
  <conditionalFormatting sqref="C2164">
    <cfRule type="expression" dxfId="1822" priority="1850">
      <formula>ISERR(C2164)=TRUE</formula>
    </cfRule>
  </conditionalFormatting>
  <conditionalFormatting sqref="C2164:E2164">
    <cfRule type="cellIs" dxfId="1821" priority="1849" operator="greaterThan">
      <formula>0</formula>
    </cfRule>
  </conditionalFormatting>
  <conditionalFormatting sqref="G2162:I2162">
    <cfRule type="expression" dxfId="1820" priority="1851">
      <formula>$D2162="JPY"</formula>
    </cfRule>
  </conditionalFormatting>
  <conditionalFormatting sqref="T2161">
    <cfRule type="expression" dxfId="1819" priority="1852">
      <formula>AND(D2162="USD",COUNTIF(F2164,"*円*")=0)=TRUE</formula>
    </cfRule>
  </conditionalFormatting>
  <conditionalFormatting sqref="F2162">
    <cfRule type="expression" dxfId="1818" priority="1801">
      <formula>$E2162="クレカ入金"</formula>
    </cfRule>
    <cfRule type="expression" dxfId="1817" priority="1848">
      <formula>COUNTIF($E2162,"*円*")=1</formula>
    </cfRule>
  </conditionalFormatting>
  <conditionalFormatting sqref="G2164">
    <cfRule type="cellIs" dxfId="1816" priority="1835" operator="equal">
      <formula>"金額入力"</formula>
    </cfRule>
    <cfRule type="expression" dxfId="1815" priority="1841">
      <formula>COUNTIF($F2164,"*円*")=1</formula>
    </cfRule>
  </conditionalFormatting>
  <conditionalFormatting sqref="T2162">
    <cfRule type="expression" dxfId="1814" priority="1840">
      <formula>AND(D2162="USD",COUNTIF(F2164,"*円*")=0)=TRUE</formula>
    </cfRule>
  </conditionalFormatting>
  <conditionalFormatting sqref="C2153:C2158">
    <cfRule type="expression" dxfId="1813" priority="1839">
      <formula>B2153="✓"</formula>
    </cfRule>
  </conditionalFormatting>
  <conditionalFormatting sqref="G2153">
    <cfRule type="expression" dxfId="1812" priority="1838">
      <formula>J2153="✓"</formula>
    </cfRule>
  </conditionalFormatting>
  <conditionalFormatting sqref="I2164">
    <cfRule type="expression" dxfId="1811" priority="1837">
      <formula>D2162="JPY"</formula>
    </cfRule>
  </conditionalFormatting>
  <conditionalFormatting sqref="E2151:E2152 G2151 I2151">
    <cfRule type="cellIs" dxfId="1810" priority="1836" operator="greaterThan">
      <formula>0</formula>
    </cfRule>
  </conditionalFormatting>
  <conditionalFormatting sqref="G2154">
    <cfRule type="expression" dxfId="1809" priority="1834">
      <formula>J2154="✓"</formula>
    </cfRule>
  </conditionalFormatting>
  <conditionalFormatting sqref="G2155">
    <cfRule type="expression" dxfId="1808" priority="1833">
      <formula>J2155="✓"</formula>
    </cfRule>
  </conditionalFormatting>
  <conditionalFormatting sqref="G2156">
    <cfRule type="expression" dxfId="1807" priority="1832">
      <formula>J2156="✓"</formula>
    </cfRule>
  </conditionalFormatting>
  <conditionalFormatting sqref="G2157">
    <cfRule type="expression" dxfId="1806" priority="1831">
      <formula>J2157="✓"</formula>
    </cfRule>
  </conditionalFormatting>
  <conditionalFormatting sqref="G2158">
    <cfRule type="expression" dxfId="1805" priority="1830">
      <formula>J2158="✓"</formula>
    </cfRule>
  </conditionalFormatting>
  <conditionalFormatting sqref="T2166">
    <cfRule type="expression" dxfId="1804" priority="1829">
      <formula>AND(D2167="USD",COUNTIF(F2169,"*円*")=0)=TRUE</formula>
    </cfRule>
  </conditionalFormatting>
  <conditionalFormatting sqref="T2167">
    <cfRule type="expression" dxfId="1803" priority="1828">
      <formula>AND(D2167="USD",COUNTIF(F2169,"*円*")=0)=TRUE</formula>
    </cfRule>
  </conditionalFormatting>
  <conditionalFormatting sqref="T2171">
    <cfRule type="expression" dxfId="1802" priority="1827">
      <formula>AND(D2172="USD",COUNTIF(F2174,"*円*")=0)=TRUE</formula>
    </cfRule>
  </conditionalFormatting>
  <conditionalFormatting sqref="T2172">
    <cfRule type="expression" dxfId="1801" priority="1826">
      <formula>AND(D2172="USD",COUNTIF(F2174,"*円*")=0)=TRUE</formula>
    </cfRule>
  </conditionalFormatting>
  <conditionalFormatting sqref="T2176">
    <cfRule type="expression" dxfId="1800" priority="1825">
      <formula>AND(D2177="USD",COUNTIF(F2179,"*円*")=0)=TRUE</formula>
    </cfRule>
  </conditionalFormatting>
  <conditionalFormatting sqref="T2177">
    <cfRule type="expression" dxfId="1799" priority="1824">
      <formula>AND(D2177="USD",COUNTIF(F2179,"*円*")=0)=TRUE</formula>
    </cfRule>
  </conditionalFormatting>
  <conditionalFormatting sqref="T2181">
    <cfRule type="expression" dxfId="1798" priority="1823">
      <formula>AND(D2182="USD",COUNTIF(F2184,"*円*")=0)=TRUE</formula>
    </cfRule>
  </conditionalFormatting>
  <conditionalFormatting sqref="T2182">
    <cfRule type="expression" dxfId="1797" priority="1822">
      <formula>AND(D2182="USD",COUNTIF(F2184,"*円*")=0)=TRUE</formula>
    </cfRule>
  </conditionalFormatting>
  <conditionalFormatting sqref="T2186">
    <cfRule type="expression" dxfId="1796" priority="1821">
      <formula>AND(D2187="USD",COUNTIF(F2189,"*円*")=0)=TRUE</formula>
    </cfRule>
  </conditionalFormatting>
  <conditionalFormatting sqref="T2187">
    <cfRule type="expression" dxfId="1795" priority="1820">
      <formula>AND(D2187="USD",COUNTIF(F2189,"*円*")=0)=TRUE</formula>
    </cfRule>
  </conditionalFormatting>
  <conditionalFormatting sqref="T2191">
    <cfRule type="expression" dxfId="1794" priority="1819">
      <formula>AND(D2192="USD",COUNTIF(F2194,"*円*")=0)=TRUE</formula>
    </cfRule>
  </conditionalFormatting>
  <conditionalFormatting sqref="T2192">
    <cfRule type="expression" dxfId="1793" priority="1818">
      <formula>AND(D2192="USD",COUNTIF(F2194,"*円*")=0)=TRUE</formula>
    </cfRule>
  </conditionalFormatting>
  <conditionalFormatting sqref="T2196">
    <cfRule type="expression" dxfId="1792" priority="1817">
      <formula>AND(D2197="USD",COUNTIF(F2199,"*円*")=0)=TRUE</formula>
    </cfRule>
  </conditionalFormatting>
  <conditionalFormatting sqref="T2197">
    <cfRule type="expression" dxfId="1791" priority="1816">
      <formula>AND(D2197="USD",COUNTIF(F2199,"*円*")=0)=TRUE</formula>
    </cfRule>
  </conditionalFormatting>
  <conditionalFormatting sqref="T2201">
    <cfRule type="expression" dxfId="1790" priority="1815">
      <formula>AND(D2202="USD",COUNTIF(F2204,"*円*")=0)=TRUE</formula>
    </cfRule>
  </conditionalFormatting>
  <conditionalFormatting sqref="T2202">
    <cfRule type="expression" dxfId="1789" priority="1814">
      <formula>AND(D2202="USD",COUNTIF(F2204,"*円*")=0)=TRUE</formula>
    </cfRule>
  </conditionalFormatting>
  <conditionalFormatting sqref="T2206">
    <cfRule type="expression" dxfId="1788" priority="1813">
      <formula>AND(D2207="USD",COUNTIF(F2209,"*円*")=0)=TRUE</formula>
    </cfRule>
  </conditionalFormatting>
  <conditionalFormatting sqref="T2207">
    <cfRule type="expression" dxfId="1787" priority="1812">
      <formula>AND(D2207="USD",COUNTIF(F2209,"*円*")=0)=TRUE</formula>
    </cfRule>
  </conditionalFormatting>
  <conditionalFormatting sqref="K2164:R2164">
    <cfRule type="cellIs" dxfId="1786" priority="1811" operator="greaterThan">
      <formula>0</formula>
    </cfRule>
  </conditionalFormatting>
  <conditionalFormatting sqref="K2169:R2169">
    <cfRule type="cellIs" dxfId="1785" priority="1810" operator="greaterThan">
      <formula>0</formula>
    </cfRule>
  </conditionalFormatting>
  <conditionalFormatting sqref="K2174:R2174">
    <cfRule type="cellIs" dxfId="1784" priority="1809" operator="greaterThan">
      <formula>0</formula>
    </cfRule>
  </conditionalFormatting>
  <conditionalFormatting sqref="K2179:R2179">
    <cfRule type="cellIs" dxfId="1783" priority="1808" operator="greaterThan">
      <formula>0</formula>
    </cfRule>
  </conditionalFormatting>
  <conditionalFormatting sqref="K2184:R2184">
    <cfRule type="cellIs" dxfId="1782" priority="1807" operator="greaterThan">
      <formula>0</formula>
    </cfRule>
  </conditionalFormatting>
  <conditionalFormatting sqref="K2189:R2189">
    <cfRule type="cellIs" dxfId="1781" priority="1806" operator="greaterThan">
      <formula>0</formula>
    </cfRule>
  </conditionalFormatting>
  <conditionalFormatting sqref="K2194:R2194">
    <cfRule type="cellIs" dxfId="1780" priority="1805" operator="greaterThan">
      <formula>0</formula>
    </cfRule>
  </conditionalFormatting>
  <conditionalFormatting sqref="K2199:R2199">
    <cfRule type="cellIs" dxfId="1779" priority="1804" operator="greaterThan">
      <formula>0</formula>
    </cfRule>
  </conditionalFormatting>
  <conditionalFormatting sqref="K2204:R2204">
    <cfRule type="cellIs" dxfId="1778" priority="1803" operator="greaterThan">
      <formula>0</formula>
    </cfRule>
  </conditionalFormatting>
  <conditionalFormatting sqref="K2209:R2209">
    <cfRule type="cellIs" dxfId="1777" priority="1802" operator="greaterThan">
      <formula>0</formula>
    </cfRule>
  </conditionalFormatting>
  <conditionalFormatting sqref="AE2164">
    <cfRule type="expression" dxfId="1776" priority="1800">
      <formula>COUNTIF(F2164,"*円*")=1</formula>
    </cfRule>
  </conditionalFormatting>
  <conditionalFormatting sqref="AE2169">
    <cfRule type="expression" dxfId="1775" priority="1799">
      <formula>COUNTIF(F2169,"*円*")=1</formula>
    </cfRule>
  </conditionalFormatting>
  <conditionalFormatting sqref="AE2174">
    <cfRule type="expression" dxfId="1774" priority="1798">
      <formula>COUNTIF(F2174,"*円*")=1</formula>
    </cfRule>
  </conditionalFormatting>
  <conditionalFormatting sqref="AE2179">
    <cfRule type="expression" dxfId="1773" priority="1797">
      <formula>COUNTIF(F2179,"*円*")=1</formula>
    </cfRule>
  </conditionalFormatting>
  <conditionalFormatting sqref="AE2184">
    <cfRule type="expression" dxfId="1772" priority="1796">
      <formula>COUNTIF(F2184,"*円*")=1</formula>
    </cfRule>
  </conditionalFormatting>
  <conditionalFormatting sqref="AE2189">
    <cfRule type="expression" dxfId="1771" priority="1795">
      <formula>COUNTIF(F2189,"*円*")=1</formula>
    </cfRule>
  </conditionalFormatting>
  <conditionalFormatting sqref="AE2194">
    <cfRule type="expression" dxfId="1770" priority="1794">
      <formula>COUNTIF(F2194,"*円*")=1</formula>
    </cfRule>
  </conditionalFormatting>
  <conditionalFormatting sqref="AE2199">
    <cfRule type="expression" dxfId="1769" priority="1793">
      <formula>COUNTIF(F2199,"*円*")=1</formula>
    </cfRule>
  </conditionalFormatting>
  <conditionalFormatting sqref="AE2204">
    <cfRule type="expression" dxfId="1768" priority="1792">
      <formula>COUNTIF(F2204,"*円*")=1</formula>
    </cfRule>
  </conditionalFormatting>
  <conditionalFormatting sqref="AE2209">
    <cfRule type="expression" dxfId="1767" priority="1791">
      <formula>COUNTIF(F2209,"*円*")=1</formula>
    </cfRule>
  </conditionalFormatting>
  <conditionalFormatting sqref="C2169">
    <cfRule type="expression" dxfId="1766" priority="1789">
      <formula>ISERR(C2169)=TRUE</formula>
    </cfRule>
  </conditionalFormatting>
  <conditionalFormatting sqref="C2169:E2169">
    <cfRule type="cellIs" dxfId="1765" priority="1788" operator="greaterThan">
      <formula>0</formula>
    </cfRule>
  </conditionalFormatting>
  <conditionalFormatting sqref="G2167:I2167">
    <cfRule type="expression" dxfId="1764" priority="1790">
      <formula>$D2167="JPY"</formula>
    </cfRule>
  </conditionalFormatting>
  <conditionalFormatting sqref="F2167">
    <cfRule type="expression" dxfId="1763" priority="1783">
      <formula>$E2167="クレカ入金"</formula>
    </cfRule>
    <cfRule type="expression" dxfId="1762" priority="1787">
      <formula>COUNTIF($E2167,"*円*")=1</formula>
    </cfRule>
  </conditionalFormatting>
  <conditionalFormatting sqref="G2169">
    <cfRule type="cellIs" dxfId="1761" priority="1784" operator="equal">
      <formula>"金額入力"</formula>
    </cfRule>
    <cfRule type="expression" dxfId="1760" priority="1786">
      <formula>COUNTIF($F2169,"*円*")=1</formula>
    </cfRule>
  </conditionalFormatting>
  <conditionalFormatting sqref="I2169">
    <cfRule type="expression" dxfId="1759" priority="1785">
      <formula>D2167="JPY"</formula>
    </cfRule>
  </conditionalFormatting>
  <conditionalFormatting sqref="C2174">
    <cfRule type="expression" dxfId="1758" priority="1781">
      <formula>ISERR(C2174)=TRUE</formula>
    </cfRule>
  </conditionalFormatting>
  <conditionalFormatting sqref="C2174:E2174">
    <cfRule type="cellIs" dxfId="1757" priority="1780" operator="greaterThan">
      <formula>0</formula>
    </cfRule>
  </conditionalFormatting>
  <conditionalFormatting sqref="G2172:I2172">
    <cfRule type="expression" dxfId="1756" priority="1782">
      <formula>$D2172="JPY"</formula>
    </cfRule>
  </conditionalFormatting>
  <conditionalFormatting sqref="F2172">
    <cfRule type="expression" dxfId="1755" priority="1775">
      <formula>$E2172="クレカ入金"</formula>
    </cfRule>
    <cfRule type="expression" dxfId="1754" priority="1779">
      <formula>COUNTIF($E2172,"*円*")=1</formula>
    </cfRule>
  </conditionalFormatting>
  <conditionalFormatting sqref="G2174">
    <cfRule type="cellIs" dxfId="1753" priority="1776" operator="equal">
      <formula>"金額入力"</formula>
    </cfRule>
    <cfRule type="expression" dxfId="1752" priority="1778">
      <formula>COUNTIF($F2174,"*円*")=1</formula>
    </cfRule>
  </conditionalFormatting>
  <conditionalFormatting sqref="I2174">
    <cfRule type="expression" dxfId="1751" priority="1777">
      <formula>D2172="JPY"</formula>
    </cfRule>
  </conditionalFormatting>
  <conditionalFormatting sqref="C2179">
    <cfRule type="expression" dxfId="1750" priority="1773">
      <formula>ISERR(C2179)=TRUE</formula>
    </cfRule>
  </conditionalFormatting>
  <conditionalFormatting sqref="C2179:E2179">
    <cfRule type="cellIs" dxfId="1749" priority="1772" operator="greaterThan">
      <formula>0</formula>
    </cfRule>
  </conditionalFormatting>
  <conditionalFormatting sqref="G2177:I2177">
    <cfRule type="expression" dxfId="1748" priority="1774">
      <formula>$D2177="JPY"</formula>
    </cfRule>
  </conditionalFormatting>
  <conditionalFormatting sqref="F2177">
    <cfRule type="expression" dxfId="1747" priority="1767">
      <formula>$E2177="クレカ入金"</formula>
    </cfRule>
    <cfRule type="expression" dxfId="1746" priority="1771">
      <formula>COUNTIF($E2177,"*円*")=1</formula>
    </cfRule>
  </conditionalFormatting>
  <conditionalFormatting sqref="G2179">
    <cfRule type="cellIs" dxfId="1745" priority="1768" operator="equal">
      <formula>"金額入力"</formula>
    </cfRule>
    <cfRule type="expression" dxfId="1744" priority="1770">
      <formula>COUNTIF($F2179,"*円*")=1</formula>
    </cfRule>
  </conditionalFormatting>
  <conditionalFormatting sqref="I2179">
    <cfRule type="expression" dxfId="1743" priority="1769">
      <formula>D2177="JPY"</formula>
    </cfRule>
  </conditionalFormatting>
  <conditionalFormatting sqref="C2184">
    <cfRule type="expression" dxfId="1742" priority="1765">
      <formula>ISERR(C2184)=TRUE</formula>
    </cfRule>
  </conditionalFormatting>
  <conditionalFormatting sqref="C2184:E2184">
    <cfRule type="cellIs" dxfId="1741" priority="1764" operator="greaterThan">
      <formula>0</formula>
    </cfRule>
  </conditionalFormatting>
  <conditionalFormatting sqref="G2182:I2182">
    <cfRule type="expression" dxfId="1740" priority="1766">
      <formula>$D2182="JPY"</formula>
    </cfRule>
  </conditionalFormatting>
  <conditionalFormatting sqref="F2182">
    <cfRule type="expression" dxfId="1739" priority="1759">
      <formula>$E2182="クレカ入金"</formula>
    </cfRule>
    <cfRule type="expression" dxfId="1738" priority="1763">
      <formula>COUNTIF($E2182,"*円*")=1</formula>
    </cfRule>
  </conditionalFormatting>
  <conditionalFormatting sqref="G2184">
    <cfRule type="cellIs" dxfId="1737" priority="1760" operator="equal">
      <formula>"金額入力"</formula>
    </cfRule>
    <cfRule type="expression" dxfId="1736" priority="1762">
      <formula>COUNTIF($F2184,"*円*")=1</formula>
    </cfRule>
  </conditionalFormatting>
  <conditionalFormatting sqref="I2184">
    <cfRule type="expression" dxfId="1735" priority="1761">
      <formula>D2182="JPY"</formula>
    </cfRule>
  </conditionalFormatting>
  <conditionalFormatting sqref="C2189">
    <cfRule type="expression" dxfId="1734" priority="1757">
      <formula>ISERR(C2189)=TRUE</formula>
    </cfRule>
  </conditionalFormatting>
  <conditionalFormatting sqref="C2189:E2189">
    <cfRule type="cellIs" dxfId="1733" priority="1756" operator="greaterThan">
      <formula>0</formula>
    </cfRule>
  </conditionalFormatting>
  <conditionalFormatting sqref="G2187:I2187">
    <cfRule type="expression" dxfId="1732" priority="1758">
      <formula>$D2187="JPY"</formula>
    </cfRule>
  </conditionalFormatting>
  <conditionalFormatting sqref="F2187">
    <cfRule type="expression" dxfId="1731" priority="1751">
      <formula>$E2187="クレカ入金"</formula>
    </cfRule>
    <cfRule type="expression" dxfId="1730" priority="1755">
      <formula>COUNTIF($E2187,"*円*")=1</formula>
    </cfRule>
  </conditionalFormatting>
  <conditionalFormatting sqref="G2189">
    <cfRule type="cellIs" dxfId="1729" priority="1752" operator="equal">
      <formula>"金額入力"</formula>
    </cfRule>
    <cfRule type="expression" dxfId="1728" priority="1754">
      <formula>COUNTIF($F2189,"*円*")=1</formula>
    </cfRule>
  </conditionalFormatting>
  <conditionalFormatting sqref="I2189">
    <cfRule type="expression" dxfId="1727" priority="1753">
      <formula>D2187="JPY"</formula>
    </cfRule>
  </conditionalFormatting>
  <conditionalFormatting sqref="C2194">
    <cfRule type="expression" dxfId="1726" priority="1749">
      <formula>ISERR(C2194)=TRUE</formula>
    </cfRule>
  </conditionalFormatting>
  <conditionalFormatting sqref="C2194:E2194">
    <cfRule type="cellIs" dxfId="1725" priority="1748" operator="greaterThan">
      <formula>0</formula>
    </cfRule>
  </conditionalFormatting>
  <conditionalFormatting sqref="G2192:I2192">
    <cfRule type="expression" dxfId="1724" priority="1750">
      <formula>$D2192="JPY"</formula>
    </cfRule>
  </conditionalFormatting>
  <conditionalFormatting sqref="F2192">
    <cfRule type="expression" dxfId="1723" priority="1743">
      <formula>$E2192="クレカ入金"</formula>
    </cfRule>
    <cfRule type="expression" dxfId="1722" priority="1747">
      <formula>COUNTIF($E2192,"*円*")=1</formula>
    </cfRule>
  </conditionalFormatting>
  <conditionalFormatting sqref="G2194">
    <cfRule type="cellIs" dxfId="1721" priority="1744" operator="equal">
      <formula>"金額入力"</formula>
    </cfRule>
    <cfRule type="expression" dxfId="1720" priority="1746">
      <formula>COUNTIF($F2194,"*円*")=1</formula>
    </cfRule>
  </conditionalFormatting>
  <conditionalFormatting sqref="I2194">
    <cfRule type="expression" dxfId="1719" priority="1745">
      <formula>D2192="JPY"</formula>
    </cfRule>
  </conditionalFormatting>
  <conditionalFormatting sqref="C2199">
    <cfRule type="expression" dxfId="1718" priority="1741">
      <formula>ISERR(C2199)=TRUE</formula>
    </cfRule>
  </conditionalFormatting>
  <conditionalFormatting sqref="C2199:E2199">
    <cfRule type="cellIs" dxfId="1717" priority="1740" operator="greaterThan">
      <formula>0</formula>
    </cfRule>
  </conditionalFormatting>
  <conditionalFormatting sqref="G2197:I2197">
    <cfRule type="expression" dxfId="1716" priority="1742">
      <formula>$D2197="JPY"</formula>
    </cfRule>
  </conditionalFormatting>
  <conditionalFormatting sqref="F2197">
    <cfRule type="expression" dxfId="1715" priority="1735">
      <formula>$E2197="クレカ入金"</formula>
    </cfRule>
    <cfRule type="expression" dxfId="1714" priority="1739">
      <formula>COUNTIF($E2197,"*円*")=1</formula>
    </cfRule>
  </conditionalFormatting>
  <conditionalFormatting sqref="G2199">
    <cfRule type="cellIs" dxfId="1713" priority="1736" operator="equal">
      <formula>"金額入力"</formula>
    </cfRule>
    <cfRule type="expression" dxfId="1712" priority="1738">
      <formula>COUNTIF($F2199,"*円*")=1</formula>
    </cfRule>
  </conditionalFormatting>
  <conditionalFormatting sqref="I2199">
    <cfRule type="expression" dxfId="1711" priority="1737">
      <formula>D2197="JPY"</formula>
    </cfRule>
  </conditionalFormatting>
  <conditionalFormatting sqref="C2204">
    <cfRule type="expression" dxfId="1710" priority="1733">
      <formula>ISERR(C2204)=TRUE</formula>
    </cfRule>
  </conditionalFormatting>
  <conditionalFormatting sqref="C2204:E2204">
    <cfRule type="cellIs" dxfId="1709" priority="1732" operator="greaterThan">
      <formula>0</formula>
    </cfRule>
  </conditionalFormatting>
  <conditionalFormatting sqref="G2202:I2202">
    <cfRule type="expression" dxfId="1708" priority="1734">
      <formula>$D2202="JPY"</formula>
    </cfRule>
  </conditionalFormatting>
  <conditionalFormatting sqref="F2202">
    <cfRule type="expression" dxfId="1707" priority="1727">
      <formula>$E2202="クレカ入金"</formula>
    </cfRule>
    <cfRule type="expression" dxfId="1706" priority="1731">
      <formula>COUNTIF($E2202,"*円*")=1</formula>
    </cfRule>
  </conditionalFormatting>
  <conditionalFormatting sqref="G2204">
    <cfRule type="cellIs" dxfId="1705" priority="1728" operator="equal">
      <formula>"金額入力"</formula>
    </cfRule>
    <cfRule type="expression" dxfId="1704" priority="1730">
      <formula>COUNTIF($F2204,"*円*")=1</formula>
    </cfRule>
  </conditionalFormatting>
  <conditionalFormatting sqref="I2204">
    <cfRule type="expression" dxfId="1703" priority="1729">
      <formula>D2202="JPY"</formula>
    </cfRule>
  </conditionalFormatting>
  <conditionalFormatting sqref="C2209">
    <cfRule type="expression" dxfId="1702" priority="1725">
      <formula>ISERR(C2209)=TRUE</formula>
    </cfRule>
  </conditionalFormatting>
  <conditionalFormatting sqref="C2209:E2209">
    <cfRule type="cellIs" dxfId="1701" priority="1724" operator="greaterThan">
      <formula>0</formula>
    </cfRule>
  </conditionalFormatting>
  <conditionalFormatting sqref="G2207:I2207">
    <cfRule type="expression" dxfId="1700" priority="1726">
      <formula>$D2207="JPY"</formula>
    </cfRule>
  </conditionalFormatting>
  <conditionalFormatting sqref="F2207">
    <cfRule type="expression" dxfId="1699" priority="1719">
      <formula>$E2207="クレカ入金"</formula>
    </cfRule>
    <cfRule type="expression" dxfId="1698" priority="1723">
      <formula>COUNTIF($E2207,"*円*")=1</formula>
    </cfRule>
  </conditionalFormatting>
  <conditionalFormatting sqref="G2209">
    <cfRule type="cellIs" dxfId="1697" priority="1720" operator="equal">
      <formula>"金額入力"</formula>
    </cfRule>
    <cfRule type="expression" dxfId="1696" priority="1722">
      <formula>COUNTIF($F2209,"*円*")=1</formula>
    </cfRule>
  </conditionalFormatting>
  <conditionalFormatting sqref="I2209">
    <cfRule type="expression" dxfId="1695" priority="1721">
      <formula>D2207="JPY"</formula>
    </cfRule>
  </conditionalFormatting>
  <conditionalFormatting sqref="T2211">
    <cfRule type="expression" dxfId="1694" priority="1718">
      <formula>AND(D2212="USD",COUNTIF(F2214,"*円*")=0)=TRUE</formula>
    </cfRule>
  </conditionalFormatting>
  <conditionalFormatting sqref="T2212">
    <cfRule type="expression" dxfId="1693" priority="1717">
      <formula>AND(D2212="USD",COUNTIF(F2214,"*円*")=0)=TRUE</formula>
    </cfRule>
  </conditionalFormatting>
  <conditionalFormatting sqref="K2214:R2214">
    <cfRule type="cellIs" dxfId="1692" priority="1716" operator="greaterThan">
      <formula>0</formula>
    </cfRule>
  </conditionalFormatting>
  <conditionalFormatting sqref="AE2214">
    <cfRule type="expression" dxfId="1691" priority="1715">
      <formula>COUNTIF(F2214,"*円*")=1</formula>
    </cfRule>
  </conditionalFormatting>
  <conditionalFormatting sqref="C2214">
    <cfRule type="expression" dxfId="1690" priority="1713">
      <formula>ISERR(C2214)=TRUE</formula>
    </cfRule>
  </conditionalFormatting>
  <conditionalFormatting sqref="C2214:E2214">
    <cfRule type="cellIs" dxfId="1689" priority="1712" operator="greaterThan">
      <formula>0</formula>
    </cfRule>
  </conditionalFormatting>
  <conditionalFormatting sqref="G2212:I2212">
    <cfRule type="expression" dxfId="1688" priority="1714">
      <formula>$D2212="JPY"</formula>
    </cfRule>
  </conditionalFormatting>
  <conditionalFormatting sqref="F2212">
    <cfRule type="expression" dxfId="1687" priority="1707">
      <formula>$E2212="クレカ入金"</formula>
    </cfRule>
    <cfRule type="expression" dxfId="1686" priority="1711">
      <formula>COUNTIF($E2212,"*円*")=1</formula>
    </cfRule>
  </conditionalFormatting>
  <conditionalFormatting sqref="G2214">
    <cfRule type="cellIs" dxfId="1685" priority="1708" operator="equal">
      <formula>"金額入力"</formula>
    </cfRule>
    <cfRule type="expression" dxfId="1684" priority="1710">
      <formula>COUNTIF($F2214,"*円*")=1</formula>
    </cfRule>
  </conditionalFormatting>
  <conditionalFormatting sqref="I2214">
    <cfRule type="expression" dxfId="1683" priority="1709">
      <formula>D2212="JPY"</formula>
    </cfRule>
  </conditionalFormatting>
  <conditionalFormatting sqref="T2216">
    <cfRule type="expression" dxfId="1682" priority="1706">
      <formula>AND(D2217="USD",COUNTIF(F2219,"*円*")=0)=TRUE</formula>
    </cfRule>
  </conditionalFormatting>
  <conditionalFormatting sqref="T2217">
    <cfRule type="expression" dxfId="1681" priority="1705">
      <formula>AND(D2217="USD",COUNTIF(F2219,"*円*")=0)=TRUE</formula>
    </cfRule>
  </conditionalFormatting>
  <conditionalFormatting sqref="K2219:R2219">
    <cfRule type="cellIs" dxfId="1680" priority="1704" operator="greaterThan">
      <formula>0</formula>
    </cfRule>
  </conditionalFormatting>
  <conditionalFormatting sqref="AE2219">
    <cfRule type="expression" dxfId="1679" priority="1703">
      <formula>COUNTIF(F2219,"*円*")=1</formula>
    </cfRule>
  </conditionalFormatting>
  <conditionalFormatting sqref="C2219">
    <cfRule type="expression" dxfId="1678" priority="1701">
      <formula>ISERR(C2219)=TRUE</formula>
    </cfRule>
  </conditionalFormatting>
  <conditionalFormatting sqref="C2219:E2219">
    <cfRule type="cellIs" dxfId="1677" priority="1700" operator="greaterThan">
      <formula>0</formula>
    </cfRule>
  </conditionalFormatting>
  <conditionalFormatting sqref="G2217:I2217">
    <cfRule type="expression" dxfId="1676" priority="1702">
      <formula>$D2217="JPY"</formula>
    </cfRule>
  </conditionalFormatting>
  <conditionalFormatting sqref="F2217">
    <cfRule type="expression" dxfId="1675" priority="1695">
      <formula>$E2217="クレカ入金"</formula>
    </cfRule>
    <cfRule type="expression" dxfId="1674" priority="1699">
      <formula>COUNTIF($E2217,"*円*")=1</formula>
    </cfRule>
  </conditionalFormatting>
  <conditionalFormatting sqref="G2219">
    <cfRule type="cellIs" dxfId="1673" priority="1696" operator="equal">
      <formula>"金額入力"</formula>
    </cfRule>
    <cfRule type="expression" dxfId="1672" priority="1698">
      <formula>COUNTIF($F2219,"*円*")=1</formula>
    </cfRule>
  </conditionalFormatting>
  <conditionalFormatting sqref="I2219">
    <cfRule type="expression" dxfId="1671" priority="1697">
      <formula>D2217="JPY"</formula>
    </cfRule>
  </conditionalFormatting>
  <conditionalFormatting sqref="T2221">
    <cfRule type="expression" dxfId="1670" priority="1694">
      <formula>AND(D2222="USD",COUNTIF(F2224,"*円*")=0)=TRUE</formula>
    </cfRule>
  </conditionalFormatting>
  <conditionalFormatting sqref="T2222">
    <cfRule type="expression" dxfId="1669" priority="1693">
      <formula>AND(D2222="USD",COUNTIF(F2224,"*円*")=0)=TRUE</formula>
    </cfRule>
  </conditionalFormatting>
  <conditionalFormatting sqref="K2224:R2224">
    <cfRule type="cellIs" dxfId="1668" priority="1692" operator="greaterThan">
      <formula>0</formula>
    </cfRule>
  </conditionalFormatting>
  <conditionalFormatting sqref="AE2224">
    <cfRule type="expression" dxfId="1667" priority="1691">
      <formula>COUNTIF(F2224,"*円*")=1</formula>
    </cfRule>
  </conditionalFormatting>
  <conditionalFormatting sqref="C2224">
    <cfRule type="expression" dxfId="1666" priority="1689">
      <formula>ISERR(C2224)=TRUE</formula>
    </cfRule>
  </conditionalFormatting>
  <conditionalFormatting sqref="C2224:E2224">
    <cfRule type="cellIs" dxfId="1665" priority="1688" operator="greaterThan">
      <formula>0</formula>
    </cfRule>
  </conditionalFormatting>
  <conditionalFormatting sqref="G2222:I2222">
    <cfRule type="expression" dxfId="1664" priority="1690">
      <formula>$D2222="JPY"</formula>
    </cfRule>
  </conditionalFormatting>
  <conditionalFormatting sqref="F2222">
    <cfRule type="expression" dxfId="1663" priority="1683">
      <formula>$E2222="クレカ入金"</formula>
    </cfRule>
    <cfRule type="expression" dxfId="1662" priority="1687">
      <formula>COUNTIF($E2222,"*円*")=1</formula>
    </cfRule>
  </conditionalFormatting>
  <conditionalFormatting sqref="G2224">
    <cfRule type="cellIs" dxfId="1661" priority="1684" operator="equal">
      <formula>"金額入力"</formula>
    </cfRule>
    <cfRule type="expression" dxfId="1660" priority="1686">
      <formula>COUNTIF($F2224,"*円*")=1</formula>
    </cfRule>
  </conditionalFormatting>
  <conditionalFormatting sqref="I2224">
    <cfRule type="expression" dxfId="1659" priority="1685">
      <formula>D2222="JPY"</formula>
    </cfRule>
  </conditionalFormatting>
  <conditionalFormatting sqref="T2226">
    <cfRule type="expression" dxfId="1658" priority="1682">
      <formula>AND(D2227="USD",COUNTIF(F2229,"*円*")=0)=TRUE</formula>
    </cfRule>
  </conditionalFormatting>
  <conditionalFormatting sqref="T2227">
    <cfRule type="expression" dxfId="1657" priority="1681">
      <formula>AND(D2227="USD",COUNTIF(F2229,"*円*")=0)=TRUE</formula>
    </cfRule>
  </conditionalFormatting>
  <conditionalFormatting sqref="K2229:R2229">
    <cfRule type="cellIs" dxfId="1656" priority="1680" operator="greaterThan">
      <formula>0</formula>
    </cfRule>
  </conditionalFormatting>
  <conditionalFormatting sqref="AE2229">
    <cfRule type="expression" dxfId="1655" priority="1679">
      <formula>COUNTIF(F2229,"*円*")=1</formula>
    </cfRule>
  </conditionalFormatting>
  <conditionalFormatting sqref="C2229">
    <cfRule type="expression" dxfId="1654" priority="1677">
      <formula>ISERR(C2229)=TRUE</formula>
    </cfRule>
  </conditionalFormatting>
  <conditionalFormatting sqref="C2229:E2229">
    <cfRule type="cellIs" dxfId="1653" priority="1676" operator="greaterThan">
      <formula>0</formula>
    </cfRule>
  </conditionalFormatting>
  <conditionalFormatting sqref="G2227:I2227">
    <cfRule type="expression" dxfId="1652" priority="1678">
      <formula>$D2227="JPY"</formula>
    </cfRule>
  </conditionalFormatting>
  <conditionalFormatting sqref="F2227">
    <cfRule type="expression" dxfId="1651" priority="1671">
      <formula>$E2227="クレカ入金"</formula>
    </cfRule>
    <cfRule type="expression" dxfId="1650" priority="1675">
      <formula>COUNTIF($E2227,"*円*")=1</formula>
    </cfRule>
  </conditionalFormatting>
  <conditionalFormatting sqref="G2229">
    <cfRule type="cellIs" dxfId="1649" priority="1672" operator="equal">
      <formula>"金額入力"</formula>
    </cfRule>
    <cfRule type="expression" dxfId="1648" priority="1674">
      <formula>COUNTIF($F2229,"*円*")=1</formula>
    </cfRule>
  </conditionalFormatting>
  <conditionalFormatting sqref="I2229">
    <cfRule type="expression" dxfId="1647" priority="1673">
      <formula>D2227="JPY"</formula>
    </cfRule>
  </conditionalFormatting>
  <conditionalFormatting sqref="T2231">
    <cfRule type="expression" dxfId="1646" priority="1670">
      <formula>AND(D2232="USD",COUNTIF(F2234,"*円*")=0)=TRUE</formula>
    </cfRule>
  </conditionalFormatting>
  <conditionalFormatting sqref="T2232">
    <cfRule type="expression" dxfId="1645" priority="1669">
      <formula>AND(D2232="USD",COUNTIF(F2234,"*円*")=0)=TRUE</formula>
    </cfRule>
  </conditionalFormatting>
  <conditionalFormatting sqref="K2234:R2234">
    <cfRule type="cellIs" dxfId="1644" priority="1668" operator="greaterThan">
      <formula>0</formula>
    </cfRule>
  </conditionalFormatting>
  <conditionalFormatting sqref="AE2234">
    <cfRule type="expression" dxfId="1643" priority="1667">
      <formula>COUNTIF(F2234,"*円*")=1</formula>
    </cfRule>
  </conditionalFormatting>
  <conditionalFormatting sqref="C2234">
    <cfRule type="expression" dxfId="1642" priority="1665">
      <formula>ISERR(C2234)=TRUE</formula>
    </cfRule>
  </conditionalFormatting>
  <conditionalFormatting sqref="C2234:E2234">
    <cfRule type="cellIs" dxfId="1641" priority="1664" operator="greaterThan">
      <formula>0</formula>
    </cfRule>
  </conditionalFormatting>
  <conditionalFormatting sqref="G2232:I2232">
    <cfRule type="expression" dxfId="1640" priority="1666">
      <formula>$D2232="JPY"</formula>
    </cfRule>
  </conditionalFormatting>
  <conditionalFormatting sqref="F2232">
    <cfRule type="expression" dxfId="1639" priority="1659">
      <formula>$E2232="クレカ入金"</formula>
    </cfRule>
    <cfRule type="expression" dxfId="1638" priority="1663">
      <formula>COUNTIF($E2232,"*円*")=1</formula>
    </cfRule>
  </conditionalFormatting>
  <conditionalFormatting sqref="G2234">
    <cfRule type="cellIs" dxfId="1637" priority="1660" operator="equal">
      <formula>"金額入力"</formula>
    </cfRule>
    <cfRule type="expression" dxfId="1636" priority="1662">
      <formula>COUNTIF($F2234,"*円*")=1</formula>
    </cfRule>
  </conditionalFormatting>
  <conditionalFormatting sqref="I2234">
    <cfRule type="expression" dxfId="1635" priority="1661">
      <formula>D2232="JPY"</formula>
    </cfRule>
  </conditionalFormatting>
  <conditionalFormatting sqref="C2250">
    <cfRule type="expression" dxfId="1634" priority="1655">
      <formula>ISERR(C2250)=TRUE</formula>
    </cfRule>
  </conditionalFormatting>
  <conditionalFormatting sqref="C2250:E2250">
    <cfRule type="cellIs" dxfId="1633" priority="1654" operator="greaterThan">
      <formula>0</formula>
    </cfRule>
  </conditionalFormatting>
  <conditionalFormatting sqref="G2248:I2248">
    <cfRule type="expression" dxfId="1632" priority="1656">
      <formula>$D2248="JPY"</formula>
    </cfRule>
  </conditionalFormatting>
  <conditionalFormatting sqref="T2247">
    <cfRule type="expression" dxfId="1631" priority="1657">
      <formula>AND(D2248="USD",COUNTIF(F2250,"*円*")=0)=TRUE</formula>
    </cfRule>
  </conditionalFormatting>
  <conditionalFormatting sqref="F2248">
    <cfRule type="expression" dxfId="1630" priority="1606">
      <formula>$E2248="クレカ入金"</formula>
    </cfRule>
    <cfRule type="expression" dxfId="1629" priority="1653">
      <formula>COUNTIF($E2248,"*円*")=1</formula>
    </cfRule>
  </conditionalFormatting>
  <conditionalFormatting sqref="G2250">
    <cfRule type="cellIs" dxfId="1628" priority="1640" operator="equal">
      <formula>"金額入力"</formula>
    </cfRule>
    <cfRule type="expression" dxfId="1627" priority="1646">
      <formula>COUNTIF($F2250,"*円*")=1</formula>
    </cfRule>
  </conditionalFormatting>
  <conditionalFormatting sqref="T2248">
    <cfRule type="expression" dxfId="1626" priority="1645">
      <formula>AND(D2248="USD",COUNTIF(F2250,"*円*")=0)=TRUE</formula>
    </cfRule>
  </conditionalFormatting>
  <conditionalFormatting sqref="C2239:C2244">
    <cfRule type="expression" dxfId="1625" priority="1644">
      <formula>B2239="✓"</formula>
    </cfRule>
  </conditionalFormatting>
  <conditionalFormatting sqref="G2239">
    <cfRule type="expression" dxfId="1624" priority="1643">
      <formula>J2239="✓"</formula>
    </cfRule>
  </conditionalFormatting>
  <conditionalFormatting sqref="I2250">
    <cfRule type="expression" dxfId="1623" priority="1642">
      <formula>D2248="JPY"</formula>
    </cfRule>
  </conditionalFormatting>
  <conditionalFormatting sqref="E2237:E2238 G2237 I2237">
    <cfRule type="cellIs" dxfId="1622" priority="1641" operator="greaterThan">
      <formula>0</formula>
    </cfRule>
  </conditionalFormatting>
  <conditionalFormatting sqref="G2240">
    <cfRule type="expression" dxfId="1621" priority="1639">
      <formula>J2240="✓"</formula>
    </cfRule>
  </conditionalFormatting>
  <conditionalFormatting sqref="G2241">
    <cfRule type="expression" dxfId="1620" priority="1638">
      <formula>J2241="✓"</formula>
    </cfRule>
  </conditionalFormatting>
  <conditionalFormatting sqref="G2242">
    <cfRule type="expression" dxfId="1619" priority="1637">
      <formula>J2242="✓"</formula>
    </cfRule>
  </conditionalFormatting>
  <conditionalFormatting sqref="G2243">
    <cfRule type="expression" dxfId="1618" priority="1636">
      <formula>J2243="✓"</formula>
    </cfRule>
  </conditionalFormatting>
  <conditionalFormatting sqref="G2244">
    <cfRule type="expression" dxfId="1617" priority="1635">
      <formula>J2244="✓"</formula>
    </cfRule>
  </conditionalFormatting>
  <conditionalFormatting sqref="T2252">
    <cfRule type="expression" dxfId="1616" priority="1634">
      <formula>AND(D2253="USD",COUNTIF(F2255,"*円*")=0)=TRUE</formula>
    </cfRule>
  </conditionalFormatting>
  <conditionalFormatting sqref="T2253">
    <cfRule type="expression" dxfId="1615" priority="1633">
      <formula>AND(D2253="USD",COUNTIF(F2255,"*円*")=0)=TRUE</formula>
    </cfRule>
  </conditionalFormatting>
  <conditionalFormatting sqref="T2257">
    <cfRule type="expression" dxfId="1614" priority="1632">
      <formula>AND(D2258="USD",COUNTIF(F2260,"*円*")=0)=TRUE</formula>
    </cfRule>
  </conditionalFormatting>
  <conditionalFormatting sqref="T2258">
    <cfRule type="expression" dxfId="1613" priority="1631">
      <formula>AND(D2258="USD",COUNTIF(F2260,"*円*")=0)=TRUE</formula>
    </cfRule>
  </conditionalFormatting>
  <conditionalFormatting sqref="T2262">
    <cfRule type="expression" dxfId="1612" priority="1630">
      <formula>AND(D2263="USD",COUNTIF(F2265,"*円*")=0)=TRUE</formula>
    </cfRule>
  </conditionalFormatting>
  <conditionalFormatting sqref="T2263">
    <cfRule type="expression" dxfId="1611" priority="1629">
      <formula>AND(D2263="USD",COUNTIF(F2265,"*円*")=0)=TRUE</formula>
    </cfRule>
  </conditionalFormatting>
  <conditionalFormatting sqref="T2267">
    <cfRule type="expression" dxfId="1610" priority="1628">
      <formula>AND(D2268="USD",COUNTIF(F2270,"*円*")=0)=TRUE</formula>
    </cfRule>
  </conditionalFormatting>
  <conditionalFormatting sqref="T2268">
    <cfRule type="expression" dxfId="1609" priority="1627">
      <formula>AND(D2268="USD",COUNTIF(F2270,"*円*")=0)=TRUE</formula>
    </cfRule>
  </conditionalFormatting>
  <conditionalFormatting sqref="T2272">
    <cfRule type="expression" dxfId="1608" priority="1626">
      <formula>AND(D2273="USD",COUNTIF(F2275,"*円*")=0)=TRUE</formula>
    </cfRule>
  </conditionalFormatting>
  <conditionalFormatting sqref="T2273">
    <cfRule type="expression" dxfId="1607" priority="1625">
      <formula>AND(D2273="USD",COUNTIF(F2275,"*円*")=0)=TRUE</formula>
    </cfRule>
  </conditionalFormatting>
  <conditionalFormatting sqref="T2277">
    <cfRule type="expression" dxfId="1606" priority="1624">
      <formula>AND(D2278="USD",COUNTIF(F2280,"*円*")=0)=TRUE</formula>
    </cfRule>
  </conditionalFormatting>
  <conditionalFormatting sqref="T2278">
    <cfRule type="expression" dxfId="1605" priority="1623">
      <formula>AND(D2278="USD",COUNTIF(F2280,"*円*")=0)=TRUE</formula>
    </cfRule>
  </conditionalFormatting>
  <conditionalFormatting sqref="T2282">
    <cfRule type="expression" dxfId="1604" priority="1622">
      <formula>AND(D2283="USD",COUNTIF(F2285,"*円*")=0)=TRUE</formula>
    </cfRule>
  </conditionalFormatting>
  <conditionalFormatting sqref="T2283">
    <cfRule type="expression" dxfId="1603" priority="1621">
      <formula>AND(D2283="USD",COUNTIF(F2285,"*円*")=0)=TRUE</formula>
    </cfRule>
  </conditionalFormatting>
  <conditionalFormatting sqref="T2287">
    <cfRule type="expression" dxfId="1602" priority="1620">
      <formula>AND(D2288="USD",COUNTIF(F2290,"*円*")=0)=TRUE</formula>
    </cfRule>
  </conditionalFormatting>
  <conditionalFormatting sqref="T2288">
    <cfRule type="expression" dxfId="1601" priority="1619">
      <formula>AND(D2288="USD",COUNTIF(F2290,"*円*")=0)=TRUE</formula>
    </cfRule>
  </conditionalFormatting>
  <conditionalFormatting sqref="T2292">
    <cfRule type="expression" dxfId="1600" priority="1618">
      <formula>AND(D2293="USD",COUNTIF(F2295,"*円*")=0)=TRUE</formula>
    </cfRule>
  </conditionalFormatting>
  <conditionalFormatting sqref="T2293">
    <cfRule type="expression" dxfId="1599" priority="1617">
      <formula>AND(D2293="USD",COUNTIF(F2295,"*円*")=0)=TRUE</formula>
    </cfRule>
  </conditionalFormatting>
  <conditionalFormatting sqref="K2250:R2250">
    <cfRule type="cellIs" dxfId="1598" priority="1616" operator="greaterThan">
      <formula>0</formula>
    </cfRule>
  </conditionalFormatting>
  <conditionalFormatting sqref="K2255:R2255">
    <cfRule type="cellIs" dxfId="1597" priority="1615" operator="greaterThan">
      <formula>0</formula>
    </cfRule>
  </conditionalFormatting>
  <conditionalFormatting sqref="K2260:R2260">
    <cfRule type="cellIs" dxfId="1596" priority="1614" operator="greaterThan">
      <formula>0</formula>
    </cfRule>
  </conditionalFormatting>
  <conditionalFormatting sqref="K2265:R2265">
    <cfRule type="cellIs" dxfId="1595" priority="1613" operator="greaterThan">
      <formula>0</formula>
    </cfRule>
  </conditionalFormatting>
  <conditionalFormatting sqref="K2270:R2270">
    <cfRule type="cellIs" dxfId="1594" priority="1612" operator="greaterThan">
      <formula>0</formula>
    </cfRule>
  </conditionalFormatting>
  <conditionalFormatting sqref="K2275:R2275">
    <cfRule type="cellIs" dxfId="1593" priority="1611" operator="greaterThan">
      <formula>0</formula>
    </cfRule>
  </conditionalFormatting>
  <conditionalFormatting sqref="K2280:R2280">
    <cfRule type="cellIs" dxfId="1592" priority="1610" operator="greaterThan">
      <formula>0</formula>
    </cfRule>
  </conditionalFormatting>
  <conditionalFormatting sqref="K2285:R2285">
    <cfRule type="cellIs" dxfId="1591" priority="1609" operator="greaterThan">
      <formula>0</formula>
    </cfRule>
  </conditionalFormatting>
  <conditionalFormatting sqref="K2290:R2290">
    <cfRule type="cellIs" dxfId="1590" priority="1608" operator="greaterThan">
      <formula>0</formula>
    </cfRule>
  </conditionalFormatting>
  <conditionalFormatting sqref="K2295:R2295">
    <cfRule type="cellIs" dxfId="1589" priority="1607" operator="greaterThan">
      <formula>0</formula>
    </cfRule>
  </conditionalFormatting>
  <conditionalFormatting sqref="AE2250">
    <cfRule type="expression" dxfId="1588" priority="1605">
      <formula>COUNTIF(F2250,"*円*")=1</formula>
    </cfRule>
  </conditionalFormatting>
  <conditionalFormatting sqref="AE2255">
    <cfRule type="expression" dxfId="1587" priority="1604">
      <formula>COUNTIF(F2255,"*円*")=1</formula>
    </cfRule>
  </conditionalFormatting>
  <conditionalFormatting sqref="AE2260">
    <cfRule type="expression" dxfId="1586" priority="1603">
      <formula>COUNTIF(F2260,"*円*")=1</formula>
    </cfRule>
  </conditionalFormatting>
  <conditionalFormatting sqref="AE2265">
    <cfRule type="expression" dxfId="1585" priority="1602">
      <formula>COUNTIF(F2265,"*円*")=1</formula>
    </cfRule>
  </conditionalFormatting>
  <conditionalFormatting sqref="AE2270">
    <cfRule type="expression" dxfId="1584" priority="1601">
      <formula>COUNTIF(F2270,"*円*")=1</formula>
    </cfRule>
  </conditionalFormatting>
  <conditionalFormatting sqref="AE2275">
    <cfRule type="expression" dxfId="1583" priority="1600">
      <formula>COUNTIF(F2275,"*円*")=1</formula>
    </cfRule>
  </conditionalFormatting>
  <conditionalFormatting sqref="AE2280">
    <cfRule type="expression" dxfId="1582" priority="1599">
      <formula>COUNTIF(F2280,"*円*")=1</formula>
    </cfRule>
  </conditionalFormatting>
  <conditionalFormatting sqref="AE2285">
    <cfRule type="expression" dxfId="1581" priority="1598">
      <formula>COUNTIF(F2285,"*円*")=1</formula>
    </cfRule>
  </conditionalFormatting>
  <conditionalFormatting sqref="AE2290">
    <cfRule type="expression" dxfId="1580" priority="1597">
      <formula>COUNTIF(F2290,"*円*")=1</formula>
    </cfRule>
  </conditionalFormatting>
  <conditionalFormatting sqref="AE2295">
    <cfRule type="expression" dxfId="1579" priority="1596">
      <formula>COUNTIF(F2295,"*円*")=1</formula>
    </cfRule>
  </conditionalFormatting>
  <conditionalFormatting sqref="C2255">
    <cfRule type="expression" dxfId="1578" priority="1594">
      <formula>ISERR(C2255)=TRUE</formula>
    </cfRule>
  </conditionalFormatting>
  <conditionalFormatting sqref="C2255:E2255">
    <cfRule type="cellIs" dxfId="1577" priority="1593" operator="greaterThan">
      <formula>0</formula>
    </cfRule>
  </conditionalFormatting>
  <conditionalFormatting sqref="G2253:I2253">
    <cfRule type="expression" dxfId="1576" priority="1595">
      <formula>$D2253="JPY"</formula>
    </cfRule>
  </conditionalFormatting>
  <conditionalFormatting sqref="F2253">
    <cfRule type="expression" dxfId="1575" priority="1588">
      <formula>$E2253="クレカ入金"</formula>
    </cfRule>
    <cfRule type="expression" dxfId="1574" priority="1592">
      <formula>COUNTIF($E2253,"*円*")=1</formula>
    </cfRule>
  </conditionalFormatting>
  <conditionalFormatting sqref="G2255">
    <cfRule type="cellIs" dxfId="1573" priority="1589" operator="equal">
      <formula>"金額入力"</formula>
    </cfRule>
    <cfRule type="expression" dxfId="1572" priority="1591">
      <formula>COUNTIF($F2255,"*円*")=1</formula>
    </cfRule>
  </conditionalFormatting>
  <conditionalFormatting sqref="I2255">
    <cfRule type="expression" dxfId="1571" priority="1590">
      <formula>D2253="JPY"</formula>
    </cfRule>
  </conditionalFormatting>
  <conditionalFormatting sqref="C2260">
    <cfRule type="expression" dxfId="1570" priority="1586">
      <formula>ISERR(C2260)=TRUE</formula>
    </cfRule>
  </conditionalFormatting>
  <conditionalFormatting sqref="C2260:E2260">
    <cfRule type="cellIs" dxfId="1569" priority="1585" operator="greaterThan">
      <formula>0</formula>
    </cfRule>
  </conditionalFormatting>
  <conditionalFormatting sqref="G2258:I2258">
    <cfRule type="expression" dxfId="1568" priority="1587">
      <formula>$D2258="JPY"</formula>
    </cfRule>
  </conditionalFormatting>
  <conditionalFormatting sqref="F2258">
    <cfRule type="expression" dxfId="1567" priority="1580">
      <formula>$E2258="クレカ入金"</formula>
    </cfRule>
    <cfRule type="expression" dxfId="1566" priority="1584">
      <formula>COUNTIF($E2258,"*円*")=1</formula>
    </cfRule>
  </conditionalFormatting>
  <conditionalFormatting sqref="G2260">
    <cfRule type="cellIs" dxfId="1565" priority="1581" operator="equal">
      <formula>"金額入力"</formula>
    </cfRule>
    <cfRule type="expression" dxfId="1564" priority="1583">
      <formula>COUNTIF($F2260,"*円*")=1</formula>
    </cfRule>
  </conditionalFormatting>
  <conditionalFormatting sqref="I2260">
    <cfRule type="expression" dxfId="1563" priority="1582">
      <formula>D2258="JPY"</formula>
    </cfRule>
  </conditionalFormatting>
  <conditionalFormatting sqref="C2265">
    <cfRule type="expression" dxfId="1562" priority="1578">
      <formula>ISERR(C2265)=TRUE</formula>
    </cfRule>
  </conditionalFormatting>
  <conditionalFormatting sqref="C2265:E2265">
    <cfRule type="cellIs" dxfId="1561" priority="1577" operator="greaterThan">
      <formula>0</formula>
    </cfRule>
  </conditionalFormatting>
  <conditionalFormatting sqref="G2263:I2263">
    <cfRule type="expression" dxfId="1560" priority="1579">
      <formula>$D2263="JPY"</formula>
    </cfRule>
  </conditionalFormatting>
  <conditionalFormatting sqref="F2263">
    <cfRule type="expression" dxfId="1559" priority="1572">
      <formula>$E2263="クレカ入金"</formula>
    </cfRule>
    <cfRule type="expression" dxfId="1558" priority="1576">
      <formula>COUNTIF($E2263,"*円*")=1</formula>
    </cfRule>
  </conditionalFormatting>
  <conditionalFormatting sqref="G2265">
    <cfRule type="cellIs" dxfId="1557" priority="1573" operator="equal">
      <formula>"金額入力"</formula>
    </cfRule>
    <cfRule type="expression" dxfId="1556" priority="1575">
      <formula>COUNTIF($F2265,"*円*")=1</formula>
    </cfRule>
  </conditionalFormatting>
  <conditionalFormatting sqref="I2265">
    <cfRule type="expression" dxfId="1555" priority="1574">
      <formula>D2263="JPY"</formula>
    </cfRule>
  </conditionalFormatting>
  <conditionalFormatting sqref="C2270">
    <cfRule type="expression" dxfId="1554" priority="1570">
      <formula>ISERR(C2270)=TRUE</formula>
    </cfRule>
  </conditionalFormatting>
  <conditionalFormatting sqref="C2270:E2270">
    <cfRule type="cellIs" dxfId="1553" priority="1569" operator="greaterThan">
      <formula>0</formula>
    </cfRule>
  </conditionalFormatting>
  <conditionalFormatting sqref="G2268:I2268">
    <cfRule type="expression" dxfId="1552" priority="1571">
      <formula>$D2268="JPY"</formula>
    </cfRule>
  </conditionalFormatting>
  <conditionalFormatting sqref="F2268">
    <cfRule type="expression" dxfId="1551" priority="1564">
      <formula>$E2268="クレカ入金"</formula>
    </cfRule>
    <cfRule type="expression" dxfId="1550" priority="1568">
      <formula>COUNTIF($E2268,"*円*")=1</formula>
    </cfRule>
  </conditionalFormatting>
  <conditionalFormatting sqref="G2270">
    <cfRule type="cellIs" dxfId="1549" priority="1565" operator="equal">
      <formula>"金額入力"</formula>
    </cfRule>
    <cfRule type="expression" dxfId="1548" priority="1567">
      <formula>COUNTIF($F2270,"*円*")=1</formula>
    </cfRule>
  </conditionalFormatting>
  <conditionalFormatting sqref="I2270">
    <cfRule type="expression" dxfId="1547" priority="1566">
      <formula>D2268="JPY"</formula>
    </cfRule>
  </conditionalFormatting>
  <conditionalFormatting sqref="C2275">
    <cfRule type="expression" dxfId="1546" priority="1562">
      <formula>ISERR(C2275)=TRUE</formula>
    </cfRule>
  </conditionalFormatting>
  <conditionalFormatting sqref="C2275:E2275">
    <cfRule type="cellIs" dxfId="1545" priority="1561" operator="greaterThan">
      <formula>0</formula>
    </cfRule>
  </conditionalFormatting>
  <conditionalFormatting sqref="G2273:I2273">
    <cfRule type="expression" dxfId="1544" priority="1563">
      <formula>$D2273="JPY"</formula>
    </cfRule>
  </conditionalFormatting>
  <conditionalFormatting sqref="F2273">
    <cfRule type="expression" dxfId="1543" priority="1556">
      <formula>$E2273="クレカ入金"</formula>
    </cfRule>
    <cfRule type="expression" dxfId="1542" priority="1560">
      <formula>COUNTIF($E2273,"*円*")=1</formula>
    </cfRule>
  </conditionalFormatting>
  <conditionalFormatting sqref="G2275">
    <cfRule type="cellIs" dxfId="1541" priority="1557" operator="equal">
      <formula>"金額入力"</formula>
    </cfRule>
    <cfRule type="expression" dxfId="1540" priority="1559">
      <formula>COUNTIF($F2275,"*円*")=1</formula>
    </cfRule>
  </conditionalFormatting>
  <conditionalFormatting sqref="I2275">
    <cfRule type="expression" dxfId="1539" priority="1558">
      <formula>D2273="JPY"</formula>
    </cfRule>
  </conditionalFormatting>
  <conditionalFormatting sqref="C2280">
    <cfRule type="expression" dxfId="1538" priority="1554">
      <formula>ISERR(C2280)=TRUE</formula>
    </cfRule>
  </conditionalFormatting>
  <conditionalFormatting sqref="C2280:E2280">
    <cfRule type="cellIs" dxfId="1537" priority="1553" operator="greaterThan">
      <formula>0</formula>
    </cfRule>
  </conditionalFormatting>
  <conditionalFormatting sqref="G2278:I2278">
    <cfRule type="expression" dxfId="1536" priority="1555">
      <formula>$D2278="JPY"</formula>
    </cfRule>
  </conditionalFormatting>
  <conditionalFormatting sqref="F2278">
    <cfRule type="expression" dxfId="1535" priority="1548">
      <formula>$E2278="クレカ入金"</formula>
    </cfRule>
    <cfRule type="expression" dxfId="1534" priority="1552">
      <formula>COUNTIF($E2278,"*円*")=1</formula>
    </cfRule>
  </conditionalFormatting>
  <conditionalFormatting sqref="G2280">
    <cfRule type="cellIs" dxfId="1533" priority="1549" operator="equal">
      <formula>"金額入力"</formula>
    </cfRule>
    <cfRule type="expression" dxfId="1532" priority="1551">
      <formula>COUNTIF($F2280,"*円*")=1</formula>
    </cfRule>
  </conditionalFormatting>
  <conditionalFormatting sqref="I2280">
    <cfRule type="expression" dxfId="1531" priority="1550">
      <formula>D2278="JPY"</formula>
    </cfRule>
  </conditionalFormatting>
  <conditionalFormatting sqref="C2285">
    <cfRule type="expression" dxfId="1530" priority="1546">
      <formula>ISERR(C2285)=TRUE</formula>
    </cfRule>
  </conditionalFormatting>
  <conditionalFormatting sqref="C2285:E2285">
    <cfRule type="cellIs" dxfId="1529" priority="1545" operator="greaterThan">
      <formula>0</formula>
    </cfRule>
  </conditionalFormatting>
  <conditionalFormatting sqref="G2283:I2283">
    <cfRule type="expression" dxfId="1528" priority="1547">
      <formula>$D2283="JPY"</formula>
    </cfRule>
  </conditionalFormatting>
  <conditionalFormatting sqref="F2283">
    <cfRule type="expression" dxfId="1527" priority="1540">
      <formula>$E2283="クレカ入金"</formula>
    </cfRule>
    <cfRule type="expression" dxfId="1526" priority="1544">
      <formula>COUNTIF($E2283,"*円*")=1</formula>
    </cfRule>
  </conditionalFormatting>
  <conditionalFormatting sqref="G2285">
    <cfRule type="cellIs" dxfId="1525" priority="1541" operator="equal">
      <formula>"金額入力"</formula>
    </cfRule>
    <cfRule type="expression" dxfId="1524" priority="1543">
      <formula>COUNTIF($F2285,"*円*")=1</formula>
    </cfRule>
  </conditionalFormatting>
  <conditionalFormatting sqref="I2285">
    <cfRule type="expression" dxfId="1523" priority="1542">
      <formula>D2283="JPY"</formula>
    </cfRule>
  </conditionalFormatting>
  <conditionalFormatting sqref="C2290">
    <cfRule type="expression" dxfId="1522" priority="1538">
      <formula>ISERR(C2290)=TRUE</formula>
    </cfRule>
  </conditionalFormatting>
  <conditionalFormatting sqref="C2290:E2290">
    <cfRule type="cellIs" dxfId="1521" priority="1537" operator="greaterThan">
      <formula>0</formula>
    </cfRule>
  </conditionalFormatting>
  <conditionalFormatting sqref="G2288:I2288">
    <cfRule type="expression" dxfId="1520" priority="1539">
      <formula>$D2288="JPY"</formula>
    </cfRule>
  </conditionalFormatting>
  <conditionalFormatting sqref="F2288">
    <cfRule type="expression" dxfId="1519" priority="1532">
      <formula>$E2288="クレカ入金"</formula>
    </cfRule>
    <cfRule type="expression" dxfId="1518" priority="1536">
      <formula>COUNTIF($E2288,"*円*")=1</formula>
    </cfRule>
  </conditionalFormatting>
  <conditionalFormatting sqref="G2290">
    <cfRule type="cellIs" dxfId="1517" priority="1533" operator="equal">
      <formula>"金額入力"</formula>
    </cfRule>
    <cfRule type="expression" dxfId="1516" priority="1535">
      <formula>COUNTIF($F2290,"*円*")=1</formula>
    </cfRule>
  </conditionalFormatting>
  <conditionalFormatting sqref="I2290">
    <cfRule type="expression" dxfId="1515" priority="1534">
      <formula>D2288="JPY"</formula>
    </cfRule>
  </conditionalFormatting>
  <conditionalFormatting sqref="C2295">
    <cfRule type="expression" dxfId="1514" priority="1530">
      <formula>ISERR(C2295)=TRUE</formula>
    </cfRule>
  </conditionalFormatting>
  <conditionalFormatting sqref="C2295:E2295">
    <cfRule type="cellIs" dxfId="1513" priority="1529" operator="greaterThan">
      <formula>0</formula>
    </cfRule>
  </conditionalFormatting>
  <conditionalFormatting sqref="G2293:I2293">
    <cfRule type="expression" dxfId="1512" priority="1531">
      <formula>$D2293="JPY"</formula>
    </cfRule>
  </conditionalFormatting>
  <conditionalFormatting sqref="F2293">
    <cfRule type="expression" dxfId="1511" priority="1524">
      <formula>$E2293="クレカ入金"</formula>
    </cfRule>
    <cfRule type="expression" dxfId="1510" priority="1528">
      <formula>COUNTIF($E2293,"*円*")=1</formula>
    </cfRule>
  </conditionalFormatting>
  <conditionalFormatting sqref="G2295">
    <cfRule type="cellIs" dxfId="1509" priority="1525" operator="equal">
      <formula>"金額入力"</formula>
    </cfRule>
    <cfRule type="expression" dxfId="1508" priority="1527">
      <formula>COUNTIF($F2295,"*円*")=1</formula>
    </cfRule>
  </conditionalFormatting>
  <conditionalFormatting sqref="I2295">
    <cfRule type="expression" dxfId="1507" priority="1526">
      <formula>D2293="JPY"</formula>
    </cfRule>
  </conditionalFormatting>
  <conditionalFormatting sqref="T2297">
    <cfRule type="expression" dxfId="1506" priority="1523">
      <formula>AND(D2298="USD",COUNTIF(F2300,"*円*")=0)=TRUE</formula>
    </cfRule>
  </conditionalFormatting>
  <conditionalFormatting sqref="T2298">
    <cfRule type="expression" dxfId="1505" priority="1522">
      <formula>AND(D2298="USD",COUNTIF(F2300,"*円*")=0)=TRUE</formula>
    </cfRule>
  </conditionalFormatting>
  <conditionalFormatting sqref="K2300:R2300">
    <cfRule type="cellIs" dxfId="1504" priority="1521" operator="greaterThan">
      <formula>0</formula>
    </cfRule>
  </conditionalFormatting>
  <conditionalFormatting sqref="AE2300">
    <cfRule type="expression" dxfId="1503" priority="1520">
      <formula>COUNTIF(F2300,"*円*")=1</formula>
    </cfRule>
  </conditionalFormatting>
  <conditionalFormatting sqref="C2300">
    <cfRule type="expression" dxfId="1502" priority="1518">
      <formula>ISERR(C2300)=TRUE</formula>
    </cfRule>
  </conditionalFormatting>
  <conditionalFormatting sqref="C2300:E2300">
    <cfRule type="cellIs" dxfId="1501" priority="1517" operator="greaterThan">
      <formula>0</formula>
    </cfRule>
  </conditionalFormatting>
  <conditionalFormatting sqref="G2298:I2298">
    <cfRule type="expression" dxfId="1500" priority="1519">
      <formula>$D2298="JPY"</formula>
    </cfRule>
  </conditionalFormatting>
  <conditionalFormatting sqref="F2298">
    <cfRule type="expression" dxfId="1499" priority="1512">
      <formula>$E2298="クレカ入金"</formula>
    </cfRule>
    <cfRule type="expression" dxfId="1498" priority="1516">
      <formula>COUNTIF($E2298,"*円*")=1</formula>
    </cfRule>
  </conditionalFormatting>
  <conditionalFormatting sqref="G2300">
    <cfRule type="cellIs" dxfId="1497" priority="1513" operator="equal">
      <formula>"金額入力"</formula>
    </cfRule>
    <cfRule type="expression" dxfId="1496" priority="1515">
      <formula>COUNTIF($F2300,"*円*")=1</formula>
    </cfRule>
  </conditionalFormatting>
  <conditionalFormatting sqref="I2300">
    <cfRule type="expression" dxfId="1495" priority="1514">
      <formula>D2298="JPY"</formula>
    </cfRule>
  </conditionalFormatting>
  <conditionalFormatting sqref="T2302">
    <cfRule type="expression" dxfId="1494" priority="1511">
      <formula>AND(D2303="USD",COUNTIF(F2305,"*円*")=0)=TRUE</formula>
    </cfRule>
  </conditionalFormatting>
  <conditionalFormatting sqref="T2303">
    <cfRule type="expression" dxfId="1493" priority="1510">
      <formula>AND(D2303="USD",COUNTIF(F2305,"*円*")=0)=TRUE</formula>
    </cfRule>
  </conditionalFormatting>
  <conditionalFormatting sqref="K2305:R2305">
    <cfRule type="cellIs" dxfId="1492" priority="1509" operator="greaterThan">
      <formula>0</formula>
    </cfRule>
  </conditionalFormatting>
  <conditionalFormatting sqref="AE2305">
    <cfRule type="expression" dxfId="1491" priority="1508">
      <formula>COUNTIF(F2305,"*円*")=1</formula>
    </cfRule>
  </conditionalFormatting>
  <conditionalFormatting sqref="C2305">
    <cfRule type="expression" dxfId="1490" priority="1506">
      <formula>ISERR(C2305)=TRUE</formula>
    </cfRule>
  </conditionalFormatting>
  <conditionalFormatting sqref="C2305:E2305">
    <cfRule type="cellIs" dxfId="1489" priority="1505" operator="greaterThan">
      <formula>0</formula>
    </cfRule>
  </conditionalFormatting>
  <conditionalFormatting sqref="G2303:I2303">
    <cfRule type="expression" dxfId="1488" priority="1507">
      <formula>$D2303="JPY"</formula>
    </cfRule>
  </conditionalFormatting>
  <conditionalFormatting sqref="F2303">
    <cfRule type="expression" dxfId="1487" priority="1500">
      <formula>$E2303="クレカ入金"</formula>
    </cfRule>
    <cfRule type="expression" dxfId="1486" priority="1504">
      <formula>COUNTIF($E2303,"*円*")=1</formula>
    </cfRule>
  </conditionalFormatting>
  <conditionalFormatting sqref="G2305">
    <cfRule type="cellIs" dxfId="1485" priority="1501" operator="equal">
      <formula>"金額入力"</formula>
    </cfRule>
    <cfRule type="expression" dxfId="1484" priority="1503">
      <formula>COUNTIF($F2305,"*円*")=1</formula>
    </cfRule>
  </conditionalFormatting>
  <conditionalFormatting sqref="I2305">
    <cfRule type="expression" dxfId="1483" priority="1502">
      <formula>D2303="JPY"</formula>
    </cfRule>
  </conditionalFormatting>
  <conditionalFormatting sqref="T2307">
    <cfRule type="expression" dxfId="1482" priority="1499">
      <formula>AND(D2308="USD",COUNTIF(F2310,"*円*")=0)=TRUE</formula>
    </cfRule>
  </conditionalFormatting>
  <conditionalFormatting sqref="T2308">
    <cfRule type="expression" dxfId="1481" priority="1498">
      <formula>AND(D2308="USD",COUNTIF(F2310,"*円*")=0)=TRUE</formula>
    </cfRule>
  </conditionalFormatting>
  <conditionalFormatting sqref="K2310:R2310">
    <cfRule type="cellIs" dxfId="1480" priority="1497" operator="greaterThan">
      <formula>0</formula>
    </cfRule>
  </conditionalFormatting>
  <conditionalFormatting sqref="AE2310">
    <cfRule type="expression" dxfId="1479" priority="1496">
      <formula>COUNTIF(F2310,"*円*")=1</formula>
    </cfRule>
  </conditionalFormatting>
  <conditionalFormatting sqref="C2310">
    <cfRule type="expression" dxfId="1478" priority="1494">
      <formula>ISERR(C2310)=TRUE</formula>
    </cfRule>
  </conditionalFormatting>
  <conditionalFormatting sqref="C2310:E2310">
    <cfRule type="cellIs" dxfId="1477" priority="1493" operator="greaterThan">
      <formula>0</formula>
    </cfRule>
  </conditionalFormatting>
  <conditionalFormatting sqref="G2308:I2308">
    <cfRule type="expression" dxfId="1476" priority="1495">
      <formula>$D2308="JPY"</formula>
    </cfRule>
  </conditionalFormatting>
  <conditionalFormatting sqref="F2308">
    <cfRule type="expression" dxfId="1475" priority="1488">
      <formula>$E2308="クレカ入金"</formula>
    </cfRule>
    <cfRule type="expression" dxfId="1474" priority="1492">
      <formula>COUNTIF($E2308,"*円*")=1</formula>
    </cfRule>
  </conditionalFormatting>
  <conditionalFormatting sqref="G2310">
    <cfRule type="cellIs" dxfId="1473" priority="1489" operator="equal">
      <formula>"金額入力"</formula>
    </cfRule>
    <cfRule type="expression" dxfId="1472" priority="1491">
      <formula>COUNTIF($F2310,"*円*")=1</formula>
    </cfRule>
  </conditionalFormatting>
  <conditionalFormatting sqref="I2310">
    <cfRule type="expression" dxfId="1471" priority="1490">
      <formula>D2308="JPY"</formula>
    </cfRule>
  </conditionalFormatting>
  <conditionalFormatting sqref="T2312">
    <cfRule type="expression" dxfId="1470" priority="1487">
      <formula>AND(D2313="USD",COUNTIF(F2315,"*円*")=0)=TRUE</formula>
    </cfRule>
  </conditionalFormatting>
  <conditionalFormatting sqref="T2313">
    <cfRule type="expression" dxfId="1469" priority="1486">
      <formula>AND(D2313="USD",COUNTIF(F2315,"*円*")=0)=TRUE</formula>
    </cfRule>
  </conditionalFormatting>
  <conditionalFormatting sqref="K2315:R2315">
    <cfRule type="cellIs" dxfId="1468" priority="1485" operator="greaterThan">
      <formula>0</formula>
    </cfRule>
  </conditionalFormatting>
  <conditionalFormatting sqref="AE2315">
    <cfRule type="expression" dxfId="1467" priority="1484">
      <formula>COUNTIF(F2315,"*円*")=1</formula>
    </cfRule>
  </conditionalFormatting>
  <conditionalFormatting sqref="C2315">
    <cfRule type="expression" dxfId="1466" priority="1482">
      <formula>ISERR(C2315)=TRUE</formula>
    </cfRule>
  </conditionalFormatting>
  <conditionalFormatting sqref="C2315:E2315">
    <cfRule type="cellIs" dxfId="1465" priority="1481" operator="greaterThan">
      <formula>0</formula>
    </cfRule>
  </conditionalFormatting>
  <conditionalFormatting sqref="G2313:I2313">
    <cfRule type="expression" dxfId="1464" priority="1483">
      <formula>$D2313="JPY"</formula>
    </cfRule>
  </conditionalFormatting>
  <conditionalFormatting sqref="F2313">
    <cfRule type="expression" dxfId="1463" priority="1476">
      <formula>$E2313="クレカ入金"</formula>
    </cfRule>
    <cfRule type="expression" dxfId="1462" priority="1480">
      <formula>COUNTIF($E2313,"*円*")=1</formula>
    </cfRule>
  </conditionalFormatting>
  <conditionalFormatting sqref="G2315">
    <cfRule type="cellIs" dxfId="1461" priority="1477" operator="equal">
      <formula>"金額入力"</formula>
    </cfRule>
    <cfRule type="expression" dxfId="1460" priority="1479">
      <formula>COUNTIF($F2315,"*円*")=1</formula>
    </cfRule>
  </conditionalFormatting>
  <conditionalFormatting sqref="I2315">
    <cfRule type="expression" dxfId="1459" priority="1478">
      <formula>D2313="JPY"</formula>
    </cfRule>
  </conditionalFormatting>
  <conditionalFormatting sqref="T2317">
    <cfRule type="expression" dxfId="1458" priority="1475">
      <formula>AND(D2318="USD",COUNTIF(F2320,"*円*")=0)=TRUE</formula>
    </cfRule>
  </conditionalFormatting>
  <conditionalFormatting sqref="T2318">
    <cfRule type="expression" dxfId="1457" priority="1474">
      <formula>AND(D2318="USD",COUNTIF(F2320,"*円*")=0)=TRUE</formula>
    </cfRule>
  </conditionalFormatting>
  <conditionalFormatting sqref="K2320:R2320">
    <cfRule type="cellIs" dxfId="1456" priority="1473" operator="greaterThan">
      <formula>0</formula>
    </cfRule>
  </conditionalFormatting>
  <conditionalFormatting sqref="AE2320">
    <cfRule type="expression" dxfId="1455" priority="1472">
      <formula>COUNTIF(F2320,"*円*")=1</formula>
    </cfRule>
  </conditionalFormatting>
  <conditionalFormatting sqref="C2320">
    <cfRule type="expression" dxfId="1454" priority="1470">
      <formula>ISERR(C2320)=TRUE</formula>
    </cfRule>
  </conditionalFormatting>
  <conditionalFormatting sqref="C2320:E2320">
    <cfRule type="cellIs" dxfId="1453" priority="1469" operator="greaterThan">
      <formula>0</formula>
    </cfRule>
  </conditionalFormatting>
  <conditionalFormatting sqref="G2318:I2318">
    <cfRule type="expression" dxfId="1452" priority="1471">
      <formula>$D2318="JPY"</formula>
    </cfRule>
  </conditionalFormatting>
  <conditionalFormatting sqref="F2318">
    <cfRule type="expression" dxfId="1451" priority="1464">
      <formula>$E2318="クレカ入金"</formula>
    </cfRule>
    <cfRule type="expression" dxfId="1450" priority="1468">
      <formula>COUNTIF($E2318,"*円*")=1</formula>
    </cfRule>
  </conditionalFormatting>
  <conditionalFormatting sqref="G2320">
    <cfRule type="cellIs" dxfId="1449" priority="1465" operator="equal">
      <formula>"金額入力"</formula>
    </cfRule>
    <cfRule type="expression" dxfId="1448" priority="1467">
      <formula>COUNTIF($F2320,"*円*")=1</formula>
    </cfRule>
  </conditionalFormatting>
  <conditionalFormatting sqref="I2320">
    <cfRule type="expression" dxfId="1447" priority="1466">
      <formula>D2318="JPY"</formula>
    </cfRule>
  </conditionalFormatting>
  <conditionalFormatting sqref="C2336">
    <cfRule type="expression" dxfId="1446" priority="1460">
      <formula>ISERR(C2336)=TRUE</formula>
    </cfRule>
  </conditionalFormatting>
  <conditionalFormatting sqref="C2336:E2336">
    <cfRule type="cellIs" dxfId="1445" priority="1459" operator="greaterThan">
      <formula>0</formula>
    </cfRule>
  </conditionalFormatting>
  <conditionalFormatting sqref="G2334:I2334">
    <cfRule type="expression" dxfId="1444" priority="1461">
      <formula>$D2334="JPY"</formula>
    </cfRule>
  </conditionalFormatting>
  <conditionalFormatting sqref="T2333">
    <cfRule type="expression" dxfId="1443" priority="1462">
      <formula>AND(D2334="USD",COUNTIF(F2336,"*円*")=0)=TRUE</formula>
    </cfRule>
  </conditionalFormatting>
  <conditionalFormatting sqref="F2334">
    <cfRule type="expression" dxfId="1442" priority="1411">
      <formula>$E2334="クレカ入金"</formula>
    </cfRule>
    <cfRule type="expression" dxfId="1441" priority="1458">
      <formula>COUNTIF($E2334,"*円*")=1</formula>
    </cfRule>
  </conditionalFormatting>
  <conditionalFormatting sqref="G2336">
    <cfRule type="cellIs" dxfId="1440" priority="1445" operator="equal">
      <formula>"金額入力"</formula>
    </cfRule>
    <cfRule type="expression" dxfId="1439" priority="1451">
      <formula>COUNTIF($F2336,"*円*")=1</formula>
    </cfRule>
  </conditionalFormatting>
  <conditionalFormatting sqref="T2334">
    <cfRule type="expression" dxfId="1438" priority="1450">
      <formula>AND(D2334="USD",COUNTIF(F2336,"*円*")=0)=TRUE</formula>
    </cfRule>
  </conditionalFormatting>
  <conditionalFormatting sqref="C2325:C2330">
    <cfRule type="expression" dxfId="1437" priority="1449">
      <formula>B2325="✓"</formula>
    </cfRule>
  </conditionalFormatting>
  <conditionalFormatting sqref="G2325">
    <cfRule type="expression" dxfId="1436" priority="1448">
      <formula>J2325="✓"</formula>
    </cfRule>
  </conditionalFormatting>
  <conditionalFormatting sqref="I2336">
    <cfRule type="expression" dxfId="1435" priority="1447">
      <formula>D2334="JPY"</formula>
    </cfRule>
  </conditionalFormatting>
  <conditionalFormatting sqref="E2323:E2324 G2323 I2323">
    <cfRule type="cellIs" dxfId="1434" priority="1446" operator="greaterThan">
      <formula>0</formula>
    </cfRule>
  </conditionalFormatting>
  <conditionalFormatting sqref="G2326">
    <cfRule type="expression" dxfId="1433" priority="1444">
      <formula>J2326="✓"</formula>
    </cfRule>
  </conditionalFormatting>
  <conditionalFormatting sqref="G2327">
    <cfRule type="expression" dxfId="1432" priority="1443">
      <formula>J2327="✓"</formula>
    </cfRule>
  </conditionalFormatting>
  <conditionalFormatting sqref="G2328">
    <cfRule type="expression" dxfId="1431" priority="1442">
      <formula>J2328="✓"</formula>
    </cfRule>
  </conditionalFormatting>
  <conditionalFormatting sqref="G2329">
    <cfRule type="expression" dxfId="1430" priority="1441">
      <formula>J2329="✓"</formula>
    </cfRule>
  </conditionalFormatting>
  <conditionalFormatting sqref="G2330">
    <cfRule type="expression" dxfId="1429" priority="1440">
      <formula>J2330="✓"</formula>
    </cfRule>
  </conditionalFormatting>
  <conditionalFormatting sqref="T2338">
    <cfRule type="expression" dxfId="1428" priority="1439">
      <formula>AND(D2339="USD",COUNTIF(F2341,"*円*")=0)=TRUE</formula>
    </cfRule>
  </conditionalFormatting>
  <conditionalFormatting sqref="T2339">
    <cfRule type="expression" dxfId="1427" priority="1438">
      <formula>AND(D2339="USD",COUNTIF(F2341,"*円*")=0)=TRUE</formula>
    </cfRule>
  </conditionalFormatting>
  <conditionalFormatting sqref="T2343">
    <cfRule type="expression" dxfId="1426" priority="1437">
      <formula>AND(D2344="USD",COUNTIF(F2346,"*円*")=0)=TRUE</formula>
    </cfRule>
  </conditionalFormatting>
  <conditionalFormatting sqref="T2344">
    <cfRule type="expression" dxfId="1425" priority="1436">
      <formula>AND(D2344="USD",COUNTIF(F2346,"*円*")=0)=TRUE</formula>
    </cfRule>
  </conditionalFormatting>
  <conditionalFormatting sqref="T2348">
    <cfRule type="expression" dxfId="1424" priority="1435">
      <formula>AND(D2349="USD",COUNTIF(F2351,"*円*")=0)=TRUE</formula>
    </cfRule>
  </conditionalFormatting>
  <conditionalFormatting sqref="T2349">
    <cfRule type="expression" dxfId="1423" priority="1434">
      <formula>AND(D2349="USD",COUNTIF(F2351,"*円*")=0)=TRUE</formula>
    </cfRule>
  </conditionalFormatting>
  <conditionalFormatting sqref="T2353">
    <cfRule type="expression" dxfId="1422" priority="1433">
      <formula>AND(D2354="USD",COUNTIF(F2356,"*円*")=0)=TRUE</formula>
    </cfRule>
  </conditionalFormatting>
  <conditionalFormatting sqref="T2354">
    <cfRule type="expression" dxfId="1421" priority="1432">
      <formula>AND(D2354="USD",COUNTIF(F2356,"*円*")=0)=TRUE</formula>
    </cfRule>
  </conditionalFormatting>
  <conditionalFormatting sqref="T2358">
    <cfRule type="expression" dxfId="1420" priority="1431">
      <formula>AND(D2359="USD",COUNTIF(F2361,"*円*")=0)=TRUE</formula>
    </cfRule>
  </conditionalFormatting>
  <conditionalFormatting sqref="T2359">
    <cfRule type="expression" dxfId="1419" priority="1430">
      <formula>AND(D2359="USD",COUNTIF(F2361,"*円*")=0)=TRUE</formula>
    </cfRule>
  </conditionalFormatting>
  <conditionalFormatting sqref="T2363">
    <cfRule type="expression" dxfId="1418" priority="1429">
      <formula>AND(D2364="USD",COUNTIF(F2366,"*円*")=0)=TRUE</formula>
    </cfRule>
  </conditionalFormatting>
  <conditionalFormatting sqref="T2364">
    <cfRule type="expression" dxfId="1417" priority="1428">
      <formula>AND(D2364="USD",COUNTIF(F2366,"*円*")=0)=TRUE</formula>
    </cfRule>
  </conditionalFormatting>
  <conditionalFormatting sqref="T2368">
    <cfRule type="expression" dxfId="1416" priority="1427">
      <formula>AND(D2369="USD",COUNTIF(F2371,"*円*")=0)=TRUE</formula>
    </cfRule>
  </conditionalFormatting>
  <conditionalFormatting sqref="T2369">
    <cfRule type="expression" dxfId="1415" priority="1426">
      <formula>AND(D2369="USD",COUNTIF(F2371,"*円*")=0)=TRUE</formula>
    </cfRule>
  </conditionalFormatting>
  <conditionalFormatting sqref="T2373">
    <cfRule type="expression" dxfId="1414" priority="1425">
      <formula>AND(D2374="USD",COUNTIF(F2376,"*円*")=0)=TRUE</formula>
    </cfRule>
  </conditionalFormatting>
  <conditionalFormatting sqref="T2374">
    <cfRule type="expression" dxfId="1413" priority="1424">
      <formula>AND(D2374="USD",COUNTIF(F2376,"*円*")=0)=TRUE</formula>
    </cfRule>
  </conditionalFormatting>
  <conditionalFormatting sqref="T2378">
    <cfRule type="expression" dxfId="1412" priority="1423">
      <formula>AND(D2379="USD",COUNTIF(F2381,"*円*")=0)=TRUE</formula>
    </cfRule>
  </conditionalFormatting>
  <conditionalFormatting sqref="T2379">
    <cfRule type="expression" dxfId="1411" priority="1422">
      <formula>AND(D2379="USD",COUNTIF(F2381,"*円*")=0)=TRUE</formula>
    </cfRule>
  </conditionalFormatting>
  <conditionalFormatting sqref="K2336:R2336">
    <cfRule type="cellIs" dxfId="1410" priority="1421" operator="greaterThan">
      <formula>0</formula>
    </cfRule>
  </conditionalFormatting>
  <conditionalFormatting sqref="K2341:R2341">
    <cfRule type="cellIs" dxfId="1409" priority="1420" operator="greaterThan">
      <formula>0</formula>
    </cfRule>
  </conditionalFormatting>
  <conditionalFormatting sqref="K2346:R2346">
    <cfRule type="cellIs" dxfId="1408" priority="1419" operator="greaterThan">
      <formula>0</formula>
    </cfRule>
  </conditionalFormatting>
  <conditionalFormatting sqref="K2351:R2351">
    <cfRule type="cellIs" dxfId="1407" priority="1418" operator="greaterThan">
      <formula>0</formula>
    </cfRule>
  </conditionalFormatting>
  <conditionalFormatting sqref="K2356:R2356">
    <cfRule type="cellIs" dxfId="1406" priority="1417" operator="greaterThan">
      <formula>0</formula>
    </cfRule>
  </conditionalFormatting>
  <conditionalFormatting sqref="K2361:R2361">
    <cfRule type="cellIs" dxfId="1405" priority="1416" operator="greaterThan">
      <formula>0</formula>
    </cfRule>
  </conditionalFormatting>
  <conditionalFormatting sqref="K2366:R2366">
    <cfRule type="cellIs" dxfId="1404" priority="1415" operator="greaterThan">
      <formula>0</formula>
    </cfRule>
  </conditionalFormatting>
  <conditionalFormatting sqref="K2371:R2371">
    <cfRule type="cellIs" dxfId="1403" priority="1414" operator="greaterThan">
      <formula>0</formula>
    </cfRule>
  </conditionalFormatting>
  <conditionalFormatting sqref="K2376:R2376">
    <cfRule type="cellIs" dxfId="1402" priority="1413" operator="greaterThan">
      <formula>0</formula>
    </cfRule>
  </conditionalFormatting>
  <conditionalFormatting sqref="K2381:R2381">
    <cfRule type="cellIs" dxfId="1401" priority="1412" operator="greaterThan">
      <formula>0</formula>
    </cfRule>
  </conditionalFormatting>
  <conditionalFormatting sqref="AE2336">
    <cfRule type="expression" dxfId="1400" priority="1410">
      <formula>COUNTIF(F2336,"*円*")=1</formula>
    </cfRule>
  </conditionalFormatting>
  <conditionalFormatting sqref="AE2341">
    <cfRule type="expression" dxfId="1399" priority="1409">
      <formula>COUNTIF(F2341,"*円*")=1</formula>
    </cfRule>
  </conditionalFormatting>
  <conditionalFormatting sqref="AE2346">
    <cfRule type="expression" dxfId="1398" priority="1408">
      <formula>COUNTIF(F2346,"*円*")=1</formula>
    </cfRule>
  </conditionalFormatting>
  <conditionalFormatting sqref="AE2351">
    <cfRule type="expression" dxfId="1397" priority="1407">
      <formula>COUNTIF(F2351,"*円*")=1</formula>
    </cfRule>
  </conditionalFormatting>
  <conditionalFormatting sqref="AE2356">
    <cfRule type="expression" dxfId="1396" priority="1406">
      <formula>COUNTIF(F2356,"*円*")=1</formula>
    </cfRule>
  </conditionalFormatting>
  <conditionalFormatting sqref="AE2361">
    <cfRule type="expression" dxfId="1395" priority="1405">
      <formula>COUNTIF(F2361,"*円*")=1</formula>
    </cfRule>
  </conditionalFormatting>
  <conditionalFormatting sqref="AE2366">
    <cfRule type="expression" dxfId="1394" priority="1404">
      <formula>COUNTIF(F2366,"*円*")=1</formula>
    </cfRule>
  </conditionalFormatting>
  <conditionalFormatting sqref="AE2371">
    <cfRule type="expression" dxfId="1393" priority="1403">
      <formula>COUNTIF(F2371,"*円*")=1</formula>
    </cfRule>
  </conditionalFormatting>
  <conditionalFormatting sqref="AE2376">
    <cfRule type="expression" dxfId="1392" priority="1402">
      <formula>COUNTIF(F2376,"*円*")=1</formula>
    </cfRule>
  </conditionalFormatting>
  <conditionalFormatting sqref="AE2381">
    <cfRule type="expression" dxfId="1391" priority="1401">
      <formula>COUNTIF(F2381,"*円*")=1</formula>
    </cfRule>
  </conditionalFormatting>
  <conditionalFormatting sqref="C2341">
    <cfRule type="expression" dxfId="1390" priority="1399">
      <formula>ISERR(C2341)=TRUE</formula>
    </cfRule>
  </conditionalFormatting>
  <conditionalFormatting sqref="C2341:E2341">
    <cfRule type="cellIs" dxfId="1389" priority="1398" operator="greaterThan">
      <formula>0</formula>
    </cfRule>
  </conditionalFormatting>
  <conditionalFormatting sqref="G2339:I2339">
    <cfRule type="expression" dxfId="1388" priority="1400">
      <formula>$D2339="JPY"</formula>
    </cfRule>
  </conditionalFormatting>
  <conditionalFormatting sqref="F2339">
    <cfRule type="expression" dxfId="1387" priority="1393">
      <formula>$E2339="クレカ入金"</formula>
    </cfRule>
    <cfRule type="expression" dxfId="1386" priority="1397">
      <formula>COUNTIF($E2339,"*円*")=1</formula>
    </cfRule>
  </conditionalFormatting>
  <conditionalFormatting sqref="G2341">
    <cfRule type="cellIs" dxfId="1385" priority="1394" operator="equal">
      <formula>"金額入力"</formula>
    </cfRule>
    <cfRule type="expression" dxfId="1384" priority="1396">
      <formula>COUNTIF($F2341,"*円*")=1</formula>
    </cfRule>
  </conditionalFormatting>
  <conditionalFormatting sqref="I2341">
    <cfRule type="expression" dxfId="1383" priority="1395">
      <formula>D2339="JPY"</formula>
    </cfRule>
  </conditionalFormatting>
  <conditionalFormatting sqref="C2346">
    <cfRule type="expression" dxfId="1382" priority="1391">
      <formula>ISERR(C2346)=TRUE</formula>
    </cfRule>
  </conditionalFormatting>
  <conditionalFormatting sqref="C2346:E2346">
    <cfRule type="cellIs" dxfId="1381" priority="1390" operator="greaterThan">
      <formula>0</formula>
    </cfRule>
  </conditionalFormatting>
  <conditionalFormatting sqref="G2344:I2344">
    <cfRule type="expression" dxfId="1380" priority="1392">
      <formula>$D2344="JPY"</formula>
    </cfRule>
  </conditionalFormatting>
  <conditionalFormatting sqref="F2344">
    <cfRule type="expression" dxfId="1379" priority="1385">
      <formula>$E2344="クレカ入金"</formula>
    </cfRule>
    <cfRule type="expression" dxfId="1378" priority="1389">
      <formula>COUNTIF($E2344,"*円*")=1</formula>
    </cfRule>
  </conditionalFormatting>
  <conditionalFormatting sqref="G2346">
    <cfRule type="cellIs" dxfId="1377" priority="1386" operator="equal">
      <formula>"金額入力"</formula>
    </cfRule>
    <cfRule type="expression" dxfId="1376" priority="1388">
      <formula>COUNTIF($F2346,"*円*")=1</formula>
    </cfRule>
  </conditionalFormatting>
  <conditionalFormatting sqref="I2346">
    <cfRule type="expression" dxfId="1375" priority="1387">
      <formula>D2344="JPY"</formula>
    </cfRule>
  </conditionalFormatting>
  <conditionalFormatting sqref="C2351">
    <cfRule type="expression" dxfId="1374" priority="1383">
      <formula>ISERR(C2351)=TRUE</formula>
    </cfRule>
  </conditionalFormatting>
  <conditionalFormatting sqref="C2351:E2351">
    <cfRule type="cellIs" dxfId="1373" priority="1382" operator="greaterThan">
      <formula>0</formula>
    </cfRule>
  </conditionalFormatting>
  <conditionalFormatting sqref="G2349:I2349">
    <cfRule type="expression" dxfId="1372" priority="1384">
      <formula>$D2349="JPY"</formula>
    </cfRule>
  </conditionalFormatting>
  <conditionalFormatting sqref="F2349">
    <cfRule type="expression" dxfId="1371" priority="1377">
      <formula>$E2349="クレカ入金"</formula>
    </cfRule>
    <cfRule type="expression" dxfId="1370" priority="1381">
      <formula>COUNTIF($E2349,"*円*")=1</formula>
    </cfRule>
  </conditionalFormatting>
  <conditionalFormatting sqref="G2351">
    <cfRule type="cellIs" dxfId="1369" priority="1378" operator="equal">
      <formula>"金額入力"</formula>
    </cfRule>
    <cfRule type="expression" dxfId="1368" priority="1380">
      <formula>COUNTIF($F2351,"*円*")=1</formula>
    </cfRule>
  </conditionalFormatting>
  <conditionalFormatting sqref="I2351">
    <cfRule type="expression" dxfId="1367" priority="1379">
      <formula>D2349="JPY"</formula>
    </cfRule>
  </conditionalFormatting>
  <conditionalFormatting sqref="C2356">
    <cfRule type="expression" dxfId="1366" priority="1375">
      <formula>ISERR(C2356)=TRUE</formula>
    </cfRule>
  </conditionalFormatting>
  <conditionalFormatting sqref="C2356:E2356">
    <cfRule type="cellIs" dxfId="1365" priority="1374" operator="greaterThan">
      <formula>0</formula>
    </cfRule>
  </conditionalFormatting>
  <conditionalFormatting sqref="G2354:I2354">
    <cfRule type="expression" dxfId="1364" priority="1376">
      <formula>$D2354="JPY"</formula>
    </cfRule>
  </conditionalFormatting>
  <conditionalFormatting sqref="F2354">
    <cfRule type="expression" dxfId="1363" priority="1369">
      <formula>$E2354="クレカ入金"</formula>
    </cfRule>
    <cfRule type="expression" dxfId="1362" priority="1373">
      <formula>COUNTIF($E2354,"*円*")=1</formula>
    </cfRule>
  </conditionalFormatting>
  <conditionalFormatting sqref="G2356">
    <cfRule type="cellIs" dxfId="1361" priority="1370" operator="equal">
      <formula>"金額入力"</formula>
    </cfRule>
    <cfRule type="expression" dxfId="1360" priority="1372">
      <formula>COUNTIF($F2356,"*円*")=1</formula>
    </cfRule>
  </conditionalFormatting>
  <conditionalFormatting sqref="I2356">
    <cfRule type="expression" dxfId="1359" priority="1371">
      <formula>D2354="JPY"</formula>
    </cfRule>
  </conditionalFormatting>
  <conditionalFormatting sqref="C2361">
    <cfRule type="expression" dxfId="1358" priority="1367">
      <formula>ISERR(C2361)=TRUE</formula>
    </cfRule>
  </conditionalFormatting>
  <conditionalFormatting sqref="C2361:E2361">
    <cfRule type="cellIs" dxfId="1357" priority="1366" operator="greaterThan">
      <formula>0</formula>
    </cfRule>
  </conditionalFormatting>
  <conditionalFormatting sqref="G2359:I2359">
    <cfRule type="expression" dxfId="1356" priority="1368">
      <formula>$D2359="JPY"</formula>
    </cfRule>
  </conditionalFormatting>
  <conditionalFormatting sqref="F2359">
    <cfRule type="expression" dxfId="1355" priority="1361">
      <formula>$E2359="クレカ入金"</formula>
    </cfRule>
    <cfRule type="expression" dxfId="1354" priority="1365">
      <formula>COUNTIF($E2359,"*円*")=1</formula>
    </cfRule>
  </conditionalFormatting>
  <conditionalFormatting sqref="G2361">
    <cfRule type="cellIs" dxfId="1353" priority="1362" operator="equal">
      <formula>"金額入力"</formula>
    </cfRule>
    <cfRule type="expression" dxfId="1352" priority="1364">
      <formula>COUNTIF($F2361,"*円*")=1</formula>
    </cfRule>
  </conditionalFormatting>
  <conditionalFormatting sqref="I2361">
    <cfRule type="expression" dxfId="1351" priority="1363">
      <formula>D2359="JPY"</formula>
    </cfRule>
  </conditionalFormatting>
  <conditionalFormatting sqref="C2366">
    <cfRule type="expression" dxfId="1350" priority="1359">
      <formula>ISERR(C2366)=TRUE</formula>
    </cfRule>
  </conditionalFormatting>
  <conditionalFormatting sqref="C2366:E2366">
    <cfRule type="cellIs" dxfId="1349" priority="1358" operator="greaterThan">
      <formula>0</formula>
    </cfRule>
  </conditionalFormatting>
  <conditionalFormatting sqref="G2364:I2364">
    <cfRule type="expression" dxfId="1348" priority="1360">
      <formula>$D2364="JPY"</formula>
    </cfRule>
  </conditionalFormatting>
  <conditionalFormatting sqref="F2364">
    <cfRule type="expression" dxfId="1347" priority="1353">
      <formula>$E2364="クレカ入金"</formula>
    </cfRule>
    <cfRule type="expression" dxfId="1346" priority="1357">
      <formula>COUNTIF($E2364,"*円*")=1</formula>
    </cfRule>
  </conditionalFormatting>
  <conditionalFormatting sqref="G2366">
    <cfRule type="cellIs" dxfId="1345" priority="1354" operator="equal">
      <formula>"金額入力"</formula>
    </cfRule>
    <cfRule type="expression" dxfId="1344" priority="1356">
      <formula>COUNTIF($F2366,"*円*")=1</formula>
    </cfRule>
  </conditionalFormatting>
  <conditionalFormatting sqref="I2366">
    <cfRule type="expression" dxfId="1343" priority="1355">
      <formula>D2364="JPY"</formula>
    </cfRule>
  </conditionalFormatting>
  <conditionalFormatting sqref="C2371">
    <cfRule type="expression" dxfId="1342" priority="1351">
      <formula>ISERR(C2371)=TRUE</formula>
    </cfRule>
  </conditionalFormatting>
  <conditionalFormatting sqref="C2371:E2371">
    <cfRule type="cellIs" dxfId="1341" priority="1350" operator="greaterThan">
      <formula>0</formula>
    </cfRule>
  </conditionalFormatting>
  <conditionalFormatting sqref="G2369:I2369">
    <cfRule type="expression" dxfId="1340" priority="1352">
      <formula>$D2369="JPY"</formula>
    </cfRule>
  </conditionalFormatting>
  <conditionalFormatting sqref="F2369">
    <cfRule type="expression" dxfId="1339" priority="1345">
      <formula>$E2369="クレカ入金"</formula>
    </cfRule>
    <cfRule type="expression" dxfId="1338" priority="1349">
      <formula>COUNTIF($E2369,"*円*")=1</formula>
    </cfRule>
  </conditionalFormatting>
  <conditionalFormatting sqref="G2371">
    <cfRule type="cellIs" dxfId="1337" priority="1346" operator="equal">
      <formula>"金額入力"</formula>
    </cfRule>
    <cfRule type="expression" dxfId="1336" priority="1348">
      <formula>COUNTIF($F2371,"*円*")=1</formula>
    </cfRule>
  </conditionalFormatting>
  <conditionalFormatting sqref="I2371">
    <cfRule type="expression" dxfId="1335" priority="1347">
      <formula>D2369="JPY"</formula>
    </cfRule>
  </conditionalFormatting>
  <conditionalFormatting sqref="C2376">
    <cfRule type="expression" dxfId="1334" priority="1343">
      <formula>ISERR(C2376)=TRUE</formula>
    </cfRule>
  </conditionalFormatting>
  <conditionalFormatting sqref="C2376:E2376">
    <cfRule type="cellIs" dxfId="1333" priority="1342" operator="greaterThan">
      <formula>0</formula>
    </cfRule>
  </conditionalFormatting>
  <conditionalFormatting sqref="G2374:I2374">
    <cfRule type="expression" dxfId="1332" priority="1344">
      <formula>$D2374="JPY"</formula>
    </cfRule>
  </conditionalFormatting>
  <conditionalFormatting sqref="F2374">
    <cfRule type="expression" dxfId="1331" priority="1337">
      <formula>$E2374="クレカ入金"</formula>
    </cfRule>
    <cfRule type="expression" dxfId="1330" priority="1341">
      <formula>COUNTIF($E2374,"*円*")=1</formula>
    </cfRule>
  </conditionalFormatting>
  <conditionalFormatting sqref="G2376">
    <cfRule type="cellIs" dxfId="1329" priority="1338" operator="equal">
      <formula>"金額入力"</formula>
    </cfRule>
    <cfRule type="expression" dxfId="1328" priority="1340">
      <formula>COUNTIF($F2376,"*円*")=1</formula>
    </cfRule>
  </conditionalFormatting>
  <conditionalFormatting sqref="I2376">
    <cfRule type="expression" dxfId="1327" priority="1339">
      <formula>D2374="JPY"</formula>
    </cfRule>
  </conditionalFormatting>
  <conditionalFormatting sqref="C2381">
    <cfRule type="expression" dxfId="1326" priority="1335">
      <formula>ISERR(C2381)=TRUE</formula>
    </cfRule>
  </conditionalFormatting>
  <conditionalFormatting sqref="C2381:E2381">
    <cfRule type="cellIs" dxfId="1325" priority="1334" operator="greaterThan">
      <formula>0</formula>
    </cfRule>
  </conditionalFormatting>
  <conditionalFormatting sqref="G2379:I2379">
    <cfRule type="expression" dxfId="1324" priority="1336">
      <formula>$D2379="JPY"</formula>
    </cfRule>
  </conditionalFormatting>
  <conditionalFormatting sqref="F2379">
    <cfRule type="expression" dxfId="1323" priority="1329">
      <formula>$E2379="クレカ入金"</formula>
    </cfRule>
    <cfRule type="expression" dxfId="1322" priority="1333">
      <formula>COUNTIF($E2379,"*円*")=1</formula>
    </cfRule>
  </conditionalFormatting>
  <conditionalFormatting sqref="G2381">
    <cfRule type="cellIs" dxfId="1321" priority="1330" operator="equal">
      <formula>"金額入力"</formula>
    </cfRule>
    <cfRule type="expression" dxfId="1320" priority="1332">
      <formula>COUNTIF($F2381,"*円*")=1</formula>
    </cfRule>
  </conditionalFormatting>
  <conditionalFormatting sqref="I2381">
    <cfRule type="expression" dxfId="1319" priority="1331">
      <formula>D2379="JPY"</formula>
    </cfRule>
  </conditionalFormatting>
  <conditionalFormatting sqref="T2383">
    <cfRule type="expression" dxfId="1318" priority="1328">
      <formula>AND(D2384="USD",COUNTIF(F2386,"*円*")=0)=TRUE</formula>
    </cfRule>
  </conditionalFormatting>
  <conditionalFormatting sqref="T2384">
    <cfRule type="expression" dxfId="1317" priority="1327">
      <formula>AND(D2384="USD",COUNTIF(F2386,"*円*")=0)=TRUE</formula>
    </cfRule>
  </conditionalFormatting>
  <conditionalFormatting sqref="K2386:R2386">
    <cfRule type="cellIs" dxfId="1316" priority="1326" operator="greaterThan">
      <formula>0</formula>
    </cfRule>
  </conditionalFormatting>
  <conditionalFormatting sqref="AE2386">
    <cfRule type="expression" dxfId="1315" priority="1325">
      <formula>COUNTIF(F2386,"*円*")=1</formula>
    </cfRule>
  </conditionalFormatting>
  <conditionalFormatting sqref="C2386">
    <cfRule type="expression" dxfId="1314" priority="1323">
      <formula>ISERR(C2386)=TRUE</formula>
    </cfRule>
  </conditionalFormatting>
  <conditionalFormatting sqref="C2386:E2386">
    <cfRule type="cellIs" dxfId="1313" priority="1322" operator="greaterThan">
      <formula>0</formula>
    </cfRule>
  </conditionalFormatting>
  <conditionalFormatting sqref="G2384:I2384">
    <cfRule type="expression" dxfId="1312" priority="1324">
      <formula>$D2384="JPY"</formula>
    </cfRule>
  </conditionalFormatting>
  <conditionalFormatting sqref="F2384">
    <cfRule type="expression" dxfId="1311" priority="1317">
      <formula>$E2384="クレカ入金"</formula>
    </cfRule>
    <cfRule type="expression" dxfId="1310" priority="1321">
      <formula>COUNTIF($E2384,"*円*")=1</formula>
    </cfRule>
  </conditionalFormatting>
  <conditionalFormatting sqref="G2386">
    <cfRule type="cellIs" dxfId="1309" priority="1318" operator="equal">
      <formula>"金額入力"</formula>
    </cfRule>
    <cfRule type="expression" dxfId="1308" priority="1320">
      <formula>COUNTIF($F2386,"*円*")=1</formula>
    </cfRule>
  </conditionalFormatting>
  <conditionalFormatting sqref="I2386">
    <cfRule type="expression" dxfId="1307" priority="1319">
      <formula>D2384="JPY"</formula>
    </cfRule>
  </conditionalFormatting>
  <conditionalFormatting sqref="T2388">
    <cfRule type="expression" dxfId="1306" priority="1316">
      <formula>AND(D2389="USD",COUNTIF(F2391,"*円*")=0)=TRUE</formula>
    </cfRule>
  </conditionalFormatting>
  <conditionalFormatting sqref="T2389">
    <cfRule type="expression" dxfId="1305" priority="1315">
      <formula>AND(D2389="USD",COUNTIF(F2391,"*円*")=0)=TRUE</formula>
    </cfRule>
  </conditionalFormatting>
  <conditionalFormatting sqref="K2391:R2391">
    <cfRule type="cellIs" dxfId="1304" priority="1314" operator="greaterThan">
      <formula>0</formula>
    </cfRule>
  </conditionalFormatting>
  <conditionalFormatting sqref="AE2391">
    <cfRule type="expression" dxfId="1303" priority="1313">
      <formula>COUNTIF(F2391,"*円*")=1</formula>
    </cfRule>
  </conditionalFormatting>
  <conditionalFormatting sqref="C2391">
    <cfRule type="expression" dxfId="1302" priority="1311">
      <formula>ISERR(C2391)=TRUE</formula>
    </cfRule>
  </conditionalFormatting>
  <conditionalFormatting sqref="C2391:E2391">
    <cfRule type="cellIs" dxfId="1301" priority="1310" operator="greaterThan">
      <formula>0</formula>
    </cfRule>
  </conditionalFormatting>
  <conditionalFormatting sqref="G2389:I2389">
    <cfRule type="expression" dxfId="1300" priority="1312">
      <formula>$D2389="JPY"</formula>
    </cfRule>
  </conditionalFormatting>
  <conditionalFormatting sqref="F2389">
    <cfRule type="expression" dxfId="1299" priority="1305">
      <formula>$E2389="クレカ入金"</formula>
    </cfRule>
    <cfRule type="expression" dxfId="1298" priority="1309">
      <formula>COUNTIF($E2389,"*円*")=1</formula>
    </cfRule>
  </conditionalFormatting>
  <conditionalFormatting sqref="G2391">
    <cfRule type="cellIs" dxfId="1297" priority="1306" operator="equal">
      <formula>"金額入力"</formula>
    </cfRule>
    <cfRule type="expression" dxfId="1296" priority="1308">
      <formula>COUNTIF($F2391,"*円*")=1</formula>
    </cfRule>
  </conditionalFormatting>
  <conditionalFormatting sqref="I2391">
    <cfRule type="expression" dxfId="1295" priority="1307">
      <formula>D2389="JPY"</formula>
    </cfRule>
  </conditionalFormatting>
  <conditionalFormatting sqref="T2393">
    <cfRule type="expression" dxfId="1294" priority="1304">
      <formula>AND(D2394="USD",COUNTIF(F2396,"*円*")=0)=TRUE</formula>
    </cfRule>
  </conditionalFormatting>
  <conditionalFormatting sqref="T2394">
    <cfRule type="expression" dxfId="1293" priority="1303">
      <formula>AND(D2394="USD",COUNTIF(F2396,"*円*")=0)=TRUE</formula>
    </cfRule>
  </conditionalFormatting>
  <conditionalFormatting sqref="K2396:R2396">
    <cfRule type="cellIs" dxfId="1292" priority="1302" operator="greaterThan">
      <formula>0</formula>
    </cfRule>
  </conditionalFormatting>
  <conditionalFormatting sqref="AE2396">
    <cfRule type="expression" dxfId="1291" priority="1301">
      <formula>COUNTIF(F2396,"*円*")=1</formula>
    </cfRule>
  </conditionalFormatting>
  <conditionalFormatting sqref="C2396">
    <cfRule type="expression" dxfId="1290" priority="1299">
      <formula>ISERR(C2396)=TRUE</formula>
    </cfRule>
  </conditionalFormatting>
  <conditionalFormatting sqref="C2396:E2396">
    <cfRule type="cellIs" dxfId="1289" priority="1298" operator="greaterThan">
      <formula>0</formula>
    </cfRule>
  </conditionalFormatting>
  <conditionalFormatting sqref="G2394:I2394">
    <cfRule type="expression" dxfId="1288" priority="1300">
      <formula>$D2394="JPY"</formula>
    </cfRule>
  </conditionalFormatting>
  <conditionalFormatting sqref="F2394">
    <cfRule type="expression" dxfId="1287" priority="1293">
      <formula>$E2394="クレカ入金"</formula>
    </cfRule>
    <cfRule type="expression" dxfId="1286" priority="1297">
      <formula>COUNTIF($E2394,"*円*")=1</formula>
    </cfRule>
  </conditionalFormatting>
  <conditionalFormatting sqref="G2396">
    <cfRule type="cellIs" dxfId="1285" priority="1294" operator="equal">
      <formula>"金額入力"</formula>
    </cfRule>
    <cfRule type="expression" dxfId="1284" priority="1296">
      <formula>COUNTIF($F2396,"*円*")=1</formula>
    </cfRule>
  </conditionalFormatting>
  <conditionalFormatting sqref="I2396">
    <cfRule type="expression" dxfId="1283" priority="1295">
      <formula>D2394="JPY"</formula>
    </cfRule>
  </conditionalFormatting>
  <conditionalFormatting sqref="T2398">
    <cfRule type="expression" dxfId="1282" priority="1292">
      <formula>AND(D2399="USD",COUNTIF(F2401,"*円*")=0)=TRUE</formula>
    </cfRule>
  </conditionalFormatting>
  <conditionalFormatting sqref="T2399">
    <cfRule type="expression" dxfId="1281" priority="1291">
      <formula>AND(D2399="USD",COUNTIF(F2401,"*円*")=0)=TRUE</formula>
    </cfRule>
  </conditionalFormatting>
  <conditionalFormatting sqref="K2401:R2401">
    <cfRule type="cellIs" dxfId="1280" priority="1290" operator="greaterThan">
      <formula>0</formula>
    </cfRule>
  </conditionalFormatting>
  <conditionalFormatting sqref="AE2401">
    <cfRule type="expression" dxfId="1279" priority="1289">
      <formula>COUNTIF(F2401,"*円*")=1</formula>
    </cfRule>
  </conditionalFormatting>
  <conditionalFormatting sqref="C2401">
    <cfRule type="expression" dxfId="1278" priority="1287">
      <formula>ISERR(C2401)=TRUE</formula>
    </cfRule>
  </conditionalFormatting>
  <conditionalFormatting sqref="C2401:E2401">
    <cfRule type="cellIs" dxfId="1277" priority="1286" operator="greaterThan">
      <formula>0</formula>
    </cfRule>
  </conditionalFormatting>
  <conditionalFormatting sqref="G2399:I2399">
    <cfRule type="expression" dxfId="1276" priority="1288">
      <formula>$D2399="JPY"</formula>
    </cfRule>
  </conditionalFormatting>
  <conditionalFormatting sqref="F2399">
    <cfRule type="expression" dxfId="1275" priority="1281">
      <formula>$E2399="クレカ入金"</formula>
    </cfRule>
    <cfRule type="expression" dxfId="1274" priority="1285">
      <formula>COUNTIF($E2399,"*円*")=1</formula>
    </cfRule>
  </conditionalFormatting>
  <conditionalFormatting sqref="G2401">
    <cfRule type="cellIs" dxfId="1273" priority="1282" operator="equal">
      <formula>"金額入力"</formula>
    </cfRule>
    <cfRule type="expression" dxfId="1272" priority="1284">
      <formula>COUNTIF($F2401,"*円*")=1</formula>
    </cfRule>
  </conditionalFormatting>
  <conditionalFormatting sqref="I2401">
    <cfRule type="expression" dxfId="1271" priority="1283">
      <formula>D2399="JPY"</formula>
    </cfRule>
  </conditionalFormatting>
  <conditionalFormatting sqref="T2403">
    <cfRule type="expression" dxfId="1270" priority="1280">
      <formula>AND(D2404="USD",COUNTIF(F2406,"*円*")=0)=TRUE</formula>
    </cfRule>
  </conditionalFormatting>
  <conditionalFormatting sqref="T2404">
    <cfRule type="expression" dxfId="1269" priority="1279">
      <formula>AND(D2404="USD",COUNTIF(F2406,"*円*")=0)=TRUE</formula>
    </cfRule>
  </conditionalFormatting>
  <conditionalFormatting sqref="K2406:R2406">
    <cfRule type="cellIs" dxfId="1268" priority="1278" operator="greaterThan">
      <formula>0</formula>
    </cfRule>
  </conditionalFormatting>
  <conditionalFormatting sqref="AE2406">
    <cfRule type="expression" dxfId="1267" priority="1277">
      <formula>COUNTIF(F2406,"*円*")=1</formula>
    </cfRule>
  </conditionalFormatting>
  <conditionalFormatting sqref="C2406">
    <cfRule type="expression" dxfId="1266" priority="1275">
      <formula>ISERR(C2406)=TRUE</formula>
    </cfRule>
  </conditionalFormatting>
  <conditionalFormatting sqref="C2406:E2406">
    <cfRule type="cellIs" dxfId="1265" priority="1274" operator="greaterThan">
      <formula>0</formula>
    </cfRule>
  </conditionalFormatting>
  <conditionalFormatting sqref="G2404:I2404">
    <cfRule type="expression" dxfId="1264" priority="1276">
      <formula>$D2404="JPY"</formula>
    </cfRule>
  </conditionalFormatting>
  <conditionalFormatting sqref="F2404">
    <cfRule type="expression" dxfId="1263" priority="1269">
      <formula>$E2404="クレカ入金"</formula>
    </cfRule>
    <cfRule type="expression" dxfId="1262" priority="1273">
      <formula>COUNTIF($E2404,"*円*")=1</formula>
    </cfRule>
  </conditionalFormatting>
  <conditionalFormatting sqref="G2406">
    <cfRule type="cellIs" dxfId="1261" priority="1270" operator="equal">
      <formula>"金額入力"</formula>
    </cfRule>
    <cfRule type="expression" dxfId="1260" priority="1272">
      <formula>COUNTIF($F2406,"*円*")=1</formula>
    </cfRule>
  </conditionalFormatting>
  <conditionalFormatting sqref="I2406">
    <cfRule type="expression" dxfId="1259" priority="1271">
      <formula>D2404="JPY"</formula>
    </cfRule>
  </conditionalFormatting>
  <conditionalFormatting sqref="C2422">
    <cfRule type="expression" dxfId="1258" priority="1265">
      <formula>ISERR(C2422)=TRUE</formula>
    </cfRule>
  </conditionalFormatting>
  <conditionalFormatting sqref="C2422:E2422">
    <cfRule type="cellIs" dxfId="1257" priority="1264" operator="greaterThan">
      <formula>0</formula>
    </cfRule>
  </conditionalFormatting>
  <conditionalFormatting sqref="G2420:I2420">
    <cfRule type="expression" dxfId="1256" priority="1266">
      <formula>$D2420="JPY"</formula>
    </cfRule>
  </conditionalFormatting>
  <conditionalFormatting sqref="T2419">
    <cfRule type="expression" dxfId="1255" priority="1267">
      <formula>AND(D2420="USD",COUNTIF(F2422,"*円*")=0)=TRUE</formula>
    </cfRule>
  </conditionalFormatting>
  <conditionalFormatting sqref="F2420">
    <cfRule type="expression" dxfId="1254" priority="1216">
      <formula>$E2420="クレカ入金"</formula>
    </cfRule>
    <cfRule type="expression" dxfId="1253" priority="1263">
      <formula>COUNTIF($E2420,"*円*")=1</formula>
    </cfRule>
  </conditionalFormatting>
  <conditionalFormatting sqref="G2422">
    <cfRule type="cellIs" dxfId="1252" priority="1250" operator="equal">
      <formula>"金額入力"</formula>
    </cfRule>
    <cfRule type="expression" dxfId="1251" priority="1256">
      <formula>COUNTIF($F2422,"*円*")=1</formula>
    </cfRule>
  </conditionalFormatting>
  <conditionalFormatting sqref="T2420">
    <cfRule type="expression" dxfId="1250" priority="1255">
      <formula>AND(D2420="USD",COUNTIF(F2422,"*円*")=0)=TRUE</formula>
    </cfRule>
  </conditionalFormatting>
  <conditionalFormatting sqref="C2411:C2416">
    <cfRule type="expression" dxfId="1249" priority="1254">
      <formula>B2411="✓"</formula>
    </cfRule>
  </conditionalFormatting>
  <conditionalFormatting sqref="G2411">
    <cfRule type="expression" dxfId="1248" priority="1253">
      <formula>J2411="✓"</formula>
    </cfRule>
  </conditionalFormatting>
  <conditionalFormatting sqref="I2422">
    <cfRule type="expression" dxfId="1247" priority="1252">
      <formula>D2420="JPY"</formula>
    </cfRule>
  </conditionalFormatting>
  <conditionalFormatting sqref="E2409:E2410 G2409 I2409">
    <cfRule type="cellIs" dxfId="1246" priority="1251" operator="greaterThan">
      <formula>0</formula>
    </cfRule>
  </conditionalFormatting>
  <conditionalFormatting sqref="G2412">
    <cfRule type="expression" dxfId="1245" priority="1249">
      <formula>J2412="✓"</formula>
    </cfRule>
  </conditionalFormatting>
  <conditionalFormatting sqref="G2413">
    <cfRule type="expression" dxfId="1244" priority="1248">
      <formula>J2413="✓"</formula>
    </cfRule>
  </conditionalFormatting>
  <conditionalFormatting sqref="G2414">
    <cfRule type="expression" dxfId="1243" priority="1247">
      <formula>J2414="✓"</formula>
    </cfRule>
  </conditionalFormatting>
  <conditionalFormatting sqref="G2415">
    <cfRule type="expression" dxfId="1242" priority="1246">
      <formula>J2415="✓"</formula>
    </cfRule>
  </conditionalFormatting>
  <conditionalFormatting sqref="G2416">
    <cfRule type="expression" dxfId="1241" priority="1245">
      <formula>J2416="✓"</formula>
    </cfRule>
  </conditionalFormatting>
  <conditionalFormatting sqref="T2424">
    <cfRule type="expression" dxfId="1240" priority="1244">
      <formula>AND(D2425="USD",COUNTIF(F2427,"*円*")=0)=TRUE</formula>
    </cfRule>
  </conditionalFormatting>
  <conditionalFormatting sqref="T2425">
    <cfRule type="expression" dxfId="1239" priority="1243">
      <formula>AND(D2425="USD",COUNTIF(F2427,"*円*")=0)=TRUE</formula>
    </cfRule>
  </conditionalFormatting>
  <conditionalFormatting sqref="T2429">
    <cfRule type="expression" dxfId="1238" priority="1242">
      <formula>AND(D2430="USD",COUNTIF(F2432,"*円*")=0)=TRUE</formula>
    </cfRule>
  </conditionalFormatting>
  <conditionalFormatting sqref="T2430">
    <cfRule type="expression" dxfId="1237" priority="1241">
      <formula>AND(D2430="USD",COUNTIF(F2432,"*円*")=0)=TRUE</formula>
    </cfRule>
  </conditionalFormatting>
  <conditionalFormatting sqref="T2434">
    <cfRule type="expression" dxfId="1236" priority="1240">
      <formula>AND(D2435="USD",COUNTIF(F2437,"*円*")=0)=TRUE</formula>
    </cfRule>
  </conditionalFormatting>
  <conditionalFormatting sqref="T2435">
    <cfRule type="expression" dxfId="1235" priority="1239">
      <formula>AND(D2435="USD",COUNTIF(F2437,"*円*")=0)=TRUE</formula>
    </cfRule>
  </conditionalFormatting>
  <conditionalFormatting sqref="T2439">
    <cfRule type="expression" dxfId="1234" priority="1238">
      <formula>AND(D2440="USD",COUNTIF(F2442,"*円*")=0)=TRUE</formula>
    </cfRule>
  </conditionalFormatting>
  <conditionalFormatting sqref="T2440">
    <cfRule type="expression" dxfId="1233" priority="1237">
      <formula>AND(D2440="USD",COUNTIF(F2442,"*円*")=0)=TRUE</formula>
    </cfRule>
  </conditionalFormatting>
  <conditionalFormatting sqref="T2444">
    <cfRule type="expression" dxfId="1232" priority="1236">
      <formula>AND(D2445="USD",COUNTIF(F2447,"*円*")=0)=TRUE</formula>
    </cfRule>
  </conditionalFormatting>
  <conditionalFormatting sqref="T2445">
    <cfRule type="expression" dxfId="1231" priority="1235">
      <formula>AND(D2445="USD",COUNTIF(F2447,"*円*")=0)=TRUE</formula>
    </cfRule>
  </conditionalFormatting>
  <conditionalFormatting sqref="T2449">
    <cfRule type="expression" dxfId="1230" priority="1234">
      <formula>AND(D2450="USD",COUNTIF(F2452,"*円*")=0)=TRUE</formula>
    </cfRule>
  </conditionalFormatting>
  <conditionalFormatting sqref="T2450">
    <cfRule type="expression" dxfId="1229" priority="1233">
      <formula>AND(D2450="USD",COUNTIF(F2452,"*円*")=0)=TRUE</formula>
    </cfRule>
  </conditionalFormatting>
  <conditionalFormatting sqref="T2454">
    <cfRule type="expression" dxfId="1228" priority="1232">
      <formula>AND(D2455="USD",COUNTIF(F2457,"*円*")=0)=TRUE</formula>
    </cfRule>
  </conditionalFormatting>
  <conditionalFormatting sqref="T2455">
    <cfRule type="expression" dxfId="1227" priority="1231">
      <formula>AND(D2455="USD",COUNTIF(F2457,"*円*")=0)=TRUE</formula>
    </cfRule>
  </conditionalFormatting>
  <conditionalFormatting sqref="T2459">
    <cfRule type="expression" dxfId="1226" priority="1230">
      <formula>AND(D2460="USD",COUNTIF(F2462,"*円*")=0)=TRUE</formula>
    </cfRule>
  </conditionalFormatting>
  <conditionalFormatting sqref="T2460">
    <cfRule type="expression" dxfId="1225" priority="1229">
      <formula>AND(D2460="USD",COUNTIF(F2462,"*円*")=0)=TRUE</formula>
    </cfRule>
  </conditionalFormatting>
  <conditionalFormatting sqref="T2464">
    <cfRule type="expression" dxfId="1224" priority="1228">
      <formula>AND(D2465="USD",COUNTIF(F2467,"*円*")=0)=TRUE</formula>
    </cfRule>
  </conditionalFormatting>
  <conditionalFormatting sqref="T2465">
    <cfRule type="expression" dxfId="1223" priority="1227">
      <formula>AND(D2465="USD",COUNTIF(F2467,"*円*")=0)=TRUE</formula>
    </cfRule>
  </conditionalFormatting>
  <conditionalFormatting sqref="K2422:R2422">
    <cfRule type="cellIs" dxfId="1222" priority="1226" operator="greaterThan">
      <formula>0</formula>
    </cfRule>
  </conditionalFormatting>
  <conditionalFormatting sqref="K2427:R2427">
    <cfRule type="cellIs" dxfId="1221" priority="1225" operator="greaterThan">
      <formula>0</formula>
    </cfRule>
  </conditionalFormatting>
  <conditionalFormatting sqref="K2432:R2432">
    <cfRule type="cellIs" dxfId="1220" priority="1224" operator="greaterThan">
      <formula>0</formula>
    </cfRule>
  </conditionalFormatting>
  <conditionalFormatting sqref="K2437:R2437">
    <cfRule type="cellIs" dxfId="1219" priority="1223" operator="greaterThan">
      <formula>0</formula>
    </cfRule>
  </conditionalFormatting>
  <conditionalFormatting sqref="K2442:R2442">
    <cfRule type="cellIs" dxfId="1218" priority="1222" operator="greaterThan">
      <formula>0</formula>
    </cfRule>
  </conditionalFormatting>
  <conditionalFormatting sqref="K2447:R2447">
    <cfRule type="cellIs" dxfId="1217" priority="1221" operator="greaterThan">
      <formula>0</formula>
    </cfRule>
  </conditionalFormatting>
  <conditionalFormatting sqref="K2452:R2452">
    <cfRule type="cellIs" dxfId="1216" priority="1220" operator="greaterThan">
      <formula>0</formula>
    </cfRule>
  </conditionalFormatting>
  <conditionalFormatting sqref="K2457:R2457">
    <cfRule type="cellIs" dxfId="1215" priority="1219" operator="greaterThan">
      <formula>0</formula>
    </cfRule>
  </conditionalFormatting>
  <conditionalFormatting sqref="K2462:R2462">
    <cfRule type="cellIs" dxfId="1214" priority="1218" operator="greaterThan">
      <formula>0</formula>
    </cfRule>
  </conditionalFormatting>
  <conditionalFormatting sqref="K2467:R2467">
    <cfRule type="cellIs" dxfId="1213" priority="1217" operator="greaterThan">
      <formula>0</formula>
    </cfRule>
  </conditionalFormatting>
  <conditionalFormatting sqref="AE2422">
    <cfRule type="expression" dxfId="1212" priority="1215">
      <formula>COUNTIF(F2422,"*円*")=1</formula>
    </cfRule>
  </conditionalFormatting>
  <conditionalFormatting sqref="AE2427">
    <cfRule type="expression" dxfId="1211" priority="1214">
      <formula>COUNTIF(F2427,"*円*")=1</formula>
    </cfRule>
  </conditionalFormatting>
  <conditionalFormatting sqref="AE2432">
    <cfRule type="expression" dxfId="1210" priority="1213">
      <formula>COUNTIF(F2432,"*円*")=1</formula>
    </cfRule>
  </conditionalFormatting>
  <conditionalFormatting sqref="AE2437">
    <cfRule type="expression" dxfId="1209" priority="1212">
      <formula>COUNTIF(F2437,"*円*")=1</formula>
    </cfRule>
  </conditionalFormatting>
  <conditionalFormatting sqref="AE2442">
    <cfRule type="expression" dxfId="1208" priority="1211">
      <formula>COUNTIF(F2442,"*円*")=1</formula>
    </cfRule>
  </conditionalFormatting>
  <conditionalFormatting sqref="AE2447">
    <cfRule type="expression" dxfId="1207" priority="1210">
      <formula>COUNTIF(F2447,"*円*")=1</formula>
    </cfRule>
  </conditionalFormatting>
  <conditionalFormatting sqref="AE2452">
    <cfRule type="expression" dxfId="1206" priority="1209">
      <formula>COUNTIF(F2452,"*円*")=1</formula>
    </cfRule>
  </conditionalFormatting>
  <conditionalFormatting sqref="AE2457">
    <cfRule type="expression" dxfId="1205" priority="1208">
      <formula>COUNTIF(F2457,"*円*")=1</formula>
    </cfRule>
  </conditionalFormatting>
  <conditionalFormatting sqref="AE2462">
    <cfRule type="expression" dxfId="1204" priority="1207">
      <formula>COUNTIF(F2462,"*円*")=1</formula>
    </cfRule>
  </conditionalFormatting>
  <conditionalFormatting sqref="AE2467">
    <cfRule type="expression" dxfId="1203" priority="1206">
      <formula>COUNTIF(F2467,"*円*")=1</formula>
    </cfRule>
  </conditionalFormatting>
  <conditionalFormatting sqref="C2427">
    <cfRule type="expression" dxfId="1202" priority="1204">
      <formula>ISERR(C2427)=TRUE</formula>
    </cfRule>
  </conditionalFormatting>
  <conditionalFormatting sqref="C2427:E2427">
    <cfRule type="cellIs" dxfId="1201" priority="1203" operator="greaterThan">
      <formula>0</formula>
    </cfRule>
  </conditionalFormatting>
  <conditionalFormatting sqref="G2425:I2425">
    <cfRule type="expression" dxfId="1200" priority="1205">
      <formula>$D2425="JPY"</formula>
    </cfRule>
  </conditionalFormatting>
  <conditionalFormatting sqref="F2425">
    <cfRule type="expression" dxfId="1199" priority="1198">
      <formula>$E2425="クレカ入金"</formula>
    </cfRule>
    <cfRule type="expression" dxfId="1198" priority="1202">
      <formula>COUNTIF($E2425,"*円*")=1</formula>
    </cfRule>
  </conditionalFormatting>
  <conditionalFormatting sqref="G2427">
    <cfRule type="cellIs" dxfId="1197" priority="1199" operator="equal">
      <formula>"金額入力"</formula>
    </cfRule>
    <cfRule type="expression" dxfId="1196" priority="1201">
      <formula>COUNTIF($F2427,"*円*")=1</formula>
    </cfRule>
  </conditionalFormatting>
  <conditionalFormatting sqref="I2427">
    <cfRule type="expression" dxfId="1195" priority="1200">
      <formula>D2425="JPY"</formula>
    </cfRule>
  </conditionalFormatting>
  <conditionalFormatting sqref="C2432">
    <cfRule type="expression" dxfId="1194" priority="1196">
      <formula>ISERR(C2432)=TRUE</formula>
    </cfRule>
  </conditionalFormatting>
  <conditionalFormatting sqref="C2432:E2432">
    <cfRule type="cellIs" dxfId="1193" priority="1195" operator="greaterThan">
      <formula>0</formula>
    </cfRule>
  </conditionalFormatting>
  <conditionalFormatting sqref="G2430:I2430">
    <cfRule type="expression" dxfId="1192" priority="1197">
      <formula>$D2430="JPY"</formula>
    </cfRule>
  </conditionalFormatting>
  <conditionalFormatting sqref="F2430">
    <cfRule type="expression" dxfId="1191" priority="1190">
      <formula>$E2430="クレカ入金"</formula>
    </cfRule>
    <cfRule type="expression" dxfId="1190" priority="1194">
      <formula>COUNTIF($E2430,"*円*")=1</formula>
    </cfRule>
  </conditionalFormatting>
  <conditionalFormatting sqref="G2432">
    <cfRule type="cellIs" dxfId="1189" priority="1191" operator="equal">
      <formula>"金額入力"</formula>
    </cfRule>
    <cfRule type="expression" dxfId="1188" priority="1193">
      <formula>COUNTIF($F2432,"*円*")=1</formula>
    </cfRule>
  </conditionalFormatting>
  <conditionalFormatting sqref="I2432">
    <cfRule type="expression" dxfId="1187" priority="1192">
      <formula>D2430="JPY"</formula>
    </cfRule>
  </conditionalFormatting>
  <conditionalFormatting sqref="C2437">
    <cfRule type="expression" dxfId="1186" priority="1188">
      <formula>ISERR(C2437)=TRUE</formula>
    </cfRule>
  </conditionalFormatting>
  <conditionalFormatting sqref="C2437:E2437">
    <cfRule type="cellIs" dxfId="1185" priority="1187" operator="greaterThan">
      <formula>0</formula>
    </cfRule>
  </conditionalFormatting>
  <conditionalFormatting sqref="G2435:I2435">
    <cfRule type="expression" dxfId="1184" priority="1189">
      <formula>$D2435="JPY"</formula>
    </cfRule>
  </conditionalFormatting>
  <conditionalFormatting sqref="F2435">
    <cfRule type="expression" dxfId="1183" priority="1182">
      <formula>$E2435="クレカ入金"</formula>
    </cfRule>
    <cfRule type="expression" dxfId="1182" priority="1186">
      <formula>COUNTIF($E2435,"*円*")=1</formula>
    </cfRule>
  </conditionalFormatting>
  <conditionalFormatting sqref="G2437">
    <cfRule type="cellIs" dxfId="1181" priority="1183" operator="equal">
      <formula>"金額入力"</formula>
    </cfRule>
    <cfRule type="expression" dxfId="1180" priority="1185">
      <formula>COUNTIF($F2437,"*円*")=1</formula>
    </cfRule>
  </conditionalFormatting>
  <conditionalFormatting sqref="I2437">
    <cfRule type="expression" dxfId="1179" priority="1184">
      <formula>D2435="JPY"</formula>
    </cfRule>
  </conditionalFormatting>
  <conditionalFormatting sqref="C2442">
    <cfRule type="expression" dxfId="1178" priority="1180">
      <formula>ISERR(C2442)=TRUE</formula>
    </cfRule>
  </conditionalFormatting>
  <conditionalFormatting sqref="C2442:E2442">
    <cfRule type="cellIs" dxfId="1177" priority="1179" operator="greaterThan">
      <formula>0</formula>
    </cfRule>
  </conditionalFormatting>
  <conditionalFormatting sqref="G2440:I2440">
    <cfRule type="expression" dxfId="1176" priority="1181">
      <formula>$D2440="JPY"</formula>
    </cfRule>
  </conditionalFormatting>
  <conditionalFormatting sqref="F2440">
    <cfRule type="expression" dxfId="1175" priority="1174">
      <formula>$E2440="クレカ入金"</formula>
    </cfRule>
    <cfRule type="expression" dxfId="1174" priority="1178">
      <formula>COUNTIF($E2440,"*円*")=1</formula>
    </cfRule>
  </conditionalFormatting>
  <conditionalFormatting sqref="G2442">
    <cfRule type="cellIs" dxfId="1173" priority="1175" operator="equal">
      <formula>"金額入力"</formula>
    </cfRule>
    <cfRule type="expression" dxfId="1172" priority="1177">
      <formula>COUNTIF($F2442,"*円*")=1</formula>
    </cfRule>
  </conditionalFormatting>
  <conditionalFormatting sqref="I2442">
    <cfRule type="expression" dxfId="1171" priority="1176">
      <formula>D2440="JPY"</formula>
    </cfRule>
  </conditionalFormatting>
  <conditionalFormatting sqref="C2447">
    <cfRule type="expression" dxfId="1170" priority="1172">
      <formula>ISERR(C2447)=TRUE</formula>
    </cfRule>
  </conditionalFormatting>
  <conditionalFormatting sqref="C2447:E2447">
    <cfRule type="cellIs" dxfId="1169" priority="1171" operator="greaterThan">
      <formula>0</formula>
    </cfRule>
  </conditionalFormatting>
  <conditionalFormatting sqref="G2445:I2445">
    <cfRule type="expression" dxfId="1168" priority="1173">
      <formula>$D2445="JPY"</formula>
    </cfRule>
  </conditionalFormatting>
  <conditionalFormatting sqref="F2445">
    <cfRule type="expression" dxfId="1167" priority="1166">
      <formula>$E2445="クレカ入金"</formula>
    </cfRule>
    <cfRule type="expression" dxfId="1166" priority="1170">
      <formula>COUNTIF($E2445,"*円*")=1</formula>
    </cfRule>
  </conditionalFormatting>
  <conditionalFormatting sqref="G2447">
    <cfRule type="cellIs" dxfId="1165" priority="1167" operator="equal">
      <formula>"金額入力"</formula>
    </cfRule>
    <cfRule type="expression" dxfId="1164" priority="1169">
      <formula>COUNTIF($F2447,"*円*")=1</formula>
    </cfRule>
  </conditionalFormatting>
  <conditionalFormatting sqref="I2447">
    <cfRule type="expression" dxfId="1163" priority="1168">
      <formula>D2445="JPY"</formula>
    </cfRule>
  </conditionalFormatting>
  <conditionalFormatting sqref="C2452">
    <cfRule type="expression" dxfId="1162" priority="1164">
      <formula>ISERR(C2452)=TRUE</formula>
    </cfRule>
  </conditionalFormatting>
  <conditionalFormatting sqref="C2452:E2452">
    <cfRule type="cellIs" dxfId="1161" priority="1163" operator="greaterThan">
      <formula>0</formula>
    </cfRule>
  </conditionalFormatting>
  <conditionalFormatting sqref="G2450:I2450">
    <cfRule type="expression" dxfId="1160" priority="1165">
      <formula>$D2450="JPY"</formula>
    </cfRule>
  </conditionalFormatting>
  <conditionalFormatting sqref="F2450">
    <cfRule type="expression" dxfId="1159" priority="1158">
      <formula>$E2450="クレカ入金"</formula>
    </cfRule>
    <cfRule type="expression" dxfId="1158" priority="1162">
      <formula>COUNTIF($E2450,"*円*")=1</formula>
    </cfRule>
  </conditionalFormatting>
  <conditionalFormatting sqref="G2452">
    <cfRule type="cellIs" dxfId="1157" priority="1159" operator="equal">
      <formula>"金額入力"</formula>
    </cfRule>
    <cfRule type="expression" dxfId="1156" priority="1161">
      <formula>COUNTIF($F2452,"*円*")=1</formula>
    </cfRule>
  </conditionalFormatting>
  <conditionalFormatting sqref="I2452">
    <cfRule type="expression" dxfId="1155" priority="1160">
      <formula>D2450="JPY"</formula>
    </cfRule>
  </conditionalFormatting>
  <conditionalFormatting sqref="C2457">
    <cfRule type="expression" dxfId="1154" priority="1156">
      <formula>ISERR(C2457)=TRUE</formula>
    </cfRule>
  </conditionalFormatting>
  <conditionalFormatting sqref="C2457:E2457">
    <cfRule type="cellIs" dxfId="1153" priority="1155" operator="greaterThan">
      <formula>0</formula>
    </cfRule>
  </conditionalFormatting>
  <conditionalFormatting sqref="G2455:I2455">
    <cfRule type="expression" dxfId="1152" priority="1157">
      <formula>$D2455="JPY"</formula>
    </cfRule>
  </conditionalFormatting>
  <conditionalFormatting sqref="F2455">
    <cfRule type="expression" dxfId="1151" priority="1150">
      <formula>$E2455="クレカ入金"</formula>
    </cfRule>
    <cfRule type="expression" dxfId="1150" priority="1154">
      <formula>COUNTIF($E2455,"*円*")=1</formula>
    </cfRule>
  </conditionalFormatting>
  <conditionalFormatting sqref="G2457">
    <cfRule type="cellIs" dxfId="1149" priority="1151" operator="equal">
      <formula>"金額入力"</formula>
    </cfRule>
    <cfRule type="expression" dxfId="1148" priority="1153">
      <formula>COUNTIF($F2457,"*円*")=1</formula>
    </cfRule>
  </conditionalFormatting>
  <conditionalFormatting sqref="I2457">
    <cfRule type="expression" dxfId="1147" priority="1152">
      <formula>D2455="JPY"</formula>
    </cfRule>
  </conditionalFormatting>
  <conditionalFormatting sqref="C2462">
    <cfRule type="expression" dxfId="1146" priority="1148">
      <formula>ISERR(C2462)=TRUE</formula>
    </cfRule>
  </conditionalFormatting>
  <conditionalFormatting sqref="C2462:E2462">
    <cfRule type="cellIs" dxfId="1145" priority="1147" operator="greaterThan">
      <formula>0</formula>
    </cfRule>
  </conditionalFormatting>
  <conditionalFormatting sqref="G2460:I2460">
    <cfRule type="expression" dxfId="1144" priority="1149">
      <formula>$D2460="JPY"</formula>
    </cfRule>
  </conditionalFormatting>
  <conditionalFormatting sqref="F2460">
    <cfRule type="expression" dxfId="1143" priority="1142">
      <formula>$E2460="クレカ入金"</formula>
    </cfRule>
    <cfRule type="expression" dxfId="1142" priority="1146">
      <formula>COUNTIF($E2460,"*円*")=1</formula>
    </cfRule>
  </conditionalFormatting>
  <conditionalFormatting sqref="G2462">
    <cfRule type="cellIs" dxfId="1141" priority="1143" operator="equal">
      <formula>"金額入力"</formula>
    </cfRule>
    <cfRule type="expression" dxfId="1140" priority="1145">
      <formula>COUNTIF($F2462,"*円*")=1</formula>
    </cfRule>
  </conditionalFormatting>
  <conditionalFormatting sqref="I2462">
    <cfRule type="expression" dxfId="1139" priority="1144">
      <formula>D2460="JPY"</formula>
    </cfRule>
  </conditionalFormatting>
  <conditionalFormatting sqref="C2467">
    <cfRule type="expression" dxfId="1138" priority="1140">
      <formula>ISERR(C2467)=TRUE</formula>
    </cfRule>
  </conditionalFormatting>
  <conditionalFormatting sqref="C2467:E2467">
    <cfRule type="cellIs" dxfId="1137" priority="1139" operator="greaterThan">
      <formula>0</formula>
    </cfRule>
  </conditionalFormatting>
  <conditionalFormatting sqref="G2465:I2465">
    <cfRule type="expression" dxfId="1136" priority="1141">
      <formula>$D2465="JPY"</formula>
    </cfRule>
  </conditionalFormatting>
  <conditionalFormatting sqref="F2465">
    <cfRule type="expression" dxfId="1135" priority="1134">
      <formula>$E2465="クレカ入金"</formula>
    </cfRule>
    <cfRule type="expression" dxfId="1134" priority="1138">
      <formula>COUNTIF($E2465,"*円*")=1</formula>
    </cfRule>
  </conditionalFormatting>
  <conditionalFormatting sqref="G2467">
    <cfRule type="cellIs" dxfId="1133" priority="1135" operator="equal">
      <formula>"金額入力"</formula>
    </cfRule>
    <cfRule type="expression" dxfId="1132" priority="1137">
      <formula>COUNTIF($F2467,"*円*")=1</formula>
    </cfRule>
  </conditionalFormatting>
  <conditionalFormatting sqref="I2467">
    <cfRule type="expression" dxfId="1131" priority="1136">
      <formula>D2465="JPY"</formula>
    </cfRule>
  </conditionalFormatting>
  <conditionalFormatting sqref="T2469">
    <cfRule type="expression" dxfId="1130" priority="1133">
      <formula>AND(D2470="USD",COUNTIF(F2472,"*円*")=0)=TRUE</formula>
    </cfRule>
  </conditionalFormatting>
  <conditionalFormatting sqref="T2470">
    <cfRule type="expression" dxfId="1129" priority="1132">
      <formula>AND(D2470="USD",COUNTIF(F2472,"*円*")=0)=TRUE</formula>
    </cfRule>
  </conditionalFormatting>
  <conditionalFormatting sqref="K2472:R2472">
    <cfRule type="cellIs" dxfId="1128" priority="1131" operator="greaterThan">
      <formula>0</formula>
    </cfRule>
  </conditionalFormatting>
  <conditionalFormatting sqref="AE2472">
    <cfRule type="expression" dxfId="1127" priority="1130">
      <formula>COUNTIF(F2472,"*円*")=1</formula>
    </cfRule>
  </conditionalFormatting>
  <conditionalFormatting sqref="C2472">
    <cfRule type="expression" dxfId="1126" priority="1128">
      <formula>ISERR(C2472)=TRUE</formula>
    </cfRule>
  </conditionalFormatting>
  <conditionalFormatting sqref="C2472:E2472">
    <cfRule type="cellIs" dxfId="1125" priority="1127" operator="greaterThan">
      <formula>0</formula>
    </cfRule>
  </conditionalFormatting>
  <conditionalFormatting sqref="G2470:I2470">
    <cfRule type="expression" dxfId="1124" priority="1129">
      <formula>$D2470="JPY"</formula>
    </cfRule>
  </conditionalFormatting>
  <conditionalFormatting sqref="F2470">
    <cfRule type="expression" dxfId="1123" priority="1122">
      <formula>$E2470="クレカ入金"</formula>
    </cfRule>
    <cfRule type="expression" dxfId="1122" priority="1126">
      <formula>COUNTIF($E2470,"*円*")=1</formula>
    </cfRule>
  </conditionalFormatting>
  <conditionalFormatting sqref="G2472">
    <cfRule type="cellIs" dxfId="1121" priority="1123" operator="equal">
      <formula>"金額入力"</formula>
    </cfRule>
    <cfRule type="expression" dxfId="1120" priority="1125">
      <formula>COUNTIF($F2472,"*円*")=1</formula>
    </cfRule>
  </conditionalFormatting>
  <conditionalFormatting sqref="I2472">
    <cfRule type="expression" dxfId="1119" priority="1124">
      <formula>D2470="JPY"</formula>
    </cfRule>
  </conditionalFormatting>
  <conditionalFormatting sqref="T2474">
    <cfRule type="expression" dxfId="1118" priority="1121">
      <formula>AND(D2475="USD",COUNTIF(F2477,"*円*")=0)=TRUE</formula>
    </cfRule>
  </conditionalFormatting>
  <conditionalFormatting sqref="T2475">
    <cfRule type="expression" dxfId="1117" priority="1120">
      <formula>AND(D2475="USD",COUNTIF(F2477,"*円*")=0)=TRUE</formula>
    </cfRule>
  </conditionalFormatting>
  <conditionalFormatting sqref="K2477:R2477">
    <cfRule type="cellIs" dxfId="1116" priority="1119" operator="greaterThan">
      <formula>0</formula>
    </cfRule>
  </conditionalFormatting>
  <conditionalFormatting sqref="AE2477">
    <cfRule type="expression" dxfId="1115" priority="1118">
      <formula>COUNTIF(F2477,"*円*")=1</formula>
    </cfRule>
  </conditionalFormatting>
  <conditionalFormatting sqref="C2477">
    <cfRule type="expression" dxfId="1114" priority="1116">
      <formula>ISERR(C2477)=TRUE</formula>
    </cfRule>
  </conditionalFormatting>
  <conditionalFormatting sqref="C2477:E2477">
    <cfRule type="cellIs" dxfId="1113" priority="1115" operator="greaterThan">
      <formula>0</formula>
    </cfRule>
  </conditionalFormatting>
  <conditionalFormatting sqref="G2475:I2475">
    <cfRule type="expression" dxfId="1112" priority="1117">
      <formula>$D2475="JPY"</formula>
    </cfRule>
  </conditionalFormatting>
  <conditionalFormatting sqref="F2475">
    <cfRule type="expression" dxfId="1111" priority="1110">
      <formula>$E2475="クレカ入金"</formula>
    </cfRule>
    <cfRule type="expression" dxfId="1110" priority="1114">
      <formula>COUNTIF($E2475,"*円*")=1</formula>
    </cfRule>
  </conditionalFormatting>
  <conditionalFormatting sqref="G2477">
    <cfRule type="cellIs" dxfId="1109" priority="1111" operator="equal">
      <formula>"金額入力"</formula>
    </cfRule>
    <cfRule type="expression" dxfId="1108" priority="1113">
      <formula>COUNTIF($F2477,"*円*")=1</formula>
    </cfRule>
  </conditionalFormatting>
  <conditionalFormatting sqref="I2477">
    <cfRule type="expression" dxfId="1107" priority="1112">
      <formula>D2475="JPY"</formula>
    </cfRule>
  </conditionalFormatting>
  <conditionalFormatting sqref="T2479">
    <cfRule type="expression" dxfId="1106" priority="1109">
      <formula>AND(D2480="USD",COUNTIF(F2482,"*円*")=0)=TRUE</formula>
    </cfRule>
  </conditionalFormatting>
  <conditionalFormatting sqref="T2480">
    <cfRule type="expression" dxfId="1105" priority="1108">
      <formula>AND(D2480="USD",COUNTIF(F2482,"*円*")=0)=TRUE</formula>
    </cfRule>
  </conditionalFormatting>
  <conditionalFormatting sqref="K2482:R2482">
    <cfRule type="cellIs" dxfId="1104" priority="1107" operator="greaterThan">
      <formula>0</formula>
    </cfRule>
  </conditionalFormatting>
  <conditionalFormatting sqref="AE2482">
    <cfRule type="expression" dxfId="1103" priority="1106">
      <formula>COUNTIF(F2482,"*円*")=1</formula>
    </cfRule>
  </conditionalFormatting>
  <conditionalFormatting sqref="C2482">
    <cfRule type="expression" dxfId="1102" priority="1104">
      <formula>ISERR(C2482)=TRUE</formula>
    </cfRule>
  </conditionalFormatting>
  <conditionalFormatting sqref="C2482:E2482">
    <cfRule type="cellIs" dxfId="1101" priority="1103" operator="greaterThan">
      <formula>0</formula>
    </cfRule>
  </conditionalFormatting>
  <conditionalFormatting sqref="G2480:I2480">
    <cfRule type="expression" dxfId="1100" priority="1105">
      <formula>$D2480="JPY"</formula>
    </cfRule>
  </conditionalFormatting>
  <conditionalFormatting sqref="F2480">
    <cfRule type="expression" dxfId="1099" priority="1098">
      <formula>$E2480="クレカ入金"</formula>
    </cfRule>
    <cfRule type="expression" dxfId="1098" priority="1102">
      <formula>COUNTIF($E2480,"*円*")=1</formula>
    </cfRule>
  </conditionalFormatting>
  <conditionalFormatting sqref="G2482">
    <cfRule type="cellIs" dxfId="1097" priority="1099" operator="equal">
      <formula>"金額入力"</formula>
    </cfRule>
    <cfRule type="expression" dxfId="1096" priority="1101">
      <formula>COUNTIF($F2482,"*円*")=1</formula>
    </cfRule>
  </conditionalFormatting>
  <conditionalFormatting sqref="I2482">
    <cfRule type="expression" dxfId="1095" priority="1100">
      <formula>D2480="JPY"</formula>
    </cfRule>
  </conditionalFormatting>
  <conditionalFormatting sqref="T2484">
    <cfRule type="expression" dxfId="1094" priority="1097">
      <formula>AND(D2485="USD",COUNTIF(F2487,"*円*")=0)=TRUE</formula>
    </cfRule>
  </conditionalFormatting>
  <conditionalFormatting sqref="T2485">
    <cfRule type="expression" dxfId="1093" priority="1096">
      <formula>AND(D2485="USD",COUNTIF(F2487,"*円*")=0)=TRUE</formula>
    </cfRule>
  </conditionalFormatting>
  <conditionalFormatting sqref="K2487:R2487">
    <cfRule type="cellIs" dxfId="1092" priority="1095" operator="greaterThan">
      <formula>0</formula>
    </cfRule>
  </conditionalFormatting>
  <conditionalFormatting sqref="AE2487">
    <cfRule type="expression" dxfId="1091" priority="1094">
      <formula>COUNTIF(F2487,"*円*")=1</formula>
    </cfRule>
  </conditionalFormatting>
  <conditionalFormatting sqref="C2487">
    <cfRule type="expression" dxfId="1090" priority="1092">
      <formula>ISERR(C2487)=TRUE</formula>
    </cfRule>
  </conditionalFormatting>
  <conditionalFormatting sqref="C2487:E2487">
    <cfRule type="cellIs" dxfId="1089" priority="1091" operator="greaterThan">
      <formula>0</formula>
    </cfRule>
  </conditionalFormatting>
  <conditionalFormatting sqref="G2485:I2485">
    <cfRule type="expression" dxfId="1088" priority="1093">
      <formula>$D2485="JPY"</formula>
    </cfRule>
  </conditionalFormatting>
  <conditionalFormatting sqref="F2485">
    <cfRule type="expression" dxfId="1087" priority="1086">
      <formula>$E2485="クレカ入金"</formula>
    </cfRule>
    <cfRule type="expression" dxfId="1086" priority="1090">
      <formula>COUNTIF($E2485,"*円*")=1</formula>
    </cfRule>
  </conditionalFormatting>
  <conditionalFormatting sqref="G2487">
    <cfRule type="cellIs" dxfId="1085" priority="1087" operator="equal">
      <formula>"金額入力"</formula>
    </cfRule>
    <cfRule type="expression" dxfId="1084" priority="1089">
      <formula>COUNTIF($F2487,"*円*")=1</formula>
    </cfRule>
  </conditionalFormatting>
  <conditionalFormatting sqref="I2487">
    <cfRule type="expression" dxfId="1083" priority="1088">
      <formula>D2485="JPY"</formula>
    </cfRule>
  </conditionalFormatting>
  <conditionalFormatting sqref="T2489">
    <cfRule type="expression" dxfId="1082" priority="1085">
      <formula>AND(D2490="USD",COUNTIF(F2492,"*円*")=0)=TRUE</formula>
    </cfRule>
  </conditionalFormatting>
  <conditionalFormatting sqref="T2490">
    <cfRule type="expression" dxfId="1081" priority="1084">
      <formula>AND(D2490="USD",COUNTIF(F2492,"*円*")=0)=TRUE</formula>
    </cfRule>
  </conditionalFormatting>
  <conditionalFormatting sqref="K2492:R2492">
    <cfRule type="cellIs" dxfId="1080" priority="1083" operator="greaterThan">
      <formula>0</formula>
    </cfRule>
  </conditionalFormatting>
  <conditionalFormatting sqref="AE2492">
    <cfRule type="expression" dxfId="1079" priority="1082">
      <formula>COUNTIF(F2492,"*円*")=1</formula>
    </cfRule>
  </conditionalFormatting>
  <conditionalFormatting sqref="C2492">
    <cfRule type="expression" dxfId="1078" priority="1080">
      <formula>ISERR(C2492)=TRUE</formula>
    </cfRule>
  </conditionalFormatting>
  <conditionalFormatting sqref="C2492:E2492">
    <cfRule type="cellIs" dxfId="1077" priority="1079" operator="greaterThan">
      <formula>0</formula>
    </cfRule>
  </conditionalFormatting>
  <conditionalFormatting sqref="G2490:I2490">
    <cfRule type="expression" dxfId="1076" priority="1081">
      <formula>$D2490="JPY"</formula>
    </cfRule>
  </conditionalFormatting>
  <conditionalFormatting sqref="F2490">
    <cfRule type="expression" dxfId="1075" priority="1074">
      <formula>$E2490="クレカ入金"</formula>
    </cfRule>
    <cfRule type="expression" dxfId="1074" priority="1078">
      <formula>COUNTIF($E2490,"*円*")=1</formula>
    </cfRule>
  </conditionalFormatting>
  <conditionalFormatting sqref="G2492">
    <cfRule type="cellIs" dxfId="1073" priority="1075" operator="equal">
      <formula>"金額入力"</formula>
    </cfRule>
    <cfRule type="expression" dxfId="1072" priority="1077">
      <formula>COUNTIF($F2492,"*円*")=1</formula>
    </cfRule>
  </conditionalFormatting>
  <conditionalFormatting sqref="I2492">
    <cfRule type="expression" dxfId="1071" priority="1076">
      <formula>D2490="JPY"</formula>
    </cfRule>
  </conditionalFormatting>
  <conditionalFormatting sqref="C2508">
    <cfRule type="expression" dxfId="1070" priority="1070">
      <formula>ISERR(C2508)=TRUE</formula>
    </cfRule>
  </conditionalFormatting>
  <conditionalFormatting sqref="C2508:E2508">
    <cfRule type="cellIs" dxfId="1069" priority="1069" operator="greaterThan">
      <formula>0</formula>
    </cfRule>
  </conditionalFormatting>
  <conditionalFormatting sqref="G2506:I2506">
    <cfRule type="expression" dxfId="1068" priority="1071">
      <formula>$D2506="JPY"</formula>
    </cfRule>
  </conditionalFormatting>
  <conditionalFormatting sqref="T2505">
    <cfRule type="expression" dxfId="1067" priority="1072">
      <formula>AND(D2506="USD",COUNTIF(F2508,"*円*")=0)=TRUE</formula>
    </cfRule>
  </conditionalFormatting>
  <conditionalFormatting sqref="F2506">
    <cfRule type="expression" dxfId="1066" priority="1021">
      <formula>$E2506="クレカ入金"</formula>
    </cfRule>
    <cfRule type="expression" dxfId="1065" priority="1068">
      <formula>COUNTIF($E2506,"*円*")=1</formula>
    </cfRule>
  </conditionalFormatting>
  <conditionalFormatting sqref="G2508">
    <cfRule type="cellIs" dxfId="1064" priority="1055" operator="equal">
      <formula>"金額入力"</formula>
    </cfRule>
    <cfRule type="expression" dxfId="1063" priority="1061">
      <formula>COUNTIF($F2508,"*円*")=1</formula>
    </cfRule>
  </conditionalFormatting>
  <conditionalFormatting sqref="T2506">
    <cfRule type="expression" dxfId="1062" priority="1060">
      <formula>AND(D2506="USD",COUNTIF(F2508,"*円*")=0)=TRUE</formula>
    </cfRule>
  </conditionalFormatting>
  <conditionalFormatting sqref="C2497:C2502">
    <cfRule type="expression" dxfId="1061" priority="1059">
      <formula>B2497="✓"</formula>
    </cfRule>
  </conditionalFormatting>
  <conditionalFormatting sqref="G2497">
    <cfRule type="expression" dxfId="1060" priority="1058">
      <formula>J2497="✓"</formula>
    </cfRule>
  </conditionalFormatting>
  <conditionalFormatting sqref="I2508">
    <cfRule type="expression" dxfId="1059" priority="1057">
      <formula>D2506="JPY"</formula>
    </cfRule>
  </conditionalFormatting>
  <conditionalFormatting sqref="E2495:E2496 G2495 I2495">
    <cfRule type="cellIs" dxfId="1058" priority="1056" operator="greaterThan">
      <formula>0</formula>
    </cfRule>
  </conditionalFormatting>
  <conditionalFormatting sqref="G2498">
    <cfRule type="expression" dxfId="1057" priority="1054">
      <formula>J2498="✓"</formula>
    </cfRule>
  </conditionalFormatting>
  <conditionalFormatting sqref="G2499">
    <cfRule type="expression" dxfId="1056" priority="1053">
      <formula>J2499="✓"</formula>
    </cfRule>
  </conditionalFormatting>
  <conditionalFormatting sqref="G2500">
    <cfRule type="expression" dxfId="1055" priority="1052">
      <formula>J2500="✓"</formula>
    </cfRule>
  </conditionalFormatting>
  <conditionalFormatting sqref="G2501">
    <cfRule type="expression" dxfId="1054" priority="1051">
      <formula>J2501="✓"</formula>
    </cfRule>
  </conditionalFormatting>
  <conditionalFormatting sqref="G2502">
    <cfRule type="expression" dxfId="1053" priority="1050">
      <formula>J2502="✓"</formula>
    </cfRule>
  </conditionalFormatting>
  <conditionalFormatting sqref="T2510">
    <cfRule type="expression" dxfId="1052" priority="1049">
      <formula>AND(D2511="USD",COUNTIF(F2513,"*円*")=0)=TRUE</formula>
    </cfRule>
  </conditionalFormatting>
  <conditionalFormatting sqref="T2511">
    <cfRule type="expression" dxfId="1051" priority="1048">
      <formula>AND(D2511="USD",COUNTIF(F2513,"*円*")=0)=TRUE</formula>
    </cfRule>
  </conditionalFormatting>
  <conditionalFormatting sqref="T2515">
    <cfRule type="expression" dxfId="1050" priority="1047">
      <formula>AND(D2516="USD",COUNTIF(F2518,"*円*")=0)=TRUE</formula>
    </cfRule>
  </conditionalFormatting>
  <conditionalFormatting sqref="T2516">
    <cfRule type="expression" dxfId="1049" priority="1046">
      <formula>AND(D2516="USD",COUNTIF(F2518,"*円*")=0)=TRUE</formula>
    </cfRule>
  </conditionalFormatting>
  <conditionalFormatting sqref="T2520">
    <cfRule type="expression" dxfId="1048" priority="1045">
      <formula>AND(D2521="USD",COUNTIF(F2523,"*円*")=0)=TRUE</formula>
    </cfRule>
  </conditionalFormatting>
  <conditionalFormatting sqref="T2521">
    <cfRule type="expression" dxfId="1047" priority="1044">
      <formula>AND(D2521="USD",COUNTIF(F2523,"*円*")=0)=TRUE</formula>
    </cfRule>
  </conditionalFormatting>
  <conditionalFormatting sqref="T2525">
    <cfRule type="expression" dxfId="1046" priority="1043">
      <formula>AND(D2526="USD",COUNTIF(F2528,"*円*")=0)=TRUE</formula>
    </cfRule>
  </conditionalFormatting>
  <conditionalFormatting sqref="T2526">
    <cfRule type="expression" dxfId="1045" priority="1042">
      <formula>AND(D2526="USD",COUNTIF(F2528,"*円*")=0)=TRUE</formula>
    </cfRule>
  </conditionalFormatting>
  <conditionalFormatting sqref="T2530">
    <cfRule type="expression" dxfId="1044" priority="1041">
      <formula>AND(D2531="USD",COUNTIF(F2533,"*円*")=0)=TRUE</formula>
    </cfRule>
  </conditionalFormatting>
  <conditionalFormatting sqref="T2531">
    <cfRule type="expression" dxfId="1043" priority="1040">
      <formula>AND(D2531="USD",COUNTIF(F2533,"*円*")=0)=TRUE</formula>
    </cfRule>
  </conditionalFormatting>
  <conditionalFormatting sqref="T2535">
    <cfRule type="expression" dxfId="1042" priority="1039">
      <formula>AND(D2536="USD",COUNTIF(F2538,"*円*")=0)=TRUE</formula>
    </cfRule>
  </conditionalFormatting>
  <conditionalFormatting sqref="T2536">
    <cfRule type="expression" dxfId="1041" priority="1038">
      <formula>AND(D2536="USD",COUNTIF(F2538,"*円*")=0)=TRUE</formula>
    </cfRule>
  </conditionalFormatting>
  <conditionalFormatting sqref="T2540">
    <cfRule type="expression" dxfId="1040" priority="1037">
      <formula>AND(D2541="USD",COUNTIF(F2543,"*円*")=0)=TRUE</formula>
    </cfRule>
  </conditionalFormatting>
  <conditionalFormatting sqref="T2541">
    <cfRule type="expression" dxfId="1039" priority="1036">
      <formula>AND(D2541="USD",COUNTIF(F2543,"*円*")=0)=TRUE</formula>
    </cfRule>
  </conditionalFormatting>
  <conditionalFormatting sqref="T2545">
    <cfRule type="expression" dxfId="1038" priority="1035">
      <formula>AND(D2546="USD",COUNTIF(F2548,"*円*")=0)=TRUE</formula>
    </cfRule>
  </conditionalFormatting>
  <conditionalFormatting sqref="T2546">
    <cfRule type="expression" dxfId="1037" priority="1034">
      <formula>AND(D2546="USD",COUNTIF(F2548,"*円*")=0)=TRUE</formula>
    </cfRule>
  </conditionalFormatting>
  <conditionalFormatting sqref="T2550">
    <cfRule type="expression" dxfId="1036" priority="1033">
      <formula>AND(D2551="USD",COUNTIF(F2553,"*円*")=0)=TRUE</formula>
    </cfRule>
  </conditionalFormatting>
  <conditionalFormatting sqref="T2551">
    <cfRule type="expression" dxfId="1035" priority="1032">
      <formula>AND(D2551="USD",COUNTIF(F2553,"*円*")=0)=TRUE</formula>
    </cfRule>
  </conditionalFormatting>
  <conditionalFormatting sqref="K2508:R2508">
    <cfRule type="cellIs" dxfId="1034" priority="1031" operator="greaterThan">
      <formula>0</formula>
    </cfRule>
  </conditionalFormatting>
  <conditionalFormatting sqref="K2513:R2513">
    <cfRule type="cellIs" dxfId="1033" priority="1030" operator="greaterThan">
      <formula>0</formula>
    </cfRule>
  </conditionalFormatting>
  <conditionalFormatting sqref="K2518:R2518">
    <cfRule type="cellIs" dxfId="1032" priority="1029" operator="greaterThan">
      <formula>0</formula>
    </cfRule>
  </conditionalFormatting>
  <conditionalFormatting sqref="K2523:R2523">
    <cfRule type="cellIs" dxfId="1031" priority="1028" operator="greaterThan">
      <formula>0</formula>
    </cfRule>
  </conditionalFormatting>
  <conditionalFormatting sqref="K2528:R2528">
    <cfRule type="cellIs" dxfId="1030" priority="1027" operator="greaterThan">
      <formula>0</formula>
    </cfRule>
  </conditionalFormatting>
  <conditionalFormatting sqref="K2533:R2533">
    <cfRule type="cellIs" dxfId="1029" priority="1026" operator="greaterThan">
      <formula>0</formula>
    </cfRule>
  </conditionalFormatting>
  <conditionalFormatting sqref="K2538:R2538">
    <cfRule type="cellIs" dxfId="1028" priority="1025" operator="greaterThan">
      <formula>0</formula>
    </cfRule>
  </conditionalFormatting>
  <conditionalFormatting sqref="K2543:R2543">
    <cfRule type="cellIs" dxfId="1027" priority="1024" operator="greaterThan">
      <formula>0</formula>
    </cfRule>
  </conditionalFormatting>
  <conditionalFormatting sqref="K2548:R2548">
    <cfRule type="cellIs" dxfId="1026" priority="1023" operator="greaterThan">
      <formula>0</formula>
    </cfRule>
  </conditionalFormatting>
  <conditionalFormatting sqref="K2553:R2553">
    <cfRule type="cellIs" dxfId="1025" priority="1022" operator="greaterThan">
      <formula>0</formula>
    </cfRule>
  </conditionalFormatting>
  <conditionalFormatting sqref="AE2508">
    <cfRule type="expression" dxfId="1024" priority="1020">
      <formula>COUNTIF(F2508,"*円*")=1</formula>
    </cfRule>
  </conditionalFormatting>
  <conditionalFormatting sqref="AE2513">
    <cfRule type="expression" dxfId="1023" priority="1019">
      <formula>COUNTIF(F2513,"*円*")=1</formula>
    </cfRule>
  </conditionalFormatting>
  <conditionalFormatting sqref="AE2518">
    <cfRule type="expression" dxfId="1022" priority="1018">
      <formula>COUNTIF(F2518,"*円*")=1</formula>
    </cfRule>
  </conditionalFormatting>
  <conditionalFormatting sqref="AE2523">
    <cfRule type="expression" dxfId="1021" priority="1017">
      <formula>COUNTIF(F2523,"*円*")=1</formula>
    </cfRule>
  </conditionalFormatting>
  <conditionalFormatting sqref="AE2528">
    <cfRule type="expression" dxfId="1020" priority="1016">
      <formula>COUNTIF(F2528,"*円*")=1</formula>
    </cfRule>
  </conditionalFormatting>
  <conditionalFormatting sqref="AE2533">
    <cfRule type="expression" dxfId="1019" priority="1015">
      <formula>COUNTIF(F2533,"*円*")=1</formula>
    </cfRule>
  </conditionalFormatting>
  <conditionalFormatting sqref="AE2538">
    <cfRule type="expression" dxfId="1018" priority="1014">
      <formula>COUNTIF(F2538,"*円*")=1</formula>
    </cfRule>
  </conditionalFormatting>
  <conditionalFormatting sqref="AE2543">
    <cfRule type="expression" dxfId="1017" priority="1013">
      <formula>COUNTIF(F2543,"*円*")=1</formula>
    </cfRule>
  </conditionalFormatting>
  <conditionalFormatting sqref="AE2548">
    <cfRule type="expression" dxfId="1016" priority="1012">
      <formula>COUNTIF(F2548,"*円*")=1</formula>
    </cfRule>
  </conditionalFormatting>
  <conditionalFormatting sqref="AE2553">
    <cfRule type="expression" dxfId="1015" priority="1011">
      <formula>COUNTIF(F2553,"*円*")=1</formula>
    </cfRule>
  </conditionalFormatting>
  <conditionalFormatting sqref="C2513">
    <cfRule type="expression" dxfId="1014" priority="1009">
      <formula>ISERR(C2513)=TRUE</formula>
    </cfRule>
  </conditionalFormatting>
  <conditionalFormatting sqref="C2513:E2513">
    <cfRule type="cellIs" dxfId="1013" priority="1008" operator="greaterThan">
      <formula>0</formula>
    </cfRule>
  </conditionalFormatting>
  <conditionalFormatting sqref="G2511:I2511">
    <cfRule type="expression" dxfId="1012" priority="1010">
      <formula>$D2511="JPY"</formula>
    </cfRule>
  </conditionalFormatting>
  <conditionalFormatting sqref="F2511">
    <cfRule type="expression" dxfId="1011" priority="1003">
      <formula>$E2511="クレカ入金"</formula>
    </cfRule>
    <cfRule type="expression" dxfId="1010" priority="1007">
      <formula>COUNTIF($E2511,"*円*")=1</formula>
    </cfRule>
  </conditionalFormatting>
  <conditionalFormatting sqref="G2513">
    <cfRule type="cellIs" dxfId="1009" priority="1004" operator="equal">
      <formula>"金額入力"</formula>
    </cfRule>
    <cfRule type="expression" dxfId="1008" priority="1006">
      <formula>COUNTIF($F2513,"*円*")=1</formula>
    </cfRule>
  </conditionalFormatting>
  <conditionalFormatting sqref="I2513">
    <cfRule type="expression" dxfId="1007" priority="1005">
      <formula>D2511="JPY"</formula>
    </cfRule>
  </conditionalFormatting>
  <conditionalFormatting sqref="C2518">
    <cfRule type="expression" dxfId="1006" priority="1001">
      <formula>ISERR(C2518)=TRUE</formula>
    </cfRule>
  </conditionalFormatting>
  <conditionalFormatting sqref="C2518:E2518">
    <cfRule type="cellIs" dxfId="1005" priority="1000" operator="greaterThan">
      <formula>0</formula>
    </cfRule>
  </conditionalFormatting>
  <conditionalFormatting sqref="G2516:I2516">
    <cfRule type="expression" dxfId="1004" priority="1002">
      <formula>$D2516="JPY"</formula>
    </cfRule>
  </conditionalFormatting>
  <conditionalFormatting sqref="F2516">
    <cfRule type="expression" dxfId="1003" priority="995">
      <formula>$E2516="クレカ入金"</formula>
    </cfRule>
    <cfRule type="expression" dxfId="1002" priority="999">
      <formula>COUNTIF($E2516,"*円*")=1</formula>
    </cfRule>
  </conditionalFormatting>
  <conditionalFormatting sqref="G2518">
    <cfRule type="cellIs" dxfId="1001" priority="996" operator="equal">
      <formula>"金額入力"</formula>
    </cfRule>
    <cfRule type="expression" dxfId="1000" priority="998">
      <formula>COUNTIF($F2518,"*円*")=1</formula>
    </cfRule>
  </conditionalFormatting>
  <conditionalFormatting sqref="I2518">
    <cfRule type="expression" dxfId="999" priority="997">
      <formula>D2516="JPY"</formula>
    </cfRule>
  </conditionalFormatting>
  <conditionalFormatting sqref="C2523">
    <cfRule type="expression" dxfId="998" priority="993">
      <formula>ISERR(C2523)=TRUE</formula>
    </cfRule>
  </conditionalFormatting>
  <conditionalFormatting sqref="C2523:E2523">
    <cfRule type="cellIs" dxfId="997" priority="992" operator="greaterThan">
      <formula>0</formula>
    </cfRule>
  </conditionalFormatting>
  <conditionalFormatting sqref="G2521:I2521">
    <cfRule type="expression" dxfId="996" priority="994">
      <formula>$D2521="JPY"</formula>
    </cfRule>
  </conditionalFormatting>
  <conditionalFormatting sqref="F2521">
    <cfRule type="expression" dxfId="995" priority="987">
      <formula>$E2521="クレカ入金"</formula>
    </cfRule>
    <cfRule type="expression" dxfId="994" priority="991">
      <formula>COUNTIF($E2521,"*円*")=1</formula>
    </cfRule>
  </conditionalFormatting>
  <conditionalFormatting sqref="G2523">
    <cfRule type="cellIs" dxfId="993" priority="988" operator="equal">
      <formula>"金額入力"</formula>
    </cfRule>
    <cfRule type="expression" dxfId="992" priority="990">
      <formula>COUNTIF($F2523,"*円*")=1</formula>
    </cfRule>
  </conditionalFormatting>
  <conditionalFormatting sqref="I2523">
    <cfRule type="expression" dxfId="991" priority="989">
      <formula>D2521="JPY"</formula>
    </cfRule>
  </conditionalFormatting>
  <conditionalFormatting sqref="C2528">
    <cfRule type="expression" dxfId="990" priority="985">
      <formula>ISERR(C2528)=TRUE</formula>
    </cfRule>
  </conditionalFormatting>
  <conditionalFormatting sqref="C2528:E2528">
    <cfRule type="cellIs" dxfId="989" priority="984" operator="greaterThan">
      <formula>0</formula>
    </cfRule>
  </conditionalFormatting>
  <conditionalFormatting sqref="G2526:I2526">
    <cfRule type="expression" dxfId="988" priority="986">
      <formula>$D2526="JPY"</formula>
    </cfRule>
  </conditionalFormatting>
  <conditionalFormatting sqref="F2526">
    <cfRule type="expression" dxfId="987" priority="979">
      <formula>$E2526="クレカ入金"</formula>
    </cfRule>
    <cfRule type="expression" dxfId="986" priority="983">
      <formula>COUNTIF($E2526,"*円*")=1</formula>
    </cfRule>
  </conditionalFormatting>
  <conditionalFormatting sqref="G2528">
    <cfRule type="cellIs" dxfId="985" priority="980" operator="equal">
      <formula>"金額入力"</formula>
    </cfRule>
    <cfRule type="expression" dxfId="984" priority="982">
      <formula>COUNTIF($F2528,"*円*")=1</formula>
    </cfRule>
  </conditionalFormatting>
  <conditionalFormatting sqref="I2528">
    <cfRule type="expression" dxfId="983" priority="981">
      <formula>D2526="JPY"</formula>
    </cfRule>
  </conditionalFormatting>
  <conditionalFormatting sqref="C2533">
    <cfRule type="expression" dxfId="982" priority="977">
      <formula>ISERR(C2533)=TRUE</formula>
    </cfRule>
  </conditionalFormatting>
  <conditionalFormatting sqref="C2533:E2533">
    <cfRule type="cellIs" dxfId="981" priority="976" operator="greaterThan">
      <formula>0</formula>
    </cfRule>
  </conditionalFormatting>
  <conditionalFormatting sqref="G2531:I2531">
    <cfRule type="expression" dxfId="980" priority="978">
      <formula>$D2531="JPY"</formula>
    </cfRule>
  </conditionalFormatting>
  <conditionalFormatting sqref="F2531">
    <cfRule type="expression" dxfId="979" priority="971">
      <formula>$E2531="クレカ入金"</formula>
    </cfRule>
    <cfRule type="expression" dxfId="978" priority="975">
      <formula>COUNTIF($E2531,"*円*")=1</formula>
    </cfRule>
  </conditionalFormatting>
  <conditionalFormatting sqref="G2533">
    <cfRule type="cellIs" dxfId="977" priority="972" operator="equal">
      <formula>"金額入力"</formula>
    </cfRule>
    <cfRule type="expression" dxfId="976" priority="974">
      <formula>COUNTIF($F2533,"*円*")=1</formula>
    </cfRule>
  </conditionalFormatting>
  <conditionalFormatting sqref="I2533">
    <cfRule type="expression" dxfId="975" priority="973">
      <formula>D2531="JPY"</formula>
    </cfRule>
  </conditionalFormatting>
  <conditionalFormatting sqref="C2538">
    <cfRule type="expression" dxfId="974" priority="969">
      <formula>ISERR(C2538)=TRUE</formula>
    </cfRule>
  </conditionalFormatting>
  <conditionalFormatting sqref="C2538:E2538">
    <cfRule type="cellIs" dxfId="973" priority="968" operator="greaterThan">
      <formula>0</formula>
    </cfRule>
  </conditionalFormatting>
  <conditionalFormatting sqref="G2536:I2536">
    <cfRule type="expression" dxfId="972" priority="970">
      <formula>$D2536="JPY"</formula>
    </cfRule>
  </conditionalFormatting>
  <conditionalFormatting sqref="F2536">
    <cfRule type="expression" dxfId="971" priority="963">
      <formula>$E2536="クレカ入金"</formula>
    </cfRule>
    <cfRule type="expression" dxfId="970" priority="967">
      <formula>COUNTIF($E2536,"*円*")=1</formula>
    </cfRule>
  </conditionalFormatting>
  <conditionalFormatting sqref="G2538">
    <cfRule type="cellIs" dxfId="969" priority="964" operator="equal">
      <formula>"金額入力"</formula>
    </cfRule>
    <cfRule type="expression" dxfId="968" priority="966">
      <formula>COUNTIF($F2538,"*円*")=1</formula>
    </cfRule>
  </conditionalFormatting>
  <conditionalFormatting sqref="I2538">
    <cfRule type="expression" dxfId="967" priority="965">
      <formula>D2536="JPY"</formula>
    </cfRule>
  </conditionalFormatting>
  <conditionalFormatting sqref="C2543">
    <cfRule type="expression" dxfId="966" priority="961">
      <formula>ISERR(C2543)=TRUE</formula>
    </cfRule>
  </conditionalFormatting>
  <conditionalFormatting sqref="C2543:E2543">
    <cfRule type="cellIs" dxfId="965" priority="960" operator="greaterThan">
      <formula>0</formula>
    </cfRule>
  </conditionalFormatting>
  <conditionalFormatting sqref="G2541:I2541">
    <cfRule type="expression" dxfId="964" priority="962">
      <formula>$D2541="JPY"</formula>
    </cfRule>
  </conditionalFormatting>
  <conditionalFormatting sqref="F2541">
    <cfRule type="expression" dxfId="963" priority="955">
      <formula>$E2541="クレカ入金"</formula>
    </cfRule>
    <cfRule type="expression" dxfId="962" priority="959">
      <formula>COUNTIF($E2541,"*円*")=1</formula>
    </cfRule>
  </conditionalFormatting>
  <conditionalFormatting sqref="G2543">
    <cfRule type="cellIs" dxfId="961" priority="956" operator="equal">
      <formula>"金額入力"</formula>
    </cfRule>
    <cfRule type="expression" dxfId="960" priority="958">
      <formula>COUNTIF($F2543,"*円*")=1</formula>
    </cfRule>
  </conditionalFormatting>
  <conditionalFormatting sqref="I2543">
    <cfRule type="expression" dxfId="959" priority="957">
      <formula>D2541="JPY"</formula>
    </cfRule>
  </conditionalFormatting>
  <conditionalFormatting sqref="C2548">
    <cfRule type="expression" dxfId="958" priority="953">
      <formula>ISERR(C2548)=TRUE</formula>
    </cfRule>
  </conditionalFormatting>
  <conditionalFormatting sqref="C2548:E2548">
    <cfRule type="cellIs" dxfId="957" priority="952" operator="greaterThan">
      <formula>0</formula>
    </cfRule>
  </conditionalFormatting>
  <conditionalFormatting sqref="G2546:I2546">
    <cfRule type="expression" dxfId="956" priority="954">
      <formula>$D2546="JPY"</formula>
    </cfRule>
  </conditionalFormatting>
  <conditionalFormatting sqref="F2546">
    <cfRule type="expression" dxfId="955" priority="947">
      <formula>$E2546="クレカ入金"</formula>
    </cfRule>
    <cfRule type="expression" dxfId="954" priority="951">
      <formula>COUNTIF($E2546,"*円*")=1</formula>
    </cfRule>
  </conditionalFormatting>
  <conditionalFormatting sqref="G2548">
    <cfRule type="cellIs" dxfId="953" priority="948" operator="equal">
      <formula>"金額入力"</formula>
    </cfRule>
    <cfRule type="expression" dxfId="952" priority="950">
      <formula>COUNTIF($F2548,"*円*")=1</formula>
    </cfRule>
  </conditionalFormatting>
  <conditionalFormatting sqref="I2548">
    <cfRule type="expression" dxfId="951" priority="949">
      <formula>D2546="JPY"</formula>
    </cfRule>
  </conditionalFormatting>
  <conditionalFormatting sqref="C2553">
    <cfRule type="expression" dxfId="950" priority="945">
      <formula>ISERR(C2553)=TRUE</formula>
    </cfRule>
  </conditionalFormatting>
  <conditionalFormatting sqref="C2553:E2553">
    <cfRule type="cellIs" dxfId="949" priority="944" operator="greaterThan">
      <formula>0</formula>
    </cfRule>
  </conditionalFormatting>
  <conditionalFormatting sqref="G2551:I2551">
    <cfRule type="expression" dxfId="948" priority="946">
      <formula>$D2551="JPY"</formula>
    </cfRule>
  </conditionalFormatting>
  <conditionalFormatting sqref="F2551">
    <cfRule type="expression" dxfId="947" priority="939">
      <formula>$E2551="クレカ入金"</formula>
    </cfRule>
    <cfRule type="expression" dxfId="946" priority="943">
      <formula>COUNTIF($E2551,"*円*")=1</formula>
    </cfRule>
  </conditionalFormatting>
  <conditionalFormatting sqref="G2553">
    <cfRule type="cellIs" dxfId="945" priority="940" operator="equal">
      <formula>"金額入力"</formula>
    </cfRule>
    <cfRule type="expression" dxfId="944" priority="942">
      <formula>COUNTIF($F2553,"*円*")=1</formula>
    </cfRule>
  </conditionalFormatting>
  <conditionalFormatting sqref="I2553">
    <cfRule type="expression" dxfId="943" priority="941">
      <formula>D2551="JPY"</formula>
    </cfRule>
  </conditionalFormatting>
  <conditionalFormatting sqref="T2555">
    <cfRule type="expression" dxfId="942" priority="938">
      <formula>AND(D2556="USD",COUNTIF(F2558,"*円*")=0)=TRUE</formula>
    </cfRule>
  </conditionalFormatting>
  <conditionalFormatting sqref="T2556">
    <cfRule type="expression" dxfId="941" priority="937">
      <formula>AND(D2556="USD",COUNTIF(F2558,"*円*")=0)=TRUE</formula>
    </cfRule>
  </conditionalFormatting>
  <conditionalFormatting sqref="K2558:R2558">
    <cfRule type="cellIs" dxfId="940" priority="936" operator="greaterThan">
      <formula>0</formula>
    </cfRule>
  </conditionalFormatting>
  <conditionalFormatting sqref="AE2558">
    <cfRule type="expression" dxfId="939" priority="935">
      <formula>COUNTIF(F2558,"*円*")=1</formula>
    </cfRule>
  </conditionalFormatting>
  <conditionalFormatting sqref="C2558">
    <cfRule type="expression" dxfId="938" priority="933">
      <formula>ISERR(C2558)=TRUE</formula>
    </cfRule>
  </conditionalFormatting>
  <conditionalFormatting sqref="C2558:E2558">
    <cfRule type="cellIs" dxfId="937" priority="932" operator="greaterThan">
      <formula>0</formula>
    </cfRule>
  </conditionalFormatting>
  <conditionalFormatting sqref="G2556:I2556">
    <cfRule type="expression" dxfId="936" priority="934">
      <formula>$D2556="JPY"</formula>
    </cfRule>
  </conditionalFormatting>
  <conditionalFormatting sqref="F2556">
    <cfRule type="expression" dxfId="935" priority="927">
      <formula>$E2556="クレカ入金"</formula>
    </cfRule>
    <cfRule type="expression" dxfId="934" priority="931">
      <formula>COUNTIF($E2556,"*円*")=1</formula>
    </cfRule>
  </conditionalFormatting>
  <conditionalFormatting sqref="G2558">
    <cfRule type="cellIs" dxfId="933" priority="928" operator="equal">
      <formula>"金額入力"</formula>
    </cfRule>
    <cfRule type="expression" dxfId="932" priority="930">
      <formula>COUNTIF($F2558,"*円*")=1</formula>
    </cfRule>
  </conditionalFormatting>
  <conditionalFormatting sqref="I2558">
    <cfRule type="expression" dxfId="931" priority="929">
      <formula>D2556="JPY"</formula>
    </cfRule>
  </conditionalFormatting>
  <conditionalFormatting sqref="T2560">
    <cfRule type="expression" dxfId="930" priority="926">
      <formula>AND(D2561="USD",COUNTIF(F2563,"*円*")=0)=TRUE</formula>
    </cfRule>
  </conditionalFormatting>
  <conditionalFormatting sqref="T2561">
    <cfRule type="expression" dxfId="929" priority="925">
      <formula>AND(D2561="USD",COUNTIF(F2563,"*円*")=0)=TRUE</formula>
    </cfRule>
  </conditionalFormatting>
  <conditionalFormatting sqref="K2563:R2563">
    <cfRule type="cellIs" dxfId="928" priority="924" operator="greaterThan">
      <formula>0</formula>
    </cfRule>
  </conditionalFormatting>
  <conditionalFormatting sqref="AE2563">
    <cfRule type="expression" dxfId="927" priority="923">
      <formula>COUNTIF(F2563,"*円*")=1</formula>
    </cfRule>
  </conditionalFormatting>
  <conditionalFormatting sqref="C2563">
    <cfRule type="expression" dxfId="926" priority="921">
      <formula>ISERR(C2563)=TRUE</formula>
    </cfRule>
  </conditionalFormatting>
  <conditionalFormatting sqref="C2563:E2563">
    <cfRule type="cellIs" dxfId="925" priority="920" operator="greaterThan">
      <formula>0</formula>
    </cfRule>
  </conditionalFormatting>
  <conditionalFormatting sqref="G2561:I2561">
    <cfRule type="expression" dxfId="924" priority="922">
      <formula>$D2561="JPY"</formula>
    </cfRule>
  </conditionalFormatting>
  <conditionalFormatting sqref="F2561">
    <cfRule type="expression" dxfId="923" priority="915">
      <formula>$E2561="クレカ入金"</formula>
    </cfRule>
    <cfRule type="expression" dxfId="922" priority="919">
      <formula>COUNTIF($E2561,"*円*")=1</formula>
    </cfRule>
  </conditionalFormatting>
  <conditionalFormatting sqref="G2563">
    <cfRule type="cellIs" dxfId="921" priority="916" operator="equal">
      <formula>"金額入力"</formula>
    </cfRule>
    <cfRule type="expression" dxfId="920" priority="918">
      <formula>COUNTIF($F2563,"*円*")=1</formula>
    </cfRule>
  </conditionalFormatting>
  <conditionalFormatting sqref="I2563">
    <cfRule type="expression" dxfId="919" priority="917">
      <formula>D2561="JPY"</formula>
    </cfRule>
  </conditionalFormatting>
  <conditionalFormatting sqref="T2565">
    <cfRule type="expression" dxfId="918" priority="914">
      <formula>AND(D2566="USD",COUNTIF(F2568,"*円*")=0)=TRUE</formula>
    </cfRule>
  </conditionalFormatting>
  <conditionalFormatting sqref="T2566">
    <cfRule type="expression" dxfId="917" priority="913">
      <formula>AND(D2566="USD",COUNTIF(F2568,"*円*")=0)=TRUE</formula>
    </cfRule>
  </conditionalFormatting>
  <conditionalFormatting sqref="K2568:R2568">
    <cfRule type="cellIs" dxfId="916" priority="912" operator="greaterThan">
      <formula>0</formula>
    </cfRule>
  </conditionalFormatting>
  <conditionalFormatting sqref="AE2568">
    <cfRule type="expression" dxfId="915" priority="911">
      <formula>COUNTIF(F2568,"*円*")=1</formula>
    </cfRule>
  </conditionalFormatting>
  <conditionalFormatting sqref="C2568">
    <cfRule type="expression" dxfId="914" priority="909">
      <formula>ISERR(C2568)=TRUE</formula>
    </cfRule>
  </conditionalFormatting>
  <conditionalFormatting sqref="C2568:E2568">
    <cfRule type="cellIs" dxfId="913" priority="908" operator="greaterThan">
      <formula>0</formula>
    </cfRule>
  </conditionalFormatting>
  <conditionalFormatting sqref="G2566:I2566">
    <cfRule type="expression" dxfId="912" priority="910">
      <formula>$D2566="JPY"</formula>
    </cfRule>
  </conditionalFormatting>
  <conditionalFormatting sqref="F2566">
    <cfRule type="expression" dxfId="911" priority="903">
      <formula>$E2566="クレカ入金"</formula>
    </cfRule>
    <cfRule type="expression" dxfId="910" priority="907">
      <formula>COUNTIF($E2566,"*円*")=1</formula>
    </cfRule>
  </conditionalFormatting>
  <conditionalFormatting sqref="G2568">
    <cfRule type="cellIs" dxfId="909" priority="904" operator="equal">
      <formula>"金額入力"</formula>
    </cfRule>
    <cfRule type="expression" dxfId="908" priority="906">
      <formula>COUNTIF($F2568,"*円*")=1</formula>
    </cfRule>
  </conditionalFormatting>
  <conditionalFormatting sqref="I2568">
    <cfRule type="expression" dxfId="907" priority="905">
      <formula>D2566="JPY"</formula>
    </cfRule>
  </conditionalFormatting>
  <conditionalFormatting sqref="T2570">
    <cfRule type="expression" dxfId="906" priority="902">
      <formula>AND(D2571="USD",COUNTIF(F2573,"*円*")=0)=TRUE</formula>
    </cfRule>
  </conditionalFormatting>
  <conditionalFormatting sqref="T2571">
    <cfRule type="expression" dxfId="905" priority="901">
      <formula>AND(D2571="USD",COUNTIF(F2573,"*円*")=0)=TRUE</formula>
    </cfRule>
  </conditionalFormatting>
  <conditionalFormatting sqref="K2573:R2573">
    <cfRule type="cellIs" dxfId="904" priority="900" operator="greaterThan">
      <formula>0</formula>
    </cfRule>
  </conditionalFormatting>
  <conditionalFormatting sqref="AE2573">
    <cfRule type="expression" dxfId="903" priority="899">
      <formula>COUNTIF(F2573,"*円*")=1</formula>
    </cfRule>
  </conditionalFormatting>
  <conditionalFormatting sqref="C2573">
    <cfRule type="expression" dxfId="902" priority="897">
      <formula>ISERR(C2573)=TRUE</formula>
    </cfRule>
  </conditionalFormatting>
  <conditionalFormatting sqref="C2573:E2573">
    <cfRule type="cellIs" dxfId="901" priority="896" operator="greaterThan">
      <formula>0</formula>
    </cfRule>
  </conditionalFormatting>
  <conditionalFormatting sqref="G2571:I2571">
    <cfRule type="expression" dxfId="900" priority="898">
      <formula>$D2571="JPY"</formula>
    </cfRule>
  </conditionalFormatting>
  <conditionalFormatting sqref="F2571">
    <cfRule type="expression" dxfId="899" priority="891">
      <formula>$E2571="クレカ入金"</formula>
    </cfRule>
    <cfRule type="expression" dxfId="898" priority="895">
      <formula>COUNTIF($E2571,"*円*")=1</formula>
    </cfRule>
  </conditionalFormatting>
  <conditionalFormatting sqref="G2573">
    <cfRule type="cellIs" dxfId="897" priority="892" operator="equal">
      <formula>"金額入力"</formula>
    </cfRule>
    <cfRule type="expression" dxfId="896" priority="894">
      <formula>COUNTIF($F2573,"*円*")=1</formula>
    </cfRule>
  </conditionalFormatting>
  <conditionalFormatting sqref="I2573">
    <cfRule type="expression" dxfId="895" priority="893">
      <formula>D2571="JPY"</formula>
    </cfRule>
  </conditionalFormatting>
  <conditionalFormatting sqref="T2575">
    <cfRule type="expression" dxfId="894" priority="890">
      <formula>AND(D2576="USD",COUNTIF(F2578,"*円*")=0)=TRUE</formula>
    </cfRule>
  </conditionalFormatting>
  <conditionalFormatting sqref="T2576">
    <cfRule type="expression" dxfId="893" priority="889">
      <formula>AND(D2576="USD",COUNTIF(F2578,"*円*")=0)=TRUE</formula>
    </cfRule>
  </conditionalFormatting>
  <conditionalFormatting sqref="K2578:R2578">
    <cfRule type="cellIs" dxfId="892" priority="888" operator="greaterThan">
      <formula>0</formula>
    </cfRule>
  </conditionalFormatting>
  <conditionalFormatting sqref="AE2578">
    <cfRule type="expression" dxfId="891" priority="887">
      <formula>COUNTIF(F2578,"*円*")=1</formula>
    </cfRule>
  </conditionalFormatting>
  <conditionalFormatting sqref="C2578">
    <cfRule type="expression" dxfId="890" priority="885">
      <formula>ISERR(C2578)=TRUE</formula>
    </cfRule>
  </conditionalFormatting>
  <conditionalFormatting sqref="C2578:E2578">
    <cfRule type="cellIs" dxfId="889" priority="884" operator="greaterThan">
      <formula>0</formula>
    </cfRule>
  </conditionalFormatting>
  <conditionalFormatting sqref="G2576:I2576">
    <cfRule type="expression" dxfId="888" priority="886">
      <formula>$D2576="JPY"</formula>
    </cfRule>
  </conditionalFormatting>
  <conditionalFormatting sqref="F2576">
    <cfRule type="expression" dxfId="887" priority="879">
      <formula>$E2576="クレカ入金"</formula>
    </cfRule>
    <cfRule type="expression" dxfId="886" priority="883">
      <formula>COUNTIF($E2576,"*円*")=1</formula>
    </cfRule>
  </conditionalFormatting>
  <conditionalFormatting sqref="G2578">
    <cfRule type="cellIs" dxfId="885" priority="880" operator="equal">
      <formula>"金額入力"</formula>
    </cfRule>
    <cfRule type="expression" dxfId="884" priority="882">
      <formula>COUNTIF($F2578,"*円*")=1</formula>
    </cfRule>
  </conditionalFormatting>
  <conditionalFormatting sqref="I2578">
    <cfRule type="expression" dxfId="883" priority="881">
      <formula>D2576="JPY"</formula>
    </cfRule>
  </conditionalFormatting>
  <conditionalFormatting sqref="C2594">
    <cfRule type="expression" dxfId="882" priority="875">
      <formula>ISERR(C2594)=TRUE</formula>
    </cfRule>
  </conditionalFormatting>
  <conditionalFormatting sqref="C2594:E2594">
    <cfRule type="cellIs" dxfId="881" priority="874" operator="greaterThan">
      <formula>0</formula>
    </cfRule>
  </conditionalFormatting>
  <conditionalFormatting sqref="G2592:I2592">
    <cfRule type="expression" dxfId="880" priority="876">
      <formula>$D2592="JPY"</formula>
    </cfRule>
  </conditionalFormatting>
  <conditionalFormatting sqref="T2591">
    <cfRule type="expression" dxfId="879" priority="877">
      <formula>AND(D2592="USD",COUNTIF(F2594,"*円*")=0)=TRUE</formula>
    </cfRule>
  </conditionalFormatting>
  <conditionalFormatting sqref="F2592">
    <cfRule type="expression" dxfId="878" priority="826">
      <formula>$E2592="クレカ入金"</formula>
    </cfRule>
    <cfRule type="expression" dxfId="877" priority="873">
      <formula>COUNTIF($E2592,"*円*")=1</formula>
    </cfRule>
  </conditionalFormatting>
  <conditionalFormatting sqref="G2594">
    <cfRule type="cellIs" dxfId="876" priority="860" operator="equal">
      <formula>"金額入力"</formula>
    </cfRule>
    <cfRule type="expression" dxfId="875" priority="866">
      <formula>COUNTIF($F2594,"*円*")=1</formula>
    </cfRule>
  </conditionalFormatting>
  <conditionalFormatting sqref="T2592">
    <cfRule type="expression" dxfId="874" priority="865">
      <formula>AND(D2592="USD",COUNTIF(F2594,"*円*")=0)=TRUE</formula>
    </cfRule>
  </conditionalFormatting>
  <conditionalFormatting sqref="C2583:C2588">
    <cfRule type="expression" dxfId="873" priority="864">
      <formula>B2583="✓"</formula>
    </cfRule>
  </conditionalFormatting>
  <conditionalFormatting sqref="G2583">
    <cfRule type="expression" dxfId="872" priority="863">
      <formula>J2583="✓"</formula>
    </cfRule>
  </conditionalFormatting>
  <conditionalFormatting sqref="I2594">
    <cfRule type="expression" dxfId="871" priority="862">
      <formula>D2592="JPY"</formula>
    </cfRule>
  </conditionalFormatting>
  <conditionalFormatting sqref="E2581:E2582 G2581 I2581">
    <cfRule type="cellIs" dxfId="870" priority="861" operator="greaterThan">
      <formula>0</formula>
    </cfRule>
  </conditionalFormatting>
  <conditionalFormatting sqref="G2584">
    <cfRule type="expression" dxfId="869" priority="859">
      <formula>J2584="✓"</formula>
    </cfRule>
  </conditionalFormatting>
  <conditionalFormatting sqref="G2585">
    <cfRule type="expression" dxfId="868" priority="858">
      <formula>J2585="✓"</formula>
    </cfRule>
  </conditionalFormatting>
  <conditionalFormatting sqref="G2586">
    <cfRule type="expression" dxfId="867" priority="857">
      <formula>J2586="✓"</formula>
    </cfRule>
  </conditionalFormatting>
  <conditionalFormatting sqref="G2587">
    <cfRule type="expression" dxfId="866" priority="856">
      <formula>J2587="✓"</formula>
    </cfRule>
  </conditionalFormatting>
  <conditionalFormatting sqref="G2588">
    <cfRule type="expression" dxfId="865" priority="855">
      <formula>J2588="✓"</formula>
    </cfRule>
  </conditionalFormatting>
  <conditionalFormatting sqref="T2596">
    <cfRule type="expression" dxfId="864" priority="854">
      <formula>AND(D2597="USD",COUNTIF(F2599,"*円*")=0)=TRUE</formula>
    </cfRule>
  </conditionalFormatting>
  <conditionalFormatting sqref="T2597">
    <cfRule type="expression" dxfId="863" priority="853">
      <formula>AND(D2597="USD",COUNTIF(F2599,"*円*")=0)=TRUE</formula>
    </cfRule>
  </conditionalFormatting>
  <conditionalFormatting sqref="T2601">
    <cfRule type="expression" dxfId="862" priority="852">
      <formula>AND(D2602="USD",COUNTIF(F2604,"*円*")=0)=TRUE</formula>
    </cfRule>
  </conditionalFormatting>
  <conditionalFormatting sqref="T2602">
    <cfRule type="expression" dxfId="861" priority="851">
      <formula>AND(D2602="USD",COUNTIF(F2604,"*円*")=0)=TRUE</formula>
    </cfRule>
  </conditionalFormatting>
  <conditionalFormatting sqref="T2606">
    <cfRule type="expression" dxfId="860" priority="850">
      <formula>AND(D2607="USD",COUNTIF(F2609,"*円*")=0)=TRUE</formula>
    </cfRule>
  </conditionalFormatting>
  <conditionalFormatting sqref="T2607">
    <cfRule type="expression" dxfId="859" priority="849">
      <formula>AND(D2607="USD",COUNTIF(F2609,"*円*")=0)=TRUE</formula>
    </cfRule>
  </conditionalFormatting>
  <conditionalFormatting sqref="T2611">
    <cfRule type="expression" dxfId="858" priority="848">
      <formula>AND(D2612="USD",COUNTIF(F2614,"*円*")=0)=TRUE</formula>
    </cfRule>
  </conditionalFormatting>
  <conditionalFormatting sqref="T2612">
    <cfRule type="expression" dxfId="857" priority="847">
      <formula>AND(D2612="USD",COUNTIF(F2614,"*円*")=0)=TRUE</formula>
    </cfRule>
  </conditionalFormatting>
  <conditionalFormatting sqref="T2616">
    <cfRule type="expression" dxfId="856" priority="846">
      <formula>AND(D2617="USD",COUNTIF(F2619,"*円*")=0)=TRUE</formula>
    </cfRule>
  </conditionalFormatting>
  <conditionalFormatting sqref="T2617">
    <cfRule type="expression" dxfId="855" priority="845">
      <formula>AND(D2617="USD",COUNTIF(F2619,"*円*")=0)=TRUE</formula>
    </cfRule>
  </conditionalFormatting>
  <conditionalFormatting sqref="T2621">
    <cfRule type="expression" dxfId="854" priority="844">
      <formula>AND(D2622="USD",COUNTIF(F2624,"*円*")=0)=TRUE</formula>
    </cfRule>
  </conditionalFormatting>
  <conditionalFormatting sqref="T2622">
    <cfRule type="expression" dxfId="853" priority="843">
      <formula>AND(D2622="USD",COUNTIF(F2624,"*円*")=0)=TRUE</formula>
    </cfRule>
  </conditionalFormatting>
  <conditionalFormatting sqref="T2626">
    <cfRule type="expression" dxfId="852" priority="842">
      <formula>AND(D2627="USD",COUNTIF(F2629,"*円*")=0)=TRUE</formula>
    </cfRule>
  </conditionalFormatting>
  <conditionalFormatting sqref="T2627">
    <cfRule type="expression" dxfId="851" priority="841">
      <formula>AND(D2627="USD",COUNTIF(F2629,"*円*")=0)=TRUE</formula>
    </cfRule>
  </conditionalFormatting>
  <conditionalFormatting sqref="T2631">
    <cfRule type="expression" dxfId="850" priority="840">
      <formula>AND(D2632="USD",COUNTIF(F2634,"*円*")=0)=TRUE</formula>
    </cfRule>
  </conditionalFormatting>
  <conditionalFormatting sqref="T2632">
    <cfRule type="expression" dxfId="849" priority="839">
      <formula>AND(D2632="USD",COUNTIF(F2634,"*円*")=0)=TRUE</formula>
    </cfRule>
  </conditionalFormatting>
  <conditionalFormatting sqref="T2636">
    <cfRule type="expression" dxfId="848" priority="838">
      <formula>AND(D2637="USD",COUNTIF(F2639,"*円*")=0)=TRUE</formula>
    </cfRule>
  </conditionalFormatting>
  <conditionalFormatting sqref="T2637">
    <cfRule type="expression" dxfId="847" priority="837">
      <formula>AND(D2637="USD",COUNTIF(F2639,"*円*")=0)=TRUE</formula>
    </cfRule>
  </conditionalFormatting>
  <conditionalFormatting sqref="K2594:R2594">
    <cfRule type="cellIs" dxfId="846" priority="836" operator="greaterThan">
      <formula>0</formula>
    </cfRule>
  </conditionalFormatting>
  <conditionalFormatting sqref="K2599:R2599">
    <cfRule type="cellIs" dxfId="845" priority="835" operator="greaterThan">
      <formula>0</formula>
    </cfRule>
  </conditionalFormatting>
  <conditionalFormatting sqref="K2604:R2604">
    <cfRule type="cellIs" dxfId="844" priority="834" operator="greaterThan">
      <formula>0</formula>
    </cfRule>
  </conditionalFormatting>
  <conditionalFormatting sqref="K2609:R2609">
    <cfRule type="cellIs" dxfId="843" priority="833" operator="greaterThan">
      <formula>0</formula>
    </cfRule>
  </conditionalFormatting>
  <conditionalFormatting sqref="K2614:R2614">
    <cfRule type="cellIs" dxfId="842" priority="832" operator="greaterThan">
      <formula>0</formula>
    </cfRule>
  </conditionalFormatting>
  <conditionalFormatting sqref="K2619:R2619">
    <cfRule type="cellIs" dxfId="841" priority="831" operator="greaterThan">
      <formula>0</formula>
    </cfRule>
  </conditionalFormatting>
  <conditionalFormatting sqref="K2624:R2624">
    <cfRule type="cellIs" dxfId="840" priority="830" operator="greaterThan">
      <formula>0</formula>
    </cfRule>
  </conditionalFormatting>
  <conditionalFormatting sqref="K2629:R2629">
    <cfRule type="cellIs" dxfId="839" priority="829" operator="greaterThan">
      <formula>0</formula>
    </cfRule>
  </conditionalFormatting>
  <conditionalFormatting sqref="K2634:R2634">
    <cfRule type="cellIs" dxfId="838" priority="828" operator="greaterThan">
      <formula>0</formula>
    </cfRule>
  </conditionalFormatting>
  <conditionalFormatting sqref="K2639:R2639">
    <cfRule type="cellIs" dxfId="837" priority="827" operator="greaterThan">
      <formula>0</formula>
    </cfRule>
  </conditionalFormatting>
  <conditionalFormatting sqref="AE2594">
    <cfRule type="expression" dxfId="836" priority="825">
      <formula>COUNTIF(F2594,"*円*")=1</formula>
    </cfRule>
  </conditionalFormatting>
  <conditionalFormatting sqref="AE2599">
    <cfRule type="expression" dxfId="835" priority="824">
      <formula>COUNTIF(F2599,"*円*")=1</formula>
    </cfRule>
  </conditionalFormatting>
  <conditionalFormatting sqref="AE2604">
    <cfRule type="expression" dxfId="834" priority="823">
      <formula>COUNTIF(F2604,"*円*")=1</formula>
    </cfRule>
  </conditionalFormatting>
  <conditionalFormatting sqref="AE2609">
    <cfRule type="expression" dxfId="833" priority="822">
      <formula>COUNTIF(F2609,"*円*")=1</formula>
    </cfRule>
  </conditionalFormatting>
  <conditionalFormatting sqref="AE2614">
    <cfRule type="expression" dxfId="832" priority="821">
      <formula>COUNTIF(F2614,"*円*")=1</formula>
    </cfRule>
  </conditionalFormatting>
  <conditionalFormatting sqref="AE2619">
    <cfRule type="expression" dxfId="831" priority="820">
      <formula>COUNTIF(F2619,"*円*")=1</formula>
    </cfRule>
  </conditionalFormatting>
  <conditionalFormatting sqref="AE2624">
    <cfRule type="expression" dxfId="830" priority="819">
      <formula>COUNTIF(F2624,"*円*")=1</formula>
    </cfRule>
  </conditionalFormatting>
  <conditionalFormatting sqref="AE2629">
    <cfRule type="expression" dxfId="829" priority="818">
      <formula>COUNTIF(F2629,"*円*")=1</formula>
    </cfRule>
  </conditionalFormatting>
  <conditionalFormatting sqref="AE2634">
    <cfRule type="expression" dxfId="828" priority="817">
      <formula>COUNTIF(F2634,"*円*")=1</formula>
    </cfRule>
  </conditionalFormatting>
  <conditionalFormatting sqref="AE2639">
    <cfRule type="expression" dxfId="827" priority="816">
      <formula>COUNTIF(F2639,"*円*")=1</formula>
    </cfRule>
  </conditionalFormatting>
  <conditionalFormatting sqref="C2599">
    <cfRule type="expression" dxfId="826" priority="814">
      <formula>ISERR(C2599)=TRUE</formula>
    </cfRule>
  </conditionalFormatting>
  <conditionalFormatting sqref="C2599:E2599">
    <cfRule type="cellIs" dxfId="825" priority="813" operator="greaterThan">
      <formula>0</formula>
    </cfRule>
  </conditionalFormatting>
  <conditionalFormatting sqref="G2597:I2597">
    <cfRule type="expression" dxfId="824" priority="815">
      <formula>$D2597="JPY"</formula>
    </cfRule>
  </conditionalFormatting>
  <conditionalFormatting sqref="F2597">
    <cfRule type="expression" dxfId="823" priority="808">
      <formula>$E2597="クレカ入金"</formula>
    </cfRule>
    <cfRule type="expression" dxfId="822" priority="812">
      <formula>COUNTIF($E2597,"*円*")=1</formula>
    </cfRule>
  </conditionalFormatting>
  <conditionalFormatting sqref="G2599">
    <cfRule type="cellIs" dxfId="821" priority="809" operator="equal">
      <formula>"金額入力"</formula>
    </cfRule>
    <cfRule type="expression" dxfId="820" priority="811">
      <formula>COUNTIF($F2599,"*円*")=1</formula>
    </cfRule>
  </conditionalFormatting>
  <conditionalFormatting sqref="I2599">
    <cfRule type="expression" dxfId="819" priority="810">
      <formula>D2597="JPY"</formula>
    </cfRule>
  </conditionalFormatting>
  <conditionalFormatting sqref="C2604">
    <cfRule type="expression" dxfId="818" priority="806">
      <formula>ISERR(C2604)=TRUE</formula>
    </cfRule>
  </conditionalFormatting>
  <conditionalFormatting sqref="C2604:E2604">
    <cfRule type="cellIs" dxfId="817" priority="805" operator="greaterThan">
      <formula>0</formula>
    </cfRule>
  </conditionalFormatting>
  <conditionalFormatting sqref="G2602:I2602">
    <cfRule type="expression" dxfId="816" priority="807">
      <formula>$D2602="JPY"</formula>
    </cfRule>
  </conditionalFormatting>
  <conditionalFormatting sqref="F2602">
    <cfRule type="expression" dxfId="815" priority="800">
      <formula>$E2602="クレカ入金"</formula>
    </cfRule>
    <cfRule type="expression" dxfId="814" priority="804">
      <formula>COUNTIF($E2602,"*円*")=1</formula>
    </cfRule>
  </conditionalFormatting>
  <conditionalFormatting sqref="G2604">
    <cfRule type="cellIs" dxfId="813" priority="801" operator="equal">
      <formula>"金額入力"</formula>
    </cfRule>
    <cfRule type="expression" dxfId="812" priority="803">
      <formula>COUNTIF($F2604,"*円*")=1</formula>
    </cfRule>
  </conditionalFormatting>
  <conditionalFormatting sqref="I2604">
    <cfRule type="expression" dxfId="811" priority="802">
      <formula>D2602="JPY"</formula>
    </cfRule>
  </conditionalFormatting>
  <conditionalFormatting sqref="C2609">
    <cfRule type="expression" dxfId="810" priority="798">
      <formula>ISERR(C2609)=TRUE</formula>
    </cfRule>
  </conditionalFormatting>
  <conditionalFormatting sqref="C2609:E2609">
    <cfRule type="cellIs" dxfId="809" priority="797" operator="greaterThan">
      <formula>0</formula>
    </cfRule>
  </conditionalFormatting>
  <conditionalFormatting sqref="G2607:I2607">
    <cfRule type="expression" dxfId="808" priority="799">
      <formula>$D2607="JPY"</formula>
    </cfRule>
  </conditionalFormatting>
  <conditionalFormatting sqref="F2607">
    <cfRule type="expression" dxfId="807" priority="792">
      <formula>$E2607="クレカ入金"</formula>
    </cfRule>
    <cfRule type="expression" dxfId="806" priority="796">
      <formula>COUNTIF($E2607,"*円*")=1</formula>
    </cfRule>
  </conditionalFormatting>
  <conditionalFormatting sqref="G2609">
    <cfRule type="cellIs" dxfId="805" priority="793" operator="equal">
      <formula>"金額入力"</formula>
    </cfRule>
    <cfRule type="expression" dxfId="804" priority="795">
      <formula>COUNTIF($F2609,"*円*")=1</formula>
    </cfRule>
  </conditionalFormatting>
  <conditionalFormatting sqref="I2609">
    <cfRule type="expression" dxfId="803" priority="794">
      <formula>D2607="JPY"</formula>
    </cfRule>
  </conditionalFormatting>
  <conditionalFormatting sqref="C2614">
    <cfRule type="expression" dxfId="802" priority="790">
      <formula>ISERR(C2614)=TRUE</formula>
    </cfRule>
  </conditionalFormatting>
  <conditionalFormatting sqref="C2614:E2614">
    <cfRule type="cellIs" dxfId="801" priority="789" operator="greaterThan">
      <formula>0</formula>
    </cfRule>
  </conditionalFormatting>
  <conditionalFormatting sqref="G2612:I2612">
    <cfRule type="expression" dxfId="800" priority="791">
      <formula>$D2612="JPY"</formula>
    </cfRule>
  </conditionalFormatting>
  <conditionalFormatting sqref="F2612">
    <cfRule type="expression" dxfId="799" priority="784">
      <formula>$E2612="クレカ入金"</formula>
    </cfRule>
    <cfRule type="expression" dxfId="798" priority="788">
      <formula>COUNTIF($E2612,"*円*")=1</formula>
    </cfRule>
  </conditionalFormatting>
  <conditionalFormatting sqref="G2614">
    <cfRule type="cellIs" dxfId="797" priority="785" operator="equal">
      <formula>"金額入力"</formula>
    </cfRule>
    <cfRule type="expression" dxfId="796" priority="787">
      <formula>COUNTIF($F2614,"*円*")=1</formula>
    </cfRule>
  </conditionalFormatting>
  <conditionalFormatting sqref="I2614">
    <cfRule type="expression" dxfId="795" priority="786">
      <formula>D2612="JPY"</formula>
    </cfRule>
  </conditionalFormatting>
  <conditionalFormatting sqref="C2619">
    <cfRule type="expression" dxfId="794" priority="782">
      <formula>ISERR(C2619)=TRUE</formula>
    </cfRule>
  </conditionalFormatting>
  <conditionalFormatting sqref="C2619:E2619">
    <cfRule type="cellIs" dxfId="793" priority="781" operator="greaterThan">
      <formula>0</formula>
    </cfRule>
  </conditionalFormatting>
  <conditionalFormatting sqref="G2617:I2617">
    <cfRule type="expression" dxfId="792" priority="783">
      <formula>$D2617="JPY"</formula>
    </cfRule>
  </conditionalFormatting>
  <conditionalFormatting sqref="F2617">
    <cfRule type="expression" dxfId="791" priority="776">
      <formula>$E2617="クレカ入金"</formula>
    </cfRule>
    <cfRule type="expression" dxfId="790" priority="780">
      <formula>COUNTIF($E2617,"*円*")=1</formula>
    </cfRule>
  </conditionalFormatting>
  <conditionalFormatting sqref="G2619">
    <cfRule type="cellIs" dxfId="789" priority="777" operator="equal">
      <formula>"金額入力"</formula>
    </cfRule>
    <cfRule type="expression" dxfId="788" priority="779">
      <formula>COUNTIF($F2619,"*円*")=1</formula>
    </cfRule>
  </conditionalFormatting>
  <conditionalFormatting sqref="I2619">
    <cfRule type="expression" dxfId="787" priority="778">
      <formula>D2617="JPY"</formula>
    </cfRule>
  </conditionalFormatting>
  <conditionalFormatting sqref="C2624">
    <cfRule type="expression" dxfId="786" priority="774">
      <formula>ISERR(C2624)=TRUE</formula>
    </cfRule>
  </conditionalFormatting>
  <conditionalFormatting sqref="C2624:E2624">
    <cfRule type="cellIs" dxfId="785" priority="773" operator="greaterThan">
      <formula>0</formula>
    </cfRule>
  </conditionalFormatting>
  <conditionalFormatting sqref="G2622:I2622">
    <cfRule type="expression" dxfId="784" priority="775">
      <formula>$D2622="JPY"</formula>
    </cfRule>
  </conditionalFormatting>
  <conditionalFormatting sqref="F2622">
    <cfRule type="expression" dxfId="783" priority="768">
      <formula>$E2622="クレカ入金"</formula>
    </cfRule>
    <cfRule type="expression" dxfId="782" priority="772">
      <formula>COUNTIF($E2622,"*円*")=1</formula>
    </cfRule>
  </conditionalFormatting>
  <conditionalFormatting sqref="G2624">
    <cfRule type="cellIs" dxfId="781" priority="769" operator="equal">
      <formula>"金額入力"</formula>
    </cfRule>
    <cfRule type="expression" dxfId="780" priority="771">
      <formula>COUNTIF($F2624,"*円*")=1</formula>
    </cfRule>
  </conditionalFormatting>
  <conditionalFormatting sqref="I2624">
    <cfRule type="expression" dxfId="779" priority="770">
      <formula>D2622="JPY"</formula>
    </cfRule>
  </conditionalFormatting>
  <conditionalFormatting sqref="C2629">
    <cfRule type="expression" dxfId="778" priority="766">
      <formula>ISERR(C2629)=TRUE</formula>
    </cfRule>
  </conditionalFormatting>
  <conditionalFormatting sqref="C2629:E2629">
    <cfRule type="cellIs" dxfId="777" priority="765" operator="greaterThan">
      <formula>0</formula>
    </cfRule>
  </conditionalFormatting>
  <conditionalFormatting sqref="G2627:I2627">
    <cfRule type="expression" dxfId="776" priority="767">
      <formula>$D2627="JPY"</formula>
    </cfRule>
  </conditionalFormatting>
  <conditionalFormatting sqref="F2627">
    <cfRule type="expression" dxfId="775" priority="760">
      <formula>$E2627="クレカ入金"</formula>
    </cfRule>
    <cfRule type="expression" dxfId="774" priority="764">
      <formula>COUNTIF($E2627,"*円*")=1</formula>
    </cfRule>
  </conditionalFormatting>
  <conditionalFormatting sqref="G2629">
    <cfRule type="cellIs" dxfId="773" priority="761" operator="equal">
      <formula>"金額入力"</formula>
    </cfRule>
    <cfRule type="expression" dxfId="772" priority="763">
      <formula>COUNTIF($F2629,"*円*")=1</formula>
    </cfRule>
  </conditionalFormatting>
  <conditionalFormatting sqref="I2629">
    <cfRule type="expression" dxfId="771" priority="762">
      <formula>D2627="JPY"</formula>
    </cfRule>
  </conditionalFormatting>
  <conditionalFormatting sqref="C2634">
    <cfRule type="expression" dxfId="770" priority="758">
      <formula>ISERR(C2634)=TRUE</formula>
    </cfRule>
  </conditionalFormatting>
  <conditionalFormatting sqref="C2634:E2634">
    <cfRule type="cellIs" dxfId="769" priority="757" operator="greaterThan">
      <formula>0</formula>
    </cfRule>
  </conditionalFormatting>
  <conditionalFormatting sqref="G2632:I2632">
    <cfRule type="expression" dxfId="768" priority="759">
      <formula>$D2632="JPY"</formula>
    </cfRule>
  </conditionalFormatting>
  <conditionalFormatting sqref="F2632">
    <cfRule type="expression" dxfId="767" priority="752">
      <formula>$E2632="クレカ入金"</formula>
    </cfRule>
    <cfRule type="expression" dxfId="766" priority="756">
      <formula>COUNTIF($E2632,"*円*")=1</formula>
    </cfRule>
  </conditionalFormatting>
  <conditionalFormatting sqref="G2634">
    <cfRule type="cellIs" dxfId="765" priority="753" operator="equal">
      <formula>"金額入力"</formula>
    </cfRule>
    <cfRule type="expression" dxfId="764" priority="755">
      <formula>COUNTIF($F2634,"*円*")=1</formula>
    </cfRule>
  </conditionalFormatting>
  <conditionalFormatting sqref="I2634">
    <cfRule type="expression" dxfId="763" priority="754">
      <formula>D2632="JPY"</formula>
    </cfRule>
  </conditionalFormatting>
  <conditionalFormatting sqref="C2639">
    <cfRule type="expression" dxfId="762" priority="750">
      <formula>ISERR(C2639)=TRUE</formula>
    </cfRule>
  </conditionalFormatting>
  <conditionalFormatting sqref="C2639:E2639">
    <cfRule type="cellIs" dxfId="761" priority="749" operator="greaterThan">
      <formula>0</formula>
    </cfRule>
  </conditionalFormatting>
  <conditionalFormatting sqref="G2637:I2637">
    <cfRule type="expression" dxfId="760" priority="751">
      <formula>$D2637="JPY"</formula>
    </cfRule>
  </conditionalFormatting>
  <conditionalFormatting sqref="F2637">
    <cfRule type="expression" dxfId="759" priority="744">
      <formula>$E2637="クレカ入金"</formula>
    </cfRule>
    <cfRule type="expression" dxfId="758" priority="748">
      <formula>COUNTIF($E2637,"*円*")=1</formula>
    </cfRule>
  </conditionalFormatting>
  <conditionalFormatting sqref="G2639">
    <cfRule type="cellIs" dxfId="757" priority="745" operator="equal">
      <formula>"金額入力"</formula>
    </cfRule>
    <cfRule type="expression" dxfId="756" priority="747">
      <formula>COUNTIF($F2639,"*円*")=1</formula>
    </cfRule>
  </conditionalFormatting>
  <conditionalFormatting sqref="I2639">
    <cfRule type="expression" dxfId="755" priority="746">
      <formula>D2637="JPY"</formula>
    </cfRule>
  </conditionalFormatting>
  <conditionalFormatting sqref="T2641">
    <cfRule type="expression" dxfId="754" priority="743">
      <formula>AND(D2642="USD",COUNTIF(F2644,"*円*")=0)=TRUE</formula>
    </cfRule>
  </conditionalFormatting>
  <conditionalFormatting sqref="T2642">
    <cfRule type="expression" dxfId="753" priority="742">
      <formula>AND(D2642="USD",COUNTIF(F2644,"*円*")=0)=TRUE</formula>
    </cfRule>
  </conditionalFormatting>
  <conditionalFormatting sqref="K2644:R2644">
    <cfRule type="cellIs" dxfId="752" priority="741" operator="greaterThan">
      <formula>0</formula>
    </cfRule>
  </conditionalFormatting>
  <conditionalFormatting sqref="AE2644">
    <cfRule type="expression" dxfId="751" priority="740">
      <formula>COUNTIF(F2644,"*円*")=1</formula>
    </cfRule>
  </conditionalFormatting>
  <conditionalFormatting sqref="C2644">
    <cfRule type="expression" dxfId="750" priority="738">
      <formula>ISERR(C2644)=TRUE</formula>
    </cfRule>
  </conditionalFormatting>
  <conditionalFormatting sqref="C2644:E2644">
    <cfRule type="cellIs" dxfId="749" priority="737" operator="greaterThan">
      <formula>0</formula>
    </cfRule>
  </conditionalFormatting>
  <conditionalFormatting sqref="G2642:I2642">
    <cfRule type="expression" dxfId="748" priority="739">
      <formula>$D2642="JPY"</formula>
    </cfRule>
  </conditionalFormatting>
  <conditionalFormatting sqref="F2642">
    <cfRule type="expression" dxfId="747" priority="732">
      <formula>$E2642="クレカ入金"</formula>
    </cfRule>
    <cfRule type="expression" dxfId="746" priority="736">
      <formula>COUNTIF($E2642,"*円*")=1</formula>
    </cfRule>
  </conditionalFormatting>
  <conditionalFormatting sqref="G2644">
    <cfRule type="cellIs" dxfId="745" priority="733" operator="equal">
      <formula>"金額入力"</formula>
    </cfRule>
    <cfRule type="expression" dxfId="744" priority="735">
      <formula>COUNTIF($F2644,"*円*")=1</formula>
    </cfRule>
  </conditionalFormatting>
  <conditionalFormatting sqref="I2644">
    <cfRule type="expression" dxfId="743" priority="734">
      <formula>D2642="JPY"</formula>
    </cfRule>
  </conditionalFormatting>
  <conditionalFormatting sqref="T2646">
    <cfRule type="expression" dxfId="742" priority="731">
      <formula>AND(D2647="USD",COUNTIF(F2649,"*円*")=0)=TRUE</formula>
    </cfRule>
  </conditionalFormatting>
  <conditionalFormatting sqref="T2647">
    <cfRule type="expression" dxfId="741" priority="730">
      <formula>AND(D2647="USD",COUNTIF(F2649,"*円*")=0)=TRUE</formula>
    </cfRule>
  </conditionalFormatting>
  <conditionalFormatting sqref="K2649:R2649">
    <cfRule type="cellIs" dxfId="740" priority="729" operator="greaterThan">
      <formula>0</formula>
    </cfRule>
  </conditionalFormatting>
  <conditionalFormatting sqref="AE2649">
    <cfRule type="expression" dxfId="739" priority="728">
      <formula>COUNTIF(F2649,"*円*")=1</formula>
    </cfRule>
  </conditionalFormatting>
  <conditionalFormatting sqref="C2649">
    <cfRule type="expression" dxfId="738" priority="726">
      <formula>ISERR(C2649)=TRUE</formula>
    </cfRule>
  </conditionalFormatting>
  <conditionalFormatting sqref="C2649:E2649">
    <cfRule type="cellIs" dxfId="737" priority="725" operator="greaterThan">
      <formula>0</formula>
    </cfRule>
  </conditionalFormatting>
  <conditionalFormatting sqref="G2647:I2647">
    <cfRule type="expression" dxfId="736" priority="727">
      <formula>$D2647="JPY"</formula>
    </cfRule>
  </conditionalFormatting>
  <conditionalFormatting sqref="F2647">
    <cfRule type="expression" dxfId="735" priority="720">
      <formula>$E2647="クレカ入金"</formula>
    </cfRule>
    <cfRule type="expression" dxfId="734" priority="724">
      <formula>COUNTIF($E2647,"*円*")=1</formula>
    </cfRule>
  </conditionalFormatting>
  <conditionalFormatting sqref="G2649">
    <cfRule type="cellIs" dxfId="733" priority="721" operator="equal">
      <formula>"金額入力"</formula>
    </cfRule>
    <cfRule type="expression" dxfId="732" priority="723">
      <formula>COUNTIF($F2649,"*円*")=1</formula>
    </cfRule>
  </conditionalFormatting>
  <conditionalFormatting sqref="I2649">
    <cfRule type="expression" dxfId="731" priority="722">
      <formula>D2647="JPY"</formula>
    </cfRule>
  </conditionalFormatting>
  <conditionalFormatting sqref="T2651">
    <cfRule type="expression" dxfId="730" priority="719">
      <formula>AND(D2652="USD",COUNTIF(F2654,"*円*")=0)=TRUE</formula>
    </cfRule>
  </conditionalFormatting>
  <conditionalFormatting sqref="T2652">
    <cfRule type="expression" dxfId="729" priority="718">
      <formula>AND(D2652="USD",COUNTIF(F2654,"*円*")=0)=TRUE</formula>
    </cfRule>
  </conditionalFormatting>
  <conditionalFormatting sqref="K2654:R2654">
    <cfRule type="cellIs" dxfId="728" priority="717" operator="greaterThan">
      <formula>0</formula>
    </cfRule>
  </conditionalFormatting>
  <conditionalFormatting sqref="AE2654">
    <cfRule type="expression" dxfId="727" priority="716">
      <formula>COUNTIF(F2654,"*円*")=1</formula>
    </cfRule>
  </conditionalFormatting>
  <conditionalFormatting sqref="C2654">
    <cfRule type="expression" dxfId="726" priority="714">
      <formula>ISERR(C2654)=TRUE</formula>
    </cfRule>
  </conditionalFormatting>
  <conditionalFormatting sqref="C2654:E2654">
    <cfRule type="cellIs" dxfId="725" priority="713" operator="greaterThan">
      <formula>0</formula>
    </cfRule>
  </conditionalFormatting>
  <conditionalFormatting sqref="G2652:I2652">
    <cfRule type="expression" dxfId="724" priority="715">
      <formula>$D2652="JPY"</formula>
    </cfRule>
  </conditionalFormatting>
  <conditionalFormatting sqref="F2652">
    <cfRule type="expression" dxfId="723" priority="708">
      <formula>$E2652="クレカ入金"</formula>
    </cfRule>
    <cfRule type="expression" dxfId="722" priority="712">
      <formula>COUNTIF($E2652,"*円*")=1</formula>
    </cfRule>
  </conditionalFormatting>
  <conditionalFormatting sqref="G2654">
    <cfRule type="cellIs" dxfId="721" priority="709" operator="equal">
      <formula>"金額入力"</formula>
    </cfRule>
    <cfRule type="expression" dxfId="720" priority="711">
      <formula>COUNTIF($F2654,"*円*")=1</formula>
    </cfRule>
  </conditionalFormatting>
  <conditionalFormatting sqref="I2654">
    <cfRule type="expression" dxfId="719" priority="710">
      <formula>D2652="JPY"</formula>
    </cfRule>
  </conditionalFormatting>
  <conditionalFormatting sqref="T2656">
    <cfRule type="expression" dxfId="718" priority="707">
      <formula>AND(D2657="USD",COUNTIF(F2659,"*円*")=0)=TRUE</formula>
    </cfRule>
  </conditionalFormatting>
  <conditionalFormatting sqref="T2657">
    <cfRule type="expression" dxfId="717" priority="706">
      <formula>AND(D2657="USD",COUNTIF(F2659,"*円*")=0)=TRUE</formula>
    </cfRule>
  </conditionalFormatting>
  <conditionalFormatting sqref="K2659:R2659">
    <cfRule type="cellIs" dxfId="716" priority="705" operator="greaterThan">
      <formula>0</formula>
    </cfRule>
  </conditionalFormatting>
  <conditionalFormatting sqref="AE2659">
    <cfRule type="expression" dxfId="715" priority="704">
      <formula>COUNTIF(F2659,"*円*")=1</formula>
    </cfRule>
  </conditionalFormatting>
  <conditionalFormatting sqref="C2659">
    <cfRule type="expression" dxfId="714" priority="702">
      <formula>ISERR(C2659)=TRUE</formula>
    </cfRule>
  </conditionalFormatting>
  <conditionalFormatting sqref="C2659:E2659">
    <cfRule type="cellIs" dxfId="713" priority="701" operator="greaterThan">
      <formula>0</formula>
    </cfRule>
  </conditionalFormatting>
  <conditionalFormatting sqref="G2657:I2657">
    <cfRule type="expression" dxfId="712" priority="703">
      <formula>$D2657="JPY"</formula>
    </cfRule>
  </conditionalFormatting>
  <conditionalFormatting sqref="F2657">
    <cfRule type="expression" dxfId="711" priority="696">
      <formula>$E2657="クレカ入金"</formula>
    </cfRule>
    <cfRule type="expression" dxfId="710" priority="700">
      <formula>COUNTIF($E2657,"*円*")=1</formula>
    </cfRule>
  </conditionalFormatting>
  <conditionalFormatting sqref="G2659">
    <cfRule type="cellIs" dxfId="709" priority="697" operator="equal">
      <formula>"金額入力"</formula>
    </cfRule>
    <cfRule type="expression" dxfId="708" priority="699">
      <formula>COUNTIF($F2659,"*円*")=1</formula>
    </cfRule>
  </conditionalFormatting>
  <conditionalFormatting sqref="I2659">
    <cfRule type="expression" dxfId="707" priority="698">
      <formula>D2657="JPY"</formula>
    </cfRule>
  </conditionalFormatting>
  <conditionalFormatting sqref="T2661">
    <cfRule type="expression" dxfId="706" priority="695">
      <formula>AND(D2662="USD",COUNTIF(F2664,"*円*")=0)=TRUE</formula>
    </cfRule>
  </conditionalFormatting>
  <conditionalFormatting sqref="T2662">
    <cfRule type="expression" dxfId="705" priority="694">
      <formula>AND(D2662="USD",COUNTIF(F2664,"*円*")=0)=TRUE</formula>
    </cfRule>
  </conditionalFormatting>
  <conditionalFormatting sqref="K2664:R2664">
    <cfRule type="cellIs" dxfId="704" priority="693" operator="greaterThan">
      <formula>0</formula>
    </cfRule>
  </conditionalFormatting>
  <conditionalFormatting sqref="AE2664">
    <cfRule type="expression" dxfId="703" priority="692">
      <formula>COUNTIF(F2664,"*円*")=1</formula>
    </cfRule>
  </conditionalFormatting>
  <conditionalFormatting sqref="C2664">
    <cfRule type="expression" dxfId="702" priority="690">
      <formula>ISERR(C2664)=TRUE</formula>
    </cfRule>
  </conditionalFormatting>
  <conditionalFormatting sqref="C2664:E2664">
    <cfRule type="cellIs" dxfId="701" priority="689" operator="greaterThan">
      <formula>0</formula>
    </cfRule>
  </conditionalFormatting>
  <conditionalFormatting sqref="G2662:I2662">
    <cfRule type="expression" dxfId="700" priority="691">
      <formula>$D2662="JPY"</formula>
    </cfRule>
  </conditionalFormatting>
  <conditionalFormatting sqref="F2662">
    <cfRule type="expression" dxfId="699" priority="684">
      <formula>$E2662="クレカ入金"</formula>
    </cfRule>
    <cfRule type="expression" dxfId="698" priority="688">
      <formula>COUNTIF($E2662,"*円*")=1</formula>
    </cfRule>
  </conditionalFormatting>
  <conditionalFormatting sqref="G2664">
    <cfRule type="cellIs" dxfId="697" priority="685" operator="equal">
      <formula>"金額入力"</formula>
    </cfRule>
    <cfRule type="expression" dxfId="696" priority="687">
      <formula>COUNTIF($F2664,"*円*")=1</formula>
    </cfRule>
  </conditionalFormatting>
  <conditionalFormatting sqref="I2664">
    <cfRule type="expression" dxfId="695" priority="686">
      <formula>D2662="JPY"</formula>
    </cfRule>
  </conditionalFormatting>
  <conditionalFormatting sqref="Q94">
    <cfRule type="expression" dxfId="694" priority="682">
      <formula>OR(MONTH($C$1)=4,MONTH($C$1)=6,MONTH($C$1)=9,MONTH($C$1)=11)=TRUE</formula>
    </cfRule>
  </conditionalFormatting>
  <conditionalFormatting sqref="P94:Q94">
    <cfRule type="expression" dxfId="693" priority="681">
      <formula>MONTH($C$1)=2</formula>
    </cfRule>
  </conditionalFormatting>
  <conditionalFormatting sqref="O94">
    <cfRule type="expression" dxfId="692" priority="677">
      <formula>AND(MONTH($C$1)=2,NOT(MOD(YEAR($C$1),4)=0))=TRUE</formula>
    </cfRule>
  </conditionalFormatting>
  <conditionalFormatting sqref="K91:R91">
    <cfRule type="expression" dxfId="691" priority="680">
      <formula>K91=$C87</formula>
    </cfRule>
  </conditionalFormatting>
  <conditionalFormatting sqref="K92:R92">
    <cfRule type="expression" dxfId="690" priority="679">
      <formula>K92=$C87</formula>
    </cfRule>
  </conditionalFormatting>
  <conditionalFormatting sqref="K93:R93">
    <cfRule type="expression" dxfId="689" priority="678">
      <formula>K93=$C87</formula>
    </cfRule>
  </conditionalFormatting>
  <conditionalFormatting sqref="K94:R94">
    <cfRule type="expression" dxfId="688" priority="683">
      <formula>K94=$C87</formula>
    </cfRule>
  </conditionalFormatting>
  <conditionalFormatting sqref="Q180">
    <cfRule type="expression" dxfId="687" priority="675">
      <formula>OR(MONTH($C$1)=4,MONTH($C$1)=6,MONTH($C$1)=9,MONTH($C$1)=11)=TRUE</formula>
    </cfRule>
  </conditionalFormatting>
  <conditionalFormatting sqref="P180:Q180">
    <cfRule type="expression" dxfId="686" priority="674">
      <formula>MONTH($C$1)=2</formula>
    </cfRule>
  </conditionalFormatting>
  <conditionalFormatting sqref="O180">
    <cfRule type="expression" dxfId="685" priority="670">
      <formula>AND(MONTH($C$1)=2,NOT(MOD(YEAR($C$1),4)=0))=TRUE</formula>
    </cfRule>
  </conditionalFormatting>
  <conditionalFormatting sqref="K177:R177">
    <cfRule type="expression" dxfId="684" priority="673">
      <formula>K177=$C173</formula>
    </cfRule>
  </conditionalFormatting>
  <conditionalFormatting sqref="K178:R178">
    <cfRule type="expression" dxfId="683" priority="672">
      <formula>K178=$C173</formula>
    </cfRule>
  </conditionalFormatting>
  <conditionalFormatting sqref="K179:R179">
    <cfRule type="expression" dxfId="682" priority="671">
      <formula>K179=$C173</formula>
    </cfRule>
  </conditionalFormatting>
  <conditionalFormatting sqref="K180:R180">
    <cfRule type="expression" dxfId="681" priority="676">
      <formula>K180=$C173</formula>
    </cfRule>
  </conditionalFormatting>
  <conditionalFormatting sqref="Q266">
    <cfRule type="expression" dxfId="680" priority="668">
      <formula>OR(MONTH($C$1)=4,MONTH($C$1)=6,MONTH($C$1)=9,MONTH($C$1)=11)=TRUE</formula>
    </cfRule>
  </conditionalFormatting>
  <conditionalFormatting sqref="P266:Q266">
    <cfRule type="expression" dxfId="679" priority="667">
      <formula>MONTH($C$1)=2</formula>
    </cfRule>
  </conditionalFormatting>
  <conditionalFormatting sqref="O266">
    <cfRule type="expression" dxfId="678" priority="663">
      <formula>AND(MONTH($C$1)=2,NOT(MOD(YEAR($C$1),4)=0))=TRUE</formula>
    </cfRule>
  </conditionalFormatting>
  <conditionalFormatting sqref="K263:R263">
    <cfRule type="expression" dxfId="677" priority="666">
      <formula>K263=$C259</formula>
    </cfRule>
  </conditionalFormatting>
  <conditionalFormatting sqref="K264:R264">
    <cfRule type="expression" dxfId="676" priority="665">
      <formula>K264=$C259</formula>
    </cfRule>
  </conditionalFormatting>
  <conditionalFormatting sqref="K265:R265">
    <cfRule type="expression" dxfId="675" priority="664">
      <formula>K265=$C259</formula>
    </cfRule>
  </conditionalFormatting>
  <conditionalFormatting sqref="K266:R266">
    <cfRule type="expression" dxfId="674" priority="669">
      <formula>K266=$C259</formula>
    </cfRule>
  </conditionalFormatting>
  <conditionalFormatting sqref="Q352">
    <cfRule type="expression" dxfId="673" priority="661">
      <formula>OR(MONTH($C$1)=4,MONTH($C$1)=6,MONTH($C$1)=9,MONTH($C$1)=11)=TRUE</formula>
    </cfRule>
  </conditionalFormatting>
  <conditionalFormatting sqref="P352:Q352">
    <cfRule type="expression" dxfId="672" priority="660">
      <formula>MONTH($C$1)=2</formula>
    </cfRule>
  </conditionalFormatting>
  <conditionalFormatting sqref="O352">
    <cfRule type="expression" dxfId="671" priority="656">
      <formula>AND(MONTH($C$1)=2,NOT(MOD(YEAR($C$1),4)=0))=TRUE</formula>
    </cfRule>
  </conditionalFormatting>
  <conditionalFormatting sqref="K349:R349">
    <cfRule type="expression" dxfId="670" priority="659">
      <formula>K349=$C345</formula>
    </cfRule>
  </conditionalFormatting>
  <conditionalFormatting sqref="K350:R350">
    <cfRule type="expression" dxfId="669" priority="658">
      <formula>K350=$C345</formula>
    </cfRule>
  </conditionalFormatting>
  <conditionalFormatting sqref="K351:R351">
    <cfRule type="expression" dxfId="668" priority="657">
      <formula>K351=$C345</formula>
    </cfRule>
  </conditionalFormatting>
  <conditionalFormatting sqref="K352:R352">
    <cfRule type="expression" dxfId="667" priority="662">
      <formula>K352=$C345</formula>
    </cfRule>
  </conditionalFormatting>
  <conditionalFormatting sqref="Q438">
    <cfRule type="expression" dxfId="666" priority="654">
      <formula>OR(MONTH($C$1)=4,MONTH($C$1)=6,MONTH($C$1)=9,MONTH($C$1)=11)=TRUE</formula>
    </cfRule>
  </conditionalFormatting>
  <conditionalFormatting sqref="P438:Q438">
    <cfRule type="expression" dxfId="665" priority="653">
      <formula>MONTH($C$1)=2</formula>
    </cfRule>
  </conditionalFormatting>
  <conditionalFormatting sqref="O438">
    <cfRule type="expression" dxfId="664" priority="649">
      <formula>AND(MONTH($C$1)=2,NOT(MOD(YEAR($C$1),4)=0))=TRUE</formula>
    </cfRule>
  </conditionalFormatting>
  <conditionalFormatting sqref="K435:R435">
    <cfRule type="expression" dxfId="663" priority="652">
      <formula>K435=$C431</formula>
    </cfRule>
  </conditionalFormatting>
  <conditionalFormatting sqref="K436:R436">
    <cfRule type="expression" dxfId="662" priority="651">
      <formula>K436=$C431</formula>
    </cfRule>
  </conditionalFormatting>
  <conditionalFormatting sqref="K437:R437">
    <cfRule type="expression" dxfId="661" priority="650">
      <formula>K437=$C431</formula>
    </cfRule>
  </conditionalFormatting>
  <conditionalFormatting sqref="K438:R438">
    <cfRule type="expression" dxfId="660" priority="655">
      <formula>K438=$C431</formula>
    </cfRule>
  </conditionalFormatting>
  <conditionalFormatting sqref="Q524">
    <cfRule type="expression" dxfId="659" priority="647">
      <formula>OR(MONTH($C$1)=4,MONTH($C$1)=6,MONTH($C$1)=9,MONTH($C$1)=11)=TRUE</formula>
    </cfRule>
  </conditionalFormatting>
  <conditionalFormatting sqref="P524:Q524">
    <cfRule type="expression" dxfId="658" priority="646">
      <formula>MONTH($C$1)=2</formula>
    </cfRule>
  </conditionalFormatting>
  <conditionalFormatting sqref="O524">
    <cfRule type="expression" dxfId="657" priority="642">
      <formula>AND(MONTH($C$1)=2,NOT(MOD(YEAR($C$1),4)=0))=TRUE</formula>
    </cfRule>
  </conditionalFormatting>
  <conditionalFormatting sqref="K521:R521">
    <cfRule type="expression" dxfId="656" priority="645">
      <formula>K521=$C517</formula>
    </cfRule>
  </conditionalFormatting>
  <conditionalFormatting sqref="K522:R522">
    <cfRule type="expression" dxfId="655" priority="644">
      <formula>K522=$C517</formula>
    </cfRule>
  </conditionalFormatting>
  <conditionalFormatting sqref="K523:R523">
    <cfRule type="expression" dxfId="654" priority="643">
      <formula>K523=$C517</formula>
    </cfRule>
  </conditionalFormatting>
  <conditionalFormatting sqref="K524:R524">
    <cfRule type="expression" dxfId="653" priority="648">
      <formula>K524=$C517</formula>
    </cfRule>
  </conditionalFormatting>
  <conditionalFormatting sqref="Q610">
    <cfRule type="expression" dxfId="652" priority="640">
      <formula>OR(MONTH($C$1)=4,MONTH($C$1)=6,MONTH($C$1)=9,MONTH($C$1)=11)=TRUE</formula>
    </cfRule>
  </conditionalFormatting>
  <conditionalFormatting sqref="P610:Q610">
    <cfRule type="expression" dxfId="651" priority="639">
      <formula>MONTH($C$1)=2</formula>
    </cfRule>
  </conditionalFormatting>
  <conditionalFormatting sqref="O610">
    <cfRule type="expression" dxfId="650" priority="635">
      <formula>AND(MONTH($C$1)=2,NOT(MOD(YEAR($C$1),4)=0))=TRUE</formula>
    </cfRule>
  </conditionalFormatting>
  <conditionalFormatting sqref="K607:R607">
    <cfRule type="expression" dxfId="649" priority="638">
      <formula>K607=$C603</formula>
    </cfRule>
  </conditionalFormatting>
  <conditionalFormatting sqref="K608:R608">
    <cfRule type="expression" dxfId="648" priority="637">
      <formula>K608=$C603</formula>
    </cfRule>
  </conditionalFormatting>
  <conditionalFormatting sqref="K609:R609">
    <cfRule type="expression" dxfId="647" priority="636">
      <formula>K609=$C603</formula>
    </cfRule>
  </conditionalFormatting>
  <conditionalFormatting sqref="K610:R610">
    <cfRule type="expression" dxfId="646" priority="641">
      <formula>K610=$C603</formula>
    </cfRule>
  </conditionalFormatting>
  <conditionalFormatting sqref="Q696">
    <cfRule type="expression" dxfId="645" priority="633">
      <formula>OR(MONTH($C$1)=4,MONTH($C$1)=6,MONTH($C$1)=9,MONTH($C$1)=11)=TRUE</formula>
    </cfRule>
  </conditionalFormatting>
  <conditionalFormatting sqref="P696:Q696">
    <cfRule type="expression" dxfId="644" priority="632">
      <formula>MONTH($C$1)=2</formula>
    </cfRule>
  </conditionalFormatting>
  <conditionalFormatting sqref="O696">
    <cfRule type="expression" dxfId="643" priority="628">
      <formula>AND(MONTH($C$1)=2,NOT(MOD(YEAR($C$1),4)=0))=TRUE</formula>
    </cfRule>
  </conditionalFormatting>
  <conditionalFormatting sqref="K693:R693">
    <cfRule type="expression" dxfId="642" priority="631">
      <formula>K693=$C689</formula>
    </cfRule>
  </conditionalFormatting>
  <conditionalFormatting sqref="K694:R694">
    <cfRule type="expression" dxfId="641" priority="630">
      <formula>K694=$C689</formula>
    </cfRule>
  </conditionalFormatting>
  <conditionalFormatting sqref="K695:R695">
    <cfRule type="expression" dxfId="640" priority="629">
      <formula>K695=$C689</formula>
    </cfRule>
  </conditionalFormatting>
  <conditionalFormatting sqref="K696:R696">
    <cfRule type="expression" dxfId="639" priority="634">
      <formula>K696=$C689</formula>
    </cfRule>
  </conditionalFormatting>
  <conditionalFormatting sqref="Q782">
    <cfRule type="expression" dxfId="638" priority="626">
      <formula>OR(MONTH($C$1)=4,MONTH($C$1)=6,MONTH($C$1)=9,MONTH($C$1)=11)=TRUE</formula>
    </cfRule>
  </conditionalFormatting>
  <conditionalFormatting sqref="P782:Q782">
    <cfRule type="expression" dxfId="637" priority="625">
      <formula>MONTH($C$1)=2</formula>
    </cfRule>
  </conditionalFormatting>
  <conditionalFormatting sqref="O782">
    <cfRule type="expression" dxfId="636" priority="621">
      <formula>AND(MONTH($C$1)=2,NOT(MOD(YEAR($C$1),4)=0))=TRUE</formula>
    </cfRule>
  </conditionalFormatting>
  <conditionalFormatting sqref="K779:R779">
    <cfRule type="expression" dxfId="635" priority="624">
      <formula>K779=$C775</formula>
    </cfRule>
  </conditionalFormatting>
  <conditionalFormatting sqref="K780:R780">
    <cfRule type="expression" dxfId="634" priority="623">
      <formula>K780=$C775</formula>
    </cfRule>
  </conditionalFormatting>
  <conditionalFormatting sqref="K781:R781">
    <cfRule type="expression" dxfId="633" priority="622">
      <formula>K781=$C775</formula>
    </cfRule>
  </conditionalFormatting>
  <conditionalFormatting sqref="K782:R782">
    <cfRule type="expression" dxfId="632" priority="627">
      <formula>K782=$C775</formula>
    </cfRule>
  </conditionalFormatting>
  <conditionalFormatting sqref="Q868">
    <cfRule type="expression" dxfId="631" priority="619">
      <formula>OR(MONTH($C$1)=4,MONTH($C$1)=6,MONTH($C$1)=9,MONTH($C$1)=11)=TRUE</formula>
    </cfRule>
  </conditionalFormatting>
  <conditionalFormatting sqref="P868:Q868">
    <cfRule type="expression" dxfId="630" priority="618">
      <formula>MONTH($C$1)=2</formula>
    </cfRule>
  </conditionalFormatting>
  <conditionalFormatting sqref="O868">
    <cfRule type="expression" dxfId="629" priority="614">
      <formula>AND(MONTH($C$1)=2,NOT(MOD(YEAR($C$1),4)=0))=TRUE</formula>
    </cfRule>
  </conditionalFormatting>
  <conditionalFormatting sqref="K865:R865">
    <cfRule type="expression" dxfId="628" priority="617">
      <formula>K865=$C861</formula>
    </cfRule>
  </conditionalFormatting>
  <conditionalFormatting sqref="K866:R866">
    <cfRule type="expression" dxfId="627" priority="616">
      <formula>K866=$C861</formula>
    </cfRule>
  </conditionalFormatting>
  <conditionalFormatting sqref="K867:R867">
    <cfRule type="expression" dxfId="626" priority="615">
      <formula>K867=$C861</formula>
    </cfRule>
  </conditionalFormatting>
  <conditionalFormatting sqref="K868:R868">
    <cfRule type="expression" dxfId="625" priority="620">
      <formula>K868=$C861</formula>
    </cfRule>
  </conditionalFormatting>
  <conditionalFormatting sqref="Q954">
    <cfRule type="expression" dxfId="624" priority="612">
      <formula>OR(MONTH($C$1)=4,MONTH($C$1)=6,MONTH($C$1)=9,MONTH($C$1)=11)=TRUE</formula>
    </cfRule>
  </conditionalFormatting>
  <conditionalFormatting sqref="P954:Q954">
    <cfRule type="expression" dxfId="623" priority="611">
      <formula>MONTH($C$1)=2</formula>
    </cfRule>
  </conditionalFormatting>
  <conditionalFormatting sqref="O954">
    <cfRule type="expression" dxfId="622" priority="607">
      <formula>AND(MONTH($C$1)=2,NOT(MOD(YEAR($C$1),4)=0))=TRUE</formula>
    </cfRule>
  </conditionalFormatting>
  <conditionalFormatting sqref="K951:R951">
    <cfRule type="expression" dxfId="621" priority="610">
      <formula>K951=$C947</formula>
    </cfRule>
  </conditionalFormatting>
  <conditionalFormatting sqref="K952:R952">
    <cfRule type="expression" dxfId="620" priority="609">
      <formula>K952=$C947</formula>
    </cfRule>
  </conditionalFormatting>
  <conditionalFormatting sqref="K953:R953">
    <cfRule type="expression" dxfId="619" priority="608">
      <formula>K953=$C947</formula>
    </cfRule>
  </conditionalFormatting>
  <conditionalFormatting sqref="K954:R954">
    <cfRule type="expression" dxfId="618" priority="613">
      <formula>K954=$C947</formula>
    </cfRule>
  </conditionalFormatting>
  <conditionalFormatting sqref="Q1040">
    <cfRule type="expression" dxfId="617" priority="605">
      <formula>OR(MONTH($C$1)=4,MONTH($C$1)=6,MONTH($C$1)=9,MONTH($C$1)=11)=TRUE</formula>
    </cfRule>
  </conditionalFormatting>
  <conditionalFormatting sqref="P1040:Q1040">
    <cfRule type="expression" dxfId="616" priority="604">
      <formula>MONTH($C$1)=2</formula>
    </cfRule>
  </conditionalFormatting>
  <conditionalFormatting sqref="O1040">
    <cfRule type="expression" dxfId="615" priority="600">
      <formula>AND(MONTH($C$1)=2,NOT(MOD(YEAR($C$1),4)=0))=TRUE</formula>
    </cfRule>
  </conditionalFormatting>
  <conditionalFormatting sqref="K1037:R1037">
    <cfRule type="expression" dxfId="614" priority="603">
      <formula>K1037=$C1033</formula>
    </cfRule>
  </conditionalFormatting>
  <conditionalFormatting sqref="K1038:R1038">
    <cfRule type="expression" dxfId="613" priority="602">
      <formula>K1038=$C1033</formula>
    </cfRule>
  </conditionalFormatting>
  <conditionalFormatting sqref="K1039:R1039">
    <cfRule type="expression" dxfId="612" priority="601">
      <formula>K1039=$C1033</formula>
    </cfRule>
  </conditionalFormatting>
  <conditionalFormatting sqref="K1040:R1040">
    <cfRule type="expression" dxfId="611" priority="606">
      <formula>K1040=$C1033</formula>
    </cfRule>
  </conditionalFormatting>
  <conditionalFormatting sqref="Q1126">
    <cfRule type="expression" dxfId="610" priority="598">
      <formula>OR(MONTH($C$1)=4,MONTH($C$1)=6,MONTH($C$1)=9,MONTH($C$1)=11)=TRUE</formula>
    </cfRule>
  </conditionalFormatting>
  <conditionalFormatting sqref="P1126:Q1126">
    <cfRule type="expression" dxfId="609" priority="597">
      <formula>MONTH($C$1)=2</formula>
    </cfRule>
  </conditionalFormatting>
  <conditionalFormatting sqref="O1126">
    <cfRule type="expression" dxfId="608" priority="593">
      <formula>AND(MONTH($C$1)=2,NOT(MOD(YEAR($C$1),4)=0))=TRUE</formula>
    </cfRule>
  </conditionalFormatting>
  <conditionalFormatting sqref="K1123:R1123">
    <cfRule type="expression" dxfId="607" priority="596">
      <formula>K1123=$C1119</formula>
    </cfRule>
  </conditionalFormatting>
  <conditionalFormatting sqref="K1124:R1124">
    <cfRule type="expression" dxfId="606" priority="595">
      <formula>K1124=$C1119</formula>
    </cfRule>
  </conditionalFormatting>
  <conditionalFormatting sqref="K1125:R1125">
    <cfRule type="expression" dxfId="605" priority="594">
      <formula>K1125=$C1119</formula>
    </cfRule>
  </conditionalFormatting>
  <conditionalFormatting sqref="K1126:R1126">
    <cfRule type="expression" dxfId="604" priority="599">
      <formula>K1126=$C1119</formula>
    </cfRule>
  </conditionalFormatting>
  <conditionalFormatting sqref="Q1212">
    <cfRule type="expression" dxfId="603" priority="591">
      <formula>OR(MONTH($C$1)=4,MONTH($C$1)=6,MONTH($C$1)=9,MONTH($C$1)=11)=TRUE</formula>
    </cfRule>
  </conditionalFormatting>
  <conditionalFormatting sqref="P1212:Q1212">
    <cfRule type="expression" dxfId="602" priority="590">
      <formula>MONTH($C$1)=2</formula>
    </cfRule>
  </conditionalFormatting>
  <conditionalFormatting sqref="O1212">
    <cfRule type="expression" dxfId="601" priority="586">
      <formula>AND(MONTH($C$1)=2,NOT(MOD(YEAR($C$1),4)=0))=TRUE</formula>
    </cfRule>
  </conditionalFormatting>
  <conditionalFormatting sqref="K1209:R1209">
    <cfRule type="expression" dxfId="600" priority="589">
      <formula>K1209=$C1205</formula>
    </cfRule>
  </conditionalFormatting>
  <conditionalFormatting sqref="K1210:R1210">
    <cfRule type="expression" dxfId="599" priority="588">
      <formula>K1210=$C1205</formula>
    </cfRule>
  </conditionalFormatting>
  <conditionalFormatting sqref="K1211:R1211">
    <cfRule type="expression" dxfId="598" priority="587">
      <formula>K1211=$C1205</formula>
    </cfRule>
  </conditionalFormatting>
  <conditionalFormatting sqref="K1212:R1212">
    <cfRule type="expression" dxfId="597" priority="592">
      <formula>K1212=$C1205</formula>
    </cfRule>
  </conditionalFormatting>
  <conditionalFormatting sqref="Q1298">
    <cfRule type="expression" dxfId="596" priority="584">
      <formula>OR(MONTH($C$1)=4,MONTH($C$1)=6,MONTH($C$1)=9,MONTH($C$1)=11)=TRUE</formula>
    </cfRule>
  </conditionalFormatting>
  <conditionalFormatting sqref="P1298:Q1298">
    <cfRule type="expression" dxfId="595" priority="583">
      <formula>MONTH($C$1)=2</formula>
    </cfRule>
  </conditionalFormatting>
  <conditionalFormatting sqref="O1298">
    <cfRule type="expression" dxfId="594" priority="579">
      <formula>AND(MONTH($C$1)=2,NOT(MOD(YEAR($C$1),4)=0))=TRUE</formula>
    </cfRule>
  </conditionalFormatting>
  <conditionalFormatting sqref="K1295:R1295">
    <cfRule type="expression" dxfId="593" priority="582">
      <formula>K1295=$C1291</formula>
    </cfRule>
  </conditionalFormatting>
  <conditionalFormatting sqref="K1296:R1296">
    <cfRule type="expression" dxfId="592" priority="581">
      <formula>K1296=$C1291</formula>
    </cfRule>
  </conditionalFormatting>
  <conditionalFormatting sqref="K1297:R1297">
    <cfRule type="expression" dxfId="591" priority="580">
      <formula>K1297=$C1291</formula>
    </cfRule>
  </conditionalFormatting>
  <conditionalFormatting sqref="K1298:R1298">
    <cfRule type="expression" dxfId="590" priority="585">
      <formula>K1298=$C1291</formula>
    </cfRule>
  </conditionalFormatting>
  <conditionalFormatting sqref="Q1384">
    <cfRule type="expression" dxfId="589" priority="577">
      <formula>OR(MONTH($C$1)=4,MONTH($C$1)=6,MONTH($C$1)=9,MONTH($C$1)=11)=TRUE</formula>
    </cfRule>
  </conditionalFormatting>
  <conditionalFormatting sqref="P1384:Q1384">
    <cfRule type="expression" dxfId="588" priority="576">
      <formula>MONTH($C$1)=2</formula>
    </cfRule>
  </conditionalFormatting>
  <conditionalFormatting sqref="O1384">
    <cfRule type="expression" dxfId="587" priority="572">
      <formula>AND(MONTH($C$1)=2,NOT(MOD(YEAR($C$1),4)=0))=TRUE</formula>
    </cfRule>
  </conditionalFormatting>
  <conditionalFormatting sqref="K1381:R1381">
    <cfRule type="expression" dxfId="586" priority="575">
      <formula>K1381=$C1377</formula>
    </cfRule>
  </conditionalFormatting>
  <conditionalFormatting sqref="K1382:R1382">
    <cfRule type="expression" dxfId="585" priority="574">
      <formula>K1382=$C1377</formula>
    </cfRule>
  </conditionalFormatting>
  <conditionalFormatting sqref="K1383:R1383">
    <cfRule type="expression" dxfId="584" priority="573">
      <formula>K1383=$C1377</formula>
    </cfRule>
  </conditionalFormatting>
  <conditionalFormatting sqref="K1384:R1384">
    <cfRule type="expression" dxfId="583" priority="578">
      <formula>K1384=$C1377</formula>
    </cfRule>
  </conditionalFormatting>
  <conditionalFormatting sqref="Q1470">
    <cfRule type="expression" dxfId="582" priority="570">
      <formula>OR(MONTH($C$1)=4,MONTH($C$1)=6,MONTH($C$1)=9,MONTH($C$1)=11)=TRUE</formula>
    </cfRule>
  </conditionalFormatting>
  <conditionalFormatting sqref="P1470:Q1470">
    <cfRule type="expression" dxfId="581" priority="569">
      <formula>MONTH($C$1)=2</formula>
    </cfRule>
  </conditionalFormatting>
  <conditionalFormatting sqref="O1470">
    <cfRule type="expression" dxfId="580" priority="565">
      <formula>AND(MONTH($C$1)=2,NOT(MOD(YEAR($C$1),4)=0))=TRUE</formula>
    </cfRule>
  </conditionalFormatting>
  <conditionalFormatting sqref="K1467:R1467">
    <cfRule type="expression" dxfId="579" priority="568">
      <formula>K1467=$C1463</formula>
    </cfRule>
  </conditionalFormatting>
  <conditionalFormatting sqref="K1468:R1468">
    <cfRule type="expression" dxfId="578" priority="567">
      <formula>K1468=$C1463</formula>
    </cfRule>
  </conditionalFormatting>
  <conditionalFormatting sqref="K1469:R1469">
    <cfRule type="expression" dxfId="577" priority="566">
      <formula>K1469=$C1463</formula>
    </cfRule>
  </conditionalFormatting>
  <conditionalFormatting sqref="K1470:R1470">
    <cfRule type="expression" dxfId="576" priority="571">
      <formula>K1470=$C1463</formula>
    </cfRule>
  </conditionalFormatting>
  <conditionalFormatting sqref="Q1556">
    <cfRule type="expression" dxfId="575" priority="563">
      <formula>OR(MONTH($C$1)=4,MONTH($C$1)=6,MONTH($C$1)=9,MONTH($C$1)=11)=TRUE</formula>
    </cfRule>
  </conditionalFormatting>
  <conditionalFormatting sqref="P1556:Q1556">
    <cfRule type="expression" dxfId="574" priority="562">
      <formula>MONTH($C$1)=2</formula>
    </cfRule>
  </conditionalFormatting>
  <conditionalFormatting sqref="O1556">
    <cfRule type="expression" dxfId="573" priority="558">
      <formula>AND(MONTH($C$1)=2,NOT(MOD(YEAR($C$1),4)=0))=TRUE</formula>
    </cfRule>
  </conditionalFormatting>
  <conditionalFormatting sqref="K1553:R1553">
    <cfRule type="expression" dxfId="572" priority="561">
      <formula>K1553=$C1549</formula>
    </cfRule>
  </conditionalFormatting>
  <conditionalFormatting sqref="K1554:R1554">
    <cfRule type="expression" dxfId="571" priority="560">
      <formula>K1554=$C1549</formula>
    </cfRule>
  </conditionalFormatting>
  <conditionalFormatting sqref="K1555:R1555">
    <cfRule type="expression" dxfId="570" priority="559">
      <formula>K1555=$C1549</formula>
    </cfRule>
  </conditionalFormatting>
  <conditionalFormatting sqref="K1556:R1556">
    <cfRule type="expression" dxfId="569" priority="564">
      <formula>K1556=$C1549</formula>
    </cfRule>
  </conditionalFormatting>
  <conditionalFormatting sqref="Q1642">
    <cfRule type="expression" dxfId="568" priority="549">
      <formula>OR(MONTH($C$1)=4,MONTH($C$1)=6,MONTH($C$1)=9,MONTH($C$1)=11)=TRUE</formula>
    </cfRule>
  </conditionalFormatting>
  <conditionalFormatting sqref="P1642:Q1642">
    <cfRule type="expression" dxfId="567" priority="548">
      <formula>MONTH($C$1)=2</formula>
    </cfRule>
  </conditionalFormatting>
  <conditionalFormatting sqref="O1642">
    <cfRule type="expression" dxfId="566" priority="544">
      <formula>AND(MONTH($C$1)=2,NOT(MOD(YEAR($C$1),4)=0))=TRUE</formula>
    </cfRule>
  </conditionalFormatting>
  <conditionalFormatting sqref="K1639:R1639">
    <cfRule type="expression" dxfId="565" priority="547">
      <formula>K1639=$C1635</formula>
    </cfRule>
  </conditionalFormatting>
  <conditionalFormatting sqref="K1640:R1640">
    <cfRule type="expression" dxfId="564" priority="546">
      <formula>K1640=$C1635</formula>
    </cfRule>
  </conditionalFormatting>
  <conditionalFormatting sqref="K1641:R1641">
    <cfRule type="expression" dxfId="563" priority="545">
      <formula>K1641=$C1635</formula>
    </cfRule>
  </conditionalFormatting>
  <conditionalFormatting sqref="K1642:R1642">
    <cfRule type="expression" dxfId="562" priority="550">
      <formula>K1642=$C1635</formula>
    </cfRule>
  </conditionalFormatting>
  <conditionalFormatting sqref="Q1728">
    <cfRule type="expression" dxfId="561" priority="542">
      <formula>OR(MONTH($C$1)=4,MONTH($C$1)=6,MONTH($C$1)=9,MONTH($C$1)=11)=TRUE</formula>
    </cfRule>
  </conditionalFormatting>
  <conditionalFormatting sqref="P1728:Q1728">
    <cfRule type="expression" dxfId="560" priority="541">
      <formula>MONTH($C$1)=2</formula>
    </cfRule>
  </conditionalFormatting>
  <conditionalFormatting sqref="O1728">
    <cfRule type="expression" dxfId="559" priority="537">
      <formula>AND(MONTH($C$1)=2,NOT(MOD(YEAR($C$1),4)=0))=TRUE</formula>
    </cfRule>
  </conditionalFormatting>
  <conditionalFormatting sqref="K1725:R1725">
    <cfRule type="expression" dxfId="558" priority="540">
      <formula>K1725=$C1721</formula>
    </cfRule>
  </conditionalFormatting>
  <conditionalFormatting sqref="K1726:R1726">
    <cfRule type="expression" dxfId="557" priority="539">
      <formula>K1726=$C1721</formula>
    </cfRule>
  </conditionalFormatting>
  <conditionalFormatting sqref="K1727:R1727">
    <cfRule type="expression" dxfId="556" priority="538">
      <formula>K1727=$C1721</formula>
    </cfRule>
  </conditionalFormatting>
  <conditionalFormatting sqref="K1728:R1728">
    <cfRule type="expression" dxfId="555" priority="543">
      <formula>K1728=$C1721</formula>
    </cfRule>
  </conditionalFormatting>
  <conditionalFormatting sqref="Q1814">
    <cfRule type="expression" dxfId="554" priority="535">
      <formula>OR(MONTH($C$1)=4,MONTH($C$1)=6,MONTH($C$1)=9,MONTH($C$1)=11)=TRUE</formula>
    </cfRule>
  </conditionalFormatting>
  <conditionalFormatting sqref="P1814:Q1814">
    <cfRule type="expression" dxfId="553" priority="534">
      <formula>MONTH($C$1)=2</formula>
    </cfRule>
  </conditionalFormatting>
  <conditionalFormatting sqref="O1814">
    <cfRule type="expression" dxfId="552" priority="530">
      <formula>AND(MONTH($C$1)=2,NOT(MOD(YEAR($C$1),4)=0))=TRUE</formula>
    </cfRule>
  </conditionalFormatting>
  <conditionalFormatting sqref="K1811:R1811">
    <cfRule type="expression" dxfId="551" priority="533">
      <formula>K1811=$C1807</formula>
    </cfRule>
  </conditionalFormatting>
  <conditionalFormatting sqref="K1812:R1812">
    <cfRule type="expression" dxfId="550" priority="532">
      <formula>K1812=$C1807</formula>
    </cfRule>
  </conditionalFormatting>
  <conditionalFormatting sqref="K1813:R1813">
    <cfRule type="expression" dxfId="549" priority="531">
      <formula>K1813=$C1807</formula>
    </cfRule>
  </conditionalFormatting>
  <conditionalFormatting sqref="K1814:R1814">
    <cfRule type="expression" dxfId="548" priority="536">
      <formula>K1814=$C1807</formula>
    </cfRule>
  </conditionalFormatting>
  <conditionalFormatting sqref="Q1900">
    <cfRule type="expression" dxfId="547" priority="528">
      <formula>OR(MONTH($C$1)=4,MONTH($C$1)=6,MONTH($C$1)=9,MONTH($C$1)=11)=TRUE</formula>
    </cfRule>
  </conditionalFormatting>
  <conditionalFormatting sqref="P1900:Q1900">
    <cfRule type="expression" dxfId="546" priority="527">
      <formula>MONTH($C$1)=2</formula>
    </cfRule>
  </conditionalFormatting>
  <conditionalFormatting sqref="O1900">
    <cfRule type="expression" dxfId="545" priority="523">
      <formula>AND(MONTH($C$1)=2,NOT(MOD(YEAR($C$1),4)=0))=TRUE</formula>
    </cfRule>
  </conditionalFormatting>
  <conditionalFormatting sqref="K1897:R1897">
    <cfRule type="expression" dxfId="544" priority="526">
      <formula>K1897=$C1893</formula>
    </cfRule>
  </conditionalFormatting>
  <conditionalFormatting sqref="K1898:R1898">
    <cfRule type="expression" dxfId="543" priority="525">
      <formula>K1898=$C1893</formula>
    </cfRule>
  </conditionalFormatting>
  <conditionalFormatting sqref="K1899:R1899">
    <cfRule type="expression" dxfId="542" priority="524">
      <formula>K1899=$C1893</formula>
    </cfRule>
  </conditionalFormatting>
  <conditionalFormatting sqref="K1900:R1900">
    <cfRule type="expression" dxfId="541" priority="529">
      <formula>K1900=$C1893</formula>
    </cfRule>
  </conditionalFormatting>
  <conditionalFormatting sqref="Q1986">
    <cfRule type="expression" dxfId="540" priority="521">
      <formula>OR(MONTH($C$1)=4,MONTH($C$1)=6,MONTH($C$1)=9,MONTH($C$1)=11)=TRUE</formula>
    </cfRule>
  </conditionalFormatting>
  <conditionalFormatting sqref="P1986:Q1986">
    <cfRule type="expression" dxfId="539" priority="520">
      <formula>MONTH($C$1)=2</formula>
    </cfRule>
  </conditionalFormatting>
  <conditionalFormatting sqref="O1986">
    <cfRule type="expression" dxfId="538" priority="516">
      <formula>AND(MONTH($C$1)=2,NOT(MOD(YEAR($C$1),4)=0))=TRUE</formula>
    </cfRule>
  </conditionalFormatting>
  <conditionalFormatting sqref="K1983:R1983">
    <cfRule type="expression" dxfId="537" priority="519">
      <formula>K1983=$C1979</formula>
    </cfRule>
  </conditionalFormatting>
  <conditionalFormatting sqref="K1984:R1984">
    <cfRule type="expression" dxfId="536" priority="518">
      <formula>K1984=$C1979</formula>
    </cfRule>
  </conditionalFormatting>
  <conditionalFormatting sqref="K1985:R1985">
    <cfRule type="expression" dxfId="535" priority="517">
      <formula>K1985=$C1979</formula>
    </cfRule>
  </conditionalFormatting>
  <conditionalFormatting sqref="K1986:R1986">
    <cfRule type="expression" dxfId="534" priority="522">
      <formula>K1986=$C1979</formula>
    </cfRule>
  </conditionalFormatting>
  <conditionalFormatting sqref="Q2072">
    <cfRule type="expression" dxfId="533" priority="514">
      <formula>OR(MONTH($C$1)=4,MONTH($C$1)=6,MONTH($C$1)=9,MONTH($C$1)=11)=TRUE</formula>
    </cfRule>
  </conditionalFormatting>
  <conditionalFormatting sqref="P2072:Q2072">
    <cfRule type="expression" dxfId="532" priority="513">
      <formula>MONTH($C$1)=2</formula>
    </cfRule>
  </conditionalFormatting>
  <conditionalFormatting sqref="O2072">
    <cfRule type="expression" dxfId="531" priority="509">
      <formula>AND(MONTH($C$1)=2,NOT(MOD(YEAR($C$1),4)=0))=TRUE</formula>
    </cfRule>
  </conditionalFormatting>
  <conditionalFormatting sqref="K2069:R2069">
    <cfRule type="expression" dxfId="530" priority="512">
      <formula>K2069=$C2065</formula>
    </cfRule>
  </conditionalFormatting>
  <conditionalFormatting sqref="K2070:R2070">
    <cfRule type="expression" dxfId="529" priority="511">
      <formula>K2070=$C2065</formula>
    </cfRule>
  </conditionalFormatting>
  <conditionalFormatting sqref="K2071:R2071">
    <cfRule type="expression" dxfId="528" priority="510">
      <formula>K2071=$C2065</formula>
    </cfRule>
  </conditionalFormatting>
  <conditionalFormatting sqref="K2072:R2072">
    <cfRule type="expression" dxfId="527" priority="515">
      <formula>K2072=$C2065</formula>
    </cfRule>
  </conditionalFormatting>
  <conditionalFormatting sqref="Q2158">
    <cfRule type="expression" dxfId="526" priority="507">
      <formula>OR(MONTH($C$1)=4,MONTH($C$1)=6,MONTH($C$1)=9,MONTH($C$1)=11)=TRUE</formula>
    </cfRule>
  </conditionalFormatting>
  <conditionalFormatting sqref="P2158:Q2158">
    <cfRule type="expression" dxfId="525" priority="506">
      <formula>MONTH($C$1)=2</formula>
    </cfRule>
  </conditionalFormatting>
  <conditionalFormatting sqref="O2158">
    <cfRule type="expression" dxfId="524" priority="502">
      <formula>AND(MONTH($C$1)=2,NOT(MOD(YEAR($C$1),4)=0))=TRUE</formula>
    </cfRule>
  </conditionalFormatting>
  <conditionalFormatting sqref="K2155:R2155">
    <cfRule type="expression" dxfId="523" priority="505">
      <formula>K2155=$C2151</formula>
    </cfRule>
  </conditionalFormatting>
  <conditionalFormatting sqref="K2156:R2156">
    <cfRule type="expression" dxfId="522" priority="504">
      <formula>K2156=$C2151</formula>
    </cfRule>
  </conditionalFormatting>
  <conditionalFormatting sqref="K2157:R2157">
    <cfRule type="expression" dxfId="521" priority="503">
      <formula>K2157=$C2151</formula>
    </cfRule>
  </conditionalFormatting>
  <conditionalFormatting sqref="K2158:R2158">
    <cfRule type="expression" dxfId="520" priority="508">
      <formula>K2158=$C2151</formula>
    </cfRule>
  </conditionalFormatting>
  <conditionalFormatting sqref="Q2244">
    <cfRule type="expression" dxfId="519" priority="500">
      <formula>OR(MONTH($C$1)=4,MONTH($C$1)=6,MONTH($C$1)=9,MONTH($C$1)=11)=TRUE</formula>
    </cfRule>
  </conditionalFormatting>
  <conditionalFormatting sqref="P2244:Q2244">
    <cfRule type="expression" dxfId="518" priority="499">
      <formula>MONTH($C$1)=2</formula>
    </cfRule>
  </conditionalFormatting>
  <conditionalFormatting sqref="O2244">
    <cfRule type="expression" dxfId="517" priority="495">
      <formula>AND(MONTH($C$1)=2,NOT(MOD(YEAR($C$1),4)=0))=TRUE</formula>
    </cfRule>
  </conditionalFormatting>
  <conditionalFormatting sqref="K2241:R2241">
    <cfRule type="expression" dxfId="516" priority="498">
      <formula>K2241=$C2237</formula>
    </cfRule>
  </conditionalFormatting>
  <conditionalFormatting sqref="K2242:R2242">
    <cfRule type="expression" dxfId="515" priority="497">
      <formula>K2242=$C2237</formula>
    </cfRule>
  </conditionalFormatting>
  <conditionalFormatting sqref="K2243:R2243">
    <cfRule type="expression" dxfId="514" priority="496">
      <formula>K2243=$C2237</formula>
    </cfRule>
  </conditionalFormatting>
  <conditionalFormatting sqref="K2244:R2244">
    <cfRule type="expression" dxfId="513" priority="501">
      <formula>K2244=$C2237</formula>
    </cfRule>
  </conditionalFormatting>
  <conditionalFormatting sqref="Q2330">
    <cfRule type="expression" dxfId="512" priority="493">
      <formula>OR(MONTH($C$1)=4,MONTH($C$1)=6,MONTH($C$1)=9,MONTH($C$1)=11)=TRUE</formula>
    </cfRule>
  </conditionalFormatting>
  <conditionalFormatting sqref="P2330:Q2330">
    <cfRule type="expression" dxfId="511" priority="492">
      <formula>MONTH($C$1)=2</formula>
    </cfRule>
  </conditionalFormatting>
  <conditionalFormatting sqref="O2330">
    <cfRule type="expression" dxfId="510" priority="488">
      <formula>AND(MONTH($C$1)=2,NOT(MOD(YEAR($C$1),4)=0))=TRUE</formula>
    </cfRule>
  </conditionalFormatting>
  <conditionalFormatting sqref="K2327:R2327">
    <cfRule type="expression" dxfId="509" priority="491">
      <formula>K2327=$C2323</formula>
    </cfRule>
  </conditionalFormatting>
  <conditionalFormatting sqref="K2328:R2328">
    <cfRule type="expression" dxfId="508" priority="490">
      <formula>K2328=$C2323</formula>
    </cfRule>
  </conditionalFormatting>
  <conditionalFormatting sqref="K2329:R2329">
    <cfRule type="expression" dxfId="507" priority="489">
      <formula>K2329=$C2323</formula>
    </cfRule>
  </conditionalFormatting>
  <conditionalFormatting sqref="K2330:R2330">
    <cfRule type="expression" dxfId="506" priority="494">
      <formula>K2330=$C2323</formula>
    </cfRule>
  </conditionalFormatting>
  <conditionalFormatting sqref="Q2416">
    <cfRule type="expression" dxfId="505" priority="486">
      <formula>OR(MONTH($C$1)=4,MONTH($C$1)=6,MONTH($C$1)=9,MONTH($C$1)=11)=TRUE</formula>
    </cfRule>
  </conditionalFormatting>
  <conditionalFormatting sqref="P2416:Q2416">
    <cfRule type="expression" dxfId="504" priority="485">
      <formula>MONTH($C$1)=2</formula>
    </cfRule>
  </conditionalFormatting>
  <conditionalFormatting sqref="O2416">
    <cfRule type="expression" dxfId="503" priority="481">
      <formula>AND(MONTH($C$1)=2,NOT(MOD(YEAR($C$1),4)=0))=TRUE</formula>
    </cfRule>
  </conditionalFormatting>
  <conditionalFormatting sqref="K2413:R2413">
    <cfRule type="expression" dxfId="502" priority="484">
      <formula>K2413=$C2409</formula>
    </cfRule>
  </conditionalFormatting>
  <conditionalFormatting sqref="K2414:R2414">
    <cfRule type="expression" dxfId="501" priority="483">
      <formula>K2414=$C2409</formula>
    </cfRule>
  </conditionalFormatting>
  <conditionalFormatting sqref="K2415:R2415">
    <cfRule type="expression" dxfId="500" priority="482">
      <formula>K2415=$C2409</formula>
    </cfRule>
  </conditionalFormatting>
  <conditionalFormatting sqref="K2416:R2416">
    <cfRule type="expression" dxfId="499" priority="487">
      <formula>K2416=$C2409</formula>
    </cfRule>
  </conditionalFormatting>
  <conditionalFormatting sqref="Q2502">
    <cfRule type="expression" dxfId="498" priority="479">
      <formula>OR(MONTH($C$1)=4,MONTH($C$1)=6,MONTH($C$1)=9,MONTH($C$1)=11)=TRUE</formula>
    </cfRule>
  </conditionalFormatting>
  <conditionalFormatting sqref="P2502:Q2502">
    <cfRule type="expression" dxfId="497" priority="478">
      <formula>MONTH($C$1)=2</formula>
    </cfRule>
  </conditionalFormatting>
  <conditionalFormatting sqref="O2502">
    <cfRule type="expression" dxfId="496" priority="474">
      <formula>AND(MONTH($C$1)=2,NOT(MOD(YEAR($C$1),4)=0))=TRUE</formula>
    </cfRule>
  </conditionalFormatting>
  <conditionalFormatting sqref="K2499:R2499">
    <cfRule type="expression" dxfId="495" priority="477">
      <formula>K2499=$C2495</formula>
    </cfRule>
  </conditionalFormatting>
  <conditionalFormatting sqref="K2500:R2500">
    <cfRule type="expression" dxfId="494" priority="476">
      <formula>K2500=$C2495</formula>
    </cfRule>
  </conditionalFormatting>
  <conditionalFormatting sqref="K2501:R2501">
    <cfRule type="expression" dxfId="493" priority="475">
      <formula>K2501=$C2495</formula>
    </cfRule>
  </conditionalFormatting>
  <conditionalFormatting sqref="K2502:R2502">
    <cfRule type="expression" dxfId="492" priority="480">
      <formula>K2502=$C2495</formula>
    </cfRule>
  </conditionalFormatting>
  <conditionalFormatting sqref="P2502">
    <cfRule type="expression" dxfId="491" priority="473">
      <formula>AND(MONTH($C$1)=2,NOT(MOD(YEAR($C$1),4)=0))=TRUE</formula>
    </cfRule>
  </conditionalFormatting>
  <conditionalFormatting sqref="Q2588">
    <cfRule type="expression" dxfId="490" priority="471">
      <formula>OR(MONTH($C$1)=4,MONTH($C$1)=6,MONTH($C$1)=9,MONTH($C$1)=11)=TRUE</formula>
    </cfRule>
  </conditionalFormatting>
  <conditionalFormatting sqref="P2588:Q2588">
    <cfRule type="expression" dxfId="489" priority="470">
      <formula>MONTH($C$1)=2</formula>
    </cfRule>
  </conditionalFormatting>
  <conditionalFormatting sqref="O2588">
    <cfRule type="expression" dxfId="488" priority="466">
      <formula>AND(MONTH($C$1)=2,NOT(MOD(YEAR($C$1),4)=0))=TRUE</formula>
    </cfRule>
  </conditionalFormatting>
  <conditionalFormatting sqref="K2585:R2585">
    <cfRule type="expression" dxfId="487" priority="469">
      <formula>K2585=$C2581</formula>
    </cfRule>
  </conditionalFormatting>
  <conditionalFormatting sqref="K2586:R2586">
    <cfRule type="expression" dxfId="486" priority="468">
      <formula>K2586=$C2581</formula>
    </cfRule>
  </conditionalFormatting>
  <conditionalFormatting sqref="K2587:R2587">
    <cfRule type="expression" dxfId="485" priority="467">
      <formula>K2587=$C2581</formula>
    </cfRule>
  </conditionalFormatting>
  <conditionalFormatting sqref="K2588:R2588">
    <cfRule type="expression" dxfId="484" priority="472">
      <formula>K2588=$C2581</formula>
    </cfRule>
  </conditionalFormatting>
  <conditionalFormatting sqref="B11">
    <cfRule type="expression" dxfId="483" priority="465">
      <formula>AI14="！"</formula>
    </cfRule>
  </conditionalFormatting>
  <conditionalFormatting sqref="B16">
    <cfRule type="expression" dxfId="482" priority="464">
      <formula>AI19="！"</formula>
    </cfRule>
  </conditionalFormatting>
  <conditionalFormatting sqref="B21">
    <cfRule type="expression" dxfId="481" priority="463">
      <formula>AI24="！"</formula>
    </cfRule>
  </conditionalFormatting>
  <conditionalFormatting sqref="B26">
    <cfRule type="expression" dxfId="480" priority="462">
      <formula>AI29="！"</formula>
    </cfRule>
  </conditionalFormatting>
  <conditionalFormatting sqref="B31">
    <cfRule type="expression" dxfId="479" priority="461">
      <formula>AI34="！"</formula>
    </cfRule>
  </conditionalFormatting>
  <conditionalFormatting sqref="B36">
    <cfRule type="expression" dxfId="478" priority="460">
      <formula>AI39="！"</formula>
    </cfRule>
  </conditionalFormatting>
  <conditionalFormatting sqref="B41">
    <cfRule type="expression" dxfId="477" priority="459">
      <formula>AI44="！"</formula>
    </cfRule>
  </conditionalFormatting>
  <conditionalFormatting sqref="B46">
    <cfRule type="expression" dxfId="476" priority="458">
      <formula>AI49="！"</formula>
    </cfRule>
  </conditionalFormatting>
  <conditionalFormatting sqref="B51">
    <cfRule type="expression" dxfId="475" priority="457">
      <formula>AI54="！"</formula>
    </cfRule>
  </conditionalFormatting>
  <conditionalFormatting sqref="B56">
    <cfRule type="expression" dxfId="474" priority="456">
      <formula>AI59="！"</formula>
    </cfRule>
  </conditionalFormatting>
  <conditionalFormatting sqref="B61">
    <cfRule type="expression" dxfId="473" priority="455">
      <formula>AI64="！"</formula>
    </cfRule>
  </conditionalFormatting>
  <conditionalFormatting sqref="B66">
    <cfRule type="expression" dxfId="472" priority="454">
      <formula>AI69="！"</formula>
    </cfRule>
  </conditionalFormatting>
  <conditionalFormatting sqref="B71">
    <cfRule type="expression" dxfId="471" priority="453">
      <formula>AI74="！"</formula>
    </cfRule>
  </conditionalFormatting>
  <conditionalFormatting sqref="B76">
    <cfRule type="expression" dxfId="470" priority="452">
      <formula>AI79="！"</formula>
    </cfRule>
  </conditionalFormatting>
  <conditionalFormatting sqref="B81">
    <cfRule type="expression" dxfId="469" priority="451">
      <formula>AI84="！"</formula>
    </cfRule>
  </conditionalFormatting>
  <conditionalFormatting sqref="B97">
    <cfRule type="expression" dxfId="468" priority="450">
      <formula>AI100="！"</formula>
    </cfRule>
  </conditionalFormatting>
  <conditionalFormatting sqref="B102">
    <cfRule type="expression" dxfId="467" priority="449">
      <formula>AI105="！"</formula>
    </cfRule>
  </conditionalFormatting>
  <conditionalFormatting sqref="B107">
    <cfRule type="expression" dxfId="466" priority="448">
      <formula>AI110="！"</formula>
    </cfRule>
  </conditionalFormatting>
  <conditionalFormatting sqref="B112">
    <cfRule type="expression" dxfId="465" priority="447">
      <formula>AI115="！"</formula>
    </cfRule>
  </conditionalFormatting>
  <conditionalFormatting sqref="B117">
    <cfRule type="expression" dxfId="464" priority="446">
      <formula>AI120="！"</formula>
    </cfRule>
  </conditionalFormatting>
  <conditionalFormatting sqref="B122">
    <cfRule type="expression" dxfId="463" priority="445">
      <formula>AI125="！"</formula>
    </cfRule>
  </conditionalFormatting>
  <conditionalFormatting sqref="B127">
    <cfRule type="expression" dxfId="462" priority="444">
      <formula>AI130="！"</formula>
    </cfRule>
  </conditionalFormatting>
  <conditionalFormatting sqref="B132">
    <cfRule type="expression" dxfId="461" priority="443">
      <formula>AI135="！"</formula>
    </cfRule>
  </conditionalFormatting>
  <conditionalFormatting sqref="B137">
    <cfRule type="expression" dxfId="460" priority="442">
      <formula>AI140="！"</formula>
    </cfRule>
  </conditionalFormatting>
  <conditionalFormatting sqref="B142">
    <cfRule type="expression" dxfId="459" priority="441">
      <formula>AI145="！"</formula>
    </cfRule>
  </conditionalFormatting>
  <conditionalFormatting sqref="B147">
    <cfRule type="expression" dxfId="458" priority="440">
      <formula>AI150="！"</formula>
    </cfRule>
  </conditionalFormatting>
  <conditionalFormatting sqref="B152">
    <cfRule type="expression" dxfId="457" priority="439">
      <formula>AI155="！"</formula>
    </cfRule>
  </conditionalFormatting>
  <conditionalFormatting sqref="B157">
    <cfRule type="expression" dxfId="456" priority="438">
      <formula>AI160="！"</formula>
    </cfRule>
  </conditionalFormatting>
  <conditionalFormatting sqref="B162">
    <cfRule type="expression" dxfId="455" priority="437">
      <formula>AI165="！"</formula>
    </cfRule>
  </conditionalFormatting>
  <conditionalFormatting sqref="B167">
    <cfRule type="expression" dxfId="454" priority="436">
      <formula>AI170="！"</formula>
    </cfRule>
  </conditionalFormatting>
  <conditionalFormatting sqref="B183">
    <cfRule type="expression" dxfId="453" priority="435">
      <formula>AI186="！"</formula>
    </cfRule>
  </conditionalFormatting>
  <conditionalFormatting sqref="B188">
    <cfRule type="expression" dxfId="452" priority="434">
      <formula>AI191="！"</formula>
    </cfRule>
  </conditionalFormatting>
  <conditionalFormatting sqref="B193">
    <cfRule type="expression" dxfId="451" priority="433">
      <formula>AI196="！"</formula>
    </cfRule>
  </conditionalFormatting>
  <conditionalFormatting sqref="B198">
    <cfRule type="expression" dxfId="450" priority="432">
      <formula>AI201="！"</formula>
    </cfRule>
  </conditionalFormatting>
  <conditionalFormatting sqref="B203">
    <cfRule type="expression" dxfId="449" priority="431">
      <formula>AI206="！"</formula>
    </cfRule>
  </conditionalFormatting>
  <conditionalFormatting sqref="B208">
    <cfRule type="expression" dxfId="448" priority="430">
      <formula>AI211="！"</formula>
    </cfRule>
  </conditionalFormatting>
  <conditionalFormatting sqref="B213">
    <cfRule type="expression" dxfId="447" priority="429">
      <formula>AI216="！"</formula>
    </cfRule>
  </conditionalFormatting>
  <conditionalFormatting sqref="B218">
    <cfRule type="expression" dxfId="446" priority="428">
      <formula>AI221="！"</formula>
    </cfRule>
  </conditionalFormatting>
  <conditionalFormatting sqref="B223">
    <cfRule type="expression" dxfId="445" priority="427">
      <formula>AI226="！"</formula>
    </cfRule>
  </conditionalFormatting>
  <conditionalFormatting sqref="B228">
    <cfRule type="expression" dxfId="444" priority="426">
      <formula>AI231="！"</formula>
    </cfRule>
  </conditionalFormatting>
  <conditionalFormatting sqref="B233">
    <cfRule type="expression" dxfId="443" priority="425">
      <formula>AI236="！"</formula>
    </cfRule>
  </conditionalFormatting>
  <conditionalFormatting sqref="B238">
    <cfRule type="expression" dxfId="442" priority="424">
      <formula>AI241="！"</formula>
    </cfRule>
  </conditionalFormatting>
  <conditionalFormatting sqref="B243">
    <cfRule type="expression" dxfId="441" priority="423">
      <formula>AI246="！"</formula>
    </cfRule>
  </conditionalFormatting>
  <conditionalFormatting sqref="B248">
    <cfRule type="expression" dxfId="440" priority="422">
      <formula>AI251="！"</formula>
    </cfRule>
  </conditionalFormatting>
  <conditionalFormatting sqref="B253">
    <cfRule type="expression" dxfId="439" priority="421">
      <formula>AI256="！"</formula>
    </cfRule>
  </conditionalFormatting>
  <conditionalFormatting sqref="B269">
    <cfRule type="expression" dxfId="438" priority="420">
      <formula>AI272="！"</formula>
    </cfRule>
  </conditionalFormatting>
  <conditionalFormatting sqref="B274">
    <cfRule type="expression" dxfId="437" priority="419">
      <formula>AI277="！"</formula>
    </cfRule>
  </conditionalFormatting>
  <conditionalFormatting sqref="B279">
    <cfRule type="expression" dxfId="436" priority="418">
      <formula>AI282="！"</formula>
    </cfRule>
  </conditionalFormatting>
  <conditionalFormatting sqref="B284">
    <cfRule type="expression" dxfId="435" priority="417">
      <formula>AI287="！"</formula>
    </cfRule>
  </conditionalFormatting>
  <conditionalFormatting sqref="B289">
    <cfRule type="expression" dxfId="434" priority="416">
      <formula>AI292="！"</formula>
    </cfRule>
  </conditionalFormatting>
  <conditionalFormatting sqref="B294">
    <cfRule type="expression" dxfId="433" priority="415">
      <formula>AI297="！"</formula>
    </cfRule>
  </conditionalFormatting>
  <conditionalFormatting sqref="B299">
    <cfRule type="expression" dxfId="432" priority="414">
      <formula>AI302="！"</formula>
    </cfRule>
  </conditionalFormatting>
  <conditionalFormatting sqref="B304">
    <cfRule type="expression" dxfId="431" priority="413">
      <formula>AI307="！"</formula>
    </cfRule>
  </conditionalFormatting>
  <conditionalFormatting sqref="B309">
    <cfRule type="expression" dxfId="430" priority="412">
      <formula>AI312="！"</formula>
    </cfRule>
  </conditionalFormatting>
  <conditionalFormatting sqref="B314">
    <cfRule type="expression" dxfId="429" priority="411">
      <formula>AI317="！"</formula>
    </cfRule>
  </conditionalFormatting>
  <conditionalFormatting sqref="B319">
    <cfRule type="expression" dxfId="428" priority="410">
      <formula>AI322="！"</formula>
    </cfRule>
  </conditionalFormatting>
  <conditionalFormatting sqref="B324">
    <cfRule type="expression" dxfId="427" priority="409">
      <formula>AI327="！"</formula>
    </cfRule>
  </conditionalFormatting>
  <conditionalFormatting sqref="B329">
    <cfRule type="expression" dxfId="426" priority="408">
      <formula>AI332="！"</formula>
    </cfRule>
  </conditionalFormatting>
  <conditionalFormatting sqref="B334">
    <cfRule type="expression" dxfId="425" priority="407">
      <formula>AI337="！"</formula>
    </cfRule>
  </conditionalFormatting>
  <conditionalFormatting sqref="B339">
    <cfRule type="expression" dxfId="424" priority="406">
      <formula>AI342="！"</formula>
    </cfRule>
  </conditionalFormatting>
  <conditionalFormatting sqref="B355">
    <cfRule type="expression" dxfId="423" priority="405">
      <formula>AI358="！"</formula>
    </cfRule>
  </conditionalFormatting>
  <conditionalFormatting sqref="B360">
    <cfRule type="expression" dxfId="422" priority="404">
      <formula>AI363="！"</formula>
    </cfRule>
  </conditionalFormatting>
  <conditionalFormatting sqref="B365">
    <cfRule type="expression" dxfId="421" priority="403">
      <formula>AI368="！"</formula>
    </cfRule>
  </conditionalFormatting>
  <conditionalFormatting sqref="B370">
    <cfRule type="expression" dxfId="420" priority="402">
      <formula>AI373="！"</formula>
    </cfRule>
  </conditionalFormatting>
  <conditionalFormatting sqref="B375">
    <cfRule type="expression" dxfId="419" priority="401">
      <formula>AI378="！"</formula>
    </cfRule>
  </conditionalFormatting>
  <conditionalFormatting sqref="B380">
    <cfRule type="expression" dxfId="418" priority="400">
      <formula>AI383="！"</formula>
    </cfRule>
  </conditionalFormatting>
  <conditionalFormatting sqref="B385">
    <cfRule type="expression" dxfId="417" priority="399">
      <formula>AI388="！"</formula>
    </cfRule>
  </conditionalFormatting>
  <conditionalFormatting sqref="B390">
    <cfRule type="expression" dxfId="416" priority="398">
      <formula>AI393="！"</formula>
    </cfRule>
  </conditionalFormatting>
  <conditionalFormatting sqref="B395">
    <cfRule type="expression" dxfId="415" priority="397">
      <formula>AI398="！"</formula>
    </cfRule>
  </conditionalFormatting>
  <conditionalFormatting sqref="B400">
    <cfRule type="expression" dxfId="414" priority="396">
      <formula>AI403="！"</formula>
    </cfRule>
  </conditionalFormatting>
  <conditionalFormatting sqref="B405">
    <cfRule type="expression" dxfId="413" priority="395">
      <formula>AI408="！"</formula>
    </cfRule>
  </conditionalFormatting>
  <conditionalFormatting sqref="B410">
    <cfRule type="expression" dxfId="412" priority="394">
      <formula>AI413="！"</formula>
    </cfRule>
  </conditionalFormatting>
  <conditionalFormatting sqref="B415">
    <cfRule type="expression" dxfId="411" priority="393">
      <formula>AI418="！"</formula>
    </cfRule>
  </conditionalFormatting>
  <conditionalFormatting sqref="B420">
    <cfRule type="expression" dxfId="410" priority="392">
      <formula>AI423="！"</formula>
    </cfRule>
  </conditionalFormatting>
  <conditionalFormatting sqref="B425">
    <cfRule type="expression" dxfId="409" priority="391">
      <formula>AI428="！"</formula>
    </cfRule>
  </conditionalFormatting>
  <conditionalFormatting sqref="B441">
    <cfRule type="expression" dxfId="408" priority="390">
      <formula>AI444="！"</formula>
    </cfRule>
  </conditionalFormatting>
  <conditionalFormatting sqref="B446">
    <cfRule type="expression" dxfId="407" priority="389">
      <formula>AI449="！"</formula>
    </cfRule>
  </conditionalFormatting>
  <conditionalFormatting sqref="B451">
    <cfRule type="expression" dxfId="406" priority="388">
      <formula>AI454="！"</formula>
    </cfRule>
  </conditionalFormatting>
  <conditionalFormatting sqref="B456">
    <cfRule type="expression" dxfId="405" priority="387">
      <formula>AI459="！"</formula>
    </cfRule>
  </conditionalFormatting>
  <conditionalFormatting sqref="B461">
    <cfRule type="expression" dxfId="404" priority="386">
      <formula>AI464="！"</formula>
    </cfRule>
  </conditionalFormatting>
  <conditionalFormatting sqref="B466">
    <cfRule type="expression" dxfId="403" priority="385">
      <formula>AI469="！"</formula>
    </cfRule>
  </conditionalFormatting>
  <conditionalFormatting sqref="B471">
    <cfRule type="expression" dxfId="402" priority="384">
      <formula>AI474="！"</formula>
    </cfRule>
  </conditionalFormatting>
  <conditionalFormatting sqref="B476">
    <cfRule type="expression" dxfId="401" priority="383">
      <formula>AI479="！"</formula>
    </cfRule>
  </conditionalFormatting>
  <conditionalFormatting sqref="B481">
    <cfRule type="expression" dxfId="400" priority="382">
      <formula>AI484="！"</formula>
    </cfRule>
  </conditionalFormatting>
  <conditionalFormatting sqref="B486">
    <cfRule type="expression" dxfId="399" priority="381">
      <formula>AI489="！"</formula>
    </cfRule>
  </conditionalFormatting>
  <conditionalFormatting sqref="B491">
    <cfRule type="expression" dxfId="398" priority="380">
      <formula>AI494="！"</formula>
    </cfRule>
  </conditionalFormatting>
  <conditionalFormatting sqref="B496">
    <cfRule type="expression" dxfId="397" priority="379">
      <formula>AI499="！"</formula>
    </cfRule>
  </conditionalFormatting>
  <conditionalFormatting sqref="B501">
    <cfRule type="expression" dxfId="396" priority="378">
      <formula>AI504="！"</formula>
    </cfRule>
  </conditionalFormatting>
  <conditionalFormatting sqref="B506">
    <cfRule type="expression" dxfId="395" priority="377">
      <formula>AI509="！"</formula>
    </cfRule>
  </conditionalFormatting>
  <conditionalFormatting sqref="B511">
    <cfRule type="expression" dxfId="394" priority="376">
      <formula>AI514="！"</formula>
    </cfRule>
  </conditionalFormatting>
  <conditionalFormatting sqref="B527">
    <cfRule type="expression" dxfId="393" priority="375">
      <formula>AI530="！"</formula>
    </cfRule>
  </conditionalFormatting>
  <conditionalFormatting sqref="B532">
    <cfRule type="expression" dxfId="392" priority="374">
      <formula>AI535="！"</formula>
    </cfRule>
  </conditionalFormatting>
  <conditionalFormatting sqref="B537">
    <cfRule type="expression" dxfId="391" priority="373">
      <formula>AI540="！"</formula>
    </cfRule>
  </conditionalFormatting>
  <conditionalFormatting sqref="B542">
    <cfRule type="expression" dxfId="390" priority="372">
      <formula>AI545="！"</formula>
    </cfRule>
  </conditionalFormatting>
  <conditionalFormatting sqref="B547">
    <cfRule type="expression" dxfId="389" priority="371">
      <formula>AI550="！"</formula>
    </cfRule>
  </conditionalFormatting>
  <conditionalFormatting sqref="B552">
    <cfRule type="expression" dxfId="388" priority="370">
      <formula>AI555="！"</formula>
    </cfRule>
  </conditionalFormatting>
  <conditionalFormatting sqref="B557">
    <cfRule type="expression" dxfId="387" priority="369">
      <formula>AI560="！"</formula>
    </cfRule>
  </conditionalFormatting>
  <conditionalFormatting sqref="B562">
    <cfRule type="expression" dxfId="386" priority="368">
      <formula>AI565="！"</formula>
    </cfRule>
  </conditionalFormatting>
  <conditionalFormatting sqref="B567">
    <cfRule type="expression" dxfId="385" priority="367">
      <formula>AI570="！"</formula>
    </cfRule>
  </conditionalFormatting>
  <conditionalFormatting sqref="B572">
    <cfRule type="expression" dxfId="384" priority="366">
      <formula>AI575="！"</formula>
    </cfRule>
  </conditionalFormatting>
  <conditionalFormatting sqref="B577">
    <cfRule type="expression" dxfId="383" priority="365">
      <formula>AI580="！"</formula>
    </cfRule>
  </conditionalFormatting>
  <conditionalFormatting sqref="B582">
    <cfRule type="expression" dxfId="382" priority="364">
      <formula>AI585="！"</formula>
    </cfRule>
  </conditionalFormatting>
  <conditionalFormatting sqref="B587">
    <cfRule type="expression" dxfId="381" priority="363">
      <formula>AI590="！"</formula>
    </cfRule>
  </conditionalFormatting>
  <conditionalFormatting sqref="B592">
    <cfRule type="expression" dxfId="380" priority="362">
      <formula>AI595="！"</formula>
    </cfRule>
  </conditionalFormatting>
  <conditionalFormatting sqref="B597">
    <cfRule type="expression" dxfId="379" priority="361">
      <formula>AI600="！"</formula>
    </cfRule>
  </conditionalFormatting>
  <conditionalFormatting sqref="B613">
    <cfRule type="expression" dxfId="378" priority="360">
      <formula>AI616="！"</formula>
    </cfRule>
  </conditionalFormatting>
  <conditionalFormatting sqref="B618">
    <cfRule type="expression" dxfId="377" priority="359">
      <formula>AI621="！"</formula>
    </cfRule>
  </conditionalFormatting>
  <conditionalFormatting sqref="B623">
    <cfRule type="expression" dxfId="376" priority="358">
      <formula>AI626="！"</formula>
    </cfRule>
  </conditionalFormatting>
  <conditionalFormatting sqref="B628">
    <cfRule type="expression" dxfId="375" priority="357">
      <formula>AI631="！"</formula>
    </cfRule>
  </conditionalFormatting>
  <conditionalFormatting sqref="B633">
    <cfRule type="expression" dxfId="374" priority="356">
      <formula>AI636="！"</formula>
    </cfRule>
  </conditionalFormatting>
  <conditionalFormatting sqref="B638">
    <cfRule type="expression" dxfId="373" priority="355">
      <formula>AI641="！"</formula>
    </cfRule>
  </conditionalFormatting>
  <conditionalFormatting sqref="B643">
    <cfRule type="expression" dxfId="372" priority="354">
      <formula>AI646="！"</formula>
    </cfRule>
  </conditionalFormatting>
  <conditionalFormatting sqref="B648">
    <cfRule type="expression" dxfId="371" priority="353">
      <formula>AI651="！"</formula>
    </cfRule>
  </conditionalFormatting>
  <conditionalFormatting sqref="B653">
    <cfRule type="expression" dxfId="370" priority="352">
      <formula>AI656="！"</formula>
    </cfRule>
  </conditionalFormatting>
  <conditionalFormatting sqref="B658">
    <cfRule type="expression" dxfId="369" priority="351">
      <formula>AI661="！"</formula>
    </cfRule>
  </conditionalFormatting>
  <conditionalFormatting sqref="B663">
    <cfRule type="expression" dxfId="368" priority="350">
      <formula>AI666="！"</formula>
    </cfRule>
  </conditionalFormatting>
  <conditionalFormatting sqref="B668">
    <cfRule type="expression" dxfId="367" priority="349">
      <formula>AI671="！"</formula>
    </cfRule>
  </conditionalFormatting>
  <conditionalFormatting sqref="B673">
    <cfRule type="expression" dxfId="366" priority="348">
      <formula>AI676="！"</formula>
    </cfRule>
  </conditionalFormatting>
  <conditionalFormatting sqref="B678">
    <cfRule type="expression" dxfId="365" priority="347">
      <formula>AI681="！"</formula>
    </cfRule>
  </conditionalFormatting>
  <conditionalFormatting sqref="B683">
    <cfRule type="expression" dxfId="364" priority="346">
      <formula>AI686="！"</formula>
    </cfRule>
  </conditionalFormatting>
  <conditionalFormatting sqref="B699">
    <cfRule type="expression" dxfId="363" priority="345">
      <formula>AI702="！"</formula>
    </cfRule>
  </conditionalFormatting>
  <conditionalFormatting sqref="B704">
    <cfRule type="expression" dxfId="362" priority="344">
      <formula>AI707="！"</formula>
    </cfRule>
  </conditionalFormatting>
  <conditionalFormatting sqref="B709">
    <cfRule type="expression" dxfId="361" priority="343">
      <formula>AI712="！"</formula>
    </cfRule>
  </conditionalFormatting>
  <conditionalFormatting sqref="B714">
    <cfRule type="expression" dxfId="360" priority="342">
      <formula>AI717="！"</formula>
    </cfRule>
  </conditionalFormatting>
  <conditionalFormatting sqref="B719">
    <cfRule type="expression" dxfId="359" priority="341">
      <formula>AI722="！"</formula>
    </cfRule>
  </conditionalFormatting>
  <conditionalFormatting sqref="B724">
    <cfRule type="expression" dxfId="358" priority="340">
      <formula>AI727="！"</formula>
    </cfRule>
  </conditionalFormatting>
  <conditionalFormatting sqref="B729">
    <cfRule type="expression" dxfId="357" priority="339">
      <formula>AI732="！"</formula>
    </cfRule>
  </conditionalFormatting>
  <conditionalFormatting sqref="B734">
    <cfRule type="expression" dxfId="356" priority="338">
      <formula>AI737="！"</formula>
    </cfRule>
  </conditionalFormatting>
  <conditionalFormatting sqref="B739">
    <cfRule type="expression" dxfId="355" priority="337">
      <formula>AI742="！"</formula>
    </cfRule>
  </conditionalFormatting>
  <conditionalFormatting sqref="B744">
    <cfRule type="expression" dxfId="354" priority="336">
      <formula>AI747="！"</formula>
    </cfRule>
  </conditionalFormatting>
  <conditionalFormatting sqref="B749">
    <cfRule type="expression" dxfId="353" priority="335">
      <formula>AI752="！"</formula>
    </cfRule>
  </conditionalFormatting>
  <conditionalFormatting sqref="B754">
    <cfRule type="expression" dxfId="352" priority="334">
      <formula>AI757="！"</formula>
    </cfRule>
  </conditionalFormatting>
  <conditionalFormatting sqref="B759">
    <cfRule type="expression" dxfId="351" priority="333">
      <formula>AI762="！"</formula>
    </cfRule>
  </conditionalFormatting>
  <conditionalFormatting sqref="B764">
    <cfRule type="expression" dxfId="350" priority="332">
      <formula>AI767="！"</formula>
    </cfRule>
  </conditionalFormatting>
  <conditionalFormatting sqref="B769">
    <cfRule type="expression" dxfId="349" priority="331">
      <formula>AI772="！"</formula>
    </cfRule>
  </conditionalFormatting>
  <conditionalFormatting sqref="B785">
    <cfRule type="expression" dxfId="348" priority="330">
      <formula>AI788="！"</formula>
    </cfRule>
  </conditionalFormatting>
  <conditionalFormatting sqref="B790">
    <cfRule type="expression" dxfId="347" priority="329">
      <formula>AI793="！"</formula>
    </cfRule>
  </conditionalFormatting>
  <conditionalFormatting sqref="B795">
    <cfRule type="expression" dxfId="346" priority="328">
      <formula>AI798="！"</formula>
    </cfRule>
  </conditionalFormatting>
  <conditionalFormatting sqref="B800">
    <cfRule type="expression" dxfId="345" priority="327">
      <formula>AI803="！"</formula>
    </cfRule>
  </conditionalFormatting>
  <conditionalFormatting sqref="B805">
    <cfRule type="expression" dxfId="344" priority="326">
      <formula>AI808="！"</formula>
    </cfRule>
  </conditionalFormatting>
  <conditionalFormatting sqref="B810">
    <cfRule type="expression" dxfId="343" priority="325">
      <formula>AI813="！"</formula>
    </cfRule>
  </conditionalFormatting>
  <conditionalFormatting sqref="B815">
    <cfRule type="expression" dxfId="342" priority="324">
      <formula>AI818="！"</formula>
    </cfRule>
  </conditionalFormatting>
  <conditionalFormatting sqref="B820">
    <cfRule type="expression" dxfId="341" priority="323">
      <formula>AI823="！"</formula>
    </cfRule>
  </conditionalFormatting>
  <conditionalFormatting sqref="B825">
    <cfRule type="expression" dxfId="340" priority="322">
      <formula>AI828="！"</formula>
    </cfRule>
  </conditionalFormatting>
  <conditionalFormatting sqref="B830">
    <cfRule type="expression" dxfId="339" priority="321">
      <formula>AI833="！"</formula>
    </cfRule>
  </conditionalFormatting>
  <conditionalFormatting sqref="B835">
    <cfRule type="expression" dxfId="338" priority="320">
      <formula>AI838="！"</formula>
    </cfRule>
  </conditionalFormatting>
  <conditionalFormatting sqref="B840">
    <cfRule type="expression" dxfId="337" priority="319">
      <formula>AI843="！"</formula>
    </cfRule>
  </conditionalFormatting>
  <conditionalFormatting sqref="B845">
    <cfRule type="expression" dxfId="336" priority="318">
      <formula>AI848="！"</formula>
    </cfRule>
  </conditionalFormatting>
  <conditionalFormatting sqref="B850">
    <cfRule type="expression" dxfId="335" priority="317">
      <formula>AI853="！"</formula>
    </cfRule>
  </conditionalFormatting>
  <conditionalFormatting sqref="B855">
    <cfRule type="expression" dxfId="334" priority="316">
      <formula>AI858="！"</formula>
    </cfRule>
  </conditionalFormatting>
  <conditionalFormatting sqref="B871">
    <cfRule type="expression" dxfId="333" priority="315">
      <formula>AI874="！"</formula>
    </cfRule>
  </conditionalFormatting>
  <conditionalFormatting sqref="B876">
    <cfRule type="expression" dxfId="332" priority="314">
      <formula>AI879="！"</formula>
    </cfRule>
  </conditionalFormatting>
  <conditionalFormatting sqref="B881">
    <cfRule type="expression" dxfId="331" priority="313">
      <formula>AI884="！"</formula>
    </cfRule>
  </conditionalFormatting>
  <conditionalFormatting sqref="B886">
    <cfRule type="expression" dxfId="330" priority="312">
      <formula>AI889="！"</formula>
    </cfRule>
  </conditionalFormatting>
  <conditionalFormatting sqref="B891">
    <cfRule type="expression" dxfId="329" priority="311">
      <formula>AI894="！"</formula>
    </cfRule>
  </conditionalFormatting>
  <conditionalFormatting sqref="B896">
    <cfRule type="expression" dxfId="328" priority="310">
      <formula>AI899="！"</formula>
    </cfRule>
  </conditionalFormatting>
  <conditionalFormatting sqref="B901">
    <cfRule type="expression" dxfId="327" priority="309">
      <formula>AI904="！"</formula>
    </cfRule>
  </conditionalFormatting>
  <conditionalFormatting sqref="B906">
    <cfRule type="expression" dxfId="326" priority="308">
      <formula>AI909="！"</formula>
    </cfRule>
  </conditionalFormatting>
  <conditionalFormatting sqref="B911">
    <cfRule type="expression" dxfId="325" priority="307">
      <formula>AI914="！"</formula>
    </cfRule>
  </conditionalFormatting>
  <conditionalFormatting sqref="B916">
    <cfRule type="expression" dxfId="324" priority="306">
      <formula>AI919="！"</formula>
    </cfRule>
  </conditionalFormatting>
  <conditionalFormatting sqref="B921">
    <cfRule type="expression" dxfId="323" priority="305">
      <formula>AI924="！"</formula>
    </cfRule>
  </conditionalFormatting>
  <conditionalFormatting sqref="B926">
    <cfRule type="expression" dxfId="322" priority="304">
      <formula>AI929="！"</formula>
    </cfRule>
  </conditionalFormatting>
  <conditionalFormatting sqref="B931">
    <cfRule type="expression" dxfId="321" priority="303">
      <formula>AI934="！"</formula>
    </cfRule>
  </conditionalFormatting>
  <conditionalFormatting sqref="B936">
    <cfRule type="expression" dxfId="320" priority="302">
      <formula>AI939="！"</formula>
    </cfRule>
  </conditionalFormatting>
  <conditionalFormatting sqref="B941">
    <cfRule type="expression" dxfId="319" priority="301">
      <formula>AI944="！"</formula>
    </cfRule>
  </conditionalFormatting>
  <conditionalFormatting sqref="B957">
    <cfRule type="expression" dxfId="318" priority="300">
      <formula>AI960="！"</formula>
    </cfRule>
  </conditionalFormatting>
  <conditionalFormatting sqref="B962">
    <cfRule type="expression" dxfId="317" priority="299">
      <formula>AI965="！"</formula>
    </cfRule>
  </conditionalFormatting>
  <conditionalFormatting sqref="B967">
    <cfRule type="expression" dxfId="316" priority="298">
      <formula>AI970="！"</formula>
    </cfRule>
  </conditionalFormatting>
  <conditionalFormatting sqref="B972">
    <cfRule type="expression" dxfId="315" priority="297">
      <formula>AI975="！"</formula>
    </cfRule>
  </conditionalFormatting>
  <conditionalFormatting sqref="B977">
    <cfRule type="expression" dxfId="314" priority="296">
      <formula>AI980="！"</formula>
    </cfRule>
  </conditionalFormatting>
  <conditionalFormatting sqref="B982">
    <cfRule type="expression" dxfId="313" priority="295">
      <formula>AI985="！"</formula>
    </cfRule>
  </conditionalFormatting>
  <conditionalFormatting sqref="B987">
    <cfRule type="expression" dxfId="312" priority="294">
      <formula>AI990="！"</formula>
    </cfRule>
  </conditionalFormatting>
  <conditionalFormatting sqref="B992">
    <cfRule type="expression" dxfId="311" priority="293">
      <formula>AI995="！"</formula>
    </cfRule>
  </conditionalFormatting>
  <conditionalFormatting sqref="B997">
    <cfRule type="expression" dxfId="310" priority="292">
      <formula>AI1000="！"</formula>
    </cfRule>
  </conditionalFormatting>
  <conditionalFormatting sqref="B1002">
    <cfRule type="expression" dxfId="309" priority="291">
      <formula>AI1005="！"</formula>
    </cfRule>
  </conditionalFormatting>
  <conditionalFormatting sqref="B1007">
    <cfRule type="expression" dxfId="308" priority="290">
      <formula>AI1010="！"</formula>
    </cfRule>
  </conditionalFormatting>
  <conditionalFormatting sqref="B1012">
    <cfRule type="expression" dxfId="307" priority="289">
      <formula>AI1015="！"</formula>
    </cfRule>
  </conditionalFormatting>
  <conditionalFormatting sqref="B1017">
    <cfRule type="expression" dxfId="306" priority="288">
      <formula>AI1020="！"</formula>
    </cfRule>
  </conditionalFormatting>
  <conditionalFormatting sqref="B1022">
    <cfRule type="expression" dxfId="305" priority="287">
      <formula>AI1025="！"</formula>
    </cfRule>
  </conditionalFormatting>
  <conditionalFormatting sqref="B1027">
    <cfRule type="expression" dxfId="304" priority="286">
      <formula>AI1030="！"</formula>
    </cfRule>
  </conditionalFormatting>
  <conditionalFormatting sqref="B1043">
    <cfRule type="expression" dxfId="303" priority="285">
      <formula>AI1046="！"</formula>
    </cfRule>
  </conditionalFormatting>
  <conditionalFormatting sqref="B1048">
    <cfRule type="expression" dxfId="302" priority="284">
      <formula>AI1051="！"</formula>
    </cfRule>
  </conditionalFormatting>
  <conditionalFormatting sqref="B1053">
    <cfRule type="expression" dxfId="301" priority="283">
      <formula>AI1056="！"</formula>
    </cfRule>
  </conditionalFormatting>
  <conditionalFormatting sqref="B1058">
    <cfRule type="expression" dxfId="300" priority="282">
      <formula>AI1061="！"</formula>
    </cfRule>
  </conditionalFormatting>
  <conditionalFormatting sqref="B1063">
    <cfRule type="expression" dxfId="299" priority="281">
      <formula>AI1066="！"</formula>
    </cfRule>
  </conditionalFormatting>
  <conditionalFormatting sqref="B1068">
    <cfRule type="expression" dxfId="298" priority="280">
      <formula>AI1071="！"</formula>
    </cfRule>
  </conditionalFormatting>
  <conditionalFormatting sqref="B1073">
    <cfRule type="expression" dxfId="297" priority="279">
      <formula>AI1076="！"</formula>
    </cfRule>
  </conditionalFormatting>
  <conditionalFormatting sqref="B1078">
    <cfRule type="expression" dxfId="296" priority="278">
      <formula>AI1081="！"</formula>
    </cfRule>
  </conditionalFormatting>
  <conditionalFormatting sqref="B1083">
    <cfRule type="expression" dxfId="295" priority="277">
      <formula>AI1086="！"</formula>
    </cfRule>
  </conditionalFormatting>
  <conditionalFormatting sqref="B1088">
    <cfRule type="expression" dxfId="294" priority="276">
      <formula>AI1091="！"</formula>
    </cfRule>
  </conditionalFormatting>
  <conditionalFormatting sqref="B1093">
    <cfRule type="expression" dxfId="293" priority="275">
      <formula>AI1096="！"</formula>
    </cfRule>
  </conditionalFormatting>
  <conditionalFormatting sqref="B1098">
    <cfRule type="expression" dxfId="292" priority="274">
      <formula>AI1101="！"</formula>
    </cfRule>
  </conditionalFormatting>
  <conditionalFormatting sqref="B1103">
    <cfRule type="expression" dxfId="291" priority="273">
      <formula>AI1106="！"</formula>
    </cfRule>
  </conditionalFormatting>
  <conditionalFormatting sqref="B1108">
    <cfRule type="expression" dxfId="290" priority="272">
      <formula>AI1111="！"</formula>
    </cfRule>
  </conditionalFormatting>
  <conditionalFormatting sqref="B1113">
    <cfRule type="expression" dxfId="289" priority="271">
      <formula>AI1116="！"</formula>
    </cfRule>
  </conditionalFormatting>
  <conditionalFormatting sqref="B1129">
    <cfRule type="expression" dxfId="288" priority="270">
      <formula>AI1132="！"</formula>
    </cfRule>
  </conditionalFormatting>
  <conditionalFormatting sqref="B1134">
    <cfRule type="expression" dxfId="287" priority="269">
      <formula>AI1137="！"</formula>
    </cfRule>
  </conditionalFormatting>
  <conditionalFormatting sqref="B1139">
    <cfRule type="expression" dxfId="286" priority="268">
      <formula>AI1142="！"</formula>
    </cfRule>
  </conditionalFormatting>
  <conditionalFormatting sqref="B1144">
    <cfRule type="expression" dxfId="285" priority="267">
      <formula>AI1147="！"</formula>
    </cfRule>
  </conditionalFormatting>
  <conditionalFormatting sqref="B1149">
    <cfRule type="expression" dxfId="284" priority="266">
      <formula>AI1152="！"</formula>
    </cfRule>
  </conditionalFormatting>
  <conditionalFormatting sqref="B1154">
    <cfRule type="expression" dxfId="283" priority="265">
      <formula>AI1157="！"</formula>
    </cfRule>
  </conditionalFormatting>
  <conditionalFormatting sqref="B1159">
    <cfRule type="expression" dxfId="282" priority="264">
      <formula>AI1162="！"</formula>
    </cfRule>
  </conditionalFormatting>
  <conditionalFormatting sqref="B1164">
    <cfRule type="expression" dxfId="281" priority="263">
      <formula>AI1167="！"</formula>
    </cfRule>
  </conditionalFormatting>
  <conditionalFormatting sqref="B1169">
    <cfRule type="expression" dxfId="280" priority="262">
      <formula>AI1172="！"</formula>
    </cfRule>
  </conditionalFormatting>
  <conditionalFormatting sqref="B1174">
    <cfRule type="expression" dxfId="279" priority="261">
      <formula>AI1177="！"</formula>
    </cfRule>
  </conditionalFormatting>
  <conditionalFormatting sqref="B1179">
    <cfRule type="expression" dxfId="278" priority="260">
      <formula>AI1182="！"</formula>
    </cfRule>
  </conditionalFormatting>
  <conditionalFormatting sqref="B1184">
    <cfRule type="expression" dxfId="277" priority="259">
      <formula>AI1187="！"</formula>
    </cfRule>
  </conditionalFormatting>
  <conditionalFormatting sqref="B1189">
    <cfRule type="expression" dxfId="276" priority="258">
      <formula>AI1192="！"</formula>
    </cfRule>
  </conditionalFormatting>
  <conditionalFormatting sqref="B1194">
    <cfRule type="expression" dxfId="275" priority="257">
      <formula>AI1197="！"</formula>
    </cfRule>
  </conditionalFormatting>
  <conditionalFormatting sqref="B1199">
    <cfRule type="expression" dxfId="274" priority="256">
      <formula>AI1202="！"</formula>
    </cfRule>
  </conditionalFormatting>
  <conditionalFormatting sqref="B1215">
    <cfRule type="expression" dxfId="273" priority="255">
      <formula>AI1218="！"</formula>
    </cfRule>
  </conditionalFormatting>
  <conditionalFormatting sqref="B1220">
    <cfRule type="expression" dxfId="272" priority="254">
      <formula>AI1223="！"</formula>
    </cfRule>
  </conditionalFormatting>
  <conditionalFormatting sqref="B1225">
    <cfRule type="expression" dxfId="271" priority="253">
      <formula>AI1228="！"</formula>
    </cfRule>
  </conditionalFormatting>
  <conditionalFormatting sqref="B1230">
    <cfRule type="expression" dxfId="270" priority="252">
      <formula>AI1233="！"</formula>
    </cfRule>
  </conditionalFormatting>
  <conditionalFormatting sqref="B1235">
    <cfRule type="expression" dxfId="269" priority="251">
      <formula>AI1238="！"</formula>
    </cfRule>
  </conditionalFormatting>
  <conditionalFormatting sqref="B1240">
    <cfRule type="expression" dxfId="268" priority="250">
      <formula>AI1243="！"</formula>
    </cfRule>
  </conditionalFormatting>
  <conditionalFormatting sqref="B1245">
    <cfRule type="expression" dxfId="267" priority="249">
      <formula>AI1248="！"</formula>
    </cfRule>
  </conditionalFormatting>
  <conditionalFormatting sqref="B1250">
    <cfRule type="expression" dxfId="266" priority="248">
      <formula>AI1253="！"</formula>
    </cfRule>
  </conditionalFormatting>
  <conditionalFormatting sqref="B1255">
    <cfRule type="expression" dxfId="265" priority="247">
      <formula>AI1258="！"</formula>
    </cfRule>
  </conditionalFormatting>
  <conditionalFormatting sqref="B1260">
    <cfRule type="expression" dxfId="264" priority="246">
      <formula>AI1263="！"</formula>
    </cfRule>
  </conditionalFormatting>
  <conditionalFormatting sqref="B1265">
    <cfRule type="expression" dxfId="263" priority="245">
      <formula>AI1268="！"</formula>
    </cfRule>
  </conditionalFormatting>
  <conditionalFormatting sqref="B1270">
    <cfRule type="expression" dxfId="262" priority="244">
      <formula>AI1273="！"</formula>
    </cfRule>
  </conditionalFormatting>
  <conditionalFormatting sqref="B1275">
    <cfRule type="expression" dxfId="261" priority="243">
      <formula>AI1278="！"</formula>
    </cfRule>
  </conditionalFormatting>
  <conditionalFormatting sqref="B1280">
    <cfRule type="expression" dxfId="260" priority="242">
      <formula>AI1283="！"</formula>
    </cfRule>
  </conditionalFormatting>
  <conditionalFormatting sqref="B1285">
    <cfRule type="expression" dxfId="259" priority="241">
      <formula>AI1288="！"</formula>
    </cfRule>
  </conditionalFormatting>
  <conditionalFormatting sqref="B1301">
    <cfRule type="expression" dxfId="258" priority="240">
      <formula>AI1304="！"</formula>
    </cfRule>
  </conditionalFormatting>
  <conditionalFormatting sqref="B1306">
    <cfRule type="expression" dxfId="257" priority="239">
      <formula>AI1309="！"</formula>
    </cfRule>
  </conditionalFormatting>
  <conditionalFormatting sqref="B1311">
    <cfRule type="expression" dxfId="256" priority="238">
      <formula>AI1314="！"</formula>
    </cfRule>
  </conditionalFormatting>
  <conditionalFormatting sqref="B1316">
    <cfRule type="expression" dxfId="255" priority="237">
      <formula>AI1319="！"</formula>
    </cfRule>
  </conditionalFormatting>
  <conditionalFormatting sqref="B1321">
    <cfRule type="expression" dxfId="254" priority="236">
      <formula>AI1324="！"</formula>
    </cfRule>
  </conditionalFormatting>
  <conditionalFormatting sqref="B1326">
    <cfRule type="expression" dxfId="253" priority="235">
      <formula>AI1329="！"</formula>
    </cfRule>
  </conditionalFormatting>
  <conditionalFormatting sqref="B1331">
    <cfRule type="expression" dxfId="252" priority="234">
      <formula>AI1334="！"</formula>
    </cfRule>
  </conditionalFormatting>
  <conditionalFormatting sqref="B1336">
    <cfRule type="expression" dxfId="251" priority="233">
      <formula>AI1339="！"</formula>
    </cfRule>
  </conditionalFormatting>
  <conditionalFormatting sqref="B1341">
    <cfRule type="expression" dxfId="250" priority="232">
      <formula>AI1344="！"</formula>
    </cfRule>
  </conditionalFormatting>
  <conditionalFormatting sqref="B1346">
    <cfRule type="expression" dxfId="249" priority="231">
      <formula>AI1349="！"</formula>
    </cfRule>
  </conditionalFormatting>
  <conditionalFormatting sqref="B1351">
    <cfRule type="expression" dxfId="248" priority="230">
      <formula>AI1354="！"</formula>
    </cfRule>
  </conditionalFormatting>
  <conditionalFormatting sqref="B1356">
    <cfRule type="expression" dxfId="247" priority="229">
      <formula>AI1359="！"</formula>
    </cfRule>
  </conditionalFormatting>
  <conditionalFormatting sqref="B1361">
    <cfRule type="expression" dxfId="246" priority="228">
      <formula>AI1364="！"</formula>
    </cfRule>
  </conditionalFormatting>
  <conditionalFormatting sqref="B1366">
    <cfRule type="expression" dxfId="245" priority="227">
      <formula>AI1369="！"</formula>
    </cfRule>
  </conditionalFormatting>
  <conditionalFormatting sqref="B1371">
    <cfRule type="expression" dxfId="244" priority="226">
      <formula>AI1374="！"</formula>
    </cfRule>
  </conditionalFormatting>
  <conditionalFormatting sqref="B1387">
    <cfRule type="expression" dxfId="243" priority="225">
      <formula>AI1390="！"</formula>
    </cfRule>
  </conditionalFormatting>
  <conditionalFormatting sqref="B1392">
    <cfRule type="expression" dxfId="242" priority="224">
      <formula>AI1395="！"</formula>
    </cfRule>
  </conditionalFormatting>
  <conditionalFormatting sqref="B1397">
    <cfRule type="expression" dxfId="241" priority="223">
      <formula>AI1400="！"</formula>
    </cfRule>
  </conditionalFormatting>
  <conditionalFormatting sqref="B1402">
    <cfRule type="expression" dxfId="240" priority="222">
      <formula>AI1405="！"</formula>
    </cfRule>
  </conditionalFormatting>
  <conditionalFormatting sqref="B1407">
    <cfRule type="expression" dxfId="239" priority="221">
      <formula>AI1410="！"</formula>
    </cfRule>
  </conditionalFormatting>
  <conditionalFormatting sqref="B1412">
    <cfRule type="expression" dxfId="238" priority="220">
      <formula>AI1415="！"</formula>
    </cfRule>
  </conditionalFormatting>
  <conditionalFormatting sqref="B1417">
    <cfRule type="expression" dxfId="237" priority="219">
      <formula>AI1420="！"</formula>
    </cfRule>
  </conditionalFormatting>
  <conditionalFormatting sqref="B1422">
    <cfRule type="expression" dxfId="236" priority="218">
      <formula>AI1425="！"</formula>
    </cfRule>
  </conditionalFormatting>
  <conditionalFormatting sqref="B1427">
    <cfRule type="expression" dxfId="235" priority="217">
      <formula>AI1430="！"</formula>
    </cfRule>
  </conditionalFormatting>
  <conditionalFormatting sqref="B1432">
    <cfRule type="expression" dxfId="234" priority="216">
      <formula>AI1435="！"</formula>
    </cfRule>
  </conditionalFormatting>
  <conditionalFormatting sqref="B1437">
    <cfRule type="expression" dxfId="233" priority="215">
      <formula>AI1440="！"</formula>
    </cfRule>
  </conditionalFormatting>
  <conditionalFormatting sqref="B1442">
    <cfRule type="expression" dxfId="232" priority="214">
      <formula>AI1445="！"</formula>
    </cfRule>
  </conditionalFormatting>
  <conditionalFormatting sqref="B1447">
    <cfRule type="expression" dxfId="231" priority="213">
      <formula>AI1450="！"</formula>
    </cfRule>
  </conditionalFormatting>
  <conditionalFormatting sqref="B1452">
    <cfRule type="expression" dxfId="230" priority="212">
      <formula>AI1455="！"</formula>
    </cfRule>
  </conditionalFormatting>
  <conditionalFormatting sqref="B1457">
    <cfRule type="expression" dxfId="229" priority="211">
      <formula>AI1460="！"</formula>
    </cfRule>
  </conditionalFormatting>
  <conditionalFormatting sqref="B1473">
    <cfRule type="expression" dxfId="228" priority="210">
      <formula>AI1476="！"</formula>
    </cfRule>
  </conditionalFormatting>
  <conditionalFormatting sqref="B1478">
    <cfRule type="expression" dxfId="227" priority="209">
      <formula>AI1481="！"</formula>
    </cfRule>
  </conditionalFormatting>
  <conditionalFormatting sqref="B1483">
    <cfRule type="expression" dxfId="226" priority="208">
      <formula>AI1486="！"</formula>
    </cfRule>
  </conditionalFormatting>
  <conditionalFormatting sqref="B1488">
    <cfRule type="expression" dxfId="225" priority="207">
      <formula>AI1491="！"</formula>
    </cfRule>
  </conditionalFormatting>
  <conditionalFormatting sqref="B1493">
    <cfRule type="expression" dxfId="224" priority="206">
      <formula>AI1496="！"</formula>
    </cfRule>
  </conditionalFormatting>
  <conditionalFormatting sqref="B1498">
    <cfRule type="expression" dxfId="223" priority="205">
      <formula>AI1501="！"</formula>
    </cfRule>
  </conditionalFormatting>
  <conditionalFormatting sqref="B1503">
    <cfRule type="expression" dxfId="222" priority="204">
      <formula>AI1506="！"</formula>
    </cfRule>
  </conditionalFormatting>
  <conditionalFormatting sqref="B1508">
    <cfRule type="expression" dxfId="221" priority="203">
      <formula>AI1511="！"</formula>
    </cfRule>
  </conditionalFormatting>
  <conditionalFormatting sqref="B1513">
    <cfRule type="expression" dxfId="220" priority="202">
      <formula>AI1516="！"</formula>
    </cfRule>
  </conditionalFormatting>
  <conditionalFormatting sqref="B1518">
    <cfRule type="expression" dxfId="219" priority="201">
      <formula>AI1521="！"</formula>
    </cfRule>
  </conditionalFormatting>
  <conditionalFormatting sqref="B1523">
    <cfRule type="expression" dxfId="218" priority="200">
      <formula>AI1526="！"</formula>
    </cfRule>
  </conditionalFormatting>
  <conditionalFormatting sqref="B1528">
    <cfRule type="expression" dxfId="217" priority="199">
      <formula>AI1531="！"</formula>
    </cfRule>
  </conditionalFormatting>
  <conditionalFormatting sqref="B1533">
    <cfRule type="expression" dxfId="216" priority="198">
      <formula>AI1536="！"</formula>
    </cfRule>
  </conditionalFormatting>
  <conditionalFormatting sqref="B1538">
    <cfRule type="expression" dxfId="215" priority="197">
      <formula>AI1541="！"</formula>
    </cfRule>
  </conditionalFormatting>
  <conditionalFormatting sqref="B1543">
    <cfRule type="expression" dxfId="214" priority="196">
      <formula>AI1546="！"</formula>
    </cfRule>
  </conditionalFormatting>
  <conditionalFormatting sqref="B1559">
    <cfRule type="expression" dxfId="213" priority="195">
      <formula>AI1562="！"</formula>
    </cfRule>
  </conditionalFormatting>
  <conditionalFormatting sqref="B1564">
    <cfRule type="expression" dxfId="212" priority="194">
      <formula>AI1567="！"</formula>
    </cfRule>
  </conditionalFormatting>
  <conditionalFormatting sqref="B1569">
    <cfRule type="expression" dxfId="211" priority="193">
      <formula>AI1572="！"</formula>
    </cfRule>
  </conditionalFormatting>
  <conditionalFormatting sqref="B1574">
    <cfRule type="expression" dxfId="210" priority="192">
      <formula>AI1577="！"</formula>
    </cfRule>
  </conditionalFormatting>
  <conditionalFormatting sqref="B1579">
    <cfRule type="expression" dxfId="209" priority="191">
      <formula>AI1582="！"</formula>
    </cfRule>
  </conditionalFormatting>
  <conditionalFormatting sqref="B1584">
    <cfRule type="expression" dxfId="208" priority="190">
      <formula>AI1587="！"</formula>
    </cfRule>
  </conditionalFormatting>
  <conditionalFormatting sqref="B1589">
    <cfRule type="expression" dxfId="207" priority="189">
      <formula>AI1592="！"</formula>
    </cfRule>
  </conditionalFormatting>
  <conditionalFormatting sqref="B1594">
    <cfRule type="expression" dxfId="206" priority="188">
      <formula>AI1597="！"</formula>
    </cfRule>
  </conditionalFormatting>
  <conditionalFormatting sqref="B1599">
    <cfRule type="expression" dxfId="205" priority="187">
      <formula>AI1602="！"</formula>
    </cfRule>
  </conditionalFormatting>
  <conditionalFormatting sqref="B1604">
    <cfRule type="expression" dxfId="204" priority="186">
      <formula>AI1607="！"</formula>
    </cfRule>
  </conditionalFormatting>
  <conditionalFormatting sqref="B1609">
    <cfRule type="expression" dxfId="203" priority="185">
      <formula>AI1612="！"</formula>
    </cfRule>
  </conditionalFormatting>
  <conditionalFormatting sqref="B1614">
    <cfRule type="expression" dxfId="202" priority="184">
      <formula>AI1617="！"</formula>
    </cfRule>
  </conditionalFormatting>
  <conditionalFormatting sqref="B1619">
    <cfRule type="expression" dxfId="201" priority="183">
      <formula>AI1622="！"</formula>
    </cfRule>
  </conditionalFormatting>
  <conditionalFormatting sqref="B1624">
    <cfRule type="expression" dxfId="200" priority="182">
      <formula>AI1627="！"</formula>
    </cfRule>
  </conditionalFormatting>
  <conditionalFormatting sqref="B1629">
    <cfRule type="expression" dxfId="199" priority="181">
      <formula>AI1632="！"</formula>
    </cfRule>
  </conditionalFormatting>
  <conditionalFormatting sqref="B1645">
    <cfRule type="expression" dxfId="198" priority="180">
      <formula>AI1648="！"</formula>
    </cfRule>
  </conditionalFormatting>
  <conditionalFormatting sqref="B1650">
    <cfRule type="expression" dxfId="197" priority="179">
      <formula>AI1653="！"</formula>
    </cfRule>
  </conditionalFormatting>
  <conditionalFormatting sqref="B1655">
    <cfRule type="expression" dxfId="196" priority="178">
      <formula>AI1658="！"</formula>
    </cfRule>
  </conditionalFormatting>
  <conditionalFormatting sqref="B1660">
    <cfRule type="expression" dxfId="195" priority="177">
      <formula>AI1663="！"</formula>
    </cfRule>
  </conditionalFormatting>
  <conditionalFormatting sqref="B1665">
    <cfRule type="expression" dxfId="194" priority="176">
      <formula>AI1668="！"</formula>
    </cfRule>
  </conditionalFormatting>
  <conditionalFormatting sqref="B1670">
    <cfRule type="expression" dxfId="193" priority="175">
      <formula>AI1673="！"</formula>
    </cfRule>
  </conditionalFormatting>
  <conditionalFormatting sqref="B1675">
    <cfRule type="expression" dxfId="192" priority="174">
      <formula>AI1678="！"</formula>
    </cfRule>
  </conditionalFormatting>
  <conditionalFormatting sqref="B1680">
    <cfRule type="expression" dxfId="191" priority="173">
      <formula>AI1683="！"</formula>
    </cfRule>
  </conditionalFormatting>
  <conditionalFormatting sqref="B1685">
    <cfRule type="expression" dxfId="190" priority="172">
      <formula>AI1688="！"</formula>
    </cfRule>
  </conditionalFormatting>
  <conditionalFormatting sqref="B1690">
    <cfRule type="expression" dxfId="189" priority="171">
      <formula>AI1693="！"</formula>
    </cfRule>
  </conditionalFormatting>
  <conditionalFormatting sqref="B1695">
    <cfRule type="expression" dxfId="188" priority="170">
      <formula>AI1698="！"</formula>
    </cfRule>
  </conditionalFormatting>
  <conditionalFormatting sqref="B1700">
    <cfRule type="expression" dxfId="187" priority="169">
      <formula>AI1703="！"</formula>
    </cfRule>
  </conditionalFormatting>
  <conditionalFormatting sqref="B1705">
    <cfRule type="expression" dxfId="186" priority="168">
      <formula>AI1708="！"</formula>
    </cfRule>
  </conditionalFormatting>
  <conditionalFormatting sqref="B1710">
    <cfRule type="expression" dxfId="185" priority="167">
      <formula>AI1713="！"</formula>
    </cfRule>
  </conditionalFormatting>
  <conditionalFormatting sqref="B1715">
    <cfRule type="expression" dxfId="184" priority="166">
      <formula>AI1718="！"</formula>
    </cfRule>
  </conditionalFormatting>
  <conditionalFormatting sqref="B1731">
    <cfRule type="expression" dxfId="183" priority="165">
      <formula>AI1734="！"</formula>
    </cfRule>
  </conditionalFormatting>
  <conditionalFormatting sqref="B1736">
    <cfRule type="expression" dxfId="182" priority="164">
      <formula>AI1739="！"</formula>
    </cfRule>
  </conditionalFormatting>
  <conditionalFormatting sqref="B1741">
    <cfRule type="expression" dxfId="181" priority="163">
      <formula>AI1744="！"</formula>
    </cfRule>
  </conditionalFormatting>
  <conditionalFormatting sqref="B1746">
    <cfRule type="expression" dxfId="180" priority="162">
      <formula>AI1749="！"</formula>
    </cfRule>
  </conditionalFormatting>
  <conditionalFormatting sqref="B1751">
    <cfRule type="expression" dxfId="179" priority="161">
      <formula>AI1754="！"</formula>
    </cfRule>
  </conditionalFormatting>
  <conditionalFormatting sqref="B1756">
    <cfRule type="expression" dxfId="178" priority="160">
      <formula>AI1759="！"</formula>
    </cfRule>
  </conditionalFormatting>
  <conditionalFormatting sqref="B1761">
    <cfRule type="expression" dxfId="177" priority="159">
      <formula>AI1764="！"</formula>
    </cfRule>
  </conditionalFormatting>
  <conditionalFormatting sqref="B1766">
    <cfRule type="expression" dxfId="176" priority="158">
      <formula>AI1769="！"</formula>
    </cfRule>
  </conditionalFormatting>
  <conditionalFormatting sqref="B1771">
    <cfRule type="expression" dxfId="175" priority="157">
      <formula>AI1774="！"</formula>
    </cfRule>
  </conditionalFormatting>
  <conditionalFormatting sqref="B1776">
    <cfRule type="expression" dxfId="174" priority="156">
      <formula>AI1779="！"</formula>
    </cfRule>
  </conditionalFormatting>
  <conditionalFormatting sqref="B1781">
    <cfRule type="expression" dxfId="173" priority="155">
      <formula>AI1784="！"</formula>
    </cfRule>
  </conditionalFormatting>
  <conditionalFormatting sqref="B1786">
    <cfRule type="expression" dxfId="172" priority="154">
      <formula>AI1789="！"</formula>
    </cfRule>
  </conditionalFormatting>
  <conditionalFormatting sqref="B1791">
    <cfRule type="expression" dxfId="171" priority="153">
      <formula>AI1794="！"</formula>
    </cfRule>
  </conditionalFormatting>
  <conditionalFormatting sqref="B1796">
    <cfRule type="expression" dxfId="170" priority="152">
      <formula>AI1799="！"</formula>
    </cfRule>
  </conditionalFormatting>
  <conditionalFormatting sqref="B1801">
    <cfRule type="expression" dxfId="169" priority="151">
      <formula>AI1804="！"</formula>
    </cfRule>
  </conditionalFormatting>
  <conditionalFormatting sqref="B1817">
    <cfRule type="expression" dxfId="168" priority="150">
      <formula>AI1820="！"</formula>
    </cfRule>
  </conditionalFormatting>
  <conditionalFormatting sqref="B1822">
    <cfRule type="expression" dxfId="167" priority="149">
      <formula>AI1825="！"</formula>
    </cfRule>
  </conditionalFormatting>
  <conditionalFormatting sqref="B1827">
    <cfRule type="expression" dxfId="166" priority="148">
      <formula>AI1830="！"</formula>
    </cfRule>
  </conditionalFormatting>
  <conditionalFormatting sqref="B1832">
    <cfRule type="expression" dxfId="165" priority="147">
      <formula>AI1835="！"</formula>
    </cfRule>
  </conditionalFormatting>
  <conditionalFormatting sqref="B1837">
    <cfRule type="expression" dxfId="164" priority="146">
      <formula>AI1840="！"</formula>
    </cfRule>
  </conditionalFormatting>
  <conditionalFormatting sqref="B1842">
    <cfRule type="expression" dxfId="163" priority="145">
      <formula>AI1845="！"</formula>
    </cfRule>
  </conditionalFormatting>
  <conditionalFormatting sqref="B1847">
    <cfRule type="expression" dxfId="162" priority="144">
      <formula>AI1850="！"</formula>
    </cfRule>
  </conditionalFormatting>
  <conditionalFormatting sqref="B1852">
    <cfRule type="expression" dxfId="161" priority="143">
      <formula>AI1855="！"</formula>
    </cfRule>
  </conditionalFormatting>
  <conditionalFormatting sqref="B1857">
    <cfRule type="expression" dxfId="160" priority="142">
      <formula>AI1860="！"</formula>
    </cfRule>
  </conditionalFormatting>
  <conditionalFormatting sqref="B1862">
    <cfRule type="expression" dxfId="159" priority="141">
      <formula>AI1865="！"</formula>
    </cfRule>
  </conditionalFormatting>
  <conditionalFormatting sqref="B1867">
    <cfRule type="expression" dxfId="158" priority="140">
      <formula>AI1870="！"</formula>
    </cfRule>
  </conditionalFormatting>
  <conditionalFormatting sqref="B1872">
    <cfRule type="expression" dxfId="157" priority="139">
      <formula>AI1875="！"</formula>
    </cfRule>
  </conditionalFormatting>
  <conditionalFormatting sqref="B1877">
    <cfRule type="expression" dxfId="156" priority="138">
      <formula>AI1880="！"</formula>
    </cfRule>
  </conditionalFormatting>
  <conditionalFormatting sqref="B1882">
    <cfRule type="expression" dxfId="155" priority="137">
      <formula>AI1885="！"</formula>
    </cfRule>
  </conditionalFormatting>
  <conditionalFormatting sqref="B1887">
    <cfRule type="expression" dxfId="154" priority="136">
      <formula>AI1890="！"</formula>
    </cfRule>
  </conditionalFormatting>
  <conditionalFormatting sqref="B1903">
    <cfRule type="expression" dxfId="153" priority="135">
      <formula>AI1906="！"</formula>
    </cfRule>
  </conditionalFormatting>
  <conditionalFormatting sqref="B1908">
    <cfRule type="expression" dxfId="152" priority="134">
      <formula>AI1911="！"</formula>
    </cfRule>
  </conditionalFormatting>
  <conditionalFormatting sqref="B1913">
    <cfRule type="expression" dxfId="151" priority="133">
      <formula>AI1916="！"</formula>
    </cfRule>
  </conditionalFormatting>
  <conditionalFormatting sqref="B1918">
    <cfRule type="expression" dxfId="150" priority="132">
      <formula>AI1921="！"</formula>
    </cfRule>
  </conditionalFormatting>
  <conditionalFormatting sqref="B1923">
    <cfRule type="expression" dxfId="149" priority="131">
      <formula>AI1926="！"</formula>
    </cfRule>
  </conditionalFormatting>
  <conditionalFormatting sqref="B1928">
    <cfRule type="expression" dxfId="148" priority="130">
      <formula>AI1931="！"</formula>
    </cfRule>
  </conditionalFormatting>
  <conditionalFormatting sqref="B1933">
    <cfRule type="expression" dxfId="147" priority="129">
      <formula>AI1936="！"</formula>
    </cfRule>
  </conditionalFormatting>
  <conditionalFormatting sqref="B1938">
    <cfRule type="expression" dxfId="146" priority="128">
      <formula>AI1941="！"</formula>
    </cfRule>
  </conditionalFormatting>
  <conditionalFormatting sqref="B1943">
    <cfRule type="expression" dxfId="145" priority="127">
      <formula>AI1946="！"</formula>
    </cfRule>
  </conditionalFormatting>
  <conditionalFormatting sqref="B1948">
    <cfRule type="expression" dxfId="144" priority="126">
      <formula>AI1951="！"</formula>
    </cfRule>
  </conditionalFormatting>
  <conditionalFormatting sqref="B1953">
    <cfRule type="expression" dxfId="143" priority="125">
      <formula>AI1956="！"</formula>
    </cfRule>
  </conditionalFormatting>
  <conditionalFormatting sqref="B1958">
    <cfRule type="expression" dxfId="142" priority="124">
      <formula>AI1961="！"</formula>
    </cfRule>
  </conditionalFormatting>
  <conditionalFormatting sqref="B1963">
    <cfRule type="expression" dxfId="141" priority="123">
      <formula>AI1966="！"</formula>
    </cfRule>
  </conditionalFormatting>
  <conditionalFormatting sqref="B1968">
    <cfRule type="expression" dxfId="140" priority="122">
      <formula>AI1971="！"</formula>
    </cfRule>
  </conditionalFormatting>
  <conditionalFormatting sqref="B1973">
    <cfRule type="expression" dxfId="139" priority="121">
      <formula>AI1976="！"</formula>
    </cfRule>
  </conditionalFormatting>
  <conditionalFormatting sqref="B1989">
    <cfRule type="expression" dxfId="138" priority="120">
      <formula>AI1992="！"</formula>
    </cfRule>
  </conditionalFormatting>
  <conditionalFormatting sqref="B1994">
    <cfRule type="expression" dxfId="137" priority="119">
      <formula>AI1997="！"</formula>
    </cfRule>
  </conditionalFormatting>
  <conditionalFormatting sqref="B1999">
    <cfRule type="expression" dxfId="136" priority="118">
      <formula>AI2002="！"</formula>
    </cfRule>
  </conditionalFormatting>
  <conditionalFormatting sqref="B2004">
    <cfRule type="expression" dxfId="135" priority="117">
      <formula>AI2007="！"</formula>
    </cfRule>
  </conditionalFormatting>
  <conditionalFormatting sqref="B2009">
    <cfRule type="expression" dxfId="134" priority="116">
      <formula>AI2012="！"</formula>
    </cfRule>
  </conditionalFormatting>
  <conditionalFormatting sqref="B2014">
    <cfRule type="expression" dxfId="133" priority="115">
      <formula>AI2017="！"</formula>
    </cfRule>
  </conditionalFormatting>
  <conditionalFormatting sqref="B2019">
    <cfRule type="expression" dxfId="132" priority="114">
      <formula>AI2022="！"</formula>
    </cfRule>
  </conditionalFormatting>
  <conditionalFormatting sqref="B2024">
    <cfRule type="expression" dxfId="131" priority="113">
      <formula>AI2027="！"</formula>
    </cfRule>
  </conditionalFormatting>
  <conditionalFormatting sqref="B2029">
    <cfRule type="expression" dxfId="130" priority="112">
      <formula>AI2032="！"</formula>
    </cfRule>
  </conditionalFormatting>
  <conditionalFormatting sqref="B2034">
    <cfRule type="expression" dxfId="129" priority="111">
      <formula>AI2037="！"</formula>
    </cfRule>
  </conditionalFormatting>
  <conditionalFormatting sqref="B2039">
    <cfRule type="expression" dxfId="128" priority="110">
      <formula>AI2042="！"</formula>
    </cfRule>
  </conditionalFormatting>
  <conditionalFormatting sqref="B2044">
    <cfRule type="expression" dxfId="127" priority="109">
      <formula>AI2047="！"</formula>
    </cfRule>
  </conditionalFormatting>
  <conditionalFormatting sqref="B2049">
    <cfRule type="expression" dxfId="126" priority="108">
      <formula>AI2052="！"</formula>
    </cfRule>
  </conditionalFormatting>
  <conditionalFormatting sqref="B2054">
    <cfRule type="expression" dxfId="125" priority="107">
      <formula>AI2057="！"</formula>
    </cfRule>
  </conditionalFormatting>
  <conditionalFormatting sqref="B2059">
    <cfRule type="expression" dxfId="124" priority="106">
      <formula>AI2062="！"</formula>
    </cfRule>
  </conditionalFormatting>
  <conditionalFormatting sqref="B2075">
    <cfRule type="expression" dxfId="123" priority="105">
      <formula>AI2078="！"</formula>
    </cfRule>
  </conditionalFormatting>
  <conditionalFormatting sqref="B2080">
    <cfRule type="expression" dxfId="122" priority="104">
      <formula>AI2083="！"</formula>
    </cfRule>
  </conditionalFormatting>
  <conditionalFormatting sqref="B2085">
    <cfRule type="expression" dxfId="121" priority="103">
      <formula>AI2088="！"</formula>
    </cfRule>
  </conditionalFormatting>
  <conditionalFormatting sqref="B2090">
    <cfRule type="expression" dxfId="120" priority="102">
      <formula>AI2093="！"</formula>
    </cfRule>
  </conditionalFormatting>
  <conditionalFormatting sqref="B2095">
    <cfRule type="expression" dxfId="119" priority="101">
      <formula>AI2098="！"</formula>
    </cfRule>
  </conditionalFormatting>
  <conditionalFormatting sqref="B2100">
    <cfRule type="expression" dxfId="118" priority="100">
      <formula>AI2103="！"</formula>
    </cfRule>
  </conditionalFormatting>
  <conditionalFormatting sqref="B2105">
    <cfRule type="expression" dxfId="117" priority="99">
      <formula>AI2108="！"</formula>
    </cfRule>
  </conditionalFormatting>
  <conditionalFormatting sqref="B2110">
    <cfRule type="expression" dxfId="116" priority="98">
      <formula>AI2113="！"</formula>
    </cfRule>
  </conditionalFormatting>
  <conditionalFormatting sqref="B2115">
    <cfRule type="expression" dxfId="115" priority="97">
      <formula>AI2118="！"</formula>
    </cfRule>
  </conditionalFormatting>
  <conditionalFormatting sqref="B2120">
    <cfRule type="expression" dxfId="114" priority="96">
      <formula>AI2123="！"</formula>
    </cfRule>
  </conditionalFormatting>
  <conditionalFormatting sqref="B2125">
    <cfRule type="expression" dxfId="113" priority="95">
      <formula>AI2128="！"</formula>
    </cfRule>
  </conditionalFormatting>
  <conditionalFormatting sqref="B2130">
    <cfRule type="expression" dxfId="112" priority="94">
      <formula>AI2133="！"</formula>
    </cfRule>
  </conditionalFormatting>
  <conditionalFormatting sqref="B2135">
    <cfRule type="expression" dxfId="111" priority="93">
      <formula>AI2138="！"</formula>
    </cfRule>
  </conditionalFormatting>
  <conditionalFormatting sqref="B2140">
    <cfRule type="expression" dxfId="110" priority="92">
      <formula>AI2143="！"</formula>
    </cfRule>
  </conditionalFormatting>
  <conditionalFormatting sqref="B2145">
    <cfRule type="expression" dxfId="109" priority="91">
      <formula>AI2148="！"</formula>
    </cfRule>
  </conditionalFormatting>
  <conditionalFormatting sqref="B2161">
    <cfRule type="expression" dxfId="108" priority="90">
      <formula>AI2164="！"</formula>
    </cfRule>
  </conditionalFormatting>
  <conditionalFormatting sqref="B2166">
    <cfRule type="expression" dxfId="107" priority="89">
      <formula>AI2169="！"</formula>
    </cfRule>
  </conditionalFormatting>
  <conditionalFormatting sqref="B2171">
    <cfRule type="expression" dxfId="106" priority="88">
      <formula>AI2174="！"</formula>
    </cfRule>
  </conditionalFormatting>
  <conditionalFormatting sqref="B2176">
    <cfRule type="expression" dxfId="105" priority="87">
      <formula>AI2179="！"</formula>
    </cfRule>
  </conditionalFormatting>
  <conditionalFormatting sqref="B2181">
    <cfRule type="expression" dxfId="104" priority="86">
      <formula>AI2184="！"</formula>
    </cfRule>
  </conditionalFormatting>
  <conditionalFormatting sqref="B2186">
    <cfRule type="expression" dxfId="103" priority="85">
      <formula>AI2189="！"</formula>
    </cfRule>
  </conditionalFormatting>
  <conditionalFormatting sqref="B2191">
    <cfRule type="expression" dxfId="102" priority="84">
      <formula>AI2194="！"</formula>
    </cfRule>
  </conditionalFormatting>
  <conditionalFormatting sqref="B2196">
    <cfRule type="expression" dxfId="101" priority="83">
      <formula>AI2199="！"</formula>
    </cfRule>
  </conditionalFormatting>
  <conditionalFormatting sqref="B2201">
    <cfRule type="expression" dxfId="100" priority="82">
      <formula>AI2204="！"</formula>
    </cfRule>
  </conditionalFormatting>
  <conditionalFormatting sqref="B2206">
    <cfRule type="expression" dxfId="99" priority="81">
      <formula>AI2209="！"</formula>
    </cfRule>
  </conditionalFormatting>
  <conditionalFormatting sqref="B2211">
    <cfRule type="expression" dxfId="98" priority="80">
      <formula>AI2214="！"</formula>
    </cfRule>
  </conditionalFormatting>
  <conditionalFormatting sqref="B2216">
    <cfRule type="expression" dxfId="97" priority="79">
      <formula>AI2219="！"</formula>
    </cfRule>
  </conditionalFormatting>
  <conditionalFormatting sqref="B2221">
    <cfRule type="expression" dxfId="96" priority="78">
      <formula>AI2224="！"</formula>
    </cfRule>
  </conditionalFormatting>
  <conditionalFormatting sqref="B2226">
    <cfRule type="expression" dxfId="95" priority="77">
      <formula>AI2229="！"</formula>
    </cfRule>
  </conditionalFormatting>
  <conditionalFormatting sqref="B2231">
    <cfRule type="expression" dxfId="94" priority="76">
      <formula>AI2234="！"</formula>
    </cfRule>
  </conditionalFormatting>
  <conditionalFormatting sqref="B2247">
    <cfRule type="expression" dxfId="93" priority="75">
      <formula>AI2250="！"</formula>
    </cfRule>
  </conditionalFormatting>
  <conditionalFormatting sqref="B2252">
    <cfRule type="expression" dxfId="92" priority="74">
      <formula>AI2255="！"</formula>
    </cfRule>
  </conditionalFormatting>
  <conditionalFormatting sqref="B2257">
    <cfRule type="expression" dxfId="91" priority="73">
      <formula>AI2260="！"</formula>
    </cfRule>
  </conditionalFormatting>
  <conditionalFormatting sqref="B2262">
    <cfRule type="expression" dxfId="90" priority="72">
      <formula>AI2265="！"</formula>
    </cfRule>
  </conditionalFormatting>
  <conditionalFormatting sqref="B2267">
    <cfRule type="expression" dxfId="89" priority="71">
      <formula>AI2270="！"</formula>
    </cfRule>
  </conditionalFormatting>
  <conditionalFormatting sqref="B2272">
    <cfRule type="expression" dxfId="88" priority="70">
      <formula>AI2275="！"</formula>
    </cfRule>
  </conditionalFormatting>
  <conditionalFormatting sqref="B2277">
    <cfRule type="expression" dxfId="87" priority="69">
      <formula>AI2280="！"</formula>
    </cfRule>
  </conditionalFormatting>
  <conditionalFormatting sqref="B2282">
    <cfRule type="expression" dxfId="86" priority="68">
      <formula>AI2285="！"</formula>
    </cfRule>
  </conditionalFormatting>
  <conditionalFormatting sqref="B2287">
    <cfRule type="expression" dxfId="85" priority="67">
      <formula>AI2290="！"</formula>
    </cfRule>
  </conditionalFormatting>
  <conditionalFormatting sqref="B2292">
    <cfRule type="expression" dxfId="84" priority="66">
      <formula>AI2295="！"</formula>
    </cfRule>
  </conditionalFormatting>
  <conditionalFormatting sqref="B2297">
    <cfRule type="expression" dxfId="83" priority="65">
      <formula>AI2300="！"</formula>
    </cfRule>
  </conditionalFormatting>
  <conditionalFormatting sqref="B2302">
    <cfRule type="expression" dxfId="82" priority="64">
      <formula>AI2305="！"</formula>
    </cfRule>
  </conditionalFormatting>
  <conditionalFormatting sqref="B2307">
    <cfRule type="expression" dxfId="81" priority="63">
      <formula>AI2310="！"</formula>
    </cfRule>
  </conditionalFormatting>
  <conditionalFormatting sqref="B2312">
    <cfRule type="expression" dxfId="80" priority="62">
      <formula>AI2315="！"</formula>
    </cfRule>
  </conditionalFormatting>
  <conditionalFormatting sqref="B2317">
    <cfRule type="expression" dxfId="79" priority="61">
      <formula>AI2320="！"</formula>
    </cfRule>
  </conditionalFormatting>
  <conditionalFormatting sqref="B2333">
    <cfRule type="expression" dxfId="78" priority="60">
      <formula>AI2336="！"</formula>
    </cfRule>
  </conditionalFormatting>
  <conditionalFormatting sqref="B2338">
    <cfRule type="expression" dxfId="77" priority="59">
      <formula>AI2341="！"</formula>
    </cfRule>
  </conditionalFormatting>
  <conditionalFormatting sqref="B2343">
    <cfRule type="expression" dxfId="76" priority="58">
      <formula>AI2346="！"</formula>
    </cfRule>
  </conditionalFormatting>
  <conditionalFormatting sqref="B2348">
    <cfRule type="expression" dxfId="75" priority="57">
      <formula>AI2351="！"</formula>
    </cfRule>
  </conditionalFormatting>
  <conditionalFormatting sqref="B2353">
    <cfRule type="expression" dxfId="74" priority="56">
      <formula>AI2356="！"</formula>
    </cfRule>
  </conditionalFormatting>
  <conditionalFormatting sqref="B2358">
    <cfRule type="expression" dxfId="73" priority="55">
      <formula>AI2361="！"</formula>
    </cfRule>
  </conditionalFormatting>
  <conditionalFormatting sqref="B2363">
    <cfRule type="expression" dxfId="72" priority="54">
      <formula>AI2366="！"</formula>
    </cfRule>
  </conditionalFormatting>
  <conditionalFormatting sqref="B2368">
    <cfRule type="expression" dxfId="71" priority="53">
      <formula>AI2371="！"</formula>
    </cfRule>
  </conditionalFormatting>
  <conditionalFormatting sqref="B2373">
    <cfRule type="expression" dxfId="70" priority="52">
      <formula>AI2376="！"</formula>
    </cfRule>
  </conditionalFormatting>
  <conditionalFormatting sqref="B2378">
    <cfRule type="expression" dxfId="69" priority="51">
      <formula>AI2381="！"</formula>
    </cfRule>
  </conditionalFormatting>
  <conditionalFormatting sqref="B2383">
    <cfRule type="expression" dxfId="68" priority="50">
      <formula>AI2386="！"</formula>
    </cfRule>
  </conditionalFormatting>
  <conditionalFormatting sqref="B2388">
    <cfRule type="expression" dxfId="67" priority="49">
      <formula>AI2391="！"</formula>
    </cfRule>
  </conditionalFormatting>
  <conditionalFormatting sqref="B2393">
    <cfRule type="expression" dxfId="66" priority="48">
      <formula>AI2396="！"</formula>
    </cfRule>
  </conditionalFormatting>
  <conditionalFormatting sqref="B2398">
    <cfRule type="expression" dxfId="65" priority="47">
      <formula>AI2401="！"</formula>
    </cfRule>
  </conditionalFormatting>
  <conditionalFormatting sqref="B2403">
    <cfRule type="expression" dxfId="64" priority="46">
      <formula>AI2406="！"</formula>
    </cfRule>
  </conditionalFormatting>
  <conditionalFormatting sqref="B2419">
    <cfRule type="expression" dxfId="63" priority="45">
      <formula>AI2422="！"</formula>
    </cfRule>
  </conditionalFormatting>
  <conditionalFormatting sqref="B2424">
    <cfRule type="expression" dxfId="62" priority="44">
      <formula>AI2427="！"</formula>
    </cfRule>
  </conditionalFormatting>
  <conditionalFormatting sqref="B2429">
    <cfRule type="expression" dxfId="61" priority="43">
      <formula>AI2432="！"</formula>
    </cfRule>
  </conditionalFormatting>
  <conditionalFormatting sqref="B2434">
    <cfRule type="expression" dxfId="60" priority="42">
      <formula>AI2437="！"</formula>
    </cfRule>
  </conditionalFormatting>
  <conditionalFormatting sqref="B2439">
    <cfRule type="expression" dxfId="59" priority="41">
      <formula>AI2442="！"</formula>
    </cfRule>
  </conditionalFormatting>
  <conditionalFormatting sqref="B2444">
    <cfRule type="expression" dxfId="58" priority="40">
      <formula>AI2447="！"</formula>
    </cfRule>
  </conditionalFormatting>
  <conditionalFormatting sqref="B2449">
    <cfRule type="expression" dxfId="57" priority="39">
      <formula>AI2452="！"</formula>
    </cfRule>
  </conditionalFormatting>
  <conditionalFormatting sqref="B2454">
    <cfRule type="expression" dxfId="56" priority="38">
      <formula>AI2457="！"</formula>
    </cfRule>
  </conditionalFormatting>
  <conditionalFormatting sqref="B2459">
    <cfRule type="expression" dxfId="55" priority="37">
      <formula>AI2462="！"</formula>
    </cfRule>
  </conditionalFormatting>
  <conditionalFormatting sqref="B2464">
    <cfRule type="expression" dxfId="54" priority="36">
      <formula>AI2467="！"</formula>
    </cfRule>
  </conditionalFormatting>
  <conditionalFormatting sqref="B2469">
    <cfRule type="expression" dxfId="53" priority="35">
      <formula>AI2472="！"</formula>
    </cfRule>
  </conditionalFormatting>
  <conditionalFormatting sqref="B2474">
    <cfRule type="expression" dxfId="52" priority="34">
      <formula>AI2477="！"</formula>
    </cfRule>
  </conditionalFormatting>
  <conditionalFormatting sqref="B2479">
    <cfRule type="expression" dxfId="51" priority="33">
      <formula>AI2482="！"</formula>
    </cfRule>
  </conditionalFormatting>
  <conditionalFormatting sqref="B2484">
    <cfRule type="expression" dxfId="50" priority="32">
      <formula>AI2487="！"</formula>
    </cfRule>
  </conditionalFormatting>
  <conditionalFormatting sqref="B2489">
    <cfRule type="expression" dxfId="49" priority="31">
      <formula>AI2492="！"</formula>
    </cfRule>
  </conditionalFormatting>
  <conditionalFormatting sqref="B2505">
    <cfRule type="expression" dxfId="48" priority="30">
      <formula>AI2508="！"</formula>
    </cfRule>
  </conditionalFormatting>
  <conditionalFormatting sqref="B2510">
    <cfRule type="expression" dxfId="47" priority="29">
      <formula>AI2513="！"</formula>
    </cfRule>
  </conditionalFormatting>
  <conditionalFormatting sqref="B2515">
    <cfRule type="expression" dxfId="46" priority="28">
      <formula>AI2518="！"</formula>
    </cfRule>
  </conditionalFormatting>
  <conditionalFormatting sqref="B2520">
    <cfRule type="expression" dxfId="45" priority="27">
      <formula>AI2523="！"</formula>
    </cfRule>
  </conditionalFormatting>
  <conditionalFormatting sqref="B2525">
    <cfRule type="expression" dxfId="44" priority="26">
      <formula>AI2528="！"</formula>
    </cfRule>
  </conditionalFormatting>
  <conditionalFormatting sqref="B2530">
    <cfRule type="expression" dxfId="43" priority="25">
      <formula>AI2533="！"</formula>
    </cfRule>
  </conditionalFormatting>
  <conditionalFormatting sqref="B2535">
    <cfRule type="expression" dxfId="42" priority="24">
      <formula>AI2538="！"</formula>
    </cfRule>
  </conditionalFormatting>
  <conditionalFormatting sqref="B2540">
    <cfRule type="expression" dxfId="41" priority="23">
      <formula>AI2543="！"</formula>
    </cfRule>
  </conditionalFormatting>
  <conditionalFormatting sqref="B2545">
    <cfRule type="expression" dxfId="40" priority="22">
      <formula>AI2548="！"</formula>
    </cfRule>
  </conditionalFormatting>
  <conditionalFormatting sqref="B2550">
    <cfRule type="expression" dxfId="39" priority="21">
      <formula>AI2553="！"</formula>
    </cfRule>
  </conditionalFormatting>
  <conditionalFormatting sqref="B2555">
    <cfRule type="expression" dxfId="38" priority="20">
      <formula>AI2558="！"</formula>
    </cfRule>
  </conditionalFormatting>
  <conditionalFormatting sqref="B2560">
    <cfRule type="expression" dxfId="37" priority="19">
      <formula>AI2563="！"</formula>
    </cfRule>
  </conditionalFormatting>
  <conditionalFormatting sqref="B2565">
    <cfRule type="expression" dxfId="36" priority="18">
      <formula>AI2568="！"</formula>
    </cfRule>
  </conditionalFormatting>
  <conditionalFormatting sqref="B2570">
    <cfRule type="expression" dxfId="35" priority="17">
      <formula>AI2573="！"</formula>
    </cfRule>
  </conditionalFormatting>
  <conditionalFormatting sqref="B2575">
    <cfRule type="expression" dxfId="34" priority="16">
      <formula>AI2578="！"</formula>
    </cfRule>
  </conditionalFormatting>
  <conditionalFormatting sqref="B2591">
    <cfRule type="expression" dxfId="33" priority="15">
      <formula>AI2594="！"</formula>
    </cfRule>
  </conditionalFormatting>
  <conditionalFormatting sqref="B2596">
    <cfRule type="expression" dxfId="32" priority="14">
      <formula>AI2599="！"</formula>
    </cfRule>
  </conditionalFormatting>
  <conditionalFormatting sqref="B2601">
    <cfRule type="expression" dxfId="31" priority="13">
      <formula>AI2604="！"</formula>
    </cfRule>
  </conditionalFormatting>
  <conditionalFormatting sqref="B2606">
    <cfRule type="expression" dxfId="30" priority="12">
      <formula>AI2609="！"</formula>
    </cfRule>
  </conditionalFormatting>
  <conditionalFormatting sqref="B2611">
    <cfRule type="expression" dxfId="29" priority="11">
      <formula>AI2614="！"</formula>
    </cfRule>
  </conditionalFormatting>
  <conditionalFormatting sqref="B2616">
    <cfRule type="expression" dxfId="28" priority="10">
      <formula>AI2619="！"</formula>
    </cfRule>
  </conditionalFormatting>
  <conditionalFormatting sqref="B2621">
    <cfRule type="expression" dxfId="27" priority="9">
      <formula>AI2624="！"</formula>
    </cfRule>
  </conditionalFormatting>
  <conditionalFormatting sqref="B2626">
    <cfRule type="expression" dxfId="26" priority="8">
      <formula>AI2629="！"</formula>
    </cfRule>
  </conditionalFormatting>
  <conditionalFormatting sqref="B2631">
    <cfRule type="expression" dxfId="25" priority="7">
      <formula>AI2634="！"</formula>
    </cfRule>
  </conditionalFormatting>
  <conditionalFormatting sqref="B2636">
    <cfRule type="expression" dxfId="24" priority="6">
      <formula>AI2639="！"</formula>
    </cfRule>
  </conditionalFormatting>
  <conditionalFormatting sqref="B2641">
    <cfRule type="expression" dxfId="23" priority="5">
      <formula>AI2644="！"</formula>
    </cfRule>
  </conditionalFormatting>
  <conditionalFormatting sqref="B2646">
    <cfRule type="expression" dxfId="22" priority="4">
      <formula>AI2649="！"</formula>
    </cfRule>
  </conditionalFormatting>
  <conditionalFormatting sqref="B2651">
    <cfRule type="expression" dxfId="21" priority="3">
      <formula>AI2654="！"</formula>
    </cfRule>
  </conditionalFormatting>
  <conditionalFormatting sqref="B2656">
    <cfRule type="expression" dxfId="20" priority="2">
      <formula>AI2659="！"</formula>
    </cfRule>
  </conditionalFormatting>
  <conditionalFormatting sqref="B2661">
    <cfRule type="expression" dxfId="19" priority="1">
      <formula>AI2664="！"</formula>
    </cfRule>
  </conditionalFormatting>
  <dataValidations count="5">
    <dataValidation type="list" allowBlank="1" showInputMessage="1" showErrorMessage="1" sqref="D12 D22 D27 D37 D47 D42 D52 D17 D32 D57 D62 D67 D72 D77 D82 D98 D108 D113 D123 D133 D128 D138 D103 D118 D143 D148 D153 D158 D163 D168 D184 D194 D199 D209 D219 D214 D224 D189 D204 D229 D234 D239 D244 D249 D254 D270 D280 D285 D295 D305 D300 D310 D275 D290 D315 D320 D325 D330 D335 D340 D356 D366 D371 D381 D391 D386 D396 D361 D376 D401 D406 D411 D416 D421 D426 D442 D452 D457 D467 D477 D472 D482 D447 D462 D487 D492 D497 D502 D507 D512 D528 D538 D543 D553 D563 D558 D568 D533 D548 D573 D578 D583 D588 D593 D598 D614 D624 D629 D639 D649 D644 D654 D619 D634 D659 D664 D669 D674 D679 D684 D700 D710 D715 D725 D735 D730 D740 D705 D720 D745 D750 D755 D760 D765 D770 D786 D796 D801 D811 D821 D816 D826 D791 D806 D831 D836 D841 D846 D851 D856 D872 D882 D887 D897 D907 D902 D912 D877 D892 D917 D922 D927 D932 D937 D942 D958 D968 D973 D983 D993 D988 D998 D963 D978 D1003 D1008 D1013 D1018 D1023 D1028 D1044 D1054 D1059 D1069 D1079 D1074 D1084 D1049 D1064 D1089 D1094 D1099 D1104 D1109 D1114 D1130 D1140 D1145 D1155 D1165 D1160 D1170 D1135 D1150 D1175 D1180 D1185 D1190 D1195 D1200 D1216 D1226 D1231 D1241 D1251 D1246 D1256 D1221 D1236 D1261 D1266 D1271 D1276 D1281 D1286 D1302 D1312 D1317 D1327 D1337 D1332 D1342 D1307 D1322 D1347 D1352 D1357 D1362 D1367 D1372 D1388 D1398 D1403 D1413 D1423 D1418 D1428 D1393 D1408 D1433 D1438 D1443 D1448 D1453 D1458 D1474 D1484 D1489 D1499 D1509 D1504 D1514 D1479 D1494 D1519 D1524 D1529 D1534 D1539 D1544 D1560 D1570 D1575 D1585 D1595 D1590 D1600 D1565 D1580 D1605 D1610 D1615 D1620 D1625 D1630 D1646 D1656 D1661 D1671 D1681 D1676 D1686 D1651 D1666 D1691 D1696 D1701 D1706 D1711 D1716 D1732 D1742 D1747 D1757 D1767 D1762 D1772 D1737 D1752 D1777 D1782 D1787 D1792 D1797 D1802 D1818 D1828 D1833 D1843 D1853 D1848 D1858 D1823 D1838 D1863 D1868 D1873 D1878 D1883 D1888 D1904 D1914 D1919 D1929 D1939 D1934 D1944 D1909 D1924 D1949 D1954 D1959 D1964 D1969 D1974 D1990 D2000 D2005 D2015 D2025 D2020 D2030 D1995 D2010 D2035 D2040 D2045 D2050 D2055 D2060 D2076 D2086 D2091 D2101 D2111 D2106 D2116 D2081 D2096 D2121 D2126 D2131 D2136 D2141 D2146 D2162 D2172 D2177 D2187 D2197 D2192 D2202 D2167 D2182 D2207 D2212 D2217 D2222 D2227 D2232 D2248 D2258 D2263 D2273 D2283 D2278 D2288 D2253 D2268 D2293 D2298 D2303 D2308 D2313 D2318 D2334 D2344 D2349 D2359 D2369 D2364 D2374 D2339 D2354 D2379 D2384 D2389 D2394 D2399 D2404 D2420 D2430 D2435 D2445 D2455 D2450 D2460 D2425 D2440 D2465 D2470 D2475 D2480 D2485 D2490 D2506 D2516 D2521 D2531 D2541 D2536 D2546 D2511 D2526 D2551 D2556 D2561 D2566 D2571 D2576 D2592 D2602 D2607 D2617 D2627 D2622 D2632 D2597 D2612 D2637 D2642 D2647 D2652 D2657 D2662" xr:uid="{12F897D5-61A9-47DE-BAA6-082CF5E570D7}">
      <formula1>"USD,JPY"</formula1>
    </dataValidation>
    <dataValidation type="list" showInputMessage="1" showErrorMessage="1" sqref="E12 F39 F49 F14 F54 F19 F24 F29 F34 F44 E17 E22 E27 E32 E37 E42 E47 E52 E57 F59 E62 F64 E67 F69 E72 F74 E77 F79 E82 F84 E98 F125 F135 F100 F140 F105 F110 F115 F120 F130 E103 E108 E113 E118 E123 E128 E133 E138 E143 F145 E148 F150 E153 F155 E158 F160 E163 F165 E168 F170 E184 F211 F221 F186 F226 F191 F196 F201 F206 F216 E189 E194 E199 E204 E209 E214 E219 E224 E229 F231 E234 F236 E239 F241 E244 F246 E249 F251 E254 F256 E270 F297 F307 F272 F312 F277 F282 F287 F292 F302 E275 E280 E285 E290 E295 E300 E305 E310 E315 F317 E320 F322 E325 F327 E330 F332 E335 F337 E340 F342 E356 F383 F393 F358 F398 F363 F368 F373 F378 F388 E361 E366 E371 E376 E381 E386 E391 E396 E401 F403 E406 F408 E411 F413 E416 F418 E421 F423 E426 F428 E442 F469 F479 F444 F484 F449 F454 F459 F464 F474 E447 E452 E457 E462 E467 E472 E477 E482 E487 F489 E492 F494 E497 F499 E502 F504 E507 F509 E512 F514 E528 F555 F565 F530 F570 F535 F540 F545 F550 F560 E533 E538 E543 E548 E553 E558 E563 E568 E573 F575 E578 F580 E583 F585 E588 F590 E593 F595 E598 F600 E614 F641 F651 F616 F656 F621 F626 F631 F636 F646 E619 E624 E629 E634 E639 E644 E649 E654 E659 F661 E664 F666 E669 F671 E674 F676 E679 F681 E684 F686 E700 F727 F737 F702 F742 F707 F712 F717 F722 F732 E705 E710 E715 E720 E725 E730 E735 E740 E745 F747 E750 F752 E755 F757 E760 F762 E765 F767 E770 F772 E786 F813 F823 F788 F828 F793 F798 F803 F808 F818 E791 E796 E801 E806 E811 E816 E821 E826 E831 F833 E836 F838 E841 F843 E846 F848 E851 F853 E856 F858 E872 F899 F909 F874 F914 F879 F884 F889 F894 F904 E877 E882 E887 E892 E897 E902 E907 E912 E917 F919 E922 F924 E927 F929 E932 F934 E937 F939 E942 F944 E958 F985 F995 F960 F1000 F965 F970 F975 F980 F990 E963 E968 E973 E978 E983 E988 E993 E998 E1003 F1005 E1008 F1010 E1013 F1015 E1018 F1020 E1023 F1025 E1028 F1030 E1044 F1071 F1081 F1046 F1086 F1051 F1056 F1061 F1066 F1076 E1049 E1054 E1059 E1064 E1069 E1074 E1079 E1084 E1089 F1091 E1094 F1096 E1099 F1101 E1104 F1106 E1109 F1111 E1114 F1116 E1130 F1157 F1167 F1132 F1172 F1137 F1142 F1147 F1152 F1162 E1135 E1140 E1145 E1150 E1155 E1160 E1165 E1170 E1175 F1177 E1180 F1182 E1185 F1187 E1190 F1192 E1195 F1197 E1200 F1202 E1216 F1243 F1253 F1218 F1258 F1223 F1228 F1233 F1238 F1248 E1221 E1226 E1231 E1236 E1241 E1246 E1251 E1256 E1261 F1263 E1266 F1268 E1271 F1273 E1276 F1278 E1281 F1283 E1286 F1288 E1302 F1329 F1339 F1304 F1344 F1309 F1314 F1319 F1324 F1334 E1307 E1312 E1317 E1322 E1327 E1332 E1337 E1342 E1347 F1349 E1352 F1354 E1357 F1359 E1362 F1364 E1367 F1369 E1372 F1374 E1388 F1415 F1425 F1390 F1430 F1395 F1400 F1405 F1410 F1420 E1393 E1398 E1403 E1408 E1413 E1418 E1423 E1428 E1433 F1435 E1438 F1440 E1443 F1445 E1448 F1450 E1453 F1455 E1458 F1460 E1474 F1501 F1511 F1476 F1516 F1481 F1486 F1491 F1496 F1506 E1479 E1484 E1489 E1494 E1499 E1504 E1509 E1514 E1519 F1521 E1524 F1526 E1529 F1531 E1534 F1536 E1539 F1541 E1544 F1546 E1560 F1587 F1597 F1562 F1602 F1567 F1572 F1577 F1582 F1592 E1565 E1570 E1575 E1580 E1585 E1590 E1595 E1600 E1605 F1607 E1610 F1612 E1615 F1617 E1620 F1622 E1625 F1627 E1630 F1632 E1646 F1673 F1683 F1648 F1688 F1653 F1658 F1663 F1668 F1678 E1651 E1656 E1661 E1666 E1671 E1676 E1681 E1686 E1691 F1693 E1696 F1698 E1701 F1703 E1706 F1708 E1711 F1713 E1716 F1718 E1732 F1759 F1769 F1734 F1774 F1739 F1744 F1749 F1754 F1764 E1737 E1742 E1747 E1752 E1757 E1762 E1767 E1772 E1777 F1779 E1782 F1784 E1787 F1789 E1792 F1794 E1797 F1799 E1802 F1804 E1818 F1845 F1855 F1820 F1860 F1825 F1830 F1835 F1840 F1850 E1823 E1828 E1833 E1838 E1843 E1848 E1853 E1858 E1863 F1865 E1868 F1870 E1873 F1875 E1878 F1880 E1883 F1885 E1888 F1890 E1904 F1931 F1941 F1906 F1946 F1911 F1916 F1921 F1926 F1936 E1909 E1914 E1919 E1924 E1929 E1934 E1939 E1944 E1949 F1951 E1954 F1956 E1959 F1961 E1964 F1966 E1969 F1971 E1974 F1976 E1990 F2017 F2027 F1992 F2032 F1997 F2002 F2007 F2012 F2022 E1995 E2000 E2005 E2010 E2015 E2020 E2025 E2030 E2035 F2037 E2040 F2042 E2045 F2047 E2050 F2052 E2055 F2057 E2060 F2062 E2076 F2103 F2113 F2078 F2118 F2083 F2088 F2093 F2098 F2108 E2081 E2086 E2091 E2096 E2101 E2106 E2111 E2116 E2121 F2123 E2126 F2128 E2131 F2133 E2136 F2138 E2141 F2143 E2146 F2148 E2162 F2189 F2199 F2164 F2204 F2169 F2174 F2179 F2184 F2194 E2167 E2172 E2177 E2182 E2187 E2192 E2197 E2202 E2207 F2209 E2212 F2214 E2217 F2219 E2222 F2224 E2227 F2229 E2232 F2234 E2248 F2275 F2285 F2250 F2290 F2255 F2260 F2265 F2270 F2280 E2253 E2258 E2263 E2268 E2273 E2278 E2283 E2288 E2293 F2295 E2298 F2300 E2303 F2305 E2308 F2310 E2313 F2315 E2318 F2320 E2334 F2361 F2371 F2336 F2376 F2341 F2346 F2351 F2356 F2366 E2339 E2344 E2349 E2354 E2359 E2364 E2369 E2374 E2379 F2381 E2384 F2386 E2389 F2391 E2394 F2396 E2399 F2401 E2404 F2406 E2420 F2447 F2457 F2422 F2462 F2427 F2432 F2437 F2442 F2452 E2425 E2430 E2435 E2440 E2445 E2450 E2455 E2460 E2465 F2467 E2470 F2472 E2475 F2477 E2480 F2482 E2485 F2487 E2490 F2492 E2506 F2533 F2543 F2508 F2548 F2513 F2518 F2523 F2528 F2538 E2511 E2516 E2521 E2526 E2531 E2536 E2541 E2546 E2551 F2553 E2556 F2558 E2561 F2563 E2566 F2568 E2571 F2573 E2576 F2578 E2592 F2619 F2629 F2594 F2634 F2599 F2604 F2609 F2614 F2624 E2597 E2602 E2607 E2612 E2617 E2622 E2627 E2632 E2637 F2639 E2642 F2644 E2647 F2649 E2652 F2654 E2657 F2659 E2662 F2664" xr:uid="{51850F41-B732-4D04-A8C0-E645B7053759}">
      <formula1>使用ウォレット</formula1>
    </dataValidation>
    <dataValidation type="list" showInputMessage="1" showErrorMessage="1" sqref="C12 C32 C37 C47 C42 C52 C17 C22 C27 C57 C62 C67 C72 C77 C82 C98 C118 C123 C133 C128 C138 C103 C108 C113 C143 C148 C153 C158 C163 C168 C184 C204 C209 C219 C214 C224 C189 C194 C199 C229 C234 C239 C244 C249 C254 C270 C290 C295 C305 C300 C310 C275 C280 C285 C315 C320 C325 C330 C335 C340 C356 C376 C381 C391 C386 C396 C361 C366 C371 C401 C406 C411 C416 C421 C426 C442 C462 C467 C477 C472 C482 C447 C452 C457 C487 C492 C497 C502 C507 C512 C528 C548 C553 C563 C558 C568 C533 C538 C543 C573 C578 C583 C588 C593 C598 C614 C634 C639 C649 C644 C654 C619 C624 C629 C659 C664 C669 C674 C679 C684 C700 C720 C725 C735 C730 C740 C705 C710 C715 C745 C750 C755 C760 C765 C770 C786 C806 C811 C821 C816 C826 C791 C796 C801 C831 C836 C841 C846 C851 C856 C872 C892 C897 C907 C902 C912 C877 C882 C887 C917 C922 C927 C932 C937 C942 C958 C978 C983 C993 C988 C998 C963 C968 C973 C1003 C1008 C1013 C1018 C1023 C1028 C1044 C1064 C1069 C1079 C1074 C1084 C1049 C1054 C1059 C1089 C1094 C1099 C1104 C1109 C1114 C1130 C1150 C1155 C1165 C1160 C1170 C1135 C1140 C1145 C1175 C1180 C1185 C1190 C1195 C1200 C1216 C1236 C1241 C1251 C1246 C1256 C1221 C1226 C1231 C1261 C1266 C1271 C1276 C1281 C1286 C1302 C1322 C1327 C1337 C1332 C1342 C1307 C1312 C1317 C1347 C1352 C1357 C1362 C1367 C1372 C1388 C1408 C1413 C1423 C1418 C1428 C1393 C1398 C1403 C1433 C1438 C1443 C1448 C1453 C1458 C1474 C1494 C1499 C1509 C1504 C1514 C1479 C1484 C1489 C1519 C1524 C1529 C1534 C1539 C1544 C1560 C1580 C1585 C1595 C1590 C1600 C1565 C1570 C1575 C1605 C1610 C1615 C1620 C1625 C1630 C1646 C1666 C1671 C1681 C1676 C1686 C1651 C1656 C1661 C1691 C1696 C1701 C1706 C1711 C1716 C1732 C1752 C1757 C1767 C1762 C1772 C1737 C1742 C1747 C1777 C1782 C1787 C1792 C1797 C1802 C1818 C1838 C1843 C1853 C1848 C1858 C1823 C1828 C1833 C1863 C1868 C1873 C1878 C1883 C1888 C1904 C1924 C1929 C1939 C1934 C1944 C1909 C1914 C1919 C1949 C1954 C1959 C1964 C1969 C1974 C1990 C2010 C2015 C2025 C2020 C2030 C1995 C2000 C2005 C2035 C2040 C2045 C2050 C2055 C2060 C2076 C2096 C2101 C2111 C2106 C2116 C2081 C2086 C2091 C2121 C2126 C2131 C2136 C2141 C2146 C2162 C2182 C2187 C2197 C2192 C2202 C2167 C2172 C2177 C2207 C2212 C2217 C2222 C2227 C2232 C2248 C2268 C2273 C2283 C2278 C2288 C2253 C2258 C2263 C2293 C2298 C2303 C2308 C2313 C2318 C2334 C2354 C2359 C2369 C2364 C2374 C2339 C2344 C2349 C2379 C2384 C2389 C2394 C2399 C2404 C2420 C2440 C2445 C2455 C2450 C2460 C2425 C2430 C2435 C2465 C2470 C2475 C2480 C2485 C2490 C2506 C2526 C2531 C2541 C2536 C2546 C2511 C2516 C2521 C2551 C2556 C2561 C2566 C2571 C2576 C2592 C2612 C2617 C2627 C2622 C2632 C2597 C2602 C2607 C2637 C2642 C2647 C2652 C2657 C2662" xr:uid="{C294954E-E0F6-42D4-80D6-9F4DFE55B0F2}">
      <formula1>使用オンカジ</formula1>
    </dataValidation>
    <dataValidation type="list" allowBlank="1" showInputMessage="1" showErrorMessage="1" sqref="B3:B8 J3:J8 B89:B94 J89:J94 B175:B180 J175:J180 B261:B266 J261:J266 B347:B352 J347:J352 B433:B438 J433:J438 B519:B524 J519:J524 B605:B610 J605:J610 B691:B696 J691:J696 B777:B782 J777:J782 B863:B868 J863:J868 B949:B954 J949:J954 B1035:B1040 J1035:J1040 B1121:B1126 J1121:J1126 B1207:B1212 J1207:J1212 B1293:B1298 J1293:J1298 B1379:B1384 J1379:J1384 B1465:B1470 J1465:J1470 B1551:B1556 J1551:J1556 B1637:B1642 J1637:J1642 B1723:B1728 J1723:J1728 B1809:B1814 J1809:J1814 B1895:B1900 J1895:J1900 B1981:B1986 J1981:J1986 B2067:B2072 J2067:J2072 B2153:B2158 J2153:J2158 B2239:B2244 J2239:J2244 B2325:B2330 J2325:J2330 B2411:B2416 J2411:J2416 B2497:B2502 J2497:J2502 B2583:B2588 J2583:J2588" xr:uid="{50937D11-D7AC-4C73-93EC-921A0D835460}">
      <formula1>"✓"</formula1>
    </dataValidation>
    <dataValidation type="list" allowBlank="1" showInputMessage="1" showErrorMessage="1" sqref="I12 I52 I17 I22 I27 I32 I37 I42 I47 I57 I62 I67 I72 I77 I82 I98 I138 I103 I108 I113 I118 I123 I128 I133 I143 I148 I153 I158 I163 I168 I184 I224 I189 I194 I199 I204 I209 I214 I219 I229 I234 I239 I244 I249 I254 I270 I310 I275 I280 I285 I290 I295 I300 I305 I315 I320 I325 I330 I335 I340 I356 I396 I361 I366 I371 I376 I381 I386 I391 I401 I406 I411 I416 I421 I426 I442 I482 I447 I452 I457 I462 I467 I472 I477 I487 I492 I497 I502 I507 I512 I528 I568 I533 I538 I543 I548 I553 I558 I563 I573 I578 I583 I588 I593 I598 I614 I654 I619 I624 I629 I634 I639 I644 I649 I659 I664 I669 I674 I679 I684 I700 I740 I705 I710 I715 I720 I725 I730 I735 I745 I750 I755 I760 I765 I770 I786 I826 I791 I796 I801 I806 I811 I816 I821 I831 I836 I841 I846 I851 I856 I872 I912 I877 I882 I887 I892 I897 I902 I907 I917 I922 I927 I932 I937 I942 I958 I998 I963 I968 I973 I978 I983 I988 I993 I1003 I1008 I1013 I1018 I1023 I1028 I1044 I1084 I1049 I1054 I1059 I1064 I1069 I1074 I1079 I1089 I1094 I1099 I1104 I1109 I1114 I1130 I1170 I1135 I1140 I1145 I1150 I1155 I1160 I1165 I1175 I1180 I1185 I1190 I1195 I1200 I1216 I1256 I1221 I1226 I1231 I1236 I1241 I1246 I1251 I1261 I1266 I1271 I1276 I1281 I1286 I1302 I1342 I1307 I1312 I1317 I1322 I1327 I1332 I1337 I1347 I1352 I1357 I1362 I1367 I1372 I1388 I1428 I1393 I1398 I1403 I1408 I1413 I1418 I1423 I1433 I1438 I1443 I1448 I1453 I1458 I1474 I1514 I1479 I1484 I1489 I1494 I1499 I1504 I1509 I1519 I1524 I1529 I1534 I1539 I1544 I1560 I1600 I1565 I1570 I1575 I1580 I1585 I1590 I1595 I1605 I1610 I1615 I1620 I1625 I1630 I1646 I1686 I1651 I1656 I1661 I1666 I1671 I1676 I1681 I1691 I1696 I1701 I1706 I1711 I1716 I1732 I1772 I1737 I1742 I1747 I1752 I1757 I1762 I1767 I1777 I1782 I1787 I1792 I1797 I1802 I1818 I1858 I1823 I1828 I1833 I1838 I1843 I1848 I1853 I1863 I1868 I1873 I1878 I1883 I1888 I1904 I1944 I1909 I1914 I1919 I1924 I1929 I1934 I1939 I1949 I1954 I1959 I1964 I1969 I1974 I1990 I2030 I1995 I2000 I2005 I2010 I2015 I2020 I2025 I2035 I2040 I2045 I2050 I2055 I2060 I2076 I2116 I2081 I2086 I2091 I2096 I2101 I2106 I2111 I2121 I2126 I2131 I2136 I2141 I2146 I2162 I2202 I2167 I2172 I2177 I2182 I2187 I2192 I2197 I2207 I2212 I2217 I2222 I2227 I2232 I2248 I2288 I2253 I2258 I2263 I2268 I2273 I2278 I2283 I2293 I2298 I2303 I2308 I2313 I2318 I2334 I2374 I2339 I2344 I2349 I2354 I2359 I2364 I2369 I2379 I2384 I2389 I2394 I2399 I2404 I2420 I2460 I2425 I2430 I2435 I2440 I2445 I2450 I2455 I2465 I2470 I2475 I2480 I2485 I2490 I2506 I2546 I2511 I2516 I2521 I2526 I2531 I2536 I2541 I2551 I2556 I2561 I2566 I2571 I2576 I2592 I2632 I2597 I2602 I2607 I2612 I2617 I2622 I2627 I2637 I2642 I2647 I2652 I2657 I2662" xr:uid="{94512DFB-C0B6-4290-9BE2-B077A0B8C4D0}">
      <formula1>"全額,なし,一部"</formula1>
    </dataValidation>
  </dataValidations>
  <hyperlinks>
    <hyperlink ref="K6" location="プレー記録!B689:B772" display="プレー記録!B689:B772" xr:uid="{86F1DD9C-DDDD-46A5-9E9C-2AFDBBA7D2EE}"/>
    <hyperlink ref="L6" location="プレー記録!B775:B858" display="プレー記録!B775:B858" xr:uid="{E1B0EEF4-F555-4856-ADFE-592C90357473}"/>
    <hyperlink ref="M6" location="プレー記録!B861:B944" display="プレー記録!B861:B944" xr:uid="{B013752C-E9E0-4E96-A77C-D008D45ED173}"/>
    <hyperlink ref="N6" location="プレー記録!B947:B1030" display="プレー記録!B947:B1030" xr:uid="{FFB0A818-E4DF-4DF2-BD13-20C97E2968E4}"/>
    <hyperlink ref="O6" location="プレー記録!B1033:B1116" display="プレー記録!B1033:B1116" xr:uid="{CD25F408-DC38-4958-984F-E105E46B4196}"/>
    <hyperlink ref="P6" location="プレー記録!B1119:B1202" display="プレー記録!B1119:B1202" xr:uid="{72B6A774-A87C-4289-BC2C-A2988BC7FCF0}"/>
    <hyperlink ref="Q6" location="プレー記録!B1205:B1288" display="プレー記録!B1205:B1288" xr:uid="{D7FE3316-4F1B-4A79-B4B0-FF9A7D6C23C6}"/>
    <hyperlink ref="R6" location="プレー記録!B1291:B1374" display="プレー記録!B1291:B1374" xr:uid="{AFA89B1B-9A71-4D74-A51F-AD58F3E7B6E9}"/>
    <hyperlink ref="K7" location="プレー記録!B1377:B1460" display="プレー記録!B1377:B1460" xr:uid="{865814F5-77AA-4AAE-845C-BF6E2650E713}"/>
    <hyperlink ref="L7" location="プレー記録!B1463:B1546" display="プレー記録!B1463:B1546" xr:uid="{AEAF4A3C-6930-4C99-A676-CA5BD2135793}"/>
    <hyperlink ref="M7" location="プレー記録!B1549:B1632" display="プレー記録!B1549:B1632" xr:uid="{13274D1A-505B-4C9A-983C-222677DEBAE2}"/>
    <hyperlink ref="N7" location="プレー記録!B1635:B1718" display="プレー記録!B1635:B1718" xr:uid="{2D960443-36FE-4F83-ABF0-1E7115961BCD}"/>
    <hyperlink ref="O7" location="プレー記録!B1721:B1804" display="プレー記録!B1721:B1804" xr:uid="{0ED501A5-06BE-4CAA-95D7-A9BB14B63E1F}"/>
    <hyperlink ref="P7" location="プレー記録!B1807:B1890" display="プレー記録!B1807:B1890" xr:uid="{F76C975D-CDD2-412D-A491-BE257E5B7799}"/>
    <hyperlink ref="Q7" location="プレー記録!B1893:B1976" display="プレー記録!B1893:B1976" xr:uid="{EB0E65EA-EE3F-48CA-8A0F-52C4C3EC99AA}"/>
    <hyperlink ref="R7" location="プレー記録!B1979:B2062" display="プレー記録!B1979:B2062" xr:uid="{5094D64D-C56E-4800-861E-42E4ACB3237C}"/>
    <hyperlink ref="K8" location="プレー記録!B2065:B2148" display="プレー記録!B2065:B2148" xr:uid="{7FFAFB51-2E61-4C3F-9192-34C17E6B3880}"/>
    <hyperlink ref="L8" location="プレー記録!B2151:B2234" display="プレー記録!B2151:B2234" xr:uid="{50A7C877-39CD-4021-B1F7-77E9AC586BD8}"/>
    <hyperlink ref="M8" location="プレー記録!B2237:B2320" display="プレー記録!B2237:B2320" xr:uid="{8C1625DA-C645-4B0A-8912-53731D3A212B}"/>
    <hyperlink ref="N8" location="プレー記録!B2323:B2406" display="プレー記録!B2323:B2406" xr:uid="{5F441BDA-9577-4BFE-A709-EDD52D48F439}"/>
    <hyperlink ref="O8" location="プレー記録!B2409:B2492" display="プレー記録!B2409:B2492" xr:uid="{6EDACD87-B4D4-4844-B0FE-02630E01CAF5}"/>
    <hyperlink ref="P8" location="プレー記録!B2495:B2578" display="プレー記録!B2495:B2578" xr:uid="{CC441E58-0BA9-4855-9251-0D6FEC5C76A3}"/>
    <hyperlink ref="Q8" location="プレー記録!B2581:B2664" display="プレー記録!B2581:B2664" xr:uid="{666D6E1C-4348-43B5-9BF7-3704D42FDE3D}"/>
    <hyperlink ref="R5" location="プレー記録!B603:B686" display="プレー記録!B603:B686" xr:uid="{40DC2FF8-CAC1-4232-A779-E4770441DBC8}"/>
    <hyperlink ref="Q5" location="プレー記録!B517:B600" display="プレー記録!B517:B600" xr:uid="{F9B3EF45-6E4A-4108-A80E-249C0CC849A6}"/>
    <hyperlink ref="P5" location="プレー記録!B431:B514" display="プレー記録!B431:B514" xr:uid="{BA5B6436-E06E-475F-989C-362489BCACF1}"/>
    <hyperlink ref="O5" location="プレー記録!B345:B428" display="プレー記録!B345:B428" xr:uid="{0E5F60B0-B371-4069-9165-8DF88CB95634}"/>
    <hyperlink ref="N5" location="プレー記録!B259:B342" display="プレー記録!B259:B342" xr:uid="{7EBAE95A-0B5B-4647-9945-F4BC24A9A0C0}"/>
    <hyperlink ref="M5" location="プレー記録!B173:B256" display="プレー記録!B173:B256" xr:uid="{82E989DF-DD17-4B0F-9975-CAC209A64F1A}"/>
    <hyperlink ref="L5" location="プレー記録!B87:B170" display="プレー記録!B87:B170" xr:uid="{2FD869C0-CF22-44EE-844B-A337E90B2E9E}"/>
    <hyperlink ref="B85" location="プレー記録!A1" display="本日TOP↑" xr:uid="{929F4D4F-7F60-44BE-B5D4-91E13698D11D}"/>
    <hyperlink ref="B80" location="プレー記録!A1" display="本日TOP↑" xr:uid="{29510D2A-3EDC-441B-A77B-432B384BBC92}"/>
    <hyperlink ref="B25" location="プレー記録!B1" display="本日TOP↑" xr:uid="{A9AC0575-63A7-40D5-9ED3-DAD9B3B04329}"/>
    <hyperlink ref="B30" location="プレー記録!A1" display="本日TOP↑" xr:uid="{4ADB3B1B-B7CB-45FB-938F-0FB894A5CBF0}"/>
    <hyperlink ref="B35" location="プレー記録!A1" display="本日TOP↑" xr:uid="{4E24A536-156E-47CC-9030-3B039E8AF91D}"/>
    <hyperlink ref="B40" location="プレー記録!A1" display="本日TOP↑" xr:uid="{D33F434F-3836-46E1-97ED-0A34C79C0637}"/>
    <hyperlink ref="B45" location="プレー記録!A1" display="本日TOP↑" xr:uid="{7D68F8BB-CBCA-47D9-BD80-3164E5F7D4B4}"/>
    <hyperlink ref="B50" location="プレー記録!A1" display="本日TOP↑" xr:uid="{1E1C0750-5CD5-467C-9BEA-2DB4F26CB3C3}"/>
    <hyperlink ref="B55" location="プレー記録!A1" display="本日TOP↑" xr:uid="{6C4FD38D-B534-44E8-94C0-174A5692FC12}"/>
    <hyperlink ref="B60" location="プレー記録!A1" display="本日TOP↑" xr:uid="{87C36346-97E3-413A-A602-1C613B1C2C35}"/>
    <hyperlink ref="B65" location="プレー記録!A1" display="本日TOP↑" xr:uid="{0F7FDC18-519D-4E56-817A-7A042CD98F57}"/>
    <hyperlink ref="B70" location="プレー記録!A1" display="本日TOP↑" xr:uid="{D178C6D5-E424-4287-B0EC-4E3B6D0F4F1F}"/>
    <hyperlink ref="B75" location="プレー記録!A1" display="本日TOP↑" xr:uid="{0BCA13B6-5A1C-4707-9E65-7BC483B544F5}"/>
    <hyperlink ref="B111" location="プレー記録!A87" display="本日TOP↑" xr:uid="{3BEA88BB-6E6B-4290-9BD1-94105E75C2BB}"/>
    <hyperlink ref="B283" location="プレー記録!A259" display="本日TOP↑" xr:uid="{E6E68867-688D-4944-949B-CA8499D6DA98}"/>
    <hyperlink ref="B369" location="プレー記録!A345" display="本日TOP↑" xr:uid="{55CEA762-9FCE-430C-AED9-68DA69E56B09}"/>
    <hyperlink ref="B455" location="プレー記録!A431" display="本日TOP↑" xr:uid="{E169341C-AB76-40B1-8C35-A22B48423AB1}"/>
    <hyperlink ref="B541" location="プレー記録!A517" display="本日TOP↑" xr:uid="{50A51A1F-148A-4B9A-9B97-3FE6E5F80A03}"/>
    <hyperlink ref="B627" location="プレー記録!A603" display="本日TOP↑" xr:uid="{92875704-7571-400E-A2F8-6390460C899D}"/>
    <hyperlink ref="B713" location="プレー記録!A689" display="本日TOP↑" xr:uid="{164689CD-9DF9-455D-AF65-9DD8358453F5}"/>
    <hyperlink ref="B799" location="プレー記録!A775" display="本日TOP↑" xr:uid="{0D9EDFEE-5A9B-492F-940E-20FE0479CDA5}"/>
    <hyperlink ref="B885" location="プレー記録!A861" display="本日TOP↑" xr:uid="{B2F88897-7461-480B-B11E-3339510F8D28}"/>
    <hyperlink ref="B971" location="プレー記録!A947" display="本日TOP↑" xr:uid="{672BD2BC-8B1A-4802-8D08-C885BB9889EF}"/>
    <hyperlink ref="B1057" location="プレー記録!A1033" display="本日TOP↑" xr:uid="{D22165BB-8051-4146-8307-195AE6DDBEB2}"/>
    <hyperlink ref="B1143" location="プレー記録!A1119" display="本日TOP↑" xr:uid="{5F28CB14-AE83-43D8-9380-B822B6BBD348}"/>
    <hyperlink ref="B1229" location="プレー記録!A1205" display="本日TOP↑" xr:uid="{F8B2D935-FD5D-4CED-89E8-C1F7E29A855B}"/>
    <hyperlink ref="B1315" location="プレー記録!A1291" display="本日TOP↑" xr:uid="{C9A970AB-9D18-4B91-B8D2-140210933F86}"/>
    <hyperlink ref="B1401" location="プレー記録!A1377" display="本日TOP↑" xr:uid="{59D742D6-BD15-45CA-AB6C-A5B00E5E2216}"/>
    <hyperlink ref="B1487" location="プレー記録!A1463" display="本日TOP↑" xr:uid="{45FEDD62-1D8F-41D7-955E-EF8564F5285C}"/>
    <hyperlink ref="B1573" location="プレー記録!A1549" display="本日TOP↑" xr:uid="{F4B1019A-7560-4C2B-938D-2A939360E507}"/>
    <hyperlink ref="B1659" location="プレー記録!A1635" display="本日TOP↑" xr:uid="{28384556-E9C3-4B7B-B6B8-59CD063010AD}"/>
    <hyperlink ref="B1745" location="プレー記録!A1721" display="本日TOP↑" xr:uid="{F92C5F3A-170C-4245-8FEF-84C9E505780E}"/>
    <hyperlink ref="B1831" location="プレー記録!A1807" display="本日TOP↑" xr:uid="{1158986A-58E5-45D3-BB94-BE3BF20EAC8B}"/>
    <hyperlink ref="B1917" location="プレー記録!A1893" display="本日TOP↑" xr:uid="{54D256E4-7BBE-4C94-B0DA-E8719155CFDF}"/>
    <hyperlink ref="B2003" location="プレー記録!A1979" display="本日TOP↑" xr:uid="{7AF16407-1CCF-479A-8620-933FE1A84036}"/>
    <hyperlink ref="B2089" location="プレー記録!A2065" display="本日TOP↑" xr:uid="{5F014AF6-8444-41DF-9303-B51282FC7AA6}"/>
    <hyperlink ref="B2175" location="プレー記録!A2151" display="本日TOP↑" xr:uid="{21CB85F0-9C8B-47E4-B035-6E2EA726F0CC}"/>
    <hyperlink ref="B2261" location="プレー記録!A2237" display="本日TOP↑" xr:uid="{D6BC6E90-8C71-4FA2-B920-17ED286C5783}"/>
    <hyperlink ref="B2347" location="プレー記録!A2323" display="本日TOP↑" xr:uid="{D8C34FF0-C55D-485F-96D3-FF52E9B633D5}"/>
    <hyperlink ref="B2433" location="プレー記録!A2409" display="本日TOP↑" xr:uid="{42A63C79-B7F2-44CA-BCA6-04554430D7A1}"/>
    <hyperlink ref="B2519" location="プレー記録!A2495" display="本日TOP↑" xr:uid="{BCE3F71D-6ED6-45DE-9BD8-2BD6CA8AAA96}"/>
    <hyperlink ref="B2605" location="プレー記録!A2581" display="本日TOP↑" xr:uid="{4AFAEF46-AC6F-48F8-8A14-80FE567691BE}"/>
    <hyperlink ref="K92" location="プレー記録!B689:B772" display="プレー記録!B689:B772" xr:uid="{ACE7A476-7749-4A7B-AC38-E53760F6DB6D}"/>
    <hyperlink ref="L92" location="プレー記録!B775:B858" display="プレー記録!B775:B858" xr:uid="{375F39E6-28B2-43C7-964D-C475F80C9D53}"/>
    <hyperlink ref="M92" location="プレー記録!B861:B944" display="プレー記録!B861:B944" xr:uid="{1C594794-4CAA-43C7-A39F-D78EE58A3D01}"/>
    <hyperlink ref="N92" location="プレー記録!B947:B1030" display="プレー記録!B947:B1030" xr:uid="{CF3905FC-74EF-488F-982B-B2E900EA137E}"/>
    <hyperlink ref="O92" location="プレー記録!B1033:B1116" display="プレー記録!B1033:B1116" xr:uid="{9F13D361-AFAF-45D9-A8A2-229E51DB1505}"/>
    <hyperlink ref="P92" location="プレー記録!B1119:B1202" display="プレー記録!B1119:B1202" xr:uid="{1C515561-14E9-4924-8AFA-31B1697BA939}"/>
    <hyperlink ref="Q92" location="プレー記録!B1205:B1288" display="プレー記録!B1205:B1288" xr:uid="{C02DEA52-8F78-43AD-9B2D-519E8424089D}"/>
    <hyperlink ref="R92" location="プレー記録!B1291:B1374" display="プレー記録!B1291:B1374" xr:uid="{E8A5EF1F-6A29-4222-8368-8FA410ED0F6D}"/>
    <hyperlink ref="K93" location="プレー記録!B1377:B1460" display="プレー記録!B1377:B1460" xr:uid="{E10DFB20-CFB4-4F21-9CC7-1F30CD6A69A6}"/>
    <hyperlink ref="L93" location="プレー記録!B1463:B1546" display="プレー記録!B1463:B1546" xr:uid="{C3910E08-7CBF-4E43-BEE9-89B4D98F7C99}"/>
    <hyperlink ref="M93" location="プレー記録!B1549:B1632" display="プレー記録!B1549:B1632" xr:uid="{37FA9946-FFCE-4F02-9828-D31A705116A9}"/>
    <hyperlink ref="N93" location="プレー記録!B1635:B1718" display="プレー記録!B1635:B1718" xr:uid="{2F8CEE29-E4CC-4DFD-AF34-28444CACD30A}"/>
    <hyperlink ref="O93" location="プレー記録!B1721:B1804" display="プレー記録!B1721:B1804" xr:uid="{810D2357-73CA-451E-925C-4BEEE566A12A}"/>
    <hyperlink ref="P93" location="プレー記録!B1807:B1890" display="プレー記録!B1807:B1890" xr:uid="{D2E3A767-C905-4444-95EF-CBCBF28381FD}"/>
    <hyperlink ref="Q93" location="プレー記録!B1893:B1976" display="プレー記録!B1893:B1976" xr:uid="{1E6430AA-8CEF-4B8B-9891-7B576700AC25}"/>
    <hyperlink ref="R93" location="プレー記録!B1979:B2062" display="プレー記録!B1979:B2062" xr:uid="{05EC6698-A3CF-4620-B015-6D57DB47728E}"/>
    <hyperlink ref="K94" location="プレー記録!B2065:B2148" display="プレー記録!B2065:B2148" xr:uid="{648FF6FA-61E0-4D38-9B91-25386FDCC8A6}"/>
    <hyperlink ref="L94" location="プレー記録!B2151:B2234" display="プレー記録!B2151:B2234" xr:uid="{51DCA91A-811B-4A64-A685-5D988BC1116E}"/>
    <hyperlink ref="M94" location="プレー記録!B2237:B2320" display="プレー記録!B2237:B2320" xr:uid="{0274B371-C370-427F-8904-628D2DFAB1D0}"/>
    <hyperlink ref="N94" location="プレー記録!B2323:B2406" display="プレー記録!B2323:B2406" xr:uid="{07051A48-B3F7-44DD-BE33-74ADADE7889C}"/>
    <hyperlink ref="O94" location="プレー記録!B2409:B2492" display="プレー記録!B2409:B2492" xr:uid="{5D29C9AC-B239-4B1F-9DBA-F3D842182219}"/>
    <hyperlink ref="P94" location="プレー記録!B2495:B2578" display="プレー記録!B2495:B2578" xr:uid="{6D5B2875-2534-4401-A3AC-CB17A613CB9A}"/>
    <hyperlink ref="Q94" location="プレー記録!B2581:B2664" display="プレー記録!B2581:B2664" xr:uid="{14D015B4-EA12-4AA9-972D-986860F50C1D}"/>
    <hyperlink ref="R91" location="プレー記録!B603:B686" display="プレー記録!B603:B686" xr:uid="{4EBE3E45-E94C-4844-9EFD-19C53BC5C4B5}"/>
    <hyperlink ref="Q91" location="プレー記録!B517:B600" display="プレー記録!B517:B600" xr:uid="{8426EEDC-860A-4A23-98E8-A7222293AC05}"/>
    <hyperlink ref="P91" location="プレー記録!B431:B514" display="プレー記録!B431:B514" xr:uid="{3C7F7FA5-43E4-4825-AC26-BDAA70592162}"/>
    <hyperlink ref="O91" location="プレー記録!B345:B428" display="プレー記録!B345:B428" xr:uid="{DDF45973-BB96-4824-BBD7-BE3F27D8EB4F}"/>
    <hyperlink ref="N91" location="プレー記録!B259:B342" display="プレー記録!B259:B342" xr:uid="{CA8042BC-ED2D-466A-9A96-E8228695596A}"/>
    <hyperlink ref="M91" location="プレー記録!B173:B256" display="プレー記録!B173:B256" xr:uid="{9363786E-32E9-4622-9258-BFCADBD58666}"/>
    <hyperlink ref="K91" location="プレー記録!B1" display="プレー記録!B1" xr:uid="{6C24BEC3-541C-4998-8C33-BE3DDBF0EB5B}"/>
    <hyperlink ref="K178" location="プレー記録!B689:B772" display="プレー記録!B689:B772" xr:uid="{4A8C8421-ADCA-478E-B736-026C9A648272}"/>
    <hyperlink ref="L178" location="プレー記録!B775:B858" display="プレー記録!B775:B858" xr:uid="{0FC15443-4438-4D75-A5B4-5C9DEE420CF9}"/>
    <hyperlink ref="M178" location="プレー記録!B861:B944" display="プレー記録!B861:B944" xr:uid="{3B1862C5-98A5-42B7-A5B4-83EF85757996}"/>
    <hyperlink ref="N178" location="プレー記録!B947:B1030" display="プレー記録!B947:B1030" xr:uid="{F386E5EB-8404-456A-97C4-33C59D5879BE}"/>
    <hyperlink ref="O178" location="プレー記録!B1033:B1116" display="プレー記録!B1033:B1116" xr:uid="{AD8E8F1E-E17B-4E39-9B87-5A5FDB7D6AC3}"/>
    <hyperlink ref="P178" location="プレー記録!B1119:B1202" display="プレー記録!B1119:B1202" xr:uid="{B0CEC1BB-9319-432A-B26C-7258F72306F9}"/>
    <hyperlink ref="Q178" location="プレー記録!B1205:B1288" display="プレー記録!B1205:B1288" xr:uid="{88E4460B-2DB7-435F-8A09-401C3A02CB7F}"/>
    <hyperlink ref="R178" location="プレー記録!B1291:B1374" display="プレー記録!B1291:B1374" xr:uid="{E529AFF7-772D-4D64-B4CA-97BDDF3CCEDF}"/>
    <hyperlink ref="K179" location="プレー記録!B1377:B1460" display="プレー記録!B1377:B1460" xr:uid="{20F3E7FE-50CD-436F-A8C5-D9ED592E5506}"/>
    <hyperlink ref="L179" location="プレー記録!B1463:B1546" display="プレー記録!B1463:B1546" xr:uid="{A2F82495-CA77-4FBE-BC92-D8D527045244}"/>
    <hyperlink ref="M179" location="プレー記録!B1549:B1632" display="プレー記録!B1549:B1632" xr:uid="{1F4418B0-78D2-4A1C-AA0D-D35D231EC08D}"/>
    <hyperlink ref="N179" location="プレー記録!B1635:B1718" display="プレー記録!B1635:B1718" xr:uid="{130475C0-0FCD-48A6-961E-3CD052493925}"/>
    <hyperlink ref="O179" location="プレー記録!B1721:B1804" display="プレー記録!B1721:B1804" xr:uid="{A662E133-AC6C-4C41-8DD4-8AD46E8F42B4}"/>
    <hyperlink ref="P179" location="プレー記録!B1807:B1890" display="プレー記録!B1807:B1890" xr:uid="{8E61463C-18D1-49AD-8194-800DAAF0A555}"/>
    <hyperlink ref="Q179" location="プレー記録!B1893:B1976" display="プレー記録!B1893:B1976" xr:uid="{6998ACCF-0A83-4809-B7DE-4B65031E843D}"/>
    <hyperlink ref="R179" location="プレー記録!B1979:B2062" display="プレー記録!B1979:B2062" xr:uid="{6E83C297-8B0B-4CD9-9E09-977880245E11}"/>
    <hyperlink ref="K180" location="プレー記録!B2065:B2148" display="プレー記録!B2065:B2148" xr:uid="{15BCDDF8-C1D1-4CB7-A7A2-83BFD5325813}"/>
    <hyperlink ref="L180" location="プレー記録!B2151:B2234" display="プレー記録!B2151:B2234" xr:uid="{D4A90EAF-3810-4503-B43E-AEFC9E946187}"/>
    <hyperlink ref="M180" location="プレー記録!B2237:B2320" display="プレー記録!B2237:B2320" xr:uid="{016C4DAE-8C6D-4E38-A436-B45627D59AD7}"/>
    <hyperlink ref="N180" location="プレー記録!B2323:B2406" display="プレー記録!B2323:B2406" xr:uid="{EB03C5AE-59FE-477B-8685-1833F4DC4A19}"/>
    <hyperlink ref="O180" location="プレー記録!B2409:B2492" display="プレー記録!B2409:B2492" xr:uid="{BFB8DA5D-567D-4E63-B1A0-C6487B759CA6}"/>
    <hyperlink ref="P180" location="プレー記録!B2495:B2578" display="プレー記録!B2495:B2578" xr:uid="{07EF3C97-A581-4049-8663-2961EF259B1B}"/>
    <hyperlink ref="Q180" location="プレー記録!B2581:B2664" display="プレー記録!B2581:B2664" xr:uid="{BE47D26C-2EFC-4A55-90D9-72CA9EBA4794}"/>
    <hyperlink ref="R177" location="プレー記録!B603:B686" display="プレー記録!B603:B686" xr:uid="{DFAD29F4-482E-411E-A020-A071F6421A99}"/>
    <hyperlink ref="Q177" location="プレー記録!B517:B600" display="プレー記録!B517:B600" xr:uid="{DA27E12C-1739-41FC-B398-D8993963A758}"/>
    <hyperlink ref="P177" location="プレー記録!B431:B514" display="プレー記録!B431:B514" xr:uid="{EFE63ACD-DC41-4B15-8DF2-EDFE63625795}"/>
    <hyperlink ref="O177" location="プレー記録!B345:B428" display="プレー記録!B345:B428" xr:uid="{3059E819-A00B-482F-905E-5E00A298C11C}"/>
    <hyperlink ref="N177" location="プレー記録!B259:B342" display="プレー記録!B259:B342" xr:uid="{71553234-4261-46C2-92D7-3A35653EAC3C}"/>
    <hyperlink ref="L177" location="プレー記録!B87:B170" display="プレー記録!B87:B170" xr:uid="{06CABC24-24C1-4DA5-8984-28ABCD31BB8D}"/>
    <hyperlink ref="K177" location="プレー記録!B1" display="プレー記録!B1" xr:uid="{F2062F67-E124-4319-9B25-435014FA81F1}"/>
    <hyperlink ref="K264" location="プレー記録!B689:B772" display="プレー記録!B689:B772" xr:uid="{A9156A6C-1C55-493E-8E36-C4A22499BE18}"/>
    <hyperlink ref="L264" location="プレー記録!B775:B858" display="プレー記録!B775:B858" xr:uid="{68C177BD-D6F7-4C75-9CD0-87445BF9DCAA}"/>
    <hyperlink ref="M264" location="プレー記録!B861:B944" display="プレー記録!B861:B944" xr:uid="{CCF5C744-0B1B-4148-ABDA-E20094CBEF42}"/>
    <hyperlink ref="N264" location="プレー記録!B947:B1030" display="プレー記録!B947:B1030" xr:uid="{B142618A-BD40-4D3E-ACFF-C93AD8A3B88E}"/>
    <hyperlink ref="O264" location="プレー記録!B1033:B1116" display="プレー記録!B1033:B1116" xr:uid="{405D00B5-FB8D-4C8C-A545-AD994E3E7770}"/>
    <hyperlink ref="P264" location="プレー記録!B1119:B1202" display="プレー記録!B1119:B1202" xr:uid="{D3579F80-3F3E-400A-9292-5CCE4F5081B5}"/>
    <hyperlink ref="Q264" location="プレー記録!B1205:B1288" display="プレー記録!B1205:B1288" xr:uid="{AFB204B3-15B9-4D13-89C1-6A66A1B63866}"/>
    <hyperlink ref="R264" location="プレー記録!B1291:B1374" display="プレー記録!B1291:B1374" xr:uid="{65B57B18-EA38-47E3-9E07-5CE4207843E6}"/>
    <hyperlink ref="K265" location="プレー記録!B1377:B1460" display="プレー記録!B1377:B1460" xr:uid="{CD0B008B-92AC-4EAB-8211-385126338DA6}"/>
    <hyperlink ref="L265" location="プレー記録!B1463:B1546" display="プレー記録!B1463:B1546" xr:uid="{B4001F41-A97F-4B96-A56A-CC865D01C536}"/>
    <hyperlink ref="M265" location="プレー記録!B1549:B1632" display="プレー記録!B1549:B1632" xr:uid="{8E617E53-0740-489A-8701-1CFEB7769365}"/>
    <hyperlink ref="N265" location="プレー記録!B1635:B1718" display="プレー記録!B1635:B1718" xr:uid="{6741B69C-0175-4AF1-8624-66A4CF9F91BD}"/>
    <hyperlink ref="O265" location="プレー記録!B1721:B1804" display="プレー記録!B1721:B1804" xr:uid="{2DD90D35-1EC1-4056-8351-F9C0DDE53A80}"/>
    <hyperlink ref="P265" location="プレー記録!B1807:B1890" display="プレー記録!B1807:B1890" xr:uid="{3EC9A669-7390-43D3-BC14-71640FE4F88E}"/>
    <hyperlink ref="Q265" location="プレー記録!B1893:B1976" display="プレー記録!B1893:B1976" xr:uid="{5E9DAE59-B44F-461D-857C-E794FD36B5E3}"/>
    <hyperlink ref="R265" location="プレー記録!B1979:B2062" display="プレー記録!B1979:B2062" xr:uid="{940D1D30-6A63-4B33-84C0-99FF9418E812}"/>
    <hyperlink ref="K266" location="プレー記録!B2065:B2148" display="プレー記録!B2065:B2148" xr:uid="{126328CB-20B1-4CDD-8526-2F15B76AD7E2}"/>
    <hyperlink ref="L266" location="プレー記録!B2151:B2234" display="プレー記録!B2151:B2234" xr:uid="{F953C500-DF55-4028-815B-22FA526AE11E}"/>
    <hyperlink ref="M266" location="プレー記録!B2237:B2320" display="プレー記録!B2237:B2320" xr:uid="{56252355-36EA-4011-A323-5A898836ED7E}"/>
    <hyperlink ref="N266" location="プレー記録!B2323:B2406" display="プレー記録!B2323:B2406" xr:uid="{843BE51E-0BCA-4FE8-8FB0-B79CC221CEE1}"/>
    <hyperlink ref="O266" location="プレー記録!B2409:B2492" display="プレー記録!B2409:B2492" xr:uid="{CBB8E611-25F6-4A27-88A3-6B4B57741D14}"/>
    <hyperlink ref="P266" location="プレー記録!B2495:B2578" display="プレー記録!B2495:B2578" xr:uid="{85669FC9-F3A6-4B0F-B34C-508344A8CC94}"/>
    <hyperlink ref="Q266" location="プレー記録!B2581:B2664" display="プレー記録!B2581:B2664" xr:uid="{F62DB417-A9B5-4637-93B4-F0ADC17D83C6}"/>
    <hyperlink ref="R263" location="プレー記録!B603:B686" display="プレー記録!B603:B686" xr:uid="{A633204E-FCA3-4DDE-9E9F-A4F983CA8A55}"/>
    <hyperlink ref="Q263" location="プレー記録!B517:B600" display="プレー記録!B517:B600" xr:uid="{1A803EE7-CD57-494C-9238-C9D75DD2991C}"/>
    <hyperlink ref="P263" location="プレー記録!B431:B514" display="プレー記録!B431:B514" xr:uid="{7FE2E011-687C-4C06-B64A-91153C4FB821}"/>
    <hyperlink ref="O263" location="プレー記録!B345:B428" display="プレー記録!B345:B428" xr:uid="{8C5A3D56-FA3B-4DA9-85D3-BFA9938A4962}"/>
    <hyperlink ref="M263" location="プレー記録!B173:B256" display="プレー記録!B173:B256" xr:uid="{C161902E-559A-4F9F-BCEA-BFC5D2E540A1}"/>
    <hyperlink ref="L263" location="プレー記録!B87:B170" display="プレー記録!B87:B170" xr:uid="{C48B8CF2-5E1B-4422-A0A5-4555E170459F}"/>
    <hyperlink ref="K263" location="プレー記録!B1" display="プレー記録!B1" xr:uid="{C6450DDA-FD2E-4A5E-8807-6F423A7087F7}"/>
    <hyperlink ref="K350" location="プレー記録!B689:B772" display="プレー記録!B689:B772" xr:uid="{53083583-2501-4739-9913-10A219064760}"/>
    <hyperlink ref="L350" location="プレー記録!B775:B858" display="プレー記録!B775:B858" xr:uid="{AF10B4FA-7DAD-4CC6-A62F-D8F1074010B6}"/>
    <hyperlink ref="M350" location="プレー記録!B861:B944" display="プレー記録!B861:B944" xr:uid="{91AAEBC9-26A0-40CB-B268-D64AE545B9A6}"/>
    <hyperlink ref="N350" location="プレー記録!B947:B1030" display="プレー記録!B947:B1030" xr:uid="{D7B50CF7-9344-49B5-98C1-6A5541D569B7}"/>
    <hyperlink ref="O350" location="プレー記録!B1033:B1116" display="プレー記録!B1033:B1116" xr:uid="{DCF87D94-BFF0-45DA-A876-C4AE032BFD76}"/>
    <hyperlink ref="P350" location="プレー記録!B1119:B1202" display="プレー記録!B1119:B1202" xr:uid="{09D39AC2-5CCD-4CE2-80CB-E446689676EB}"/>
    <hyperlink ref="Q350" location="プレー記録!B1205:B1288" display="プレー記録!B1205:B1288" xr:uid="{B078D299-5D30-41DD-89CA-DFA80A855D5A}"/>
    <hyperlink ref="R350" location="プレー記録!B1291:B1374" display="プレー記録!B1291:B1374" xr:uid="{2C44D8AA-F975-4780-B80D-B82DBA202B0B}"/>
    <hyperlink ref="K351" location="プレー記録!B1377:B1460" display="プレー記録!B1377:B1460" xr:uid="{C539D656-DEAB-43B3-83C1-2817B66C4564}"/>
    <hyperlink ref="L351" location="プレー記録!B1463:B1546" display="プレー記録!B1463:B1546" xr:uid="{A5E9C781-A38A-4E3B-B219-8C3FB31669A7}"/>
    <hyperlink ref="M351" location="プレー記録!B1549:B1632" display="プレー記録!B1549:B1632" xr:uid="{9816E85E-A605-4F78-8878-3CE023A15F67}"/>
    <hyperlink ref="N351" location="プレー記録!B1635:B1718" display="プレー記録!B1635:B1718" xr:uid="{3AFF5C69-1BFF-476F-B1D2-79DBC2A3C8A0}"/>
    <hyperlink ref="O351" location="プレー記録!B1721:B1804" display="プレー記録!B1721:B1804" xr:uid="{6F0909F2-32A8-4E7D-AEF6-B2AEFA3ED9B2}"/>
    <hyperlink ref="P351" location="プレー記録!B1807:B1890" display="プレー記録!B1807:B1890" xr:uid="{1D4FF123-F947-4651-B52D-4AB40C41A4FE}"/>
    <hyperlink ref="Q351" location="プレー記録!B1893:B1976" display="プレー記録!B1893:B1976" xr:uid="{01917D26-8E6F-4F63-AE45-1A586C2373F2}"/>
    <hyperlink ref="R351" location="プレー記録!B1979:B2062" display="プレー記録!B1979:B2062" xr:uid="{DDF5F4BA-79E5-44C5-918B-C044301B44E9}"/>
    <hyperlink ref="K352" location="プレー記録!B2065:B2148" display="プレー記録!B2065:B2148" xr:uid="{695E81A2-2901-4C55-B870-9642110AC52C}"/>
    <hyperlink ref="L352" location="プレー記録!B2151:B2234" display="プレー記録!B2151:B2234" xr:uid="{22BA4DB0-6C0C-409C-904F-3E8632B83639}"/>
    <hyperlink ref="M352" location="プレー記録!B2237:B2320" display="プレー記録!B2237:B2320" xr:uid="{14905518-BD9F-4564-A77D-DAF776BE6977}"/>
    <hyperlink ref="N352" location="プレー記録!B2323:B2406" display="プレー記録!B2323:B2406" xr:uid="{5726040E-E3AC-4CE0-9B16-18F9E03DCF59}"/>
    <hyperlink ref="O352" location="プレー記録!B2409:B2492" display="プレー記録!B2409:B2492" xr:uid="{7C9E7F71-DE8C-453C-B543-6D999EFC912D}"/>
    <hyperlink ref="P352" location="プレー記録!B2495:B2578" display="プレー記録!B2495:B2578" xr:uid="{0B9D61C0-4131-40C0-8585-E8CCE824519C}"/>
    <hyperlink ref="Q352" location="プレー記録!B2581:B2664" display="プレー記録!B2581:B2664" xr:uid="{B382189D-C6D8-4E6B-921C-84E3FF9CD9FF}"/>
    <hyperlink ref="R349" location="プレー記録!B603:B686" display="プレー記録!B603:B686" xr:uid="{88DE9170-9C11-4058-81F7-8A4AEF4023E6}"/>
    <hyperlink ref="Q349" location="プレー記録!B517:B600" display="プレー記録!B517:B600" xr:uid="{E8A76AD6-52DD-4352-A96F-3393B6D6317A}"/>
    <hyperlink ref="P349" location="プレー記録!B431:B514" display="プレー記録!B431:B514" xr:uid="{C0D945FB-2F1C-486E-A45F-4C93FB3A4771}"/>
    <hyperlink ref="N349" location="プレー記録!B259:B342" display="プレー記録!B259:B342" xr:uid="{73030532-CA10-41F6-A201-C2674FB8647A}"/>
    <hyperlink ref="M349" location="プレー記録!B173:B256" display="プレー記録!B173:B256" xr:uid="{DA443655-C4F9-4C7E-923E-1F95845F4F40}"/>
    <hyperlink ref="L349" location="プレー記録!B87:B170" display="プレー記録!B87:B170" xr:uid="{CF740C88-633D-494D-9A7D-8CD74FD12593}"/>
    <hyperlink ref="K349" location="プレー記録!B1" display="プレー記録!B1" xr:uid="{A031373F-94BC-4E60-B7E1-B78D8F4E300B}"/>
    <hyperlink ref="K436" location="プレー記録!B689:B772" display="プレー記録!B689:B772" xr:uid="{4C0E8AC7-3789-4C47-A1AA-2871F4E687B6}"/>
    <hyperlink ref="L436" location="プレー記録!B775:B858" display="プレー記録!B775:B858" xr:uid="{8E7B750F-C491-424A-8E6F-346F71B23568}"/>
    <hyperlink ref="M436" location="プレー記録!B861:B944" display="プレー記録!B861:B944" xr:uid="{EC84CAF1-5765-48B8-A392-F0333902FB73}"/>
    <hyperlink ref="N436" location="プレー記録!B947:B1030" display="プレー記録!B947:B1030" xr:uid="{426ED77C-4D6A-4D49-8561-22E6319A2F58}"/>
    <hyperlink ref="O436" location="プレー記録!B1033:B1116" display="プレー記録!B1033:B1116" xr:uid="{DB9524FA-96EC-459F-A264-434B8B97CC61}"/>
    <hyperlink ref="P436" location="プレー記録!B1119:B1202" display="プレー記録!B1119:B1202" xr:uid="{714AC237-BC79-47D4-B852-4CF5DCFC0C56}"/>
    <hyperlink ref="Q436" location="プレー記録!B1205:B1288" display="プレー記録!B1205:B1288" xr:uid="{99AB3195-FC73-42E8-8DAC-A20B84EBF82B}"/>
    <hyperlink ref="R436" location="プレー記録!B1291:B1374" display="プレー記録!B1291:B1374" xr:uid="{68BE203C-F50D-4722-A592-13AC0B0CFD95}"/>
    <hyperlink ref="K437" location="プレー記録!B1377:B1460" display="プレー記録!B1377:B1460" xr:uid="{96034ABA-0952-4166-AD63-D0538A17D5CC}"/>
    <hyperlink ref="L437" location="プレー記録!B1463:B1546" display="プレー記録!B1463:B1546" xr:uid="{4A226466-48B3-4DFF-9BFE-5D3073B9E457}"/>
    <hyperlink ref="M437" location="プレー記録!B1549:B1632" display="プレー記録!B1549:B1632" xr:uid="{45D6F9E2-2E62-4FC2-B7D3-79A5BD5E3C7A}"/>
    <hyperlink ref="N437" location="プレー記録!B1635:B1718" display="プレー記録!B1635:B1718" xr:uid="{8E581EF0-2B79-4586-9578-C0384349A0A4}"/>
    <hyperlink ref="O437" location="プレー記録!B1721:B1804" display="プレー記録!B1721:B1804" xr:uid="{09216A30-2D04-4304-878D-921EE3F345A7}"/>
    <hyperlink ref="P437" location="プレー記録!B1807:B1890" display="プレー記録!B1807:B1890" xr:uid="{825F1786-2CDA-40BA-BA1A-1F024A2F2A5A}"/>
    <hyperlink ref="Q437" location="プレー記録!B1893:B1976" display="プレー記録!B1893:B1976" xr:uid="{CD9E5FD2-488A-47F0-932A-9D9FED25A88F}"/>
    <hyperlink ref="R437" location="プレー記録!B1979:B2062" display="プレー記録!B1979:B2062" xr:uid="{31E9D8D3-DE34-4D4E-9957-A7AFA9F2521E}"/>
    <hyperlink ref="K438" location="プレー記録!B2065:B2148" display="プレー記録!B2065:B2148" xr:uid="{8E0CDBF7-E2F6-4330-A350-3971D824259F}"/>
    <hyperlink ref="L438" location="プレー記録!B2151:B2234" display="プレー記録!B2151:B2234" xr:uid="{F50E972C-94C7-4C42-AEDF-CD6B2664394E}"/>
    <hyperlink ref="M438" location="プレー記録!B2237:B2320" display="プレー記録!B2237:B2320" xr:uid="{100EF640-69F1-4E12-96A8-9CE03222A950}"/>
    <hyperlink ref="N438" location="プレー記録!B2323:B2406" display="プレー記録!B2323:B2406" xr:uid="{6F89A794-8787-4BFC-AC66-2D30E9356846}"/>
    <hyperlink ref="O438" location="プレー記録!B2409:B2492" display="プレー記録!B2409:B2492" xr:uid="{4AB12A70-EDFA-416C-88F4-74940016CC7C}"/>
    <hyperlink ref="P438" location="プレー記録!B2495:B2578" display="プレー記録!B2495:B2578" xr:uid="{12E3B991-10EA-4E48-B1CC-F6C46BE59273}"/>
    <hyperlink ref="Q438" location="プレー記録!B2581:B2664" display="プレー記録!B2581:B2664" xr:uid="{78E669D9-DD49-4D95-B121-82776F2AB9C8}"/>
    <hyperlink ref="R435" location="プレー記録!B603:B686" display="プレー記録!B603:B686" xr:uid="{13974BFA-2091-46C9-9226-727A26D6A0E4}"/>
    <hyperlink ref="Q435" location="プレー記録!B517:B600" display="プレー記録!B517:B600" xr:uid="{9950DCAC-40B4-424E-B9B7-87007657B1B8}"/>
    <hyperlink ref="O435" location="プレー記録!B345:B428" display="プレー記録!B345:B428" xr:uid="{DFD3B4D7-19BE-4DEC-B226-102037CD107B}"/>
    <hyperlink ref="N435" location="プレー記録!B259:B342" display="プレー記録!B259:B342" xr:uid="{95CC4CEB-118B-488E-B682-2360D6AF3868}"/>
    <hyperlink ref="M435" location="プレー記録!B173:B256" display="プレー記録!B173:B256" xr:uid="{17520276-7983-4C3F-9CCF-48B7B8C9A693}"/>
    <hyperlink ref="L435" location="プレー記録!B87:B170" display="プレー記録!B87:B170" xr:uid="{CEF52DBE-2BB1-43D1-B778-6F0D5884F1E0}"/>
    <hyperlink ref="K435" location="プレー記録!B1" display="プレー記録!B1" xr:uid="{EE08B281-A03B-420D-A849-18E69FE12C77}"/>
    <hyperlink ref="K522" location="プレー記録!B689:B772" display="プレー記録!B689:B772" xr:uid="{50EBCB91-5E95-4824-8827-5776F56CBB83}"/>
    <hyperlink ref="L522" location="プレー記録!B775:B858" display="プレー記録!B775:B858" xr:uid="{31D2B4A8-2623-4DE7-A4D6-E97B5C6CF710}"/>
    <hyperlink ref="M522" location="プレー記録!B861:B944" display="プレー記録!B861:B944" xr:uid="{B621F298-9A72-4775-950A-3253F63DFB1D}"/>
    <hyperlink ref="N522" location="プレー記録!B947:B1030" display="プレー記録!B947:B1030" xr:uid="{6024B9ED-1A2A-4BF6-ABA4-A7DA0B171DD1}"/>
    <hyperlink ref="O522" location="プレー記録!B1033:B1116" display="プレー記録!B1033:B1116" xr:uid="{73578EBE-E375-4B7C-94FB-FF6E89E7F9DB}"/>
    <hyperlink ref="P522" location="プレー記録!B1119:B1202" display="プレー記録!B1119:B1202" xr:uid="{8AE4DE67-B1B5-4834-84A5-8126D4C351A1}"/>
    <hyperlink ref="Q522" location="プレー記録!B1205:B1288" display="プレー記録!B1205:B1288" xr:uid="{41E019F4-77CF-4FCF-9F9C-A3B202946D63}"/>
    <hyperlink ref="R522" location="プレー記録!B1291:B1374" display="プレー記録!B1291:B1374" xr:uid="{FD06EDF0-FFFB-4C81-B020-52B338887B34}"/>
    <hyperlink ref="K523" location="プレー記録!B1377:B1460" display="プレー記録!B1377:B1460" xr:uid="{72F122E1-8990-4A59-94FC-D86E4F85AE75}"/>
    <hyperlink ref="L523" location="プレー記録!B1463:B1546" display="プレー記録!B1463:B1546" xr:uid="{B10F49AA-2A0A-48D4-99AF-23B2DF1F177A}"/>
    <hyperlink ref="M523" location="プレー記録!B1549:B1632" display="プレー記録!B1549:B1632" xr:uid="{339775C7-0842-409C-9D91-4CCBC1E0F0DC}"/>
    <hyperlink ref="N523" location="プレー記録!B1635:B1718" display="プレー記録!B1635:B1718" xr:uid="{4FD1A790-3623-486A-B173-FC5650E076E4}"/>
    <hyperlink ref="O523" location="プレー記録!B1721:B1804" display="プレー記録!B1721:B1804" xr:uid="{C58F3A2A-230D-4E88-AC7A-D1D461262DE1}"/>
    <hyperlink ref="P523" location="プレー記録!B1807:B1890" display="プレー記録!B1807:B1890" xr:uid="{69A750CA-A4A6-4B84-AA27-D9E1E8EB9C4B}"/>
    <hyperlink ref="Q523" location="プレー記録!B1893:B1976" display="プレー記録!B1893:B1976" xr:uid="{331342E9-5D00-463E-A094-946798BD4964}"/>
    <hyperlink ref="R523" location="プレー記録!B1979:B2062" display="プレー記録!B1979:B2062" xr:uid="{7C8790BD-4F0D-464E-B0BF-824BEC2D7125}"/>
    <hyperlink ref="K524" location="プレー記録!B2065:B2148" display="プレー記録!B2065:B2148" xr:uid="{2008CC3A-0B60-4CE9-AEA8-DBFB8F92C1C8}"/>
    <hyperlink ref="L524" location="プレー記録!B2151:B2234" display="プレー記録!B2151:B2234" xr:uid="{645AE55E-EB03-4215-AC2C-2D7D3B3662A8}"/>
    <hyperlink ref="M524" location="プレー記録!B2237:B2320" display="プレー記録!B2237:B2320" xr:uid="{1460C7E5-6497-4E68-930B-412922167930}"/>
    <hyperlink ref="N524" location="プレー記録!B2323:B2406" display="プレー記録!B2323:B2406" xr:uid="{60590F58-7916-41B5-8BC3-C36E0D108585}"/>
    <hyperlink ref="O524" location="プレー記録!B2409:B2492" display="プレー記録!B2409:B2492" xr:uid="{6E85C405-CB72-4BB0-A838-8751D4DB74E7}"/>
    <hyperlink ref="P524" location="プレー記録!B2495:B2578" display="プレー記録!B2495:B2578" xr:uid="{FC124F89-2F5F-4754-A526-6E25DD0A4A12}"/>
    <hyperlink ref="Q524" location="プレー記録!B2581:B2664" display="プレー記録!B2581:B2664" xr:uid="{6C7960BB-BB11-4679-8F1D-392A285BF9FD}"/>
    <hyperlink ref="R521" location="プレー記録!B603:B686" display="プレー記録!B603:B686" xr:uid="{0E9FECB7-68FA-42A3-B2B9-A8E83A305C19}"/>
    <hyperlink ref="P521" location="プレー記録!B431:B514" display="プレー記録!B431:B514" xr:uid="{4181EB4D-A40A-4731-BD5C-DF4D0CEFB967}"/>
    <hyperlink ref="O521" location="プレー記録!B345:B428" display="プレー記録!B345:B428" xr:uid="{A10BFE8A-FEE2-4083-8852-F01539BF9746}"/>
    <hyperlink ref="N521" location="プレー記録!B259:B342" display="プレー記録!B259:B342" xr:uid="{C2D67CEE-C16C-4EF5-8ED0-0C112A2E74C1}"/>
    <hyperlink ref="M521" location="プレー記録!B173:B256" display="プレー記録!B173:B256" xr:uid="{812A320E-B337-4EF9-999D-E0E1611357EF}"/>
    <hyperlink ref="L521" location="プレー記録!B87:B170" display="プレー記録!B87:B170" xr:uid="{7209E7DA-D7DE-4EFA-8C78-F1C583CE70D8}"/>
    <hyperlink ref="K521" location="プレー記録!B1" display="プレー記録!B1" xr:uid="{3641BAB0-6A83-48F3-9420-7C8AB6C321A9}"/>
    <hyperlink ref="K608" location="プレー記録!B689:B772" display="プレー記録!B689:B772" xr:uid="{25395EEA-4EFC-4FA8-855B-59E4CDFC6004}"/>
    <hyperlink ref="L608" location="プレー記録!B775:B858" display="プレー記録!B775:B858" xr:uid="{100B1555-0891-4362-8A91-57E9691D2EB9}"/>
    <hyperlink ref="M608" location="プレー記録!B861:B944" display="プレー記録!B861:B944" xr:uid="{E3CB12F2-3F33-4E5D-B141-ABC4806EE8A3}"/>
    <hyperlink ref="N608" location="プレー記録!B947:B1030" display="プレー記録!B947:B1030" xr:uid="{DB0A5059-7850-43FE-8737-76610826E8A0}"/>
    <hyperlink ref="O608" location="プレー記録!B1033:B1116" display="プレー記録!B1033:B1116" xr:uid="{D60FAAE2-9A81-4F1E-BA42-391E7D5D08FD}"/>
    <hyperlink ref="P608" location="プレー記録!B1119:B1202" display="プレー記録!B1119:B1202" xr:uid="{3B92DFA2-1AAA-446F-A4D5-B40141323CED}"/>
    <hyperlink ref="Q608" location="プレー記録!B1205:B1288" display="プレー記録!B1205:B1288" xr:uid="{5BF4310F-AAA5-419D-B773-A45472A15B84}"/>
    <hyperlink ref="R608" location="プレー記録!B1291:B1374" display="プレー記録!B1291:B1374" xr:uid="{E1C05BD2-08FE-437F-94F0-8645DF9DFAD6}"/>
    <hyperlink ref="K609" location="プレー記録!B1377:B1460" display="プレー記録!B1377:B1460" xr:uid="{18830A84-BD09-47DC-AC3C-15CF95186395}"/>
    <hyperlink ref="L609" location="プレー記録!B1463:B1546" display="プレー記録!B1463:B1546" xr:uid="{719524E8-6A1D-4DBA-9D4D-4AEC881563C3}"/>
    <hyperlink ref="M609" location="プレー記録!B1549:B1632" display="プレー記録!B1549:B1632" xr:uid="{CA519FCB-70FE-48B3-8732-B1663856CC16}"/>
    <hyperlink ref="N609" location="プレー記録!B1635:B1718" display="プレー記録!B1635:B1718" xr:uid="{48E437D3-D3EC-4C08-947B-264B20E6A2D7}"/>
    <hyperlink ref="O609" location="プレー記録!B1721:B1804" display="プレー記録!B1721:B1804" xr:uid="{2FEA77B3-19F5-41AF-B57B-99209CE97456}"/>
    <hyperlink ref="P609" location="プレー記録!B1807:B1890" display="プレー記録!B1807:B1890" xr:uid="{97E3A499-66B0-4983-9BB3-CF8416DC762E}"/>
    <hyperlink ref="Q609" location="プレー記録!B1893:B1976" display="プレー記録!B1893:B1976" xr:uid="{F1B5A85F-DE46-486D-BCD3-497AE05E8BFE}"/>
    <hyperlink ref="R609" location="プレー記録!B1979:B2062" display="プレー記録!B1979:B2062" xr:uid="{CC2CB5A0-87E0-4554-8EE7-73C89A1BA1CC}"/>
    <hyperlink ref="K610" location="プレー記録!B2065:B2148" display="プレー記録!B2065:B2148" xr:uid="{C92F7035-92C0-4000-AD49-4FBFF925DA5F}"/>
    <hyperlink ref="L610" location="プレー記録!B2151:B2234" display="プレー記録!B2151:B2234" xr:uid="{97FE5808-2B50-4F51-8E87-1A1E3E29456B}"/>
    <hyperlink ref="M610" location="プレー記録!B2237:B2320" display="プレー記録!B2237:B2320" xr:uid="{B6B5AC71-0311-4C34-9B33-D112A906B53D}"/>
    <hyperlink ref="N610" location="プレー記録!B2323:B2406" display="プレー記録!B2323:B2406" xr:uid="{6D04ED55-48D6-4FF8-B5E0-DDAA6780D943}"/>
    <hyperlink ref="O610" location="プレー記録!B2409:B2492" display="プレー記録!B2409:B2492" xr:uid="{17298046-26EF-4FE6-9F36-22C06C561E05}"/>
    <hyperlink ref="P610" location="プレー記録!B2495:B2578" display="プレー記録!B2495:B2578" xr:uid="{2A985BA3-A3AD-4AC6-BAED-E7E87A12EFFE}"/>
    <hyperlink ref="Q610" location="プレー記録!B2581:B2664" display="プレー記録!B2581:B2664" xr:uid="{BAB8A605-B5AA-40B2-B5A0-469A1AEA095E}"/>
    <hyperlink ref="Q607" location="プレー記録!B517:B600" display="プレー記録!B517:B600" xr:uid="{6DAE46CB-D255-46D0-AF17-C37E23916186}"/>
    <hyperlink ref="P607" location="プレー記録!B431:B514" display="プレー記録!B431:B514" xr:uid="{6FDCF76A-B08D-422A-B5EB-DE42D5A95498}"/>
    <hyperlink ref="O607" location="プレー記録!B345:B428" display="プレー記録!B345:B428" xr:uid="{BABD8981-76EF-4634-AD4D-567F051067F6}"/>
    <hyperlink ref="N607" location="プレー記録!B259:B342" display="プレー記録!B259:B342" xr:uid="{1DDAC7E3-063D-4257-A675-6C83AAEBFE67}"/>
    <hyperlink ref="M607" location="プレー記録!B173:B256" display="プレー記録!B173:B256" xr:uid="{DD313CC6-3C21-4E12-A482-5C666135D35C}"/>
    <hyperlink ref="L607" location="プレー記録!B87:B170" display="プレー記録!B87:B170" xr:uid="{9681B27B-C3C2-40C2-829C-3C88D4FBAFB8}"/>
    <hyperlink ref="K607" location="プレー記録!B1" display="プレー記録!B1" xr:uid="{A15A8804-CA47-4500-9FE1-11137CF43B05}"/>
    <hyperlink ref="L694" location="プレー記録!B775:B858" display="プレー記録!B775:B858" xr:uid="{C86ABA27-EDB8-4253-B157-276C2DE55A28}"/>
    <hyperlink ref="M694" location="プレー記録!B861:B944" display="プレー記録!B861:B944" xr:uid="{CD67161E-5C77-4CD9-BE7B-55724D805F31}"/>
    <hyperlink ref="N694" location="プレー記録!B947:B1030" display="プレー記録!B947:B1030" xr:uid="{1D420B19-FB1C-42F2-B28C-1E7ECE27ECF3}"/>
    <hyperlink ref="O694" location="プレー記録!B1033:B1116" display="プレー記録!B1033:B1116" xr:uid="{797AA93F-8862-4640-A9D4-5860AF4B547B}"/>
    <hyperlink ref="P694" location="プレー記録!B1119:B1202" display="プレー記録!B1119:B1202" xr:uid="{56F5FE8D-A739-4523-8DB8-5101BB081B5B}"/>
    <hyperlink ref="Q694" location="プレー記録!B1205:B1288" display="プレー記録!B1205:B1288" xr:uid="{9DE3852C-DD15-4E1A-BC4A-7BAA12B73BAD}"/>
    <hyperlink ref="R694" location="プレー記録!B1291:B1374" display="プレー記録!B1291:B1374" xr:uid="{FF5FF860-EBA5-4DBE-B190-259BAC88CB8F}"/>
    <hyperlink ref="K695" location="プレー記録!B1377:B1460" display="プレー記録!B1377:B1460" xr:uid="{31BAC81E-48F7-40EF-BD32-F8413FCE27B9}"/>
    <hyperlink ref="L695" location="プレー記録!B1463:B1546" display="プレー記録!B1463:B1546" xr:uid="{C9560A4E-1060-42A4-8CA3-0C4B5B51B760}"/>
    <hyperlink ref="M695" location="プレー記録!B1549:B1632" display="プレー記録!B1549:B1632" xr:uid="{8D5131A5-56B8-4F26-B850-11F2697E9E92}"/>
    <hyperlink ref="N695" location="プレー記録!B1635:B1718" display="プレー記録!B1635:B1718" xr:uid="{3740B664-FD34-4D92-83A4-28A220D0DF09}"/>
    <hyperlink ref="O695" location="プレー記録!B1721:B1804" display="プレー記録!B1721:B1804" xr:uid="{BB7F00E3-24F3-4813-BC86-5C7B90F1A64C}"/>
    <hyperlink ref="P695" location="プレー記録!B1807:B1890" display="プレー記録!B1807:B1890" xr:uid="{C8CC7261-5DF8-4155-A6A4-6E0507A30752}"/>
    <hyperlink ref="Q695" location="プレー記録!B1893:B1976" display="プレー記録!B1893:B1976" xr:uid="{645778D4-D49B-4A72-AD54-EFE78D1F26FE}"/>
    <hyperlink ref="R695" location="プレー記録!B1979:B2062" display="プレー記録!B1979:B2062" xr:uid="{F74846A5-1CAD-4777-BEBF-5A0469EBEBC4}"/>
    <hyperlink ref="K696" location="プレー記録!B2065:B2148" display="プレー記録!B2065:B2148" xr:uid="{EC27FBD7-33EA-4994-9EBC-7DB9774B89DD}"/>
    <hyperlink ref="L696" location="プレー記録!B2151:B2234" display="プレー記録!B2151:B2234" xr:uid="{C36F26F7-2DB0-422C-85F3-E0CAF3F60399}"/>
    <hyperlink ref="M696" location="プレー記録!B2237:B2320" display="プレー記録!B2237:B2320" xr:uid="{F2DFEE41-98B5-4BA1-9088-053377D2F8E7}"/>
    <hyperlink ref="N696" location="プレー記録!B2323:B2406" display="プレー記録!B2323:B2406" xr:uid="{511A3DA3-2CA5-409B-B21D-6665EEC90EE6}"/>
    <hyperlink ref="O696" location="プレー記録!B2409:B2492" display="プレー記録!B2409:B2492" xr:uid="{9B1DF3FA-F654-4857-AE63-24EBEDF97C0A}"/>
    <hyperlink ref="P696" location="プレー記録!B2495:B2578" display="プレー記録!B2495:B2578" xr:uid="{D8FAB4C6-5DD1-4B5C-92A1-A118F672B019}"/>
    <hyperlink ref="Q696" location="プレー記録!B2581:B2664" display="プレー記録!B2581:B2664" xr:uid="{6836C069-4C24-42A9-8493-479D236B6E57}"/>
    <hyperlink ref="R693" location="プレー記録!B603:B686" display="プレー記録!B603:B686" xr:uid="{6FE3B174-1E59-4143-8D52-85BB7FC3EFB3}"/>
    <hyperlink ref="Q693" location="プレー記録!B517:B600" display="プレー記録!B517:B600" xr:uid="{2E12886E-6B75-4721-B430-DA52F4DCEDE4}"/>
    <hyperlink ref="P693" location="プレー記録!B431:B514" display="プレー記録!B431:B514" xr:uid="{EA25286A-5D0A-44AF-96F8-B8F4E3A74DF3}"/>
    <hyperlink ref="O693" location="プレー記録!B345:B428" display="プレー記録!B345:B428" xr:uid="{0FB6A021-6731-4340-BD3E-6DD54B1CB074}"/>
    <hyperlink ref="N693" location="プレー記録!B259:B342" display="プレー記録!B259:B342" xr:uid="{499310C5-9042-4DEB-B39E-693E49FE03F6}"/>
    <hyperlink ref="M693" location="プレー記録!B173:B256" display="プレー記録!B173:B256" xr:uid="{2DCB4411-0C3F-4695-B3B7-F071F53DB5E8}"/>
    <hyperlink ref="L693" location="プレー記録!B87:B170" display="プレー記録!B87:B170" xr:uid="{427084CF-CC49-4DE2-AF19-AFA92DBC4E1A}"/>
    <hyperlink ref="K693" location="プレー記録!B1" display="プレー記録!B1" xr:uid="{D4EABD1B-FD5B-47A4-96B5-A0A74C5E9A5A}"/>
    <hyperlink ref="K780" location="プレー記録!B689:B772" display="プレー記録!B689:B772" xr:uid="{9A3AB76E-62DE-4481-B867-07A1EC2F7BC3}"/>
    <hyperlink ref="M780" location="プレー記録!B861:B944" display="プレー記録!B861:B944" xr:uid="{0EDB9372-57C6-4E21-A933-FA46BCFD0680}"/>
    <hyperlink ref="N780" location="プレー記録!B947:B1030" display="プレー記録!B947:B1030" xr:uid="{C29048EF-730D-466E-B607-8F9BED442C1E}"/>
    <hyperlink ref="O780" location="プレー記録!B1033:B1116" display="プレー記録!B1033:B1116" xr:uid="{04DF29C7-C31F-4AB8-98D5-1920227C2F2D}"/>
    <hyperlink ref="P780" location="プレー記録!B1119:B1202" display="プレー記録!B1119:B1202" xr:uid="{84894E36-D79B-4A75-992C-A1EAF0FC6298}"/>
    <hyperlink ref="Q780" location="プレー記録!B1205:B1288" display="プレー記録!B1205:B1288" xr:uid="{4CE59FA0-2E2F-466C-9A15-99B55BC91706}"/>
    <hyperlink ref="R780" location="プレー記録!B1291:B1374" display="プレー記録!B1291:B1374" xr:uid="{2B077A24-A798-49BE-A656-3B9F0A356BC3}"/>
    <hyperlink ref="K781" location="プレー記録!B1377:B1460" display="プレー記録!B1377:B1460" xr:uid="{A8B62B7D-9331-45C4-8991-2326F8C86B3B}"/>
    <hyperlink ref="L781" location="プレー記録!B1463:B1546" display="プレー記録!B1463:B1546" xr:uid="{0E791B4A-9F9D-4C2B-A021-0984E6472125}"/>
    <hyperlink ref="M781" location="プレー記録!B1549:B1632" display="プレー記録!B1549:B1632" xr:uid="{0304D6CB-CCAF-4CB9-A863-365EE02630E5}"/>
    <hyperlink ref="N781" location="プレー記録!B1635:B1718" display="プレー記録!B1635:B1718" xr:uid="{30515926-91FC-4D31-B00B-743FA13C544E}"/>
    <hyperlink ref="O781" location="プレー記録!B1721:B1804" display="プレー記録!B1721:B1804" xr:uid="{24027B4E-BFF8-4792-AA30-9A127E947316}"/>
    <hyperlink ref="P781" location="プレー記録!B1807:B1890" display="プレー記録!B1807:B1890" xr:uid="{30AB9C7C-EC61-4DAF-B4C3-D15C5939A500}"/>
    <hyperlink ref="Q781" location="プレー記録!B1893:B1976" display="プレー記録!B1893:B1976" xr:uid="{DF5ECFE9-4A4F-4393-8F97-62FF732BCB43}"/>
    <hyperlink ref="R781" location="プレー記録!B1979:B2062" display="プレー記録!B1979:B2062" xr:uid="{2DD72DB8-CB81-4F72-AD5E-629D62D5276D}"/>
    <hyperlink ref="K782" location="プレー記録!B2065:B2148" display="プレー記録!B2065:B2148" xr:uid="{E2F37110-26E0-416F-A329-120F2ECB0FB9}"/>
    <hyperlink ref="L782" location="プレー記録!B2151:B2234" display="プレー記録!B2151:B2234" xr:uid="{4018C187-DC98-4DB8-9B53-E6441ED6EEDB}"/>
    <hyperlink ref="M782" location="プレー記録!B2237:B2320" display="プレー記録!B2237:B2320" xr:uid="{FB27B32E-0A17-4D7A-8E2B-36D543CA7A3D}"/>
    <hyperlink ref="N782" location="プレー記録!B2323:B2406" display="プレー記録!B2323:B2406" xr:uid="{1DE1A67A-BA9E-4DEB-B9C6-7626AF1B0038}"/>
    <hyperlink ref="O782" location="プレー記録!B2409:B2492" display="プレー記録!B2409:B2492" xr:uid="{8E4EBAC8-AAE9-4E0F-A278-78443B7B1AB8}"/>
    <hyperlink ref="P782" location="プレー記録!B2495:B2578" display="プレー記録!B2495:B2578" xr:uid="{9DAA0C6B-FD32-426C-ABFA-0A393BA5254E}"/>
    <hyperlink ref="Q782" location="プレー記録!B2581:B2664" display="プレー記録!B2581:B2664" xr:uid="{95E78C97-C156-401A-A855-5278E4440992}"/>
    <hyperlink ref="R779" location="プレー記録!B603:B686" display="プレー記録!B603:B686" xr:uid="{BDADF312-943E-47AF-8EA2-C37BD1F0FF23}"/>
    <hyperlink ref="Q779" location="プレー記録!B517:B600" display="プレー記録!B517:B600" xr:uid="{498AFDF2-EC62-4BA0-AA88-7BFFB4C5FE2B}"/>
    <hyperlink ref="P779" location="プレー記録!B431:B514" display="プレー記録!B431:B514" xr:uid="{6F90F3A0-C044-49FE-9A36-DD7D902B0119}"/>
    <hyperlink ref="O779" location="プレー記録!B345:B428" display="プレー記録!B345:B428" xr:uid="{297C845C-EA99-4A9F-8AE3-02705822A784}"/>
    <hyperlink ref="N779" location="プレー記録!B259:B342" display="プレー記録!B259:B342" xr:uid="{5D5EE900-2AAD-4B12-9B0E-DCE559FE674F}"/>
    <hyperlink ref="M779" location="プレー記録!B173:B256" display="プレー記録!B173:B256" xr:uid="{72CFDBA2-8978-4DA5-AABE-EF837A9867EB}"/>
    <hyperlink ref="L779" location="プレー記録!B87:B170" display="プレー記録!B87:B170" xr:uid="{1EFBAA1E-EBA6-4074-BAD4-0ACD28397B3D}"/>
    <hyperlink ref="K779" location="プレー記録!B1" display="プレー記録!B1" xr:uid="{80148AE1-E641-4E6A-B55F-00CD039EADFF}"/>
    <hyperlink ref="K866" location="プレー記録!B689:B772" display="プレー記録!B689:B772" xr:uid="{F1F0F31A-9EA4-4ACC-BE2E-804DE813E5BC}"/>
    <hyperlink ref="L866" location="プレー記録!B775:B858" display="プレー記録!B775:B858" xr:uid="{2838C5B3-8C71-4427-9FB4-3E8C1827BEBD}"/>
    <hyperlink ref="N866" location="プレー記録!B947:B1030" display="プレー記録!B947:B1030" xr:uid="{3B126761-596B-4755-8CAB-560CE5B8AD3A}"/>
    <hyperlink ref="O866" location="プレー記録!B1033:B1116" display="プレー記録!B1033:B1116" xr:uid="{6F0D519C-C291-4F58-A923-DFFD7CCCA851}"/>
    <hyperlink ref="P866" location="プレー記録!B1119:B1202" display="プレー記録!B1119:B1202" xr:uid="{B88B82B6-8732-47BB-9B6A-AEDDA4A41198}"/>
    <hyperlink ref="Q866" location="プレー記録!B1205:B1288" display="プレー記録!B1205:B1288" xr:uid="{11D970E4-9E16-4FBC-A70D-F44A80F4D007}"/>
    <hyperlink ref="R866" location="プレー記録!B1291:B1374" display="プレー記録!B1291:B1374" xr:uid="{007E53FA-77BE-4AF7-A568-65715BC00EE2}"/>
    <hyperlink ref="K867" location="プレー記録!B1377:B1460" display="プレー記録!B1377:B1460" xr:uid="{BA44550D-3209-4095-882C-79760F2C4695}"/>
    <hyperlink ref="L867" location="プレー記録!B1463:B1546" display="プレー記録!B1463:B1546" xr:uid="{0FF4B154-2823-4C55-8CBF-B8E3A45DDE01}"/>
    <hyperlink ref="M867" location="プレー記録!B1549:B1632" display="プレー記録!B1549:B1632" xr:uid="{B2210496-9183-4AA8-9E82-55AC86757699}"/>
    <hyperlink ref="N867" location="プレー記録!B1635:B1718" display="プレー記録!B1635:B1718" xr:uid="{B73BE050-A9F8-4EB4-BF9A-9986ECD99BA5}"/>
    <hyperlink ref="O867" location="プレー記録!B1721:B1804" display="プレー記録!B1721:B1804" xr:uid="{05339AE8-8C43-493C-B124-AA9091012055}"/>
    <hyperlink ref="P867" location="プレー記録!B1807:B1890" display="プレー記録!B1807:B1890" xr:uid="{CE730442-44C2-4CDB-B5B1-219F526EA380}"/>
    <hyperlink ref="Q867" location="プレー記録!B1893:B1976" display="プレー記録!B1893:B1976" xr:uid="{11108EDE-0F69-4359-AA24-70E9F32E8396}"/>
    <hyperlink ref="R867" location="プレー記録!B1979:B2062" display="プレー記録!B1979:B2062" xr:uid="{7529F77B-00E5-4A60-ADBF-70F771BAB6D7}"/>
    <hyperlink ref="K868" location="プレー記録!B2065:B2148" display="プレー記録!B2065:B2148" xr:uid="{A897E4E7-7DA6-4F5A-85B9-C370D3F50717}"/>
    <hyperlink ref="L868" location="プレー記録!B2151:B2234" display="プレー記録!B2151:B2234" xr:uid="{F12C1BD0-6325-409E-A507-91B5E57C5545}"/>
    <hyperlink ref="M868" location="プレー記録!B2237:B2320" display="プレー記録!B2237:B2320" xr:uid="{C050C2E4-170A-48D7-86ED-D077EB05D953}"/>
    <hyperlink ref="N868" location="プレー記録!B2323:B2406" display="プレー記録!B2323:B2406" xr:uid="{3080F2A8-832B-4495-A2D1-FE2E1EBD864E}"/>
    <hyperlink ref="O868" location="プレー記録!B2409:B2492" display="プレー記録!B2409:B2492" xr:uid="{F6471BB5-6046-474A-B072-E7E3981CEB22}"/>
    <hyperlink ref="P868" location="プレー記録!B2495:B2578" display="プレー記録!B2495:B2578" xr:uid="{E0794D88-0E3E-49F7-9B0E-80373DE1B83E}"/>
    <hyperlink ref="Q868" location="プレー記録!B2581:B2664" display="プレー記録!B2581:B2664" xr:uid="{F8C2E343-16AA-4C79-A746-2393E7CF65E1}"/>
    <hyperlink ref="R865" location="プレー記録!B603:B686" display="プレー記録!B603:B686" xr:uid="{69031648-6E06-4BD2-9B09-D79548B500FB}"/>
    <hyperlink ref="Q865" location="プレー記録!B517:B600" display="プレー記録!B517:B600" xr:uid="{AC36308F-F1BC-46F5-BAB1-CF1477D47E6A}"/>
    <hyperlink ref="P865" location="プレー記録!B431:B514" display="プレー記録!B431:B514" xr:uid="{C4715F93-856D-4B34-9088-79666922302A}"/>
    <hyperlink ref="O865" location="プレー記録!B345:B428" display="プレー記録!B345:B428" xr:uid="{DA0E1873-511E-4B86-B09D-233B936B1E73}"/>
    <hyperlink ref="N865" location="プレー記録!B259:B342" display="プレー記録!B259:B342" xr:uid="{899BCC61-1B13-47B8-9F92-BA27B1045228}"/>
    <hyperlink ref="M865" location="プレー記録!B173:B256" display="プレー記録!B173:B256" xr:uid="{1D6736D1-C252-4A1E-8986-68FFA7F72C68}"/>
    <hyperlink ref="L865" location="プレー記録!B87:B170" display="プレー記録!B87:B170" xr:uid="{726C9167-2534-4DEF-9EE0-8453587F0268}"/>
    <hyperlink ref="K865" location="プレー記録!B1" display="プレー記録!B1" xr:uid="{64EC0D7C-A2EA-4727-A3ED-5216FC7E6E44}"/>
    <hyperlink ref="K952" location="プレー記録!B689:B772" display="プレー記録!B689:B772" xr:uid="{E92E978D-E7C9-4189-94B0-84D4486D5EB7}"/>
    <hyperlink ref="L952" location="プレー記録!B775:B858" display="プレー記録!B775:B858" xr:uid="{CFEDA48A-5516-44C2-8612-F3228072526C}"/>
    <hyperlink ref="M952" location="プレー記録!B861:B944" display="プレー記録!B861:B944" xr:uid="{F0C39F85-6A9B-4BE5-907B-9795072CC1FB}"/>
    <hyperlink ref="O952" location="プレー記録!B1033:B1116" display="プレー記録!B1033:B1116" xr:uid="{7E3C52B6-8142-49B4-AF57-87C5E8B94FD6}"/>
    <hyperlink ref="P952" location="プレー記録!B1119:B1202" display="プレー記録!B1119:B1202" xr:uid="{0CD620FE-4C9C-47DF-B04D-09F4F5BDBA2E}"/>
    <hyperlink ref="Q952" location="プレー記録!B1205:B1288" display="プレー記録!B1205:B1288" xr:uid="{AFB0D04D-9DC5-437F-BEA6-5A0731A32C4F}"/>
    <hyperlink ref="R952" location="プレー記録!B1291:B1374" display="プレー記録!B1291:B1374" xr:uid="{80958872-9324-42F1-BCED-E6AC04E17D16}"/>
    <hyperlink ref="K953" location="プレー記録!B1377:B1460" display="プレー記録!B1377:B1460" xr:uid="{A082E2C7-02D0-4689-8855-BF274CA2F201}"/>
    <hyperlink ref="L953" location="プレー記録!B1463:B1546" display="プレー記録!B1463:B1546" xr:uid="{6BF06AC1-4696-4B52-8C84-941605342824}"/>
    <hyperlink ref="M953" location="プレー記録!B1549:B1632" display="プレー記録!B1549:B1632" xr:uid="{9FE7582D-B11C-42FB-8F65-B8C7EDCAA0BB}"/>
    <hyperlink ref="N953" location="プレー記録!B1635:B1718" display="プレー記録!B1635:B1718" xr:uid="{675A70FE-649D-472F-8C18-10E7DD891A6C}"/>
    <hyperlink ref="O953" location="プレー記録!B1721:B1804" display="プレー記録!B1721:B1804" xr:uid="{72BB3C9B-B0C2-4FD6-9BF2-2EBA2305ACB4}"/>
    <hyperlink ref="P953" location="プレー記録!B1807:B1890" display="プレー記録!B1807:B1890" xr:uid="{15E6ADCB-D02C-41E1-9BB1-4FC6602295E3}"/>
    <hyperlink ref="Q953" location="プレー記録!B1893:B1976" display="プレー記録!B1893:B1976" xr:uid="{01A362AA-4AE6-43D2-9C77-7AFEA7EC5A19}"/>
    <hyperlink ref="R953" location="プレー記録!B1979:B2062" display="プレー記録!B1979:B2062" xr:uid="{D11E232D-3421-4D17-A40F-D3A2BBD618D9}"/>
    <hyperlink ref="K954" location="プレー記録!B2065:B2148" display="プレー記録!B2065:B2148" xr:uid="{4B05263E-9DD8-4435-82DF-B3CF4E32DB21}"/>
    <hyperlink ref="L954" location="プレー記録!B2151:B2234" display="プレー記録!B2151:B2234" xr:uid="{0B580D86-B801-4E59-8C49-FC5579E0704B}"/>
    <hyperlink ref="M954" location="プレー記録!B2237:B2320" display="プレー記録!B2237:B2320" xr:uid="{AB60E3AD-3E00-4FB7-AF98-EF656760B1CB}"/>
    <hyperlink ref="N954" location="プレー記録!B2323:B2406" display="プレー記録!B2323:B2406" xr:uid="{1CFFAA47-339A-4488-8513-95AFEA45B7F3}"/>
    <hyperlink ref="O954" location="プレー記録!B2409:B2492" display="プレー記録!B2409:B2492" xr:uid="{4B5A7CDD-A293-4E0D-991F-D299D3BC0B7F}"/>
    <hyperlink ref="P954" location="プレー記録!B2495:B2578" display="プレー記録!B2495:B2578" xr:uid="{6C352639-B927-4DE3-B250-72845A7134AC}"/>
    <hyperlink ref="Q954" location="プレー記録!B2581:B2664" display="プレー記録!B2581:B2664" xr:uid="{58D1BF66-08A2-47CE-BE88-E4D45ABBEE46}"/>
    <hyperlink ref="R951" location="プレー記録!B603:B686" display="プレー記録!B603:B686" xr:uid="{5A3EAFD0-E705-4464-9345-5955CD2F99E9}"/>
    <hyperlink ref="Q951" location="プレー記録!B517:B600" display="プレー記録!B517:B600" xr:uid="{9AAF684F-7D2A-4EFF-BECC-4E5D4355FBCE}"/>
    <hyperlink ref="P951" location="プレー記録!B431:B514" display="プレー記録!B431:B514" xr:uid="{0EE6D268-C984-4999-86AB-D5DF5A16BAAA}"/>
    <hyperlink ref="O951" location="プレー記録!B345:B428" display="プレー記録!B345:B428" xr:uid="{028018DC-3C30-444E-A87D-8D4E437B98E7}"/>
    <hyperlink ref="N951" location="プレー記録!B259:B342" display="プレー記録!B259:B342" xr:uid="{66434779-5C65-45AB-93B0-628E36582B47}"/>
    <hyperlink ref="M951" location="プレー記録!B173:B256" display="プレー記録!B173:B256" xr:uid="{8AD8CB50-EAEA-495C-A445-59E4F6124D63}"/>
    <hyperlink ref="L951" location="プレー記録!B87:B170" display="プレー記録!B87:B170" xr:uid="{1EA9B2E1-99FE-4AA0-80F3-3DDB1434DB35}"/>
    <hyperlink ref="K951" location="プレー記録!B1" display="プレー記録!B1" xr:uid="{42810D01-CA1F-4F50-BED7-868E9A567F63}"/>
    <hyperlink ref="K1038" location="プレー記録!B689:B772" display="プレー記録!B689:B772" xr:uid="{4D71B329-AAB9-4E3F-9BA4-A751B26E19B6}"/>
    <hyperlink ref="L1038" location="プレー記録!B775:B858" display="プレー記録!B775:B858" xr:uid="{2B078987-987C-4F10-AFBC-4A1A170418D5}"/>
    <hyperlink ref="M1038" location="プレー記録!B861:B944" display="プレー記録!B861:B944" xr:uid="{47F3429A-9B18-42F1-B7BC-FA7603E2B49F}"/>
    <hyperlink ref="N1038" location="プレー記録!B947:B1030" display="プレー記録!B947:B1030" xr:uid="{A4CB9047-3A70-4E2D-9150-E12E5E260528}"/>
    <hyperlink ref="P1038" location="プレー記録!B1119:B1202" display="プレー記録!B1119:B1202" xr:uid="{7C18F3D0-E3BB-4356-98FE-F28BC512CAC2}"/>
    <hyperlink ref="Q1038" location="プレー記録!B1205:B1288" display="プレー記録!B1205:B1288" xr:uid="{3A494CE5-3946-47A1-BF25-905A4AD25798}"/>
    <hyperlink ref="R1038" location="プレー記録!B1291:B1374" display="プレー記録!B1291:B1374" xr:uid="{04AC67F4-CF31-4FFC-B9E2-6F0D38E27E4F}"/>
    <hyperlink ref="K1039" location="プレー記録!B1377:B1460" display="プレー記録!B1377:B1460" xr:uid="{4CE38A15-72F5-4190-9A15-C029AAAD8890}"/>
    <hyperlink ref="L1039" location="プレー記録!B1463:B1546" display="プレー記録!B1463:B1546" xr:uid="{E8C6758D-1DF1-433D-8B9B-C8D9C33A1DB6}"/>
    <hyperlink ref="M1039" location="プレー記録!B1549:B1632" display="プレー記録!B1549:B1632" xr:uid="{03CBAA9D-048A-4204-8913-87D78BCD8412}"/>
    <hyperlink ref="N1039" location="プレー記録!B1635:B1718" display="プレー記録!B1635:B1718" xr:uid="{D84CD13B-7203-4CF7-B0BD-6D864C47C6D0}"/>
    <hyperlink ref="O1039" location="プレー記録!B1721:B1804" display="プレー記録!B1721:B1804" xr:uid="{920DCBF5-27DF-410F-B24B-876679DB7F35}"/>
    <hyperlink ref="P1039" location="プレー記録!B1807:B1890" display="プレー記録!B1807:B1890" xr:uid="{8FDC9D0C-F155-409F-BD32-BFFE92AEB68E}"/>
    <hyperlink ref="Q1039" location="プレー記録!B1893:B1976" display="プレー記録!B1893:B1976" xr:uid="{DE38E667-57D1-444B-9E88-EC29BFEF0F56}"/>
    <hyperlink ref="R1039" location="プレー記録!B1979:B2062" display="プレー記録!B1979:B2062" xr:uid="{CF966034-0E37-4042-8E6A-39D8DEC40E3A}"/>
    <hyperlink ref="K1040" location="プレー記録!B2065:B2148" display="プレー記録!B2065:B2148" xr:uid="{C0C8D6BD-B30D-4383-A135-109C1E98ED5F}"/>
    <hyperlink ref="L1040" location="プレー記録!B2151:B2234" display="プレー記録!B2151:B2234" xr:uid="{37E7332C-5714-405B-8142-4A695E5F4C3B}"/>
    <hyperlink ref="M1040" location="プレー記録!B2237:B2320" display="プレー記録!B2237:B2320" xr:uid="{E70CFF2C-9441-490F-97E5-DA24F90DD6FB}"/>
    <hyperlink ref="N1040" location="プレー記録!B2323:B2406" display="プレー記録!B2323:B2406" xr:uid="{3FDCB221-41E6-4040-BF9D-11E3725B37EE}"/>
    <hyperlink ref="O1040" location="プレー記録!B2409:B2492" display="プレー記録!B2409:B2492" xr:uid="{A55432BD-EBFB-48FA-A9C1-9D83D2B35C9B}"/>
    <hyperlink ref="P1040" location="プレー記録!B2495:B2578" display="プレー記録!B2495:B2578" xr:uid="{7B2AE700-673B-4AF1-AC83-182B09CE0AD6}"/>
    <hyperlink ref="Q1040" location="プレー記録!B2581:B2664" display="プレー記録!B2581:B2664" xr:uid="{97EC55A2-0BB7-4926-9E82-02FF5A991C12}"/>
    <hyperlink ref="R1037" location="プレー記録!B603:B686" display="プレー記録!B603:B686" xr:uid="{8C7A48A9-0FC6-4A93-8F30-1B5372EA4F14}"/>
    <hyperlink ref="Q1037" location="プレー記録!B517:B600" display="プレー記録!B517:B600" xr:uid="{28CC639B-8808-4493-93AE-957CC1476710}"/>
    <hyperlink ref="P1037" location="プレー記録!B431:B514" display="プレー記録!B431:B514" xr:uid="{CC671F5B-A72D-49E5-8238-324D125555BD}"/>
    <hyperlink ref="O1037" location="プレー記録!B345:B428" display="プレー記録!B345:B428" xr:uid="{6ECB505B-B202-4768-B49E-7E8D3A2F2046}"/>
    <hyperlink ref="N1037" location="プレー記録!B259:B342" display="プレー記録!B259:B342" xr:uid="{D27C0441-B7D2-4AF5-B296-6EDEB53EB9D7}"/>
    <hyperlink ref="M1037" location="プレー記録!B173:B256" display="プレー記録!B173:B256" xr:uid="{536294E0-E8B9-46D6-82F4-95955A61C73E}"/>
    <hyperlink ref="L1037" location="プレー記録!B87:B170" display="プレー記録!B87:B170" xr:uid="{DCFA9742-A488-47E3-8C58-FD00F8745926}"/>
    <hyperlink ref="K1037" location="プレー記録!B1" display="プレー記録!B1" xr:uid="{F53EB8C2-DE55-46DB-A403-BF800E11C6AC}"/>
    <hyperlink ref="K1124" location="プレー記録!B689:B772" display="プレー記録!B689:B772" xr:uid="{C534B6D9-C842-4232-9CB1-B9E71A2C414D}"/>
    <hyperlink ref="L1124" location="プレー記録!B775:B858" display="プレー記録!B775:B858" xr:uid="{3197B897-BC03-4A54-ABE1-37AEEC975B70}"/>
    <hyperlink ref="M1124" location="プレー記録!B861:B944" display="プレー記録!B861:B944" xr:uid="{2D37EC25-E4EC-4270-A3C9-07200F830853}"/>
    <hyperlink ref="N1124" location="プレー記録!B947:B1030" display="プレー記録!B947:B1030" xr:uid="{A3AE2FD1-5D7C-4746-87FA-01B17EF4447A}"/>
    <hyperlink ref="O1124" location="プレー記録!B1033:B1116" display="プレー記録!B1033:B1116" xr:uid="{65021467-3C37-4C23-A7A5-16C07B1474D6}"/>
    <hyperlink ref="Q1124" location="プレー記録!B1205:B1288" display="プレー記録!B1205:B1288" xr:uid="{EBC5BD7B-2D2B-41F3-BCC4-BF6D5F7ACB8A}"/>
    <hyperlink ref="R1124" location="プレー記録!B1291:B1374" display="プレー記録!B1291:B1374" xr:uid="{D3669948-6F65-4EEE-8658-F44D7A70AE77}"/>
    <hyperlink ref="K1125" location="プレー記録!B1377:B1460" display="プレー記録!B1377:B1460" xr:uid="{B320D57B-AB19-46B7-829C-1B6F30F3680F}"/>
    <hyperlink ref="L1125" location="プレー記録!B1463:B1546" display="プレー記録!B1463:B1546" xr:uid="{D7CB4D0D-B7C6-4B59-82D3-6441255E2C41}"/>
    <hyperlink ref="M1125" location="プレー記録!B1549:B1632" display="プレー記録!B1549:B1632" xr:uid="{C3A66C3F-04C0-4DB1-A675-037743313417}"/>
    <hyperlink ref="N1125" location="プレー記録!B1635:B1718" display="プレー記録!B1635:B1718" xr:uid="{CED49128-25C9-49BA-92D1-60677BED3D3A}"/>
    <hyperlink ref="O1125" location="プレー記録!B1721:B1804" display="プレー記録!B1721:B1804" xr:uid="{9349A5A6-4FB0-4CA4-911D-C10BA8E6A001}"/>
    <hyperlink ref="P1125" location="プレー記録!B1807:B1890" display="プレー記録!B1807:B1890" xr:uid="{86C06C08-9394-46D2-80B7-B35D56DE0D3D}"/>
    <hyperlink ref="Q1125" location="プレー記録!B1893:B1976" display="プレー記録!B1893:B1976" xr:uid="{8A24FD51-080B-4816-8651-22C49BB05E56}"/>
    <hyperlink ref="R1125" location="プレー記録!B1979:B2062" display="プレー記録!B1979:B2062" xr:uid="{11060988-CD8F-40E1-B19D-FB61765ADA97}"/>
    <hyperlink ref="K1126" location="プレー記録!B2065:B2148" display="プレー記録!B2065:B2148" xr:uid="{A2F1A6D7-895C-4771-8AB3-570AC51D5964}"/>
    <hyperlink ref="L1126" location="プレー記録!B2151:B2234" display="プレー記録!B2151:B2234" xr:uid="{5935C63E-C040-4FD2-B24F-8219A14F6BD4}"/>
    <hyperlink ref="M1126" location="プレー記録!B2237:B2320" display="プレー記録!B2237:B2320" xr:uid="{23F25A00-6CA5-400F-B83A-74DAF9FCEDAB}"/>
    <hyperlink ref="N1126" location="プレー記録!B2323:B2406" display="プレー記録!B2323:B2406" xr:uid="{9DF9FB54-B12F-4E1C-AF51-1038A620B63E}"/>
    <hyperlink ref="O1126" location="プレー記録!B2409:B2492" display="プレー記録!B2409:B2492" xr:uid="{43362CE3-B4FB-43DD-81D3-CA51AD70DF7A}"/>
    <hyperlink ref="P1126" location="プレー記録!B2495:B2578" display="プレー記録!B2495:B2578" xr:uid="{12AD5C54-E5F0-48CC-85ED-9CCE35519E50}"/>
    <hyperlink ref="Q1126" location="プレー記録!B2581:B2664" display="プレー記録!B2581:B2664" xr:uid="{86EE7001-CEA6-4B1F-A46C-6FCC79DC50B1}"/>
    <hyperlink ref="R1123" location="プレー記録!B603:B686" display="プレー記録!B603:B686" xr:uid="{10BB1251-7E81-43B3-BE12-CD6A0F769B96}"/>
    <hyperlink ref="Q1123" location="プレー記録!B517:B600" display="プレー記録!B517:B600" xr:uid="{4F946A00-DC7B-455D-B949-F1927F648785}"/>
    <hyperlink ref="P1123" location="プレー記録!B431:B514" display="プレー記録!B431:B514" xr:uid="{BE54F9AE-A25E-4625-B2B8-445936247242}"/>
    <hyperlink ref="O1123" location="プレー記録!B345:B428" display="プレー記録!B345:B428" xr:uid="{F430A9EB-C8A7-4730-8541-5B954C37E8C2}"/>
    <hyperlink ref="N1123" location="プレー記録!B259:B342" display="プレー記録!B259:B342" xr:uid="{C5CB4B1E-3EB0-4489-9DFB-3BFDA1E9113D}"/>
    <hyperlink ref="M1123" location="プレー記録!B173:B256" display="プレー記録!B173:B256" xr:uid="{097EF233-0734-49AE-B28B-19CA2F52AC4A}"/>
    <hyperlink ref="L1123" location="プレー記録!B87:B170" display="プレー記録!B87:B170" xr:uid="{A55C28B2-494A-47AA-82A8-313AA9C6039F}"/>
    <hyperlink ref="K1123" location="プレー記録!B1" display="プレー記録!B1" xr:uid="{2494D14C-C2CC-4EAA-8875-930C4BDE7309}"/>
    <hyperlink ref="K1210" location="プレー記録!B689:B772" display="プレー記録!B689:B772" xr:uid="{B1D50A6F-1D2B-446A-BE21-CA2DF61D7728}"/>
    <hyperlink ref="L1210" location="プレー記録!B775:B858" display="プレー記録!B775:B858" xr:uid="{62F0263A-A5F8-4025-BBAE-D359DF19765B}"/>
    <hyperlink ref="M1210" location="プレー記録!B861:B944" display="プレー記録!B861:B944" xr:uid="{4F662A70-DFE1-4F97-81B1-49A2DAC57141}"/>
    <hyperlink ref="N1210" location="プレー記録!B947:B1030" display="プレー記録!B947:B1030" xr:uid="{29EFD8BD-4227-4B2A-827D-35338D144E8B}"/>
    <hyperlink ref="O1210" location="プレー記録!B1033:B1116" display="プレー記録!B1033:B1116" xr:uid="{ABA81C5C-F0BE-45E6-B7D1-BCBF3BC0D0C3}"/>
    <hyperlink ref="P1210" location="プレー記録!B1119:B1202" display="プレー記録!B1119:B1202" xr:uid="{166FDBF4-3B3D-4B1B-B3A4-A1EA0714445C}"/>
    <hyperlink ref="R1210" location="プレー記録!B1291:B1374" display="プレー記録!B1291:B1374" xr:uid="{208FA9C4-BEAD-4834-9B0D-621E7F256A79}"/>
    <hyperlink ref="K1211" location="プレー記録!B1377:B1460" display="プレー記録!B1377:B1460" xr:uid="{B6CF196F-99B8-4B50-A4D6-4B9E0B7F7216}"/>
    <hyperlink ref="L1211" location="プレー記録!B1463:B1546" display="プレー記録!B1463:B1546" xr:uid="{6046FDE0-39C6-4BC0-9A94-5908C003C03E}"/>
    <hyperlink ref="M1211" location="プレー記録!B1549:B1632" display="プレー記録!B1549:B1632" xr:uid="{BEC95F23-E387-4026-988E-E1D684C671A2}"/>
    <hyperlink ref="N1211" location="プレー記録!B1635:B1718" display="プレー記録!B1635:B1718" xr:uid="{3F44B462-917E-498A-AED9-0226C949A617}"/>
    <hyperlink ref="O1211" location="プレー記録!B1721:B1804" display="プレー記録!B1721:B1804" xr:uid="{F166CE02-E984-426A-B7DE-403A30A02C67}"/>
    <hyperlink ref="P1211" location="プレー記録!B1807:B1890" display="プレー記録!B1807:B1890" xr:uid="{1A96D905-F8CF-4A3D-B619-AECAF54A3EC9}"/>
    <hyperlink ref="Q1211" location="プレー記録!B1893:B1976" display="プレー記録!B1893:B1976" xr:uid="{DA2556DA-4405-4D6D-9030-AB6A4CCD3357}"/>
    <hyperlink ref="R1211" location="プレー記録!B1979:B2062" display="プレー記録!B1979:B2062" xr:uid="{B831E6C2-0B89-443C-B3DB-848B953C849C}"/>
    <hyperlink ref="K1212" location="プレー記録!B2065:B2148" display="プレー記録!B2065:B2148" xr:uid="{2F17571F-9F6A-440B-AF75-CF78894B7ACC}"/>
    <hyperlink ref="L1212" location="プレー記録!B2151:B2234" display="プレー記録!B2151:B2234" xr:uid="{AC235B24-7894-4741-BA2C-CEECFE5161E0}"/>
    <hyperlink ref="M1212" location="プレー記録!B2237:B2320" display="プレー記録!B2237:B2320" xr:uid="{586A0C0B-FC4B-45CE-81BE-04A169D19833}"/>
    <hyperlink ref="N1212" location="プレー記録!B2323:B2406" display="プレー記録!B2323:B2406" xr:uid="{95602059-6E1D-4F0D-88EA-2CF467B67F4E}"/>
    <hyperlink ref="O1212" location="プレー記録!B2409:B2492" display="プレー記録!B2409:B2492" xr:uid="{EF6BBB8C-B61E-4B45-A8FA-EE646CA2B209}"/>
    <hyperlink ref="P1212" location="プレー記録!B2495:B2578" display="プレー記録!B2495:B2578" xr:uid="{B1726266-42B3-49BB-9421-4E85B3DE1378}"/>
    <hyperlink ref="Q1212" location="プレー記録!B2581:B2664" display="プレー記録!B2581:B2664" xr:uid="{BD56C142-E892-4C00-A629-96440A513AA0}"/>
    <hyperlink ref="R1209" location="プレー記録!B603:B686" display="プレー記録!B603:B686" xr:uid="{743C580F-D049-4F7F-882C-20D26180B420}"/>
    <hyperlink ref="Q1209" location="プレー記録!B517:B600" display="プレー記録!B517:B600" xr:uid="{3E2E7610-E042-4E2F-B8D2-7C981FB0AA9B}"/>
    <hyperlink ref="P1209" location="プレー記録!B431:B514" display="プレー記録!B431:B514" xr:uid="{3E1AE00C-6E05-4DA6-9828-6EF9AB9389B5}"/>
    <hyperlink ref="O1209" location="プレー記録!B345:B428" display="プレー記録!B345:B428" xr:uid="{5893BFED-9262-40F7-8827-7C17FBA0402E}"/>
    <hyperlink ref="N1209" location="プレー記録!B259:B342" display="プレー記録!B259:B342" xr:uid="{ADF4D6CF-9349-488F-822F-9C7DF2581D46}"/>
    <hyperlink ref="M1209" location="プレー記録!B173:B256" display="プレー記録!B173:B256" xr:uid="{5EA773DB-1C7D-4C1B-951F-1B6C49DC5AD9}"/>
    <hyperlink ref="L1209" location="プレー記録!B87:B170" display="プレー記録!B87:B170" xr:uid="{375AEE69-3D6F-4B10-BEE6-156DACF13624}"/>
    <hyperlink ref="K1209" location="プレー記録!B1" display="プレー記録!B1" xr:uid="{8A83F889-CF2B-4656-B014-64F717C6A40D}"/>
    <hyperlink ref="K1296" location="プレー記録!B689:B772" display="プレー記録!B689:B772" xr:uid="{D991E88A-22DF-4C57-A871-2D7E0303F335}"/>
    <hyperlink ref="L1296" location="プレー記録!B775:B858" display="プレー記録!B775:B858" xr:uid="{22215300-9F95-4F63-B18B-B13082001E44}"/>
    <hyperlink ref="M1296" location="プレー記録!B861:B944" display="プレー記録!B861:B944" xr:uid="{85E27F1C-ED6B-4E3E-B125-76F3B7CEE77A}"/>
    <hyperlink ref="N1296" location="プレー記録!B947:B1030" display="プレー記録!B947:B1030" xr:uid="{33FC6EC4-806E-419B-9AF3-FE87AE57CFC1}"/>
    <hyperlink ref="O1296" location="プレー記録!B1033:B1116" display="プレー記録!B1033:B1116" xr:uid="{8C29C2DF-78E6-41D9-BA51-2B2D3028C319}"/>
    <hyperlink ref="P1296" location="プレー記録!B1119:B1202" display="プレー記録!B1119:B1202" xr:uid="{2F267F58-BD84-45C8-81FC-4658ED347F6E}"/>
    <hyperlink ref="Q1296" location="プレー記録!B1205:B1288" display="プレー記録!B1205:B1288" xr:uid="{8CF5C6FE-E46F-4452-8FB2-6CC587DCDCBF}"/>
    <hyperlink ref="K1297" location="プレー記録!B1377:B1460" display="プレー記録!B1377:B1460" xr:uid="{E4636FF9-7730-4830-98E4-311B9C5FB2ED}"/>
    <hyperlink ref="L1297" location="プレー記録!B1463:B1546" display="プレー記録!B1463:B1546" xr:uid="{E8911FB2-651F-467E-9840-A5F33069A12D}"/>
    <hyperlink ref="M1297" location="プレー記録!B1549:B1632" display="プレー記録!B1549:B1632" xr:uid="{54FA9945-ECAC-4D22-98CC-CC496AFD7BA5}"/>
    <hyperlink ref="N1297" location="プレー記録!B1635:B1718" display="プレー記録!B1635:B1718" xr:uid="{353B381A-6B87-4286-8B03-36F6F0F77AF8}"/>
    <hyperlink ref="O1297" location="プレー記録!B1721:B1804" display="プレー記録!B1721:B1804" xr:uid="{05D1B6F2-9669-4AC2-A99C-1F3FAB9DEC38}"/>
    <hyperlink ref="P1297" location="プレー記録!B1807:B1890" display="プレー記録!B1807:B1890" xr:uid="{EC154776-7CF8-4EDB-AC39-341787EE7A21}"/>
    <hyperlink ref="Q1297" location="プレー記録!B1893:B1976" display="プレー記録!B1893:B1976" xr:uid="{B0DF1566-444C-45C1-AADA-964B0E1E0A9F}"/>
    <hyperlink ref="R1297" location="プレー記録!B1979:B2062" display="プレー記録!B1979:B2062" xr:uid="{01F8EC35-B089-449E-8C17-4B1E94A465E0}"/>
    <hyperlink ref="K1298" location="プレー記録!B2065:B2148" display="プレー記録!B2065:B2148" xr:uid="{3F0CD9B4-2B2D-44CE-9E3D-3AF3D729C7BC}"/>
    <hyperlink ref="L1298" location="プレー記録!B2151:B2234" display="プレー記録!B2151:B2234" xr:uid="{4005EFC0-6296-4445-8612-AA8209DA2969}"/>
    <hyperlink ref="M1298" location="プレー記録!B2237:B2320" display="プレー記録!B2237:B2320" xr:uid="{ABF79AA2-AE7B-47FF-A7DF-1F83670A3466}"/>
    <hyperlink ref="N1298" location="プレー記録!B2323:B2406" display="プレー記録!B2323:B2406" xr:uid="{5F4BE366-6BD3-4BF0-9F21-21C4C759DA1F}"/>
    <hyperlink ref="O1298" location="プレー記録!B2409:B2492" display="プレー記録!B2409:B2492" xr:uid="{78023EDD-1F93-4E17-AF94-40EDED0717D6}"/>
    <hyperlink ref="P1298" location="プレー記録!B2495:B2578" display="プレー記録!B2495:B2578" xr:uid="{0926CF29-614F-45EB-B540-BACFA9F934E4}"/>
    <hyperlink ref="Q1298" location="プレー記録!B2581:B2664" display="プレー記録!B2581:B2664" xr:uid="{7E7C913B-01C9-4114-8E59-01BBF2773E7F}"/>
    <hyperlink ref="R1295" location="プレー記録!B603:B686" display="プレー記録!B603:B686" xr:uid="{6EDAFDA4-7D0F-45FB-A57B-B3EA7334932C}"/>
    <hyperlink ref="Q1295" location="プレー記録!B517:B600" display="プレー記録!B517:B600" xr:uid="{8AA85C8D-000A-40E7-ACFF-5F34936B2987}"/>
    <hyperlink ref="P1295" location="プレー記録!B431:B514" display="プレー記録!B431:B514" xr:uid="{A510B0DE-F993-4B69-A14A-FAC1577ACE4B}"/>
    <hyperlink ref="O1295" location="プレー記録!B345:B428" display="プレー記録!B345:B428" xr:uid="{12E1509B-C685-43F6-82D6-9DEC8A41952E}"/>
    <hyperlink ref="N1295" location="プレー記録!B259:B342" display="プレー記録!B259:B342" xr:uid="{96C5CB13-97B6-444A-850A-219291A9841C}"/>
    <hyperlink ref="M1295" location="プレー記録!B173:B256" display="プレー記録!B173:B256" xr:uid="{E40C39DA-C883-47B0-9F0D-F8DD258EAD18}"/>
    <hyperlink ref="L1295" location="プレー記録!B87:B170" display="プレー記録!B87:B170" xr:uid="{AB84ECCF-F650-4E79-8DA4-E1DE8C6F16DF}"/>
    <hyperlink ref="K1295" location="プレー記録!B1" display="プレー記録!B1" xr:uid="{0AD712C6-1010-4306-B724-27A5FDB0E671}"/>
    <hyperlink ref="K1382" location="プレー記録!B689:B772" display="プレー記録!B689:B772" xr:uid="{C9360D18-140F-4237-B0F8-70E250C0DBBB}"/>
    <hyperlink ref="L1382" location="プレー記録!B775:B858" display="プレー記録!B775:B858" xr:uid="{3427E37F-9DA5-4E0F-8C2E-348AF77AA1FB}"/>
    <hyperlink ref="M1382" location="プレー記録!B861:B944" display="プレー記録!B861:B944" xr:uid="{82A42888-3DD8-4D31-AC30-341E016B1402}"/>
    <hyperlink ref="N1382" location="プレー記録!B947:B1030" display="プレー記録!B947:B1030" xr:uid="{CB9C563C-E5F2-4C84-A3BB-EFF48EF18255}"/>
    <hyperlink ref="O1382" location="プレー記録!B1033:B1116" display="プレー記録!B1033:B1116" xr:uid="{BF0CF048-4383-416B-8D6C-91A715511905}"/>
    <hyperlink ref="P1382" location="プレー記録!B1119:B1202" display="プレー記録!B1119:B1202" xr:uid="{D09FF5A2-F043-439D-807A-27257558BE38}"/>
    <hyperlink ref="Q1382" location="プレー記録!B1205:B1288" display="プレー記録!B1205:B1288" xr:uid="{D9E35209-0BDE-40F2-A9A2-4C03B843948D}"/>
    <hyperlink ref="R1382" location="プレー記録!B1291:B1374" display="プレー記録!B1291:B1374" xr:uid="{3CBCF138-126F-42D3-92CF-4BC3FD23812C}"/>
    <hyperlink ref="L1383" location="プレー記録!B1463:B1546" display="プレー記録!B1463:B1546" xr:uid="{1FD41C7D-B985-465E-8B92-D7EEA4E60D68}"/>
    <hyperlink ref="M1383" location="プレー記録!B1549:B1632" display="プレー記録!B1549:B1632" xr:uid="{86C970C6-E2A7-47ED-A91C-33CCA3ADA6AC}"/>
    <hyperlink ref="N1383" location="プレー記録!B1635:B1718" display="プレー記録!B1635:B1718" xr:uid="{5F196202-F7E2-47E3-8509-A0FC56F5B691}"/>
    <hyperlink ref="O1383" location="プレー記録!B1721:B1804" display="プレー記録!B1721:B1804" xr:uid="{DA8359B9-08ED-485C-8F2B-5DA89D10B2E6}"/>
    <hyperlink ref="P1383" location="プレー記録!B1807:B1890" display="プレー記録!B1807:B1890" xr:uid="{2C33E83C-2FAF-4EBE-9CE3-4A9665FD45B3}"/>
    <hyperlink ref="Q1383" location="プレー記録!B1893:B1976" display="プレー記録!B1893:B1976" xr:uid="{6AD63E53-C74A-4CA3-9DD7-48FCDDEDE665}"/>
    <hyperlink ref="R1383" location="プレー記録!B1979:B2062" display="プレー記録!B1979:B2062" xr:uid="{16F8F0F4-97A0-469D-AF8C-2E2DB64F66C5}"/>
    <hyperlink ref="K1384" location="プレー記録!B2065:B2148" display="プレー記録!B2065:B2148" xr:uid="{2F5BE8AE-5565-4904-96D4-3D276111003B}"/>
    <hyperlink ref="L1384" location="プレー記録!B2151:B2234" display="プレー記録!B2151:B2234" xr:uid="{21CE8683-92B9-49AF-86C4-DB8798A0B04F}"/>
    <hyperlink ref="M1384" location="プレー記録!B2237:B2320" display="プレー記録!B2237:B2320" xr:uid="{1D5F69BA-77B7-4716-8041-E987A1ABD4BE}"/>
    <hyperlink ref="N1384" location="プレー記録!B2323:B2406" display="プレー記録!B2323:B2406" xr:uid="{277D4E6B-765E-4360-8CA2-A3EA5786887C}"/>
    <hyperlink ref="O1384" location="プレー記録!B2409:B2492" display="プレー記録!B2409:B2492" xr:uid="{3D705EDF-CE9B-4330-90EA-D05677C604A6}"/>
    <hyperlink ref="P1384" location="プレー記録!B2495:B2578" display="プレー記録!B2495:B2578" xr:uid="{6DF5E3D8-C225-40C8-B053-C33E82DB0047}"/>
    <hyperlink ref="Q1384" location="プレー記録!B2581:B2664" display="プレー記録!B2581:B2664" xr:uid="{E2733C0F-8E0F-49A0-9AC1-F0BF565A0CF7}"/>
    <hyperlink ref="R1381" location="プレー記録!B603:B686" display="プレー記録!B603:B686" xr:uid="{9F358292-9779-43E1-AC74-10756AC29214}"/>
    <hyperlink ref="Q1381" location="プレー記録!B517:B600" display="プレー記録!B517:B600" xr:uid="{797AEF6F-8ED1-4104-9DB7-AF6501B6E9AE}"/>
    <hyperlink ref="P1381" location="プレー記録!B431:B514" display="プレー記録!B431:B514" xr:uid="{8EC6A6A9-2470-4C28-BFE7-5DBD6DCD1FAB}"/>
    <hyperlink ref="O1381" location="プレー記録!B345:B428" display="プレー記録!B345:B428" xr:uid="{6295F4AA-CAC0-45A0-9914-17461C4F0294}"/>
    <hyperlink ref="N1381" location="プレー記録!B259:B342" display="プレー記録!B259:B342" xr:uid="{621EA232-525C-4AFA-945F-9E203F90E865}"/>
    <hyperlink ref="M1381" location="プレー記録!B173:B256" display="プレー記録!B173:B256" xr:uid="{3CE98C5D-1FB4-46C4-B52A-BFF6768BE2DE}"/>
    <hyperlink ref="L1381" location="プレー記録!B87:B170" display="プレー記録!B87:B170" xr:uid="{2F8878A7-EF12-4183-9B75-0E545019C324}"/>
    <hyperlink ref="K1381" location="プレー記録!B1" display="プレー記録!B1" xr:uid="{264B0AE0-C036-474D-882A-EEFFE4EDEF2C}"/>
    <hyperlink ref="K1468" location="プレー記録!B689:B772" display="プレー記録!B689:B772" xr:uid="{2C2361BE-079D-4BA0-9D79-2A5240A35170}"/>
    <hyperlink ref="L1468" location="プレー記録!B775:B858" display="プレー記録!B775:B858" xr:uid="{F8A50C50-4B14-4C5E-A17F-1767BD5E111E}"/>
    <hyperlink ref="M1468" location="プレー記録!B861:B944" display="プレー記録!B861:B944" xr:uid="{9587E150-0181-4A30-B701-5FB18E6FB010}"/>
    <hyperlink ref="N1468" location="プレー記録!B947:B1030" display="プレー記録!B947:B1030" xr:uid="{F7274160-BBC9-44D7-8887-DF4EA3FFA8D3}"/>
    <hyperlink ref="O1468" location="プレー記録!B1033:B1116" display="プレー記録!B1033:B1116" xr:uid="{F65745AC-D007-4C08-8B22-358974CD2357}"/>
    <hyperlink ref="P1468" location="プレー記録!B1119:B1202" display="プレー記録!B1119:B1202" xr:uid="{101E2E60-BE3F-403D-B444-8765DB2544F1}"/>
    <hyperlink ref="Q1468" location="プレー記録!B1205:B1288" display="プレー記録!B1205:B1288" xr:uid="{995A1565-E113-4948-BA60-AEAC1DFE0E68}"/>
    <hyperlink ref="R1468" location="プレー記録!B1291:B1374" display="プレー記録!B1291:B1374" xr:uid="{BC7B5CB7-760F-41EA-BE58-930EA963891A}"/>
    <hyperlink ref="K1469" location="プレー記録!B1377:B1460" display="プレー記録!B1377:B1460" xr:uid="{C763CE86-4AF7-4EAC-AC1B-A7B33A0384B3}"/>
    <hyperlink ref="M1469" location="プレー記録!B1549:B1632" display="プレー記録!B1549:B1632" xr:uid="{EFAD05A8-37BC-411D-A412-11A6F16005B4}"/>
    <hyperlink ref="N1469" location="プレー記録!B1635:B1718" display="プレー記録!B1635:B1718" xr:uid="{D18D23CB-7844-40A7-A965-878F6FCC10D6}"/>
    <hyperlink ref="O1469" location="プレー記録!B1721:B1804" display="プレー記録!B1721:B1804" xr:uid="{F5B5A8E2-971F-40F4-ACBA-2F65E5470B9E}"/>
    <hyperlink ref="P1469" location="プレー記録!B1807:B1890" display="プレー記録!B1807:B1890" xr:uid="{2CE673DE-E69A-41E7-954C-4ABE12FAD1D2}"/>
    <hyperlink ref="Q1469" location="プレー記録!B1893:B1976" display="プレー記録!B1893:B1976" xr:uid="{DE2DE393-FA76-478B-8DFA-124E2826B6CD}"/>
    <hyperlink ref="R1469" location="プレー記録!B1979:B2062" display="プレー記録!B1979:B2062" xr:uid="{F1F5CBFA-24F7-472C-954E-1A8F8BEE80B1}"/>
    <hyperlink ref="K1470" location="プレー記録!B2065:B2148" display="プレー記録!B2065:B2148" xr:uid="{F068F7BE-C8E5-4C37-852D-F8826AC28B99}"/>
    <hyperlink ref="L1470" location="プレー記録!B2151:B2234" display="プレー記録!B2151:B2234" xr:uid="{A1FD9672-E170-4863-B35E-AC29216AC0B2}"/>
    <hyperlink ref="M1470" location="プレー記録!B2237:B2320" display="プレー記録!B2237:B2320" xr:uid="{535ABE78-3F99-4909-BB23-9BD9A9ABCD2B}"/>
    <hyperlink ref="N1470" location="プレー記録!B2323:B2406" display="プレー記録!B2323:B2406" xr:uid="{8E7A8F31-B638-47F1-8CD1-9BD35CC79AB9}"/>
    <hyperlink ref="O1470" location="プレー記録!B2409:B2492" display="プレー記録!B2409:B2492" xr:uid="{CABFBAB0-435F-4884-B8EE-6DF79F901F77}"/>
    <hyperlink ref="P1470" location="プレー記録!B2495:B2578" display="プレー記録!B2495:B2578" xr:uid="{C847730D-1BCA-4A8D-8FCA-AA30324CAA6A}"/>
    <hyperlink ref="Q1470" location="プレー記録!B2581:B2664" display="プレー記録!B2581:B2664" xr:uid="{C79D6768-5471-4A83-9CBD-7D4F5E0469FF}"/>
    <hyperlink ref="R1467" location="プレー記録!B603:B686" display="プレー記録!B603:B686" xr:uid="{5BFC731C-7BD1-4191-9534-7313F78B637D}"/>
    <hyperlink ref="Q1467" location="プレー記録!B517:B600" display="プレー記録!B517:B600" xr:uid="{610B37EE-BD62-4B86-9CC6-0A039891E1D6}"/>
    <hyperlink ref="P1467" location="プレー記録!B431:B514" display="プレー記録!B431:B514" xr:uid="{E916DBC3-6A19-48E7-9E77-E2155C461AC0}"/>
    <hyperlink ref="O1467" location="プレー記録!B345:B428" display="プレー記録!B345:B428" xr:uid="{78693730-6893-4969-B9A8-18C4991ADD17}"/>
    <hyperlink ref="N1467" location="プレー記録!B259:B342" display="プレー記録!B259:B342" xr:uid="{3EDA62E8-CD78-4FD0-9E0F-FB76779E575F}"/>
    <hyperlink ref="M1467" location="プレー記録!B173:B256" display="プレー記録!B173:B256" xr:uid="{D3A11ACF-5EEB-452D-B748-713A44AA69D0}"/>
    <hyperlink ref="L1467" location="プレー記録!B87:B170" display="プレー記録!B87:B170" xr:uid="{E2B60CAB-9069-4671-9A65-E37527130064}"/>
    <hyperlink ref="K1467" location="プレー記録!B1" display="プレー記録!B1" xr:uid="{43EA9ED7-80A1-4406-A5F9-91C016A7721D}"/>
    <hyperlink ref="K1554" location="プレー記録!B689:B772" display="プレー記録!B689:B772" xr:uid="{491CA7E6-247A-410C-8876-B7BAEAC7F6DB}"/>
    <hyperlink ref="L1554" location="プレー記録!B775:B858" display="プレー記録!B775:B858" xr:uid="{7202ACC5-5AAC-4535-838F-5154421ED56B}"/>
    <hyperlink ref="M1554" location="プレー記録!B861:B944" display="プレー記録!B861:B944" xr:uid="{DF0C7531-4760-4C76-A782-631A77636893}"/>
    <hyperlink ref="N1554" location="プレー記録!B947:B1030" display="プレー記録!B947:B1030" xr:uid="{7774B2ED-E04F-4BAC-A366-40B56DFBE585}"/>
    <hyperlink ref="O1554" location="プレー記録!B1033:B1116" display="プレー記録!B1033:B1116" xr:uid="{4F564DF2-4AF6-49EB-B0BC-42478FB72F04}"/>
    <hyperlink ref="P1554" location="プレー記録!B1119:B1202" display="プレー記録!B1119:B1202" xr:uid="{653542F7-E1F2-4026-8AE3-E33690AEDEA2}"/>
    <hyperlink ref="Q1554" location="プレー記録!B1205:B1288" display="プレー記録!B1205:B1288" xr:uid="{65185953-D5EA-4FE3-9C9C-24A55312A176}"/>
    <hyperlink ref="R1554" location="プレー記録!B1291:B1374" display="プレー記録!B1291:B1374" xr:uid="{D82DF435-EE44-4E17-90B8-820A846673E8}"/>
    <hyperlink ref="K1555" location="プレー記録!B1377:B1460" display="プレー記録!B1377:B1460" xr:uid="{3A27ECED-66EA-4CC6-A015-7FC22E0E971D}"/>
    <hyperlink ref="L1555" location="プレー記録!B1463:B1546" display="プレー記録!B1463:B1546" xr:uid="{3DD97A7D-B730-4FFE-83F7-78D0A4281F10}"/>
    <hyperlink ref="N1555" location="プレー記録!B1635:B1718" display="プレー記録!B1635:B1718" xr:uid="{D36CECCE-C084-441D-BE06-DDE82AD0DCC9}"/>
    <hyperlink ref="O1555" location="プレー記録!B1721:B1804" display="プレー記録!B1721:B1804" xr:uid="{E08EFD10-53E2-47AA-B5D8-71F53B982EBB}"/>
    <hyperlink ref="P1555" location="プレー記録!B1807:B1890" display="プレー記録!B1807:B1890" xr:uid="{2E3323A1-95C5-4522-9ADE-666071EA0F96}"/>
    <hyperlink ref="Q1555" location="プレー記録!B1893:B1976" display="プレー記録!B1893:B1976" xr:uid="{D6D5EF93-8940-4BA0-BF6B-3D79B6DFCA9A}"/>
    <hyperlink ref="R1555" location="プレー記録!B1979:B2062" display="プレー記録!B1979:B2062" xr:uid="{36133E6F-D8AF-483D-B3AB-367D8E518614}"/>
    <hyperlink ref="K1556" location="プレー記録!B2065:B2148" display="プレー記録!B2065:B2148" xr:uid="{E9F4BC14-0034-48BC-A066-DED0DA22F39E}"/>
    <hyperlink ref="L1556" location="プレー記録!B2151:B2234" display="プレー記録!B2151:B2234" xr:uid="{19A24865-51C2-48E9-9DC3-FE81A2E0D522}"/>
    <hyperlink ref="M1556" location="プレー記録!B2237:B2320" display="プレー記録!B2237:B2320" xr:uid="{1847D2DC-F4CE-4726-BDFB-EF4E9E51928A}"/>
    <hyperlink ref="N1556" location="プレー記録!B2323:B2406" display="プレー記録!B2323:B2406" xr:uid="{92762FF3-2109-4A1D-BDE5-AA33CF1E9F66}"/>
    <hyperlink ref="O1556" location="プレー記録!B2409:B2492" display="プレー記録!B2409:B2492" xr:uid="{7155A9E0-D9F9-4BF7-AF1E-C173BF79F0E9}"/>
    <hyperlink ref="P1556" location="プレー記録!B2495:B2578" display="プレー記録!B2495:B2578" xr:uid="{F217690C-AA64-43DD-AC25-B9FD112B1C83}"/>
    <hyperlink ref="Q1556" location="プレー記録!B2581:B2664" display="プレー記録!B2581:B2664" xr:uid="{36567CC8-6B41-452F-84A2-868508FEC8C8}"/>
    <hyperlink ref="R1553" location="プレー記録!B603:B686" display="プレー記録!B603:B686" xr:uid="{5C371567-3634-42FE-8A91-4DF1221FC09F}"/>
    <hyperlink ref="Q1553" location="プレー記録!B517:B600" display="プレー記録!B517:B600" xr:uid="{831A0E7F-2E0F-4959-8430-C4BBB8431BD8}"/>
    <hyperlink ref="P1553" location="プレー記録!B431:B514" display="プレー記録!B431:B514" xr:uid="{4014AD4B-37E6-4994-A5F0-5779B91835CA}"/>
    <hyperlink ref="O1553" location="プレー記録!B345:B428" display="プレー記録!B345:B428" xr:uid="{DA99681C-3297-4604-82F4-0A1183CD00E2}"/>
    <hyperlink ref="N1553" location="プレー記録!B259:B342" display="プレー記録!B259:B342" xr:uid="{01DD7A92-E069-4EC1-900A-55610D8DC1FD}"/>
    <hyperlink ref="M1553" location="プレー記録!B173:B256" display="プレー記録!B173:B256" xr:uid="{AC74C8CB-B424-46C9-9002-CCD46504871A}"/>
    <hyperlink ref="L1553" location="プレー記録!B87:B170" display="プレー記録!B87:B170" xr:uid="{3FA4DE21-A0A0-4B56-9ACF-8DF513D6F443}"/>
    <hyperlink ref="K1553" location="プレー記録!B1" display="プレー記録!B1" xr:uid="{84159848-D5E7-4A2E-85FB-59038D34E8CB}"/>
    <hyperlink ref="K1640" location="プレー記録!B689:B772" display="プレー記録!B689:B772" xr:uid="{176AA0A7-43DB-4D6D-B989-8A03642DA50B}"/>
    <hyperlink ref="L1640" location="プレー記録!B775:B858" display="プレー記録!B775:B858" xr:uid="{75EA8638-DC93-45AF-86AC-88FDD7EDD68E}"/>
    <hyperlink ref="M1640" location="プレー記録!B861:B944" display="プレー記録!B861:B944" xr:uid="{AFA9C344-5D71-439E-9D3B-C4A9120301F2}"/>
    <hyperlink ref="N1640" location="プレー記録!B947:B1030" display="プレー記録!B947:B1030" xr:uid="{5935E8BA-CA7E-417B-9CE1-B63DF7AF52B2}"/>
    <hyperlink ref="O1640" location="プレー記録!B1033:B1116" display="プレー記録!B1033:B1116" xr:uid="{F1D1B4E9-7E2E-4BE4-83DD-8553B8BCE8DF}"/>
    <hyperlink ref="P1640" location="プレー記録!B1119:B1202" display="プレー記録!B1119:B1202" xr:uid="{9ACB834F-F516-4AE3-8E6B-B6DAB9349598}"/>
    <hyperlink ref="Q1640" location="プレー記録!B1205:B1288" display="プレー記録!B1205:B1288" xr:uid="{2929155D-62D9-43F8-B1D0-2F34DEF9C0CF}"/>
    <hyperlink ref="R1640" location="プレー記録!B1291:B1374" display="プレー記録!B1291:B1374" xr:uid="{69FF4899-B8CA-4493-8413-2A4D3113EB37}"/>
    <hyperlink ref="K1641" location="プレー記録!B1377:B1460" display="プレー記録!B1377:B1460" xr:uid="{A38F6B20-5362-4FB0-BB3E-14FB93AAD3BB}"/>
    <hyperlink ref="L1641" location="プレー記録!B1463:B1546" display="プレー記録!B1463:B1546" xr:uid="{796DD4A0-51DF-4805-A85B-464592F74FC9}"/>
    <hyperlink ref="M1641" location="プレー記録!B1549:B1632" display="プレー記録!B1549:B1632" xr:uid="{8D3230BB-6D5A-4037-866F-0D619E352055}"/>
    <hyperlink ref="O1641" location="プレー記録!B1721:B1804" display="プレー記録!B1721:B1804" xr:uid="{867221D2-65B6-4476-9264-7BF91784A0FB}"/>
    <hyperlink ref="P1641" location="プレー記録!B1807:B1890" display="プレー記録!B1807:B1890" xr:uid="{07AF9FD1-71F9-4CBB-B2F1-758D9D816C68}"/>
    <hyperlink ref="Q1641" location="プレー記録!B1893:B1976" display="プレー記録!B1893:B1976" xr:uid="{DA060051-740D-4274-8764-8848695BE97D}"/>
    <hyperlink ref="R1641" location="プレー記録!B1979:B2062" display="プレー記録!B1979:B2062" xr:uid="{9688FF67-AF43-4A95-B2D0-7C6FA2A646EA}"/>
    <hyperlink ref="K1642" location="プレー記録!B2065:B2148" display="プレー記録!B2065:B2148" xr:uid="{BE53022C-C90D-49E5-8F7A-6C71E8224936}"/>
    <hyperlink ref="L1642" location="プレー記録!B2151:B2234" display="プレー記録!B2151:B2234" xr:uid="{FD856ED5-008B-41AB-80B3-005F2AA2607E}"/>
    <hyperlink ref="M1642" location="プレー記録!B2237:B2320" display="プレー記録!B2237:B2320" xr:uid="{D51EB21F-D836-46C9-9F8A-F13F5E76F61B}"/>
    <hyperlink ref="N1642" location="プレー記録!B2323:B2406" display="プレー記録!B2323:B2406" xr:uid="{A865874E-C3BD-4D6F-B8DA-7564C88D4A9D}"/>
    <hyperlink ref="O1642" location="プレー記録!B2409:B2492" display="プレー記録!B2409:B2492" xr:uid="{726D3CA5-46BA-4C78-B2A6-4221F97E0068}"/>
    <hyperlink ref="P1642" location="プレー記録!B2495:B2578" display="プレー記録!B2495:B2578" xr:uid="{6ACCAC31-428E-46C2-BFAA-08B8BC0CE81A}"/>
    <hyperlink ref="Q1642" location="プレー記録!B2581:B2664" display="プレー記録!B2581:B2664" xr:uid="{250D8B57-09C5-49F7-9E3D-88D2AB905C8D}"/>
    <hyperlink ref="R1639" location="プレー記録!B603:B686" display="プレー記録!B603:B686" xr:uid="{EFB44F1F-1EED-4776-B204-2D504A614247}"/>
    <hyperlink ref="Q1639" location="プレー記録!B517:B600" display="プレー記録!B517:B600" xr:uid="{606363A5-37E6-466F-A8BB-E84FB7B4BB25}"/>
    <hyperlink ref="P1639" location="プレー記録!B431:B514" display="プレー記録!B431:B514" xr:uid="{123A3DDB-BB54-457E-AE1A-293A44811805}"/>
    <hyperlink ref="O1639" location="プレー記録!B345:B428" display="プレー記録!B345:B428" xr:uid="{0AB72CB9-032A-41B5-A72B-93DE65BA8217}"/>
    <hyperlink ref="N1639" location="プレー記録!B259:B342" display="プレー記録!B259:B342" xr:uid="{575A1937-A36C-4CC3-8330-5161DD770C36}"/>
    <hyperlink ref="M1639" location="プレー記録!B173:B256" display="プレー記録!B173:B256" xr:uid="{7D6DADA0-7430-465C-9D34-BD41353E85D2}"/>
    <hyperlink ref="L1639" location="プレー記録!B87:B170" display="プレー記録!B87:B170" xr:uid="{0E990DAD-71F0-4220-8113-B0D772E526C9}"/>
    <hyperlink ref="K1639" location="プレー記録!B1" display="プレー記録!B1" xr:uid="{9A5BF0D0-FC2E-42BC-90A2-7D56CE41DA58}"/>
    <hyperlink ref="K1726" location="プレー記録!B689:B772" display="プレー記録!B689:B772" xr:uid="{AF8D3730-12DC-44AA-9674-FE9F927D9209}"/>
    <hyperlink ref="L1726" location="プレー記録!B775:B858" display="プレー記録!B775:B858" xr:uid="{E82AD7C9-35AD-47F0-9929-EE9140AFBD92}"/>
    <hyperlink ref="M1726" location="プレー記録!B861:B944" display="プレー記録!B861:B944" xr:uid="{0861FC88-A07A-49BF-9DF0-EE129BE788E5}"/>
    <hyperlink ref="N1726" location="プレー記録!B947:B1030" display="プレー記録!B947:B1030" xr:uid="{41BBE80B-EE1C-4901-9A54-4D90AC770FA3}"/>
    <hyperlink ref="O1726" location="プレー記録!B1033:B1116" display="プレー記録!B1033:B1116" xr:uid="{5FC6BC53-08DB-441F-9AFF-EB462CDB0E1B}"/>
    <hyperlink ref="P1726" location="プレー記録!B1119:B1202" display="プレー記録!B1119:B1202" xr:uid="{3E3DBD24-DAD4-4729-B5CF-2290B4D86D10}"/>
    <hyperlink ref="Q1726" location="プレー記録!B1205:B1288" display="プレー記録!B1205:B1288" xr:uid="{A8A4ADB0-ECCA-450B-AB8A-FE8C0CD97C10}"/>
    <hyperlink ref="R1726" location="プレー記録!B1291:B1374" display="プレー記録!B1291:B1374" xr:uid="{4B6A2944-0FA0-4A8C-B0CB-5F3E0A6CF425}"/>
    <hyperlink ref="K1727" location="プレー記録!B1377:B1460" display="プレー記録!B1377:B1460" xr:uid="{E7FEBDAE-76E4-4AA3-9710-55595A8818E5}"/>
    <hyperlink ref="L1727" location="プレー記録!B1463:B1546" display="プレー記録!B1463:B1546" xr:uid="{BBAC347E-5078-4458-8D0B-7554392A9E75}"/>
    <hyperlink ref="M1727" location="プレー記録!B1549:B1632" display="プレー記録!B1549:B1632" xr:uid="{829DBFBD-9C76-4DF8-8162-F5B328B64D09}"/>
    <hyperlink ref="N1727" location="プレー記録!B1635:B1718" display="プレー記録!B1635:B1718" xr:uid="{868B2516-E8E6-4988-8DDA-584272E0E72D}"/>
    <hyperlink ref="P1727" location="プレー記録!B1807:B1890" display="プレー記録!B1807:B1890" xr:uid="{51CE278D-CD03-4612-AA55-5A08267734B0}"/>
    <hyperlink ref="Q1727" location="プレー記録!B1893:B1976" display="プレー記録!B1893:B1976" xr:uid="{B9C64ECD-FED6-400B-8B49-7B1BE861610E}"/>
    <hyperlink ref="R1727" location="プレー記録!B1979:B2062" display="プレー記録!B1979:B2062" xr:uid="{2FB3B9BB-AB7A-48F7-A447-382FD57B9CD9}"/>
    <hyperlink ref="K1728" location="プレー記録!B2065:B2148" display="プレー記録!B2065:B2148" xr:uid="{BF77D479-5770-48E0-A6DF-56C42676848D}"/>
    <hyperlink ref="L1728" location="プレー記録!B2151:B2234" display="プレー記録!B2151:B2234" xr:uid="{2E828D37-60D4-4A40-A69A-E7D572872BA7}"/>
    <hyperlink ref="M1728" location="プレー記録!B2237:B2320" display="プレー記録!B2237:B2320" xr:uid="{97D9F97C-60A1-4791-886C-0EC41BDB2342}"/>
    <hyperlink ref="N1728" location="プレー記録!B2323:B2406" display="プレー記録!B2323:B2406" xr:uid="{134D5AA4-F9D8-4AB6-95F7-CBAAF1CA1EB7}"/>
    <hyperlink ref="O1728" location="プレー記録!B2409:B2492" display="プレー記録!B2409:B2492" xr:uid="{8498DBF2-4525-45E9-95F1-22684B7A9321}"/>
    <hyperlink ref="P1728" location="プレー記録!B2495:B2578" display="プレー記録!B2495:B2578" xr:uid="{C89CCC84-A445-4BD8-99DF-05A56A184507}"/>
    <hyperlink ref="Q1728" location="プレー記録!B2581:B2664" display="プレー記録!B2581:B2664" xr:uid="{F5A5FB45-023A-4883-BF8D-1065A0EA93F4}"/>
    <hyperlink ref="R1725" location="プレー記録!B603:B686" display="プレー記録!B603:B686" xr:uid="{4747C398-DA55-46D8-8A34-2DE141FE58C5}"/>
    <hyperlink ref="Q1725" location="プレー記録!B517:B600" display="プレー記録!B517:B600" xr:uid="{ECC637A3-F082-4D10-ABDB-02AA2942625E}"/>
    <hyperlink ref="P1725" location="プレー記録!B431:B514" display="プレー記録!B431:B514" xr:uid="{6A093036-17BA-448F-961C-C248CBFEE78F}"/>
    <hyperlink ref="O1725" location="プレー記録!B345:B428" display="プレー記録!B345:B428" xr:uid="{769D7069-3F91-4A60-B34D-A2F711220703}"/>
    <hyperlink ref="N1725" location="プレー記録!B259:B342" display="プレー記録!B259:B342" xr:uid="{4DD4A252-6BCB-482C-8578-2F3DA027240F}"/>
    <hyperlink ref="M1725" location="プレー記録!B173:B256" display="プレー記録!B173:B256" xr:uid="{D1234F43-A936-4EE5-AEC1-3B74689DDC47}"/>
    <hyperlink ref="L1725" location="プレー記録!B87:B170" display="プレー記録!B87:B170" xr:uid="{D819E82A-4550-4DC5-A8FB-833ACF7FB6CE}"/>
    <hyperlink ref="K1725" location="プレー記録!B1" display="プレー記録!B1" xr:uid="{5DCAA7B7-24A6-45E6-8A06-59E7114E7099}"/>
    <hyperlink ref="K1812" location="プレー記録!B689:B772" display="プレー記録!B689:B772" xr:uid="{DF24522E-5059-4CA0-8272-E6BC467D6FC1}"/>
    <hyperlink ref="L1812" location="プレー記録!B775:B858" display="プレー記録!B775:B858" xr:uid="{9C333FAF-42A7-4F1D-8349-06053D7C07A3}"/>
    <hyperlink ref="M1812" location="プレー記録!B861:B944" display="プレー記録!B861:B944" xr:uid="{7C6D6958-C3BD-43E6-831A-81504620518D}"/>
    <hyperlink ref="N1812" location="プレー記録!B947:B1030" display="プレー記録!B947:B1030" xr:uid="{7345F4AD-11BD-4AEF-9B5E-2C1C8D178DEA}"/>
    <hyperlink ref="O1812" location="プレー記録!B1033:B1116" display="プレー記録!B1033:B1116" xr:uid="{BAA128A8-9597-4F95-827E-45F8EE3F7441}"/>
    <hyperlink ref="P1812" location="プレー記録!B1119:B1202" display="プレー記録!B1119:B1202" xr:uid="{5CA88F77-163A-4D04-816C-293ECCB9AB8C}"/>
    <hyperlink ref="Q1812" location="プレー記録!B1205:B1288" display="プレー記録!B1205:B1288" xr:uid="{CA7427A6-6FA7-4126-9E08-FEFFC0B765C4}"/>
    <hyperlink ref="R1812" location="プレー記録!B1291:B1374" display="プレー記録!B1291:B1374" xr:uid="{362F26EF-102C-4C5F-862B-10FA21092AB0}"/>
    <hyperlink ref="K1813" location="プレー記録!B1377:B1460" display="プレー記録!B1377:B1460" xr:uid="{F036BB9E-BED7-4A2E-9F00-E96B82EF5FFA}"/>
    <hyperlink ref="L1813" location="プレー記録!B1463:B1546" display="プレー記録!B1463:B1546" xr:uid="{4BDD3BF0-9D0A-40B8-B782-6CB093BFEBE8}"/>
    <hyperlink ref="M1813" location="プレー記録!B1549:B1632" display="プレー記録!B1549:B1632" xr:uid="{33A70048-632E-49BA-A935-E1F7B745E143}"/>
    <hyperlink ref="N1813" location="プレー記録!B1635:B1718" display="プレー記録!B1635:B1718" xr:uid="{B94AD7F0-A0E1-4A0B-AC2E-44C4AA029E70}"/>
    <hyperlink ref="O1813" location="プレー記録!B1721:B1804" display="プレー記録!B1721:B1804" xr:uid="{F434CE4C-B621-406D-9394-4189000B4435}"/>
    <hyperlink ref="Q1813" location="プレー記録!B1893:B1976" display="プレー記録!B1893:B1976" xr:uid="{97DF8A56-D2E8-4F9C-A6E5-9CBDB496ED91}"/>
    <hyperlink ref="R1813" location="プレー記録!B1979:B2062" display="プレー記録!B1979:B2062" xr:uid="{E5826A71-FE5A-4DF9-99A5-8D5F224D48AF}"/>
    <hyperlink ref="K1814" location="プレー記録!B2065:B2148" display="プレー記録!B2065:B2148" xr:uid="{5D18573A-71D5-4B9D-830A-A56A2094F601}"/>
    <hyperlink ref="L1814" location="プレー記録!B2151:B2234" display="プレー記録!B2151:B2234" xr:uid="{C6BA9A4B-CC2C-4A77-B23E-F9C0D235AD6F}"/>
    <hyperlink ref="M1814" location="プレー記録!B2237:B2320" display="プレー記録!B2237:B2320" xr:uid="{420CD7E8-7793-4599-BBBA-985823328290}"/>
    <hyperlink ref="N1814" location="プレー記録!B2323:B2406" display="プレー記録!B2323:B2406" xr:uid="{4A5CE489-F0FB-4DFE-89FE-4470D960E5BC}"/>
    <hyperlink ref="O1814" location="プレー記録!B2409:B2492" display="プレー記録!B2409:B2492" xr:uid="{4E08EE6F-7600-4200-8FEA-C7EB329F9544}"/>
    <hyperlink ref="P1814" location="プレー記録!B2495:B2578" display="プレー記録!B2495:B2578" xr:uid="{923A7E03-567D-4850-806E-95795BD56754}"/>
    <hyperlink ref="Q1814" location="プレー記録!B2581:B2664" display="プレー記録!B2581:B2664" xr:uid="{6009D353-2938-438F-A29F-E20E6CA55FD3}"/>
    <hyperlink ref="R1811" location="プレー記録!B603:B686" display="プレー記録!B603:B686" xr:uid="{C7599509-0249-446B-981D-55C2993DB08D}"/>
    <hyperlink ref="Q1811" location="プレー記録!B517:B600" display="プレー記録!B517:B600" xr:uid="{CD56CBC2-9EEE-436D-A4EE-4C0DA7676B56}"/>
    <hyperlink ref="P1811" location="プレー記録!B431:B514" display="プレー記録!B431:B514" xr:uid="{699C9D34-12DD-4540-9087-C463BC71ADD1}"/>
    <hyperlink ref="O1811" location="プレー記録!B345:B428" display="プレー記録!B345:B428" xr:uid="{486B2A3E-91AD-4DB2-A7A1-937FA3951C78}"/>
    <hyperlink ref="N1811" location="プレー記録!B259:B342" display="プレー記録!B259:B342" xr:uid="{D4BA7FC7-A167-46D6-B298-AEB21B6EC5EB}"/>
    <hyperlink ref="M1811" location="プレー記録!B173:B256" display="プレー記録!B173:B256" xr:uid="{BCED17CD-5679-4D90-8985-323FCF467749}"/>
    <hyperlink ref="L1811" location="プレー記録!B87:B170" display="プレー記録!B87:B170" xr:uid="{69289629-2BC8-4875-880C-637EB15FB3A5}"/>
    <hyperlink ref="K1811" location="プレー記録!B1" display="プレー記録!B1" xr:uid="{940F254D-B9BE-4E5A-84D6-E5F3B75BF5E9}"/>
    <hyperlink ref="K1898" location="プレー記録!B689:B772" display="プレー記録!B689:B772" xr:uid="{47990F7B-3AB6-4C7E-89A8-B2C074E38408}"/>
    <hyperlink ref="L1898" location="プレー記録!B775:B858" display="プレー記録!B775:B858" xr:uid="{679B8618-D44D-4056-BD92-FEE42A7C813A}"/>
    <hyperlink ref="M1898" location="プレー記録!B861:B944" display="プレー記録!B861:B944" xr:uid="{09C7329B-0309-40C0-80B7-EB51757F1BE1}"/>
    <hyperlink ref="N1898" location="プレー記録!B947:B1030" display="プレー記録!B947:B1030" xr:uid="{393EEA60-FA9C-43A1-A574-F9D44BBA0017}"/>
    <hyperlink ref="O1898" location="プレー記録!B1033:B1116" display="プレー記録!B1033:B1116" xr:uid="{FB288D1E-E77E-49A7-80FC-684366F449F7}"/>
    <hyperlink ref="P1898" location="プレー記録!B1119:B1202" display="プレー記録!B1119:B1202" xr:uid="{1B680D8E-46C8-4F1D-8544-36D172E2A86D}"/>
    <hyperlink ref="Q1898" location="プレー記録!B1205:B1288" display="プレー記録!B1205:B1288" xr:uid="{FB140224-85F1-47EC-9774-D7D27B85C390}"/>
    <hyperlink ref="R1898" location="プレー記録!B1291:B1374" display="プレー記録!B1291:B1374" xr:uid="{25A54FBE-E819-4524-B083-C2C57A9129A5}"/>
    <hyperlink ref="K1899" location="プレー記録!B1377:B1460" display="プレー記録!B1377:B1460" xr:uid="{78E36822-FBD2-40D6-BB44-305EAEFFBDA4}"/>
    <hyperlink ref="L1899" location="プレー記録!B1463:B1546" display="プレー記録!B1463:B1546" xr:uid="{0012FB9F-E6DB-4C03-9C5C-607D3413A868}"/>
    <hyperlink ref="M1899" location="プレー記録!B1549:B1632" display="プレー記録!B1549:B1632" xr:uid="{065C102B-C519-4D00-A94A-A6A827F6CBBC}"/>
    <hyperlink ref="N1899" location="プレー記録!B1635:B1718" display="プレー記録!B1635:B1718" xr:uid="{51215B8F-6228-4946-99D3-27E9956BC9BA}"/>
    <hyperlink ref="O1899" location="プレー記録!B1721:B1804" display="プレー記録!B1721:B1804" xr:uid="{BBA97A79-C07D-4176-880F-9F17ED1CEF57}"/>
    <hyperlink ref="P1899" location="プレー記録!B1807:B1890" display="プレー記録!B1807:B1890" xr:uid="{8E2C6A54-5EBC-46FE-837A-136C6DC26DCB}"/>
    <hyperlink ref="R1899" location="プレー記録!B1979:B2062" display="プレー記録!B1979:B2062" xr:uid="{F748877D-EC34-4168-AE54-D6908A96FC75}"/>
    <hyperlink ref="K1900" location="プレー記録!B2065:B2148" display="プレー記録!B2065:B2148" xr:uid="{FA8CDC61-6205-4998-858A-AC3A5693C330}"/>
    <hyperlink ref="L1900" location="プレー記録!B2151:B2234" display="プレー記録!B2151:B2234" xr:uid="{12607A6E-831C-4EB3-A738-602CA0AC4C95}"/>
    <hyperlink ref="M1900" location="プレー記録!B2237:B2320" display="プレー記録!B2237:B2320" xr:uid="{DC8A3EB7-469C-41DD-80BB-F19BFE829EAF}"/>
    <hyperlink ref="N1900" location="プレー記録!B2323:B2406" display="プレー記録!B2323:B2406" xr:uid="{98A45DA3-4F24-42B9-9952-17FD71BFB4B5}"/>
    <hyperlink ref="O1900" location="プレー記録!B2409:B2492" display="プレー記録!B2409:B2492" xr:uid="{BEEC47C9-2E62-4AEF-83A4-B42ED402B266}"/>
    <hyperlink ref="P1900" location="プレー記録!B2495:B2578" display="プレー記録!B2495:B2578" xr:uid="{EF41A159-9AFF-4C9B-9788-A0A02AE73A9B}"/>
    <hyperlink ref="Q1900" location="プレー記録!B2581:B2664" display="プレー記録!B2581:B2664" xr:uid="{231F5826-C775-4973-B077-B8B1E542A004}"/>
    <hyperlink ref="R1897" location="プレー記録!B603:B686" display="プレー記録!B603:B686" xr:uid="{24D5D137-8F4A-4D13-8D0F-15BE453EA0BD}"/>
    <hyperlink ref="Q1897" location="プレー記録!B517:B600" display="プレー記録!B517:B600" xr:uid="{58E9A64C-C02F-4CC1-9E3D-8D372D491BAC}"/>
    <hyperlink ref="P1897" location="プレー記録!B431:B514" display="プレー記録!B431:B514" xr:uid="{B552031D-9315-4587-B3A7-80A75993A6DD}"/>
    <hyperlink ref="O1897" location="プレー記録!B345:B428" display="プレー記録!B345:B428" xr:uid="{1F2AC26C-D5A8-471E-A3A7-897CCF5C15D9}"/>
    <hyperlink ref="N1897" location="プレー記録!B259:B342" display="プレー記録!B259:B342" xr:uid="{E0F555F6-2CD2-4480-8E44-EC3E95D38233}"/>
    <hyperlink ref="M1897" location="プレー記録!B173:B256" display="プレー記録!B173:B256" xr:uid="{B9BCD630-110B-4CC7-BE1A-E090CDB20E4C}"/>
    <hyperlink ref="L1897" location="プレー記録!B87:B170" display="プレー記録!B87:B170" xr:uid="{BCE91B59-2995-45AE-9C4F-397FF4EBC8DD}"/>
    <hyperlink ref="K1897" location="プレー記録!B1" display="プレー記録!B1" xr:uid="{9175F3E8-ABB3-42AE-98E7-E17396B88E20}"/>
    <hyperlink ref="K1984" location="プレー記録!B689:B772" display="プレー記録!B689:B772" xr:uid="{4CB3D894-3FDE-464F-8798-BAAC5D5A26B7}"/>
    <hyperlink ref="L1984" location="プレー記録!B775:B858" display="プレー記録!B775:B858" xr:uid="{0960F28E-6DD9-4E8D-AABD-659C08CF1C8F}"/>
    <hyperlink ref="M1984" location="プレー記録!B861:B944" display="プレー記録!B861:B944" xr:uid="{A5FFCCBE-5989-411E-8513-3E55B354EB57}"/>
    <hyperlink ref="N1984" location="プレー記録!B947:B1030" display="プレー記録!B947:B1030" xr:uid="{C0D1750F-C100-4CD7-A0D9-8906672C658E}"/>
    <hyperlink ref="O1984" location="プレー記録!B1033:B1116" display="プレー記録!B1033:B1116" xr:uid="{3AF12B33-48DC-406D-B210-8692D762FF68}"/>
    <hyperlink ref="P1984" location="プレー記録!B1119:B1202" display="プレー記録!B1119:B1202" xr:uid="{B08384F5-D6B8-463F-8C23-8565845B3087}"/>
    <hyperlink ref="Q1984" location="プレー記録!B1205:B1288" display="プレー記録!B1205:B1288" xr:uid="{EC17F455-DCBD-41FC-9599-29C175C2D5C0}"/>
    <hyperlink ref="R1984" location="プレー記録!B1291:B1374" display="プレー記録!B1291:B1374" xr:uid="{B4D09FE6-B4EF-44D5-8AF8-62794B73B451}"/>
    <hyperlink ref="K1985" location="プレー記録!B1377:B1460" display="プレー記録!B1377:B1460" xr:uid="{9B3B0574-F5B0-4C93-8248-A97CDAF72438}"/>
    <hyperlink ref="L1985" location="プレー記録!B1463:B1546" display="プレー記録!B1463:B1546" xr:uid="{91AD87F4-2182-43F0-A692-3DFDD6EEFC5A}"/>
    <hyperlink ref="M1985" location="プレー記録!B1549:B1632" display="プレー記録!B1549:B1632" xr:uid="{F5FDFCA0-7AEF-4ACB-98D7-39AE0AA9DB89}"/>
    <hyperlink ref="N1985" location="プレー記録!B1635:B1718" display="プレー記録!B1635:B1718" xr:uid="{139FDD37-E9A0-4B96-9EE3-ACEAB0C530D2}"/>
    <hyperlink ref="O1985" location="プレー記録!B1721:B1804" display="プレー記録!B1721:B1804" xr:uid="{CA3FCEA7-FD30-4CEB-AEFE-35DAEDFFD2CC}"/>
    <hyperlink ref="P1985" location="プレー記録!B1807:B1890" display="プレー記録!B1807:B1890" xr:uid="{1C8F5DB2-3A14-4913-9623-318291B2147D}"/>
    <hyperlink ref="Q1985" location="プレー記録!B1893:B1976" display="プレー記録!B1893:B1976" xr:uid="{BDF5081D-BF90-4DBF-9297-3141AB420AAA}"/>
    <hyperlink ref="K1986" location="プレー記録!B2065:B2148" display="プレー記録!B2065:B2148" xr:uid="{18C42F99-324E-49D3-B265-06500FC6F5F9}"/>
    <hyperlink ref="L1986" location="プレー記録!B2151:B2234" display="プレー記録!B2151:B2234" xr:uid="{9251E8B7-400F-4849-BE31-9BA2D0A0B314}"/>
    <hyperlink ref="M1986" location="プレー記録!B2237:B2320" display="プレー記録!B2237:B2320" xr:uid="{902254D7-2118-4D38-9E86-F9633467CC9F}"/>
    <hyperlink ref="N1986" location="プレー記録!B2323:B2406" display="プレー記録!B2323:B2406" xr:uid="{D8B54058-9C45-44B6-BCE5-361598161AEA}"/>
    <hyperlink ref="O1986" location="プレー記録!B2409:B2492" display="プレー記録!B2409:B2492" xr:uid="{2903FCB3-E50A-4045-AB06-D82A94767B40}"/>
    <hyperlink ref="P1986" location="プレー記録!B2495:B2578" display="プレー記録!B2495:B2578" xr:uid="{EF8420DE-EE3D-4704-AA88-D50DEABA258E}"/>
    <hyperlink ref="Q1986" location="プレー記録!B2581:B2664" display="プレー記録!B2581:B2664" xr:uid="{E0FEA1A6-D529-4CC5-8049-AFD1E2B286DA}"/>
    <hyperlink ref="R1983" location="プレー記録!B603:B686" display="プレー記録!B603:B686" xr:uid="{97C798B9-3043-42A8-8E5E-FD283193BD71}"/>
    <hyperlink ref="Q1983" location="プレー記録!B517:B600" display="プレー記録!B517:B600" xr:uid="{28BE98A2-C5A0-44FA-ADC0-E019A968E198}"/>
    <hyperlink ref="P1983" location="プレー記録!B431:B514" display="プレー記録!B431:B514" xr:uid="{2468B560-9E24-4972-A9A4-DBD50035DD6D}"/>
    <hyperlink ref="O1983" location="プレー記録!B345:B428" display="プレー記録!B345:B428" xr:uid="{6D349612-0FF3-428F-B809-19406025B3DE}"/>
    <hyperlink ref="N1983" location="プレー記録!B259:B342" display="プレー記録!B259:B342" xr:uid="{0EDCD1FF-30E3-48EA-9AD6-42A3C133EBD8}"/>
    <hyperlink ref="M1983" location="プレー記録!B173:B256" display="プレー記録!B173:B256" xr:uid="{CF9542C1-AC1F-4CA5-B9A9-198A2E1EBFA7}"/>
    <hyperlink ref="L1983" location="プレー記録!B87:B170" display="プレー記録!B87:B170" xr:uid="{B258F7A3-5A03-4429-8DC2-B0651CED5A8B}"/>
    <hyperlink ref="K1983" location="プレー記録!B1" display="プレー記録!B1" xr:uid="{19C22308-8E60-4B1E-BE86-653FC44BF527}"/>
    <hyperlink ref="K2070" location="プレー記録!B689:B772" display="プレー記録!B689:B772" xr:uid="{5CB7A78C-2DB5-48C5-9A57-E1969282C8F0}"/>
    <hyperlink ref="L2070" location="プレー記録!B775:B858" display="プレー記録!B775:B858" xr:uid="{C730820C-F7EA-468D-A880-F9079827A1BC}"/>
    <hyperlink ref="M2070" location="プレー記録!B861:B944" display="プレー記録!B861:B944" xr:uid="{E7A69869-F62A-45BE-BE78-E5E382266628}"/>
    <hyperlink ref="N2070" location="プレー記録!B947:B1030" display="プレー記録!B947:B1030" xr:uid="{9E4DDD9F-20B6-4CDF-A5EC-D368777B369B}"/>
    <hyperlink ref="O2070" location="プレー記録!B1033:B1116" display="プレー記録!B1033:B1116" xr:uid="{0E019582-751D-4452-BEDC-CDE2B1FFDE01}"/>
    <hyperlink ref="P2070" location="プレー記録!B1119:B1202" display="プレー記録!B1119:B1202" xr:uid="{497E65F1-AC81-48B9-A262-CB49FDE1A1FD}"/>
    <hyperlink ref="Q2070" location="プレー記録!B1205:B1288" display="プレー記録!B1205:B1288" xr:uid="{029B684E-FC24-4C10-923D-AF244050D863}"/>
    <hyperlink ref="R2070" location="プレー記録!B1291:B1374" display="プレー記録!B1291:B1374" xr:uid="{03BE8840-9CC9-4034-888A-83379327207F}"/>
    <hyperlink ref="K2071" location="プレー記録!B1377:B1460" display="プレー記録!B1377:B1460" xr:uid="{C864A0B8-C31F-4007-9D7B-AFB0AF766075}"/>
    <hyperlink ref="L2071" location="プレー記録!B1463:B1546" display="プレー記録!B1463:B1546" xr:uid="{5A2ECA87-E2F5-4985-9557-8D0C99EB1687}"/>
    <hyperlink ref="M2071" location="プレー記録!B1549:B1632" display="プレー記録!B1549:B1632" xr:uid="{0E644251-C58C-43F5-9761-537B77A40BE5}"/>
    <hyperlink ref="N2071" location="プレー記録!B1635:B1718" display="プレー記録!B1635:B1718" xr:uid="{88E9C7CE-988F-4EAC-AB5E-F9FE633C83D1}"/>
    <hyperlink ref="O2071" location="プレー記録!B1721:B1804" display="プレー記録!B1721:B1804" xr:uid="{AC52F702-7162-4F29-A78D-1972FA8B2181}"/>
    <hyperlink ref="P2071" location="プレー記録!B1807:B1890" display="プレー記録!B1807:B1890" xr:uid="{566A7011-0353-4DED-B8AB-9A35CD4B221E}"/>
    <hyperlink ref="Q2071" location="プレー記録!B1893:B1976" display="プレー記録!B1893:B1976" xr:uid="{1BA7B551-DD50-4145-89F7-06278911F87C}"/>
    <hyperlink ref="R2071" location="プレー記録!B1979:B2062" display="プレー記録!B1979:B2062" xr:uid="{3D21A181-F5A6-4FF7-B6DB-01F8C84EC902}"/>
    <hyperlink ref="L2072" location="プレー記録!B2151:B2234" display="プレー記録!B2151:B2234" xr:uid="{BE346909-B529-4556-8759-F6A9C78FD4C3}"/>
    <hyperlink ref="M2072" location="プレー記録!B2237:B2320" display="プレー記録!B2237:B2320" xr:uid="{EED1F548-ED87-45C4-8B8A-E258D48E5E69}"/>
    <hyperlink ref="N2072" location="プレー記録!B2323:B2406" display="プレー記録!B2323:B2406" xr:uid="{F74819CE-3EC7-4557-95D1-FCAC2634CE7C}"/>
    <hyperlink ref="O2072" location="プレー記録!B2409:B2492" display="プレー記録!B2409:B2492" xr:uid="{250269B3-D192-4AF6-AE1A-DC653699B5AB}"/>
    <hyperlink ref="P2072" location="プレー記録!B2495:B2578" display="プレー記録!B2495:B2578" xr:uid="{C77E0652-2FFB-43B1-ADEC-457E62812E90}"/>
    <hyperlink ref="Q2072" location="プレー記録!B2581:B2664" display="プレー記録!B2581:B2664" xr:uid="{88302C16-5CFD-4355-9B7C-24F90ECA4A8C}"/>
    <hyperlink ref="R2069" location="プレー記録!B603:B686" display="プレー記録!B603:B686" xr:uid="{D601B3CC-0A02-41A3-8BF1-0BF61B4D6C2B}"/>
    <hyperlink ref="Q2069" location="プレー記録!B517:B600" display="プレー記録!B517:B600" xr:uid="{53C48077-96A1-4EFB-9358-0456F53C159A}"/>
    <hyperlink ref="P2069" location="プレー記録!B431:B514" display="プレー記録!B431:B514" xr:uid="{9D74EC64-8259-4957-848E-5690360CA0FB}"/>
    <hyperlink ref="O2069" location="プレー記録!B345:B428" display="プレー記録!B345:B428" xr:uid="{9D2566EC-60BE-4352-9F64-B119A5969C8E}"/>
    <hyperlink ref="N2069" location="プレー記録!B259:B342" display="プレー記録!B259:B342" xr:uid="{4268EA21-3F5D-48E4-9993-B7E28AF7492C}"/>
    <hyperlink ref="M2069" location="プレー記録!B173:B256" display="プレー記録!B173:B256" xr:uid="{7E65863C-3583-4699-8339-4EE2BF512DB2}"/>
    <hyperlink ref="L2069" location="プレー記録!B87:B170" display="プレー記録!B87:B170" xr:uid="{19AAEEA7-5AFB-4B3A-B04F-B185D7586460}"/>
    <hyperlink ref="K2069" location="プレー記録!B1" display="プレー記録!B1" xr:uid="{3309D823-C201-4A3D-A4AF-C4D78B5A4E15}"/>
    <hyperlink ref="K2156" location="プレー記録!B689:B772" display="プレー記録!B689:B772" xr:uid="{56926B54-FC87-464B-8DFF-221CC319D01E}"/>
    <hyperlink ref="L2156" location="プレー記録!B775:B858" display="プレー記録!B775:B858" xr:uid="{91F17AEB-A8FB-49C0-8198-C95525DE8504}"/>
    <hyperlink ref="M2156" location="プレー記録!B861:B944" display="プレー記録!B861:B944" xr:uid="{B833ED37-BBAC-4209-ACE5-B04741E1CB6F}"/>
    <hyperlink ref="N2156" location="プレー記録!B947:B1030" display="プレー記録!B947:B1030" xr:uid="{66210FF4-1D72-4DA8-A901-B69F1578FAF8}"/>
    <hyperlink ref="O2156" location="プレー記録!B1033:B1116" display="プレー記録!B1033:B1116" xr:uid="{191CF780-BD72-4D67-AD46-2B8A052003C3}"/>
    <hyperlink ref="P2156" location="プレー記録!B1119:B1202" display="プレー記録!B1119:B1202" xr:uid="{5E2B445B-CC6C-4CBE-BA06-3077BDDBF225}"/>
    <hyperlink ref="Q2156" location="プレー記録!B1205:B1288" display="プレー記録!B1205:B1288" xr:uid="{D52E7685-4FC6-4AF4-AB23-87EA1E98F709}"/>
    <hyperlink ref="R2156" location="プレー記録!B1291:B1374" display="プレー記録!B1291:B1374" xr:uid="{CA529D1B-79A8-4588-BA36-25D9B7826535}"/>
    <hyperlink ref="K2157" location="プレー記録!B1377:B1460" display="プレー記録!B1377:B1460" xr:uid="{FD3A8AE3-8769-4397-9DFD-5B28958BE8FD}"/>
    <hyperlink ref="L2157" location="プレー記録!B1463:B1546" display="プレー記録!B1463:B1546" xr:uid="{2A3BFCA7-5424-4612-8306-6C2F56B94820}"/>
    <hyperlink ref="M2157" location="プレー記録!B1549:B1632" display="プレー記録!B1549:B1632" xr:uid="{8A3EB0EB-6AEF-4244-8003-66F7E46BC57B}"/>
    <hyperlink ref="N2157" location="プレー記録!B1635:B1718" display="プレー記録!B1635:B1718" xr:uid="{659778E8-2C07-45A1-8A72-C34842375E80}"/>
    <hyperlink ref="O2157" location="プレー記録!B1721:B1804" display="プレー記録!B1721:B1804" xr:uid="{DA9E15CC-5DBD-4A45-B1CD-4B3B93BA3D37}"/>
    <hyperlink ref="P2157" location="プレー記録!B1807:B1890" display="プレー記録!B1807:B1890" xr:uid="{C5B9A7B2-D636-4EFE-917A-4822C5DE590F}"/>
    <hyperlink ref="Q2157" location="プレー記録!B1893:B1976" display="プレー記録!B1893:B1976" xr:uid="{B254E8F3-A09F-4EF7-8D0F-C0EE5DDDBC42}"/>
    <hyperlink ref="R2157" location="プレー記録!B1979:B2062" display="プレー記録!B1979:B2062" xr:uid="{5118B729-3EE5-4FFE-AE32-33A7C8F36484}"/>
    <hyperlink ref="K2158" location="プレー記録!B2065:B2148" display="プレー記録!B2065:B2148" xr:uid="{3FC5BF3F-1BE0-4C82-AF15-631D69082529}"/>
    <hyperlink ref="M2158" location="プレー記録!B2237:B2320" display="プレー記録!B2237:B2320" xr:uid="{64DC8DC5-56EB-4A06-89FA-F1A16729BECC}"/>
    <hyperlink ref="N2158" location="プレー記録!B2323:B2406" display="プレー記録!B2323:B2406" xr:uid="{2AC4560D-164B-49F0-BEBE-D755622623A4}"/>
    <hyperlink ref="O2158" location="プレー記録!B2409:B2492" display="プレー記録!B2409:B2492" xr:uid="{7851FDA0-408A-4D6D-AECA-572F5BF445BE}"/>
    <hyperlink ref="P2158" location="プレー記録!B2495:B2578" display="プレー記録!B2495:B2578" xr:uid="{0CBA29BE-879C-43AC-B0EA-5E05094F3015}"/>
    <hyperlink ref="Q2158" location="プレー記録!B2581:B2664" display="プレー記録!B2581:B2664" xr:uid="{AF1917D9-14BE-4D70-AB3C-2AAC3DEB6292}"/>
    <hyperlink ref="R2155" location="プレー記録!B603:B686" display="プレー記録!B603:B686" xr:uid="{D500C4FE-D247-4303-A50C-8873070CD416}"/>
    <hyperlink ref="Q2155" location="プレー記録!B517:B600" display="プレー記録!B517:B600" xr:uid="{F9C6B6C4-8BE9-440E-BBC9-CEA4F0B01C8F}"/>
    <hyperlink ref="P2155" location="プレー記録!B431:B514" display="プレー記録!B431:B514" xr:uid="{259A6815-6E73-4C27-840B-CCDEAAB3EEC0}"/>
    <hyperlink ref="O2155" location="プレー記録!B345:B428" display="プレー記録!B345:B428" xr:uid="{1FD8AC11-35C1-4ED3-866C-EFCCB73C39ED}"/>
    <hyperlink ref="N2155" location="プレー記録!B259:B342" display="プレー記録!B259:B342" xr:uid="{296A61DD-06A3-4A75-BD5A-760084AB8D0D}"/>
    <hyperlink ref="M2155" location="プレー記録!B173:B256" display="プレー記録!B173:B256" xr:uid="{9F75F577-17F1-4BC1-BFC6-2F7D324D89CA}"/>
    <hyperlink ref="L2155" location="プレー記録!B87:B170" display="プレー記録!B87:B170" xr:uid="{D1C1A17D-3D2E-4BBD-870F-E0D7A9E4EC73}"/>
    <hyperlink ref="K2155" location="プレー記録!B1" display="プレー記録!B1" xr:uid="{4F6F80E6-68DD-46F3-ABE8-A9F9F0A28225}"/>
    <hyperlink ref="K2242" location="プレー記録!B689:B772" display="プレー記録!B689:B772" xr:uid="{5F241612-4CEE-494C-BF27-66A37D7A739D}"/>
    <hyperlink ref="L2242" location="プレー記録!B775:B858" display="プレー記録!B775:B858" xr:uid="{7A203E9B-C10D-4214-AE02-9A7A9CA506FD}"/>
    <hyperlink ref="M2242" location="プレー記録!B861:B944" display="プレー記録!B861:B944" xr:uid="{EC1A9BF6-E624-488F-BB48-B9F5F753A988}"/>
    <hyperlink ref="N2242" location="プレー記録!B947:B1030" display="プレー記録!B947:B1030" xr:uid="{B0ED6768-33D7-4207-8E6D-BBA7D2467E75}"/>
    <hyperlink ref="O2242" location="プレー記録!B1033:B1116" display="プレー記録!B1033:B1116" xr:uid="{FE737CA5-0EE2-4CBD-B439-71BF842ADBA5}"/>
    <hyperlink ref="P2242" location="プレー記録!B1119:B1202" display="プレー記録!B1119:B1202" xr:uid="{7FA9B1FA-E8C9-4340-B845-85A392D2C951}"/>
    <hyperlink ref="Q2242" location="プレー記録!B1205:B1288" display="プレー記録!B1205:B1288" xr:uid="{27E19D4C-CC11-422D-8DFC-C2D6AD109493}"/>
    <hyperlink ref="R2242" location="プレー記録!B1291:B1374" display="プレー記録!B1291:B1374" xr:uid="{0CB7261D-D0AC-433E-B99F-ABC71FD6C6F8}"/>
    <hyperlink ref="K2243" location="プレー記録!B1377:B1460" display="プレー記録!B1377:B1460" xr:uid="{69150E13-E287-4176-9E16-19C0E219A4F7}"/>
    <hyperlink ref="L2243" location="プレー記録!B1463:B1546" display="プレー記録!B1463:B1546" xr:uid="{3F0BA29D-C5DB-4CC6-9A1B-2E2911344AD8}"/>
    <hyperlink ref="M2243" location="プレー記録!B1549:B1632" display="プレー記録!B1549:B1632" xr:uid="{7776AF12-6D49-4992-881D-11CA30EFDCB5}"/>
    <hyperlink ref="N2243" location="プレー記録!B1635:B1718" display="プレー記録!B1635:B1718" xr:uid="{9D59B0A8-1CF2-44B9-8A2C-FE30E1B2875B}"/>
    <hyperlink ref="O2243" location="プレー記録!B1721:B1804" display="プレー記録!B1721:B1804" xr:uid="{BBC356C2-9085-4943-85F8-59291BD783DF}"/>
    <hyperlink ref="P2243" location="プレー記録!B1807:B1890" display="プレー記録!B1807:B1890" xr:uid="{F9C1AC3B-4D27-4AE9-9EB8-72958CBA600D}"/>
    <hyperlink ref="Q2243" location="プレー記録!B1893:B1976" display="プレー記録!B1893:B1976" xr:uid="{9D60A5F2-6F5C-448B-AB71-F22546CE42E4}"/>
    <hyperlink ref="R2243" location="プレー記録!B1979:B2062" display="プレー記録!B1979:B2062" xr:uid="{D9553FD5-6FAF-4AD2-ADE0-6495A999C45F}"/>
    <hyperlink ref="K2244" location="プレー記録!B2065:B2148" display="プレー記録!B2065:B2148" xr:uid="{27368382-C892-44F7-81FD-7381A498DD2F}"/>
    <hyperlink ref="L2244" location="プレー記録!B2151:B2234" display="プレー記録!B2151:B2234" xr:uid="{39F50BFF-F896-4EF9-922A-A6407C6FB53E}"/>
    <hyperlink ref="N2244" location="プレー記録!B2323:B2406" display="プレー記録!B2323:B2406" xr:uid="{F4CADECC-073C-4547-A3AE-B9ACDABAEC90}"/>
    <hyperlink ref="O2244" location="プレー記録!B2409:B2492" display="プレー記録!B2409:B2492" xr:uid="{CB7A7A92-834C-44B8-87B8-8F8ECE07AEF7}"/>
    <hyperlink ref="P2244" location="プレー記録!B2495:B2578" display="プレー記録!B2495:B2578" xr:uid="{E098CBE8-6504-4499-81FA-B4642B67AE8C}"/>
    <hyperlink ref="Q2244" location="プレー記録!B2581:B2664" display="プレー記録!B2581:B2664" xr:uid="{00983BB8-E0F8-4F1A-8839-017B04D957DA}"/>
    <hyperlink ref="R2241" location="プレー記録!B603:B686" display="プレー記録!B603:B686" xr:uid="{60C27337-0925-4CB6-ABAF-9790E34488A8}"/>
    <hyperlink ref="Q2241" location="プレー記録!B517:B600" display="プレー記録!B517:B600" xr:uid="{D6EA192F-4B22-4290-87E9-B9EAD8CDF644}"/>
    <hyperlink ref="P2241" location="プレー記録!B431:B514" display="プレー記録!B431:B514" xr:uid="{470D94EE-7EB5-43DC-B3BE-D5983F9C21D6}"/>
    <hyperlink ref="O2241" location="プレー記録!B345:B428" display="プレー記録!B345:B428" xr:uid="{31CF3174-321F-427F-962F-9A39CFC75329}"/>
    <hyperlink ref="N2241" location="プレー記録!B259:B342" display="プレー記録!B259:B342" xr:uid="{3C52090C-23B5-449C-A035-3D5628CD24A3}"/>
    <hyperlink ref="M2241" location="プレー記録!B173:B256" display="プレー記録!B173:B256" xr:uid="{6AA77A78-205F-460D-89D5-173034FD8852}"/>
    <hyperlink ref="L2241" location="プレー記録!B87:B170" display="プレー記録!B87:B170" xr:uid="{96F7B8DD-2CCB-4BDF-9044-05C92171FBB7}"/>
    <hyperlink ref="K2241" location="プレー記録!B1" display="プレー記録!B1" xr:uid="{78539AD6-24B5-4754-86B8-5018F634690F}"/>
    <hyperlink ref="K2328" location="プレー記録!B689:B772" display="プレー記録!B689:B772" xr:uid="{AC2BCE48-739E-41E1-BE3A-E85D0C311CDD}"/>
    <hyperlink ref="L2328" location="プレー記録!B775:B858" display="プレー記録!B775:B858" xr:uid="{205BD1AD-62DE-4D98-9AC7-FF4645FD5895}"/>
    <hyperlink ref="M2328" location="プレー記録!B861:B944" display="プレー記録!B861:B944" xr:uid="{5CF9BE19-2CBD-4DC9-8786-68B767D3958C}"/>
    <hyperlink ref="N2328" location="プレー記録!B947:B1030" display="プレー記録!B947:B1030" xr:uid="{9650486C-C17E-4E74-804B-9EBCA3C6BCE5}"/>
    <hyperlink ref="O2328" location="プレー記録!B1033:B1116" display="プレー記録!B1033:B1116" xr:uid="{62C3E6B0-14B8-4391-A1E0-D3F1B37A785F}"/>
    <hyperlink ref="P2328" location="プレー記録!B1119:B1202" display="プレー記録!B1119:B1202" xr:uid="{CB3E3136-EAD3-4C0E-A7D0-C0B03862077A}"/>
    <hyperlink ref="Q2328" location="プレー記録!B1205:B1288" display="プレー記録!B1205:B1288" xr:uid="{285D48B8-8385-417C-8DC8-40BE0E0BAE7A}"/>
    <hyperlink ref="R2328" location="プレー記録!B1291:B1374" display="プレー記録!B1291:B1374" xr:uid="{9DA74307-08B1-46EB-8842-E140E4B8D6A7}"/>
    <hyperlink ref="K2329" location="プレー記録!B1377:B1460" display="プレー記録!B1377:B1460" xr:uid="{B0E6EC3E-ADF2-46A1-A2CB-A5F1A908EC04}"/>
    <hyperlink ref="L2329" location="プレー記録!B1463:B1546" display="プレー記録!B1463:B1546" xr:uid="{953B6486-7F42-46DB-B1CB-5A266C9BE7FE}"/>
    <hyperlink ref="M2329" location="プレー記録!B1549:B1632" display="プレー記録!B1549:B1632" xr:uid="{1BFECDE6-A0B6-446C-9ABE-6B1272DFB548}"/>
    <hyperlink ref="N2329" location="プレー記録!B1635:B1718" display="プレー記録!B1635:B1718" xr:uid="{F88F46DD-4825-445F-9A40-D7AC3F50F096}"/>
    <hyperlink ref="O2329" location="プレー記録!B1721:B1804" display="プレー記録!B1721:B1804" xr:uid="{47264C5A-9496-47EF-B8FA-16E50DBBC372}"/>
    <hyperlink ref="P2329" location="プレー記録!B1807:B1890" display="プレー記録!B1807:B1890" xr:uid="{29DC9FF1-C0E4-468F-818A-C1FCFC2A3069}"/>
    <hyperlink ref="Q2329" location="プレー記録!B1893:B1976" display="プレー記録!B1893:B1976" xr:uid="{1A3F9BA7-A700-47CE-B325-D04F250011D9}"/>
    <hyperlink ref="R2329" location="プレー記録!B1979:B2062" display="プレー記録!B1979:B2062" xr:uid="{3E3D0852-3FAC-4C64-A32C-0C7BEF845A8D}"/>
    <hyperlink ref="K2330" location="プレー記録!B2065:B2148" display="プレー記録!B2065:B2148" xr:uid="{D14F95E4-5991-4F38-B307-C7D736948DBD}"/>
    <hyperlink ref="L2330" location="プレー記録!B2151:B2234" display="プレー記録!B2151:B2234" xr:uid="{26B5E796-5A6E-4E3C-BFF2-6CD6EAF62D4E}"/>
    <hyperlink ref="M2330" location="プレー記録!B2237:B2320" display="プレー記録!B2237:B2320" xr:uid="{0CF8A8A0-B70F-4E30-8415-82B01F9894D4}"/>
    <hyperlink ref="O2330" location="プレー記録!B2409:B2492" display="プレー記録!B2409:B2492" xr:uid="{71098C07-0FB6-4911-8FBD-B5B920E38D27}"/>
    <hyperlink ref="P2330" location="プレー記録!B2495:B2578" display="プレー記録!B2495:B2578" xr:uid="{E83FB3D4-CE09-4CF4-8541-7FF5F51DF696}"/>
    <hyperlink ref="Q2330" location="プレー記録!B2581:B2664" display="プレー記録!B2581:B2664" xr:uid="{AAAF6782-975F-4266-83DE-B8459A4B35E1}"/>
    <hyperlink ref="R2327" location="プレー記録!B603:B686" display="プレー記録!B603:B686" xr:uid="{053F27F9-E225-47C4-883F-E155C2C2ECED}"/>
    <hyperlink ref="Q2327" location="プレー記録!B517:B600" display="プレー記録!B517:B600" xr:uid="{9F60CA92-6D0C-417D-921D-22C385D3922D}"/>
    <hyperlink ref="P2327" location="プレー記録!B431:B514" display="プレー記録!B431:B514" xr:uid="{C9CFD92E-CEFB-437B-A3CD-04BE3E9786A8}"/>
    <hyperlink ref="O2327" location="プレー記録!B345:B428" display="プレー記録!B345:B428" xr:uid="{D64EB1AF-E38D-4AEE-8F48-61FE076E2E79}"/>
    <hyperlink ref="N2327" location="プレー記録!B259:B342" display="プレー記録!B259:B342" xr:uid="{E7D76CA9-6485-4E02-B9C9-066C05E73B9C}"/>
    <hyperlink ref="M2327" location="プレー記録!B173:B256" display="プレー記録!B173:B256" xr:uid="{535DF3CC-F5F3-4C6D-9A22-7A097468379F}"/>
    <hyperlink ref="L2327" location="プレー記録!B87:B170" display="プレー記録!B87:B170" xr:uid="{CE6EA137-95C7-48BF-8827-9991DD4BE01A}"/>
    <hyperlink ref="K2327" location="プレー記録!B1" display="プレー記録!B1" xr:uid="{009B937B-4C30-4769-8AC6-DF15211FC281}"/>
    <hyperlink ref="K2414" location="プレー記録!B689:B772" display="プレー記録!B689:B772" xr:uid="{9BAD432E-B4D0-4BF0-8D3B-CB4BB09E3B82}"/>
    <hyperlink ref="L2414" location="プレー記録!B775:B858" display="プレー記録!B775:B858" xr:uid="{D01EC5F6-24D5-46B0-8D98-168A043C6BE2}"/>
    <hyperlink ref="M2414" location="プレー記録!B861:B944" display="プレー記録!B861:B944" xr:uid="{83114543-9FDF-4CA8-9D5E-E46817D4476E}"/>
    <hyperlink ref="N2414" location="プレー記録!B947:B1030" display="プレー記録!B947:B1030" xr:uid="{8CA332BE-0AFA-4C3B-867C-68CFE9CEC077}"/>
    <hyperlink ref="O2414" location="プレー記録!B1033:B1116" display="プレー記録!B1033:B1116" xr:uid="{E909DB8E-A057-4443-AD4E-B540786783A0}"/>
    <hyperlink ref="P2414" location="プレー記録!B1119:B1202" display="プレー記録!B1119:B1202" xr:uid="{22E2A0DF-43F4-4AFE-A056-B538D15040F9}"/>
    <hyperlink ref="Q2414" location="プレー記録!B1205:B1288" display="プレー記録!B1205:B1288" xr:uid="{F53A394E-203F-42C3-B2A7-B7897153C64D}"/>
    <hyperlink ref="R2414" location="プレー記録!B1291:B1374" display="プレー記録!B1291:B1374" xr:uid="{9C6C3E4A-07A1-4079-81C0-12C83931438D}"/>
    <hyperlink ref="K2415" location="プレー記録!B1377:B1460" display="プレー記録!B1377:B1460" xr:uid="{B55AE76D-070E-4452-991E-D5D2CFCAAE2F}"/>
    <hyperlink ref="L2415" location="プレー記録!B1463:B1546" display="プレー記録!B1463:B1546" xr:uid="{90C0C961-8DC9-40A8-83E0-E6FD6B16CEDC}"/>
    <hyperlink ref="M2415" location="プレー記録!B1549:B1632" display="プレー記録!B1549:B1632" xr:uid="{1D493B6A-2903-4E4D-BE6F-E8471B6B1099}"/>
    <hyperlink ref="N2415" location="プレー記録!B1635:B1718" display="プレー記録!B1635:B1718" xr:uid="{18160F87-13A3-4B37-B8D8-4766B57CCC2B}"/>
    <hyperlink ref="O2415" location="プレー記録!B1721:B1804" display="プレー記録!B1721:B1804" xr:uid="{D7BCDA21-FC08-49CA-8566-55EF14AF7FF6}"/>
    <hyperlink ref="P2415" location="プレー記録!B1807:B1890" display="プレー記録!B1807:B1890" xr:uid="{23C0D937-4A42-4B8C-838A-B7DE8F2D5729}"/>
    <hyperlink ref="Q2415" location="プレー記録!B1893:B1976" display="プレー記録!B1893:B1976" xr:uid="{BD3C256E-CA76-4B0B-BDE0-57DAA827D7D3}"/>
    <hyperlink ref="R2415" location="プレー記録!B1979:B2062" display="プレー記録!B1979:B2062" xr:uid="{B332AE33-5CC3-48D8-9C92-5955AD3D12BB}"/>
    <hyperlink ref="K2416" location="プレー記録!B2065:B2148" display="プレー記録!B2065:B2148" xr:uid="{DE9349DE-068E-478F-A7B9-4F5BF1F59E05}"/>
    <hyperlink ref="L2416" location="プレー記録!B2151:B2234" display="プレー記録!B2151:B2234" xr:uid="{2B10A0EB-29BD-4B84-966A-502CEBBE3690}"/>
    <hyperlink ref="M2416" location="プレー記録!B2237:B2320" display="プレー記録!B2237:B2320" xr:uid="{061BD5CE-B444-4E9C-9A08-6F81C1763525}"/>
    <hyperlink ref="N2416" location="プレー記録!B2323:B2406" display="プレー記録!B2323:B2406" xr:uid="{ED24C561-117B-41C5-9455-6443B97B90B1}"/>
    <hyperlink ref="P2416" location="プレー記録!B2495:B2578" display="プレー記録!B2495:B2578" xr:uid="{46051709-1050-4A7F-A696-666F6CB1D498}"/>
    <hyperlink ref="Q2416" location="プレー記録!B2581:B2664" display="プレー記録!B2581:B2664" xr:uid="{6817921B-F4E6-41C6-AB5D-6AD9BD3F590A}"/>
    <hyperlink ref="R2413" location="プレー記録!B603:B686" display="プレー記録!B603:B686" xr:uid="{42B1E7E4-1368-4E3D-A0B2-C425BBE6E8D5}"/>
    <hyperlink ref="Q2413" location="プレー記録!B517:B600" display="プレー記録!B517:B600" xr:uid="{6977FD4A-01CB-4C5B-9D6A-7BB83D3F7573}"/>
    <hyperlink ref="P2413" location="プレー記録!B431:B514" display="プレー記録!B431:B514" xr:uid="{13EE3D05-2CF5-40D6-96DD-3A7E9190E8E6}"/>
    <hyperlink ref="O2413" location="プレー記録!B345:B428" display="プレー記録!B345:B428" xr:uid="{24D6E3FA-D4F1-47B9-8146-4522A70EE271}"/>
    <hyperlink ref="N2413" location="プレー記録!B259:B342" display="プレー記録!B259:B342" xr:uid="{CE29C5CD-0EBC-4EEA-8A28-9AA1AA6A5DCA}"/>
    <hyperlink ref="M2413" location="プレー記録!B173:B256" display="プレー記録!B173:B256" xr:uid="{654D625E-AC43-40F0-8EB6-F9A65A63B103}"/>
    <hyperlink ref="L2413" location="プレー記録!B87:B170" display="プレー記録!B87:B170" xr:uid="{9EDDBA6D-D381-4C64-B252-6BA59B8B0814}"/>
    <hyperlink ref="K2413" location="プレー記録!B1" display="プレー記録!B1" xr:uid="{50382F1C-36DB-4E41-B0DA-E3EE042DE364}"/>
    <hyperlink ref="K2500" location="プレー記録!B689:B772" display="プレー記録!B689:B772" xr:uid="{07F79E6B-EA9C-4CA9-BF53-D35206E6F2F9}"/>
    <hyperlink ref="L2500" location="プレー記録!B775:B858" display="プレー記録!B775:B858" xr:uid="{69658792-C552-4D35-A42A-9746FD82A518}"/>
    <hyperlink ref="M2500" location="プレー記録!B861:B944" display="プレー記録!B861:B944" xr:uid="{45CCC631-2F6C-47E0-8770-D3CE04C80EB5}"/>
    <hyperlink ref="N2500" location="プレー記録!B947:B1030" display="プレー記録!B947:B1030" xr:uid="{6303FB0F-019F-461A-8CF9-F1D0125C7C8B}"/>
    <hyperlink ref="O2500" location="プレー記録!B1033:B1116" display="プレー記録!B1033:B1116" xr:uid="{8EA43FC5-94D4-470D-9C9B-B64889D0CEBA}"/>
    <hyperlink ref="P2500" location="プレー記録!B1119:B1202" display="プレー記録!B1119:B1202" xr:uid="{60BFE2B9-44D9-4377-830B-50E4FB34EC3F}"/>
    <hyperlink ref="Q2500" location="プレー記録!B1205:B1288" display="プレー記録!B1205:B1288" xr:uid="{7F5D98C8-90F6-4D7E-B7E4-47695067303C}"/>
    <hyperlink ref="R2500" location="プレー記録!B1291:B1374" display="プレー記録!B1291:B1374" xr:uid="{7EAA6518-6F72-4C63-8B98-CC123FDCE69F}"/>
    <hyperlink ref="K2501" location="プレー記録!B1377:B1460" display="プレー記録!B1377:B1460" xr:uid="{26A8AFA5-CA1B-410D-AB54-69EBB35C9DDA}"/>
    <hyperlink ref="L2501" location="プレー記録!B1463:B1546" display="プレー記録!B1463:B1546" xr:uid="{B802D219-0738-4C13-95BC-5D7772AB24D5}"/>
    <hyperlink ref="M2501" location="プレー記録!B1549:B1632" display="プレー記録!B1549:B1632" xr:uid="{EE30C1B4-4836-4493-A7B8-6E8F1EAC72A4}"/>
    <hyperlink ref="N2501" location="プレー記録!B1635:B1718" display="プレー記録!B1635:B1718" xr:uid="{0D5E5409-BAB6-4C2C-A09C-60E5799F3AD9}"/>
    <hyperlink ref="O2501" location="プレー記録!B1721:B1804" display="プレー記録!B1721:B1804" xr:uid="{434498EE-84B4-4AAE-89A8-D25C23195D09}"/>
    <hyperlink ref="P2501" location="プレー記録!B1807:B1890" display="プレー記録!B1807:B1890" xr:uid="{2294C47B-19B8-4219-AE3D-CA507A12DC6F}"/>
    <hyperlink ref="Q2501" location="プレー記録!B1893:B1976" display="プレー記録!B1893:B1976" xr:uid="{19785E00-BCED-49D7-81FE-983B4AC92D36}"/>
    <hyperlink ref="R2501" location="プレー記録!B1979:B2062" display="プレー記録!B1979:B2062" xr:uid="{34F6EE05-D101-473F-B260-372C9BE024E3}"/>
    <hyperlink ref="K2502" location="プレー記録!B2065:B2148" display="プレー記録!B2065:B2148" xr:uid="{92E9CC66-F4DF-4A73-9C8E-BEE33A5BBFDE}"/>
    <hyperlink ref="L2502" location="プレー記録!B2151:B2234" display="プレー記録!B2151:B2234" xr:uid="{2BA46CFB-4809-4EB8-962C-E5E6B5BEAA14}"/>
    <hyperlink ref="M2502" location="プレー記録!B2237:B2320" display="プレー記録!B2237:B2320" xr:uid="{0A58CC50-78A1-460B-BF7F-0A7C2FF42709}"/>
    <hyperlink ref="N2502" location="プレー記録!B2323:B2406" display="プレー記録!B2323:B2406" xr:uid="{CDA5BB22-8313-4957-8612-DA86720518B6}"/>
    <hyperlink ref="O2502" location="プレー記録!B2409:B2492" display="プレー記録!B2409:B2492" xr:uid="{6476FEB7-DDDA-4C86-98BE-927122CD9D54}"/>
    <hyperlink ref="Q2502" location="プレー記録!B2581:B2664" display="プレー記録!B2581:B2664" xr:uid="{21BEFA71-AA9B-479A-8B59-F1DD1B7DA093}"/>
    <hyperlink ref="R2499" location="プレー記録!B603:B686" display="プレー記録!B603:B686" xr:uid="{42A1D0A9-49C1-49BC-86DB-5E767A87D826}"/>
    <hyperlink ref="Q2499" location="プレー記録!B517:B600" display="プレー記録!B517:B600" xr:uid="{F2FD1069-0223-4CBA-880A-481AF5208F22}"/>
    <hyperlink ref="P2499" location="プレー記録!B431:B514" display="プレー記録!B431:B514" xr:uid="{E50420FF-CE20-458C-AC75-1E0E3C366B5C}"/>
    <hyperlink ref="O2499" location="プレー記録!B345:B428" display="プレー記録!B345:B428" xr:uid="{1B7E88A2-8FCE-4587-A5E1-1266B3C9C60F}"/>
    <hyperlink ref="N2499" location="プレー記録!B259:B342" display="プレー記録!B259:B342" xr:uid="{77956DA8-DCF2-47F9-84B2-E30723A7531B}"/>
    <hyperlink ref="M2499" location="プレー記録!B173:B256" display="プレー記録!B173:B256" xr:uid="{73EA6201-9777-4A80-8692-12CFF6943695}"/>
    <hyperlink ref="L2499" location="プレー記録!B87:B170" display="プレー記録!B87:B170" xr:uid="{0A1BE7B9-620E-4963-8F58-096201C3A08D}"/>
    <hyperlink ref="K2499" location="プレー記録!B1" display="プレー記録!B1" xr:uid="{2FFCAD49-7472-4CCC-A3C6-5EF2C53530E1}"/>
    <hyperlink ref="K2586" location="プレー記録!B689:B772" display="プレー記録!B689:B772" xr:uid="{4CF6AD94-E966-4FDC-A513-CF188DED2782}"/>
    <hyperlink ref="L2586" location="プレー記録!B775:B858" display="プレー記録!B775:B858" xr:uid="{FBEEEDC9-E78E-40EB-A8B8-6F3036A3D633}"/>
    <hyperlink ref="M2586" location="プレー記録!B861:B944" display="プレー記録!B861:B944" xr:uid="{BCDD629D-451C-423C-8BD7-62CB4A8D3C2B}"/>
    <hyperlink ref="N2586" location="プレー記録!B947:B1030" display="プレー記録!B947:B1030" xr:uid="{1B0695D1-DCC7-43E5-8156-012CC91B31D0}"/>
    <hyperlink ref="O2586" location="プレー記録!B1033:B1116" display="プレー記録!B1033:B1116" xr:uid="{4602462A-BCEF-4FB3-A06A-992341E9EF7A}"/>
    <hyperlink ref="P2586" location="プレー記録!B1119:B1202" display="プレー記録!B1119:B1202" xr:uid="{FC806375-8925-4658-A120-A9F650A7E9F4}"/>
    <hyperlink ref="Q2586" location="プレー記録!B1205:B1288" display="プレー記録!B1205:B1288" xr:uid="{E8933D45-3D8A-40EB-B505-92444D784890}"/>
    <hyperlink ref="R2586" location="プレー記録!B1291:B1374" display="プレー記録!B1291:B1374" xr:uid="{F8C6B451-E017-4B31-8F86-0BED98CA4B80}"/>
    <hyperlink ref="K2587" location="プレー記録!B1377:B1460" display="プレー記録!B1377:B1460" xr:uid="{E56B39AD-B875-4D82-AEA8-72310D554D98}"/>
    <hyperlink ref="L2587" location="プレー記録!B1463:B1546" display="プレー記録!B1463:B1546" xr:uid="{B564F2C0-FE45-468F-B464-CA4A66815432}"/>
    <hyperlink ref="M2587" location="プレー記録!B1549:B1632" display="プレー記録!B1549:B1632" xr:uid="{912DFE96-60AE-4041-832C-61E7167CA05D}"/>
    <hyperlink ref="N2587" location="プレー記録!B1635:B1718" display="プレー記録!B1635:B1718" xr:uid="{79A9A762-4B4E-4786-B9D9-690949873C66}"/>
    <hyperlink ref="O2587" location="プレー記録!B1721:B1804" display="プレー記録!B1721:B1804" xr:uid="{2CA11A8D-CF19-47D4-8CF7-8DF0CDE6EB17}"/>
    <hyperlink ref="P2587" location="プレー記録!B1807:B1890" display="プレー記録!B1807:B1890" xr:uid="{60AAA31C-6449-4BB8-B379-891E810DDD76}"/>
    <hyperlink ref="Q2587" location="プレー記録!B1893:B1976" display="プレー記録!B1893:B1976" xr:uid="{8A7C49B3-A1E7-41E4-898B-540F65A45D93}"/>
    <hyperlink ref="R2587" location="プレー記録!B1979:B2062" display="プレー記録!B1979:B2062" xr:uid="{88F69A70-355D-4054-BA73-B1BD768F1A8C}"/>
    <hyperlink ref="K2588" location="プレー記録!B2065:B2148" display="プレー記録!B2065:B2148" xr:uid="{DD48C748-C706-40E6-BB9C-69DF2655C6F5}"/>
    <hyperlink ref="L2588" location="プレー記録!B2151:B2234" display="プレー記録!B2151:B2234" xr:uid="{C5C103CB-D7FF-48DF-86C3-C17C7A1180D0}"/>
    <hyperlink ref="M2588" location="プレー記録!B2237:B2320" display="プレー記録!B2237:B2320" xr:uid="{ADFBCCC8-3E09-4833-BBE4-0F6D9DC63C36}"/>
    <hyperlink ref="N2588" location="プレー記録!B2323:B2406" display="プレー記録!B2323:B2406" xr:uid="{AE38E85F-5AF9-45FA-96E9-0A53D21A4D02}"/>
    <hyperlink ref="O2588" location="プレー記録!B2409:B2492" display="プレー記録!B2409:B2492" xr:uid="{D5B97070-8BC2-4577-8773-B7403807B75C}"/>
    <hyperlink ref="P2588" location="プレー記録!B2495:B2578" display="プレー記録!B2495:B2578" xr:uid="{38842194-543B-4F50-96A0-AFB6AE9B2B12}"/>
    <hyperlink ref="R2585" location="プレー記録!B603:B686" display="プレー記録!B603:B686" xr:uid="{68353633-D3CE-4B39-AE9D-A7A4F5A2BBEA}"/>
    <hyperlink ref="Q2585" location="プレー記録!B517:B600" display="プレー記録!B517:B600" xr:uid="{1ECDEABB-792C-4D6B-A945-463B9B09BF1A}"/>
    <hyperlink ref="P2585" location="プレー記録!B431:B514" display="プレー記録!B431:B514" xr:uid="{9EB07241-A9C1-41CB-8913-40B950CE5A2B}"/>
    <hyperlink ref="O2585" location="プレー記録!B345:B428" display="プレー記録!B345:B428" xr:uid="{05B5B749-D651-4168-9E97-1EF72AA8AF92}"/>
    <hyperlink ref="N2585" location="プレー記録!B259:B342" display="プレー記録!B259:B342" xr:uid="{0F27550E-488F-4958-955A-7952ADE29B20}"/>
    <hyperlink ref="M2585" location="プレー記録!B173:B256" display="プレー記録!B173:B256" xr:uid="{0BC70B0B-A972-41DD-B666-F26865B89057}"/>
    <hyperlink ref="L2585" location="プレー記録!B87:B170" display="プレー記録!B87:B170" xr:uid="{6EE5B471-5B03-4B63-A372-05B0FF26C5DF}"/>
    <hyperlink ref="K2585" location="プレー記録!B1" display="プレー記録!B1" xr:uid="{5A1AC85B-F05F-456A-8B61-9FFAE84AD1D1}"/>
    <hyperlink ref="B116" location="プレー記録!A87" display="本日TOP↑" xr:uid="{E36E6E46-AC3D-43B3-9941-63C09479746C}"/>
    <hyperlink ref="B121" location="プレー記録!A87" display="本日TOP↑" xr:uid="{5343E485-E30A-4D66-AC2F-1E389DC0043A}"/>
    <hyperlink ref="B126" location="プレー記録!A87" display="本日TOP↑" xr:uid="{69008F92-35FA-44E0-8D56-FAB1641BA63A}"/>
    <hyperlink ref="B131" location="プレー記録!A87" display="本日TOP↑" xr:uid="{1EAAE4DD-314D-4671-894F-43812CECA678}"/>
    <hyperlink ref="B136" location="プレー記録!A87" display="本日TOP↑" xr:uid="{F188FAAF-7137-4B8B-9D89-66B8F381A233}"/>
    <hyperlink ref="B141" location="プレー記録!A87" display="本日TOP↑" xr:uid="{BA70ADFA-EE59-4A2A-B9C7-4AAC94917014}"/>
    <hyperlink ref="B146" location="プレー記録!A87" display="本日TOP↑" xr:uid="{4459492B-2B4C-49A4-B967-7A0CA58248F6}"/>
    <hyperlink ref="B151" location="プレー記録!A87" display="本日TOP↑" xr:uid="{316EA7F8-EB86-4345-BCAB-F4E852D3B635}"/>
    <hyperlink ref="B156" location="プレー記録!A87" display="本日TOP↑" xr:uid="{0C5848D7-62C8-473B-8458-451F8D2CDFD4}"/>
    <hyperlink ref="B161" location="プレー記録!A87" display="本日TOP↑" xr:uid="{A257C81D-EA74-4ACC-90B8-FD199929DDE6}"/>
    <hyperlink ref="B166" location="プレー記録!A87" display="本日TOP↑" xr:uid="{41559864-D63A-4FFD-91E3-B7EE6F0EDE64}"/>
    <hyperlink ref="B171" location="プレー記録!A87" display="本日TOP↑" xr:uid="{BAD5F8AF-8D1E-472E-B43D-E833099D5FBF}"/>
    <hyperlink ref="B197" location="プレー記録!A173" display="本日TOP↑" xr:uid="{B38F2B6E-AB73-4593-B09A-F12AD36CECA5}"/>
    <hyperlink ref="B202" location="プレー記録!A173" display="本日TOP↑" xr:uid="{B94517B6-9B2D-43FA-BBC5-6E3DFE2A424A}"/>
    <hyperlink ref="B207" location="プレー記録!A173" display="本日TOP↑" xr:uid="{C095BC78-27DC-4455-AB58-F82621E1C849}"/>
    <hyperlink ref="B212" location="プレー記録!A173" display="本日TOP↑" xr:uid="{9394CA83-36CE-4FD3-9447-89F91E445A1F}"/>
    <hyperlink ref="B217" location="プレー記録!A173" display="本日TOP↑" xr:uid="{A5B845E5-8FA2-4FAB-892B-ECB083629369}"/>
    <hyperlink ref="B222" location="プレー記録!A173" display="本日TOP↑" xr:uid="{61160467-C65C-4B5C-9728-2E4D46FFC91C}"/>
    <hyperlink ref="B227" location="プレー記録!A173" display="本日TOP↑" xr:uid="{EFD08656-9866-46E2-9D12-B601EB39FB90}"/>
    <hyperlink ref="B232" location="プレー記録!A173" display="本日TOP↑" xr:uid="{BFC25AC7-9C12-405D-8F3F-AAA8C3A38D61}"/>
    <hyperlink ref="B237" location="プレー記録!A173" display="本日TOP↑" xr:uid="{86DA1212-9ED1-494A-B86C-ACC5D82B3120}"/>
    <hyperlink ref="B242" location="プレー記録!A173" display="本日TOP↑" xr:uid="{57BC3595-F36C-419B-8C47-973823E0FB8E}"/>
    <hyperlink ref="B247" location="プレー記録!A173" display="本日TOP↑" xr:uid="{0B0A4015-7035-492D-A4EE-707785F788FD}"/>
    <hyperlink ref="B252" location="プレー記録!A173" display="本日TOP↑" xr:uid="{2672EFFE-0D66-4D42-A5D8-1981B9E3AEA2}"/>
    <hyperlink ref="B257" location="プレー記録!A173" display="本日TOP↑" xr:uid="{C05ED9AC-66D4-4386-898D-970E16404C20}"/>
    <hyperlink ref="B288" location="プレー記録!A259" display="本日TOP↑" xr:uid="{05843B9F-7C55-4F16-9E93-25A00BE68F00}"/>
    <hyperlink ref="B293" location="プレー記録!A259" display="本日TOP↑" xr:uid="{FF4E33F0-4200-48DD-9F69-2903635C9EA9}"/>
    <hyperlink ref="B298" location="プレー記録!A259" display="本日TOP↑" xr:uid="{BBC2E352-5740-4867-A81E-2B04E1F8D1DA}"/>
    <hyperlink ref="B303" location="プレー記録!A259" display="本日TOP↑" xr:uid="{7F7CCAA3-1AEB-4F6E-8B0C-39CA613D9CC9}"/>
    <hyperlink ref="B308" location="プレー記録!A259" display="本日TOP↑" xr:uid="{FDAA7C79-98DB-4343-9D2C-3949E4426568}"/>
    <hyperlink ref="B313" location="プレー記録!A259" display="本日TOP↑" xr:uid="{EFFEFCBA-F215-4FBD-B200-C6F8CDE5D8D2}"/>
    <hyperlink ref="B318" location="プレー記録!A259" display="本日TOP↑" xr:uid="{37B461C9-2965-4F5D-BA5C-A11541D296CC}"/>
    <hyperlink ref="B323" location="プレー記録!A259" display="本日TOP↑" xr:uid="{E64835A8-2DF2-4AFD-A666-FCF637732C24}"/>
    <hyperlink ref="B328" location="プレー記録!A259" display="本日TOP↑" xr:uid="{686851CD-22CB-41DB-AB47-3913CD07D3B7}"/>
    <hyperlink ref="B333" location="プレー記録!A259" display="本日TOP↑" xr:uid="{D8C7E47F-E9BB-417C-B1BA-E390126A56A1}"/>
    <hyperlink ref="B338" location="プレー記録!A259" display="本日TOP↑" xr:uid="{A2093D55-1468-4603-9A76-FFCAFBE6C627}"/>
    <hyperlink ref="B343" location="プレー記録!A259" display="本日TOP↑" xr:uid="{7C339403-EAB2-4170-B9B9-FFF5BED3B6D2}"/>
    <hyperlink ref="B374" location="プレー記録!A345" display="本日TOP↑" xr:uid="{FCC8756B-C917-4C4C-8943-871ABCE14D4F}"/>
    <hyperlink ref="B379" location="プレー記録!A345" display="本日TOP↑" xr:uid="{2DC95744-11C3-417B-9AA2-0C2FE6593CC5}"/>
    <hyperlink ref="B384" location="プレー記録!A345" display="本日TOP↑" xr:uid="{5521900A-A356-44EA-8A9D-25E66C97F649}"/>
    <hyperlink ref="B389" location="プレー記録!A345" display="本日TOP↑" xr:uid="{90516D97-0683-429B-B2C5-51097DEEB423}"/>
    <hyperlink ref="B394" location="プレー記録!A345" display="本日TOP↑" xr:uid="{23BF2CD2-E06E-416C-B682-3690B01C49C4}"/>
    <hyperlink ref="B399" location="プレー記録!A345" display="本日TOP↑" xr:uid="{AE36FCA0-2E19-4BE3-A311-8956922FA0C2}"/>
    <hyperlink ref="B404" location="プレー記録!A345" display="本日TOP↑" xr:uid="{2127DC30-245D-4316-8720-9574CB0E254A}"/>
    <hyperlink ref="B409" location="プレー記録!A345" display="本日TOP↑" xr:uid="{D53FDFFA-CD32-4ACF-BB6E-037A3A20804F}"/>
    <hyperlink ref="B414" location="プレー記録!A345" display="本日TOP↑" xr:uid="{55A0E937-3BEF-49A1-8F89-1CAE4A59AC23}"/>
    <hyperlink ref="B419" location="プレー記録!A345" display="本日TOP↑" xr:uid="{750963B6-9612-4895-B440-BB529E1EBFEB}"/>
    <hyperlink ref="B424" location="プレー記録!A345" display="本日TOP↑" xr:uid="{96A33FEB-45B1-4417-AFE4-605A41B0E528}"/>
    <hyperlink ref="B429" location="プレー記録!A345" display="本日TOP↑" xr:uid="{2D7EC885-43D4-49A3-8DEE-8C68C118843A}"/>
    <hyperlink ref="B460" location="プレー記録!A431" display="本日TOP↑" xr:uid="{112C7C08-56AE-46D1-9127-AA1714B060AB}"/>
    <hyperlink ref="B465" location="プレー記録!A431" display="本日TOP↑" xr:uid="{00D318A5-DD30-4804-BE34-BEDC60C06DDF}"/>
    <hyperlink ref="B470" location="プレー記録!A431" display="本日TOP↑" xr:uid="{E3EC0FFB-55FC-4366-831C-F60D6CA5B7C8}"/>
    <hyperlink ref="B475" location="プレー記録!A431" display="本日TOP↑" xr:uid="{44364772-C835-4EF7-A754-3B42DF824CD1}"/>
    <hyperlink ref="B480" location="プレー記録!A431" display="本日TOP↑" xr:uid="{79A0D1EE-8EDC-4C32-AE34-E29C5610C121}"/>
    <hyperlink ref="B485" location="プレー記録!A431" display="本日TOP↑" xr:uid="{1A71A59B-F500-4C62-BB08-F806AC6BF0A7}"/>
    <hyperlink ref="B490" location="プレー記録!A431" display="本日TOP↑" xr:uid="{37503D19-7F14-47DF-BBB8-BC56544B00B8}"/>
    <hyperlink ref="B495" location="プレー記録!A431" display="本日TOP↑" xr:uid="{BEDFB87E-9737-4958-977F-84CEBDA634F8}"/>
    <hyperlink ref="B500" location="プレー記録!A431" display="本日TOP↑" xr:uid="{0EF3A073-E273-4FB0-93B7-1FF8C92A3A08}"/>
    <hyperlink ref="B505" location="プレー記録!A431" display="本日TOP↑" xr:uid="{635449B0-2351-4E98-AED2-96492BF54A91}"/>
    <hyperlink ref="B510" location="プレー記録!A431" display="本日TOP↑" xr:uid="{6C624437-32CA-415E-BB0F-ABE3C0075331}"/>
    <hyperlink ref="B515" location="プレー記録!A431" display="本日TOP↑" xr:uid="{68FF6992-619F-4A67-B7C9-418AFDBAEDB4}"/>
    <hyperlink ref="B546" location="プレー記録!A517" display="本日TOP↑" xr:uid="{F1CE11C4-293F-4556-84A9-D98339AAAD19}"/>
    <hyperlink ref="B551" location="プレー記録!A517" display="本日TOP↑" xr:uid="{03D8C818-CCB9-4966-BEA7-DA05339F0DD0}"/>
    <hyperlink ref="B556" location="プレー記録!A517" display="本日TOP↑" xr:uid="{6147B3CC-71C0-4736-91E3-7770C7779709}"/>
    <hyperlink ref="B561" location="プレー記録!A517" display="本日TOP↑" xr:uid="{A1924EEC-8D2C-466B-A6CF-D69C66CBE926}"/>
    <hyperlink ref="B566" location="プレー記録!A517" display="本日TOP↑" xr:uid="{305EE7B3-F2E1-4D55-882C-5B83BA20419D}"/>
    <hyperlink ref="B571" location="プレー記録!A517" display="本日TOP↑" xr:uid="{7144C33D-5D57-4D06-8309-C02367C065F8}"/>
    <hyperlink ref="B576" location="プレー記録!A517" display="本日TOP↑" xr:uid="{106B3367-796C-4029-B15C-97E3A1713FA2}"/>
    <hyperlink ref="B581" location="プレー記録!A517" display="本日TOP↑" xr:uid="{A14906A6-D0C1-4DB7-9BF0-EF56C3BA43F8}"/>
    <hyperlink ref="B586" location="プレー記録!A517" display="本日TOP↑" xr:uid="{A5C91C3B-C21A-493A-92D4-E96DD61E5F0C}"/>
    <hyperlink ref="B591" location="プレー記録!A517" display="本日TOP↑" xr:uid="{33B4C308-39CB-4088-BB2F-81CFE97ED797}"/>
    <hyperlink ref="B596" location="プレー記録!A517" display="本日TOP↑" xr:uid="{7D6A8490-33D2-4D08-9E6B-F278FD46D9EA}"/>
    <hyperlink ref="B601" location="プレー記録!A517" display="本日TOP↑" xr:uid="{FADBFC13-BA60-4AD7-AE60-61CB7CD11ADF}"/>
    <hyperlink ref="B632" location="プレー記録!A603" display="本日TOP↑" xr:uid="{10AB463A-D80C-49EC-A2E3-4862C0B64EE5}"/>
    <hyperlink ref="B637" location="プレー記録!A603" display="本日TOP↑" xr:uid="{4B42C250-D428-4F3C-AFE6-04F579F2118D}"/>
    <hyperlink ref="B642" location="プレー記録!A603" display="本日TOP↑" xr:uid="{AE1CC22F-DA1D-4A2A-B8E0-183238EFF9BD}"/>
    <hyperlink ref="B647" location="プレー記録!A603" display="本日TOP↑" xr:uid="{117657E3-756B-448C-929E-D8A89A543D35}"/>
    <hyperlink ref="B652" location="プレー記録!A603" display="本日TOP↑" xr:uid="{0736BAA2-705C-430D-9480-C507D9BE1DA5}"/>
    <hyperlink ref="B657" location="プレー記録!A603" display="本日TOP↑" xr:uid="{8DBC6369-B6B1-4789-B805-004312E54070}"/>
    <hyperlink ref="B662" location="プレー記録!A603" display="本日TOP↑" xr:uid="{DAE10760-4F5D-4223-9100-C5F882B4CD3F}"/>
    <hyperlink ref="B667" location="プレー記録!A603" display="本日TOP↑" xr:uid="{1EDC7387-E34A-475B-8444-13A5309B5755}"/>
    <hyperlink ref="B672" location="プレー記録!A603" display="本日TOP↑" xr:uid="{18BF8387-77B5-402C-96B5-A23C3BCEDEDB}"/>
    <hyperlink ref="B677" location="プレー記録!A603" display="本日TOP↑" xr:uid="{ACD11AE6-7ED8-487A-AA86-BED231F9E04C}"/>
    <hyperlink ref="B682" location="プレー記録!A603" display="本日TOP↑" xr:uid="{A53D91CE-D306-4E75-A538-B4B260653DB5}"/>
    <hyperlink ref="B687" location="プレー記録!A603" display="本日TOP↑" xr:uid="{2BABCC1D-CEA7-4BF0-BFB0-501BADB59533}"/>
    <hyperlink ref="B718" location="プレー記録!A689" display="本日TOP↑" xr:uid="{E790DDF5-8A38-4293-9BAE-40A0AC3CBBF5}"/>
    <hyperlink ref="B723" location="プレー記録!A689" display="本日TOP↑" xr:uid="{105136A6-8DC8-4AA6-B756-44A2CB53D9E6}"/>
    <hyperlink ref="B728" location="プレー記録!A689" display="本日TOP↑" xr:uid="{636273A5-805D-44C8-AF61-CDA110DC8623}"/>
    <hyperlink ref="B733" location="プレー記録!A689" display="本日TOP↑" xr:uid="{A0DB4750-F1BD-49AB-95CE-EB31321BDC34}"/>
    <hyperlink ref="B738" location="プレー記録!A689" display="本日TOP↑" xr:uid="{B76E3F82-69FB-436E-BBBD-809EB8B51B96}"/>
    <hyperlink ref="B743" location="プレー記録!A689" display="本日TOP↑" xr:uid="{2C4ED3E0-E3DE-49BF-9D16-E66163E6B5F6}"/>
    <hyperlink ref="B748" location="プレー記録!A689" display="本日TOP↑" xr:uid="{A1AA3E72-1426-4460-88F7-460CCCC267A2}"/>
    <hyperlink ref="B753" location="プレー記録!A689" display="本日TOP↑" xr:uid="{5F9F6BE2-DED1-4FA7-BEA0-A3C87F43E733}"/>
    <hyperlink ref="B758" location="プレー記録!A689" display="本日TOP↑" xr:uid="{305C4FEA-A1D6-42F3-AD40-E5AF1795A0D3}"/>
    <hyperlink ref="B763" location="プレー記録!A689" display="本日TOP↑" xr:uid="{831D85A8-8ABE-46B0-923F-2C6DF629A1D9}"/>
    <hyperlink ref="B768" location="プレー記録!A689" display="本日TOP↑" xr:uid="{07AC201E-74DE-43D7-8460-A2B0FF66BC50}"/>
    <hyperlink ref="B773" location="プレー記録!A689" display="本日TOP↑" xr:uid="{A46DBB99-CFD6-4A83-BA88-81009F2E470C}"/>
    <hyperlink ref="B804" location="プレー記録!A775" display="本日TOP↑" xr:uid="{2F09623D-6624-4CC3-9FF6-BC1CB9D5AABB}"/>
    <hyperlink ref="B809" location="プレー記録!A775" display="本日TOP↑" xr:uid="{BD870E61-95D1-4CE9-9DC3-8D294CD7ADF5}"/>
    <hyperlink ref="B814" location="プレー記録!A775" display="本日TOP↑" xr:uid="{D0E5D9C5-0613-43D2-9F7D-B44C73167C6F}"/>
    <hyperlink ref="B819" location="プレー記録!A775" display="本日TOP↑" xr:uid="{EC693538-BDBA-4F55-A189-B70655480C67}"/>
    <hyperlink ref="B824" location="プレー記録!A775" display="本日TOP↑" xr:uid="{91D4BB38-4DA7-4D38-BD9C-FD95A9D9D96B}"/>
    <hyperlink ref="B829" location="プレー記録!A775" display="本日TOP↑" xr:uid="{F2805FA4-AB97-449D-97F2-E8443883B2D9}"/>
    <hyperlink ref="B834" location="プレー記録!A775" display="本日TOP↑" xr:uid="{13E774F7-A05A-495C-B32B-A0605623B067}"/>
    <hyperlink ref="B839" location="プレー記録!A775" display="本日TOP↑" xr:uid="{1C3D434C-7586-43E3-9F95-0F99B9A15126}"/>
    <hyperlink ref="B844" location="プレー記録!A775" display="本日TOP↑" xr:uid="{B7330B19-ABC4-424D-A366-E01DA24DFC16}"/>
    <hyperlink ref="B849" location="プレー記録!A775" display="本日TOP↑" xr:uid="{D335F110-4E14-4C4F-A6C9-4505DF1EF875}"/>
    <hyperlink ref="B854" location="プレー記録!A775" display="本日TOP↑" xr:uid="{6FAC9E68-65E7-4407-BDE5-47E08937BD62}"/>
    <hyperlink ref="B859" location="プレー記録!A775" display="本日TOP↑" xr:uid="{8AEE4957-8EF3-4FF8-A293-16D0CD07FBAF}"/>
    <hyperlink ref="B890" location="プレー記録!A861" display="本日TOP↑" xr:uid="{39DD39A5-CF11-4FCC-9783-3BD5D73F65FF}"/>
    <hyperlink ref="B895" location="プレー記録!A861" display="本日TOP↑" xr:uid="{B4D902F3-D21B-4155-AA1F-A35311738C09}"/>
    <hyperlink ref="B900" location="プレー記録!A861" display="本日TOP↑" xr:uid="{C3CD7533-C51C-4A9D-A71C-B0FCF385318A}"/>
    <hyperlink ref="B905" location="プレー記録!A861" display="本日TOP↑" xr:uid="{2569CFE6-84E7-4486-8006-05873682CC00}"/>
    <hyperlink ref="B910" location="プレー記録!A861" display="本日TOP↑" xr:uid="{E17991A8-3E04-45F6-8D58-87254BAD8CF8}"/>
    <hyperlink ref="B915" location="プレー記録!A861" display="本日TOP↑" xr:uid="{2FEF9FCB-E3C4-4185-976E-669C7C9B9F80}"/>
    <hyperlink ref="B920" location="プレー記録!A861" display="本日TOP↑" xr:uid="{7AE87D22-7835-42AF-9CD2-A62F5739AC00}"/>
    <hyperlink ref="B925" location="プレー記録!A861" display="本日TOP↑" xr:uid="{797B5AD7-584A-4250-9386-7508A0A4CB02}"/>
    <hyperlink ref="B930" location="プレー記録!A861" display="本日TOP↑" xr:uid="{FE06937C-703A-46B0-8606-58D187569432}"/>
    <hyperlink ref="B935" location="プレー記録!A861" display="本日TOP↑" xr:uid="{6596C571-63C4-428B-8337-4A0786946BEC}"/>
    <hyperlink ref="B940" location="プレー記録!A861" display="本日TOP↑" xr:uid="{E039C424-7995-44B6-8012-538F9EE702EC}"/>
    <hyperlink ref="B945" location="プレー記録!A861" display="本日TOP↑" xr:uid="{354824E6-198B-4BED-9BB5-905010C5952C}"/>
    <hyperlink ref="B976" location="プレー記録!A947" display="本日TOP↑" xr:uid="{3919E426-8E3A-4BDF-AD89-4A15264E3F64}"/>
    <hyperlink ref="B981" location="プレー記録!A947" display="本日TOP↑" xr:uid="{D25174F2-EB49-4327-8BD8-68811DFBD9C0}"/>
    <hyperlink ref="B986" location="プレー記録!A947" display="本日TOP↑" xr:uid="{25A73635-8F34-4D46-8697-01997C5518DD}"/>
    <hyperlink ref="B991" location="プレー記録!A947" display="本日TOP↑" xr:uid="{96144669-0649-4EBB-A138-A35CC4A026F1}"/>
    <hyperlink ref="B996" location="プレー記録!A947" display="本日TOP↑" xr:uid="{B1AE4C9D-5977-4F1C-8367-DB8F914344E5}"/>
    <hyperlink ref="B1001" location="プレー記録!A947" display="本日TOP↑" xr:uid="{9CABEDDC-AAA2-43E5-9698-8527B83706FF}"/>
    <hyperlink ref="B1006" location="プレー記録!A947" display="本日TOP↑" xr:uid="{F5C5EB6F-6ACB-4813-ABDA-476BE69C180B}"/>
    <hyperlink ref="B1011" location="プレー記録!A947" display="本日TOP↑" xr:uid="{267B1BB1-F9F9-4487-BF2C-3703F38D7797}"/>
    <hyperlink ref="B1016" location="プレー記録!A947" display="本日TOP↑" xr:uid="{8D6B124E-AC6F-4361-9E28-3C50C4CD2424}"/>
    <hyperlink ref="B1021" location="プレー記録!A947" display="本日TOP↑" xr:uid="{66BC3C1C-101C-4F78-82B7-C9DAE814947A}"/>
    <hyperlink ref="B1026" location="プレー記録!A947" display="本日TOP↑" xr:uid="{9214B737-79AE-4C1A-99AA-32914F9FF4A9}"/>
    <hyperlink ref="B1031" location="プレー記録!A947" display="本日TOP↑" xr:uid="{3328835D-230D-4B02-9737-17221CDA74A9}"/>
    <hyperlink ref="B1062" location="プレー記録!A1033" display="本日TOP↑" xr:uid="{6A879EA1-11A5-4ED1-AF2C-91DF671EB5AC}"/>
    <hyperlink ref="B1067" location="プレー記録!A1033" display="本日TOP↑" xr:uid="{0C0C2CC7-83FA-4DB6-90F1-17ECCE11EBD6}"/>
    <hyperlink ref="B1072" location="プレー記録!A1033" display="本日TOP↑" xr:uid="{8BADAF6F-4E4A-4A29-8B99-3C736AE71B6C}"/>
    <hyperlink ref="B1077" location="プレー記録!A1033" display="本日TOP↑" xr:uid="{418CE112-8766-4456-87AB-1BA68001F965}"/>
    <hyperlink ref="B1082" location="プレー記録!A1033" display="本日TOP↑" xr:uid="{854ABF99-1B97-4B39-9813-B75ED64C1996}"/>
    <hyperlink ref="B1087" location="プレー記録!A1033" display="本日TOP↑" xr:uid="{D4E5F11E-FD0C-4D2C-81B8-C885ED703140}"/>
    <hyperlink ref="B1092" location="プレー記録!A1033" display="本日TOP↑" xr:uid="{B13E66D2-83D1-4D5B-A0B3-110B01463FCA}"/>
    <hyperlink ref="B1097" location="プレー記録!A1033" display="本日TOP↑" xr:uid="{19B3706C-1940-46FD-B953-62C76A7B8F38}"/>
    <hyperlink ref="B1102" location="プレー記録!A1033" display="本日TOP↑" xr:uid="{0913A462-B583-4D0D-AEB6-7258A52D50A8}"/>
    <hyperlink ref="B1107" location="プレー記録!A1033" display="本日TOP↑" xr:uid="{78B0AD1F-13AF-44BD-85B1-6ABD820135BA}"/>
    <hyperlink ref="B1112" location="プレー記録!A1033" display="本日TOP↑" xr:uid="{0759E838-E213-49AA-A82F-5E711120DC4E}"/>
    <hyperlink ref="B1117" location="プレー記録!A1033" display="本日TOP↑" xr:uid="{1F42D649-DD2E-4915-8374-29719FDFFDF1}"/>
    <hyperlink ref="B1148" location="プレー記録!A1119" display="本日TOP↑" xr:uid="{87E52A5A-B87E-4585-933A-F590359BF46B}"/>
    <hyperlink ref="B1153" location="プレー記録!A1119" display="本日TOP↑" xr:uid="{77F8C913-205E-45A9-98A8-65E95491877D}"/>
    <hyperlink ref="B1158" location="プレー記録!A1119" display="本日TOP↑" xr:uid="{EB9C5C98-0082-460B-9B57-FCAE9CB90A59}"/>
    <hyperlink ref="B1163" location="プレー記録!A1119" display="本日TOP↑" xr:uid="{6C591517-DFD2-4B18-AAE2-C895451F2AD9}"/>
    <hyperlink ref="B1168" location="プレー記録!A1119" display="本日TOP↑" xr:uid="{104AC4F2-665B-4BAE-99C7-42A0FB9862AF}"/>
    <hyperlink ref="B1173" location="プレー記録!A1119" display="本日TOP↑" xr:uid="{773A6808-4F9B-408A-B573-7147DDA39C4E}"/>
    <hyperlink ref="B1178" location="プレー記録!A1119" display="本日TOP↑" xr:uid="{EA45B2EE-4399-42EA-8D1C-659DE7205F64}"/>
    <hyperlink ref="B1183" location="プレー記録!A1119" display="本日TOP↑" xr:uid="{91595470-3DD8-446B-B7CB-B3F223EF847A}"/>
    <hyperlink ref="B1188" location="プレー記録!A1119" display="本日TOP↑" xr:uid="{2FC39448-CF06-4981-80F8-E881F2FE7A8A}"/>
    <hyperlink ref="B1193" location="プレー記録!A1119" display="本日TOP↑" xr:uid="{E18EA653-507E-4438-941E-263D867B308A}"/>
    <hyperlink ref="B1198" location="プレー記録!A1119" display="本日TOP↑" xr:uid="{DD713CF8-A988-4F16-8F5D-D05CB7C24BB1}"/>
    <hyperlink ref="B1203" location="プレー記録!A1119" display="本日TOP↑" xr:uid="{8F6E53BF-D843-40BF-A23B-74941CF6C5C0}"/>
    <hyperlink ref="B1234" location="プレー記録!A1205" display="本日TOP↑" xr:uid="{80AE350D-1213-41A9-9E25-A0840581B802}"/>
    <hyperlink ref="B1239" location="プレー記録!A1205" display="本日TOP↑" xr:uid="{96DE8D23-8E0F-4B63-9753-BF5DE235879A}"/>
    <hyperlink ref="B1244" location="プレー記録!A1205" display="本日TOP↑" xr:uid="{EC6E40EC-432B-475E-B0EB-FA2B119D8A52}"/>
    <hyperlink ref="B1249" location="プレー記録!A1205" display="本日TOP↑" xr:uid="{BFAC6C2E-A511-436D-A4DC-04B783FC0470}"/>
    <hyperlink ref="B1254" location="プレー記録!A1205" display="本日TOP↑" xr:uid="{DD9FD9DE-2A0A-400E-9338-DB4CD6880925}"/>
    <hyperlink ref="B1259" location="プレー記録!A1205" display="本日TOP↑" xr:uid="{B235F3C2-7AA9-4293-8231-1D8EFF8AED1A}"/>
    <hyperlink ref="B1264" location="プレー記録!A1205" display="本日TOP↑" xr:uid="{693A60B3-2CF8-410B-A5AE-B8539CF1C451}"/>
    <hyperlink ref="B1269" location="プレー記録!A1205" display="本日TOP↑" xr:uid="{0822B0DD-0FCE-4E5F-A2B2-987BDA0A6584}"/>
    <hyperlink ref="B1274" location="プレー記録!A1205" display="本日TOP↑" xr:uid="{84291E06-DCA3-4BFF-98A4-7605A7B0C8AC}"/>
    <hyperlink ref="B1279" location="プレー記録!A1205" display="本日TOP↑" xr:uid="{B13E2A66-EBD0-468E-8719-D79EDB50A702}"/>
    <hyperlink ref="B1284" location="プレー記録!A1205" display="本日TOP↑" xr:uid="{5E655917-FFA2-4D12-992B-CD97C983FEC8}"/>
    <hyperlink ref="B1289" location="プレー記録!A1205" display="本日TOP↑" xr:uid="{77EC93E5-C2BA-4370-9BFF-495DF085915C}"/>
    <hyperlink ref="B1320" location="プレー記録!A1291" display="本日TOP↑" xr:uid="{6BD03183-7F6E-483F-98C0-54014C462313}"/>
    <hyperlink ref="B1325" location="プレー記録!A1291" display="本日TOP↑" xr:uid="{7B0DF125-B161-47B5-8AED-5F586BDF5004}"/>
    <hyperlink ref="B1330" location="プレー記録!A1291" display="本日TOP↑" xr:uid="{7EC96478-3F91-4CEE-8C40-82089C9A377C}"/>
    <hyperlink ref="B1335" location="プレー記録!A1291" display="本日TOP↑" xr:uid="{98681159-1F67-4234-822C-29880389EB18}"/>
    <hyperlink ref="B1340" location="プレー記録!A1291" display="本日TOP↑" xr:uid="{5A6539DE-CA83-401A-BA30-E3706B1BF96B}"/>
    <hyperlink ref="B1345" location="プレー記録!A1291" display="本日TOP↑" xr:uid="{4A28C31D-F1DC-4F06-A34F-9BCBE4A67961}"/>
    <hyperlink ref="B1350" location="プレー記録!A1291" display="本日TOP↑" xr:uid="{2ECA83F9-7E3F-4A31-845D-D049718D37DF}"/>
    <hyperlink ref="B1355" location="プレー記録!A1291" display="本日TOP↑" xr:uid="{25A1D3AE-ECE0-4367-A6E5-B4910D2150CA}"/>
    <hyperlink ref="B1360" location="プレー記録!A1291" display="本日TOP↑" xr:uid="{651B0558-4584-49B6-8D23-2CCA843A3DD2}"/>
    <hyperlink ref="B1365" location="プレー記録!A1291" display="本日TOP↑" xr:uid="{E8AE26E6-8B0D-4771-A3D6-11B005B2B7F8}"/>
    <hyperlink ref="B1370" location="プレー記録!A1291" display="本日TOP↑" xr:uid="{A16BEA53-4C0B-4B2C-8682-A5AAD0985882}"/>
    <hyperlink ref="B1375" location="プレー記録!A1291" display="本日TOP↑" xr:uid="{978996E4-9C0C-467E-8CD4-B49AAB05D172}"/>
    <hyperlink ref="B1406" location="プレー記録!A1377" display="本日TOP↑" xr:uid="{C926859E-8689-4C92-9BE7-22D7CC3F3FE9}"/>
    <hyperlink ref="B1411" location="プレー記録!A1377" display="本日TOP↑" xr:uid="{74FA41D8-EA0A-4A10-A902-656E1610BC9C}"/>
    <hyperlink ref="B1416" location="プレー記録!A1377" display="本日TOP↑" xr:uid="{CF7FFA2D-6D27-4114-8A2E-62DC60961A20}"/>
    <hyperlink ref="B1421" location="プレー記録!A1377" display="本日TOP↑" xr:uid="{5F4BBBD1-0C71-4D87-830D-1C62ADB6F0DA}"/>
    <hyperlink ref="B1426" location="プレー記録!A1377" display="本日TOP↑" xr:uid="{65559CE3-4334-4E2F-949A-38A6F42B6602}"/>
    <hyperlink ref="B1431" location="プレー記録!A1377" display="本日TOP↑" xr:uid="{2E90F7B1-FD11-4FDD-9137-717EB77AD586}"/>
    <hyperlink ref="B1436" location="プレー記録!A1377" display="本日TOP↑" xr:uid="{513C2274-D1A2-49B9-89AF-9E7AE41760F7}"/>
    <hyperlink ref="B1441" location="プレー記録!A1377" display="本日TOP↑" xr:uid="{32102CF5-E25D-4DFF-ADDE-14E98D98FFE8}"/>
    <hyperlink ref="B1446" location="プレー記録!A1377" display="本日TOP↑" xr:uid="{0D494CFC-8B23-4C71-AF37-13FD88401C6D}"/>
    <hyperlink ref="B1451" location="プレー記録!A1377" display="本日TOP↑" xr:uid="{1B67294F-ABD2-41A4-A69F-A5CD1C56BDBD}"/>
    <hyperlink ref="B1456" location="プレー記録!A1377" display="本日TOP↑" xr:uid="{EBC57FBF-BCF2-43EA-8FB6-71DB5570F001}"/>
    <hyperlink ref="B1461" location="プレー記録!A1377" display="本日TOP↑" xr:uid="{61AEF32C-25CE-455F-95C6-4CFCF4DD53AF}"/>
    <hyperlink ref="B1492" location="プレー記録!A1463" display="本日TOP↑" xr:uid="{C19204A4-960F-4E6C-9228-A80438E74662}"/>
    <hyperlink ref="B1497" location="プレー記録!A1463" display="本日TOP↑" xr:uid="{E2A56C24-A3A1-4C3D-8C91-521D6A38BDE2}"/>
    <hyperlink ref="B1502" location="プレー記録!A1463" display="本日TOP↑" xr:uid="{1D90AB38-28A9-41EE-B4B6-1CCEB0BE29F7}"/>
    <hyperlink ref="B1507" location="プレー記録!A1463" display="本日TOP↑" xr:uid="{9CAA2C9B-340E-4D35-A8DD-F290FC7F9C47}"/>
    <hyperlink ref="B1512" location="プレー記録!A1463" display="本日TOP↑" xr:uid="{4F4F1443-27EB-477A-8C4E-921EE0C4057D}"/>
    <hyperlink ref="B1517" location="プレー記録!A1463" display="本日TOP↑" xr:uid="{E212E400-AA74-4EF2-BA0B-A619EBA628A0}"/>
    <hyperlink ref="B1522" location="プレー記録!A1463" display="本日TOP↑" xr:uid="{D9584B95-0F82-40EA-854D-5DFDB42414E2}"/>
    <hyperlink ref="B1527" location="プレー記録!A1463" display="本日TOP↑" xr:uid="{BACD6B54-453D-4A96-86FA-C1D89030CEE3}"/>
    <hyperlink ref="B1532" location="プレー記録!A1463" display="本日TOP↑" xr:uid="{F29B094D-2E8A-436E-B3DC-1AA38E795D00}"/>
    <hyperlink ref="B1537" location="プレー記録!A1463" display="本日TOP↑" xr:uid="{876B9594-FE17-4534-86DE-AF36DE618E8F}"/>
    <hyperlink ref="B1542" location="プレー記録!A1463" display="本日TOP↑" xr:uid="{E54F37EF-8E0B-4C75-8795-13BE347FEB7A}"/>
    <hyperlink ref="B1547" location="プレー記録!A1463" display="本日TOP↑" xr:uid="{D35D39E2-C04C-48C0-81E7-909F1AAA9665}"/>
    <hyperlink ref="B1578" location="プレー記録!A1549" display="本日TOP↑" xr:uid="{CFB71F7B-9E7E-4824-B1F9-683283CF5230}"/>
    <hyperlink ref="B1583" location="プレー記録!A1549" display="本日TOP↑" xr:uid="{E0BC1B46-F082-45BB-9B87-59CBC1DEF35D}"/>
    <hyperlink ref="B1588" location="プレー記録!A1549" display="本日TOP↑" xr:uid="{F5E8ED84-166A-4C6F-809F-3F7BEC091C21}"/>
    <hyperlink ref="B1593" location="プレー記録!A1549" display="本日TOP↑" xr:uid="{50244173-5A8C-401F-A412-FED17C89C394}"/>
    <hyperlink ref="B1598" location="プレー記録!A1549" display="本日TOP↑" xr:uid="{BDD20583-EBF0-4AE1-9203-9691C5675968}"/>
    <hyperlink ref="B1603" location="プレー記録!A1549" display="本日TOP↑" xr:uid="{4AA36634-A023-40BC-BB89-10707E713F62}"/>
    <hyperlink ref="B1608" location="プレー記録!A1549" display="本日TOP↑" xr:uid="{3AB280DD-1DC1-4435-8521-C10A9CC04E34}"/>
    <hyperlink ref="B1613" location="プレー記録!A1549" display="本日TOP↑" xr:uid="{0DD1BAB3-2C67-41D4-89AC-4BF0B0576641}"/>
    <hyperlink ref="B1618" location="プレー記録!A1549" display="本日TOP↑" xr:uid="{5479A28A-4BBA-4CF2-BE6F-C99632D42F65}"/>
    <hyperlink ref="B1623" location="プレー記録!A1549" display="本日TOP↑" xr:uid="{9ECCB8A3-0260-4BC9-9C5C-EE5D2CB06714}"/>
    <hyperlink ref="B1628" location="プレー記録!A1549" display="本日TOP↑" xr:uid="{01EBF62E-670E-4669-995E-07C422231AC1}"/>
    <hyperlink ref="B1633" location="プレー記録!A1549" display="本日TOP↑" xr:uid="{300233FD-45D4-4A9D-81FE-2AA5918F5DA5}"/>
    <hyperlink ref="B1664" location="プレー記録!A1635" display="本日TOP↑" xr:uid="{61B704C2-B368-4974-9813-12BBE13CE667}"/>
    <hyperlink ref="B1669" location="プレー記録!A1635" display="本日TOP↑" xr:uid="{B6E25A15-117C-4772-B140-FB7CF794B46B}"/>
    <hyperlink ref="B1674" location="プレー記録!A1635" display="本日TOP↑" xr:uid="{44FEB140-E0B5-422F-8665-9B720FF3F845}"/>
    <hyperlink ref="B1679" location="プレー記録!A1635" display="本日TOP↑" xr:uid="{0DF925CD-B9F3-45F1-A3BE-CC34F7BC554F}"/>
    <hyperlink ref="B1684" location="プレー記録!A1635" display="本日TOP↑" xr:uid="{3464F148-E0B5-42BD-9DDA-0B4276328C5E}"/>
    <hyperlink ref="B1689" location="プレー記録!A1635" display="本日TOP↑" xr:uid="{C70B0436-6FFC-44A6-9703-6BCCD4207A8F}"/>
    <hyperlink ref="B1694" location="プレー記録!A1635" display="本日TOP↑" xr:uid="{ECB3134E-D690-4E1D-AEA8-7452E5763343}"/>
    <hyperlink ref="B1699" location="プレー記録!A1635" display="本日TOP↑" xr:uid="{043DAA48-D666-4FCA-8AF4-26BEC08C1A75}"/>
    <hyperlink ref="B1704" location="プレー記録!A1635" display="本日TOP↑" xr:uid="{0DB7B069-CDE2-4268-99F3-AF8E03E13D94}"/>
    <hyperlink ref="B1709" location="プレー記録!A1635" display="本日TOP↑" xr:uid="{E21043F2-2A45-4082-B4DB-180C079A4EFD}"/>
    <hyperlink ref="B1714" location="プレー記録!A1635" display="本日TOP↑" xr:uid="{6C0E887E-A136-4E95-95A0-4B1475DD2533}"/>
    <hyperlink ref="B1719" location="プレー記録!A1635" display="本日TOP↑" xr:uid="{9A28688B-6391-4562-AE4B-76E394EB79AA}"/>
    <hyperlink ref="B1750" location="プレー記録!A1721" display="本日TOP↑" xr:uid="{98408E2F-BD9A-4398-9A55-660A7EC7BFFF}"/>
    <hyperlink ref="B1755" location="プレー記録!A1721" display="本日TOP↑" xr:uid="{0F003301-D70F-45C4-A657-B111D69862AB}"/>
    <hyperlink ref="B1760" location="プレー記録!A1721" display="本日TOP↑" xr:uid="{64605E73-6AA0-4C31-B364-5E3A97AE56CA}"/>
    <hyperlink ref="B1765" location="プレー記録!A1721" display="本日TOP↑" xr:uid="{8CEE2C12-281D-40B5-B7F9-A146F8EAA7EA}"/>
    <hyperlink ref="B1770" location="プレー記録!A1721" display="本日TOP↑" xr:uid="{EC436CE1-0A96-4E48-8A3D-456A0EB3BB3D}"/>
    <hyperlink ref="B1775" location="プレー記録!A1721" display="本日TOP↑" xr:uid="{3E18728B-DD26-4BB3-8B98-6D38D7DE5560}"/>
    <hyperlink ref="B1780" location="プレー記録!A1721" display="本日TOP↑" xr:uid="{428A2880-4353-4BC8-A1C0-833EBF7D6220}"/>
    <hyperlink ref="B1785" location="プレー記録!A1721" display="本日TOP↑" xr:uid="{B7FD400C-DFF9-49A5-8CC0-5B3039642520}"/>
    <hyperlink ref="B1790" location="プレー記録!A1721" display="本日TOP↑" xr:uid="{76196665-227D-4C78-AD91-8F26663058C5}"/>
    <hyperlink ref="B1795" location="プレー記録!A1721" display="本日TOP↑" xr:uid="{4864342E-1584-473C-9C00-7A8BA33E0FAA}"/>
    <hyperlink ref="B1800" location="プレー記録!A1721" display="本日TOP↑" xr:uid="{79C5A638-BB58-4F3A-B353-F5E29C7E4FB1}"/>
    <hyperlink ref="B1805" location="プレー記録!A1721" display="本日TOP↑" xr:uid="{062DC086-3789-40BB-8C97-D10F573341C4}"/>
    <hyperlink ref="B1836" location="プレー記録!A1807" display="本日TOP↑" xr:uid="{1F79604F-7535-4DBB-A8A9-2DDFB82CDF95}"/>
    <hyperlink ref="B1841" location="プレー記録!A1807" display="本日TOP↑" xr:uid="{F448CAF8-09E6-40A4-909D-9D09D61EA69D}"/>
    <hyperlink ref="B1846" location="プレー記録!A1807" display="本日TOP↑" xr:uid="{940FAE81-FDC7-4A01-8E17-5121A118D59A}"/>
    <hyperlink ref="B1851" location="プレー記録!A1807" display="本日TOP↑" xr:uid="{60339AB9-F84D-4A90-8BE0-F633ABC94E98}"/>
    <hyperlink ref="B1856" location="プレー記録!A1807" display="本日TOP↑" xr:uid="{341932C3-3212-4396-BC65-F5516157F842}"/>
    <hyperlink ref="B1861" location="プレー記録!A1807" display="本日TOP↑" xr:uid="{FAC31053-F098-40DD-A992-35F44BB4F175}"/>
    <hyperlink ref="B1866" location="プレー記録!A1807" display="本日TOP↑" xr:uid="{4D776A06-3AF2-4D96-BA3D-307438340A3A}"/>
    <hyperlink ref="B1871" location="プレー記録!A1807" display="本日TOP↑" xr:uid="{ED22A5E9-3525-4487-B23B-0D8020460E4C}"/>
    <hyperlink ref="B1876" location="プレー記録!A1807" display="本日TOP↑" xr:uid="{2BAA20C7-D8C2-4264-A09E-7ACCA53B4E51}"/>
    <hyperlink ref="B1881" location="プレー記録!A1807" display="本日TOP↑" xr:uid="{14BEDB6D-0C70-4165-BF98-ADAEA045A094}"/>
    <hyperlink ref="B1886" location="プレー記録!A1807" display="本日TOP↑" xr:uid="{81FA7521-3C11-4A09-B7F3-F74633F3ED9A}"/>
    <hyperlink ref="B1891" location="プレー記録!A1807" display="本日TOP↑" xr:uid="{AE064CF2-8F0B-4653-8866-3DC8CD6E1184}"/>
    <hyperlink ref="B1922" location="プレー記録!A1893" display="本日TOP↑" xr:uid="{05607CAF-ED81-4D6B-A73A-73A2ED5D68F8}"/>
    <hyperlink ref="B1927" location="プレー記録!A1893" display="本日TOP↑" xr:uid="{523511EC-C5B7-4C3F-A79A-96B70B161BEB}"/>
    <hyperlink ref="B1932" location="プレー記録!A1893" display="本日TOP↑" xr:uid="{8B94BC32-9754-42FA-BDA8-D471947B152A}"/>
    <hyperlink ref="B1937" location="プレー記録!A1893" display="本日TOP↑" xr:uid="{6119C50A-64DA-4BB5-BB65-119683884CDC}"/>
    <hyperlink ref="B1942" location="プレー記録!A1893" display="本日TOP↑" xr:uid="{6D538C45-49E1-4450-A38B-985C80C64108}"/>
    <hyperlink ref="B1947" location="プレー記録!A1893" display="本日TOP↑" xr:uid="{CAF06323-F68E-4CAC-A479-8C03C0625939}"/>
    <hyperlink ref="B1952" location="プレー記録!A1893" display="本日TOP↑" xr:uid="{9375858B-EAC1-4AAF-9B81-43217133C47A}"/>
    <hyperlink ref="B1957" location="プレー記録!A1893" display="本日TOP↑" xr:uid="{B01C42E4-BB70-4D7A-AAB4-A49CD174411F}"/>
    <hyperlink ref="B1962" location="プレー記録!A1893" display="本日TOP↑" xr:uid="{318F2850-1F2B-4819-8768-22EA24CDD4C0}"/>
    <hyperlink ref="B1967" location="プレー記録!A1893" display="本日TOP↑" xr:uid="{D3545C74-DB42-420C-9407-058BF3F172DD}"/>
    <hyperlink ref="B1972" location="プレー記録!A1893" display="本日TOP↑" xr:uid="{4BDAFDF0-2591-4B4B-888A-98C71CFE0C71}"/>
    <hyperlink ref="B1977" location="プレー記録!A1893" display="本日TOP↑" xr:uid="{C0B062A7-E360-478B-B5E3-31A90427E52D}"/>
    <hyperlink ref="B2008" location="プレー記録!A1979" display="本日TOP↑" xr:uid="{7F16AEC3-08A2-4829-A83F-35BCE9015059}"/>
    <hyperlink ref="B2013" location="プレー記録!A1979" display="本日TOP↑" xr:uid="{71711143-1762-4109-90CF-C626028E1B80}"/>
    <hyperlink ref="B2018" location="プレー記録!A1979" display="本日TOP↑" xr:uid="{9C0F233B-56A3-435E-863A-432E7D98540D}"/>
    <hyperlink ref="B2023" location="プレー記録!A1979" display="本日TOP↑" xr:uid="{E5152660-89AF-4293-B2C7-31D4726933BD}"/>
    <hyperlink ref="B2028" location="プレー記録!A1979" display="本日TOP↑" xr:uid="{BA0D19D2-48A9-4966-85CE-36927B1EA10E}"/>
    <hyperlink ref="B2033" location="プレー記録!A1979" display="本日TOP↑" xr:uid="{DE463C2E-B19F-4B92-9699-724BD051C768}"/>
    <hyperlink ref="B2038" location="プレー記録!A1979" display="本日TOP↑" xr:uid="{35EBB799-9ADA-47C4-9709-A8B2E697CD0F}"/>
    <hyperlink ref="B2043" location="プレー記録!A1979" display="本日TOP↑" xr:uid="{2311E300-BFDA-4F20-857E-E69F852851C9}"/>
    <hyperlink ref="B2048" location="プレー記録!A1979" display="本日TOP↑" xr:uid="{81675ABF-B0CF-44A8-B2C2-60E89E6BA4EB}"/>
    <hyperlink ref="B2053" location="プレー記録!A1979" display="本日TOP↑" xr:uid="{1FCF1D49-23DD-45B9-A9CB-34AF2E57DBE4}"/>
    <hyperlink ref="B2058" location="プレー記録!A1979" display="本日TOP↑" xr:uid="{2641C785-82B2-4BF4-81CC-F74CDFF72D9D}"/>
    <hyperlink ref="B2063" location="プレー記録!A1979" display="本日TOP↑" xr:uid="{2954374F-14E2-4044-ABE1-A3BCF8638027}"/>
    <hyperlink ref="B2094" location="プレー記録!A2065" display="本日TOP↑" xr:uid="{EB9A777F-CFB3-4E4C-8F07-FED348520FF3}"/>
    <hyperlink ref="B2099" location="プレー記録!A2065" display="本日TOP↑" xr:uid="{7CE5898C-B4AC-4A95-A274-266E388E04F8}"/>
    <hyperlink ref="B2104" location="プレー記録!A2065" display="本日TOP↑" xr:uid="{9CF8EC28-BFA4-4304-A593-080521736D70}"/>
    <hyperlink ref="B2109" location="プレー記録!A2065" display="本日TOP↑" xr:uid="{6A5FFACC-203C-465C-B5CA-7F9F4C4B1FF2}"/>
    <hyperlink ref="B2114" location="プレー記録!A2065" display="本日TOP↑" xr:uid="{60CCEFAD-0B8E-4AFE-AF5D-CEB5EB41C01A}"/>
    <hyperlink ref="B2119" location="プレー記録!A2065" display="本日TOP↑" xr:uid="{48CCB09C-EC20-42DB-A8BA-A72E9CF4DCDC}"/>
    <hyperlink ref="B2124" location="プレー記録!A2065" display="本日TOP↑" xr:uid="{688F3367-E2B6-4B51-8717-A8FEC7FC5BDA}"/>
    <hyperlink ref="B2129" location="プレー記録!A2065" display="本日TOP↑" xr:uid="{88A9DB71-4D86-4969-9142-67458757B428}"/>
    <hyperlink ref="B2134" location="プレー記録!A2065" display="本日TOP↑" xr:uid="{AAA90055-2869-4B69-ADA5-6ADA64F92F05}"/>
    <hyperlink ref="B2139" location="プレー記録!A2065" display="本日TOP↑" xr:uid="{83DA1864-20E7-4BFC-B479-85AAAD9F548D}"/>
    <hyperlink ref="B2144" location="プレー記録!A2065" display="本日TOP↑" xr:uid="{473FFE40-254A-4B16-91AC-9314D5F4896B}"/>
    <hyperlink ref="B2149" location="プレー記録!A2065" display="本日TOP↑" xr:uid="{4868798C-A59A-4E07-9A8F-4747636A1B33}"/>
    <hyperlink ref="B2180" location="プレー記録!A2151" display="本日TOP↑" xr:uid="{EE479CFE-00C1-4258-AE80-2D0339D166A0}"/>
    <hyperlink ref="B2185" location="プレー記録!A2151" display="本日TOP↑" xr:uid="{A562C1A0-2DA6-4019-BE0F-002E040257B2}"/>
    <hyperlink ref="B2190" location="プレー記録!A2151" display="本日TOP↑" xr:uid="{1CF5D3DE-0AFD-43F2-A663-3AD293C3BBFA}"/>
    <hyperlink ref="B2195" location="プレー記録!A2151" display="本日TOP↑" xr:uid="{FD73961D-C31D-410C-9B80-78107D29248C}"/>
    <hyperlink ref="B2200" location="プレー記録!A2151" display="本日TOP↑" xr:uid="{FE1D7460-45E3-4CD7-959A-4A413C2BF7E1}"/>
    <hyperlink ref="B2205" location="プレー記録!A2151" display="本日TOP↑" xr:uid="{9A3CA731-00F2-41A6-A433-75E8374E6E0A}"/>
    <hyperlink ref="B2210" location="プレー記録!A2151" display="本日TOP↑" xr:uid="{CA9FA614-264E-488C-9882-E8021675D0D2}"/>
    <hyperlink ref="B2215" location="プレー記録!A2151" display="本日TOP↑" xr:uid="{9D2BB34A-08BB-4E44-9D51-B4B9CC4E5510}"/>
    <hyperlink ref="B2220" location="プレー記録!A2151" display="本日TOP↑" xr:uid="{E4763975-0879-407C-96AB-259CF1A5AEFA}"/>
    <hyperlink ref="B2225" location="プレー記録!A2151" display="本日TOP↑" xr:uid="{6A2D22AE-DC6A-4E6C-BBF7-951219D47ABA}"/>
    <hyperlink ref="B2230" location="プレー記録!A2151" display="本日TOP↑" xr:uid="{FA45F9E7-69E7-453D-89F1-5A24E91C967A}"/>
    <hyperlink ref="B2235" location="プレー記録!A2151" display="本日TOP↑" xr:uid="{15C8F3CE-A664-49DC-93DB-C56E92E01DF7}"/>
    <hyperlink ref="B2266" location="プレー記録!A2237" display="本日TOP↑" xr:uid="{AB9B98BF-0461-4191-BC4E-9D9985683F54}"/>
    <hyperlink ref="B2271" location="プレー記録!A2237" display="本日TOP↑" xr:uid="{8124CB07-3965-44E6-955F-E33534B239FA}"/>
    <hyperlink ref="B2276" location="プレー記録!A2237" display="本日TOP↑" xr:uid="{7757D487-687D-4221-8DC0-E194AB80AE90}"/>
    <hyperlink ref="B2281" location="プレー記録!A2237" display="本日TOP↑" xr:uid="{0D860D54-C00E-43D7-AE67-EEF6066125F1}"/>
    <hyperlink ref="B2286" location="プレー記録!A2237" display="本日TOP↑" xr:uid="{23C6AFC7-9B74-4138-9A88-438AF0D653A9}"/>
    <hyperlink ref="B2291" location="プレー記録!A2237" display="本日TOP↑" xr:uid="{9CA698B5-0B69-4233-AFDE-5FCE2A672C4E}"/>
    <hyperlink ref="B2296" location="プレー記録!A2237" display="本日TOP↑" xr:uid="{53A5158A-200C-4834-8D9E-99CA14EEBD06}"/>
    <hyperlink ref="B2301" location="プレー記録!A2237" display="本日TOP↑" xr:uid="{974FEF38-D69F-438F-8CE4-1B8B84162264}"/>
    <hyperlink ref="B2306" location="プレー記録!A2237" display="本日TOP↑" xr:uid="{ADA5350B-3417-4D7A-A47D-E19319AD08D2}"/>
    <hyperlink ref="B2311" location="プレー記録!A2237" display="本日TOP↑" xr:uid="{739D1CFC-334B-4291-8E7C-1DD98D9F1A9E}"/>
    <hyperlink ref="B2316" location="プレー記録!A2237" display="本日TOP↑" xr:uid="{6C479D80-961E-4CCC-BCB1-ECB90BE8D8F0}"/>
    <hyperlink ref="B2321" location="プレー記録!A2237" display="本日TOP↑" xr:uid="{3141AA7E-B755-4E23-8628-E5D1105ABBED}"/>
    <hyperlink ref="B2352" location="プレー記録!A2323" display="本日TOP↑" xr:uid="{FF5A24B7-F163-4137-BD0A-B188472500DD}"/>
    <hyperlink ref="B2357" location="プレー記録!A2323" display="本日TOP↑" xr:uid="{6BC9D9AE-1CA1-41F0-AC9F-D5D391DF49A0}"/>
    <hyperlink ref="B2362" location="プレー記録!A2323" display="本日TOP↑" xr:uid="{ECF59F34-6FD6-4DDD-992B-6BDCD1AA30BE}"/>
    <hyperlink ref="B2367" location="プレー記録!A2323" display="本日TOP↑" xr:uid="{FBE0B65C-13D7-403B-841F-35CC3D76848E}"/>
    <hyperlink ref="B2372" location="プレー記録!A2323" display="本日TOP↑" xr:uid="{4779F366-8730-4243-99C1-E4E450D48F53}"/>
    <hyperlink ref="B2377" location="プレー記録!A2323" display="本日TOP↑" xr:uid="{556052F2-C0FB-4CC0-A20F-A5AB90C35B74}"/>
    <hyperlink ref="B2382" location="プレー記録!A2323" display="本日TOP↑" xr:uid="{936BD922-E36E-4619-BF59-48706630C25E}"/>
    <hyperlink ref="B2387" location="プレー記録!A2323" display="本日TOP↑" xr:uid="{9C71F7D9-65A6-4012-AA88-76BDD872848B}"/>
    <hyperlink ref="B2392" location="プレー記録!A2323" display="本日TOP↑" xr:uid="{DC9D5561-93CF-4DE6-94B2-1FEB8EA83787}"/>
    <hyperlink ref="B2397" location="プレー記録!A2323" display="本日TOP↑" xr:uid="{4AEF9285-8FBA-4CDA-8A86-53335605DEC1}"/>
    <hyperlink ref="B2402" location="プレー記録!A2323" display="本日TOP↑" xr:uid="{08F5D941-C97E-443D-97B4-C550020F7267}"/>
    <hyperlink ref="B2407" location="プレー記録!A2323" display="本日TOP↑" xr:uid="{92E6593C-4434-4B6A-A139-7E03C97D5300}"/>
    <hyperlink ref="B2438" location="プレー記録!A2409" display="本日TOP↑" xr:uid="{00DFD3F5-26B3-4C7B-B931-1E5A40F25729}"/>
    <hyperlink ref="B2443" location="プレー記録!A2409" display="本日TOP↑" xr:uid="{6FA9AF00-65CB-488D-938D-F4A0F2377F48}"/>
    <hyperlink ref="B2448" location="プレー記録!A2409" display="本日TOP↑" xr:uid="{5FD7F4BC-5BAA-46CE-8221-56B336A98CFF}"/>
    <hyperlink ref="B2453" location="プレー記録!A2409" display="本日TOP↑" xr:uid="{87BEBB3E-AD5D-46E7-BD31-CDD6C353D45C}"/>
    <hyperlink ref="B2458" location="プレー記録!A2409" display="本日TOP↑" xr:uid="{330A3C6E-5254-43EC-AE7B-25B38F1BE2FB}"/>
    <hyperlink ref="B2463" location="プレー記録!A2409" display="本日TOP↑" xr:uid="{618F9575-2AF4-4FA7-82BE-81CBC3C35589}"/>
    <hyperlink ref="B2468" location="プレー記録!A2409" display="本日TOP↑" xr:uid="{CCD95E79-976D-43ED-BC1C-0E62317EC2BA}"/>
    <hyperlink ref="B2473" location="プレー記録!A2409" display="本日TOP↑" xr:uid="{809D2515-3839-4A35-B1A2-E2446C46BB10}"/>
    <hyperlink ref="B2478" location="プレー記録!A2409" display="本日TOP↑" xr:uid="{A912FFCE-03C3-455E-8B57-5A9A86EDD4CC}"/>
    <hyperlink ref="B2483" location="プレー記録!A2409" display="本日TOP↑" xr:uid="{D1B474A5-31CA-45D8-852E-5CAD0FF35495}"/>
    <hyperlink ref="B2488" location="プレー記録!A2409" display="本日TOP↑" xr:uid="{12CA8F8C-B91C-47E5-9D1D-335374402DE3}"/>
    <hyperlink ref="B2493" location="プレー記録!A2409" display="本日TOP↑" xr:uid="{6E5880CA-4602-4634-ADE0-C7A39C5AB5FB}"/>
    <hyperlink ref="B2524" location="プレー記録!A2495" display="本日TOP↑" xr:uid="{830FF026-69FE-4F53-8FF6-01EB1C647846}"/>
    <hyperlink ref="B2529" location="プレー記録!A2495" display="本日TOP↑" xr:uid="{9EECB35A-B481-46B1-A27C-4927B5314756}"/>
    <hyperlink ref="B2534" location="プレー記録!A2495" display="本日TOP↑" xr:uid="{33E62CB9-A451-4B24-9BE9-CF687A081E88}"/>
    <hyperlink ref="B2539" location="プレー記録!A2495" display="本日TOP↑" xr:uid="{40DB2DF8-BD88-4E25-9F18-BEF7F1A2ED67}"/>
    <hyperlink ref="B2544" location="プレー記録!A2495" display="本日TOP↑" xr:uid="{03499683-D418-4225-978B-2EE25872960C}"/>
    <hyperlink ref="B2549" location="プレー記録!A2495" display="本日TOP↑" xr:uid="{E5C1A3E5-70E5-47B0-8638-22F0CCA99807}"/>
    <hyperlink ref="B2554" location="プレー記録!A2495" display="本日TOP↑" xr:uid="{3082A72B-470B-48CC-AE78-4417C2C1EF7D}"/>
    <hyperlink ref="B2559" location="プレー記録!A2495" display="本日TOP↑" xr:uid="{7592F95E-020A-444A-B7CA-8C0E3E684C60}"/>
    <hyperlink ref="B2564" location="プレー記録!A2495" display="本日TOP↑" xr:uid="{86D15E39-CD94-4239-A50B-73F424EBA6A6}"/>
    <hyperlink ref="B2569" location="プレー記録!A2495" display="本日TOP↑" xr:uid="{D88FD4DF-36E6-4DDC-9A47-4288EE0B4F0A}"/>
    <hyperlink ref="B2574" location="プレー記録!A2495" display="本日TOP↑" xr:uid="{B1754B58-7931-46EE-942B-D8448F63D22C}"/>
    <hyperlink ref="B2579" location="プレー記録!A2495" display="本日TOP↑" xr:uid="{BAB25D67-ABE9-4599-A0C3-789E1BE97B40}"/>
    <hyperlink ref="B2610" location="プレー記録!A2581" display="本日TOP↑" xr:uid="{09AD7089-9B90-4F3E-97AA-1B223D96FE3B}"/>
    <hyperlink ref="B2615" location="プレー記録!A2581" display="本日TOP↑" xr:uid="{BB0C81FF-BB13-4BCE-803B-EA8EBAE2B84A}"/>
    <hyperlink ref="B2620" location="プレー記録!A2581" display="本日TOP↑" xr:uid="{B5014B7D-D2C8-46D5-8211-A8FFA805E6AF}"/>
    <hyperlink ref="B2625" location="プレー記録!A2581" display="本日TOP↑" xr:uid="{B5CEB7D2-DBCD-450F-BE8E-41D0ADF49E9A}"/>
    <hyperlink ref="B2630" location="プレー記録!A2581" display="本日TOP↑" xr:uid="{FE920F6D-3060-47BC-8B10-B7CC2FC4EC05}"/>
    <hyperlink ref="B2635" location="プレー記録!A2581" display="本日TOP↑" xr:uid="{548801CE-11F2-4721-A0D8-4011956D2E5F}"/>
    <hyperlink ref="B2640" location="プレー記録!A2581" display="本日TOP↑" xr:uid="{5DACE26E-53A5-43F1-AC0B-C9C13005AFE6}"/>
    <hyperlink ref="B2645" location="プレー記録!A2581" display="本日TOP↑" xr:uid="{65A18A0F-812C-460A-8DDD-6323C1E0F02C}"/>
    <hyperlink ref="B2650" location="プレー記録!A2581" display="本日TOP↑" xr:uid="{050B4143-3B65-42F9-8AA5-F6E96086C91C}"/>
    <hyperlink ref="B2655" location="プレー記録!A2581" display="本日TOP↑" xr:uid="{0C182150-36EB-4CA0-9767-6A7ACE8B41F4}"/>
    <hyperlink ref="B2660" location="プレー記録!A2581" display="本日TOP↑" xr:uid="{F3F6E3AE-2F01-433B-A293-C7EB566B0A62}"/>
    <hyperlink ref="B2665" location="プレー記録!A2581" display="本日TOP↑" xr:uid="{F3369607-2BF2-4D57-B984-A42003A9688B}"/>
    <hyperlink ref="K1:R1" r:id="rId1" display="&gt;&gt; オンカジ必勝倶楽部 &lt;&lt;" xr:uid="{28354EC1-7A03-4E2B-8F6E-585953C016CF}"/>
    <hyperlink ref="K87:R87" r:id="rId2" display="&gt;&gt; オンカジ必勝倶楽部 &lt;&lt;" xr:uid="{DAF86CC9-BB01-432F-AD79-31A1A5873E18}"/>
    <hyperlink ref="K173:R173" r:id="rId3" display="&gt;&gt; オンカジ必勝倶楽部 &lt;&lt;" xr:uid="{C76436F9-4996-4089-8D64-B97218C402FD}"/>
    <hyperlink ref="K345:R345" r:id="rId4" display="&gt;&gt; オンカジ必勝倶楽部 &lt;&lt;" xr:uid="{EE423E59-5A61-4F6B-9E04-96D5A213D0D0}"/>
    <hyperlink ref="K517:R517" r:id="rId5" display="&gt;&gt; オンカジ必勝倶楽部 &lt;&lt;" xr:uid="{E28DAECD-6B8D-4BC0-BCE2-7078701C6F83}"/>
    <hyperlink ref="K861:R861" r:id="rId6" display="&gt;&gt; オンカジ必勝倶楽部 &lt;&lt;" xr:uid="{64233A5F-FAC4-4307-9759-035FDAAE1CA3}"/>
    <hyperlink ref="K1033:R1033" r:id="rId7" display="&gt;&gt; オンカジ必勝倶楽部 &lt;&lt;" xr:uid="{5164401E-B415-4084-841E-D8F442CA05E1}"/>
    <hyperlink ref="K1205:R1205" r:id="rId8" display="&gt;&gt; オンカジ必勝倶楽部 &lt;&lt;" xr:uid="{96D9DDA9-1D68-44FE-A64B-CDA1E292C382}"/>
    <hyperlink ref="K1377:R1377" r:id="rId9" display="&gt;&gt; オンカジ必勝倶楽部 &lt;&lt;" xr:uid="{FC8BCD4F-3930-4469-8DC4-BF6F3C7573A6}"/>
    <hyperlink ref="K1549:R1549" r:id="rId10" display="&gt;&gt; オンカジ必勝倶楽部 &lt;&lt;" xr:uid="{527B81D7-4E80-4D01-9224-73B708DE2BB4}"/>
    <hyperlink ref="K1721:R1721" r:id="rId11" display="&gt;&gt; オンカジ必勝倶楽部 &lt;&lt;" xr:uid="{D2807CAE-B501-4D80-814E-ED0874660D44}"/>
    <hyperlink ref="K1893:R1893" r:id="rId12" display="&gt;&gt; オンカジ必勝倶楽部 &lt;&lt;" xr:uid="{B5833510-0628-45A2-8226-46B55AD3C3BB}"/>
    <hyperlink ref="K2065:R2065" r:id="rId13" display="&gt;&gt; オンカジ必勝倶楽部 &lt;&lt;" xr:uid="{1E9C4F3A-DBE2-4746-BFC5-0B2848971942}"/>
    <hyperlink ref="K2237:R2237" r:id="rId14" display="&gt;&gt; オンカジ必勝倶楽部 &lt;&lt;" xr:uid="{42BE193B-1EF9-4246-AE1F-AB4BC1806F6C}"/>
    <hyperlink ref="K2409:R2409" r:id="rId15" display="&gt;&gt; オンカジ必勝倶楽部 &lt;&lt;" xr:uid="{CB3F4865-3072-4EA8-A99C-59186F586C67}"/>
    <hyperlink ref="K2581:R2581" r:id="rId16" display="&gt;&gt; オンカジ必勝倶楽部 &lt;&lt;" xr:uid="{5920C3B7-08A3-4837-B54C-45488D04EE80}"/>
    <hyperlink ref="Q90" r:id="rId17" display="もっと詳しく" xr:uid="{5429A661-F513-4420-B2C6-4FBDC279AD01}"/>
    <hyperlink ref="K259:R259" r:id="rId18" display="&gt;&gt; オンカジ必勝倶楽部 &lt;&lt;" xr:uid="{3DB50D90-E9DB-45CF-B9FE-4058F82C7D65}"/>
    <hyperlink ref="Q262" r:id="rId19" display="もっと詳しく" xr:uid="{9EA3C635-F695-4E83-B3C5-CD578C65F491}"/>
    <hyperlink ref="K431:R431" r:id="rId20" display="&gt;&gt; オンカジ必勝倶楽部 &lt;&lt;" xr:uid="{3CCB9694-7CC3-40AD-ADB2-50DF89DDCC38}"/>
    <hyperlink ref="Q434" r:id="rId21" display="もっと詳しく" xr:uid="{BA63CDC2-A7FE-4E7C-BBB1-5A4AE9170258}"/>
    <hyperlink ref="K603:R603" r:id="rId22" display="&gt;&gt; オンカジ必勝倶楽部 &lt;&lt;" xr:uid="{F2C239C4-7843-4D0B-A342-28B890D81602}"/>
    <hyperlink ref="Q606" r:id="rId23" display="もっと詳しく" xr:uid="{C54A1335-A251-41ED-884E-B97048B2B319}"/>
    <hyperlink ref="K689:R689" r:id="rId24" display="&gt;&gt; オンカジ必勝倶楽部 &lt;&lt;" xr:uid="{1AD49A9C-FBAC-41BE-B2A7-F5CC15DC91B6}"/>
    <hyperlink ref="K775:R775" r:id="rId25" display="&gt;&gt; オンカジ必勝倶楽部 &lt;&lt;" xr:uid="{1707FAEE-A2E8-4A4D-8AF6-073D2C9F3756}"/>
    <hyperlink ref="Q778" r:id="rId26" display="もっと詳しく" xr:uid="{1775579B-A7FC-4E30-80EE-8846C08C76AC}"/>
    <hyperlink ref="K947:R947" r:id="rId27" display="&gt;&gt; オンカジ必勝倶楽部 &lt;&lt;" xr:uid="{A7226446-4712-4911-8E13-7932CD1A3EA0}"/>
    <hyperlink ref="Q950" r:id="rId28" display="もっと詳しく" xr:uid="{4849B126-3A5B-4A7A-A6E5-FDA7780AC7A8}"/>
    <hyperlink ref="K1119:R1119" r:id="rId29" display="&gt;&gt; オンカジ必勝倶楽部 &lt;&lt;" xr:uid="{00ED4A50-80A9-468C-8339-D229D9BE6D90}"/>
    <hyperlink ref="Q1122" r:id="rId30" display="もっと詳しく" xr:uid="{73D2AD73-6923-4D9D-AC3E-32EA7A47FE64}"/>
    <hyperlink ref="K1291:R1291" r:id="rId31" display="&gt;&gt; オンカジ必勝倶楽部 &lt;&lt;" xr:uid="{10AF3CBF-E438-4702-AA40-EDC0CABA05B1}"/>
    <hyperlink ref="Q1294" r:id="rId32" display="もっと詳しく" xr:uid="{5A82FB9C-2275-4939-82CD-18851454CE56}"/>
    <hyperlink ref="K1463:R1463" r:id="rId33" display="&gt;&gt; オンカジ必勝倶楽部 &lt;&lt;" xr:uid="{635CD2EF-E926-4E86-B05B-84C807E31633}"/>
    <hyperlink ref="Q1466" r:id="rId34" display="もっと詳しく" xr:uid="{49B82AF8-238B-4381-8F4C-7009E862D8C2}"/>
    <hyperlink ref="K1635:R1635" r:id="rId35" display="&gt;&gt; オンカジ必勝倶楽部 &lt;&lt;" xr:uid="{825F2302-0C7F-4E3E-B49B-0AAEDFA93362}"/>
    <hyperlink ref="Q1638" r:id="rId36" display="もっと詳しく" xr:uid="{DEEA6069-92CD-4F87-AA9F-A76468BD68A9}"/>
    <hyperlink ref="K1807:R1807" r:id="rId37" display="&gt;&gt; オンカジ必勝倶楽部 &lt;&lt;" xr:uid="{19431E9A-9F0A-419F-92F0-69864EC01FD6}"/>
    <hyperlink ref="Q1810" r:id="rId38" display="もっと詳しく" xr:uid="{6050E9FA-17C1-4DEF-99DA-9D07A9816876}"/>
    <hyperlink ref="K1979:R1979" r:id="rId39" display="&gt;&gt; オンカジ必勝倶楽部 &lt;&lt;" xr:uid="{1522A991-6C5F-4622-A4D2-95C51883C2FB}"/>
    <hyperlink ref="Q1982" r:id="rId40" display="もっと詳しく" xr:uid="{3CA67436-A668-429F-8269-4B56526D742A}"/>
    <hyperlink ref="K2151:R2151" r:id="rId41" display="&gt;&gt; オンカジ必勝倶楽部 &lt;&lt;" xr:uid="{7D37EC8B-1F45-4692-9D67-44D517FF44B7}"/>
    <hyperlink ref="Q2154" r:id="rId42" display="もっと詳しく" xr:uid="{6CACF4D0-73D7-4662-AD13-75F69271FB55}"/>
    <hyperlink ref="K2323:R2323" r:id="rId43" display="&gt;&gt; オンカジ必勝倶楽部 &lt;&lt;" xr:uid="{54B05D91-9948-4E5A-965F-983C6881B608}"/>
    <hyperlink ref="Q2326" r:id="rId44" display="もっと詳しく" xr:uid="{B924957F-6D10-40A9-B357-07D7240DECC5}"/>
    <hyperlink ref="K2495:R2495" r:id="rId45" display="&gt;&gt; オンカジ必勝倶楽部 &lt;&lt;" xr:uid="{2221DD00-62E1-4E61-9B2F-796DB2B56A85}"/>
    <hyperlink ref="Q2498" r:id="rId46" display="もっと詳しく" xr:uid="{B7159787-3FEC-40DD-AA27-72474036D4A0}"/>
  </hyperlinks>
  <pageMargins left="0.7" right="0.7" top="0.75" bottom="0.75" header="0.3" footer="0.3"/>
  <pageSetup paperSize="9" orientation="portrait" horizontalDpi="4294967293" verticalDpi="0" r:id="rId47"/>
  <drawing r:id="rId4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581FF-EBD5-45A2-85E0-645E0EBF7C8A}">
  <dimension ref="A1:P102"/>
  <sheetViews>
    <sheetView showGridLines="0" zoomScale="90" zoomScaleNormal="90" workbookViewId="0">
      <pane ySplit="2" topLeftCell="A3" activePane="bottomLeft" state="frozen"/>
      <selection activeCell="AF2665" sqref="AF2665"/>
      <selection pane="bottomLeft" activeCell="D3" sqref="D3"/>
    </sheetView>
  </sheetViews>
  <sheetFormatPr defaultRowHeight="18"/>
  <cols>
    <col min="1" max="1" width="1.25" style="135" customWidth="1"/>
    <col min="2" max="2" width="14.58203125" style="135" customWidth="1"/>
    <col min="3" max="3" width="5.58203125" style="1" customWidth="1"/>
    <col min="4" max="4" width="30.58203125" customWidth="1"/>
    <col min="5" max="5" width="1.58203125" customWidth="1"/>
    <col min="6" max="6" width="5.58203125" style="1" customWidth="1"/>
    <col min="7" max="7" width="30.58203125" customWidth="1"/>
    <col min="8" max="8" width="1.58203125" customWidth="1"/>
    <col min="9" max="9" width="5.58203125" customWidth="1"/>
    <col min="10" max="10" width="30.58203125" customWidth="1"/>
    <col min="11" max="11" width="1.58203125" customWidth="1"/>
    <col min="12" max="12" width="5.58203125" customWidth="1"/>
    <col min="13" max="13" width="30.58203125" customWidth="1"/>
    <col min="14" max="14" width="1.58203125" customWidth="1"/>
    <col min="15" max="15" width="5.58203125" customWidth="1"/>
    <col min="16" max="16" width="30.58203125" customWidth="1"/>
  </cols>
  <sheetData>
    <row r="1" spans="2:16" ht="7.5" customHeight="1"/>
    <row r="2" spans="2:16">
      <c r="B2" s="1" t="s">
        <v>316</v>
      </c>
      <c r="C2" s="76" t="s">
        <v>3</v>
      </c>
      <c r="D2" s="77" t="s">
        <v>115</v>
      </c>
      <c r="F2" s="76" t="s">
        <v>3</v>
      </c>
      <c r="G2" s="77" t="s">
        <v>116</v>
      </c>
      <c r="I2" s="76" t="s">
        <v>3</v>
      </c>
      <c r="J2" s="77" t="s">
        <v>22</v>
      </c>
      <c r="L2" s="76" t="s">
        <v>3</v>
      </c>
      <c r="M2" s="77" t="s">
        <v>21</v>
      </c>
      <c r="O2" s="76" t="s">
        <v>3</v>
      </c>
      <c r="P2" s="77" t="s">
        <v>200</v>
      </c>
    </row>
    <row r="3" spans="2:16">
      <c r="B3" s="71"/>
      <c r="C3" s="71">
        <v>1</v>
      </c>
      <c r="D3" s="162"/>
      <c r="F3" s="71">
        <v>1</v>
      </c>
      <c r="G3" s="162"/>
      <c r="I3" s="71">
        <v>1</v>
      </c>
      <c r="J3" s="72" t="s">
        <v>65</v>
      </c>
      <c r="L3" s="71">
        <v>1</v>
      </c>
      <c r="M3" s="72" t="s">
        <v>118</v>
      </c>
      <c r="O3" s="71">
        <v>1</v>
      </c>
      <c r="P3" s="276"/>
    </row>
    <row r="4" spans="2:16">
      <c r="B4" s="73"/>
      <c r="C4" s="73">
        <v>2</v>
      </c>
      <c r="D4" s="164"/>
      <c r="F4" s="73">
        <v>2</v>
      </c>
      <c r="G4" s="164"/>
      <c r="I4" s="73">
        <v>2</v>
      </c>
      <c r="J4" s="74" t="s">
        <v>2</v>
      </c>
      <c r="L4" s="73">
        <v>2</v>
      </c>
      <c r="M4" s="74" t="s">
        <v>9</v>
      </c>
      <c r="O4" s="73">
        <v>2</v>
      </c>
      <c r="P4" s="277"/>
    </row>
    <row r="5" spans="2:16">
      <c r="B5" s="73"/>
      <c r="C5" s="73">
        <v>3</v>
      </c>
      <c r="D5" s="164"/>
      <c r="F5" s="73">
        <v>3</v>
      </c>
      <c r="G5" s="164"/>
      <c r="I5" s="73">
        <v>3</v>
      </c>
      <c r="J5" s="74" t="s">
        <v>96</v>
      </c>
      <c r="L5" s="73">
        <v>3</v>
      </c>
      <c r="M5" s="74" t="s">
        <v>10</v>
      </c>
      <c r="O5" s="73">
        <v>3</v>
      </c>
      <c r="P5" s="277"/>
    </row>
    <row r="6" spans="2:16">
      <c r="B6" s="73"/>
      <c r="C6" s="73">
        <v>4</v>
      </c>
      <c r="D6" s="164"/>
      <c r="F6" s="73">
        <v>4</v>
      </c>
      <c r="G6" s="164"/>
      <c r="I6" s="73">
        <v>4</v>
      </c>
      <c r="J6" s="74" t="s">
        <v>63</v>
      </c>
      <c r="L6" s="73">
        <v>4</v>
      </c>
      <c r="M6" s="74" t="s">
        <v>33</v>
      </c>
      <c r="O6" s="75">
        <v>4</v>
      </c>
      <c r="P6" s="278"/>
    </row>
    <row r="7" spans="2:16">
      <c r="B7" s="73"/>
      <c r="C7" s="73">
        <v>5</v>
      </c>
      <c r="D7" s="164"/>
      <c r="F7" s="73">
        <v>5</v>
      </c>
      <c r="G7" s="164"/>
      <c r="I7" s="73">
        <v>5</v>
      </c>
      <c r="J7" s="74" t="s">
        <v>64</v>
      </c>
      <c r="L7" s="73">
        <v>5</v>
      </c>
      <c r="M7" s="74" t="s">
        <v>11</v>
      </c>
    </row>
    <row r="8" spans="2:16">
      <c r="B8" s="73"/>
      <c r="C8" s="73">
        <v>6</v>
      </c>
      <c r="D8" s="164"/>
      <c r="F8" s="73">
        <v>6</v>
      </c>
      <c r="G8" s="164"/>
      <c r="I8" s="73">
        <v>6</v>
      </c>
      <c r="J8" s="74" t="s">
        <v>4</v>
      </c>
      <c r="L8" s="73">
        <v>6</v>
      </c>
      <c r="M8" s="74" t="s">
        <v>32</v>
      </c>
    </row>
    <row r="9" spans="2:16">
      <c r="B9" s="73"/>
      <c r="C9" s="73">
        <v>7</v>
      </c>
      <c r="D9" s="164"/>
      <c r="F9" s="75">
        <v>7</v>
      </c>
      <c r="G9" s="164"/>
      <c r="I9" s="73">
        <v>7</v>
      </c>
      <c r="J9" s="74" t="s">
        <v>66</v>
      </c>
      <c r="L9" s="73">
        <v>7</v>
      </c>
      <c r="M9" s="74" t="s">
        <v>12</v>
      </c>
    </row>
    <row r="10" spans="2:16">
      <c r="B10" s="73"/>
      <c r="C10" s="73">
        <v>8</v>
      </c>
      <c r="D10" s="164"/>
      <c r="F10" s="75">
        <v>8</v>
      </c>
      <c r="G10" s="164"/>
      <c r="I10" s="73">
        <v>8</v>
      </c>
      <c r="J10" s="74" t="s">
        <v>74</v>
      </c>
      <c r="L10" s="73">
        <v>8</v>
      </c>
      <c r="M10" s="74" t="s">
        <v>13</v>
      </c>
    </row>
    <row r="11" spans="2:16">
      <c r="B11" s="73"/>
      <c r="C11" s="73">
        <v>9</v>
      </c>
      <c r="D11" s="164"/>
      <c r="F11" s="75">
        <v>9</v>
      </c>
      <c r="G11" s="164"/>
      <c r="I11" s="73">
        <v>9</v>
      </c>
      <c r="J11" s="74" t="s">
        <v>68</v>
      </c>
      <c r="L11" s="73">
        <v>9</v>
      </c>
      <c r="M11" s="74" t="s">
        <v>14</v>
      </c>
    </row>
    <row r="12" spans="2:16">
      <c r="B12" s="73"/>
      <c r="C12" s="75">
        <v>10</v>
      </c>
      <c r="D12" s="164"/>
      <c r="F12" s="75">
        <v>10</v>
      </c>
      <c r="G12" s="164"/>
      <c r="I12" s="73">
        <v>10</v>
      </c>
      <c r="J12" s="74" t="s">
        <v>67</v>
      </c>
      <c r="L12" s="73">
        <v>10</v>
      </c>
      <c r="M12" s="74" t="s">
        <v>15</v>
      </c>
    </row>
    <row r="13" spans="2:16">
      <c r="B13" s="73"/>
      <c r="C13" s="75">
        <v>11</v>
      </c>
      <c r="D13" s="164"/>
      <c r="I13" s="73">
        <v>11</v>
      </c>
      <c r="J13" s="74" t="s">
        <v>100</v>
      </c>
      <c r="L13" s="73">
        <v>11</v>
      </c>
      <c r="M13" s="74" t="s">
        <v>16</v>
      </c>
    </row>
    <row r="14" spans="2:16">
      <c r="B14" s="73"/>
      <c r="C14" s="75">
        <v>12</v>
      </c>
      <c r="D14" s="164"/>
      <c r="I14" s="73">
        <v>12</v>
      </c>
      <c r="J14" s="74" t="s">
        <v>97</v>
      </c>
      <c r="L14" s="73">
        <v>12</v>
      </c>
      <c r="M14" s="74" t="s">
        <v>17</v>
      </c>
    </row>
    <row r="15" spans="2:16">
      <c r="B15" s="73"/>
      <c r="C15" s="75">
        <v>13</v>
      </c>
      <c r="D15" s="164"/>
      <c r="I15" s="73">
        <v>13</v>
      </c>
      <c r="J15" s="74" t="s">
        <v>98</v>
      </c>
      <c r="L15" s="73">
        <v>13</v>
      </c>
      <c r="M15" s="74" t="s">
        <v>18</v>
      </c>
    </row>
    <row r="16" spans="2:16">
      <c r="B16" s="73"/>
      <c r="C16" s="75">
        <v>14</v>
      </c>
      <c r="D16" s="164"/>
      <c r="I16" s="73">
        <v>14</v>
      </c>
      <c r="J16" s="74" t="s">
        <v>71</v>
      </c>
      <c r="L16" s="73">
        <v>14</v>
      </c>
      <c r="M16" s="74" t="s">
        <v>19</v>
      </c>
    </row>
    <row r="17" spans="2:13">
      <c r="B17" s="73"/>
      <c r="C17" s="75">
        <v>15</v>
      </c>
      <c r="D17" s="164"/>
      <c r="I17" s="73">
        <v>15</v>
      </c>
      <c r="J17" s="74" t="s">
        <v>69</v>
      </c>
      <c r="L17" s="73">
        <v>15</v>
      </c>
      <c r="M17" s="74" t="s">
        <v>20</v>
      </c>
    </row>
    <row r="18" spans="2:13">
      <c r="B18" s="73"/>
      <c r="C18" s="75">
        <v>16</v>
      </c>
      <c r="D18" s="164"/>
      <c r="I18" s="73">
        <v>16</v>
      </c>
      <c r="J18" s="74" t="s">
        <v>87</v>
      </c>
      <c r="L18" s="73">
        <v>16</v>
      </c>
      <c r="M18" s="242" t="s">
        <v>103</v>
      </c>
    </row>
    <row r="19" spans="2:13">
      <c r="B19" s="73"/>
      <c r="C19" s="75">
        <v>17</v>
      </c>
      <c r="D19" s="164"/>
      <c r="I19" s="73">
        <v>17</v>
      </c>
      <c r="J19" s="74" t="s">
        <v>90</v>
      </c>
      <c r="L19" s="73">
        <v>17</v>
      </c>
      <c r="M19" s="163"/>
    </row>
    <row r="20" spans="2:13">
      <c r="B20" s="73"/>
      <c r="C20" s="75">
        <v>18</v>
      </c>
      <c r="D20" s="164"/>
      <c r="I20" s="73">
        <v>18</v>
      </c>
      <c r="J20" s="74" t="s">
        <v>99</v>
      </c>
      <c r="L20" s="73">
        <v>18</v>
      </c>
      <c r="M20" s="163"/>
    </row>
    <row r="21" spans="2:13">
      <c r="B21" s="73"/>
      <c r="C21" s="75">
        <v>19</v>
      </c>
      <c r="D21" s="164"/>
      <c r="I21" s="73">
        <v>19</v>
      </c>
      <c r="J21" s="74" t="s">
        <v>95</v>
      </c>
      <c r="L21" s="73">
        <v>19</v>
      </c>
      <c r="M21" s="163"/>
    </row>
    <row r="22" spans="2:13">
      <c r="B22" s="73"/>
      <c r="C22" s="75">
        <v>20</v>
      </c>
      <c r="D22" s="164"/>
      <c r="I22" s="73">
        <v>20</v>
      </c>
      <c r="J22" s="74" t="s">
        <v>80</v>
      </c>
      <c r="L22" s="73">
        <v>20</v>
      </c>
      <c r="M22" s="163"/>
    </row>
    <row r="23" spans="2:13">
      <c r="B23" s="73"/>
      <c r="C23" s="75">
        <v>21</v>
      </c>
      <c r="D23" s="164"/>
      <c r="I23" s="73">
        <v>21</v>
      </c>
      <c r="J23" s="74" t="s">
        <v>89</v>
      </c>
      <c r="L23" s="73">
        <v>21</v>
      </c>
      <c r="M23" s="163"/>
    </row>
    <row r="24" spans="2:13">
      <c r="B24" s="73"/>
      <c r="C24" s="75">
        <v>22</v>
      </c>
      <c r="D24" s="164"/>
      <c r="I24" s="73">
        <v>22</v>
      </c>
      <c r="J24" s="74" t="s">
        <v>94</v>
      </c>
      <c r="L24" s="73">
        <v>22</v>
      </c>
      <c r="M24" s="163"/>
    </row>
    <row r="25" spans="2:13">
      <c r="B25" s="73"/>
      <c r="C25" s="75">
        <v>23</v>
      </c>
      <c r="D25" s="164"/>
      <c r="I25" s="73">
        <v>23</v>
      </c>
      <c r="J25" s="74" t="s">
        <v>93</v>
      </c>
      <c r="L25" s="73">
        <v>23</v>
      </c>
      <c r="M25" s="163"/>
    </row>
    <row r="26" spans="2:13">
      <c r="B26" s="73"/>
      <c r="C26" s="75">
        <v>24</v>
      </c>
      <c r="D26" s="164"/>
      <c r="I26" s="73">
        <v>24</v>
      </c>
      <c r="J26" s="74" t="s">
        <v>91</v>
      </c>
      <c r="L26" s="73">
        <v>24</v>
      </c>
      <c r="M26" s="163"/>
    </row>
    <row r="27" spans="2:13">
      <c r="B27" s="73"/>
      <c r="C27" s="75">
        <v>25</v>
      </c>
      <c r="D27" s="164"/>
      <c r="I27" s="73">
        <v>25</v>
      </c>
      <c r="J27" s="74" t="s">
        <v>92</v>
      </c>
      <c r="L27" s="73">
        <v>25</v>
      </c>
      <c r="M27" s="163"/>
    </row>
    <row r="28" spans="2:13">
      <c r="B28" s="73"/>
      <c r="C28" s="75">
        <v>26</v>
      </c>
      <c r="D28" s="164"/>
      <c r="I28" s="73">
        <v>26</v>
      </c>
      <c r="J28" s="74" t="s">
        <v>62</v>
      </c>
      <c r="L28" s="73">
        <v>26</v>
      </c>
      <c r="M28" s="163"/>
    </row>
    <row r="29" spans="2:13">
      <c r="B29" s="73"/>
      <c r="C29" s="75">
        <v>27</v>
      </c>
      <c r="D29" s="164"/>
      <c r="I29" s="73">
        <v>27</v>
      </c>
      <c r="J29" s="74" t="s">
        <v>102</v>
      </c>
      <c r="L29" s="73">
        <v>27</v>
      </c>
      <c r="M29" s="163"/>
    </row>
    <row r="30" spans="2:13">
      <c r="B30" s="73"/>
      <c r="C30" s="75">
        <v>28</v>
      </c>
      <c r="D30" s="164"/>
      <c r="I30" s="73">
        <v>28</v>
      </c>
      <c r="J30" s="74" t="s">
        <v>70</v>
      </c>
      <c r="L30" s="73">
        <v>28</v>
      </c>
      <c r="M30" s="163"/>
    </row>
    <row r="31" spans="2:13">
      <c r="B31" s="73"/>
      <c r="C31" s="75">
        <v>29</v>
      </c>
      <c r="D31" s="164"/>
      <c r="I31" s="73">
        <v>29</v>
      </c>
      <c r="J31" s="74" t="s">
        <v>72</v>
      </c>
      <c r="L31" s="73">
        <v>29</v>
      </c>
      <c r="M31" s="163"/>
    </row>
    <row r="32" spans="2:13">
      <c r="B32" s="75"/>
      <c r="C32" s="75">
        <v>30</v>
      </c>
      <c r="D32" s="164"/>
      <c r="I32" s="73">
        <v>30</v>
      </c>
      <c r="J32" s="74" t="s">
        <v>73</v>
      </c>
      <c r="L32" s="75">
        <v>30</v>
      </c>
      <c r="M32" s="164"/>
    </row>
    <row r="33" spans="9:12">
      <c r="I33" s="73">
        <v>31</v>
      </c>
      <c r="J33" s="74" t="s">
        <v>75</v>
      </c>
      <c r="L33" s="1"/>
    </row>
    <row r="34" spans="9:12">
      <c r="I34" s="73">
        <v>32</v>
      </c>
      <c r="J34" s="74" t="s">
        <v>76</v>
      </c>
      <c r="L34" s="1"/>
    </row>
    <row r="35" spans="9:12">
      <c r="I35" s="73">
        <v>33</v>
      </c>
      <c r="J35" s="74" t="s">
        <v>77</v>
      </c>
      <c r="L35" s="1"/>
    </row>
    <row r="36" spans="9:12">
      <c r="I36" s="73">
        <v>34</v>
      </c>
      <c r="J36" s="74" t="s">
        <v>78</v>
      </c>
      <c r="L36" s="1"/>
    </row>
    <row r="37" spans="9:12">
      <c r="I37" s="73">
        <v>35</v>
      </c>
      <c r="J37" s="74" t="s">
        <v>79</v>
      </c>
      <c r="L37" s="1"/>
    </row>
    <row r="38" spans="9:12">
      <c r="I38" s="73">
        <v>36</v>
      </c>
      <c r="J38" s="74" t="s">
        <v>81</v>
      </c>
      <c r="L38" s="1"/>
    </row>
    <row r="39" spans="9:12">
      <c r="I39" s="73">
        <v>37</v>
      </c>
      <c r="J39" s="74" t="s">
        <v>82</v>
      </c>
      <c r="L39" s="1"/>
    </row>
    <row r="40" spans="9:12">
      <c r="I40" s="73">
        <v>38</v>
      </c>
      <c r="J40" s="74" t="s">
        <v>83</v>
      </c>
      <c r="L40" s="1"/>
    </row>
    <row r="41" spans="9:12">
      <c r="I41" s="73">
        <v>39</v>
      </c>
      <c r="J41" s="74" t="s">
        <v>84</v>
      </c>
      <c r="L41" s="1"/>
    </row>
    <row r="42" spans="9:12">
      <c r="I42" s="73">
        <v>40</v>
      </c>
      <c r="J42" s="74" t="s">
        <v>85</v>
      </c>
      <c r="L42" s="1"/>
    </row>
    <row r="43" spans="9:12">
      <c r="I43" s="73">
        <v>41</v>
      </c>
      <c r="J43" s="74" t="s">
        <v>86</v>
      </c>
      <c r="L43" s="1"/>
    </row>
    <row r="44" spans="9:12">
      <c r="I44" s="73">
        <v>42</v>
      </c>
      <c r="J44" s="74" t="s">
        <v>88</v>
      </c>
      <c r="L44" s="1"/>
    </row>
    <row r="45" spans="9:12">
      <c r="I45" s="73">
        <v>43</v>
      </c>
      <c r="J45" s="74" t="s">
        <v>101</v>
      </c>
      <c r="L45" s="1"/>
    </row>
    <row r="46" spans="9:12">
      <c r="I46" s="73">
        <v>44</v>
      </c>
      <c r="J46" s="164" t="s">
        <v>132</v>
      </c>
      <c r="L46" s="1"/>
    </row>
    <row r="47" spans="9:12">
      <c r="I47" s="73">
        <v>45</v>
      </c>
      <c r="J47" s="164" t="s">
        <v>303</v>
      </c>
      <c r="L47" s="1"/>
    </row>
    <row r="48" spans="9:12">
      <c r="I48" s="73">
        <v>46</v>
      </c>
      <c r="J48" s="163"/>
      <c r="L48" s="1"/>
    </row>
    <row r="49" spans="9:12">
      <c r="I49" s="73">
        <v>47</v>
      </c>
      <c r="J49" s="163"/>
      <c r="L49" s="1"/>
    </row>
    <row r="50" spans="9:12">
      <c r="I50" s="73">
        <v>48</v>
      </c>
      <c r="J50" s="163"/>
      <c r="L50" s="1"/>
    </row>
    <row r="51" spans="9:12">
      <c r="I51" s="73">
        <v>49</v>
      </c>
      <c r="J51" s="163"/>
      <c r="L51" s="1"/>
    </row>
    <row r="52" spans="9:12">
      <c r="I52" s="73">
        <v>50</v>
      </c>
      <c r="J52" s="163"/>
      <c r="L52" s="1"/>
    </row>
    <row r="53" spans="9:12">
      <c r="I53" s="73">
        <v>51</v>
      </c>
      <c r="J53" s="163"/>
      <c r="L53" s="1"/>
    </row>
    <row r="54" spans="9:12">
      <c r="I54" s="73">
        <v>52</v>
      </c>
      <c r="J54" s="163"/>
      <c r="L54" s="1"/>
    </row>
    <row r="55" spans="9:12">
      <c r="I55" s="73">
        <v>53</v>
      </c>
      <c r="J55" s="163"/>
      <c r="L55" s="1"/>
    </row>
    <row r="56" spans="9:12">
      <c r="I56" s="73">
        <v>54</v>
      </c>
      <c r="J56" s="163"/>
      <c r="L56" s="1"/>
    </row>
    <row r="57" spans="9:12">
      <c r="I57" s="73">
        <v>55</v>
      </c>
      <c r="J57" s="163"/>
      <c r="L57" s="1"/>
    </row>
    <row r="58" spans="9:12">
      <c r="I58" s="73">
        <v>56</v>
      </c>
      <c r="J58" s="163"/>
      <c r="L58" s="1"/>
    </row>
    <row r="59" spans="9:12">
      <c r="I59" s="73">
        <v>57</v>
      </c>
      <c r="J59" s="163"/>
      <c r="L59" s="1"/>
    </row>
    <row r="60" spans="9:12">
      <c r="I60" s="73">
        <v>58</v>
      </c>
      <c r="J60" s="163"/>
      <c r="L60" s="1"/>
    </row>
    <row r="61" spans="9:12">
      <c r="I61" s="73">
        <v>59</v>
      </c>
      <c r="J61" s="163"/>
      <c r="L61" s="1"/>
    </row>
    <row r="62" spans="9:12">
      <c r="I62" s="73">
        <v>60</v>
      </c>
      <c r="J62" s="163"/>
      <c r="L62" s="1"/>
    </row>
    <row r="63" spans="9:12">
      <c r="I63" s="73">
        <v>61</v>
      </c>
      <c r="J63" s="163"/>
      <c r="L63" s="1"/>
    </row>
    <row r="64" spans="9:12">
      <c r="I64" s="73">
        <v>62</v>
      </c>
      <c r="J64" s="163"/>
      <c r="L64" s="1"/>
    </row>
    <row r="65" spans="9:12">
      <c r="I65" s="73">
        <v>63</v>
      </c>
      <c r="J65" s="163"/>
      <c r="L65" s="1"/>
    </row>
    <row r="66" spans="9:12">
      <c r="I66" s="73">
        <v>64</v>
      </c>
      <c r="J66" s="163"/>
      <c r="L66" s="1"/>
    </row>
    <row r="67" spans="9:12">
      <c r="I67" s="73">
        <v>65</v>
      </c>
      <c r="J67" s="163"/>
      <c r="L67" s="1"/>
    </row>
    <row r="68" spans="9:12">
      <c r="I68" s="73">
        <v>66</v>
      </c>
      <c r="J68" s="163"/>
      <c r="L68" s="1"/>
    </row>
    <row r="69" spans="9:12">
      <c r="I69" s="73">
        <v>67</v>
      </c>
      <c r="J69" s="163"/>
      <c r="L69" s="1"/>
    </row>
    <row r="70" spans="9:12">
      <c r="I70" s="73">
        <v>68</v>
      </c>
      <c r="J70" s="163"/>
      <c r="L70" s="1"/>
    </row>
    <row r="71" spans="9:12">
      <c r="I71" s="73">
        <v>69</v>
      </c>
      <c r="J71" s="163"/>
      <c r="L71" s="1"/>
    </row>
    <row r="72" spans="9:12">
      <c r="I72" s="73">
        <v>70</v>
      </c>
      <c r="J72" s="163"/>
      <c r="L72" s="1"/>
    </row>
    <row r="73" spans="9:12">
      <c r="I73" s="73">
        <v>71</v>
      </c>
      <c r="J73" s="163"/>
      <c r="L73" s="1"/>
    </row>
    <row r="74" spans="9:12">
      <c r="I74" s="73">
        <v>72</v>
      </c>
      <c r="J74" s="163"/>
      <c r="L74" s="1"/>
    </row>
    <row r="75" spans="9:12">
      <c r="I75" s="73">
        <v>73</v>
      </c>
      <c r="J75" s="163"/>
      <c r="L75" s="1"/>
    </row>
    <row r="76" spans="9:12">
      <c r="I76" s="73">
        <v>74</v>
      </c>
      <c r="J76" s="163"/>
      <c r="L76" s="1"/>
    </row>
    <row r="77" spans="9:12">
      <c r="I77" s="73">
        <v>75</v>
      </c>
      <c r="J77" s="163"/>
      <c r="L77" s="1"/>
    </row>
    <row r="78" spans="9:12">
      <c r="I78" s="73">
        <v>76</v>
      </c>
      <c r="J78" s="163"/>
      <c r="L78" s="1"/>
    </row>
    <row r="79" spans="9:12">
      <c r="I79" s="73">
        <v>77</v>
      </c>
      <c r="J79" s="163"/>
      <c r="L79" s="1"/>
    </row>
    <row r="80" spans="9:12">
      <c r="I80" s="73">
        <v>78</v>
      </c>
      <c r="J80" s="163"/>
      <c r="L80" s="1"/>
    </row>
    <row r="81" spans="9:12">
      <c r="I81" s="73">
        <v>79</v>
      </c>
      <c r="J81" s="163"/>
      <c r="L81" s="1"/>
    </row>
    <row r="82" spans="9:12">
      <c r="I82" s="73">
        <v>80</v>
      </c>
      <c r="J82" s="163"/>
      <c r="L82" s="1"/>
    </row>
    <row r="83" spans="9:12">
      <c r="I83" s="73">
        <v>81</v>
      </c>
      <c r="J83" s="163"/>
      <c r="L83" s="1"/>
    </row>
    <row r="84" spans="9:12">
      <c r="I84" s="73">
        <v>82</v>
      </c>
      <c r="J84" s="163"/>
      <c r="L84" s="1"/>
    </row>
    <row r="85" spans="9:12">
      <c r="I85" s="73">
        <v>83</v>
      </c>
      <c r="J85" s="163"/>
      <c r="L85" s="1"/>
    </row>
    <row r="86" spans="9:12">
      <c r="I86" s="73">
        <v>84</v>
      </c>
      <c r="J86" s="163"/>
      <c r="L86" s="1"/>
    </row>
    <row r="87" spans="9:12">
      <c r="I87" s="73">
        <v>85</v>
      </c>
      <c r="J87" s="163"/>
      <c r="L87" s="1"/>
    </row>
    <row r="88" spans="9:12">
      <c r="I88" s="73">
        <v>86</v>
      </c>
      <c r="J88" s="163"/>
      <c r="L88" s="1"/>
    </row>
    <row r="89" spans="9:12">
      <c r="I89" s="73">
        <v>87</v>
      </c>
      <c r="J89" s="163"/>
      <c r="L89" s="1"/>
    </row>
    <row r="90" spans="9:12">
      <c r="I90" s="73">
        <v>88</v>
      </c>
      <c r="J90" s="163"/>
      <c r="L90" s="1"/>
    </row>
    <row r="91" spans="9:12">
      <c r="I91" s="73">
        <v>89</v>
      </c>
      <c r="J91" s="163"/>
      <c r="L91" s="1"/>
    </row>
    <row r="92" spans="9:12">
      <c r="I92" s="73">
        <v>90</v>
      </c>
      <c r="J92" s="163"/>
      <c r="L92" s="1"/>
    </row>
    <row r="93" spans="9:12">
      <c r="I93" s="73">
        <v>91</v>
      </c>
      <c r="J93" s="163"/>
      <c r="L93" s="1"/>
    </row>
    <row r="94" spans="9:12">
      <c r="I94" s="73">
        <v>92</v>
      </c>
      <c r="J94" s="163"/>
      <c r="L94" s="1"/>
    </row>
    <row r="95" spans="9:12">
      <c r="I95" s="73">
        <v>93</v>
      </c>
      <c r="J95" s="163"/>
      <c r="L95" s="1"/>
    </row>
    <row r="96" spans="9:12">
      <c r="I96" s="73">
        <v>94</v>
      </c>
      <c r="J96" s="163"/>
      <c r="L96" s="1"/>
    </row>
    <row r="97" spans="9:12">
      <c r="I97" s="73">
        <v>95</v>
      </c>
      <c r="J97" s="163"/>
      <c r="L97" s="1"/>
    </row>
    <row r="98" spans="9:12">
      <c r="I98" s="73">
        <v>96</v>
      </c>
      <c r="J98" s="163"/>
      <c r="L98" s="1"/>
    </row>
    <row r="99" spans="9:12">
      <c r="I99" s="73">
        <v>97</v>
      </c>
      <c r="J99" s="163"/>
      <c r="L99" s="1"/>
    </row>
    <row r="100" spans="9:12">
      <c r="I100" s="73">
        <v>98</v>
      </c>
      <c r="J100" s="163"/>
      <c r="L100" s="1"/>
    </row>
    <row r="101" spans="9:12">
      <c r="I101" s="73">
        <v>99</v>
      </c>
      <c r="J101" s="163"/>
      <c r="L101" s="1"/>
    </row>
    <row r="102" spans="9:12">
      <c r="I102" s="75">
        <v>100</v>
      </c>
      <c r="J102" s="164"/>
      <c r="L102" s="1"/>
    </row>
  </sheetData>
  <sheetProtection formatCells="0" formatColumns="0" formatRows="0" insertColumns="0" insertRows="0" sort="0" autoFilter="0" pivotTables="0"/>
  <phoneticPr fontId="1"/>
  <conditionalFormatting sqref="F3:F12 I3:I102 L3:L32 O3:O6 C3:C32">
    <cfRule type="expression" dxfId="18" priority="3">
      <formula>AND(MOD(ROW(),2)=1,D3&lt;&gt;"")=TRUE</formula>
    </cfRule>
  </conditionalFormatting>
  <conditionalFormatting sqref="B3:B32">
    <cfRule type="expression" dxfId="17" priority="1">
      <formula>AND(MOD(ROW(),2)=1,D3&lt;&gt;"")=TRUE</formula>
    </cfRule>
  </conditionalFormatting>
  <dataValidations count="3">
    <dataValidation type="list" showInputMessage="1" showErrorMessage="1" sqref="G3:G12" xr:uid="{A8ABF2C2-EB41-4EC3-9CA8-8BDD2D3120A6}">
      <formula1>入出金</formula1>
    </dataValidation>
    <dataValidation type="list" showInputMessage="1" showErrorMessage="1" sqref="D3:D32" xr:uid="{4A4DD001-7C0E-4722-BA79-3BF27149B097}">
      <formula1>オンカジ</formula1>
    </dataValidation>
    <dataValidation type="list" allowBlank="1" showInputMessage="1" showErrorMessage="1" sqref="B3:B32" xr:uid="{2A1F40ED-E485-4CC2-BD55-1797F48FEBAE}">
      <formula1>使用ウォレット</formula1>
    </dataValidation>
  </dataValidations>
  <pageMargins left="0.7" right="0.7" top="0.75" bottom="0.75" header="0.3" footer="0.3"/>
  <pageSetup paperSize="9" orientation="portrait" horizontalDpi="4294967293" verticalDpi="0" r:id="rId1"/>
  <tableParts count="5">
    <tablePart r:id="rId2"/>
    <tablePart r:id="rId3"/>
    <tablePart r:id="rId4"/>
    <tablePart r:id="rId5"/>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vt:i4>
      </vt:variant>
    </vt:vector>
  </HeadingPairs>
  <TitlesOfParts>
    <vt:vector size="13" baseType="lpstr">
      <vt:lpstr>©</vt:lpstr>
      <vt:lpstr>使い方</vt:lpstr>
      <vt:lpstr>ルール・メモ</vt:lpstr>
      <vt:lpstr>サマリー</vt:lpstr>
      <vt:lpstr>カレンダー・グラフ</vt:lpstr>
      <vt:lpstr>収支表</vt:lpstr>
      <vt:lpstr>ウォレット</vt:lpstr>
      <vt:lpstr>プレー記録</vt:lpstr>
      <vt:lpstr>リスト</vt:lpstr>
      <vt:lpstr>オンカジ</vt:lpstr>
      <vt:lpstr>使用ウォレット</vt:lpstr>
      <vt:lpstr>使用オンカジ</vt:lpstr>
      <vt:lpstr>入出金</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dc:creator>
  <cp:lastModifiedBy>なっとー</cp:lastModifiedBy>
  <dcterms:created xsi:type="dcterms:W3CDTF">2015-06-05T18:19:34Z</dcterms:created>
  <dcterms:modified xsi:type="dcterms:W3CDTF">2021-12-03T14:50:34Z</dcterms:modified>
</cp:coreProperties>
</file>